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📈 Dashboard" sheetId="1" state="visible" r:id="rId3"/>
    <sheet name="⚙️ Parameters" sheetId="2" state="visible" r:id="rId4"/>
    <sheet name="📊 Raw Data 2024-25" sheetId="3" state="visible" r:id="rId5"/>
    <sheet name="📊 Raw Data 2025-26" sheetId="4" state="visible" r:id="rId6"/>
    <sheet name="📋 Teams Master" sheetId="5" state="visible" r:id="rId7"/>
    <sheet name="🧮 Elo Engine 2024-25" sheetId="6" state="visible" r:id="rId8"/>
    <sheet name="⭐ Current Elo Ratings" sheetId="7" state="visible" r:id="rId9"/>
    <sheet name="🧮 Elo Engine 2025-26" sheetId="8" state="visible" r:id="rId10"/>
    <sheet name="⭐ Current Elo 2025-26" sheetId="9" state="visible" r:id="rId11"/>
    <sheet name="🔮 Predictions 2025-26" sheetId="10" state="visible" r:id="rId12"/>
    <sheet name="✍️ Score Entry 2025-26" sheetId="11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<sst xmlns="http://schemas.openxmlformats.org/spreadsheetml/2006/main" count="36113" uniqueCount="2096">
  <si>
    <t xml:space="preserve">FOOTBALL ELO RATING SYSTEM - DASHBOARD</t>
  </si>
  <si>
    <t xml:space="preserve">System Information</t>
  </si>
  <si>
    <t xml:space="preserve">2024/25 Season:</t>
  </si>
  <si>
    <t xml:space="preserve">Complete</t>
  </si>
  <si>
    <t xml:space="preserve">1752 matches processed</t>
  </si>
  <si>
    <t xml:space="preserve">2025/26 Season:</t>
  </si>
  <si>
    <t xml:space="preserve">In Progress</t>
  </si>
  <si>
    <t xml:space="preserve">Enter scores in Score Entry sheet</t>
  </si>
  <si>
    <t xml:space="preserve">Total Teams:</t>
  </si>
  <si>
    <t xml:space="preserve">96</t>
  </si>
  <si>
    <t xml:space="preserve">Across 5 leagues</t>
  </si>
  <si>
    <t xml:space="preserve">TOP 10 TEAMS BY ELO (End of 2024/25)</t>
  </si>
  <si>
    <t xml:space="preserve">Rank</t>
  </si>
  <si>
    <t xml:space="preserve">Team</t>
  </si>
  <si>
    <t xml:space="preserve">Elo Rating</t>
  </si>
  <si>
    <t xml:space="preserve">Bayern Munich</t>
  </si>
  <si>
    <t xml:space="preserve">Barcelona</t>
  </si>
  <si>
    <t xml:space="preserve">Paris Saint-Germain</t>
  </si>
  <si>
    <t xml:space="preserve">Real Madrid</t>
  </si>
  <si>
    <t xml:space="preserve">Internazionale</t>
  </si>
  <si>
    <t xml:space="preserve">AS Roma</t>
  </si>
  <si>
    <t xml:space="preserve">Liverpool</t>
  </si>
  <si>
    <t xml:space="preserve">Napoli</t>
  </si>
  <si>
    <t xml:space="preserve">Manchester City</t>
  </si>
  <si>
    <t xml:space="preserve">Atalanta</t>
  </si>
  <si>
    <t xml:space="preserve">TEAMS PER LEAGUE</t>
  </si>
  <si>
    <t xml:space="preserve">League</t>
  </si>
  <si>
    <t xml:space="preserve">Teams</t>
  </si>
  <si>
    <t xml:space="preserve">Avg Elo</t>
  </si>
  <si>
    <t xml:space="preserve">English Premier League</t>
  </si>
  <si>
    <t xml:space="preserve">Spanish LALIGA</t>
  </si>
  <si>
    <t xml:space="preserve">Italian Serie A</t>
  </si>
  <si>
    <t xml:space="preserve">German Bundesliga</t>
  </si>
  <si>
    <t xml:space="preserve">French Ligue 1</t>
  </si>
  <si>
    <t xml:space="preserve">HOW TO USE THIS SYSTEM</t>
  </si>
  <si>
    <t xml:space="preserve">1.</t>
  </si>
  <si>
    <t xml:space="preserve">View complete Elo calculations in "🧮 Elo Engine 2024-25"</t>
  </si>
  <si>
    <t xml:space="preserve">2.</t>
  </si>
  <si>
    <t xml:space="preserve">2025/26 Predictions:</t>
  </si>
  <si>
    <t xml:space="preserve">Check "🔮 Predictions 2025-26" for upcoming match predictions</t>
  </si>
  <si>
    <t xml:space="preserve">3.</t>
  </si>
  <si>
    <t xml:space="preserve">Enter Scores:</t>
  </si>
  <si>
    <t xml:space="preserve">Go to "✍️ Score Entry 2025-26" and enter scores as matches are played</t>
  </si>
  <si>
    <t xml:space="preserve">4.</t>
  </si>
  <si>
    <t xml:space="preserve">Current Rankings:</t>
  </si>
  <si>
    <t xml:space="preserve">View live Elo ratings in "⭐ Current Elo Ratings"</t>
  </si>
  <si>
    <t xml:space="preserve">5.</t>
  </si>
  <si>
    <t xml:space="preserve">Adjust Parameters:</t>
  </si>
  <si>
    <t xml:space="preserve">Modify K-factors and multipliers in "⚙️ Parameters"</t>
  </si>
  <si>
    <t xml:space="preserve">ELO RATING SYSTEM PARAMETERS</t>
  </si>
  <si>
    <t xml:space="preserve">CATEGORY</t>
  </si>
  <si>
    <t xml:space="preserve">PARAMETER</t>
  </si>
  <si>
    <t xml:space="preserve">VALUE</t>
  </si>
  <si>
    <t xml:space="preserve">Base Settings</t>
  </si>
  <si>
    <t xml:space="preserve">Starting Elo (All Teams)</t>
  </si>
  <si>
    <t xml:space="preserve">Starting Elo (Promoted Teams)</t>
  </si>
  <si>
    <t xml:space="preserve">Base K-Factor</t>
  </si>
  <si>
    <t xml:space="preserve">Home Advantage (Elo Points)</t>
  </si>
  <si>
    <t xml:space="preserve">K-Factor Caps (by Elo Range)</t>
  </si>
  <si>
    <t xml:space="preserve">K-Factor Caps</t>
  </si>
  <si>
    <t xml:space="preserve">Elo &lt; 1400: Max K</t>
  </si>
  <si>
    <t xml:space="preserve">Elo 1400-1500: Max K</t>
  </si>
  <si>
    <t xml:space="preserve">Elo 1500-1600: Max K</t>
  </si>
  <si>
    <t xml:space="preserve">Elo 1600-1700: Max K</t>
  </si>
  <si>
    <t xml:space="preserve">Elo &gt; 1700: Max K</t>
  </si>
  <si>
    <t xml:space="preserve">Opponent Quality Multipliers</t>
  </si>
  <si>
    <t xml:space="preserve">Opponent Quality</t>
  </si>
  <si>
    <t xml:space="preserve">Underdog Win: Elo Diff Factor</t>
  </si>
  <si>
    <t xml:space="preserve">Underdog Win: Max Multiplier</t>
  </si>
  <si>
    <t xml:space="preserve">Favorite Win: Elo Diff Factor</t>
  </si>
  <si>
    <t xml:space="preserve">Favorite Win: Min Multiplier</t>
  </si>
  <si>
    <t xml:space="preserve">Venue Multipliers</t>
  </si>
  <si>
    <t xml:space="preserve">Venue</t>
  </si>
  <si>
    <t xml:space="preserve">Away Win Multiplier</t>
  </si>
  <si>
    <t xml:space="preserve">Away Draw Multiplier</t>
  </si>
  <si>
    <t xml:space="preserve">Home Win Multiplier</t>
  </si>
  <si>
    <t xml:space="preserve">Home Draw Multiplier</t>
  </si>
  <si>
    <t xml:space="preserve">Goal Difference Multipliers</t>
  </si>
  <si>
    <t xml:space="preserve">Goal Difference</t>
  </si>
  <si>
    <t xml:space="preserve">GD = 1</t>
  </si>
  <si>
    <t xml:space="preserve">GD = 2</t>
  </si>
  <si>
    <t xml:space="preserve">GD = 3</t>
  </si>
  <si>
    <t xml:space="preserve">GD &gt;= 4</t>
  </si>
  <si>
    <t xml:space="preserve">Loss by 2</t>
  </si>
  <si>
    <t xml:space="preserve">Loss by 3</t>
  </si>
  <si>
    <t xml:space="preserve">Loss by 4+</t>
  </si>
  <si>
    <t xml:space="preserve">Form Multipliers (Last 5 Games)</t>
  </si>
  <si>
    <t xml:space="preserve">Form</t>
  </si>
  <si>
    <t xml:space="preserve">5 Wins</t>
  </si>
  <si>
    <t xml:space="preserve">4 Wins</t>
  </si>
  <si>
    <t xml:space="preserve">3 Wins</t>
  </si>
  <si>
    <t xml:space="preserve">Mixed</t>
  </si>
  <si>
    <t xml:space="preserve">3+ Losses</t>
  </si>
  <si>
    <t xml:space="preserve">Defensive Multipliers</t>
  </si>
  <si>
    <t xml:space="preserve">Defensive</t>
  </si>
  <si>
    <t xml:space="preserve">Clean Sheet Win</t>
  </si>
  <si>
    <t xml:space="preserve">Win Conceding 1</t>
  </si>
  <si>
    <t xml:space="preserve">Win Conceding 2+</t>
  </si>
  <si>
    <t xml:space="preserve">Shut Out (Loss Without Scoring)</t>
  </si>
  <si>
    <t xml:space="preserve">Defensive Quality Threshold</t>
  </si>
  <si>
    <t xml:space="preserve">Defensive Quality Bonus</t>
  </si>
  <si>
    <t xml:space="preserve">GD Enhancement for Actual Score</t>
  </si>
  <si>
    <t xml:space="preserve">GD Enhancement</t>
  </si>
  <si>
    <t xml:space="preserve">Win by 1</t>
  </si>
  <si>
    <t xml:space="preserve">Win by 2</t>
  </si>
  <si>
    <t xml:space="preserve">Win by 3</t>
  </si>
  <si>
    <t xml:space="preserve">Win by 4+</t>
  </si>
  <si>
    <t xml:space="preserve">Date</t>
  </si>
  <si>
    <t xml:space="preserve">Home Team</t>
  </si>
  <si>
    <t xml:space="preserve">Away Team</t>
  </si>
  <si>
    <t xml:space="preserve">Home Score</t>
  </si>
  <si>
    <t xml:space="preserve">Away Score</t>
  </si>
  <si>
    <t xml:space="preserve">Home Win</t>
  </si>
  <si>
    <t xml:space="preserve">Away Win</t>
  </si>
  <si>
    <t xml:space="preserve">Athletic Club</t>
  </si>
  <si>
    <t xml:space="preserve">Getafe</t>
  </si>
  <si>
    <t xml:space="preserve">Real Betis</t>
  </si>
  <si>
    <t xml:space="preserve">Girona</t>
  </si>
  <si>
    <t xml:space="preserve">Celta Vigo</t>
  </si>
  <si>
    <t xml:space="preserve">AlavÃ©s</t>
  </si>
  <si>
    <t xml:space="preserve">Le Havre AC</t>
  </si>
  <si>
    <t xml:space="preserve">Manchester United</t>
  </si>
  <si>
    <t xml:space="preserve">Fulham</t>
  </si>
  <si>
    <t xml:space="preserve">Las Palmas</t>
  </si>
  <si>
    <t xml:space="preserve">Sevilla</t>
  </si>
  <si>
    <t xml:space="preserve">Ipswich Town</t>
  </si>
  <si>
    <t xml:space="preserve">Nottingham Forest</t>
  </si>
  <si>
    <t xml:space="preserve">AFC Bournemouth</t>
  </si>
  <si>
    <t xml:space="preserve">Everton</t>
  </si>
  <si>
    <t xml:space="preserve">Brighton &amp; Hove Albion</t>
  </si>
  <si>
    <t xml:space="preserve">Arsenal</t>
  </si>
  <si>
    <t xml:space="preserve">Wolverhampton Wanderers</t>
  </si>
  <si>
    <t xml:space="preserve">Newcastle United</t>
  </si>
  <si>
    <t xml:space="preserve">Southampton</t>
  </si>
  <si>
    <t xml:space="preserve">Brest</t>
  </si>
  <si>
    <t xml:space="preserve">Marseille</t>
  </si>
  <si>
    <t xml:space="preserve">Genoa</t>
  </si>
  <si>
    <t xml:space="preserve">West Ham United</t>
  </si>
  <si>
    <t xml:space="preserve">Aston Villa</t>
  </si>
  <si>
    <t xml:space="preserve">Parma</t>
  </si>
  <si>
    <t xml:space="preserve">Fiorentina</t>
  </si>
  <si>
    <t xml:space="preserve">Osasuna</t>
  </si>
  <si>
    <t xml:space="preserve">LeganÃ©s</t>
  </si>
  <si>
    <t xml:space="preserve">Stade de Reims</t>
  </si>
  <si>
    <t xml:space="preserve">Lille</t>
  </si>
  <si>
    <t xml:space="preserve">AC Milan</t>
  </si>
  <si>
    <t xml:space="preserve">Torino</t>
  </si>
  <si>
    <t xml:space="preserve">Empoli</t>
  </si>
  <si>
    <t xml:space="preserve">Monza</t>
  </si>
  <si>
    <t xml:space="preserve">AS Monaco</t>
  </si>
  <si>
    <t xml:space="preserve">Saint-Ã‰tienne</t>
  </si>
  <si>
    <t xml:space="preserve">Valencia</t>
  </si>
  <si>
    <t xml:space="preserve">Brentford</t>
  </si>
  <si>
    <t xml:space="preserve">Crystal Palace</t>
  </si>
  <si>
    <t xml:space="preserve">AJ Auxerre</t>
  </si>
  <si>
    <t xml:space="preserve">Nice</t>
  </si>
  <si>
    <t xml:space="preserve">Angers</t>
  </si>
  <si>
    <t xml:space="preserve">Lens</t>
  </si>
  <si>
    <t xml:space="preserve">Toulouse</t>
  </si>
  <si>
    <t xml:space="preserve">Nantes</t>
  </si>
  <si>
    <t xml:space="preserve">Montpellier</t>
  </si>
  <si>
    <t xml:space="preserve">Strasbourg</t>
  </si>
  <si>
    <t xml:space="preserve">Chelsea</t>
  </si>
  <si>
    <t xml:space="preserve">Hellas Verona</t>
  </si>
  <si>
    <t xml:space="preserve">Bologna</t>
  </si>
  <si>
    <t xml:space="preserve">Udinese</t>
  </si>
  <si>
    <t xml:space="preserve">Real Sociedad</t>
  </si>
  <si>
    <t xml:space="preserve">Rayo Vallecano</t>
  </si>
  <si>
    <t xml:space="preserve">Cagliari</t>
  </si>
  <si>
    <t xml:space="preserve">Lazio</t>
  </si>
  <si>
    <t xml:space="preserve">Venezia</t>
  </si>
  <si>
    <t xml:space="preserve">Stade Rennais</t>
  </si>
  <si>
    <t xml:space="preserve">Lyon</t>
  </si>
  <si>
    <t xml:space="preserve">Mallorca</t>
  </si>
  <si>
    <t xml:space="preserve">Lecce</t>
  </si>
  <si>
    <t xml:space="preserve">Real Valladolid</t>
  </si>
  <si>
    <t xml:space="preserve">Espanyol</t>
  </si>
  <si>
    <t xml:space="preserve">Juventus</t>
  </si>
  <si>
    <t xml:space="preserve">Como</t>
  </si>
  <si>
    <t xml:space="preserve">Leicester City</t>
  </si>
  <si>
    <t xml:space="preserve">Tottenham Hotspur</t>
  </si>
  <si>
    <t xml:space="preserve">Villarreal</t>
  </si>
  <si>
    <t xml:space="preserve">AtlÃ©tico Madrid</t>
  </si>
  <si>
    <t xml:space="preserve">Borussia MÃ¶nchengladbach</t>
  </si>
  <si>
    <t xml:space="preserve">Bayer Leverkusen</t>
  </si>
  <si>
    <t xml:space="preserve">RB Leipzig</t>
  </si>
  <si>
    <t xml:space="preserve">VfL Bochum</t>
  </si>
  <si>
    <t xml:space="preserve">Mainz</t>
  </si>
  <si>
    <t xml:space="preserve">1. FC Union Berlin</t>
  </si>
  <si>
    <t xml:space="preserve">SC Freiburg</t>
  </si>
  <si>
    <t xml:space="preserve">VfB Stuttgart</t>
  </si>
  <si>
    <t xml:space="preserve">FC Augsburg</t>
  </si>
  <si>
    <t xml:space="preserve">Werder Bremen</t>
  </si>
  <si>
    <t xml:space="preserve">TSG Hoffenheim</t>
  </si>
  <si>
    <t xml:space="preserve">Holstein Kiel</t>
  </si>
  <si>
    <t xml:space="preserve">Borussia Dortmund</t>
  </si>
  <si>
    <t xml:space="preserve">Eintracht Frankfurt</t>
  </si>
  <si>
    <t xml:space="preserve">VfL Wolfsburg</t>
  </si>
  <si>
    <t xml:space="preserve">St. Pauli</t>
  </si>
  <si>
    <t xml:space="preserve">1. FC Heidenheim 1846</t>
  </si>
  <si>
    <t xml:space="preserve">Real Oviedo</t>
  </si>
  <si>
    <t xml:space="preserve">Burnley</t>
  </si>
  <si>
    <t xml:space="preserve">Sunderland</t>
  </si>
  <si>
    <t xml:space="preserve">Levante</t>
  </si>
  <si>
    <t xml:space="preserve">Metz</t>
  </si>
  <si>
    <t xml:space="preserve">Lorient</t>
  </si>
  <si>
    <t xml:space="preserve">Paris FC</t>
  </si>
  <si>
    <t xml:space="preserve">Leeds United</t>
  </si>
  <si>
    <t xml:space="preserve">Elche</t>
  </si>
  <si>
    <t xml:space="preserve">Sassuolo</t>
  </si>
  <si>
    <t xml:space="preserve">Cremonese</t>
  </si>
  <si>
    <t xml:space="preserve">FC Cologne</t>
  </si>
  <si>
    <t xml:space="preserve">Hamburg SV</t>
  </si>
  <si>
    <t xml:space="preserve">Pisa</t>
  </si>
  <si>
    <t xml:space="preserve">TEAM MASTER LIST - ALL TEAMS BY LEAGUE</t>
  </si>
  <si>
    <t xml:space="preserve">Team ID</t>
  </si>
  <si>
    <t xml:space="preserve">Team Name</t>
  </si>
  <si>
    <t xml:space="preserve">Initial Elo 2024/25</t>
  </si>
  <si>
    <t xml:space="preserve">Final Elo 2024/25</t>
  </si>
  <si>
    <t xml:space="preserve">Match ID</t>
  </si>
  <si>
    <t xml:space="preserve">H Score</t>
  </si>
  <si>
    <t xml:space="preserve">A Score</t>
  </si>
  <si>
    <t xml:space="preserve">Result</t>
  </si>
  <si>
    <t xml:space="preserve">GD</t>
  </si>
  <si>
    <t xml:space="preserve">Home Elo (Pre)</t>
  </si>
  <si>
    <t xml:space="preserve">Away Elo (Pre)</t>
  </si>
  <si>
    <t xml:space="preserve">Expected Home %</t>
  </si>
  <si>
    <t xml:space="preserve">Home K</t>
  </si>
  <si>
    <t xml:space="preserve">Away K</t>
  </si>
  <si>
    <t xml:space="preserve">K: Opponent</t>
  </si>
  <si>
    <t xml:space="preserve">K: Venue</t>
  </si>
  <si>
    <t xml:space="preserve">K: GD</t>
  </si>
  <si>
    <t xml:space="preserve">Home Elo Change</t>
  </si>
  <si>
    <t xml:space="preserve">Away Elo Change</t>
  </si>
  <si>
    <t xml:space="preserve">Home Elo (Post)</t>
  </si>
  <si>
    <t xml:space="preserve">Away Elo (Post)</t>
  </si>
  <si>
    <t xml:space="preserve">Home Form</t>
  </si>
  <si>
    <t xml:space="preserve">Away Form</t>
  </si>
  <si>
    <t xml:space="preserve">2024-08-15 17:00:00</t>
  </si>
  <si>
    <t xml:space="preserve">D</t>
  </si>
  <si>
    <t xml:space="preserve">2024-08-15 19:30:00</t>
  </si>
  <si>
    <t xml:space="preserve">2024-08-16 17:00:00</t>
  </si>
  <si>
    <t xml:space="preserve">H</t>
  </si>
  <si>
    <t xml:space="preserve">W</t>
  </si>
  <si>
    <t xml:space="preserve">L</t>
  </si>
  <si>
    <t xml:space="preserve">2024-08-16 18:45:00</t>
  </si>
  <si>
    <t xml:space="preserve">A</t>
  </si>
  <si>
    <t xml:space="preserve">2024-08-16 19:00:00</t>
  </si>
  <si>
    <t xml:space="preserve">2024-08-16 19:30:00</t>
  </si>
  <si>
    <t xml:space="preserve">2024-08-17 11:30:00</t>
  </si>
  <si>
    <t xml:space="preserve">2024-08-17 14:00:00</t>
  </si>
  <si>
    <t xml:space="preserve">2024-08-17 15:00:00</t>
  </si>
  <si>
    <t xml:space="preserve">2024-08-17 16:30:00</t>
  </si>
  <si>
    <t xml:space="preserve">2024-08-17 17:00:00</t>
  </si>
  <si>
    <t xml:space="preserve">2024-08-17 18:45:00</t>
  </si>
  <si>
    <t xml:space="preserve">2024-08-17 19:00:00</t>
  </si>
  <si>
    <t xml:space="preserve">2024-08-17 19:30:00</t>
  </si>
  <si>
    <t xml:space="preserve">2024-08-18 13:00:00</t>
  </si>
  <si>
    <t xml:space="preserve">2024-08-18 15:00:00</t>
  </si>
  <si>
    <t xml:space="preserve">2024-08-18 15:30:00</t>
  </si>
  <si>
    <t xml:space="preserve">2024-08-18 16:30:00</t>
  </si>
  <si>
    <t xml:space="preserve">2024-08-18 17:00:00</t>
  </si>
  <si>
    <t xml:space="preserve">2024-08-18 18:45:00</t>
  </si>
  <si>
    <t xml:space="preserve">2024-08-18 19:30:00</t>
  </si>
  <si>
    <t xml:space="preserve">2024-08-19 16:30:00</t>
  </si>
  <si>
    <t xml:space="preserve">2024-08-19 17:00:00</t>
  </si>
  <si>
    <t xml:space="preserve">2024-08-19 18:45:00</t>
  </si>
  <si>
    <t xml:space="preserve">2024-08-19 19:00:00</t>
  </si>
  <si>
    <t xml:space="preserve">2024-08-19 19:30:00</t>
  </si>
  <si>
    <t xml:space="preserve">2024-08-23 17:00:00</t>
  </si>
  <si>
    <t xml:space="preserve">WW</t>
  </si>
  <si>
    <t xml:space="preserve">LL</t>
  </si>
  <si>
    <t xml:space="preserve">2024-08-23 18:30:00</t>
  </si>
  <si>
    <t xml:space="preserve">2024-08-23 18:45:00</t>
  </si>
  <si>
    <t xml:space="preserve">DL</t>
  </si>
  <si>
    <t xml:space="preserve">2024-08-23 19:30:00</t>
  </si>
  <si>
    <t xml:space="preserve">DW</t>
  </si>
  <si>
    <t xml:space="preserve">2024-08-24 11:30:00</t>
  </si>
  <si>
    <t xml:space="preserve">WL</t>
  </si>
  <si>
    <t xml:space="preserve">2024-08-24 13:30:00</t>
  </si>
  <si>
    <t xml:space="preserve">2024-08-24 14:00:00</t>
  </si>
  <si>
    <t xml:space="preserve">LW</t>
  </si>
  <si>
    <t xml:space="preserve">2024-08-24 15:00:00</t>
  </si>
  <si>
    <t xml:space="preserve">2024-08-24 16:30:00</t>
  </si>
  <si>
    <t xml:space="preserve">2024-08-24 17:00:00</t>
  </si>
  <si>
    <t xml:space="preserve">2024-08-24 18:45:00</t>
  </si>
  <si>
    <t xml:space="preserve">2024-08-24 19:00:00</t>
  </si>
  <si>
    <t xml:space="preserve">2024-08-24 19:30:00</t>
  </si>
  <si>
    <t xml:space="preserve">DD</t>
  </si>
  <si>
    <t xml:space="preserve">WD</t>
  </si>
  <si>
    <t xml:space="preserve">2024-08-25 13:00:00</t>
  </si>
  <si>
    <t xml:space="preserve">2024-08-25 13:30:00</t>
  </si>
  <si>
    <t xml:space="preserve">2024-08-25 15:00:00</t>
  </si>
  <si>
    <t xml:space="preserve">LD</t>
  </si>
  <si>
    <t xml:space="preserve">2024-08-25 15:30:00</t>
  </si>
  <si>
    <t xml:space="preserve">2024-08-25 16:30:00</t>
  </si>
  <si>
    <t xml:space="preserve">2024-08-25 17:00:00</t>
  </si>
  <si>
    <t xml:space="preserve">2024-08-25 17:15:00</t>
  </si>
  <si>
    <t xml:space="preserve">2024-08-25 18:45:00</t>
  </si>
  <si>
    <t xml:space="preserve">2024-08-25 19:30:00</t>
  </si>
  <si>
    <t xml:space="preserve">2024-08-26 16:30:00</t>
  </si>
  <si>
    <t xml:space="preserve">2024-08-26 18:45:00</t>
  </si>
  <si>
    <t xml:space="preserve">2024-08-26 19:30:00</t>
  </si>
  <si>
    <t xml:space="preserve">DWW</t>
  </si>
  <si>
    <t xml:space="preserve">WWL</t>
  </si>
  <si>
    <t xml:space="preserve">2024-08-27 17:00:00</t>
  </si>
  <si>
    <t xml:space="preserve">DLD</t>
  </si>
  <si>
    <t xml:space="preserve">2024-08-27 19:30:00</t>
  </si>
  <si>
    <t xml:space="preserve">WDL</t>
  </si>
  <si>
    <t xml:space="preserve">WWW</t>
  </si>
  <si>
    <t xml:space="preserve">2024-08-28 17:00:00</t>
  </si>
  <si>
    <t xml:space="preserve">WLD</t>
  </si>
  <si>
    <t xml:space="preserve">DWD</t>
  </si>
  <si>
    <t xml:space="preserve">DLW</t>
  </si>
  <si>
    <t xml:space="preserve">LLL</t>
  </si>
  <si>
    <t xml:space="preserve">2024-08-28 19:30:00</t>
  </si>
  <si>
    <t xml:space="preserve">LLD</t>
  </si>
  <si>
    <t xml:space="preserve">LWL</t>
  </si>
  <si>
    <t xml:space="preserve">LDW</t>
  </si>
  <si>
    <t xml:space="preserve">2024-08-29 17:00:00</t>
  </si>
  <si>
    <t xml:space="preserve">DWL</t>
  </si>
  <si>
    <t xml:space="preserve">2024-08-29 19:30:00</t>
  </si>
  <si>
    <t xml:space="preserve">2024-08-30 16:30:00</t>
  </si>
  <si>
    <t xml:space="preserve">LDL</t>
  </si>
  <si>
    <t xml:space="preserve">2024-08-30 18:30:00</t>
  </si>
  <si>
    <t xml:space="preserve">2024-08-30 18:45:00</t>
  </si>
  <si>
    <t xml:space="preserve">LLW</t>
  </si>
  <si>
    <t xml:space="preserve">WLL</t>
  </si>
  <si>
    <t xml:space="preserve">2024-08-31 11:30:00</t>
  </si>
  <si>
    <t xml:space="preserve">WWD</t>
  </si>
  <si>
    <t xml:space="preserve">2024-08-31 13:30:00</t>
  </si>
  <si>
    <t xml:space="preserve">2024-08-31 14:00:00</t>
  </si>
  <si>
    <t xml:space="preserve">LWD</t>
  </si>
  <si>
    <t xml:space="preserve">DLL</t>
  </si>
  <si>
    <t xml:space="preserve">WLW</t>
  </si>
  <si>
    <t xml:space="preserve">DDW</t>
  </si>
  <si>
    <t xml:space="preserve">2024-08-31 15:00:00</t>
  </si>
  <si>
    <t xml:space="preserve">WWWW</t>
  </si>
  <si>
    <t xml:space="preserve">WLDL</t>
  </si>
  <si>
    <t xml:space="preserve">2024-08-31 16:30:00</t>
  </si>
  <si>
    <t xml:space="preserve">DDL</t>
  </si>
  <si>
    <t xml:space="preserve">2024-08-31 17:00:00</t>
  </si>
  <si>
    <t xml:space="preserve">DLWL</t>
  </si>
  <si>
    <t xml:space="preserve">DWDW</t>
  </si>
  <si>
    <t xml:space="preserve">2024-08-31 17:15:00</t>
  </si>
  <si>
    <t xml:space="preserve">LLDW</t>
  </si>
  <si>
    <t xml:space="preserve">WDLL</t>
  </si>
  <si>
    <t xml:space="preserve">2024-08-31 18:45:00</t>
  </si>
  <si>
    <t xml:space="preserve">LWW</t>
  </si>
  <si>
    <t xml:space="preserve">2024-08-31 19:00:00</t>
  </si>
  <si>
    <t xml:space="preserve">WDW</t>
  </si>
  <si>
    <t xml:space="preserve">2024-08-31 19:30:00</t>
  </si>
  <si>
    <t xml:space="preserve">LLLD</t>
  </si>
  <si>
    <t xml:space="preserve">DWWD</t>
  </si>
  <si>
    <t xml:space="preserve">DWDL</t>
  </si>
  <si>
    <t xml:space="preserve">DLDW</t>
  </si>
  <si>
    <t xml:space="preserve">2024-09-01 12:30:00</t>
  </si>
  <si>
    <t xml:space="preserve">2024-09-01 13:00:00</t>
  </si>
  <si>
    <t xml:space="preserve">2024-09-01 13:30:00</t>
  </si>
  <si>
    <t xml:space="preserve">2024-09-01 15:00:00</t>
  </si>
  <si>
    <t xml:space="preserve">DWLW</t>
  </si>
  <si>
    <t xml:space="preserve">WWLL</t>
  </si>
  <si>
    <t xml:space="preserve">LDWW</t>
  </si>
  <si>
    <t xml:space="preserve">DLDL</t>
  </si>
  <si>
    <t xml:space="preserve">2024-09-01 15:30:00</t>
  </si>
  <si>
    <t xml:space="preserve">2024-09-01 16:30:00</t>
  </si>
  <si>
    <t xml:space="preserve">DDD</t>
  </si>
  <si>
    <t xml:space="preserve">2024-09-01 17:00:00</t>
  </si>
  <si>
    <t xml:space="preserve">DLWW</t>
  </si>
  <si>
    <t xml:space="preserve">2024-09-01 17:15:00</t>
  </si>
  <si>
    <t xml:space="preserve">LWLD</t>
  </si>
  <si>
    <t xml:space="preserve">2024-09-01 18:45:00</t>
  </si>
  <si>
    <t xml:space="preserve">2024-09-01 19:30:00</t>
  </si>
  <si>
    <t xml:space="preserve">2024-09-13 18:30:00</t>
  </si>
  <si>
    <t xml:space="preserve">2024-09-13 18:45:00</t>
  </si>
  <si>
    <t xml:space="preserve">LLLW</t>
  </si>
  <si>
    <t xml:space="preserve">2024-09-13 19:00:00</t>
  </si>
  <si>
    <t xml:space="preserve">DDLW</t>
  </si>
  <si>
    <t xml:space="preserve">DWDLL</t>
  </si>
  <si>
    <t xml:space="preserve">2024-09-14 11:30:00</t>
  </si>
  <si>
    <t xml:space="preserve">LLLL</t>
  </si>
  <si>
    <t xml:space="preserve">WLLW</t>
  </si>
  <si>
    <t xml:space="preserve">2024-09-14 12:00:00</t>
  </si>
  <si>
    <t xml:space="preserve">DLDWL</t>
  </si>
  <si>
    <t xml:space="preserve">DWWDW</t>
  </si>
  <si>
    <t xml:space="preserve">2024-09-14 13:00:00</t>
  </si>
  <si>
    <t xml:space="preserve">LDLD</t>
  </si>
  <si>
    <t xml:space="preserve">DLDD</t>
  </si>
  <si>
    <t xml:space="preserve">2024-09-14 13:30:00</t>
  </si>
  <si>
    <t xml:space="preserve">2024-09-14 14:00:00</t>
  </si>
  <si>
    <t xml:space="preserve">WWDD</t>
  </si>
  <si>
    <t xml:space="preserve">LLDD</t>
  </si>
  <si>
    <t xml:space="preserve">WLWL</t>
  </si>
  <si>
    <t xml:space="preserve">WWWL</t>
  </si>
  <si>
    <t xml:space="preserve">LWDD</t>
  </si>
  <si>
    <t xml:space="preserve">DLLD</t>
  </si>
  <si>
    <t xml:space="preserve">2024-09-14 14:15:00</t>
  </si>
  <si>
    <t xml:space="preserve">LLDWW</t>
  </si>
  <si>
    <t xml:space="preserve">LDWWL</t>
  </si>
  <si>
    <t xml:space="preserve">2024-09-14 15:00:00</t>
  </si>
  <si>
    <t xml:space="preserve">WDWW</t>
  </si>
  <si>
    <t xml:space="preserve">LDWL</t>
  </si>
  <si>
    <t xml:space="preserve">2024-09-14 16:00:00</t>
  </si>
  <si>
    <t xml:space="preserve">DWDD</t>
  </si>
  <si>
    <t xml:space="preserve">2024-09-14 16:30:00</t>
  </si>
  <si>
    <t xml:space="preserve">DLDLW</t>
  </si>
  <si>
    <t xml:space="preserve">DDDL</t>
  </si>
  <si>
    <t xml:space="preserve">WLWW</t>
  </si>
  <si>
    <t xml:space="preserve">2024-09-14 17:00:00</t>
  </si>
  <si>
    <t xml:space="preserve">WLLL</t>
  </si>
  <si>
    <t xml:space="preserve">WWDW</t>
  </si>
  <si>
    <t xml:space="preserve">2024-09-14 18:45:00</t>
  </si>
  <si>
    <t xml:space="preserve">LDLL</t>
  </si>
  <si>
    <t xml:space="preserve">2024-09-14 19:00:00</t>
  </si>
  <si>
    <t xml:space="preserve">LLWL</t>
  </si>
  <si>
    <t xml:space="preserve">DDWL</t>
  </si>
  <si>
    <t xml:space="preserve">LWDW</t>
  </si>
  <si>
    <t xml:space="preserve">LWLDL</t>
  </si>
  <si>
    <t xml:space="preserve">DWDWW</t>
  </si>
  <si>
    <t xml:space="preserve">2024-09-15 10:30:00</t>
  </si>
  <si>
    <t xml:space="preserve">DWLD</t>
  </si>
  <si>
    <t xml:space="preserve">2024-09-15 12:00:00</t>
  </si>
  <si>
    <t xml:space="preserve">WWLLW</t>
  </si>
  <si>
    <t xml:space="preserve">WLDLL</t>
  </si>
  <si>
    <t xml:space="preserve">2024-09-15 13:00:00</t>
  </si>
  <si>
    <t xml:space="preserve">DLLL</t>
  </si>
  <si>
    <t xml:space="preserve">DWLL</t>
  </si>
  <si>
    <t xml:space="preserve">LLWD</t>
  </si>
  <si>
    <t xml:space="preserve">2024-09-15 13:30:00</t>
  </si>
  <si>
    <t xml:space="preserve">2024-09-15 14:15:00</t>
  </si>
  <si>
    <t xml:space="preserve">DLWWL</t>
  </si>
  <si>
    <t xml:space="preserve">WWWWW</t>
  </si>
  <si>
    <t xml:space="preserve">2024-09-15 15:00:00</t>
  </si>
  <si>
    <t xml:space="preserve">DWWL</t>
  </si>
  <si>
    <t xml:space="preserve">LWWL</t>
  </si>
  <si>
    <t xml:space="preserve">2024-09-15 15:30:00</t>
  </si>
  <si>
    <t xml:space="preserve">LLDL</t>
  </si>
  <si>
    <t xml:space="preserve">2024-09-15 16:00:00</t>
  </si>
  <si>
    <t xml:space="preserve">DDLL</t>
  </si>
  <si>
    <t xml:space="preserve">LWWW</t>
  </si>
  <si>
    <t xml:space="preserve">2024-09-15 16:30:00</t>
  </si>
  <si>
    <t xml:space="preserve">DLDLL</t>
  </si>
  <si>
    <t xml:space="preserve">DLWLW</t>
  </si>
  <si>
    <t xml:space="preserve">2024-09-15 18:45:00</t>
  </si>
  <si>
    <t xml:space="preserve">2024-09-15 19:00:00</t>
  </si>
  <si>
    <t xml:space="preserve">LLLDL</t>
  </si>
  <si>
    <t xml:space="preserve">2024-09-16 16:30:00</t>
  </si>
  <si>
    <t xml:space="preserve">DWWW</t>
  </si>
  <si>
    <t xml:space="preserve">2024-09-16 18:45:00</t>
  </si>
  <si>
    <t xml:space="preserve">WLDW</t>
  </si>
  <si>
    <t xml:space="preserve">2024-09-16 19:00:00</t>
  </si>
  <si>
    <t xml:space="preserve">WDLLW</t>
  </si>
  <si>
    <t xml:space="preserve">DWLWL</t>
  </si>
  <si>
    <t xml:space="preserve">2024-09-17 17:00:00</t>
  </si>
  <si>
    <t xml:space="preserve">LDWLW</t>
  </si>
  <si>
    <t xml:space="preserve">2024-09-18 17:00:00</t>
  </si>
  <si>
    <t xml:space="preserve">DDLWW</t>
  </si>
  <si>
    <t xml:space="preserve">DDDLL</t>
  </si>
  <si>
    <t xml:space="preserve">2024-09-19 17:00:00</t>
  </si>
  <si>
    <t xml:space="preserve">WDLLL</t>
  </si>
  <si>
    <t xml:space="preserve">LWLWW</t>
  </si>
  <si>
    <t xml:space="preserve">2024-09-20 16:30:00</t>
  </si>
  <si>
    <t xml:space="preserve">DDLLL</t>
  </si>
  <si>
    <t xml:space="preserve">DWDDW</t>
  </si>
  <si>
    <t xml:space="preserve">2024-09-20 18:30:00</t>
  </si>
  <si>
    <t xml:space="preserve">2024-09-20 18:45:00</t>
  </si>
  <si>
    <t xml:space="preserve">LLLWL</t>
  </si>
  <si>
    <t xml:space="preserve">WLWLL</t>
  </si>
  <si>
    <t xml:space="preserve">2024-09-20 19:00:00</t>
  </si>
  <si>
    <t xml:space="preserve">DWWLW</t>
  </si>
  <si>
    <t xml:space="preserve">LDLWL</t>
  </si>
  <si>
    <t xml:space="preserve">2024-09-21 11:30:00</t>
  </si>
  <si>
    <t xml:space="preserve">LWDWW</t>
  </si>
  <si>
    <t xml:space="preserve">2024-09-21 12:00:00</t>
  </si>
  <si>
    <t xml:space="preserve">LDLLD</t>
  </si>
  <si>
    <t xml:space="preserve">2024-09-21 13:00:00</t>
  </si>
  <si>
    <t xml:space="preserve">LDLLW</t>
  </si>
  <si>
    <t xml:space="preserve">DWLDL</t>
  </si>
  <si>
    <t xml:space="preserve">2024-09-21 13:30:00</t>
  </si>
  <si>
    <t xml:space="preserve">2024-09-21 14:00:00</t>
  </si>
  <si>
    <t xml:space="preserve">LWDDW</t>
  </si>
  <si>
    <t xml:space="preserve">WDWWL</t>
  </si>
  <si>
    <t xml:space="preserve">DLLDD</t>
  </si>
  <si>
    <t xml:space="preserve">LLLLD</t>
  </si>
  <si>
    <t xml:space="preserve">WWWLW</t>
  </si>
  <si>
    <t xml:space="preserve">DDWLL</t>
  </si>
  <si>
    <t xml:space="preserve">LLDDD</t>
  </si>
  <si>
    <t xml:space="preserve">DWLLW</t>
  </si>
  <si>
    <t xml:space="preserve">WLWWW</t>
  </si>
  <si>
    <t xml:space="preserve">LLDLL</t>
  </si>
  <si>
    <t xml:space="preserve">2024-09-21 14:15:00</t>
  </si>
  <si>
    <t xml:space="preserve">WLWLW</t>
  </si>
  <si>
    <t xml:space="preserve">LDLLL</t>
  </si>
  <si>
    <t xml:space="preserve">2024-09-21 15:00:00</t>
  </si>
  <si>
    <t xml:space="preserve">WWLLD</t>
  </si>
  <si>
    <t xml:space="preserve">DWLDD</t>
  </si>
  <si>
    <t xml:space="preserve">2024-09-21 16:00:00</t>
  </si>
  <si>
    <t xml:space="preserve">WWDDD</t>
  </si>
  <si>
    <t xml:space="preserve">LWWWD</t>
  </si>
  <si>
    <t xml:space="preserve">2024-09-21 16:30:00</t>
  </si>
  <si>
    <t xml:space="preserve">LWLL</t>
  </si>
  <si>
    <t xml:space="preserve">WLLWD</t>
  </si>
  <si>
    <t xml:space="preserve">LLDLW</t>
  </si>
  <si>
    <t xml:space="preserve">LWWLL</t>
  </si>
  <si>
    <t xml:space="preserve">2024-09-21 17:00:00</t>
  </si>
  <si>
    <t xml:space="preserve">2024-09-21 18:45:00</t>
  </si>
  <si>
    <t xml:space="preserve">LLWDD</t>
  </si>
  <si>
    <t xml:space="preserve">DWLLD</t>
  </si>
  <si>
    <t xml:space="preserve">2024-09-21 19:00:00</t>
  </si>
  <si>
    <t xml:space="preserve">LDWWD</t>
  </si>
  <si>
    <t xml:space="preserve">WWWWD</t>
  </si>
  <si>
    <t xml:space="preserve">WDWWW</t>
  </si>
  <si>
    <t xml:space="preserve">2024-09-22 10:30:00</t>
  </si>
  <si>
    <t xml:space="preserve">DDDLW</t>
  </si>
  <si>
    <t xml:space="preserve">WLDWL</t>
  </si>
  <si>
    <t xml:space="preserve">2024-09-22 12:00:00</t>
  </si>
  <si>
    <t xml:space="preserve">DDLLD</t>
  </si>
  <si>
    <t xml:space="preserve">DLLLD</t>
  </si>
  <si>
    <t xml:space="preserve">2024-09-22 13:00:00</t>
  </si>
  <si>
    <t xml:space="preserve">DWDWD</t>
  </si>
  <si>
    <t xml:space="preserve">DLDDL</t>
  </si>
  <si>
    <t xml:space="preserve">DLDDW</t>
  </si>
  <si>
    <t xml:space="preserve">WWDWW</t>
  </si>
  <si>
    <t xml:space="preserve">2024-09-22 13:30:00</t>
  </si>
  <si>
    <t xml:space="preserve">2024-09-22 14:15:00</t>
  </si>
  <si>
    <t xml:space="preserve">WLLWL</t>
  </si>
  <si>
    <t xml:space="preserve">2024-09-22 15:00:00</t>
  </si>
  <si>
    <t xml:space="preserve">LLLDD</t>
  </si>
  <si>
    <t xml:space="preserve">DWWLD</t>
  </si>
  <si>
    <t xml:space="preserve">LLWLW</t>
  </si>
  <si>
    <t xml:space="preserve">DDLWL</t>
  </si>
  <si>
    <t xml:space="preserve">DLLLW</t>
  </si>
  <si>
    <t xml:space="preserve">WLLLL</t>
  </si>
  <si>
    <t xml:space="preserve">2024-09-22 15:30:00</t>
  </si>
  <si>
    <t xml:space="preserve">WDWL</t>
  </si>
  <si>
    <t xml:space="preserve">WWDWD</t>
  </si>
  <si>
    <t xml:space="preserve">2024-09-22 16:00:00</t>
  </si>
  <si>
    <t xml:space="preserve">DWWWL</t>
  </si>
  <si>
    <t xml:space="preserve">2024-09-22 16:30:00</t>
  </si>
  <si>
    <t xml:space="preserve">WWDWL</t>
  </si>
  <si>
    <t xml:space="preserve">2024-09-22 17:30:00</t>
  </si>
  <si>
    <t xml:space="preserve">2024-09-22 18:45:00</t>
  </si>
  <si>
    <t xml:space="preserve">DWWDL</t>
  </si>
  <si>
    <t xml:space="preserve">DLDWW</t>
  </si>
  <si>
    <t xml:space="preserve">LLWDL</t>
  </si>
  <si>
    <t xml:space="preserve">2024-09-22 19:00:00</t>
  </si>
  <si>
    <t xml:space="preserve">DLLWD</t>
  </si>
  <si>
    <t xml:space="preserve">WDWWD</t>
  </si>
  <si>
    <t xml:space="preserve">2024-09-23 19:00:00</t>
  </si>
  <si>
    <t xml:space="preserve">DWLWW</t>
  </si>
  <si>
    <t xml:space="preserve">2024-09-24 17:00:00</t>
  </si>
  <si>
    <t xml:space="preserve">DLLDL</t>
  </si>
  <si>
    <t xml:space="preserve">LDLWD</t>
  </si>
  <si>
    <t xml:space="preserve">LWLWD</t>
  </si>
  <si>
    <t xml:space="preserve">2024-09-24 18:45:00</t>
  </si>
  <si>
    <t xml:space="preserve">LDLDW</t>
  </si>
  <si>
    <t xml:space="preserve">2024-09-24 19:00:00</t>
  </si>
  <si>
    <t xml:space="preserve">DWWWW</t>
  </si>
  <si>
    <t xml:space="preserve">WWLWL</t>
  </si>
  <si>
    <t xml:space="preserve">2024-09-25 17:00:00</t>
  </si>
  <si>
    <t xml:space="preserve">2024-09-25 19:00:00</t>
  </si>
  <si>
    <t xml:space="preserve">2024-09-26 17:00:00</t>
  </si>
  <si>
    <t xml:space="preserve">DWWLL</t>
  </si>
  <si>
    <t xml:space="preserve">WDWLW</t>
  </si>
  <si>
    <t xml:space="preserve">LWWLD</t>
  </si>
  <si>
    <t xml:space="preserve">2024-09-26 19:00:00</t>
  </si>
  <si>
    <t xml:space="preserve">LLWLL</t>
  </si>
  <si>
    <t xml:space="preserve">2024-09-27 17:00:00</t>
  </si>
  <si>
    <t xml:space="preserve">LLLLW</t>
  </si>
  <si>
    <t xml:space="preserve">LWLWL</t>
  </si>
  <si>
    <t xml:space="preserve">2024-09-27 18:30:00</t>
  </si>
  <si>
    <t xml:space="preserve">2024-09-27 18:45:00</t>
  </si>
  <si>
    <t xml:space="preserve">LDWWW</t>
  </si>
  <si>
    <t xml:space="preserve">LWDDL</t>
  </si>
  <si>
    <t xml:space="preserve">2024-09-27 19:00:00</t>
  </si>
  <si>
    <t xml:space="preserve">WWWDW</t>
  </si>
  <si>
    <t xml:space="preserve">2024-09-28 11:30:00</t>
  </si>
  <si>
    <t xml:space="preserve">WWWDD</t>
  </si>
  <si>
    <t xml:space="preserve">2024-09-28 12:00:00</t>
  </si>
  <si>
    <t xml:space="preserve">2024-09-28 13:00:00</t>
  </si>
  <si>
    <t xml:space="preserve">WWWLL</t>
  </si>
  <si>
    <t xml:space="preserve">WWDLW</t>
  </si>
  <si>
    <t xml:space="preserve">2024-09-28 13:30:00</t>
  </si>
  <si>
    <t xml:space="preserve">WWDDW</t>
  </si>
  <si>
    <t xml:space="preserve">DLWLL</t>
  </si>
  <si>
    <t xml:space="preserve">WLWWL</t>
  </si>
  <si>
    <t xml:space="preserve">LLLDW</t>
  </si>
  <si>
    <t xml:space="preserve">LWLLW</t>
  </si>
  <si>
    <t xml:space="preserve">DWDWL</t>
  </si>
  <si>
    <t xml:space="preserve">LWLLD</t>
  </si>
  <si>
    <t xml:space="preserve">2024-09-28 14:00:00</t>
  </si>
  <si>
    <t xml:space="preserve">LDDDL</t>
  </si>
  <si>
    <t xml:space="preserve">WDWDL</t>
  </si>
  <si>
    <t xml:space="preserve">WDDWW</t>
  </si>
  <si>
    <t xml:space="preserve">WDDDL</t>
  </si>
  <si>
    <t xml:space="preserve">WLDLD</t>
  </si>
  <si>
    <t xml:space="preserve">WDWDW</t>
  </si>
  <si>
    <t xml:space="preserve">LLDDL</t>
  </si>
  <si>
    <t xml:space="preserve">2024-09-28 14:15:00</t>
  </si>
  <si>
    <t xml:space="preserve">LWDDD</t>
  </si>
  <si>
    <t xml:space="preserve">2024-09-28 15:00:00</t>
  </si>
  <si>
    <t xml:space="preserve">WDDDD</t>
  </si>
  <si>
    <t xml:space="preserve">DWLWD</t>
  </si>
  <si>
    <t xml:space="preserve">2024-09-28 16:00:00</t>
  </si>
  <si>
    <t xml:space="preserve">WDDDW</t>
  </si>
  <si>
    <t xml:space="preserve">2024-09-28 16:30:00</t>
  </si>
  <si>
    <t xml:space="preserve">WWLWW</t>
  </si>
  <si>
    <t xml:space="preserve">WLWWD</t>
  </si>
  <si>
    <t xml:space="preserve">DLLDW</t>
  </si>
  <si>
    <t xml:space="preserve">DLWDL</t>
  </si>
  <si>
    <t xml:space="preserve">2024-09-28 17:00:00</t>
  </si>
  <si>
    <t xml:space="preserve">WWLLL</t>
  </si>
  <si>
    <t xml:space="preserve">WLLDW</t>
  </si>
  <si>
    <t xml:space="preserve">2024-09-28 18:45:00</t>
  </si>
  <si>
    <t xml:space="preserve">LDDWD</t>
  </si>
  <si>
    <t xml:space="preserve">LLWLD</t>
  </si>
  <si>
    <t xml:space="preserve">2024-09-28 19:00:00</t>
  </si>
  <si>
    <t xml:space="preserve">WLWDW</t>
  </si>
  <si>
    <t xml:space="preserve">WWWWL</t>
  </si>
  <si>
    <t xml:space="preserve">2024-09-29 10:30:00</t>
  </si>
  <si>
    <t xml:space="preserve">2024-09-29 12:00:00</t>
  </si>
  <si>
    <t xml:space="preserve">WLLDD</t>
  </si>
  <si>
    <t xml:space="preserve">2024-09-29 13:00:00</t>
  </si>
  <si>
    <t xml:space="preserve">LWDLW</t>
  </si>
  <si>
    <t xml:space="preserve">LDDDD</t>
  </si>
  <si>
    <t xml:space="preserve">LDDWW</t>
  </si>
  <si>
    <t xml:space="preserve">DLLWL</t>
  </si>
  <si>
    <t xml:space="preserve">LWLLL</t>
  </si>
  <si>
    <t xml:space="preserve">2024-09-29 13:30:00</t>
  </si>
  <si>
    <t xml:space="preserve">LWWWW</t>
  </si>
  <si>
    <t xml:space="preserve">2024-09-29 14:15:00</t>
  </si>
  <si>
    <t xml:space="preserve">2024-09-29 15:00:00</t>
  </si>
  <si>
    <t xml:space="preserve">WWLDD</t>
  </si>
  <si>
    <t xml:space="preserve">2024-09-29 15:30:00</t>
  </si>
  <si>
    <t xml:space="preserve">DDWLW</t>
  </si>
  <si>
    <t xml:space="preserve">WLLWW</t>
  </si>
  <si>
    <t xml:space="preserve">2024-09-29 16:00:00</t>
  </si>
  <si>
    <t xml:space="preserve">WDDWD</t>
  </si>
  <si>
    <t xml:space="preserve">DDLWD</t>
  </si>
  <si>
    <t xml:space="preserve">2024-09-29 16:30:00</t>
  </si>
  <si>
    <t xml:space="preserve">WWLDW</t>
  </si>
  <si>
    <t xml:space="preserve">2024-09-29 18:45:00</t>
  </si>
  <si>
    <t xml:space="preserve">LDDLL</t>
  </si>
  <si>
    <t xml:space="preserve">WLDDW</t>
  </si>
  <si>
    <t xml:space="preserve">2024-09-29 19:00:00</t>
  </si>
  <si>
    <t xml:space="preserve">2024-09-30 18:45:00</t>
  </si>
  <si>
    <t xml:space="preserve">WLLDL</t>
  </si>
  <si>
    <t xml:space="preserve">2024-09-30 19:00:00</t>
  </si>
  <si>
    <t xml:space="preserve">2024-10-04 16:30:00</t>
  </si>
  <si>
    <t xml:space="preserve">2024-10-04 18:30:00</t>
  </si>
  <si>
    <t xml:space="preserve">2024-10-04 18:45:00</t>
  </si>
  <si>
    <t xml:space="preserve">WLLLW</t>
  </si>
  <si>
    <t xml:space="preserve">WWWLD</t>
  </si>
  <si>
    <t xml:space="preserve">LDDLD</t>
  </si>
  <si>
    <t xml:space="preserve">2024-10-04 19:00:00</t>
  </si>
  <si>
    <t xml:space="preserve">LWDLD</t>
  </si>
  <si>
    <t xml:space="preserve">2024-10-05 11:30:00</t>
  </si>
  <si>
    <t xml:space="preserve">2024-10-05 12:00:00</t>
  </si>
  <si>
    <t xml:space="preserve">LWWWL</t>
  </si>
  <si>
    <t xml:space="preserve">2024-10-05 13:00:00</t>
  </si>
  <si>
    <t xml:space="preserve">WDDLL</t>
  </si>
  <si>
    <t xml:space="preserve">2024-10-05 13:30:00</t>
  </si>
  <si>
    <t xml:space="preserve">LWWDD</t>
  </si>
  <si>
    <t xml:space="preserve">LLDLD</t>
  </si>
  <si>
    <t xml:space="preserve">LWWLW</t>
  </si>
  <si>
    <t xml:space="preserve">2024-10-05 14:00:00</t>
  </si>
  <si>
    <t xml:space="preserve">DLLLL</t>
  </si>
  <si>
    <t xml:space="preserve">DDWWL</t>
  </si>
  <si>
    <t xml:space="preserve">LDDLW</t>
  </si>
  <si>
    <t xml:space="preserve">DDDDL</t>
  </si>
  <si>
    <t xml:space="preserve">2024-10-05 14:15:00</t>
  </si>
  <si>
    <t xml:space="preserve">LWDWD</t>
  </si>
  <si>
    <t xml:space="preserve">2024-10-05 15:00:00</t>
  </si>
  <si>
    <t xml:space="preserve">LWLDW</t>
  </si>
  <si>
    <t xml:space="preserve">2024-10-05 16:00:00</t>
  </si>
  <si>
    <t xml:space="preserve">2024-10-05 16:30:00</t>
  </si>
  <si>
    <t xml:space="preserve">LLDWD</t>
  </si>
  <si>
    <t xml:space="preserve">LLDWL</t>
  </si>
  <si>
    <t xml:space="preserve">2024-10-05 17:00:00</t>
  </si>
  <si>
    <t xml:space="preserve">2024-10-05 18:45:00</t>
  </si>
  <si>
    <t xml:space="preserve">WDLWW</t>
  </si>
  <si>
    <t xml:space="preserve">WDWLL</t>
  </si>
  <si>
    <t xml:space="preserve">2024-10-05 19:00:00</t>
  </si>
  <si>
    <t xml:space="preserve">LWDLL</t>
  </si>
  <si>
    <t xml:space="preserve">2024-10-06 10:30:00</t>
  </si>
  <si>
    <t xml:space="preserve">DDDWD</t>
  </si>
  <si>
    <t xml:space="preserve">LLLWD</t>
  </si>
  <si>
    <t xml:space="preserve">2024-10-06 12:00:00</t>
  </si>
  <si>
    <t xml:space="preserve">LLDDW</t>
  </si>
  <si>
    <t xml:space="preserve">WWWDL</t>
  </si>
  <si>
    <t xml:space="preserve">2024-10-06 13:00:00</t>
  </si>
  <si>
    <t xml:space="preserve">DDWDL</t>
  </si>
  <si>
    <t xml:space="preserve">DDWDD</t>
  </si>
  <si>
    <t xml:space="preserve">DWWWD</t>
  </si>
  <si>
    <t xml:space="preserve">DWDLD</t>
  </si>
  <si>
    <t xml:space="preserve">WLDDL</t>
  </si>
  <si>
    <t xml:space="preserve">2024-10-06 13:30:00</t>
  </si>
  <si>
    <t xml:space="preserve">2024-10-06 14:15:00</t>
  </si>
  <si>
    <t xml:space="preserve">2024-10-06 15:00:00</t>
  </si>
  <si>
    <t xml:space="preserve">DDDDD</t>
  </si>
  <si>
    <t xml:space="preserve">2024-10-06 15:30:00</t>
  </si>
  <si>
    <t xml:space="preserve">LLWWL</t>
  </si>
  <si>
    <t xml:space="preserve">2024-10-06 16:00:00</t>
  </si>
  <si>
    <t xml:space="preserve">DDWWD</t>
  </si>
  <si>
    <t xml:space="preserve">2024-10-06 16:30:00</t>
  </si>
  <si>
    <t xml:space="preserve">2024-10-06 17:30:00</t>
  </si>
  <si>
    <t xml:space="preserve">DWWDD</t>
  </si>
  <si>
    <t xml:space="preserve">2024-10-06 18:45:00</t>
  </si>
  <si>
    <t xml:space="preserve">WLWDD</t>
  </si>
  <si>
    <t xml:space="preserve">DLWDW</t>
  </si>
  <si>
    <t xml:space="preserve">2024-10-06 19:00:00</t>
  </si>
  <si>
    <t xml:space="preserve">WDWDD</t>
  </si>
  <si>
    <t xml:space="preserve">2024-10-18 18:30:00</t>
  </si>
  <si>
    <t xml:space="preserve">LDWLL</t>
  </si>
  <si>
    <t xml:space="preserve">2024-10-18 18:45:00</t>
  </si>
  <si>
    <t xml:space="preserve">2024-10-18 19:00:00</t>
  </si>
  <si>
    <t xml:space="preserve">2024-10-19 11:30:00</t>
  </si>
  <si>
    <t xml:space="preserve">2024-10-19 12:00:00</t>
  </si>
  <si>
    <t xml:space="preserve">2024-10-19 13:00:00</t>
  </si>
  <si>
    <t xml:space="preserve">DWDDD</t>
  </si>
  <si>
    <t xml:space="preserve">LDLDD</t>
  </si>
  <si>
    <t xml:space="preserve">2024-10-19 13:30:00</t>
  </si>
  <si>
    <t xml:space="preserve">DDWWW</t>
  </si>
  <si>
    <t xml:space="preserve">2024-10-19 14:00:00</t>
  </si>
  <si>
    <t xml:space="preserve">WDLDW</t>
  </si>
  <si>
    <t xml:space="preserve">2024-10-19 14:15:00</t>
  </si>
  <si>
    <t xml:space="preserve">LDWDW</t>
  </si>
  <si>
    <t xml:space="preserve">2024-10-19 15:00:00</t>
  </si>
  <si>
    <t xml:space="preserve">WDLLD</t>
  </si>
  <si>
    <t xml:space="preserve">2024-10-19 16:00:00</t>
  </si>
  <si>
    <t xml:space="preserve">2024-10-19 16:30:00</t>
  </si>
  <si>
    <t xml:space="preserve">LDDWL</t>
  </si>
  <si>
    <t xml:space="preserve">WWDDL</t>
  </si>
  <si>
    <t xml:space="preserve">2024-10-19 17:00:00</t>
  </si>
  <si>
    <t xml:space="preserve">DDDDW</t>
  </si>
  <si>
    <t xml:space="preserve">2024-10-19 18:45:00</t>
  </si>
  <si>
    <t xml:space="preserve">DDWDW</t>
  </si>
  <si>
    <t xml:space="preserve">2024-10-19 19:00:00</t>
  </si>
  <si>
    <t xml:space="preserve">2024-10-20 10:30:00</t>
  </si>
  <si>
    <t xml:space="preserve">2024-10-20 12:00:00</t>
  </si>
  <si>
    <t xml:space="preserve">DDDWL</t>
  </si>
  <si>
    <t xml:space="preserve">2024-10-20 13:00:00</t>
  </si>
  <si>
    <t xml:space="preserve">WLDWW</t>
  </si>
  <si>
    <t xml:space="preserve">LLLLL</t>
  </si>
  <si>
    <t xml:space="preserve">DLWWW</t>
  </si>
  <si>
    <t xml:space="preserve">2024-10-20 13:30:00</t>
  </si>
  <si>
    <t xml:space="preserve">LDLDL</t>
  </si>
  <si>
    <t xml:space="preserve">2024-10-20 14:15:00</t>
  </si>
  <si>
    <t xml:space="preserve">2024-10-20 15:00:00</t>
  </si>
  <si>
    <t xml:space="preserve">WLLLD</t>
  </si>
  <si>
    <t xml:space="preserve">DDLDD</t>
  </si>
  <si>
    <t xml:space="preserve">2024-10-20 15:30:00</t>
  </si>
  <si>
    <t xml:space="preserve">2024-10-20 16:00:00</t>
  </si>
  <si>
    <t xml:space="preserve">LLWDW</t>
  </si>
  <si>
    <t xml:space="preserve">DWLLL</t>
  </si>
  <si>
    <t xml:space="preserve">2024-10-20 16:30:00</t>
  </si>
  <si>
    <t xml:space="preserve">DLWDD</t>
  </si>
  <si>
    <t xml:space="preserve">2024-10-20 18:45:00</t>
  </si>
  <si>
    <t xml:space="preserve">2024-10-20 19:00:00</t>
  </si>
  <si>
    <t xml:space="preserve">LWDWL</t>
  </si>
  <si>
    <t xml:space="preserve">2024-10-21 18:45:00</t>
  </si>
  <si>
    <t xml:space="preserve">2024-10-21 19:00:00</t>
  </si>
  <si>
    <t xml:space="preserve">WDLDL</t>
  </si>
  <si>
    <t xml:space="preserve">2024-10-25 16:30:00</t>
  </si>
  <si>
    <t xml:space="preserve">2024-10-25 18:30:00</t>
  </si>
  <si>
    <t xml:space="preserve">WLWLD</t>
  </si>
  <si>
    <t xml:space="preserve">2024-10-25 18:45:00</t>
  </si>
  <si>
    <t xml:space="preserve">WWLDL</t>
  </si>
  <si>
    <t xml:space="preserve">2024-10-25 19:00:00</t>
  </si>
  <si>
    <t xml:space="preserve">2024-10-26 12:00:00</t>
  </si>
  <si>
    <t xml:space="preserve">2024-10-26 13:00:00</t>
  </si>
  <si>
    <t xml:space="preserve">2024-10-26 13:30:00</t>
  </si>
  <si>
    <t xml:space="preserve">WDDLW</t>
  </si>
  <si>
    <t xml:space="preserve">LDWLD</t>
  </si>
  <si>
    <t xml:space="preserve">2024-10-26 14:00:00</t>
  </si>
  <si>
    <t xml:space="preserve">DLWWD</t>
  </si>
  <si>
    <t xml:space="preserve">2024-10-26 14:15:00</t>
  </si>
  <si>
    <t xml:space="preserve">2024-10-26 15:00:00</t>
  </si>
  <si>
    <t xml:space="preserve">2024-10-26 16:30:00</t>
  </si>
  <si>
    <t xml:space="preserve">DLLWW</t>
  </si>
  <si>
    <t xml:space="preserve">2024-10-26 17:00:00</t>
  </si>
  <si>
    <t xml:space="preserve">2024-10-26 18:45:00</t>
  </si>
  <si>
    <t xml:space="preserve">2024-10-26 19:00:00</t>
  </si>
  <si>
    <t xml:space="preserve">2024-10-27 11:30:00</t>
  </si>
  <si>
    <t xml:space="preserve">DLDDD</t>
  </si>
  <si>
    <t xml:space="preserve">2024-10-27 13:00:00</t>
  </si>
  <si>
    <t xml:space="preserve">2024-10-27 14:00:00</t>
  </si>
  <si>
    <t xml:space="preserve">2024-10-27 14:30:00</t>
  </si>
  <si>
    <t xml:space="preserve">2024-10-27 15:15:00</t>
  </si>
  <si>
    <t xml:space="preserve">DLDLD</t>
  </si>
  <si>
    <t xml:space="preserve">2024-10-27 16:00:00</t>
  </si>
  <si>
    <t xml:space="preserve">DWDLW</t>
  </si>
  <si>
    <t xml:space="preserve">DDLDL</t>
  </si>
  <si>
    <t xml:space="preserve">2024-10-27 16:30:00</t>
  </si>
  <si>
    <t xml:space="preserve">WWDLD</t>
  </si>
  <si>
    <t xml:space="preserve">2024-10-27 17:00:00</t>
  </si>
  <si>
    <t xml:space="preserve">2024-10-27 17:30:00</t>
  </si>
  <si>
    <t xml:space="preserve">WDDWL</t>
  </si>
  <si>
    <t xml:space="preserve">2024-10-27 18:30:00</t>
  </si>
  <si>
    <t xml:space="preserve">2024-10-27 19:45:00</t>
  </si>
  <si>
    <t xml:space="preserve">WWDLL</t>
  </si>
  <si>
    <t xml:space="preserve">2024-10-27 20:00:00</t>
  </si>
  <si>
    <t xml:space="preserve">2024-10-28 20:00:00</t>
  </si>
  <si>
    <t xml:space="preserve">WWLWD</t>
  </si>
  <si>
    <t xml:space="preserve">WDLWD</t>
  </si>
  <si>
    <t xml:space="preserve">2024-10-29 17:30:00</t>
  </si>
  <si>
    <t xml:space="preserve">2024-10-29 19:45:00</t>
  </si>
  <si>
    <t xml:space="preserve">2024-10-30 17:30:00</t>
  </si>
  <si>
    <t xml:space="preserve">2024-10-30 19:45:00</t>
  </si>
  <si>
    <t xml:space="preserve">LDWDL</t>
  </si>
  <si>
    <t xml:space="preserve">2024-10-31 17:30:00</t>
  </si>
  <si>
    <t xml:space="preserve">2024-10-31 19:45:00</t>
  </si>
  <si>
    <t xml:space="preserve">2024-11-01 18:00:00</t>
  </si>
  <si>
    <t xml:space="preserve">2024-11-01 19:30:00</t>
  </si>
  <si>
    <t xml:space="preserve">2024-11-01 20:00:00</t>
  </si>
  <si>
    <t xml:space="preserve">WLWDL</t>
  </si>
  <si>
    <t xml:space="preserve">2024-11-02 12:30:00</t>
  </si>
  <si>
    <t xml:space="preserve">DDLLW</t>
  </si>
  <si>
    <t xml:space="preserve">2024-11-02 13:00:00</t>
  </si>
  <si>
    <t xml:space="preserve">2024-11-02 14:00:00</t>
  </si>
  <si>
    <t xml:space="preserve">DDDWW</t>
  </si>
  <si>
    <t xml:space="preserve">2024-11-02 14:30:00</t>
  </si>
  <si>
    <t xml:space="preserve">LWWDL</t>
  </si>
  <si>
    <t xml:space="preserve">2024-11-02 15:00:00</t>
  </si>
  <si>
    <t xml:space="preserve">2024-11-02 15:15:00</t>
  </si>
  <si>
    <t xml:space="preserve">2024-11-02 16:00:00</t>
  </si>
  <si>
    <t xml:space="preserve">2024-11-02 17:00:00</t>
  </si>
  <si>
    <t xml:space="preserve">2024-11-02 17:30:00</t>
  </si>
  <si>
    <t xml:space="preserve">2024-11-02 18:00:00</t>
  </si>
  <si>
    <t xml:space="preserve">2024-11-02 19:45:00</t>
  </si>
  <si>
    <t xml:space="preserve">2024-11-02 20:00:00</t>
  </si>
  <si>
    <t xml:space="preserve">WDLWL</t>
  </si>
  <si>
    <t xml:space="preserve">2024-11-03 11:30:00</t>
  </si>
  <si>
    <t xml:space="preserve">2024-11-03 13:00:00</t>
  </si>
  <si>
    <t xml:space="preserve">2024-11-03 14:00:00</t>
  </si>
  <si>
    <t xml:space="preserve">2024-11-03 14:30:00</t>
  </si>
  <si>
    <t xml:space="preserve">LWLDD</t>
  </si>
  <si>
    <t xml:space="preserve">2024-11-03 15:15:00</t>
  </si>
  <si>
    <t xml:space="preserve">2024-11-03 16:00:00</t>
  </si>
  <si>
    <t xml:space="preserve">2024-11-03 16:30:00</t>
  </si>
  <si>
    <t xml:space="preserve">2024-11-03 17:00:00</t>
  </si>
  <si>
    <t xml:space="preserve">2024-11-03 17:30:00</t>
  </si>
  <si>
    <t xml:space="preserve">2024-11-03 19:45:00</t>
  </si>
  <si>
    <t xml:space="preserve">2024-11-03 20:00:00</t>
  </si>
  <si>
    <t xml:space="preserve">2024-11-04 17:30:00</t>
  </si>
  <si>
    <t xml:space="preserve">2024-11-04 19:45:00</t>
  </si>
  <si>
    <t xml:space="preserve">2024-11-04 20:00:00</t>
  </si>
  <si>
    <t xml:space="preserve">2024-11-07 19:45:00</t>
  </si>
  <si>
    <t xml:space="preserve">2024-11-08 19:30:00</t>
  </si>
  <si>
    <t xml:space="preserve">2024-11-08 19:45:00</t>
  </si>
  <si>
    <t xml:space="preserve">2024-11-08 20:00:00</t>
  </si>
  <si>
    <t xml:space="preserve">2024-11-09 13:00:00</t>
  </si>
  <si>
    <t xml:space="preserve">2024-11-09 14:00:00</t>
  </si>
  <si>
    <t xml:space="preserve">2024-11-09 14:30:00</t>
  </si>
  <si>
    <t xml:space="preserve">2024-11-09 15:00:00</t>
  </si>
  <si>
    <t xml:space="preserve">2024-11-09 15:15:00</t>
  </si>
  <si>
    <t xml:space="preserve">2024-11-09 16:00:00</t>
  </si>
  <si>
    <t xml:space="preserve">2024-11-09 17:00:00</t>
  </si>
  <si>
    <t xml:space="preserve">2024-11-09 17:30:00</t>
  </si>
  <si>
    <t xml:space="preserve">2024-11-09 18:00:00</t>
  </si>
  <si>
    <t xml:space="preserve">2024-11-09 19:45:00</t>
  </si>
  <si>
    <t xml:space="preserve">2024-11-09 20:00:00</t>
  </si>
  <si>
    <t xml:space="preserve">2024-11-10 11:30:00</t>
  </si>
  <si>
    <t xml:space="preserve">2024-11-10 13:00:00</t>
  </si>
  <si>
    <t xml:space="preserve">2024-11-10 14:00:00</t>
  </si>
  <si>
    <t xml:space="preserve">DWLDW</t>
  </si>
  <si>
    <t xml:space="preserve">2024-11-10 14:30:00</t>
  </si>
  <si>
    <t xml:space="preserve">2024-11-10 15:15:00</t>
  </si>
  <si>
    <t xml:space="preserve">2024-11-10 16:00:00</t>
  </si>
  <si>
    <t xml:space="preserve">2024-11-10 16:30:00</t>
  </si>
  <si>
    <t xml:space="preserve">2024-11-10 17:00:00</t>
  </si>
  <si>
    <t xml:space="preserve">2024-11-10 17:30:00</t>
  </si>
  <si>
    <t xml:space="preserve">2024-11-10 18:30:00</t>
  </si>
  <si>
    <t xml:space="preserve">2024-11-10 19:45:00</t>
  </si>
  <si>
    <t xml:space="preserve">2024-11-10 20:00:00</t>
  </si>
  <si>
    <t xml:space="preserve">2024-11-22 18:00:00</t>
  </si>
  <si>
    <t xml:space="preserve">2024-11-22 19:30:00</t>
  </si>
  <si>
    <t xml:space="preserve">2024-11-22 20:00:00</t>
  </si>
  <si>
    <t xml:space="preserve">2024-11-23 12:30:00</t>
  </si>
  <si>
    <t xml:space="preserve">2024-11-23 13:00:00</t>
  </si>
  <si>
    <t xml:space="preserve">2024-11-23 14:00:00</t>
  </si>
  <si>
    <t xml:space="preserve">2024-11-23 14:30:00</t>
  </si>
  <si>
    <t xml:space="preserve">2024-11-23 15:00:00</t>
  </si>
  <si>
    <t xml:space="preserve">WDLDD</t>
  </si>
  <si>
    <t xml:space="preserve">2024-11-23 15:15:00</t>
  </si>
  <si>
    <t xml:space="preserve">2024-11-23 16:00:00</t>
  </si>
  <si>
    <t xml:space="preserve">2024-11-23 17:00:00</t>
  </si>
  <si>
    <t xml:space="preserve">2024-11-23 17:30:00</t>
  </si>
  <si>
    <t xml:space="preserve">LLWWW</t>
  </si>
  <si>
    <t xml:space="preserve">2024-11-23 18:00:00</t>
  </si>
  <si>
    <t xml:space="preserve">2024-11-23 19:45:00</t>
  </si>
  <si>
    <t xml:space="preserve">2024-11-23 20:00:00</t>
  </si>
  <si>
    <t xml:space="preserve">2024-11-24 11:30:00</t>
  </si>
  <si>
    <t xml:space="preserve">2024-11-24 13:00:00</t>
  </si>
  <si>
    <t xml:space="preserve">2024-11-24 14:00:00</t>
  </si>
  <si>
    <t xml:space="preserve">2024-11-24 14:30:00</t>
  </si>
  <si>
    <t xml:space="preserve">2024-11-24 15:15:00</t>
  </si>
  <si>
    <t xml:space="preserve">2024-11-24 16:00:00</t>
  </si>
  <si>
    <t xml:space="preserve">2024-11-24 16:30:00</t>
  </si>
  <si>
    <t xml:space="preserve">WLDWD</t>
  </si>
  <si>
    <t xml:space="preserve">2024-11-24 17:00:00</t>
  </si>
  <si>
    <t xml:space="preserve">2024-11-24 17:30:00</t>
  </si>
  <si>
    <t xml:space="preserve">2024-11-24 19:45:00</t>
  </si>
  <si>
    <t xml:space="preserve">2024-11-24 20:00:00</t>
  </si>
  <si>
    <t xml:space="preserve">2024-11-25 17:30:00</t>
  </si>
  <si>
    <t xml:space="preserve">2024-11-25 19:45:00</t>
  </si>
  <si>
    <t xml:space="preserve">2024-11-25 20:00:00</t>
  </si>
  <si>
    <t xml:space="preserve">2024-11-29 19:30:00</t>
  </si>
  <si>
    <t xml:space="preserve">2024-11-29 19:45:00</t>
  </si>
  <si>
    <t xml:space="preserve">2024-11-29 20:00:00</t>
  </si>
  <si>
    <t xml:space="preserve">2024-11-30 13:00:00</t>
  </si>
  <si>
    <t xml:space="preserve">2024-11-30 14:00:00</t>
  </si>
  <si>
    <t xml:space="preserve">2024-11-30 14:30:00</t>
  </si>
  <si>
    <t xml:space="preserve">DLWLD</t>
  </si>
  <si>
    <t xml:space="preserve">2024-11-30 15:00:00</t>
  </si>
  <si>
    <t xml:space="preserve">2024-11-30 15:15:00</t>
  </si>
  <si>
    <t xml:space="preserve">2024-11-30 16:00:00</t>
  </si>
  <si>
    <t xml:space="preserve">2024-11-30 17:00:00</t>
  </si>
  <si>
    <t xml:space="preserve">2024-11-30 17:30:00</t>
  </si>
  <si>
    <t xml:space="preserve">2024-11-30 18:00:00</t>
  </si>
  <si>
    <t xml:space="preserve">2024-11-30 19:45:00</t>
  </si>
  <si>
    <t xml:space="preserve">2024-11-30 20:00:00</t>
  </si>
  <si>
    <t xml:space="preserve">2024-12-01 11:30:00</t>
  </si>
  <si>
    <t xml:space="preserve">2024-12-01 13:00:00</t>
  </si>
  <si>
    <t xml:space="preserve">2024-12-01 13:30:00</t>
  </si>
  <si>
    <t xml:space="preserve">2024-12-01 14:00:00</t>
  </si>
  <si>
    <t xml:space="preserve">2024-12-01 14:30:00</t>
  </si>
  <si>
    <t xml:space="preserve">2024-12-01 15:15:00</t>
  </si>
  <si>
    <t xml:space="preserve">2024-12-01 16:00:00</t>
  </si>
  <si>
    <t xml:space="preserve">2024-12-01 16:30:00</t>
  </si>
  <si>
    <t xml:space="preserve">2024-12-01 17:30:00</t>
  </si>
  <si>
    <t xml:space="preserve">2024-12-01 19:45:00</t>
  </si>
  <si>
    <t xml:space="preserve">2024-12-01 20:00:00</t>
  </si>
  <si>
    <t xml:space="preserve">2024-12-02 19:45:00</t>
  </si>
  <si>
    <t xml:space="preserve">2024-12-02 20:00:00</t>
  </si>
  <si>
    <t xml:space="preserve">2024-12-03 18:00:00</t>
  </si>
  <si>
    <t xml:space="preserve">WLDLW</t>
  </si>
  <si>
    <t xml:space="preserve">2024-12-03 19:30:00</t>
  </si>
  <si>
    <t xml:space="preserve">2024-12-03 20:15:00</t>
  </si>
  <si>
    <t xml:space="preserve">2024-12-04 19:30:00</t>
  </si>
  <si>
    <t xml:space="preserve">2024-12-04 20:00:00</t>
  </si>
  <si>
    <t xml:space="preserve">2024-12-04 20:15:00</t>
  </si>
  <si>
    <t xml:space="preserve">2024-12-05 19:30:00</t>
  </si>
  <si>
    <t xml:space="preserve">2024-12-05 20:15:00</t>
  </si>
  <si>
    <t xml:space="preserve">2024-12-06 17:30:00</t>
  </si>
  <si>
    <t xml:space="preserve">2024-12-06 18:00:00</t>
  </si>
  <si>
    <t xml:space="preserve">2024-12-06 19:30:00</t>
  </si>
  <si>
    <t xml:space="preserve">2024-12-06 19:45:00</t>
  </si>
  <si>
    <t xml:space="preserve">2024-12-06 20:00:00</t>
  </si>
  <si>
    <t xml:space="preserve">2024-12-07 13:00:00</t>
  </si>
  <si>
    <t xml:space="preserve">2024-12-07 14:00:00</t>
  </si>
  <si>
    <t xml:space="preserve">2024-12-07 14:30:00</t>
  </si>
  <si>
    <t xml:space="preserve">2024-12-07 15:00:00</t>
  </si>
  <si>
    <t xml:space="preserve">LDLWW</t>
  </si>
  <si>
    <t xml:space="preserve">2024-12-07 15:15:00</t>
  </si>
  <si>
    <t xml:space="preserve">2024-12-07 16:00:00</t>
  </si>
  <si>
    <t xml:space="preserve">2024-12-07 17:00:00</t>
  </si>
  <si>
    <t xml:space="preserve">2024-12-07 17:30:00</t>
  </si>
  <si>
    <t xml:space="preserve">WDWLD</t>
  </si>
  <si>
    <t xml:space="preserve">2024-12-07 18:00:00</t>
  </si>
  <si>
    <t xml:space="preserve">2024-12-07 19:45:00</t>
  </si>
  <si>
    <t xml:space="preserve">2024-12-07 20:00:00</t>
  </si>
  <si>
    <t xml:space="preserve">2024-12-08 11:30:00</t>
  </si>
  <si>
    <t xml:space="preserve">2024-12-08 13:00:00</t>
  </si>
  <si>
    <t xml:space="preserve">2024-12-08 14:00:00</t>
  </si>
  <si>
    <t xml:space="preserve">2024-12-08 14:30:00</t>
  </si>
  <si>
    <t xml:space="preserve">2024-12-08 15:15:00</t>
  </si>
  <si>
    <t xml:space="preserve">2024-12-08 16:00:00</t>
  </si>
  <si>
    <t xml:space="preserve">2024-12-08 16:30:00</t>
  </si>
  <si>
    <t xml:space="preserve">2024-12-08 17:00:00</t>
  </si>
  <si>
    <t xml:space="preserve">2024-12-08 17:30:00</t>
  </si>
  <si>
    <t xml:space="preserve">WLDDD</t>
  </si>
  <si>
    <t xml:space="preserve">2024-12-08 19:45:00</t>
  </si>
  <si>
    <t xml:space="preserve">2024-12-08 20:00:00</t>
  </si>
  <si>
    <t xml:space="preserve">2024-12-09 19:45:00</t>
  </si>
  <si>
    <t xml:space="preserve">2024-12-09 20:00:00</t>
  </si>
  <si>
    <t xml:space="preserve">2024-12-13 19:30:00</t>
  </si>
  <si>
    <t xml:space="preserve">2024-12-13 19:45:00</t>
  </si>
  <si>
    <t xml:space="preserve">2024-12-13 20:00:00</t>
  </si>
  <si>
    <t xml:space="preserve">2024-12-14 13:00:00</t>
  </si>
  <si>
    <t xml:space="preserve">2024-12-14 14:00:00</t>
  </si>
  <si>
    <t xml:space="preserve">2024-12-14 14:30:00</t>
  </si>
  <si>
    <t xml:space="preserve">2024-12-14 15:00:00</t>
  </si>
  <si>
    <t xml:space="preserve">LDWDD</t>
  </si>
  <si>
    <t xml:space="preserve">2024-12-14 15:15:00</t>
  </si>
  <si>
    <t xml:space="preserve">2024-12-14 16:00:00</t>
  </si>
  <si>
    <t xml:space="preserve">2024-12-14 17:00:00</t>
  </si>
  <si>
    <t xml:space="preserve">2024-12-14 17:30:00</t>
  </si>
  <si>
    <t xml:space="preserve">2024-12-14 18:00:00</t>
  </si>
  <si>
    <t xml:space="preserve">2024-12-14 19:45:00</t>
  </si>
  <si>
    <t xml:space="preserve">2024-12-14 20:00:00</t>
  </si>
  <si>
    <t xml:space="preserve">2024-12-15 11:30:00</t>
  </si>
  <si>
    <t xml:space="preserve">2024-12-15 13:00:00</t>
  </si>
  <si>
    <t xml:space="preserve">2024-12-15 14:00:00</t>
  </si>
  <si>
    <t xml:space="preserve">2024-12-15 14:30:00</t>
  </si>
  <si>
    <t xml:space="preserve">2024-12-15 15:15:00</t>
  </si>
  <si>
    <t xml:space="preserve">2024-12-15 16:00:00</t>
  </si>
  <si>
    <t xml:space="preserve">2024-12-15 16:30:00</t>
  </si>
  <si>
    <t xml:space="preserve">2024-12-15 17:00:00</t>
  </si>
  <si>
    <t xml:space="preserve">2024-12-15 17:30:00</t>
  </si>
  <si>
    <t xml:space="preserve">2024-12-15 18:30:00</t>
  </si>
  <si>
    <t xml:space="preserve">2024-12-15 19:00:00</t>
  </si>
  <si>
    <t xml:space="preserve">2024-12-15 19:45:00</t>
  </si>
  <si>
    <t xml:space="preserve">DDWLD</t>
  </si>
  <si>
    <t xml:space="preserve">2024-12-15 20:00:00</t>
  </si>
  <si>
    <t xml:space="preserve">2024-12-16 19:45:00</t>
  </si>
  <si>
    <t xml:space="preserve">2024-12-16 20:00:00</t>
  </si>
  <si>
    <t xml:space="preserve">2024-12-18 20:00:00</t>
  </si>
  <si>
    <t xml:space="preserve">2024-12-18 20:30:00</t>
  </si>
  <si>
    <t xml:space="preserve">2024-12-20 19:30:00</t>
  </si>
  <si>
    <t xml:space="preserve">2024-12-20 19:45:00</t>
  </si>
  <si>
    <t xml:space="preserve">2024-12-20 20:00:00</t>
  </si>
  <si>
    <t xml:space="preserve">2024-12-21 12:30:00</t>
  </si>
  <si>
    <t xml:space="preserve">2024-12-21 13:00:00</t>
  </si>
  <si>
    <t xml:space="preserve">2024-12-21 14:00:00</t>
  </si>
  <si>
    <t xml:space="preserve">2024-12-21 14:30:00</t>
  </si>
  <si>
    <t xml:space="preserve">2024-12-21 15:00:00</t>
  </si>
  <si>
    <t xml:space="preserve">2024-12-21 15:15:00</t>
  </si>
  <si>
    <t xml:space="preserve">2024-12-21 17:00:00</t>
  </si>
  <si>
    <t xml:space="preserve">DWDDL</t>
  </si>
  <si>
    <t xml:space="preserve">2024-12-21 17:30:00</t>
  </si>
  <si>
    <t xml:space="preserve">2024-12-21 19:45:00</t>
  </si>
  <si>
    <t xml:space="preserve">2024-12-21 20:00:00</t>
  </si>
  <si>
    <t xml:space="preserve">2024-12-22 11:30:00</t>
  </si>
  <si>
    <t xml:space="preserve">2024-12-22 13:00:00</t>
  </si>
  <si>
    <t xml:space="preserve">2024-12-22 14:00:00</t>
  </si>
  <si>
    <t xml:space="preserve">2024-12-22 14:30:00</t>
  </si>
  <si>
    <t xml:space="preserve">LLLWW</t>
  </si>
  <si>
    <t xml:space="preserve">2024-12-22 15:15:00</t>
  </si>
  <si>
    <t xml:space="preserve">2024-12-22 16:30:00</t>
  </si>
  <si>
    <t xml:space="preserve">2024-12-22 17:00:00</t>
  </si>
  <si>
    <t xml:space="preserve">2024-12-22 17:30:00</t>
  </si>
  <si>
    <t xml:space="preserve">LWWDW</t>
  </si>
  <si>
    <t xml:space="preserve">2024-12-22 19:45:00</t>
  </si>
  <si>
    <t xml:space="preserve">2024-12-22 20:00:00</t>
  </si>
  <si>
    <t xml:space="preserve">2024-12-23 17:30:00</t>
  </si>
  <si>
    <t xml:space="preserve">2024-12-23 19:45:00</t>
  </si>
  <si>
    <t xml:space="preserve">2024-12-26 12:30:00</t>
  </si>
  <si>
    <t xml:space="preserve">2024-12-26 15:00:00</t>
  </si>
  <si>
    <t xml:space="preserve">2024-12-26 17:30:00</t>
  </si>
  <si>
    <t xml:space="preserve">2024-12-26 20:00:00</t>
  </si>
  <si>
    <t xml:space="preserve">2024-12-27 19:30:00</t>
  </si>
  <si>
    <t xml:space="preserve">2024-12-27 20:15:00</t>
  </si>
  <si>
    <t xml:space="preserve">2024-12-28 14:00:00</t>
  </si>
  <si>
    <t xml:space="preserve">2024-12-28 17:00:00</t>
  </si>
  <si>
    <t xml:space="preserve">2024-12-28 19:45:00</t>
  </si>
  <si>
    <t xml:space="preserve">2024-12-29 11:30:00</t>
  </si>
  <si>
    <t xml:space="preserve">2024-12-29 14:00:00</t>
  </si>
  <si>
    <t xml:space="preserve">2024-12-29 14:30:00</t>
  </si>
  <si>
    <t xml:space="preserve">2024-12-29 15:00:00</t>
  </si>
  <si>
    <t xml:space="preserve">LLWWD</t>
  </si>
  <si>
    <t xml:space="preserve">2024-12-29 17:00:00</t>
  </si>
  <si>
    <t xml:space="preserve">2024-12-29 17:15:00</t>
  </si>
  <si>
    <t xml:space="preserve">2024-12-29 19:45:00</t>
  </si>
  <si>
    <t xml:space="preserve">2024-12-30 17:30:00</t>
  </si>
  <si>
    <t xml:space="preserve">2024-12-30 19:45:00</t>
  </si>
  <si>
    <t xml:space="preserve">2024-12-30 20:00:00</t>
  </si>
  <si>
    <t xml:space="preserve">2025-01-01 17:30:00</t>
  </si>
  <si>
    <t xml:space="preserve">2025-01-03 20:00:00</t>
  </si>
  <si>
    <t xml:space="preserve">2025-01-04 12:30:00</t>
  </si>
  <si>
    <t xml:space="preserve">2025-01-04 14:00:00</t>
  </si>
  <si>
    <t xml:space="preserve">2025-01-04 15:00:00</t>
  </si>
  <si>
    <t xml:space="preserve">2025-01-04 16:00:00</t>
  </si>
  <si>
    <t xml:space="preserve">2025-01-04 17:00:00</t>
  </si>
  <si>
    <t xml:space="preserve">2025-01-04 17:30:00</t>
  </si>
  <si>
    <t xml:space="preserve">2025-01-04 18:00:00</t>
  </si>
  <si>
    <t xml:space="preserve">2025-01-04 19:45:00</t>
  </si>
  <si>
    <t xml:space="preserve">2025-01-04 20:00:00</t>
  </si>
  <si>
    <t xml:space="preserve">2025-01-05 11:30:00</t>
  </si>
  <si>
    <t xml:space="preserve">2025-01-05 14:00:00</t>
  </si>
  <si>
    <t xml:space="preserve">2025-01-05 16:30:00</t>
  </si>
  <si>
    <t xml:space="preserve">2025-01-05 17:00:00</t>
  </si>
  <si>
    <t xml:space="preserve">2025-01-05 19:45:00</t>
  </si>
  <si>
    <t xml:space="preserve">2025-01-06 20:00:00</t>
  </si>
  <si>
    <t xml:space="preserve">2025-01-10 18:00:00</t>
  </si>
  <si>
    <t xml:space="preserve">2025-01-10 19:45:00</t>
  </si>
  <si>
    <t xml:space="preserve">2025-01-10 20:00:00</t>
  </si>
  <si>
    <t xml:space="preserve">2025-01-10 20:05:00</t>
  </si>
  <si>
    <t xml:space="preserve">2025-01-11 13:00:00</t>
  </si>
  <si>
    <t xml:space="preserve">2025-01-11 14:00:00</t>
  </si>
  <si>
    <t xml:space="preserve">2025-01-11 14:30:00</t>
  </si>
  <si>
    <t xml:space="preserve">2025-01-11 15:15:00</t>
  </si>
  <si>
    <t xml:space="preserve">2025-01-11 16:00:00</t>
  </si>
  <si>
    <t xml:space="preserve">2025-01-11 17:00:00</t>
  </si>
  <si>
    <t xml:space="preserve">2025-01-11 17:30:00</t>
  </si>
  <si>
    <t xml:space="preserve">2025-01-11 18:00:00</t>
  </si>
  <si>
    <t xml:space="preserve">2025-01-11 19:45:00</t>
  </si>
  <si>
    <t xml:space="preserve">2025-01-11 20:00:00</t>
  </si>
  <si>
    <t xml:space="preserve">2025-01-11 20:05:00</t>
  </si>
  <si>
    <t xml:space="preserve">2025-01-12 11:30:00</t>
  </si>
  <si>
    <t xml:space="preserve">2025-01-12 13:00:00</t>
  </si>
  <si>
    <t xml:space="preserve">2025-01-12 14:00:00</t>
  </si>
  <si>
    <t xml:space="preserve">2025-01-12 14:30:00</t>
  </si>
  <si>
    <t xml:space="preserve">2025-01-12 15:15:00</t>
  </si>
  <si>
    <t xml:space="preserve">2025-01-12 16:15:00</t>
  </si>
  <si>
    <t xml:space="preserve">2025-01-12 16:30:00</t>
  </si>
  <si>
    <t xml:space="preserve">2025-01-12 17:00:00</t>
  </si>
  <si>
    <t xml:space="preserve">2025-01-12 19:45:00</t>
  </si>
  <si>
    <t xml:space="preserve">2025-01-13 19:45:00</t>
  </si>
  <si>
    <t xml:space="preserve">2025-01-13 20:00:00</t>
  </si>
  <si>
    <t xml:space="preserve">2025-01-14 17:30:00</t>
  </si>
  <si>
    <t xml:space="preserve">2025-01-14 19:30:00</t>
  </si>
  <si>
    <t xml:space="preserve">2025-01-14 19:45:00</t>
  </si>
  <si>
    <t xml:space="preserve">2025-01-14 20:00:00</t>
  </si>
  <si>
    <t xml:space="preserve">2025-01-15 17:30:00</t>
  </si>
  <si>
    <t xml:space="preserve">2025-01-15 19:30:00</t>
  </si>
  <si>
    <t xml:space="preserve">2025-01-15 19:45:00</t>
  </si>
  <si>
    <t xml:space="preserve">2025-01-15 20:00:00</t>
  </si>
  <si>
    <t xml:space="preserve">2025-01-16 19:30:00</t>
  </si>
  <si>
    <t xml:space="preserve">2025-01-16 20:00:00</t>
  </si>
  <si>
    <t xml:space="preserve">2025-01-17 18:00:00</t>
  </si>
  <si>
    <t xml:space="preserve">2025-01-17 19:30:00</t>
  </si>
  <si>
    <t xml:space="preserve">2025-01-17 19:45:00</t>
  </si>
  <si>
    <t xml:space="preserve">2025-01-17 20:00:00</t>
  </si>
  <si>
    <t xml:space="preserve">DDLDW</t>
  </si>
  <si>
    <t xml:space="preserve">2025-01-17 20:05:00</t>
  </si>
  <si>
    <t xml:space="preserve">2025-01-18 12:30:00</t>
  </si>
  <si>
    <t xml:space="preserve">2025-01-18 13:00:00</t>
  </si>
  <si>
    <t xml:space="preserve">2025-01-18 14:00:00</t>
  </si>
  <si>
    <t xml:space="preserve">2025-01-18 14:30:00</t>
  </si>
  <si>
    <t xml:space="preserve">2025-01-18 15:00:00</t>
  </si>
  <si>
    <t xml:space="preserve">2025-01-18 15:15:00</t>
  </si>
  <si>
    <t xml:space="preserve">2025-01-18 16:00:00</t>
  </si>
  <si>
    <t xml:space="preserve">2025-01-18 17:00:00</t>
  </si>
  <si>
    <t xml:space="preserve">2025-01-18 17:30:00</t>
  </si>
  <si>
    <t xml:space="preserve">2025-01-18 18:00:00</t>
  </si>
  <si>
    <t xml:space="preserve">2025-01-18 19:45:00</t>
  </si>
  <si>
    <t xml:space="preserve">2025-01-18 20:00:00</t>
  </si>
  <si>
    <t xml:space="preserve">2025-01-18 20:05:00</t>
  </si>
  <si>
    <t xml:space="preserve">2025-01-19 11:30:00</t>
  </si>
  <si>
    <t xml:space="preserve">2025-01-19 13:00:00</t>
  </si>
  <si>
    <t xml:space="preserve">2025-01-19 14:00:00</t>
  </si>
  <si>
    <t xml:space="preserve">2025-01-19 14:30:00</t>
  </si>
  <si>
    <t xml:space="preserve">2025-01-19 15:15:00</t>
  </si>
  <si>
    <t xml:space="preserve">2025-01-19 16:15:00</t>
  </si>
  <si>
    <t xml:space="preserve">2025-01-19 16:30:00</t>
  </si>
  <si>
    <t xml:space="preserve">2025-01-19 17:00:00</t>
  </si>
  <si>
    <t xml:space="preserve">2025-01-19 17:30:00</t>
  </si>
  <si>
    <t xml:space="preserve">2025-01-19 19:45:00</t>
  </si>
  <si>
    <t xml:space="preserve">2025-01-19 20:00:00</t>
  </si>
  <si>
    <t xml:space="preserve">2025-01-20 19:45:00</t>
  </si>
  <si>
    <t xml:space="preserve">2025-01-20 20:00:00</t>
  </si>
  <si>
    <t xml:space="preserve">2025-01-24 19:30:00</t>
  </si>
  <si>
    <t xml:space="preserve">2025-01-24 19:45:00</t>
  </si>
  <si>
    <t xml:space="preserve">2025-01-24 20:00:00</t>
  </si>
  <si>
    <t xml:space="preserve">2025-01-25 13:00:00</t>
  </si>
  <si>
    <t xml:space="preserve">2025-01-25 14:00:00</t>
  </si>
  <si>
    <t xml:space="preserve">2025-01-25 14:30:00</t>
  </si>
  <si>
    <t xml:space="preserve">2025-01-25 15:00:00</t>
  </si>
  <si>
    <t xml:space="preserve">2025-01-25 15:15:00</t>
  </si>
  <si>
    <t xml:space="preserve">2025-01-25 16:00:00</t>
  </si>
  <si>
    <t xml:space="preserve">2025-01-25 17:00:00</t>
  </si>
  <si>
    <t xml:space="preserve">2025-01-25 17:30:00</t>
  </si>
  <si>
    <t xml:space="preserve">DLDWD</t>
  </si>
  <si>
    <t xml:space="preserve">2025-01-25 18:00:00</t>
  </si>
  <si>
    <t xml:space="preserve">2025-01-25 19:45:00</t>
  </si>
  <si>
    <t xml:space="preserve">2025-01-25 20:00:00</t>
  </si>
  <si>
    <t xml:space="preserve">2025-01-25 20:05:00</t>
  </si>
  <si>
    <t xml:space="preserve">2025-01-26 11:30:00</t>
  </si>
  <si>
    <t xml:space="preserve">2025-01-26 13:00:00</t>
  </si>
  <si>
    <t xml:space="preserve">2025-01-26 14:00:00</t>
  </si>
  <si>
    <t xml:space="preserve">2025-01-26 14:30:00</t>
  </si>
  <si>
    <t xml:space="preserve">2025-01-26 15:15:00</t>
  </si>
  <si>
    <t xml:space="preserve">2025-01-26 16:15:00</t>
  </si>
  <si>
    <t xml:space="preserve">2025-01-26 16:30:00</t>
  </si>
  <si>
    <t xml:space="preserve">2025-01-26 17:00:00</t>
  </si>
  <si>
    <t xml:space="preserve">2025-01-26 17:30:00</t>
  </si>
  <si>
    <t xml:space="preserve">2025-01-26 19:00:00</t>
  </si>
  <si>
    <t xml:space="preserve">2025-01-26 19:45:00</t>
  </si>
  <si>
    <t xml:space="preserve">2025-01-26 20:00:00</t>
  </si>
  <si>
    <t xml:space="preserve">2025-01-27 17:30:00</t>
  </si>
  <si>
    <t xml:space="preserve">2025-01-27 19:45:00</t>
  </si>
  <si>
    <t xml:space="preserve">2025-01-27 20:00:00</t>
  </si>
  <si>
    <t xml:space="preserve">2025-01-31 19:30:00</t>
  </si>
  <si>
    <t xml:space="preserve">2025-01-31 19:45:00</t>
  </si>
  <si>
    <t xml:space="preserve">2025-01-31 20:00:00</t>
  </si>
  <si>
    <t xml:space="preserve">2025-02-01 12:30:00</t>
  </si>
  <si>
    <t xml:space="preserve">2025-02-01 13:00:00</t>
  </si>
  <si>
    <t xml:space="preserve">2025-02-01 14:00:00</t>
  </si>
  <si>
    <t xml:space="preserve">2025-02-01 14:30:00</t>
  </si>
  <si>
    <t xml:space="preserve">2025-02-01 15:00:00</t>
  </si>
  <si>
    <t xml:space="preserve">2025-02-01 15:15:00</t>
  </si>
  <si>
    <t xml:space="preserve">2025-02-01 16:00:00</t>
  </si>
  <si>
    <t xml:space="preserve">2025-02-01 17:00:00</t>
  </si>
  <si>
    <t xml:space="preserve">2025-02-01 17:30:00</t>
  </si>
  <si>
    <t xml:space="preserve">2025-02-01 18:00:00</t>
  </si>
  <si>
    <t xml:space="preserve">2025-02-01 19:45:00</t>
  </si>
  <si>
    <t xml:space="preserve">2025-02-01 20:00:00</t>
  </si>
  <si>
    <t xml:space="preserve">2025-02-01 20:05:00</t>
  </si>
  <si>
    <t xml:space="preserve">2025-02-02 11:30:00</t>
  </si>
  <si>
    <t xml:space="preserve">2025-02-02 13:00:00</t>
  </si>
  <si>
    <t xml:space="preserve">2025-02-02 14:00:00</t>
  </si>
  <si>
    <t xml:space="preserve">2025-02-02 14:30:00</t>
  </si>
  <si>
    <t xml:space="preserve">2025-02-02 15:15:00</t>
  </si>
  <si>
    <t xml:space="preserve">2025-02-02 16:15:00</t>
  </si>
  <si>
    <t xml:space="preserve">2025-02-02 16:30:00</t>
  </si>
  <si>
    <t xml:space="preserve">2025-02-02 17:00:00</t>
  </si>
  <si>
    <t xml:space="preserve">2025-02-02 17:30:00</t>
  </si>
  <si>
    <t xml:space="preserve">2025-02-02 19:45:00</t>
  </si>
  <si>
    <t xml:space="preserve">2025-02-02 20:00:00</t>
  </si>
  <si>
    <t xml:space="preserve">2025-02-03 19:45:00</t>
  </si>
  <si>
    <t xml:space="preserve">2025-02-03 20:00:00</t>
  </si>
  <si>
    <t xml:space="preserve">2025-02-06 19:45:00</t>
  </si>
  <si>
    <t xml:space="preserve">2025-02-07 18:00:00</t>
  </si>
  <si>
    <t xml:space="preserve">2025-02-07 19:30:00</t>
  </si>
  <si>
    <t xml:space="preserve">2025-02-07 19:45:00</t>
  </si>
  <si>
    <t xml:space="preserve">2025-02-07 20:00:00</t>
  </si>
  <si>
    <t xml:space="preserve">2025-02-07 20:05:00</t>
  </si>
  <si>
    <t xml:space="preserve">2025-02-08 13:00:00</t>
  </si>
  <si>
    <t xml:space="preserve">2025-02-08 14:00:00</t>
  </si>
  <si>
    <t xml:space="preserve">2025-02-08 14:30:00</t>
  </si>
  <si>
    <t xml:space="preserve">2025-02-08 15:15:00</t>
  </si>
  <si>
    <t xml:space="preserve">2025-02-08 16:00:00</t>
  </si>
  <si>
    <t xml:space="preserve">2025-02-08 17:00:00</t>
  </si>
  <si>
    <t xml:space="preserve">2025-02-08 17:30:00</t>
  </si>
  <si>
    <t xml:space="preserve">2025-02-08 18:00:00</t>
  </si>
  <si>
    <t xml:space="preserve">2025-02-08 19:45:00</t>
  </si>
  <si>
    <t xml:space="preserve">2025-02-08 20:00:00</t>
  </si>
  <si>
    <t xml:space="preserve">2025-02-08 20:05:00</t>
  </si>
  <si>
    <t xml:space="preserve">2025-02-09 11:30:00</t>
  </si>
  <si>
    <t xml:space="preserve">2025-02-09 13:00:00</t>
  </si>
  <si>
    <t xml:space="preserve">2025-02-09 14:00:00</t>
  </si>
  <si>
    <t xml:space="preserve">2025-02-09 14:30:00</t>
  </si>
  <si>
    <t xml:space="preserve">2025-02-09 15:15:00</t>
  </si>
  <si>
    <t xml:space="preserve">2025-02-09 16:15:00</t>
  </si>
  <si>
    <t xml:space="preserve">2025-02-09 16:30:00</t>
  </si>
  <si>
    <t xml:space="preserve">LDDDW</t>
  </si>
  <si>
    <t xml:space="preserve">2025-02-09 17:00:00</t>
  </si>
  <si>
    <t xml:space="preserve">2025-02-09 17:30:00</t>
  </si>
  <si>
    <t xml:space="preserve">2025-02-09 19:45:00</t>
  </si>
  <si>
    <t xml:space="preserve">2025-02-09 20:00:00</t>
  </si>
  <si>
    <t xml:space="preserve">2025-02-10 19:45:00</t>
  </si>
  <si>
    <t xml:space="preserve">2025-02-10 20:00:00</t>
  </si>
  <si>
    <t xml:space="preserve">2025-02-12 19:30:00</t>
  </si>
  <si>
    <t xml:space="preserve">2025-02-14 19:30:00</t>
  </si>
  <si>
    <t xml:space="preserve">2025-02-14 19:45:00</t>
  </si>
  <si>
    <t xml:space="preserve">2025-02-14 20:00:00</t>
  </si>
  <si>
    <t xml:space="preserve">2025-02-15 12:30:00</t>
  </si>
  <si>
    <t xml:space="preserve">2025-02-15 13:00:00</t>
  </si>
  <si>
    <t xml:space="preserve">2025-02-15 14:00:00</t>
  </si>
  <si>
    <t xml:space="preserve">2025-02-15 14:30:00</t>
  </si>
  <si>
    <t xml:space="preserve">2025-02-15 15:00:00</t>
  </si>
  <si>
    <t xml:space="preserve">WDDLD</t>
  </si>
  <si>
    <t xml:space="preserve">2025-02-15 15:15:00</t>
  </si>
  <si>
    <t xml:space="preserve">2025-02-15 16:00:00</t>
  </si>
  <si>
    <t xml:space="preserve">2025-02-15 17:00:00</t>
  </si>
  <si>
    <t xml:space="preserve">2025-02-15 17:30:00</t>
  </si>
  <si>
    <t xml:space="preserve">2025-02-15 18:00:00</t>
  </si>
  <si>
    <t xml:space="preserve">2025-02-15 19:45:00</t>
  </si>
  <si>
    <t xml:space="preserve">2025-02-15 20:00:00</t>
  </si>
  <si>
    <t xml:space="preserve">2025-02-15 20:05:00</t>
  </si>
  <si>
    <t xml:space="preserve">2025-02-16 11:30:00</t>
  </si>
  <si>
    <t xml:space="preserve">2025-02-16 13:00:00</t>
  </si>
  <si>
    <t xml:space="preserve">2025-02-16 14:00:00</t>
  </si>
  <si>
    <t xml:space="preserve">2025-02-16 14:30:00</t>
  </si>
  <si>
    <t xml:space="preserve">2025-02-16 15:15:00</t>
  </si>
  <si>
    <t xml:space="preserve">2025-02-16 16:15:00</t>
  </si>
  <si>
    <t xml:space="preserve">2025-02-16 16:30:00</t>
  </si>
  <si>
    <t xml:space="preserve">2025-02-16 17:00:00</t>
  </si>
  <si>
    <t xml:space="preserve">2025-02-16 17:30:00</t>
  </si>
  <si>
    <t xml:space="preserve">2025-02-16 18:30:00</t>
  </si>
  <si>
    <t xml:space="preserve">2025-02-16 19:45:00</t>
  </si>
  <si>
    <t xml:space="preserve">2025-02-16 20:00:00</t>
  </si>
  <si>
    <t xml:space="preserve">2025-02-17 19:45:00</t>
  </si>
  <si>
    <t xml:space="preserve">2025-02-17 20:00:00</t>
  </si>
  <si>
    <t xml:space="preserve">2025-02-19 19:30:00</t>
  </si>
  <si>
    <t xml:space="preserve">2025-02-21 19:30:00</t>
  </si>
  <si>
    <t xml:space="preserve">2025-02-21 19:45:00</t>
  </si>
  <si>
    <t xml:space="preserve">2025-02-21 20:00:00</t>
  </si>
  <si>
    <t xml:space="preserve">2025-02-22 12:30:00</t>
  </si>
  <si>
    <t xml:space="preserve">2025-02-22 13:00:00</t>
  </si>
  <si>
    <t xml:space="preserve">2025-02-22 14:00:00</t>
  </si>
  <si>
    <t xml:space="preserve">2025-02-22 14:30:00</t>
  </si>
  <si>
    <t xml:space="preserve">2025-02-22 15:00:00</t>
  </si>
  <si>
    <t xml:space="preserve">2025-02-22 15:15:00</t>
  </si>
  <si>
    <t xml:space="preserve">2025-02-22 16:00:00</t>
  </si>
  <si>
    <t xml:space="preserve">2025-02-22 17:00:00</t>
  </si>
  <si>
    <t xml:space="preserve">2025-02-22 17:30:00</t>
  </si>
  <si>
    <t xml:space="preserve">2025-02-22 18:00:00</t>
  </si>
  <si>
    <t xml:space="preserve">2025-02-22 19:45:00</t>
  </si>
  <si>
    <t xml:space="preserve">2025-02-22 20:00:00</t>
  </si>
  <si>
    <t xml:space="preserve">2025-02-22 20:05:00</t>
  </si>
  <si>
    <t xml:space="preserve">2025-02-23 11:30:00</t>
  </si>
  <si>
    <t xml:space="preserve">2025-02-23 13:00:00</t>
  </si>
  <si>
    <t xml:space="preserve">2025-02-23 14:00:00</t>
  </si>
  <si>
    <t xml:space="preserve">2025-02-23 14:30:00</t>
  </si>
  <si>
    <t xml:space="preserve">2025-02-23 15:15:00</t>
  </si>
  <si>
    <t xml:space="preserve">2025-02-23 16:15:00</t>
  </si>
  <si>
    <t xml:space="preserve">2025-02-23 16:30:00</t>
  </si>
  <si>
    <t xml:space="preserve">2025-02-23 17:00:00</t>
  </si>
  <si>
    <t xml:space="preserve">2025-02-23 17:30:00</t>
  </si>
  <si>
    <t xml:space="preserve">2025-02-23 18:30:00</t>
  </si>
  <si>
    <t xml:space="preserve">2025-02-23 19:45:00</t>
  </si>
  <si>
    <t xml:space="preserve">2025-02-23 20:00:00</t>
  </si>
  <si>
    <t xml:space="preserve">2025-02-24 19:45:00</t>
  </si>
  <si>
    <t xml:space="preserve">2025-02-24 20:00:00</t>
  </si>
  <si>
    <t xml:space="preserve">2025-02-25 19:30:00</t>
  </si>
  <si>
    <t xml:space="preserve">2025-02-25 20:15:00</t>
  </si>
  <si>
    <t xml:space="preserve">2025-02-26 19:30:00</t>
  </si>
  <si>
    <t xml:space="preserve">2025-02-26 20:15:00</t>
  </si>
  <si>
    <t xml:space="preserve">2025-02-27 19:45:00</t>
  </si>
  <si>
    <t xml:space="preserve">2025-02-27 20:00:00</t>
  </si>
  <si>
    <t xml:space="preserve">2025-02-28 19:30:00</t>
  </si>
  <si>
    <t xml:space="preserve">2025-02-28 19:45:00</t>
  </si>
  <si>
    <t xml:space="preserve">2025-02-28 20:00:00</t>
  </si>
  <si>
    <t xml:space="preserve">2025-03-01 13:00:00</t>
  </si>
  <si>
    <t xml:space="preserve">2025-03-01 14:00:00</t>
  </si>
  <si>
    <t xml:space="preserve">2025-03-01 14:30:00</t>
  </si>
  <si>
    <t xml:space="preserve">2025-03-01 15:15:00</t>
  </si>
  <si>
    <t xml:space="preserve">2025-03-01 16:00:00</t>
  </si>
  <si>
    <t xml:space="preserve">2025-03-01 17:00:00</t>
  </si>
  <si>
    <t xml:space="preserve">DDDLD</t>
  </si>
  <si>
    <t xml:space="preserve">2025-03-01 17:30:00</t>
  </si>
  <si>
    <t xml:space="preserve">2025-03-01 18:00:00</t>
  </si>
  <si>
    <t xml:space="preserve">2025-03-01 19:45:00</t>
  </si>
  <si>
    <t xml:space="preserve">2025-03-01 20:00:00</t>
  </si>
  <si>
    <t xml:space="preserve">2025-03-01 20:05:00</t>
  </si>
  <si>
    <t xml:space="preserve">2025-03-02 11:30:00</t>
  </si>
  <si>
    <t xml:space="preserve">2025-03-02 13:00:00</t>
  </si>
  <si>
    <t xml:space="preserve">2025-03-02 14:00:00</t>
  </si>
  <si>
    <t xml:space="preserve">2025-03-02 14:30:00</t>
  </si>
  <si>
    <t xml:space="preserve">2025-03-02 15:15:00</t>
  </si>
  <si>
    <t xml:space="preserve">2025-03-02 16:15:00</t>
  </si>
  <si>
    <t xml:space="preserve">2025-03-02 16:30:00</t>
  </si>
  <si>
    <t xml:space="preserve">2025-03-02 17:00:00</t>
  </si>
  <si>
    <t xml:space="preserve">2025-03-02 17:30:00</t>
  </si>
  <si>
    <t xml:space="preserve">2025-03-02 19:45:00</t>
  </si>
  <si>
    <t xml:space="preserve">2025-03-02 20:00:00</t>
  </si>
  <si>
    <t xml:space="preserve">2025-03-03 19:45:00</t>
  </si>
  <si>
    <t xml:space="preserve">2025-03-07 19:30:00</t>
  </si>
  <si>
    <t xml:space="preserve">2025-03-07 19:45:00</t>
  </si>
  <si>
    <t xml:space="preserve">2025-03-08 12:30:00</t>
  </si>
  <si>
    <t xml:space="preserve">2025-03-08 13:00:00</t>
  </si>
  <si>
    <t xml:space="preserve">2025-03-08 14:00:00</t>
  </si>
  <si>
    <t xml:space="preserve">2025-03-08 14:30:00</t>
  </si>
  <si>
    <t xml:space="preserve">2025-03-08 15:00:00</t>
  </si>
  <si>
    <t xml:space="preserve">2025-03-08 15:15:00</t>
  </si>
  <si>
    <t xml:space="preserve">2025-03-08 16:00:00</t>
  </si>
  <si>
    <t xml:space="preserve">2025-03-08 17:00:00</t>
  </si>
  <si>
    <t xml:space="preserve">2025-03-08 17:30:00</t>
  </si>
  <si>
    <t xml:space="preserve">2025-03-08 18:00:00</t>
  </si>
  <si>
    <t xml:space="preserve">2025-03-08 19:45:00</t>
  </si>
  <si>
    <t xml:space="preserve">2025-03-08 20:00:00</t>
  </si>
  <si>
    <t xml:space="preserve">2025-03-08 20:05:00</t>
  </si>
  <si>
    <t xml:space="preserve">2025-03-09 11:30:00</t>
  </si>
  <si>
    <t xml:space="preserve">2025-03-09 13:00:00</t>
  </si>
  <si>
    <t xml:space="preserve">2025-03-09 14:00:00</t>
  </si>
  <si>
    <t xml:space="preserve">2025-03-09 14:30:00</t>
  </si>
  <si>
    <t xml:space="preserve">2025-03-09 15:15:00</t>
  </si>
  <si>
    <t xml:space="preserve">2025-03-09 16:15:00</t>
  </si>
  <si>
    <t xml:space="preserve">2025-03-09 16:30:00</t>
  </si>
  <si>
    <t xml:space="preserve">2025-03-09 17:00:00</t>
  </si>
  <si>
    <t xml:space="preserve">2025-03-09 17:30:00</t>
  </si>
  <si>
    <t xml:space="preserve">2025-03-09 19:45:00</t>
  </si>
  <si>
    <t xml:space="preserve">2025-03-09 20:00:00</t>
  </si>
  <si>
    <t xml:space="preserve">2025-03-10 19:45:00</t>
  </si>
  <si>
    <t xml:space="preserve">2025-03-10 20:00:00</t>
  </si>
  <si>
    <t xml:space="preserve">2025-03-14 19:30:00</t>
  </si>
  <si>
    <t xml:space="preserve">2025-03-14 19:45:00</t>
  </si>
  <si>
    <t xml:space="preserve">2025-03-14 20:00:00</t>
  </si>
  <si>
    <t xml:space="preserve">2025-03-15 13:00:00</t>
  </si>
  <si>
    <t xml:space="preserve">2025-03-15 14:00:00</t>
  </si>
  <si>
    <t xml:space="preserve">2025-03-15 14:30:00</t>
  </si>
  <si>
    <t xml:space="preserve">2025-03-15 15:00:00</t>
  </si>
  <si>
    <t xml:space="preserve">2025-03-15 15:15:00</t>
  </si>
  <si>
    <t xml:space="preserve">2025-03-15 16:00:00</t>
  </si>
  <si>
    <t xml:space="preserve">2025-03-15 17:00:00</t>
  </si>
  <si>
    <t xml:space="preserve">2025-03-15 17:30:00</t>
  </si>
  <si>
    <t xml:space="preserve">2025-03-15 18:00:00</t>
  </si>
  <si>
    <t xml:space="preserve">2025-03-15 19:45:00</t>
  </si>
  <si>
    <t xml:space="preserve">2025-03-15 20:00:00</t>
  </si>
  <si>
    <t xml:space="preserve">2025-03-15 20:05:00</t>
  </si>
  <si>
    <t xml:space="preserve">2025-03-16 11:30:00</t>
  </si>
  <si>
    <t xml:space="preserve">2025-03-16 13:00:00</t>
  </si>
  <si>
    <t xml:space="preserve">2025-03-16 13:30:00</t>
  </si>
  <si>
    <t xml:space="preserve">2025-03-16 14:00:00</t>
  </si>
  <si>
    <t xml:space="preserve">2025-03-16 14:30:00</t>
  </si>
  <si>
    <t xml:space="preserve">2025-03-16 15:00:00</t>
  </si>
  <si>
    <t xml:space="preserve">2025-03-16 15:15:00</t>
  </si>
  <si>
    <t xml:space="preserve">2025-03-16 16:15:00</t>
  </si>
  <si>
    <t xml:space="preserve">2025-03-16 16:30:00</t>
  </si>
  <si>
    <t xml:space="preserve">2025-03-16 17:00:00</t>
  </si>
  <si>
    <t xml:space="preserve">2025-03-16 17:30:00</t>
  </si>
  <si>
    <t xml:space="preserve">2025-03-16 18:30:00</t>
  </si>
  <si>
    <t xml:space="preserve">2025-03-16 19:00:00</t>
  </si>
  <si>
    <t xml:space="preserve">2025-03-16 19:45:00</t>
  </si>
  <si>
    <t xml:space="preserve">2025-03-16 20:00:00</t>
  </si>
  <si>
    <t xml:space="preserve">2025-03-27 20:00:00</t>
  </si>
  <si>
    <t xml:space="preserve">2025-03-28 19:30:00</t>
  </si>
  <si>
    <t xml:space="preserve">2025-03-28 19:45:00</t>
  </si>
  <si>
    <t xml:space="preserve">2025-03-29 13:00:00</t>
  </si>
  <si>
    <t xml:space="preserve">2025-03-29 14:00:00</t>
  </si>
  <si>
    <t xml:space="preserve">2025-03-29 14:30:00</t>
  </si>
  <si>
    <t xml:space="preserve">2025-03-29 15:15:00</t>
  </si>
  <si>
    <t xml:space="preserve">2025-03-29 16:00:00</t>
  </si>
  <si>
    <t xml:space="preserve">2025-03-29 17:00:00</t>
  </si>
  <si>
    <t xml:space="preserve">2025-03-29 17:30:00</t>
  </si>
  <si>
    <t xml:space="preserve">2025-03-29 18:00:00</t>
  </si>
  <si>
    <t xml:space="preserve">2025-03-29 19:45:00</t>
  </si>
  <si>
    <t xml:space="preserve">2025-03-29 20:00:00</t>
  </si>
  <si>
    <t xml:space="preserve">2025-03-29 20:05:00</t>
  </si>
  <si>
    <t xml:space="preserve">2025-03-30 10:30:00</t>
  </si>
  <si>
    <t xml:space="preserve">2025-03-30 12:00:00</t>
  </si>
  <si>
    <t xml:space="preserve">2025-03-30 13:00:00</t>
  </si>
  <si>
    <t xml:space="preserve">2025-03-30 13:30:00</t>
  </si>
  <si>
    <t xml:space="preserve">2025-03-30 14:15:00</t>
  </si>
  <si>
    <t xml:space="preserve">2025-03-30 15:15:00</t>
  </si>
  <si>
    <t xml:space="preserve">2025-03-30 15:30:00</t>
  </si>
  <si>
    <t xml:space="preserve">2025-03-30 16:00:00</t>
  </si>
  <si>
    <t xml:space="preserve">2025-03-30 16:30:00</t>
  </si>
  <si>
    <t xml:space="preserve">2025-03-30 18:45:00</t>
  </si>
  <si>
    <t xml:space="preserve">2025-03-30 19:00:00</t>
  </si>
  <si>
    <t xml:space="preserve">2025-03-31 16:30:00</t>
  </si>
  <si>
    <t xml:space="preserve">2025-03-31 18:45:00</t>
  </si>
  <si>
    <t xml:space="preserve">2025-03-31 19:00:00</t>
  </si>
  <si>
    <t xml:space="preserve">2025-04-01 18:45:00</t>
  </si>
  <si>
    <t xml:space="preserve">2025-04-01 19:00:00</t>
  </si>
  <si>
    <t xml:space="preserve">2025-04-02 18:45:00</t>
  </si>
  <si>
    <t xml:space="preserve">2025-04-02 19:00:00</t>
  </si>
  <si>
    <t xml:space="preserve">2025-04-03 19:00:00</t>
  </si>
  <si>
    <t xml:space="preserve">2025-04-04 18:30:00</t>
  </si>
  <si>
    <t xml:space="preserve">2025-04-04 18:45:00</t>
  </si>
  <si>
    <t xml:space="preserve">2025-04-04 19:00:00</t>
  </si>
  <si>
    <t xml:space="preserve">2025-04-05 11:30:00</t>
  </si>
  <si>
    <t xml:space="preserve">2025-04-05 12:00:00</t>
  </si>
  <si>
    <t xml:space="preserve">2025-04-05 13:00:00</t>
  </si>
  <si>
    <t xml:space="preserve">2025-04-05 13:30:00</t>
  </si>
  <si>
    <t xml:space="preserve">2025-04-05 14:00:00</t>
  </si>
  <si>
    <t xml:space="preserve">2025-04-05 14:15:00</t>
  </si>
  <si>
    <t xml:space="preserve">2025-04-05 15:00:00</t>
  </si>
  <si>
    <t xml:space="preserve">2025-04-05 16:00:00</t>
  </si>
  <si>
    <t xml:space="preserve">2025-04-05 16:30:00</t>
  </si>
  <si>
    <t xml:space="preserve">2025-04-05 17:00:00</t>
  </si>
  <si>
    <t xml:space="preserve">2025-04-05 18:45:00</t>
  </si>
  <si>
    <t xml:space="preserve">2025-04-05 19:00:00</t>
  </si>
  <si>
    <t xml:space="preserve">2025-04-05 19:05:00</t>
  </si>
  <si>
    <t xml:space="preserve">2025-04-06 10:30:00</t>
  </si>
  <si>
    <t xml:space="preserve">2025-04-06 12:00:00</t>
  </si>
  <si>
    <t xml:space="preserve">2025-04-06 13:00:00</t>
  </si>
  <si>
    <t xml:space="preserve">2025-04-06 13:30:00</t>
  </si>
  <si>
    <t xml:space="preserve">2025-04-06 14:15:00</t>
  </si>
  <si>
    <t xml:space="preserve">2025-04-06 15:15:00</t>
  </si>
  <si>
    <t xml:space="preserve">2025-04-06 15:30:00</t>
  </si>
  <si>
    <t xml:space="preserve">2025-04-06 16:00:00</t>
  </si>
  <si>
    <t xml:space="preserve">2025-04-06 16:30:00</t>
  </si>
  <si>
    <t xml:space="preserve">2025-04-06 18:45:00</t>
  </si>
  <si>
    <t xml:space="preserve">2025-04-06 19:00:00</t>
  </si>
  <si>
    <t xml:space="preserve">2025-04-07 18:45:00</t>
  </si>
  <si>
    <t xml:space="preserve">2025-04-07 19:00:00</t>
  </si>
  <si>
    <t xml:space="preserve">2025-04-11 18:30:00</t>
  </si>
  <si>
    <t xml:space="preserve">2025-04-11 18:45:00</t>
  </si>
  <si>
    <t xml:space="preserve">2025-04-11 19:00:00</t>
  </si>
  <si>
    <t xml:space="preserve">2025-04-12 11:30:00</t>
  </si>
  <si>
    <t xml:space="preserve">2025-04-12 12:00:00</t>
  </si>
  <si>
    <t xml:space="preserve">2025-04-12 13:00:00</t>
  </si>
  <si>
    <t xml:space="preserve">2025-04-12 13:30:00</t>
  </si>
  <si>
    <t xml:space="preserve">2025-04-12 14:00:00</t>
  </si>
  <si>
    <t xml:space="preserve">2025-04-12 14:15:00</t>
  </si>
  <si>
    <t xml:space="preserve">2025-04-12 15:00:00</t>
  </si>
  <si>
    <t xml:space="preserve">2025-04-12 16:00:00</t>
  </si>
  <si>
    <t xml:space="preserve">2025-04-12 16:30:00</t>
  </si>
  <si>
    <t xml:space="preserve">2025-04-12 17:00:00</t>
  </si>
  <si>
    <t xml:space="preserve">2025-04-12 18:45:00</t>
  </si>
  <si>
    <t xml:space="preserve">2025-04-12 19:00:00</t>
  </si>
  <si>
    <t xml:space="preserve">2025-04-12 19:05:00</t>
  </si>
  <si>
    <t xml:space="preserve">2025-04-13 10:30:00</t>
  </si>
  <si>
    <t xml:space="preserve">2025-04-13 12:00:00</t>
  </si>
  <si>
    <t xml:space="preserve">2025-04-13 13:00:00</t>
  </si>
  <si>
    <t xml:space="preserve">2025-04-13 13:30:00</t>
  </si>
  <si>
    <t xml:space="preserve">2025-04-13 14:15:00</t>
  </si>
  <si>
    <t xml:space="preserve">2025-04-13 15:15:00</t>
  </si>
  <si>
    <t xml:space="preserve">2025-04-13 15:30:00</t>
  </si>
  <si>
    <t xml:space="preserve">2025-04-13 16:00:00</t>
  </si>
  <si>
    <t xml:space="preserve">2025-04-13 16:30:00</t>
  </si>
  <si>
    <t xml:space="preserve">2025-04-13 18:45:00</t>
  </si>
  <si>
    <t xml:space="preserve">2025-04-13 19:00:00</t>
  </si>
  <si>
    <t xml:space="preserve">2025-04-14 18:45:00</t>
  </si>
  <si>
    <t xml:space="preserve">2025-04-14 19:00:00</t>
  </si>
  <si>
    <t xml:space="preserve">2025-04-16 18:30:00</t>
  </si>
  <si>
    <t xml:space="preserve">2025-04-18 18:45:00</t>
  </si>
  <si>
    <t xml:space="preserve">2025-04-18 19:00:00</t>
  </si>
  <si>
    <t xml:space="preserve">2025-04-19 12:00:00</t>
  </si>
  <si>
    <t xml:space="preserve">2025-04-19 13:00:00</t>
  </si>
  <si>
    <t xml:space="preserve">2025-04-19 13:30:00</t>
  </si>
  <si>
    <t xml:space="preserve">2025-04-19 14:00:00</t>
  </si>
  <si>
    <t xml:space="preserve">2025-04-19 14:15:00</t>
  </si>
  <si>
    <t xml:space="preserve">2025-04-19 15:00:00</t>
  </si>
  <si>
    <t xml:space="preserve">2025-04-19 16:00:00</t>
  </si>
  <si>
    <t xml:space="preserve">2025-04-19 16:30:00</t>
  </si>
  <si>
    <t xml:space="preserve">2025-04-19 17:00:00</t>
  </si>
  <si>
    <t xml:space="preserve">2025-04-19 18:45:00</t>
  </si>
  <si>
    <t xml:space="preserve">2025-04-19 19:00:00</t>
  </si>
  <si>
    <t xml:space="preserve">2025-04-19 19:05:00</t>
  </si>
  <si>
    <t xml:space="preserve">2025-04-20 12:00:00</t>
  </si>
  <si>
    <t xml:space="preserve">2025-04-20 13:00:00</t>
  </si>
  <si>
    <t xml:space="preserve">2025-04-20 13:30:00</t>
  </si>
  <si>
    <t xml:space="preserve">2025-04-20 14:15:00</t>
  </si>
  <si>
    <t xml:space="preserve">2025-04-20 15:15:00</t>
  </si>
  <si>
    <t xml:space="preserve">2025-04-20 15:30:00</t>
  </si>
  <si>
    <t xml:space="preserve">2025-04-20 16:00:00</t>
  </si>
  <si>
    <t xml:space="preserve">2025-04-20 16:30:00</t>
  </si>
  <si>
    <t xml:space="preserve">2025-04-20 17:30:00</t>
  </si>
  <si>
    <t xml:space="preserve">2025-04-20 18:45:00</t>
  </si>
  <si>
    <t xml:space="preserve">2025-04-20 19:00:00</t>
  </si>
  <si>
    <t xml:space="preserve">2025-04-21 19:00:00</t>
  </si>
  <si>
    <t xml:space="preserve">2025-04-22 17:00:00</t>
  </si>
  <si>
    <t xml:space="preserve">2025-04-22 18:45:00</t>
  </si>
  <si>
    <t xml:space="preserve">2025-04-22 19:00:00</t>
  </si>
  <si>
    <t xml:space="preserve">2025-04-22 19:30:00</t>
  </si>
  <si>
    <t xml:space="preserve">2025-04-23 16:30:00</t>
  </si>
  <si>
    <t xml:space="preserve">2025-04-23 17:00:00</t>
  </si>
  <si>
    <t xml:space="preserve">2025-04-23 19:00:00</t>
  </si>
  <si>
    <t xml:space="preserve">2025-04-23 19:30:00</t>
  </si>
  <si>
    <t xml:space="preserve">2025-04-24 17:00:00</t>
  </si>
  <si>
    <t xml:space="preserve">2025-04-24 19:30:00</t>
  </si>
  <si>
    <t xml:space="preserve">2025-04-25 18:30:00</t>
  </si>
  <si>
    <t xml:space="preserve">2025-04-25 18:45:00</t>
  </si>
  <si>
    <t xml:space="preserve">2025-04-26 11:30:00</t>
  </si>
  <si>
    <t xml:space="preserve">2025-04-26 13:30:00</t>
  </si>
  <si>
    <t xml:space="preserve">2025-04-26 14:00:00</t>
  </si>
  <si>
    <t xml:space="preserve">2025-04-26 15:00:00</t>
  </si>
  <si>
    <t xml:space="preserve">2025-04-26 16:30:00</t>
  </si>
  <si>
    <t xml:space="preserve">2025-04-26 17:00:00</t>
  </si>
  <si>
    <t xml:space="preserve">2025-04-26 19:05:00</t>
  </si>
  <si>
    <t xml:space="preserve">2025-04-27 10:30:00</t>
  </si>
  <si>
    <t xml:space="preserve">2025-04-27 13:00:00</t>
  </si>
  <si>
    <t xml:space="preserve">2025-04-27 13:30:00</t>
  </si>
  <si>
    <t xml:space="preserve">2025-04-27 14:15:00</t>
  </si>
  <si>
    <t xml:space="preserve">2025-04-27 15:15:00</t>
  </si>
  <si>
    <t xml:space="preserve">2025-04-27 15:30:00</t>
  </si>
  <si>
    <t xml:space="preserve">2025-04-27 16:00:00</t>
  </si>
  <si>
    <t xml:space="preserve">2025-04-27 18:45:00</t>
  </si>
  <si>
    <t xml:space="preserve">2025-04-28 16:30:00</t>
  </si>
  <si>
    <t xml:space="preserve">2025-04-28 18:45:00</t>
  </si>
  <si>
    <t xml:space="preserve">2025-05-01 18:30:00</t>
  </si>
  <si>
    <t xml:space="preserve">2025-05-02 18:30:00</t>
  </si>
  <si>
    <t xml:space="preserve">2025-05-02 18:45:00</t>
  </si>
  <si>
    <t xml:space="preserve">2025-05-02 19:00:00</t>
  </si>
  <si>
    <t xml:space="preserve">2025-05-03 11:30:00</t>
  </si>
  <si>
    <t xml:space="preserve">2025-05-03 12:00:00</t>
  </si>
  <si>
    <t xml:space="preserve">2025-05-03 13:00:00</t>
  </si>
  <si>
    <t xml:space="preserve">2025-05-03 13:30:00</t>
  </si>
  <si>
    <t xml:space="preserve">2025-05-03 14:00:00</t>
  </si>
  <si>
    <t xml:space="preserve">2025-05-03 14:15:00</t>
  </si>
  <si>
    <t xml:space="preserve">2025-05-03 15:00:00</t>
  </si>
  <si>
    <t xml:space="preserve">2025-05-03 16:00:00</t>
  </si>
  <si>
    <t xml:space="preserve">2025-05-03 16:30:00</t>
  </si>
  <si>
    <t xml:space="preserve">2025-05-03 17:00:00</t>
  </si>
  <si>
    <t xml:space="preserve">2025-05-03 18:45:00</t>
  </si>
  <si>
    <t xml:space="preserve">2025-05-03 19:00:00</t>
  </si>
  <si>
    <t xml:space="preserve">2025-05-03 19:05:00</t>
  </si>
  <si>
    <t xml:space="preserve">2025-05-04 10:30:00</t>
  </si>
  <si>
    <t xml:space="preserve">2025-05-04 12:00:00</t>
  </si>
  <si>
    <t xml:space="preserve">2025-05-04 13:00:00</t>
  </si>
  <si>
    <t xml:space="preserve">2025-05-04 13:30:00</t>
  </si>
  <si>
    <t xml:space="preserve">2025-05-04 14:15:00</t>
  </si>
  <si>
    <t xml:space="preserve">2025-05-04 15:15:00</t>
  </si>
  <si>
    <t xml:space="preserve">2025-05-04 15:30:00</t>
  </si>
  <si>
    <t xml:space="preserve">2025-05-04 16:00:00</t>
  </si>
  <si>
    <t xml:space="preserve">2025-05-04 16:30:00</t>
  </si>
  <si>
    <t xml:space="preserve">2025-05-04 17:30:00</t>
  </si>
  <si>
    <t xml:space="preserve">2025-05-04 18:45:00</t>
  </si>
  <si>
    <t xml:space="preserve">2025-05-04 19:00:00</t>
  </si>
  <si>
    <t xml:space="preserve">2025-05-05 18:45:00</t>
  </si>
  <si>
    <t xml:space="preserve">2025-05-05 19:00:00</t>
  </si>
  <si>
    <t xml:space="preserve">2025-05-09 18:30:00</t>
  </si>
  <si>
    <t xml:space="preserve">2025-05-09 18:45:00</t>
  </si>
  <si>
    <t xml:space="preserve">2025-05-09 19:00:00</t>
  </si>
  <si>
    <t xml:space="preserve">2025-05-10 12:00:00</t>
  </si>
  <si>
    <t xml:space="preserve">2025-05-10 13:00:00</t>
  </si>
  <si>
    <t xml:space="preserve">2025-05-10 13:30:00</t>
  </si>
  <si>
    <t xml:space="preserve">2025-05-10 14:00:00</t>
  </si>
  <si>
    <t xml:space="preserve">2025-05-10 14:15:00</t>
  </si>
  <si>
    <t xml:space="preserve">2025-05-10 16:00:00</t>
  </si>
  <si>
    <t xml:space="preserve">2025-05-10 16:30:00</t>
  </si>
  <si>
    <t xml:space="preserve">2025-05-10 18:45:00</t>
  </si>
  <si>
    <t xml:space="preserve">2025-05-10 19:00:00</t>
  </si>
  <si>
    <t xml:space="preserve">2025-05-11 10:30:00</t>
  </si>
  <si>
    <t xml:space="preserve">2025-05-11 11:00:00</t>
  </si>
  <si>
    <t xml:space="preserve">2025-05-11 12:00:00</t>
  </si>
  <si>
    <t xml:space="preserve">2025-05-11 13:00:00</t>
  </si>
  <si>
    <t xml:space="preserve">2025-05-11 13:15:00</t>
  </si>
  <si>
    <t xml:space="preserve">2025-05-11 13:30:00</t>
  </si>
  <si>
    <t xml:space="preserve">2025-05-11 14:15:00</t>
  </si>
  <si>
    <t xml:space="preserve">2025-05-11 15:30:00</t>
  </si>
  <si>
    <t xml:space="preserve">2025-05-11 16:00:00</t>
  </si>
  <si>
    <t xml:space="preserve">2025-05-11 16:30:00</t>
  </si>
  <si>
    <t xml:space="preserve">2025-05-11 17:30:00</t>
  </si>
  <si>
    <t xml:space="preserve">2025-05-11 18:45:00</t>
  </si>
  <si>
    <t xml:space="preserve">2025-05-11 19:00:00</t>
  </si>
  <si>
    <t xml:space="preserve">2025-05-12 16:30:00</t>
  </si>
  <si>
    <t xml:space="preserve">2025-05-12 18:45:00</t>
  </si>
  <si>
    <t xml:space="preserve">2025-05-13 17:00:00</t>
  </si>
  <si>
    <t xml:space="preserve">2025-05-13 18:00:00</t>
  </si>
  <si>
    <t xml:space="preserve">2025-05-13 19:30:00</t>
  </si>
  <si>
    <t xml:space="preserve">2025-05-14 17:00:00</t>
  </si>
  <si>
    <t xml:space="preserve">2025-05-14 19:30:00</t>
  </si>
  <si>
    <t xml:space="preserve">2025-05-15 17:00:00</t>
  </si>
  <si>
    <t xml:space="preserve">2025-05-15 19:30:00</t>
  </si>
  <si>
    <t xml:space="preserve">2025-05-16 18:30:00</t>
  </si>
  <si>
    <t xml:space="preserve">2025-05-16 19:15:00</t>
  </si>
  <si>
    <t xml:space="preserve">2025-05-17 13:30:00</t>
  </si>
  <si>
    <t xml:space="preserve">2025-05-17 18:45:00</t>
  </si>
  <si>
    <t xml:space="preserve">2025-05-17 19:00:00</t>
  </si>
  <si>
    <t xml:space="preserve">2025-05-18 11:00:00</t>
  </si>
  <si>
    <t xml:space="preserve">2025-05-18 13:15:00</t>
  </si>
  <si>
    <t xml:space="preserve">2025-05-18 14:00:00</t>
  </si>
  <si>
    <t xml:space="preserve">2025-05-18 15:30:00</t>
  </si>
  <si>
    <t xml:space="preserve">2025-05-18 17:00:00</t>
  </si>
  <si>
    <t xml:space="preserve">2025-05-18 18:45:00</t>
  </si>
  <si>
    <t xml:space="preserve">2025-05-19 19:00:00</t>
  </si>
  <si>
    <t xml:space="preserve">2025-05-20 19:00:00</t>
  </si>
  <si>
    <t xml:space="preserve">2025-05-23 18:45:00</t>
  </si>
  <si>
    <t xml:space="preserve">2025-05-23 19:00:00</t>
  </si>
  <si>
    <t xml:space="preserve">2025-05-24 14:15:00</t>
  </si>
  <si>
    <t xml:space="preserve">2025-05-24 16:00:00</t>
  </si>
  <si>
    <t xml:space="preserve">2025-05-24 16:30:00</t>
  </si>
  <si>
    <t xml:space="preserve">2025-05-24 18:45:00</t>
  </si>
  <si>
    <t xml:space="preserve">2025-05-24 19:00:00</t>
  </si>
  <si>
    <t xml:space="preserve">2025-05-25 12:00:00</t>
  </si>
  <si>
    <t xml:space="preserve">2025-05-25 14:15:00</t>
  </si>
  <si>
    <t xml:space="preserve">2025-05-25 15:00:00</t>
  </si>
  <si>
    <t xml:space="preserve">2025-05-25 18:45:00</t>
  </si>
  <si>
    <t xml:space="preserve">2025-05-25 19:00:00</t>
  </si>
  <si>
    <t xml:space="preserve">CURRENT ELO RATINGS - LIVE TRACKER</t>
  </si>
  <si>
    <t xml:space="preserve">Current Elo</t>
  </si>
  <si>
    <t xml:space="preserve">Matches Played</t>
  </si>
  <si>
    <t xml:space="preserve">K-Factor</t>
  </si>
  <si>
    <t xml:space="preserve">K: Form</t>
  </si>
  <si>
    <t xml:space="preserve">K: Defense</t>
  </si>
  <si>
    <t xml:space="preserve">Actual Score</t>
  </si>
  <si>
    <t xml:space="preserve">2025-08-15 17:00:00</t>
  </si>
  <si>
    <t xml:space="preserve">2025-08-15 18:45:00</t>
  </si>
  <si>
    <t xml:space="preserve">2025-08-15 19:00:00</t>
  </si>
  <si>
    <t xml:space="preserve">2025-08-15 19:30:00</t>
  </si>
  <si>
    <t xml:space="preserve">2025-08-16 11:30:00</t>
  </si>
  <si>
    <t xml:space="preserve">2025-08-16 14:00:00</t>
  </si>
  <si>
    <t xml:space="preserve">2025-08-16 15:00:00</t>
  </si>
  <si>
    <t xml:space="preserve">2025-08-16 16:30:00</t>
  </si>
  <si>
    <t xml:space="preserve">2025-08-16 17:00:00</t>
  </si>
  <si>
    <t xml:space="preserve">2025-08-16 17:30:00</t>
  </si>
  <si>
    <t xml:space="preserve">2025-08-16 19:05:00</t>
  </si>
  <si>
    <t xml:space="preserve">2025-08-16 19:30:00</t>
  </si>
  <si>
    <t xml:space="preserve">2025-08-17 13:00:00</t>
  </si>
  <si>
    <t xml:space="preserve">2025-08-17 15:00:00</t>
  </si>
  <si>
    <t xml:space="preserve">2025-08-17 15:15:00</t>
  </si>
  <si>
    <t xml:space="preserve">2025-08-17 15:30:00</t>
  </si>
  <si>
    <t xml:space="preserve">2025-08-17 17:30:00</t>
  </si>
  <si>
    <t xml:space="preserve">2025-08-17 18:45:00</t>
  </si>
  <si>
    <t xml:space="preserve">2025-08-17 19:30:00</t>
  </si>
  <si>
    <t xml:space="preserve">2025-08-18 19:00:00</t>
  </si>
  <si>
    <t xml:space="preserve">2025-08-19 19:00:00</t>
  </si>
  <si>
    <t xml:space="preserve">2025-08-22 18:30:00</t>
  </si>
  <si>
    <t xml:space="preserve">2025-08-22 18:45:00</t>
  </si>
  <si>
    <t xml:space="preserve">2025-08-22 19:00:00</t>
  </si>
  <si>
    <t xml:space="preserve">2025-08-22 19:30:00</t>
  </si>
  <si>
    <t xml:space="preserve">2025-08-23 11:30:00</t>
  </si>
  <si>
    <t xml:space="preserve">2025-08-23 13:30:00</t>
  </si>
  <si>
    <t xml:space="preserve">2025-08-23 14:00:00</t>
  </si>
  <si>
    <t xml:space="preserve">2025-08-23 15:00:00</t>
  </si>
  <si>
    <t xml:space="preserve">2025-08-23 16:30:00</t>
  </si>
  <si>
    <t xml:space="preserve">2025-08-23 17:00:00</t>
  </si>
  <si>
    <t xml:space="preserve">2025-08-23 17:30:00</t>
  </si>
  <si>
    <t xml:space="preserve">2025-08-23 18:45:00</t>
  </si>
  <si>
    <t xml:space="preserve">2025-08-23 19:05:00</t>
  </si>
  <si>
    <t xml:space="preserve">2025-08-23 19:30:00</t>
  </si>
  <si>
    <t xml:space="preserve">2025-08-24 13:00:00</t>
  </si>
  <si>
    <t xml:space="preserve">2025-08-24 13:30:00</t>
  </si>
  <si>
    <t xml:space="preserve">2025-08-24 15:00:00</t>
  </si>
  <si>
    <t xml:space="preserve">2025-08-24 15:15:00</t>
  </si>
  <si>
    <t xml:space="preserve">2025-08-24 15:30:00</t>
  </si>
  <si>
    <t xml:space="preserve">2025-08-24 16:30:00</t>
  </si>
  <si>
    <t xml:space="preserve">2025-08-24 17:30:00</t>
  </si>
  <si>
    <t xml:space="preserve">2025-08-24 18:45:00</t>
  </si>
  <si>
    <t xml:space="preserve">2025-08-24 19:30:00</t>
  </si>
  <si>
    <t xml:space="preserve">2025-08-25 16:30:00</t>
  </si>
  <si>
    <t xml:space="preserve">2025-08-25 17:30:00</t>
  </si>
  <si>
    <t xml:space="preserve">2025-08-25 18:45:00</t>
  </si>
  <si>
    <t xml:space="preserve">2025-08-25 19:00:00</t>
  </si>
  <si>
    <t xml:space="preserve">2025-08-25 19:30:00</t>
  </si>
  <si>
    <t xml:space="preserve">2025-08-27 19:00:00</t>
  </si>
  <si>
    <t xml:space="preserve">2025-08-29 16:30:00</t>
  </si>
  <si>
    <t xml:space="preserve">2025-08-29 17:30:00</t>
  </si>
  <si>
    <t xml:space="preserve">2025-08-29 18:30:00</t>
  </si>
  <si>
    <t xml:space="preserve">2025-08-29 18:45:00</t>
  </si>
  <si>
    <t xml:space="preserve">2025-08-29 19:30:00</t>
  </si>
  <si>
    <t xml:space="preserve">2025-08-30 11:30:00</t>
  </si>
  <si>
    <t xml:space="preserve">2025-08-30 13:30:00</t>
  </si>
  <si>
    <t xml:space="preserve">2025-08-30 14:00:00</t>
  </si>
  <si>
    <t xml:space="preserve">2025-08-30 15:00:00</t>
  </si>
  <si>
    <t xml:space="preserve">2025-08-30 16:30:00</t>
  </si>
  <si>
    <t xml:space="preserve">2025-08-30 17:00:00</t>
  </si>
  <si>
    <t xml:space="preserve">2025-08-30 17:30:00</t>
  </si>
  <si>
    <t xml:space="preserve">2025-08-30 18:45:00</t>
  </si>
  <si>
    <t xml:space="preserve">2025-08-30 19:05:00</t>
  </si>
  <si>
    <t xml:space="preserve">2025-08-30 19:30:00</t>
  </si>
  <si>
    <t xml:space="preserve">2025-08-31 13:00:00</t>
  </si>
  <si>
    <t xml:space="preserve">2025-08-31 13:30:00</t>
  </si>
  <si>
    <t xml:space="preserve">2025-08-31 15:00:00</t>
  </si>
  <si>
    <t xml:space="preserve">2025-08-31 15:15:00</t>
  </si>
  <si>
    <t xml:space="preserve">2025-08-31 15:30:00</t>
  </si>
  <si>
    <t xml:space="preserve">2025-08-31 16:30:00</t>
  </si>
  <si>
    <t xml:space="preserve">2025-08-31 17:00:00</t>
  </si>
  <si>
    <t xml:space="preserve">2025-08-31 17:30:00</t>
  </si>
  <si>
    <t xml:space="preserve">2025-08-31 18:00:00</t>
  </si>
  <si>
    <t xml:space="preserve">2025-08-31 18:45:00</t>
  </si>
  <si>
    <t xml:space="preserve">2025-08-31 19:30:00</t>
  </si>
  <si>
    <t xml:space="preserve">2025-09-12 18:30:00</t>
  </si>
  <si>
    <t xml:space="preserve">2025-09-12 18:45:00</t>
  </si>
  <si>
    <t xml:space="preserve">2025-09-12 19:00:00</t>
  </si>
  <si>
    <t xml:space="preserve">2025-09-13 11:30:00</t>
  </si>
  <si>
    <t xml:space="preserve">2025-09-13 12:00:00</t>
  </si>
  <si>
    <t xml:space="preserve">2025-09-13 13:00:00</t>
  </si>
  <si>
    <t xml:space="preserve">2025-09-13 13:30:00</t>
  </si>
  <si>
    <t xml:space="preserve">2025-09-13 14:00:00</t>
  </si>
  <si>
    <t xml:space="preserve">2025-09-13 14:15:00</t>
  </si>
  <si>
    <t xml:space="preserve">2025-09-13 15:00:00</t>
  </si>
  <si>
    <t xml:space="preserve">2025-09-13 16:00:00</t>
  </si>
  <si>
    <t xml:space="preserve">2025-09-13 16:30:00</t>
  </si>
  <si>
    <t xml:space="preserve">2025-09-13 18:45:00</t>
  </si>
  <si>
    <t xml:space="preserve">2025-09-13 19:00:00</t>
  </si>
  <si>
    <t xml:space="preserve">2025-09-13 19:05:00</t>
  </si>
  <si>
    <t xml:space="preserve">2025-09-14 10:30:00</t>
  </si>
  <si>
    <t xml:space="preserve">2025-09-14 12:00:00</t>
  </si>
  <si>
    <t xml:space="preserve">2025-09-14 13:00:00</t>
  </si>
  <si>
    <t xml:space="preserve">2025-09-14 13:30:00</t>
  </si>
  <si>
    <t xml:space="preserve">2025-09-14 14:15:00</t>
  </si>
  <si>
    <t xml:space="preserve">2025-09-14 15:15:00</t>
  </si>
  <si>
    <t xml:space="preserve">2025-09-14 15:30:00</t>
  </si>
  <si>
    <t xml:space="preserve">2025-09-14 16:00:00</t>
  </si>
  <si>
    <t xml:space="preserve">2025-09-14 16:30:00</t>
  </si>
  <si>
    <t xml:space="preserve">2025-09-14 18:45:00</t>
  </si>
  <si>
    <t xml:space="preserve">2025-09-14 19:00:00</t>
  </si>
  <si>
    <t xml:space="preserve">2025-09-15 16:30:00</t>
  </si>
  <si>
    <t xml:space="preserve">2025-09-15 18:45:00</t>
  </si>
  <si>
    <t xml:space="preserve">2025-09-15 19:00:00</t>
  </si>
  <si>
    <t xml:space="preserve">2025-09-19 18:30:00</t>
  </si>
  <si>
    <t xml:space="preserve">2025-09-19 18:45:00</t>
  </si>
  <si>
    <t xml:space="preserve">2025-09-19 19:00:00</t>
  </si>
  <si>
    <t xml:space="preserve">2025-09-20 11:30:00</t>
  </si>
  <si>
    <t xml:space="preserve">2025-09-20 12:00:00</t>
  </si>
  <si>
    <t xml:space="preserve">2025-09-20 13:00:00</t>
  </si>
  <si>
    <t xml:space="preserve">2025-09-20 13:30:00</t>
  </si>
  <si>
    <t xml:space="preserve">2025-09-20 14:00:00</t>
  </si>
  <si>
    <t xml:space="preserve">2025-09-20 14:15:00</t>
  </si>
  <si>
    <t xml:space="preserve">2025-09-20 15:00:00</t>
  </si>
  <si>
    <t xml:space="preserve">2025-09-20 16:00:00</t>
  </si>
  <si>
    <t xml:space="preserve">2025-09-20 16:30:00</t>
  </si>
  <si>
    <t xml:space="preserve">2025-09-20 17:00:00</t>
  </si>
  <si>
    <t xml:space="preserve">2025-09-20 18:45:00</t>
  </si>
  <si>
    <t xml:space="preserve">2025-09-20 19:00:00</t>
  </si>
  <si>
    <t xml:space="preserve">2025-09-20 19:05:00</t>
  </si>
  <si>
    <t xml:space="preserve">2025-09-21 10:30:00</t>
  </si>
  <si>
    <t xml:space="preserve">2025-09-21 12:00:00</t>
  </si>
  <si>
    <t xml:space="preserve">2025-09-21 13:00:00</t>
  </si>
  <si>
    <t xml:space="preserve">2025-09-21 13:30:00</t>
  </si>
  <si>
    <t xml:space="preserve">2025-09-21 14:15:00</t>
  </si>
  <si>
    <t xml:space="preserve">2025-09-21 15:15:00</t>
  </si>
  <si>
    <t xml:space="preserve">2025-09-21 15:30:00</t>
  </si>
  <si>
    <t xml:space="preserve">2025-09-21 16:00:00</t>
  </si>
  <si>
    <t xml:space="preserve">2025-09-21 16:30:00</t>
  </si>
  <si>
    <t xml:space="preserve">2025-09-21 17:30:00</t>
  </si>
  <si>
    <t xml:space="preserve">2025-09-21 18:45:00</t>
  </si>
  <si>
    <t xml:space="preserve">2025-09-21 19:00:00</t>
  </si>
  <si>
    <t xml:space="preserve">2025-09-22 18:00:00</t>
  </si>
  <si>
    <t xml:space="preserve">2025-09-22 18:45:00</t>
  </si>
  <si>
    <t xml:space="preserve">2025-09-23 17:00:00</t>
  </si>
  <si>
    <t xml:space="preserve">2025-09-23 19:30:00</t>
  </si>
  <si>
    <t xml:space="preserve">2025-09-24 17:00:00</t>
  </si>
  <si>
    <t xml:space="preserve">2025-09-24 19:30:00</t>
  </si>
  <si>
    <t xml:space="preserve">2025-09-25 17:30:00</t>
  </si>
  <si>
    <t xml:space="preserve">2025-09-25 19:30:00</t>
  </si>
  <si>
    <t xml:space="preserve">2025-09-26 18:30:00</t>
  </si>
  <si>
    <t xml:space="preserve">2025-09-26 18:45:00</t>
  </si>
  <si>
    <t xml:space="preserve">2025-09-26 19:00:00</t>
  </si>
  <si>
    <t xml:space="preserve">2025-09-27 11:30:00</t>
  </si>
  <si>
    <t xml:space="preserve">2025-09-27 12:00:00</t>
  </si>
  <si>
    <t xml:space="preserve">2025-09-27 13:00:00</t>
  </si>
  <si>
    <t xml:space="preserve">2025-09-27 13:30:00</t>
  </si>
  <si>
    <t xml:space="preserve">2025-09-27 14:00:00</t>
  </si>
  <si>
    <t xml:space="preserve">2025-09-27 14:15:00</t>
  </si>
  <si>
    <t xml:space="preserve">2025-09-27 15:00:00</t>
  </si>
  <si>
    <t xml:space="preserve">2025-09-27 16:00:00</t>
  </si>
  <si>
    <t xml:space="preserve">2025-09-27 16:30:00</t>
  </si>
  <si>
    <t xml:space="preserve">2025-09-27 17:00:00</t>
  </si>
  <si>
    <t xml:space="preserve">2025-09-27 18:45:00</t>
  </si>
  <si>
    <t xml:space="preserve">2025-09-27 19:00:00</t>
  </si>
  <si>
    <t xml:space="preserve">2025-09-27 19:05:00</t>
  </si>
  <si>
    <t xml:space="preserve">2025-09-28 10:30:00</t>
  </si>
  <si>
    <t xml:space="preserve">2025-09-28 12:00:00</t>
  </si>
  <si>
    <t xml:space="preserve">2025-09-28 13:00:00</t>
  </si>
  <si>
    <t xml:space="preserve">2025-09-28 13:30:00</t>
  </si>
  <si>
    <t xml:space="preserve">2025-09-28 14:15:00</t>
  </si>
  <si>
    <t xml:space="preserve">2025-09-28 15:15:00</t>
  </si>
  <si>
    <t xml:space="preserve">2025-09-28 15:30:00</t>
  </si>
  <si>
    <t xml:space="preserve">2025-09-28 16:00:00</t>
  </si>
  <si>
    <t xml:space="preserve">2025-09-28 16:30:00</t>
  </si>
  <si>
    <t xml:space="preserve">2025-09-28 17:30:00</t>
  </si>
  <si>
    <t xml:space="preserve">2025-09-28 18:45:00</t>
  </si>
  <si>
    <t xml:space="preserve">2025-09-28 19:00:00</t>
  </si>
  <si>
    <t xml:space="preserve">2025-09-29 16:30:00</t>
  </si>
  <si>
    <t xml:space="preserve">2025-09-29 18:45:00</t>
  </si>
  <si>
    <t xml:space="preserve">2025-09-29 19:00:00</t>
  </si>
  <si>
    <t xml:space="preserve">2025-09-30 18:00:00</t>
  </si>
  <si>
    <t xml:space="preserve">2025-10-03 18:30:00</t>
  </si>
  <si>
    <t xml:space="preserve">2025-10-03 18:45:00</t>
  </si>
  <si>
    <t xml:space="preserve">2025-10-03 19:00:00</t>
  </si>
  <si>
    <t xml:space="preserve">2025-10-04 11:30:00</t>
  </si>
  <si>
    <t xml:space="preserve">2025-10-04 12:00:00</t>
  </si>
  <si>
    <t xml:space="preserve">2025-10-04 13:00:00</t>
  </si>
  <si>
    <t xml:space="preserve">2025-10-04 13:30:00</t>
  </si>
  <si>
    <t xml:space="preserve">2025-10-04 14:00:00</t>
  </si>
  <si>
    <t xml:space="preserve">2025-10-04 14:15:00</t>
  </si>
  <si>
    <t xml:space="preserve">2025-10-04 15:00:00</t>
  </si>
  <si>
    <t xml:space="preserve">2025-10-04 16:00:00</t>
  </si>
  <si>
    <t xml:space="preserve">2025-10-04 16:30:00</t>
  </si>
  <si>
    <t xml:space="preserve">2025-10-04 17:00:00</t>
  </si>
  <si>
    <t xml:space="preserve">2025-10-04 18:45:00</t>
  </si>
  <si>
    <t xml:space="preserve">2025-10-04 19:00:00</t>
  </si>
  <si>
    <t xml:space="preserve">2025-10-04 19:05:00</t>
  </si>
  <si>
    <t xml:space="preserve">2025-10-05 10:30:00</t>
  </si>
  <si>
    <t xml:space="preserve">2025-10-05 12:00:00</t>
  </si>
  <si>
    <t xml:space="preserve">2025-10-05 13:00:00</t>
  </si>
  <si>
    <t xml:space="preserve">2025-10-05 13:30:00</t>
  </si>
  <si>
    <t xml:space="preserve">2025-10-05 14:15:00</t>
  </si>
  <si>
    <t xml:space="preserve">2025-10-05 15:15:00</t>
  </si>
  <si>
    <t xml:space="preserve">2025-10-05 15:30:00</t>
  </si>
  <si>
    <t xml:space="preserve">2025-10-05 16:00:00</t>
  </si>
  <si>
    <t xml:space="preserve">2025-10-05 16:30:00</t>
  </si>
  <si>
    <t xml:space="preserve">2025-10-05 17:30:00</t>
  </si>
  <si>
    <t xml:space="preserve">2025-10-05 18:45:00</t>
  </si>
  <si>
    <t xml:space="preserve">2025-10-05 19:00:00</t>
  </si>
  <si>
    <t xml:space="preserve">2025-10-17 18:30:00</t>
  </si>
  <si>
    <t xml:space="preserve">2025-10-17 18:45:00</t>
  </si>
  <si>
    <t xml:space="preserve">2025-10-17 19:00:00</t>
  </si>
  <si>
    <t xml:space="preserve">2025-10-18 11:30:00</t>
  </si>
  <si>
    <t xml:space="preserve">2025-10-18 12:00:00</t>
  </si>
  <si>
    <t xml:space="preserve">2025-10-18 13:00:00</t>
  </si>
  <si>
    <t xml:space="preserve">2025-10-18 13:30:00</t>
  </si>
  <si>
    <t xml:space="preserve">2025-10-18 14:00:00</t>
  </si>
  <si>
    <t xml:space="preserve">2025-10-18 14:15:00</t>
  </si>
  <si>
    <t xml:space="preserve">2025-10-18 15:00:00</t>
  </si>
  <si>
    <t xml:space="preserve">2025-10-18 16:00:00</t>
  </si>
  <si>
    <t xml:space="preserve">2025-10-18 16:30:00</t>
  </si>
  <si>
    <t xml:space="preserve">2025-10-18 17:00:00</t>
  </si>
  <si>
    <t xml:space="preserve">2025-10-18 18:45:00</t>
  </si>
  <si>
    <t xml:space="preserve">2025-10-18 19:00:00</t>
  </si>
  <si>
    <t xml:space="preserve">2025-10-18 19:05:00</t>
  </si>
  <si>
    <t xml:space="preserve">2025-10-19 10:30:00</t>
  </si>
  <si>
    <t xml:space="preserve">2025-10-19 12:00:00</t>
  </si>
  <si>
    <t xml:space="preserve">2025-10-19 13:00:00</t>
  </si>
  <si>
    <t xml:space="preserve">2025-10-19 13:30:00</t>
  </si>
  <si>
    <t xml:space="preserve">2025-10-19 14:15:00</t>
  </si>
  <si>
    <t xml:space="preserve">2025-10-19 15:15:00</t>
  </si>
  <si>
    <t xml:space="preserve">2025-10-19 15:30:00</t>
  </si>
  <si>
    <t xml:space="preserve">2025-10-19 16:00:00</t>
  </si>
  <si>
    <t xml:space="preserve">2025-10-19 16:30:00</t>
  </si>
  <si>
    <t xml:space="preserve">2025-10-19 18:45:00</t>
  </si>
  <si>
    <t xml:space="preserve">2025-10-19 19:00:00</t>
  </si>
  <si>
    <t xml:space="preserve">2025-10-20 18:45:00</t>
  </si>
  <si>
    <t xml:space="preserve">2025-10-20 19:00:00</t>
  </si>
  <si>
    <t xml:space="preserve">2025-10-24 18:30:00</t>
  </si>
  <si>
    <t xml:space="preserve">2025-10-24 18:45:00</t>
  </si>
  <si>
    <t xml:space="preserve">2025-10-24 19:00:00</t>
  </si>
  <si>
    <t xml:space="preserve">2025-10-25 12:00:00</t>
  </si>
  <si>
    <t xml:space="preserve">2025-10-25 13:00:00</t>
  </si>
  <si>
    <t xml:space="preserve">2025-10-25 13:30:00</t>
  </si>
  <si>
    <t xml:space="preserve">2025-10-25 14:00:00</t>
  </si>
  <si>
    <t xml:space="preserve">2025-10-25 14:15:00</t>
  </si>
  <si>
    <t xml:space="preserve">2025-10-25 15:00:00</t>
  </si>
  <si>
    <t xml:space="preserve">2025-10-25 16:00:00</t>
  </si>
  <si>
    <t xml:space="preserve">2025-10-25 16:30:00</t>
  </si>
  <si>
    <t xml:space="preserve">2025-10-25 17:00:00</t>
  </si>
  <si>
    <t xml:space="preserve">2025-10-25 18:45:00</t>
  </si>
  <si>
    <t xml:space="preserve">2025-10-25 19:00:00</t>
  </si>
  <si>
    <t xml:space="preserve">2025-10-25 19:05:00</t>
  </si>
  <si>
    <t xml:space="preserve">2025-10-26 11:30:00</t>
  </si>
  <si>
    <t xml:space="preserve">2025-10-26 13:00:00</t>
  </si>
  <si>
    <t xml:space="preserve">2025-10-26 14:00:00</t>
  </si>
  <si>
    <t xml:space="preserve">2025-10-26 14:30:00</t>
  </si>
  <si>
    <t xml:space="preserve">2025-10-26 15:15:00</t>
  </si>
  <si>
    <t xml:space="preserve">2025-10-26 16:15:00</t>
  </si>
  <si>
    <t xml:space="preserve">2025-10-26 16:30:00</t>
  </si>
  <si>
    <t xml:space="preserve">2025-10-26 17:00:00</t>
  </si>
  <si>
    <t xml:space="preserve">2025-10-26 17:30:00</t>
  </si>
  <si>
    <t xml:space="preserve">2025-10-26 19:45:00</t>
  </si>
  <si>
    <t xml:space="preserve">2025-10-26 20:00:00</t>
  </si>
  <si>
    <t xml:space="preserve">2025-10-27 20:00:00</t>
  </si>
  <si>
    <t xml:space="preserve">2025-10-28 17:30:00</t>
  </si>
  <si>
    <t xml:space="preserve">2025-10-28 19:45:00</t>
  </si>
  <si>
    <t xml:space="preserve">2025-10-29 17:30:00</t>
  </si>
  <si>
    <t xml:space="preserve">2025-10-29 18:00:00</t>
  </si>
  <si>
    <t xml:space="preserve">2025-10-29 19:45:00</t>
  </si>
  <si>
    <t xml:space="preserve">2025-10-29 20:05:00</t>
  </si>
  <si>
    <t xml:space="preserve">2025-10-30 17:30:00</t>
  </si>
  <si>
    <t xml:space="preserve">2025-10-30 19:45:00</t>
  </si>
  <si>
    <t xml:space="preserve">2025-10-31 19:30:00</t>
  </si>
  <si>
    <t xml:space="preserve">2025-10-31 20:00:00</t>
  </si>
  <si>
    <t xml:space="preserve">2025-11-01 13:00:00</t>
  </si>
  <si>
    <t xml:space="preserve">2025-11-01 14:00:00</t>
  </si>
  <si>
    <t xml:space="preserve">2025-11-01 14:30:00</t>
  </si>
  <si>
    <t xml:space="preserve">2025-11-01 15:00:00</t>
  </si>
  <si>
    <t xml:space="preserve">2025-11-01 15:15:00</t>
  </si>
  <si>
    <t xml:space="preserve">2025-11-01 16:00:00</t>
  </si>
  <si>
    <t xml:space="preserve">2025-11-01 17:00:00</t>
  </si>
  <si>
    <t xml:space="preserve">2025-11-01 17:30:00</t>
  </si>
  <si>
    <t xml:space="preserve">2025-11-01 18:00:00</t>
  </si>
  <si>
    <t xml:space="preserve">2025-11-01 19:45:00</t>
  </si>
  <si>
    <t xml:space="preserve">2025-11-01 20:00:00</t>
  </si>
  <si>
    <t xml:space="preserve">2025-11-01 20:05:00</t>
  </si>
  <si>
    <t xml:space="preserve">2025-11-02 11:30:00</t>
  </si>
  <si>
    <t xml:space="preserve">2025-11-02 13:00:00</t>
  </si>
  <si>
    <t xml:space="preserve">2025-11-02 14:00:00</t>
  </si>
  <si>
    <t xml:space="preserve">2025-11-02 14:30:00</t>
  </si>
  <si>
    <t xml:space="preserve">2025-11-02 15:15:00</t>
  </si>
  <si>
    <t xml:space="preserve">2025-11-02 16:15:00</t>
  </si>
  <si>
    <t xml:space="preserve">2025-11-02 16:30:00</t>
  </si>
  <si>
    <t xml:space="preserve">2025-11-02 17:00:00</t>
  </si>
  <si>
    <t xml:space="preserve">2025-11-02 17:30:00</t>
  </si>
  <si>
    <t xml:space="preserve">2025-11-02 19:45:00</t>
  </si>
  <si>
    <t xml:space="preserve">2025-11-02 20:00:00</t>
  </si>
  <si>
    <t xml:space="preserve">2025-11-03 17:30:00</t>
  </si>
  <si>
    <t xml:space="preserve">2025-11-03 19:45:00</t>
  </si>
  <si>
    <t xml:space="preserve">2025-11-03 20:00:00</t>
  </si>
  <si>
    <t xml:space="preserve">2025-11-07 19:30:00</t>
  </si>
  <si>
    <t xml:space="preserve">2025-11-07 19:45:00</t>
  </si>
  <si>
    <t xml:space="preserve">2025-11-08 12:30:00</t>
  </si>
  <si>
    <t xml:space="preserve">2025-11-08 14:00:00</t>
  </si>
  <si>
    <t xml:space="preserve">2025-11-08 14:30:00</t>
  </si>
  <si>
    <t xml:space="preserve">2025-11-08 15:00:00</t>
  </si>
  <si>
    <t xml:space="preserve">2025-11-08 16:00:00</t>
  </si>
  <si>
    <t xml:space="preserve">2025-11-08 17:00:00</t>
  </si>
  <si>
    <t xml:space="preserve">2025-11-08 17:30:00</t>
  </si>
  <si>
    <t xml:space="preserve">2025-11-08 18:00:00</t>
  </si>
  <si>
    <t xml:space="preserve">2025-11-08 19:45:00</t>
  </si>
  <si>
    <t xml:space="preserve">2025-11-08 20:00:00</t>
  </si>
  <si>
    <t xml:space="preserve">2025-11-08 20:05:00</t>
  </si>
  <si>
    <t xml:space="preserve">2025-11-09 11:30:00</t>
  </si>
  <si>
    <t xml:space="preserve">2025-11-09 14:00:00</t>
  </si>
  <si>
    <t xml:space="preserve">2025-11-09 14:30:00</t>
  </si>
  <si>
    <t xml:space="preserve">2025-11-09 16:15:00</t>
  </si>
  <si>
    <t xml:space="preserve">2025-11-09 16:30:00</t>
  </si>
  <si>
    <t xml:space="preserve">2025-11-09 17:00:00</t>
  </si>
  <si>
    <t xml:space="preserve">2025-11-09 18:30:00</t>
  </si>
  <si>
    <t xml:space="preserve">2025-11-09 19:45:00</t>
  </si>
  <si>
    <t xml:space="preserve">2025-11-09 20:00:00</t>
  </si>
  <si>
    <t xml:space="preserve">2025-11-21 19:30:00</t>
  </si>
  <si>
    <t xml:space="preserve">2025-11-21 19:45:00</t>
  </si>
  <si>
    <t xml:space="preserve">2025-11-22 12:30:00</t>
  </si>
  <si>
    <t xml:space="preserve">2025-11-22 14:00:00</t>
  </si>
  <si>
    <t xml:space="preserve">2025-11-22 14:30:00</t>
  </si>
  <si>
    <t xml:space="preserve">2025-11-22 15:00:00</t>
  </si>
  <si>
    <t xml:space="preserve">2025-11-22 16:00:00</t>
  </si>
  <si>
    <t xml:space="preserve">2025-11-22 17:00:00</t>
  </si>
  <si>
    <t xml:space="preserve">2025-11-22 17:30:00</t>
  </si>
  <si>
    <t xml:space="preserve">2025-11-22 18:00:00</t>
  </si>
  <si>
    <t xml:space="preserve">2025-11-22 19:45:00</t>
  </si>
  <si>
    <t xml:space="preserve">2025-11-22 20:05:00</t>
  </si>
  <si>
    <t xml:space="preserve">2025-11-23 11:30:00</t>
  </si>
  <si>
    <t xml:space="preserve">2025-11-23 14:00:00</t>
  </si>
  <si>
    <t xml:space="preserve">2025-11-23 14:30:00</t>
  </si>
  <si>
    <t xml:space="preserve">2025-11-23 16:15:00</t>
  </si>
  <si>
    <t xml:space="preserve">2025-11-23 16:30:00</t>
  </si>
  <si>
    <t xml:space="preserve">2025-11-23 17:00:00</t>
  </si>
  <si>
    <t xml:space="preserve">2025-11-23 19:45:00</t>
  </si>
  <si>
    <t xml:space="preserve">2025-11-23 20:00:00</t>
  </si>
  <si>
    <t xml:space="preserve">2025-11-24 17:30:00</t>
  </si>
  <si>
    <t xml:space="preserve">2025-11-24 19:45:00</t>
  </si>
  <si>
    <t xml:space="preserve">2025-11-24 20:00:00</t>
  </si>
  <si>
    <t xml:space="preserve">2025-11-28 19:30:00</t>
  </si>
  <si>
    <t xml:space="preserve">2025-11-28 19:45:00</t>
  </si>
  <si>
    <t xml:space="preserve">2025-11-29 14:30:00</t>
  </si>
  <si>
    <t xml:space="preserve">2025-11-29 15:00:00</t>
  </si>
  <si>
    <t xml:space="preserve">2025-11-29 16:00:00</t>
  </si>
  <si>
    <t xml:space="preserve">2025-11-29 17:30:00</t>
  </si>
  <si>
    <t xml:space="preserve">2025-11-29 18:00:00</t>
  </si>
  <si>
    <t xml:space="preserve">2025-11-29 20:00:00</t>
  </si>
  <si>
    <t xml:space="preserve">2025-11-29 20:05:00</t>
  </si>
  <si>
    <t xml:space="preserve">2025-11-30 12:00:00</t>
  </si>
  <si>
    <t xml:space="preserve">2025-11-30 14:00:00</t>
  </si>
  <si>
    <t xml:space="preserve">2025-11-30 14:05:00</t>
  </si>
  <si>
    <t xml:space="preserve">2025-11-30 14:30:00</t>
  </si>
  <si>
    <t xml:space="preserve">2025-11-30 16:15:00</t>
  </si>
  <si>
    <t xml:space="preserve">2025-11-30 16:30:00</t>
  </si>
  <si>
    <t xml:space="preserve">2025-11-30 18:30:00</t>
  </si>
  <si>
    <t xml:space="preserve">2025-11-30 19:45:00</t>
  </si>
  <si>
    <t xml:space="preserve">2025-11-30 20:00:00</t>
  </si>
  <si>
    <t xml:space="preserve">2025-12-03 20:00:00</t>
  </si>
  <si>
    <t xml:space="preserve">2025-12-05 18:00:00</t>
  </si>
  <si>
    <t xml:space="preserve">2025-12-05 20:00:00</t>
  </si>
  <si>
    <t xml:space="preserve">2025-12-06 15:00:00</t>
  </si>
  <si>
    <t xml:space="preserve">2025-12-06 16:00:00</t>
  </si>
  <si>
    <t xml:space="preserve">2025-12-06 18:00:00</t>
  </si>
  <si>
    <t xml:space="preserve">2025-12-06 20:00:00</t>
  </si>
  <si>
    <t xml:space="preserve">2025-12-06 20:05:00</t>
  </si>
  <si>
    <t xml:space="preserve">2025-12-07 14:00:00</t>
  </si>
  <si>
    <t xml:space="preserve">2025-12-07 16:15:00</t>
  </si>
  <si>
    <t xml:space="preserve">2025-12-07 19:45:00</t>
  </si>
  <si>
    <t xml:space="preserve">2025-12-07 20:00:00</t>
  </si>
  <si>
    <t xml:space="preserve">2025-12-12 19:45:00</t>
  </si>
  <si>
    <t xml:space="preserve">2025-12-13 15:00:00</t>
  </si>
  <si>
    <t xml:space="preserve">2025-12-13 16:00:00</t>
  </si>
  <si>
    <t xml:space="preserve">2025-12-13 18:00:00</t>
  </si>
  <si>
    <t xml:space="preserve">2025-12-13 20:00:00</t>
  </si>
  <si>
    <t xml:space="preserve">2025-12-13 20:05:00</t>
  </si>
  <si>
    <t xml:space="preserve">2025-12-14 14:00:00</t>
  </si>
  <si>
    <t xml:space="preserve">2025-12-14 16:15:00</t>
  </si>
  <si>
    <t xml:space="preserve">2025-12-14 19:45:00</t>
  </si>
  <si>
    <t xml:space="preserve">2025-12-14 20:00:00</t>
  </si>
  <si>
    <t xml:space="preserve">2025-12-20 15:00:00</t>
  </si>
  <si>
    <t xml:space="preserve">2025-12-20 20:00:00</t>
  </si>
  <si>
    <t xml:space="preserve">2025-12-21 20:00:00</t>
  </si>
  <si>
    <t xml:space="preserve">2025-12-27 15:00:00</t>
  </si>
  <si>
    <t xml:space="preserve">2025-12-28 20:00:00</t>
  </si>
  <si>
    <t xml:space="preserve">2025-12-30 20:00:00</t>
  </si>
  <si>
    <t xml:space="preserve">2026-01-03 15:00:00</t>
  </si>
  <si>
    <t xml:space="preserve">2026-01-03 20:00:00</t>
  </si>
  <si>
    <t xml:space="preserve">2026-01-04 20:00:00</t>
  </si>
  <si>
    <t xml:space="preserve">2026-01-06 20:00:00</t>
  </si>
  <si>
    <t xml:space="preserve">2026-01-07 20:00:00</t>
  </si>
  <si>
    <t xml:space="preserve">2026-01-10 20:00:00</t>
  </si>
  <si>
    <t xml:space="preserve">2026-01-11 20:00:00</t>
  </si>
  <si>
    <t xml:space="preserve">2026-01-14 20:00:00</t>
  </si>
  <si>
    <t xml:space="preserve">2026-01-17 15:00:00</t>
  </si>
  <si>
    <t xml:space="preserve">2026-01-17 20:00:00</t>
  </si>
  <si>
    <t xml:space="preserve">2026-01-18 20:00:00</t>
  </si>
  <si>
    <t xml:space="preserve">2026-01-24 15:00:00</t>
  </si>
  <si>
    <t xml:space="preserve">2026-01-24 20:00:00</t>
  </si>
  <si>
    <t xml:space="preserve">2026-01-25 20:00:00</t>
  </si>
  <si>
    <t xml:space="preserve">2026-01-31 15:00:00</t>
  </si>
  <si>
    <t xml:space="preserve">2026-01-31 20:00:00</t>
  </si>
  <si>
    <t xml:space="preserve">2026-02-01 20:00:00</t>
  </si>
  <si>
    <t xml:space="preserve">2026-02-07 15:00:00</t>
  </si>
  <si>
    <t xml:space="preserve">2026-02-07 20:00:00</t>
  </si>
  <si>
    <t xml:space="preserve">2026-02-08 20:00:00</t>
  </si>
  <si>
    <t xml:space="preserve">2026-02-11 20:00:00</t>
  </si>
  <si>
    <t xml:space="preserve">2026-02-14 20:00:00</t>
  </si>
  <si>
    <t xml:space="preserve">2026-02-15 20:00:00</t>
  </si>
  <si>
    <t xml:space="preserve">2026-02-21 15:00:00</t>
  </si>
  <si>
    <t xml:space="preserve">2026-02-21 20:00:00</t>
  </si>
  <si>
    <t xml:space="preserve">2026-02-22 20:00:00</t>
  </si>
  <si>
    <t xml:space="preserve">2026-02-28 15:00:00</t>
  </si>
  <si>
    <t xml:space="preserve">2026-02-28 20:00:00</t>
  </si>
  <si>
    <t xml:space="preserve">2026-03-01 20:00:00</t>
  </si>
  <si>
    <t xml:space="preserve">2026-03-04 20:00:00</t>
  </si>
  <si>
    <t xml:space="preserve">2026-03-07 20:00:00</t>
  </si>
  <si>
    <t xml:space="preserve">2026-03-08 18:00:00</t>
  </si>
  <si>
    <t xml:space="preserve">2026-03-14 15:00:00</t>
  </si>
  <si>
    <t xml:space="preserve">2026-03-14 18:00:00</t>
  </si>
  <si>
    <t xml:space="preserve">2026-03-15 18:00:00</t>
  </si>
  <si>
    <t xml:space="preserve">2026-03-21 15:00:00</t>
  </si>
  <si>
    <t xml:space="preserve">2026-03-21 18:00:00</t>
  </si>
  <si>
    <t xml:space="preserve">2026-03-22 18:00:00</t>
  </si>
  <si>
    <t xml:space="preserve">2026-04-04 18:00:00</t>
  </si>
  <si>
    <t xml:space="preserve">2026-04-05 18:00:00</t>
  </si>
  <si>
    <t xml:space="preserve">2026-04-11 14:00:00</t>
  </si>
  <si>
    <t xml:space="preserve">2026-04-11 18:00:00</t>
  </si>
  <si>
    <t xml:space="preserve">2026-04-12 18:00:00</t>
  </si>
  <si>
    <t xml:space="preserve">2026-04-18 14:00:00</t>
  </si>
  <si>
    <t xml:space="preserve">2026-04-18 18:00:00</t>
  </si>
  <si>
    <t xml:space="preserve">2026-04-19 18:00:00</t>
  </si>
  <si>
    <t xml:space="preserve">2026-04-22 18:00:00</t>
  </si>
  <si>
    <t xml:space="preserve">2026-04-25 14:00:00</t>
  </si>
  <si>
    <t xml:space="preserve">2026-04-25 18:00:00</t>
  </si>
  <si>
    <t xml:space="preserve">2026-04-26 18:00:00</t>
  </si>
  <si>
    <t xml:space="preserve">2026-05-02 14:00:00</t>
  </si>
  <si>
    <t xml:space="preserve">2026-05-02 18:00:00</t>
  </si>
  <si>
    <t xml:space="preserve">2026-05-03 18:00:00</t>
  </si>
  <si>
    <t xml:space="preserve">2026-05-09 14:00:00</t>
  </si>
  <si>
    <t xml:space="preserve">2026-05-09 18:00:00</t>
  </si>
  <si>
    <t xml:space="preserve">2026-05-10 18:00:00</t>
  </si>
  <si>
    <t xml:space="preserve">2026-05-13 18:00:00</t>
  </si>
  <si>
    <t xml:space="preserve">2026-05-16 13:30:00</t>
  </si>
  <si>
    <t xml:space="preserve">2026-05-16 18:00:00</t>
  </si>
  <si>
    <t xml:space="preserve">2026-05-17 14:00:00</t>
  </si>
  <si>
    <t xml:space="preserve">2026-05-17 18:00:00</t>
  </si>
  <si>
    <t xml:space="preserve">2026-05-24 15:00:00</t>
  </si>
  <si>
    <t xml:space="preserve">2026-05-24 18:00:00</t>
  </si>
  <si>
    <t xml:space="preserve">CURRENT ELO RATINGS - 2025/26 SEASON</t>
  </si>
  <si>
    <t xml:space="preserve">Updates automatically as scores are entered</t>
  </si>
  <si>
    <t xml:space="preserve">Start Elo</t>
  </si>
  <si>
    <t xml:space="preserve">Change</t>
  </si>
  <si>
    <t xml:space="preserve">MATCH PREDICTIONS - 2025/26 SEASON</t>
  </si>
  <si>
    <t xml:space="preserve">Based on latest Elo ratings - updates as scores are entered</t>
  </si>
  <si>
    <t xml:space="preserve">Home Elo</t>
  </si>
  <si>
    <t xml:space="preserve">Away Elo</t>
  </si>
  <si>
    <t xml:space="preserve">Home Win %</t>
  </si>
  <si>
    <t xml:space="preserve">Draw %</t>
  </si>
  <si>
    <t xml:space="preserve">Away Win %</t>
  </si>
  <si>
    <t xml:space="preserve">Home Win/Draw %</t>
  </si>
  <si>
    <t xml:space="preserve">Away Win/Draw %</t>
  </si>
  <si>
    <t xml:space="preserve">Actual Winner</t>
  </si>
  <si>
    <t xml:space="preserve">Prediction Match</t>
  </si>
  <si>
    <t xml:space="preserve">2025/26 SEASON - MATCH SCORE ENTRY</t>
  </si>
  <si>
    <t xml:space="preserve">Instructions: Enter scores in columns F and G. All predictions will update automatically.</t>
  </si>
  <si>
    <t xml:space="preserve">Status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</si>
</sst>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yyyy\-mm\-dd\ h:mm:ss"/>
    <numFmt numFmtId="166" formatCode="General"/>
    <numFmt numFmtId="167" formatCode="yyyy\-mm\-dd\ hh:mm"/>
    <numFmt numFmtId="168" formatCode="0.0%"/>
    <numFmt numFmtId="169" formatCode="0.0"/>
    <numFmt numFmtId="170" formatCode="\+0.0;\-0.0;0.0"/>
    <numFmt numFmtId="171" formatCode="yyyy\-mm\-dd"/>
  </numFmts>
  <fonts count="19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FFFFFF"/>
      <name val="Cambria"/>
      <family val="0"/>
      <charset val="1"/>
    </font>
    <font>
      <b val="true"/>
      <sz val="14"/>
      <color rgb="FF1F4E78"/>
      <name val="Cambria"/>
      <family val="0"/>
      <charset val="1"/>
    </font>
    <font>
      <b val="true"/>
      <sz val="13"/>
      <color rgb="FFFFFFFF"/>
      <name val="Cambria"/>
      <family val="0"/>
      <charset val="1"/>
    </font>
    <font>
      <b val="true"/>
      <sz val="11"/>
      <name val="Cambria"/>
      <family val="0"/>
      <charset val="1"/>
    </font>
    <font>
      <b val="true"/>
      <sz val="11"/>
      <color rgb="FF0070C0"/>
      <name val="Cambria"/>
      <family val="0"/>
      <charset val="1"/>
    </font>
    <font>
      <b val="true"/>
      <sz val="14"/>
      <color rgb="FFFFFFFF"/>
      <name val="Cambria"/>
      <family val="0"/>
      <charset val="1"/>
    </font>
    <font>
      <b val="true"/>
      <sz val="11"/>
      <color rgb="FFFFFFFF"/>
      <name val="Cambria"/>
      <family val="0"/>
      <charset val="1"/>
    </font>
    <font>
      <sz val="11"/>
      <color rgb="FF0000FF"/>
      <name val="Cambria"/>
      <family val="0"/>
      <charset val="1"/>
    </font>
    <font>
      <b val="true"/>
      <sz val="11"/>
      <color rgb="FF006100"/>
      <name val="Cambria"/>
      <family val="0"/>
      <charset val="1"/>
    </font>
    <font>
      <b val="true"/>
      <sz val="9"/>
      <color rgb="FFFFFFFF"/>
      <name val="Cambria"/>
      <family val="0"/>
      <charset val="1"/>
    </font>
    <font>
      <i val="true"/>
      <sz val="10"/>
      <color rgb="FF7F7F7F"/>
      <name val="Cambria"/>
      <family val="0"/>
      <charset val="1"/>
    </font>
    <font>
      <sz val="11"/>
      <color rgb="FF006100"/>
      <name val="Cambria"/>
      <family val="0"/>
      <charset val="1"/>
    </font>
    <font>
      <b val="true"/>
      <sz val="16"/>
      <color rgb="FFFFFFFF"/>
      <name val="Cambria"/>
      <family val="0"/>
      <charset val="1"/>
    </font>
    <font>
      <b val="true"/>
      <sz val="10"/>
      <color rgb="FFFFFFFF"/>
      <name val="Cambria"/>
      <family val="0"/>
      <charset val="1"/>
    </font>
    <font>
      <b val="true"/>
      <sz val="11"/>
      <color rgb="FF0000FF"/>
      <name val="Cambria"/>
      <family val="0"/>
      <charset val="1"/>
    </font>
  </fonts>
  <fills count="14">
    <fill>
      <patternFill patternType="none"/>
    </fill>
    <fill>
      <patternFill patternType="gray125"/>
    </fill>
    <fill>
      <patternFill patternType="solid">
        <fgColor rgb="FF1F4E78"/>
        <bgColor rgb="FF2F5496"/>
      </patternFill>
    </fill>
    <fill>
      <patternFill patternType="solid">
        <fgColor rgb="FF70AD47"/>
        <bgColor rgb="FF339966"/>
      </patternFill>
    </fill>
    <fill>
      <patternFill patternType="solid">
        <fgColor rgb="FFD9E1F2"/>
        <bgColor rgb="FFC6EFCE"/>
      </patternFill>
    </fill>
    <fill>
      <patternFill patternType="solid">
        <fgColor rgb="FFFFD700"/>
        <bgColor rgb="FFFFFF00"/>
      </patternFill>
    </fill>
    <fill>
      <patternFill patternType="solid">
        <fgColor rgb="FFC0C0C0"/>
        <bgColor rgb="FF99CCFF"/>
      </patternFill>
    </fill>
    <fill>
      <patternFill patternType="solid">
        <fgColor rgb="FFCD7F32"/>
        <bgColor rgb="FFC55A11"/>
      </patternFill>
    </fill>
    <fill>
      <patternFill patternType="solid">
        <fgColor rgb="FF4472C4"/>
        <bgColor rgb="FF666699"/>
      </patternFill>
    </fill>
    <fill>
      <patternFill patternType="solid">
        <fgColor rgb="FFC55A11"/>
        <bgColor rgb="FFCD7F32"/>
      </patternFill>
    </fill>
    <fill>
      <patternFill patternType="solid">
        <fgColor rgb="FF2F5496"/>
        <bgColor rgb="FF1F4E78"/>
      </patternFill>
    </fill>
    <fill>
      <patternFill patternType="solid">
        <fgColor rgb="FFFFEB9C"/>
        <bgColor rgb="FFFFFFCC"/>
      </patternFill>
    </fill>
    <fill>
      <patternFill patternType="solid">
        <fgColor rgb="FFC6EFCE"/>
        <bgColor rgb="FFD9E1F2"/>
      </patternFill>
    </fill>
    <fill>
      <patternFill patternType="solid">
        <fgColor rgb="FFFFC7CE"/>
        <bgColor rgb="FFD9E1F2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1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8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FFFCC"/>
      <rgbColor rgb="FFCCFFFF"/>
      <rgbColor rgb="FF660066"/>
      <rgbColor rgb="FFCD7F32"/>
      <rgbColor rgb="FF0070C0"/>
      <rgbColor rgb="FFD9E1F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4472C4"/>
      <rgbColor rgb="FF33CCCC"/>
      <rgbColor rgb="FF99CC00"/>
      <rgbColor rgb="FFFFD700"/>
      <rgbColor rgb="FFFF9900"/>
      <rgbColor rgb="FFC55A11"/>
      <rgbColor rgb="FF666699"/>
      <rgbColor rgb="FF70AD47"/>
      <rgbColor rgb="FF1F4E78"/>
      <rgbColor rgb="FF339966"/>
      <rgbColor rgb="FF003300"/>
      <rgbColor rgb="FF333300"/>
      <rgbColor rgb="FF993300"/>
      <rgbColor rgb="FF993366"/>
      <rgbColor rgb="FF2F549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8"/>
    <col collapsed="false" customWidth="true" hidden="false" outlineLevel="0" max="2" min="2" style="1" width="30"/>
    <col collapsed="false" customWidth="true" hidden="false" outlineLevel="0" max="3" min="3" style="1" width="35"/>
    <col collapsed="false" customWidth="true" hidden="false" outlineLevel="0" max="6" min="4" style="1" width="15"/>
  </cols>
  <sheetData>
    <row r="1" customFormat="false" ht="30" hidden="false" customHeight="true" outlineLevel="0" collapsed="false">
      <c r="A1" s="2" t="s">
        <v>0</v>
      </c>
      <c r="B1" s="2"/>
      <c r="C1" s="2"/>
      <c r="D1" s="2"/>
      <c r="E1" s="2"/>
      <c r="F1" s="2"/>
    </row>
    <row r="3" customFormat="false" ht="17.25" hidden="false" customHeight="true" outlineLevel="0" collapsed="false">
      <c r="A3" s="3" t="s">
        <v>1</v>
      </c>
    </row>
    <row r="4" customFormat="false" ht="15" hidden="false" customHeight="true" outlineLevel="0" collapsed="false">
      <c r="A4" s="1" t="s">
        <v>2</v>
      </c>
      <c r="B4" s="1" t="s">
        <v>3</v>
      </c>
      <c r="C4" s="1" t="s">
        <v>4</v>
      </c>
    </row>
    <row r="5" customFormat="false" ht="15" hidden="false" customHeight="true" outlineLevel="0" collapsed="false">
      <c r="A5" s="1" t="s">
        <v>5</v>
      </c>
      <c r="B5" s="1" t="s">
        <v>6</v>
      </c>
      <c r="C5" s="1" t="s">
        <v>7</v>
      </c>
    </row>
    <row r="6" customFormat="false" ht="15" hidden="false" customHeight="true" outlineLevel="0" collapsed="false">
      <c r="A6" s="1" t="s">
        <v>8</v>
      </c>
      <c r="B6" s="1" t="s">
        <v>9</v>
      </c>
      <c r="C6" s="1" t="s">
        <v>10</v>
      </c>
    </row>
    <row r="8" customFormat="false" ht="15.75" hidden="false" customHeight="true" outlineLevel="0" collapsed="false">
      <c r="A8" s="4" t="s">
        <v>11</v>
      </c>
      <c r="B8" s="4"/>
      <c r="C8" s="4"/>
    </row>
    <row r="9" customFormat="false" ht="15" hidden="false" customHeight="true" outlineLevel="0" collapsed="false">
      <c r="A9" s="5" t="s">
        <v>12</v>
      </c>
      <c r="B9" s="5" t="s">
        <v>13</v>
      </c>
      <c r="C9" s="5" t="s">
        <v>14</v>
      </c>
      <c r="D9" s="5"/>
      <c r="E9" s="5"/>
      <c r="F9" s="5"/>
    </row>
    <row r="10" customFormat="false" ht="15" hidden="false" customHeight="true" outlineLevel="0" collapsed="false">
      <c r="A10" s="6" t="n">
        <v>1</v>
      </c>
      <c r="B10" s="6" t="s">
        <v>15</v>
      </c>
      <c r="C10" s="7" t="n">
        <v>1802</v>
      </c>
    </row>
    <row r="11" customFormat="false" ht="15" hidden="false" customHeight="true" outlineLevel="0" collapsed="false">
      <c r="A11" s="8" t="n">
        <v>2</v>
      </c>
      <c r="B11" s="8" t="s">
        <v>16</v>
      </c>
      <c r="C11" s="9" t="n">
        <v>1795</v>
      </c>
    </row>
    <row r="12" customFormat="false" ht="15" hidden="false" customHeight="true" outlineLevel="0" collapsed="false">
      <c r="A12" s="10" t="n">
        <v>3</v>
      </c>
      <c r="B12" s="10" t="s">
        <v>17</v>
      </c>
      <c r="C12" s="11" t="n">
        <v>1784.7</v>
      </c>
    </row>
    <row r="13" customFormat="false" ht="15" hidden="false" customHeight="true" outlineLevel="0" collapsed="false">
      <c r="A13" s="1" t="n">
        <v>4</v>
      </c>
      <c r="B13" s="1" t="s">
        <v>18</v>
      </c>
      <c r="C13" s="12" t="n">
        <v>1735.8</v>
      </c>
    </row>
    <row r="14" customFormat="false" ht="15" hidden="false" customHeight="true" outlineLevel="0" collapsed="false">
      <c r="A14" s="1" t="n">
        <v>5</v>
      </c>
      <c r="B14" s="1" t="s">
        <v>19</v>
      </c>
      <c r="C14" s="12" t="n">
        <v>1732.4</v>
      </c>
    </row>
    <row r="15" customFormat="false" ht="15" hidden="false" customHeight="true" outlineLevel="0" collapsed="false">
      <c r="A15" s="1" t="n">
        <v>6</v>
      </c>
      <c r="B15" s="1" t="s">
        <v>20</v>
      </c>
      <c r="C15" s="12" t="n">
        <v>1724.2</v>
      </c>
    </row>
    <row r="16" customFormat="false" ht="15" hidden="false" customHeight="true" outlineLevel="0" collapsed="false">
      <c r="A16" s="1" t="n">
        <v>7</v>
      </c>
      <c r="B16" s="1" t="s">
        <v>21</v>
      </c>
      <c r="C16" s="12" t="n">
        <v>1723.3</v>
      </c>
    </row>
    <row r="17" customFormat="false" ht="15" hidden="false" customHeight="true" outlineLevel="0" collapsed="false">
      <c r="A17" s="1" t="n">
        <v>8</v>
      </c>
      <c r="B17" s="1" t="s">
        <v>22</v>
      </c>
      <c r="C17" s="12" t="n">
        <v>1722.4</v>
      </c>
    </row>
    <row r="18" customFormat="false" ht="15" hidden="false" customHeight="true" outlineLevel="0" collapsed="false">
      <c r="A18" s="1" t="n">
        <v>9</v>
      </c>
      <c r="B18" s="1" t="s">
        <v>23</v>
      </c>
      <c r="C18" s="12" t="n">
        <v>1720.8</v>
      </c>
    </row>
    <row r="19" customFormat="false" ht="15" hidden="false" customHeight="true" outlineLevel="0" collapsed="false">
      <c r="A19" s="1" t="n">
        <v>10</v>
      </c>
      <c r="B19" s="1" t="s">
        <v>24</v>
      </c>
      <c r="C19" s="12" t="n">
        <v>1704.6</v>
      </c>
    </row>
    <row r="21" customFormat="false" ht="15.75" hidden="false" customHeight="true" outlineLevel="0" collapsed="false">
      <c r="A21" s="13" t="s">
        <v>25</v>
      </c>
      <c r="B21" s="13"/>
      <c r="C21" s="13"/>
    </row>
    <row r="22" customFormat="false" ht="15" hidden="false" customHeight="true" outlineLevel="0" collapsed="false">
      <c r="A22" s="5" t="s">
        <v>26</v>
      </c>
      <c r="B22" s="5" t="s">
        <v>27</v>
      </c>
      <c r="C22" s="5" t="s">
        <v>28</v>
      </c>
      <c r="D22" s="5"/>
      <c r="E22" s="5"/>
      <c r="F22" s="5"/>
    </row>
    <row r="23" customFormat="false" ht="15" hidden="false" customHeight="true" outlineLevel="0" collapsed="false">
      <c r="A23" s="1" t="s">
        <v>29</v>
      </c>
      <c r="B23" s="1" t="n">
        <v>20</v>
      </c>
      <c r="C23" s="1" t="n">
        <v>1590.3</v>
      </c>
    </row>
    <row r="24" customFormat="false" ht="15" hidden="false" customHeight="true" outlineLevel="0" collapsed="false">
      <c r="A24" s="1" t="s">
        <v>30</v>
      </c>
      <c r="B24" s="1" t="n">
        <v>20</v>
      </c>
      <c r="C24" s="1" t="n">
        <v>1581.2</v>
      </c>
    </row>
    <row r="25" customFormat="false" ht="15" hidden="false" customHeight="true" outlineLevel="0" collapsed="false">
      <c r="A25" s="1" t="s">
        <v>31</v>
      </c>
      <c r="B25" s="1" t="n">
        <v>20</v>
      </c>
      <c r="C25" s="1" t="n">
        <v>1580.8</v>
      </c>
    </row>
    <row r="26" customFormat="false" ht="15" hidden="false" customHeight="true" outlineLevel="0" collapsed="false">
      <c r="A26" s="1" t="s">
        <v>32</v>
      </c>
      <c r="B26" s="1" t="n">
        <v>18</v>
      </c>
      <c r="C26" s="1" t="n">
        <v>1583.3</v>
      </c>
    </row>
    <row r="27" customFormat="false" ht="15" hidden="false" customHeight="true" outlineLevel="0" collapsed="false">
      <c r="A27" s="1" t="s">
        <v>33</v>
      </c>
      <c r="B27" s="1" t="n">
        <v>18</v>
      </c>
      <c r="C27" s="1" t="n">
        <v>1585.1</v>
      </c>
    </row>
    <row r="29" customFormat="false" ht="15.75" hidden="false" customHeight="true" outlineLevel="0" collapsed="false">
      <c r="A29" s="14" t="s">
        <v>34</v>
      </c>
      <c r="B29" s="14"/>
      <c r="C29" s="14"/>
      <c r="D29" s="14"/>
      <c r="E29" s="14"/>
      <c r="F29" s="14"/>
    </row>
    <row r="30" customFormat="false" ht="15" hidden="false" customHeight="true" outlineLevel="0" collapsed="false">
      <c r="A30" s="12" t="s">
        <v>35</v>
      </c>
      <c r="B30" s="15" t="s">
        <v>2</v>
      </c>
      <c r="C30" s="1" t="s">
        <v>36</v>
      </c>
    </row>
    <row r="31" customFormat="false" ht="15" hidden="false" customHeight="true" outlineLevel="0" collapsed="false">
      <c r="A31" s="12" t="s">
        <v>37</v>
      </c>
      <c r="B31" s="15" t="s">
        <v>38</v>
      </c>
      <c r="C31" s="1" t="s">
        <v>39</v>
      </c>
    </row>
    <row r="32" customFormat="false" ht="15" hidden="false" customHeight="true" outlineLevel="0" collapsed="false">
      <c r="A32" s="12" t="s">
        <v>40</v>
      </c>
      <c r="B32" s="15" t="s">
        <v>41</v>
      </c>
      <c r="C32" s="1" t="s">
        <v>42</v>
      </c>
    </row>
    <row r="33" customFormat="false" ht="15" hidden="false" customHeight="true" outlineLevel="0" collapsed="false">
      <c r="A33" s="12" t="s">
        <v>43</v>
      </c>
      <c r="B33" s="15" t="s">
        <v>44</v>
      </c>
      <c r="C33" s="1" t="s">
        <v>45</v>
      </c>
    </row>
    <row r="34" customFormat="false" ht="15" hidden="false" customHeight="true" outlineLevel="0" collapsed="false">
      <c r="A34" s="12" t="s">
        <v>46</v>
      </c>
      <c r="B34" s="15" t="s">
        <v>47</v>
      </c>
      <c r="C34" s="1" t="s">
        <v>48</v>
      </c>
    </row>
  </sheetData>
  <mergeCells count="4">
    <mergeCell ref="A1:F1"/>
    <mergeCell ref="A8:C8"/>
    <mergeCell ref="A21:C21"/>
    <mergeCell ref="A29:F29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35"/>
    <col collapsed="false" customWidth="true" hidden="false" outlineLevel="0" max="2" min="2" style="1" width="40"/>
    <col collapsed="false" customWidth="true" hidden="false" outlineLevel="0" max="3" min="3" style="1" width="15"/>
  </cols>
  <sheetData>
    <row r="1" customFormat="false" ht="17.25" hidden="false" customHeight="true" outlineLevel="0" collapsed="false">
      <c r="A1" s="16" t="s">
        <v>49</v>
      </c>
      <c r="B1" s="16"/>
      <c r="C1" s="16"/>
    </row>
    <row r="3" customFormat="false" ht="15" hidden="false" customHeight="true" outlineLevel="0" collapsed="false">
      <c r="A3" s="17" t="s">
        <v>50</v>
      </c>
      <c r="B3" s="17" t="s">
        <v>51</v>
      </c>
      <c r="C3" s="17" t="s">
        <v>52</v>
      </c>
    </row>
    <row r="4" customFormat="false" ht="15" hidden="false" customHeight="true" outlineLevel="0" collapsed="false">
      <c r="A4" s="1" t="s">
        <v>53</v>
      </c>
      <c r="B4" s="1" t="s">
        <v>54</v>
      </c>
      <c r="C4" s="18" t="n">
        <v>1500</v>
      </c>
    </row>
    <row r="5" customFormat="false" ht="15" hidden="false" customHeight="true" outlineLevel="0" collapsed="false">
      <c r="A5" s="1" t="s">
        <v>53</v>
      </c>
      <c r="B5" s="1" t="s">
        <v>55</v>
      </c>
      <c r="C5" s="18" t="n">
        <v>1400</v>
      </c>
    </row>
    <row r="6" customFormat="false" ht="15" hidden="false" customHeight="true" outlineLevel="0" collapsed="false">
      <c r="A6" s="1" t="s">
        <v>53</v>
      </c>
      <c r="B6" s="1" t="s">
        <v>56</v>
      </c>
      <c r="C6" s="18" t="n">
        <v>20</v>
      </c>
    </row>
    <row r="7" customFormat="false" ht="15" hidden="false" customHeight="true" outlineLevel="0" collapsed="false">
      <c r="A7" s="1" t="s">
        <v>53</v>
      </c>
      <c r="B7" s="1" t="s">
        <v>57</v>
      </c>
      <c r="C7" s="18" t="n">
        <v>50</v>
      </c>
    </row>
    <row r="9" customFormat="false" ht="15" hidden="false" customHeight="true" outlineLevel="0" collapsed="false">
      <c r="A9" s="1" t="s">
        <v>58</v>
      </c>
    </row>
    <row r="10" customFormat="false" ht="15" hidden="false" customHeight="true" outlineLevel="0" collapsed="false">
      <c r="A10" s="1" t="s">
        <v>59</v>
      </c>
      <c r="B10" s="1" t="s">
        <v>60</v>
      </c>
      <c r="C10" s="18" t="n">
        <v>75</v>
      </c>
    </row>
    <row r="11" customFormat="false" ht="15" hidden="false" customHeight="true" outlineLevel="0" collapsed="false">
      <c r="A11" s="1" t="s">
        <v>59</v>
      </c>
      <c r="B11" s="1" t="s">
        <v>61</v>
      </c>
      <c r="C11" s="18" t="n">
        <v>60</v>
      </c>
    </row>
    <row r="12" customFormat="false" ht="15" hidden="false" customHeight="true" outlineLevel="0" collapsed="false">
      <c r="A12" s="1" t="s">
        <v>59</v>
      </c>
      <c r="B12" s="1" t="s">
        <v>62</v>
      </c>
      <c r="C12" s="18" t="n">
        <v>50</v>
      </c>
    </row>
    <row r="13" customFormat="false" ht="15" hidden="false" customHeight="true" outlineLevel="0" collapsed="false">
      <c r="A13" s="1" t="s">
        <v>59</v>
      </c>
      <c r="B13" s="1" t="s">
        <v>63</v>
      </c>
      <c r="C13" s="18" t="n">
        <v>40</v>
      </c>
    </row>
    <row r="14" customFormat="false" ht="15" hidden="false" customHeight="true" outlineLevel="0" collapsed="false">
      <c r="A14" s="1" t="s">
        <v>59</v>
      </c>
      <c r="B14" s="1" t="s">
        <v>64</v>
      </c>
      <c r="C14" s="18" t="n">
        <v>35</v>
      </c>
    </row>
    <row r="16" customFormat="false" ht="15" hidden="false" customHeight="true" outlineLevel="0" collapsed="false">
      <c r="A16" s="1" t="s">
        <v>65</v>
      </c>
    </row>
    <row r="17" customFormat="false" ht="15" hidden="false" customHeight="true" outlineLevel="0" collapsed="false">
      <c r="A17" s="1" t="s">
        <v>66</v>
      </c>
      <c r="B17" s="1" t="s">
        <v>67</v>
      </c>
      <c r="C17" s="18" t="n">
        <v>400</v>
      </c>
    </row>
    <row r="18" customFormat="false" ht="15" hidden="false" customHeight="true" outlineLevel="0" collapsed="false">
      <c r="A18" s="1" t="s">
        <v>66</v>
      </c>
      <c r="B18" s="1" t="s">
        <v>68</v>
      </c>
      <c r="C18" s="18" t="n">
        <v>2</v>
      </c>
    </row>
    <row r="19" customFormat="false" ht="15" hidden="false" customHeight="true" outlineLevel="0" collapsed="false">
      <c r="A19" s="1" t="s">
        <v>66</v>
      </c>
      <c r="B19" s="1" t="s">
        <v>69</v>
      </c>
      <c r="C19" s="18" t="n">
        <v>800</v>
      </c>
    </row>
    <row r="20" customFormat="false" ht="15" hidden="false" customHeight="true" outlineLevel="0" collapsed="false">
      <c r="A20" s="1" t="s">
        <v>66</v>
      </c>
      <c r="B20" s="1" t="s">
        <v>70</v>
      </c>
      <c r="C20" s="18" t="n">
        <v>0.6</v>
      </c>
    </row>
    <row r="22" customFormat="false" ht="15" hidden="false" customHeight="true" outlineLevel="0" collapsed="false">
      <c r="A22" s="1" t="s">
        <v>71</v>
      </c>
    </row>
    <row r="23" customFormat="false" ht="15" hidden="false" customHeight="true" outlineLevel="0" collapsed="false">
      <c r="A23" s="1" t="s">
        <v>72</v>
      </c>
      <c r="B23" s="1" t="s">
        <v>73</v>
      </c>
      <c r="C23" s="18" t="n">
        <v>1.35</v>
      </c>
    </row>
    <row r="24" customFormat="false" ht="15" hidden="false" customHeight="true" outlineLevel="0" collapsed="false">
      <c r="A24" s="1" t="s">
        <v>72</v>
      </c>
      <c r="B24" s="1" t="s">
        <v>74</v>
      </c>
      <c r="C24" s="18" t="n">
        <v>1.15</v>
      </c>
    </row>
    <row r="25" customFormat="false" ht="15" hidden="false" customHeight="true" outlineLevel="0" collapsed="false">
      <c r="A25" s="1" t="s">
        <v>72</v>
      </c>
      <c r="B25" s="1" t="s">
        <v>75</v>
      </c>
      <c r="C25" s="18" t="n">
        <v>1</v>
      </c>
    </row>
    <row r="26" customFormat="false" ht="15" hidden="false" customHeight="true" outlineLevel="0" collapsed="false">
      <c r="A26" s="1" t="s">
        <v>72</v>
      </c>
      <c r="B26" s="1" t="s">
        <v>76</v>
      </c>
      <c r="C26" s="18" t="n">
        <v>0.9</v>
      </c>
    </row>
    <row r="28" customFormat="false" ht="15" hidden="false" customHeight="true" outlineLevel="0" collapsed="false">
      <c r="A28" s="1" t="s">
        <v>77</v>
      </c>
    </row>
    <row r="29" customFormat="false" ht="15" hidden="false" customHeight="true" outlineLevel="0" collapsed="false">
      <c r="A29" s="1" t="s">
        <v>78</v>
      </c>
      <c r="B29" s="1" t="s">
        <v>79</v>
      </c>
      <c r="C29" s="18" t="n">
        <v>1</v>
      </c>
    </row>
    <row r="30" customFormat="false" ht="15" hidden="false" customHeight="true" outlineLevel="0" collapsed="false">
      <c r="A30" s="1" t="s">
        <v>78</v>
      </c>
      <c r="B30" s="1" t="s">
        <v>80</v>
      </c>
      <c r="C30" s="18" t="n">
        <v>1.15</v>
      </c>
    </row>
    <row r="31" customFormat="false" ht="15" hidden="false" customHeight="true" outlineLevel="0" collapsed="false">
      <c r="A31" s="1" t="s">
        <v>78</v>
      </c>
      <c r="B31" s="1" t="s">
        <v>81</v>
      </c>
      <c r="C31" s="18" t="n">
        <v>1.3</v>
      </c>
    </row>
    <row r="32" customFormat="false" ht="15" hidden="false" customHeight="true" outlineLevel="0" collapsed="false">
      <c r="A32" s="1" t="s">
        <v>78</v>
      </c>
      <c r="B32" s="1" t="s">
        <v>82</v>
      </c>
      <c r="C32" s="18" t="n">
        <v>1.5</v>
      </c>
    </row>
    <row r="33" customFormat="false" ht="15" hidden="false" customHeight="true" outlineLevel="0" collapsed="false">
      <c r="A33" s="1" t="s">
        <v>78</v>
      </c>
      <c r="B33" s="1" t="s">
        <v>83</v>
      </c>
      <c r="C33" s="18" t="n">
        <v>0.9</v>
      </c>
    </row>
    <row r="34" customFormat="false" ht="15" hidden="false" customHeight="true" outlineLevel="0" collapsed="false">
      <c r="A34" s="1" t="s">
        <v>78</v>
      </c>
      <c r="B34" s="1" t="s">
        <v>84</v>
      </c>
      <c r="C34" s="18" t="n">
        <v>0.8</v>
      </c>
    </row>
    <row r="35" customFormat="false" ht="15" hidden="false" customHeight="true" outlineLevel="0" collapsed="false">
      <c r="A35" s="1" t="s">
        <v>78</v>
      </c>
      <c r="B35" s="1" t="s">
        <v>85</v>
      </c>
      <c r="C35" s="18" t="n">
        <v>0.7</v>
      </c>
    </row>
    <row r="37" customFormat="false" ht="15" hidden="false" customHeight="true" outlineLevel="0" collapsed="false">
      <c r="A37" s="1" t="s">
        <v>86</v>
      </c>
    </row>
    <row r="38" customFormat="false" ht="15" hidden="false" customHeight="true" outlineLevel="0" collapsed="false">
      <c r="A38" s="1" t="s">
        <v>87</v>
      </c>
      <c r="B38" s="1" t="s">
        <v>88</v>
      </c>
      <c r="C38" s="18" t="n">
        <v>1.2</v>
      </c>
    </row>
    <row r="39" customFormat="false" ht="15" hidden="false" customHeight="true" outlineLevel="0" collapsed="false">
      <c r="A39" s="1" t="s">
        <v>87</v>
      </c>
      <c r="B39" s="1" t="s">
        <v>89</v>
      </c>
      <c r="C39" s="18" t="n">
        <v>1.15</v>
      </c>
    </row>
    <row r="40" customFormat="false" ht="15" hidden="false" customHeight="true" outlineLevel="0" collapsed="false">
      <c r="A40" s="1" t="s">
        <v>87</v>
      </c>
      <c r="B40" s="1" t="s">
        <v>90</v>
      </c>
      <c r="C40" s="18" t="n">
        <v>1.1</v>
      </c>
    </row>
    <row r="41" customFormat="false" ht="15" hidden="false" customHeight="true" outlineLevel="0" collapsed="false">
      <c r="A41" s="1" t="s">
        <v>87</v>
      </c>
      <c r="B41" s="1" t="s">
        <v>91</v>
      </c>
      <c r="C41" s="18" t="n">
        <v>1</v>
      </c>
    </row>
    <row r="42" customFormat="false" ht="15" hidden="false" customHeight="true" outlineLevel="0" collapsed="false">
      <c r="A42" s="1" t="s">
        <v>87</v>
      </c>
      <c r="B42" s="1" t="s">
        <v>92</v>
      </c>
      <c r="C42" s="18" t="n">
        <v>0.85</v>
      </c>
    </row>
    <row r="44" customFormat="false" ht="15" hidden="false" customHeight="true" outlineLevel="0" collapsed="false">
      <c r="A44" s="1" t="s">
        <v>93</v>
      </c>
    </row>
    <row r="45" customFormat="false" ht="15" hidden="false" customHeight="true" outlineLevel="0" collapsed="false">
      <c r="A45" s="1" t="s">
        <v>94</v>
      </c>
      <c r="B45" s="1" t="s">
        <v>95</v>
      </c>
      <c r="C45" s="18" t="n">
        <v>1.15</v>
      </c>
    </row>
    <row r="46" customFormat="false" ht="15" hidden="false" customHeight="true" outlineLevel="0" collapsed="false">
      <c r="A46" s="1" t="s">
        <v>94</v>
      </c>
      <c r="B46" s="1" t="s">
        <v>96</v>
      </c>
      <c r="C46" s="18" t="n">
        <v>1</v>
      </c>
    </row>
    <row r="47" customFormat="false" ht="15" hidden="false" customHeight="true" outlineLevel="0" collapsed="false">
      <c r="A47" s="1" t="s">
        <v>94</v>
      </c>
      <c r="B47" s="1" t="s">
        <v>97</v>
      </c>
      <c r="C47" s="18" t="n">
        <v>0.95</v>
      </c>
    </row>
    <row r="48" customFormat="false" ht="15" hidden="false" customHeight="true" outlineLevel="0" collapsed="false">
      <c r="A48" s="1" t="s">
        <v>94</v>
      </c>
      <c r="B48" s="1" t="s">
        <v>98</v>
      </c>
      <c r="C48" s="18" t="n">
        <v>0.9</v>
      </c>
    </row>
    <row r="49" customFormat="false" ht="15" hidden="false" customHeight="true" outlineLevel="0" collapsed="false">
      <c r="A49" s="1" t="s">
        <v>94</v>
      </c>
      <c r="B49" s="1" t="s">
        <v>99</v>
      </c>
      <c r="C49" s="18" t="n">
        <v>0.7</v>
      </c>
    </row>
    <row r="50" customFormat="false" ht="15" hidden="false" customHeight="true" outlineLevel="0" collapsed="false">
      <c r="A50" s="1" t="s">
        <v>94</v>
      </c>
      <c r="B50" s="1" t="s">
        <v>100</v>
      </c>
      <c r="C50" s="18" t="n">
        <v>0.1</v>
      </c>
    </row>
    <row r="52" customFormat="false" ht="15" hidden="false" customHeight="true" outlineLevel="0" collapsed="false">
      <c r="A52" s="1" t="s">
        <v>101</v>
      </c>
    </row>
    <row r="53" customFormat="false" ht="15" hidden="false" customHeight="true" outlineLevel="0" collapsed="false">
      <c r="A53" s="1" t="s">
        <v>102</v>
      </c>
      <c r="B53" s="1" t="s">
        <v>103</v>
      </c>
      <c r="C53" s="18" t="n">
        <v>1</v>
      </c>
    </row>
    <row r="54" customFormat="false" ht="15" hidden="false" customHeight="true" outlineLevel="0" collapsed="false">
      <c r="A54" s="1" t="s">
        <v>102</v>
      </c>
      <c r="B54" s="1" t="s">
        <v>104</v>
      </c>
      <c r="C54" s="18" t="n">
        <v>1.1</v>
      </c>
    </row>
    <row r="55" customFormat="false" ht="15" hidden="false" customHeight="true" outlineLevel="0" collapsed="false">
      <c r="A55" s="1" t="s">
        <v>102</v>
      </c>
      <c r="B55" s="1" t="s">
        <v>105</v>
      </c>
      <c r="C55" s="18" t="n">
        <v>1.2</v>
      </c>
    </row>
    <row r="56" customFormat="false" ht="15" hidden="false" customHeight="true" outlineLevel="0" collapsed="false">
      <c r="A56" s="1" t="s">
        <v>102</v>
      </c>
      <c r="B56" s="1" t="s">
        <v>106</v>
      </c>
      <c r="C56" s="18" t="n">
        <v>1.3</v>
      </c>
    </row>
  </sheetData>
  <mergeCells count="1">
    <mergeCell ref="A1:C1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7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20"/>
    <col collapsed="false" customWidth="true" hidden="false" outlineLevel="0" max="4" min="2" style="1" width="25"/>
    <col collapsed="false" customWidth="true" hidden="false" outlineLevel="0" max="6" min="5" style="1" width="12"/>
  </cols>
  <sheetData>
    <row r="1" customFormat="false" ht="15" hidden="false" customHeight="true" outlineLevel="0" collapsed="false">
      <c r="A1" s="17" t="s">
        <v>107</v>
      </c>
      <c r="B1" s="17" t="s">
        <v>26</v>
      </c>
      <c r="C1" s="17" t="s">
        <v>108</v>
      </c>
      <c r="D1" s="17" t="s">
        <v>109</v>
      </c>
      <c r="E1" s="17" t="s">
        <v>110</v>
      </c>
      <c r="F1" s="17" t="s">
        <v>111</v>
      </c>
      <c r="G1" s="17" t="s">
        <v>112</v>
      </c>
      <c r="H1" s="17" t="s">
        <v>113</v>
      </c>
    </row>
    <row r="2" customFormat="false" ht="15" hidden="false" customHeight="true" outlineLevel="0" collapsed="false">
      <c r="A2" s="19" t="n">
        <v>45519.7083333333</v>
      </c>
      <c r="B2" s="1" t="s">
        <v>30</v>
      </c>
      <c r="C2" s="1" t="s">
        <v>114</v>
      </c>
      <c r="D2" s="1" t="s">
        <v>115</v>
      </c>
      <c r="E2" s="1" t="n">
        <v>1</v>
      </c>
      <c r="F2" s="1" t="n">
        <v>1</v>
      </c>
      <c r="G2" s="20" t="b">
        <f aca="false">FALSE()</f>
        <v>0</v>
      </c>
      <c r="H2" s="20" t="b">
        <f aca="false">FALSE()</f>
        <v>0</v>
      </c>
    </row>
    <row r="3" customFormat="false" ht="15" hidden="false" customHeight="true" outlineLevel="0" collapsed="false">
      <c r="A3" s="19" t="n">
        <v>45519.8125</v>
      </c>
      <c r="B3" s="1" t="s">
        <v>30</v>
      </c>
      <c r="C3" s="1" t="s">
        <v>116</v>
      </c>
      <c r="D3" s="1" t="s">
        <v>117</v>
      </c>
      <c r="E3" s="1" t="n">
        <v>1</v>
      </c>
      <c r="F3" s="1" t="n">
        <v>1</v>
      </c>
      <c r="G3" s="20" t="b">
        <f aca="false">FALSE()</f>
        <v>0</v>
      </c>
      <c r="H3" s="20" t="b">
        <f aca="false">FALSE()</f>
        <v>0</v>
      </c>
    </row>
    <row r="4" customFormat="false" ht="15" hidden="false" customHeight="true" outlineLevel="0" collapsed="false">
      <c r="A4" s="19" t="n">
        <v>45520.7083333333</v>
      </c>
      <c r="B4" s="1" t="s">
        <v>30</v>
      </c>
      <c r="C4" s="1" t="s">
        <v>118</v>
      </c>
      <c r="D4" s="1" t="s">
        <v>119</v>
      </c>
      <c r="E4" s="1" t="n">
        <v>2</v>
      </c>
      <c r="F4" s="1" t="n">
        <v>1</v>
      </c>
      <c r="G4" s="20" t="b">
        <f aca="false">TRUE()</f>
        <v>1</v>
      </c>
      <c r="H4" s="20" t="b">
        <f aca="false">FALSE()</f>
        <v>0</v>
      </c>
    </row>
    <row r="5" customFormat="false" ht="15" hidden="false" customHeight="true" outlineLevel="0" collapsed="false">
      <c r="A5" s="19" t="n">
        <v>45520.78125</v>
      </c>
      <c r="B5" s="1" t="s">
        <v>33</v>
      </c>
      <c r="C5" s="1" t="s">
        <v>120</v>
      </c>
      <c r="D5" s="1" t="s">
        <v>17</v>
      </c>
      <c r="E5" s="1" t="n">
        <v>1</v>
      </c>
      <c r="F5" s="1" t="n">
        <v>4</v>
      </c>
      <c r="G5" s="20" t="b">
        <f aca="false">FALSE()</f>
        <v>0</v>
      </c>
      <c r="H5" s="20" t="b">
        <f aca="false">TRUE()</f>
        <v>1</v>
      </c>
    </row>
    <row r="6" customFormat="false" ht="15" hidden="false" customHeight="true" outlineLevel="0" collapsed="false">
      <c r="A6" s="19" t="n">
        <v>45520.7916666667</v>
      </c>
      <c r="B6" s="1" t="s">
        <v>29</v>
      </c>
      <c r="C6" s="1" t="s">
        <v>121</v>
      </c>
      <c r="D6" s="1" t="s">
        <v>122</v>
      </c>
      <c r="E6" s="1" t="n">
        <v>1</v>
      </c>
      <c r="F6" s="1" t="n">
        <v>0</v>
      </c>
      <c r="G6" s="20" t="b">
        <f aca="false">TRUE()</f>
        <v>1</v>
      </c>
      <c r="H6" s="20" t="b">
        <f aca="false">FALSE()</f>
        <v>0</v>
      </c>
    </row>
    <row r="7" customFormat="false" ht="15" hidden="false" customHeight="true" outlineLevel="0" collapsed="false">
      <c r="A7" s="19" t="n">
        <v>45520.8125</v>
      </c>
      <c r="B7" s="1" t="s">
        <v>30</v>
      </c>
      <c r="C7" s="1" t="s">
        <v>123</v>
      </c>
      <c r="D7" s="1" t="s">
        <v>124</v>
      </c>
      <c r="E7" s="1" t="n">
        <v>2</v>
      </c>
      <c r="F7" s="1" t="n">
        <v>2</v>
      </c>
      <c r="G7" s="20" t="b">
        <f aca="false">FALSE()</f>
        <v>0</v>
      </c>
      <c r="H7" s="20" t="b">
        <f aca="false">FALSE()</f>
        <v>0</v>
      </c>
    </row>
    <row r="8" customFormat="false" ht="15" hidden="false" customHeight="true" outlineLevel="0" collapsed="false">
      <c r="A8" s="19" t="n">
        <v>45521.4791666667</v>
      </c>
      <c r="B8" s="1" t="s">
        <v>29</v>
      </c>
      <c r="C8" s="1" t="s">
        <v>125</v>
      </c>
      <c r="D8" s="1" t="s">
        <v>21</v>
      </c>
      <c r="E8" s="1" t="n">
        <v>0</v>
      </c>
      <c r="F8" s="1" t="n">
        <v>2</v>
      </c>
      <c r="G8" s="20" t="b">
        <f aca="false">FALSE()</f>
        <v>0</v>
      </c>
      <c r="H8" s="20" t="b">
        <f aca="false">TRUE()</f>
        <v>1</v>
      </c>
    </row>
    <row r="9" customFormat="false" ht="15" hidden="false" customHeight="true" outlineLevel="0" collapsed="false">
      <c r="A9" s="19" t="n">
        <v>45521.5833333333</v>
      </c>
      <c r="B9" s="1" t="s">
        <v>29</v>
      </c>
      <c r="C9" s="1" t="s">
        <v>126</v>
      </c>
      <c r="D9" s="1" t="s">
        <v>127</v>
      </c>
      <c r="E9" s="1" t="n">
        <v>1</v>
      </c>
      <c r="F9" s="1" t="n">
        <v>1</v>
      </c>
      <c r="G9" s="20" t="b">
        <f aca="false">FALSE()</f>
        <v>0</v>
      </c>
      <c r="H9" s="20" t="b">
        <f aca="false">FALSE()</f>
        <v>0</v>
      </c>
    </row>
    <row r="10" customFormat="false" ht="15" hidden="false" customHeight="true" outlineLevel="0" collapsed="false">
      <c r="A10" s="19" t="n">
        <v>45521.5833333333</v>
      </c>
      <c r="B10" s="1" t="s">
        <v>29</v>
      </c>
      <c r="C10" s="1" t="s">
        <v>128</v>
      </c>
      <c r="D10" s="1" t="s">
        <v>129</v>
      </c>
      <c r="E10" s="1" t="n">
        <v>0</v>
      </c>
      <c r="F10" s="1" t="n">
        <v>3</v>
      </c>
      <c r="G10" s="20" t="b">
        <f aca="false">FALSE()</f>
        <v>0</v>
      </c>
      <c r="H10" s="20" t="b">
        <f aca="false">TRUE()</f>
        <v>1</v>
      </c>
    </row>
    <row r="11" customFormat="false" ht="15" hidden="false" customHeight="true" outlineLevel="0" collapsed="false">
      <c r="A11" s="19" t="n">
        <v>45521.5833333333</v>
      </c>
      <c r="B11" s="1" t="s">
        <v>29</v>
      </c>
      <c r="C11" s="1" t="s">
        <v>130</v>
      </c>
      <c r="D11" s="1" t="s">
        <v>131</v>
      </c>
      <c r="E11" s="1" t="n">
        <v>2</v>
      </c>
      <c r="F11" s="1" t="n">
        <v>0</v>
      </c>
      <c r="G11" s="20" t="b">
        <f aca="false">TRUE()</f>
        <v>1</v>
      </c>
      <c r="H11" s="20" t="b">
        <f aca="false">FALSE()</f>
        <v>0</v>
      </c>
    </row>
    <row r="12" customFormat="false" ht="15" hidden="false" customHeight="true" outlineLevel="0" collapsed="false">
      <c r="A12" s="19" t="n">
        <v>45521.5833333333</v>
      </c>
      <c r="B12" s="1" t="s">
        <v>29</v>
      </c>
      <c r="C12" s="1" t="s">
        <v>132</v>
      </c>
      <c r="D12" s="1" t="s">
        <v>133</v>
      </c>
      <c r="E12" s="1" t="n">
        <v>1</v>
      </c>
      <c r="F12" s="1" t="n">
        <v>0</v>
      </c>
      <c r="G12" s="20" t="b">
        <f aca="false">TRUE()</f>
        <v>1</v>
      </c>
      <c r="H12" s="20" t="b">
        <f aca="false">FALSE()</f>
        <v>0</v>
      </c>
    </row>
    <row r="13" customFormat="false" ht="15" hidden="false" customHeight="true" outlineLevel="0" collapsed="false">
      <c r="A13" s="19" t="n">
        <v>45521.625</v>
      </c>
      <c r="B13" s="1" t="s">
        <v>33</v>
      </c>
      <c r="C13" s="1" t="s">
        <v>134</v>
      </c>
      <c r="D13" s="1" t="s">
        <v>135</v>
      </c>
      <c r="E13" s="1" t="n">
        <v>1</v>
      </c>
      <c r="F13" s="1" t="n">
        <v>5</v>
      </c>
      <c r="G13" s="20" t="b">
        <f aca="false">FALSE()</f>
        <v>0</v>
      </c>
      <c r="H13" s="20" t="b">
        <f aca="false">TRUE()</f>
        <v>1</v>
      </c>
    </row>
    <row r="14" customFormat="false" ht="15" hidden="false" customHeight="true" outlineLevel="0" collapsed="false">
      <c r="A14" s="19" t="n">
        <v>45521.6875</v>
      </c>
      <c r="B14" s="1" t="s">
        <v>31</v>
      </c>
      <c r="C14" s="1" t="s">
        <v>136</v>
      </c>
      <c r="D14" s="1" t="s">
        <v>19</v>
      </c>
      <c r="E14" s="1" t="n">
        <v>2</v>
      </c>
      <c r="F14" s="1" t="n">
        <v>2</v>
      </c>
      <c r="G14" s="20" t="b">
        <f aca="false">FALSE()</f>
        <v>0</v>
      </c>
      <c r="H14" s="20" t="b">
        <f aca="false">FALSE()</f>
        <v>0</v>
      </c>
    </row>
    <row r="15" customFormat="false" ht="15" hidden="false" customHeight="true" outlineLevel="0" collapsed="false">
      <c r="A15" s="19" t="n">
        <v>45521.6875</v>
      </c>
      <c r="B15" s="1" t="s">
        <v>29</v>
      </c>
      <c r="C15" s="1" t="s">
        <v>137</v>
      </c>
      <c r="D15" s="1" t="s">
        <v>138</v>
      </c>
      <c r="E15" s="1" t="n">
        <v>1</v>
      </c>
      <c r="F15" s="1" t="n">
        <v>2</v>
      </c>
      <c r="G15" s="20" t="b">
        <f aca="false">FALSE()</f>
        <v>0</v>
      </c>
      <c r="H15" s="20" t="b">
        <f aca="false">TRUE()</f>
        <v>1</v>
      </c>
    </row>
    <row r="16" customFormat="false" ht="15" hidden="false" customHeight="true" outlineLevel="0" collapsed="false">
      <c r="A16" s="19" t="n">
        <v>45521.6875</v>
      </c>
      <c r="B16" s="1" t="s">
        <v>31</v>
      </c>
      <c r="C16" s="1" t="s">
        <v>139</v>
      </c>
      <c r="D16" s="1" t="s">
        <v>140</v>
      </c>
      <c r="E16" s="1" t="n">
        <v>1</v>
      </c>
      <c r="F16" s="1" t="n">
        <v>1</v>
      </c>
      <c r="G16" s="20" t="b">
        <f aca="false">FALSE()</f>
        <v>0</v>
      </c>
      <c r="H16" s="20" t="b">
        <f aca="false">FALSE()</f>
        <v>0</v>
      </c>
    </row>
    <row r="17" customFormat="false" ht="15" hidden="false" customHeight="true" outlineLevel="0" collapsed="false">
      <c r="A17" s="19" t="n">
        <v>45521.7083333333</v>
      </c>
      <c r="B17" s="1" t="s">
        <v>30</v>
      </c>
      <c r="C17" s="1" t="s">
        <v>141</v>
      </c>
      <c r="D17" s="1" t="s">
        <v>142</v>
      </c>
      <c r="E17" s="1" t="n">
        <v>1</v>
      </c>
      <c r="F17" s="1" t="n">
        <v>1</v>
      </c>
      <c r="G17" s="20" t="b">
        <f aca="false">FALSE()</f>
        <v>0</v>
      </c>
      <c r="H17" s="20" t="b">
        <f aca="false">FALSE()</f>
        <v>0</v>
      </c>
    </row>
    <row r="18" customFormat="false" ht="15" hidden="false" customHeight="true" outlineLevel="0" collapsed="false">
      <c r="A18" s="19" t="n">
        <v>45521.7083333333</v>
      </c>
      <c r="B18" s="1" t="s">
        <v>33</v>
      </c>
      <c r="C18" s="1" t="s">
        <v>143</v>
      </c>
      <c r="D18" s="1" t="s">
        <v>144</v>
      </c>
      <c r="E18" s="1" t="n">
        <v>0</v>
      </c>
      <c r="F18" s="1" t="n">
        <v>2</v>
      </c>
      <c r="G18" s="20" t="b">
        <f aca="false">FALSE()</f>
        <v>0</v>
      </c>
      <c r="H18" s="20" t="b">
        <f aca="false">TRUE()</f>
        <v>1</v>
      </c>
    </row>
    <row r="19" customFormat="false" ht="15" hidden="false" customHeight="true" outlineLevel="0" collapsed="false">
      <c r="A19" s="19" t="n">
        <v>45521.78125</v>
      </c>
      <c r="B19" s="1" t="s">
        <v>31</v>
      </c>
      <c r="C19" s="1" t="s">
        <v>145</v>
      </c>
      <c r="D19" s="1" t="s">
        <v>146</v>
      </c>
      <c r="E19" s="1" t="n">
        <v>2</v>
      </c>
      <c r="F19" s="1" t="n">
        <v>2</v>
      </c>
      <c r="G19" s="20" t="b">
        <f aca="false">FALSE()</f>
        <v>0</v>
      </c>
      <c r="H19" s="20" t="b">
        <f aca="false">FALSE()</f>
        <v>0</v>
      </c>
    </row>
    <row r="20" customFormat="false" ht="15" hidden="false" customHeight="true" outlineLevel="0" collapsed="false">
      <c r="A20" s="19" t="n">
        <v>45521.78125</v>
      </c>
      <c r="B20" s="1" t="s">
        <v>31</v>
      </c>
      <c r="C20" s="1" t="s">
        <v>147</v>
      </c>
      <c r="D20" s="1" t="s">
        <v>148</v>
      </c>
      <c r="E20" s="1" t="n">
        <v>0</v>
      </c>
      <c r="F20" s="1" t="n">
        <v>0</v>
      </c>
      <c r="G20" s="20" t="b">
        <f aca="false">FALSE()</f>
        <v>0</v>
      </c>
      <c r="H20" s="20" t="b">
        <f aca="false">FALSE()</f>
        <v>0</v>
      </c>
    </row>
    <row r="21" customFormat="false" ht="15" hidden="false" customHeight="true" outlineLevel="0" collapsed="false">
      <c r="A21" s="19" t="n">
        <v>45521.7916666667</v>
      </c>
      <c r="B21" s="1" t="s">
        <v>33</v>
      </c>
      <c r="C21" s="1" t="s">
        <v>149</v>
      </c>
      <c r="D21" s="1" t="s">
        <v>150</v>
      </c>
      <c r="E21" s="1" t="n">
        <v>1</v>
      </c>
      <c r="F21" s="1" t="n">
        <v>0</v>
      </c>
      <c r="G21" s="20" t="b">
        <f aca="false">TRUE()</f>
        <v>1</v>
      </c>
      <c r="H21" s="20" t="b">
        <f aca="false">FALSE()</f>
        <v>0</v>
      </c>
    </row>
    <row r="22" customFormat="false" ht="15" hidden="false" customHeight="true" outlineLevel="0" collapsed="false">
      <c r="A22" s="19" t="n">
        <v>45521.8125</v>
      </c>
      <c r="B22" s="1" t="s">
        <v>30</v>
      </c>
      <c r="C22" s="1" t="s">
        <v>151</v>
      </c>
      <c r="D22" s="1" t="s">
        <v>16</v>
      </c>
      <c r="E22" s="1" t="n">
        <v>1</v>
      </c>
      <c r="F22" s="1" t="n">
        <v>2</v>
      </c>
      <c r="G22" s="20" t="b">
        <f aca="false">FALSE()</f>
        <v>0</v>
      </c>
      <c r="H22" s="20" t="b">
        <f aca="false">TRUE()</f>
        <v>1</v>
      </c>
    </row>
    <row r="23" customFormat="false" ht="15" hidden="false" customHeight="true" outlineLevel="0" collapsed="false">
      <c r="A23" s="19" t="n">
        <v>45522.5416666667</v>
      </c>
      <c r="B23" s="1" t="s">
        <v>29</v>
      </c>
      <c r="C23" s="1" t="s">
        <v>152</v>
      </c>
      <c r="D23" s="1" t="s">
        <v>153</v>
      </c>
      <c r="E23" s="1" t="n">
        <v>2</v>
      </c>
      <c r="F23" s="1" t="n">
        <v>1</v>
      </c>
      <c r="G23" s="20" t="b">
        <f aca="false">TRUE()</f>
        <v>1</v>
      </c>
      <c r="H23" s="20" t="b">
        <f aca="false">FALSE()</f>
        <v>0</v>
      </c>
    </row>
    <row r="24" customFormat="false" ht="15" hidden="false" customHeight="true" outlineLevel="0" collapsed="false">
      <c r="A24" s="19" t="n">
        <v>45522.5416666667</v>
      </c>
      <c r="B24" s="1" t="s">
        <v>33</v>
      </c>
      <c r="C24" s="1" t="s">
        <v>154</v>
      </c>
      <c r="D24" s="1" t="s">
        <v>155</v>
      </c>
      <c r="E24" s="1" t="n">
        <v>2</v>
      </c>
      <c r="F24" s="1" t="n">
        <v>1</v>
      </c>
      <c r="G24" s="20" t="b">
        <f aca="false">TRUE()</f>
        <v>1</v>
      </c>
      <c r="H24" s="20" t="b">
        <f aca="false">FALSE()</f>
        <v>0</v>
      </c>
    </row>
    <row r="25" customFormat="false" ht="15" hidden="false" customHeight="true" outlineLevel="0" collapsed="false">
      <c r="A25" s="19" t="n">
        <v>45522.625</v>
      </c>
      <c r="B25" s="1" t="s">
        <v>33</v>
      </c>
      <c r="C25" s="1" t="s">
        <v>156</v>
      </c>
      <c r="D25" s="1" t="s">
        <v>157</v>
      </c>
      <c r="E25" s="1" t="n">
        <v>0</v>
      </c>
      <c r="F25" s="1" t="n">
        <v>1</v>
      </c>
      <c r="G25" s="20" t="b">
        <f aca="false">FALSE()</f>
        <v>0</v>
      </c>
      <c r="H25" s="20" t="b">
        <f aca="false">TRUE()</f>
        <v>1</v>
      </c>
    </row>
    <row r="26" customFormat="false" ht="15" hidden="false" customHeight="true" outlineLevel="0" collapsed="false">
      <c r="A26" s="19" t="n">
        <v>45522.625</v>
      </c>
      <c r="B26" s="1" t="s">
        <v>33</v>
      </c>
      <c r="C26" s="1" t="s">
        <v>158</v>
      </c>
      <c r="D26" s="1" t="s">
        <v>159</v>
      </c>
      <c r="E26" s="1" t="n">
        <v>0</v>
      </c>
      <c r="F26" s="1" t="n">
        <v>0</v>
      </c>
      <c r="G26" s="20" t="b">
        <f aca="false">FALSE()</f>
        <v>0</v>
      </c>
      <c r="H26" s="20" t="b">
        <f aca="false">FALSE()</f>
        <v>0</v>
      </c>
    </row>
    <row r="27" customFormat="false" ht="15" hidden="false" customHeight="true" outlineLevel="0" collapsed="false">
      <c r="A27" s="19" t="n">
        <v>45522.625</v>
      </c>
      <c r="B27" s="1" t="s">
        <v>33</v>
      </c>
      <c r="C27" s="1" t="s">
        <v>160</v>
      </c>
      <c r="D27" s="1" t="s">
        <v>161</v>
      </c>
      <c r="E27" s="1" t="n">
        <v>1</v>
      </c>
      <c r="F27" s="1" t="n">
        <v>1</v>
      </c>
      <c r="G27" s="20" t="b">
        <f aca="false">FALSE()</f>
        <v>0</v>
      </c>
      <c r="H27" s="20" t="b">
        <f aca="false">FALSE()</f>
        <v>0</v>
      </c>
    </row>
    <row r="28" customFormat="false" ht="15" hidden="false" customHeight="true" outlineLevel="0" collapsed="false">
      <c r="A28" s="19" t="n">
        <v>45522.6458333333</v>
      </c>
      <c r="B28" s="1" t="s">
        <v>29</v>
      </c>
      <c r="C28" s="1" t="s">
        <v>162</v>
      </c>
      <c r="D28" s="1" t="s">
        <v>23</v>
      </c>
      <c r="E28" s="1" t="n">
        <v>0</v>
      </c>
      <c r="F28" s="1" t="n">
        <v>2</v>
      </c>
      <c r="G28" s="20" t="b">
        <f aca="false">FALSE()</f>
        <v>0</v>
      </c>
      <c r="H28" s="20" t="b">
        <f aca="false">TRUE()</f>
        <v>1</v>
      </c>
    </row>
    <row r="29" customFormat="false" ht="15" hidden="false" customHeight="true" outlineLevel="0" collapsed="false">
      <c r="A29" s="19" t="n">
        <v>45522.6875</v>
      </c>
      <c r="B29" s="1" t="s">
        <v>31</v>
      </c>
      <c r="C29" s="1" t="s">
        <v>163</v>
      </c>
      <c r="D29" s="1" t="s">
        <v>22</v>
      </c>
      <c r="E29" s="1" t="n">
        <v>3</v>
      </c>
      <c r="F29" s="1" t="n">
        <v>0</v>
      </c>
      <c r="G29" s="20" t="b">
        <f aca="false">TRUE()</f>
        <v>1</v>
      </c>
      <c r="H29" s="20" t="b">
        <f aca="false">FALSE()</f>
        <v>0</v>
      </c>
    </row>
    <row r="30" customFormat="false" ht="15" hidden="false" customHeight="true" outlineLevel="0" collapsed="false">
      <c r="A30" s="19" t="n">
        <v>45522.6875</v>
      </c>
      <c r="B30" s="1" t="s">
        <v>31</v>
      </c>
      <c r="C30" s="1" t="s">
        <v>164</v>
      </c>
      <c r="D30" s="1" t="s">
        <v>165</v>
      </c>
      <c r="E30" s="1" t="n">
        <v>1</v>
      </c>
      <c r="F30" s="1" t="n">
        <v>1</v>
      </c>
      <c r="G30" s="20" t="b">
        <f aca="false">FALSE()</f>
        <v>0</v>
      </c>
      <c r="H30" s="20" t="b">
        <f aca="false">FALSE()</f>
        <v>0</v>
      </c>
    </row>
    <row r="31" customFormat="false" ht="15" hidden="false" customHeight="true" outlineLevel="0" collapsed="false">
      <c r="A31" s="19" t="n">
        <v>45522.7083333333</v>
      </c>
      <c r="B31" s="1" t="s">
        <v>30</v>
      </c>
      <c r="C31" s="1" t="s">
        <v>166</v>
      </c>
      <c r="D31" s="1" t="s">
        <v>167</v>
      </c>
      <c r="E31" s="1" t="n">
        <v>1</v>
      </c>
      <c r="F31" s="1" t="n">
        <v>2</v>
      </c>
      <c r="G31" s="20" t="b">
        <f aca="false">FALSE()</f>
        <v>0</v>
      </c>
      <c r="H31" s="20" t="b">
        <f aca="false">TRUE()</f>
        <v>1</v>
      </c>
    </row>
    <row r="32" customFormat="false" ht="15" hidden="false" customHeight="true" outlineLevel="0" collapsed="false">
      <c r="A32" s="19" t="n">
        <v>45522.78125</v>
      </c>
      <c r="B32" s="1" t="s">
        <v>31</v>
      </c>
      <c r="C32" s="1" t="s">
        <v>168</v>
      </c>
      <c r="D32" s="1" t="s">
        <v>20</v>
      </c>
      <c r="E32" s="1" t="n">
        <v>0</v>
      </c>
      <c r="F32" s="1" t="n">
        <v>0</v>
      </c>
      <c r="G32" s="20" t="b">
        <f aca="false">FALSE()</f>
        <v>0</v>
      </c>
      <c r="H32" s="20" t="b">
        <f aca="false">FALSE()</f>
        <v>0</v>
      </c>
    </row>
    <row r="33" customFormat="false" ht="15" hidden="false" customHeight="true" outlineLevel="0" collapsed="false">
      <c r="A33" s="19" t="n">
        <v>45522.78125</v>
      </c>
      <c r="B33" s="1" t="s">
        <v>31</v>
      </c>
      <c r="C33" s="1" t="s">
        <v>169</v>
      </c>
      <c r="D33" s="1" t="s">
        <v>170</v>
      </c>
      <c r="E33" s="1" t="n">
        <v>3</v>
      </c>
      <c r="F33" s="1" t="n">
        <v>1</v>
      </c>
      <c r="G33" s="20" t="b">
        <f aca="false">TRUE()</f>
        <v>1</v>
      </c>
      <c r="H33" s="20" t="b">
        <f aca="false">FALSE()</f>
        <v>0</v>
      </c>
    </row>
    <row r="34" customFormat="false" ht="15" hidden="false" customHeight="true" outlineLevel="0" collapsed="false">
      <c r="A34" s="19" t="n">
        <v>45522.78125</v>
      </c>
      <c r="B34" s="1" t="s">
        <v>33</v>
      </c>
      <c r="C34" s="1" t="s">
        <v>171</v>
      </c>
      <c r="D34" s="1" t="s">
        <v>172</v>
      </c>
      <c r="E34" s="1" t="n">
        <v>3</v>
      </c>
      <c r="F34" s="1" t="n">
        <v>0</v>
      </c>
      <c r="G34" s="20" t="b">
        <f aca="false">TRUE()</f>
        <v>1</v>
      </c>
      <c r="H34" s="20" t="b">
        <f aca="false">FALSE()</f>
        <v>0</v>
      </c>
    </row>
    <row r="35" customFormat="false" ht="15" hidden="false" customHeight="true" outlineLevel="0" collapsed="false">
      <c r="A35" s="19" t="n">
        <v>45522.8125</v>
      </c>
      <c r="B35" s="1" t="s">
        <v>30</v>
      </c>
      <c r="C35" s="1" t="s">
        <v>173</v>
      </c>
      <c r="D35" s="1" t="s">
        <v>18</v>
      </c>
      <c r="E35" s="1" t="n">
        <v>1</v>
      </c>
      <c r="F35" s="1" t="n">
        <v>1</v>
      </c>
      <c r="G35" s="20" t="b">
        <f aca="false">FALSE()</f>
        <v>0</v>
      </c>
      <c r="H35" s="20" t="b">
        <f aca="false">FALSE()</f>
        <v>0</v>
      </c>
    </row>
    <row r="36" customFormat="false" ht="15" hidden="false" customHeight="true" outlineLevel="0" collapsed="false">
      <c r="A36" s="19" t="n">
        <v>45523.6875</v>
      </c>
      <c r="B36" s="1" t="s">
        <v>31</v>
      </c>
      <c r="C36" s="1" t="s">
        <v>174</v>
      </c>
      <c r="D36" s="1" t="s">
        <v>24</v>
      </c>
      <c r="E36" s="1" t="n">
        <v>0</v>
      </c>
      <c r="F36" s="1" t="n">
        <v>4</v>
      </c>
      <c r="G36" s="20" t="b">
        <f aca="false">FALSE()</f>
        <v>0</v>
      </c>
      <c r="H36" s="20" t="b">
        <f aca="false">TRUE()</f>
        <v>1</v>
      </c>
    </row>
    <row r="37" customFormat="false" ht="15" hidden="false" customHeight="true" outlineLevel="0" collapsed="false">
      <c r="A37" s="19" t="n">
        <v>45523.7083333333</v>
      </c>
      <c r="B37" s="1" t="s">
        <v>30</v>
      </c>
      <c r="C37" s="1" t="s">
        <v>175</v>
      </c>
      <c r="D37" s="1" t="s">
        <v>176</v>
      </c>
      <c r="E37" s="1" t="n">
        <v>1</v>
      </c>
      <c r="F37" s="1" t="n">
        <v>0</v>
      </c>
      <c r="G37" s="20" t="b">
        <f aca="false">TRUE()</f>
        <v>1</v>
      </c>
      <c r="H37" s="20" t="b">
        <f aca="false">FALSE()</f>
        <v>0</v>
      </c>
    </row>
    <row r="38" customFormat="false" ht="15" hidden="false" customHeight="true" outlineLevel="0" collapsed="false">
      <c r="A38" s="19" t="n">
        <v>45523.78125</v>
      </c>
      <c r="B38" s="1" t="s">
        <v>31</v>
      </c>
      <c r="C38" s="1" t="s">
        <v>177</v>
      </c>
      <c r="D38" s="1" t="s">
        <v>178</v>
      </c>
      <c r="E38" s="1" t="n">
        <v>3</v>
      </c>
      <c r="F38" s="1" t="n">
        <v>0</v>
      </c>
      <c r="G38" s="20" t="b">
        <f aca="false">TRUE()</f>
        <v>1</v>
      </c>
      <c r="H38" s="20" t="b">
        <f aca="false">FALSE()</f>
        <v>0</v>
      </c>
    </row>
    <row r="39" customFormat="false" ht="15" hidden="false" customHeight="true" outlineLevel="0" collapsed="false">
      <c r="A39" s="19" t="n">
        <v>45523.7916666667</v>
      </c>
      <c r="B39" s="1" t="s">
        <v>29</v>
      </c>
      <c r="C39" s="1" t="s">
        <v>179</v>
      </c>
      <c r="D39" s="1" t="s">
        <v>180</v>
      </c>
      <c r="E39" s="1" t="n">
        <v>1</v>
      </c>
      <c r="F39" s="1" t="n">
        <v>1</v>
      </c>
      <c r="G39" s="20" t="b">
        <f aca="false">FALSE()</f>
        <v>0</v>
      </c>
      <c r="H39" s="20" t="b">
        <f aca="false">FALSE()</f>
        <v>0</v>
      </c>
    </row>
    <row r="40" customFormat="false" ht="15" hidden="false" customHeight="true" outlineLevel="0" collapsed="false">
      <c r="A40" s="19" t="n">
        <v>45523.8125</v>
      </c>
      <c r="B40" s="1" t="s">
        <v>30</v>
      </c>
      <c r="C40" s="1" t="s">
        <v>181</v>
      </c>
      <c r="D40" s="1" t="s">
        <v>182</v>
      </c>
      <c r="E40" s="1" t="n">
        <v>2</v>
      </c>
      <c r="F40" s="1" t="n">
        <v>2</v>
      </c>
      <c r="G40" s="20" t="b">
        <f aca="false">FALSE()</f>
        <v>0</v>
      </c>
      <c r="H40" s="20" t="b">
        <f aca="false">FALSE()</f>
        <v>0</v>
      </c>
    </row>
    <row r="41" customFormat="false" ht="15" hidden="false" customHeight="true" outlineLevel="0" collapsed="false">
      <c r="A41" s="19" t="n">
        <v>45527.7083333333</v>
      </c>
      <c r="B41" s="1" t="s">
        <v>30</v>
      </c>
      <c r="C41" s="1" t="s">
        <v>118</v>
      </c>
      <c r="D41" s="1" t="s">
        <v>151</v>
      </c>
      <c r="E41" s="1" t="n">
        <v>3</v>
      </c>
      <c r="F41" s="1" t="n">
        <v>1</v>
      </c>
      <c r="G41" s="20" t="b">
        <f aca="false">TRUE()</f>
        <v>1</v>
      </c>
      <c r="H41" s="20" t="b">
        <f aca="false">FALSE()</f>
        <v>0</v>
      </c>
    </row>
    <row r="42" customFormat="false" ht="15" hidden="false" customHeight="true" outlineLevel="0" collapsed="false">
      <c r="A42" s="19" t="n">
        <v>45527.7708333333</v>
      </c>
      <c r="B42" s="1" t="s">
        <v>32</v>
      </c>
      <c r="C42" s="1" t="s">
        <v>183</v>
      </c>
      <c r="D42" s="1" t="s">
        <v>184</v>
      </c>
      <c r="E42" s="1" t="n">
        <v>2</v>
      </c>
      <c r="F42" s="1" t="n">
        <v>3</v>
      </c>
      <c r="G42" s="20" t="b">
        <f aca="false">FALSE()</f>
        <v>0</v>
      </c>
      <c r="H42" s="20" t="b">
        <f aca="false">TRUE()</f>
        <v>1</v>
      </c>
    </row>
    <row r="43" customFormat="false" ht="15" hidden="false" customHeight="true" outlineLevel="0" collapsed="false">
      <c r="A43" s="19" t="n">
        <v>45527.78125</v>
      </c>
      <c r="B43" s="1" t="s">
        <v>33</v>
      </c>
      <c r="C43" s="1" t="s">
        <v>17</v>
      </c>
      <c r="D43" s="1" t="s">
        <v>160</v>
      </c>
      <c r="E43" s="1" t="n">
        <v>6</v>
      </c>
      <c r="F43" s="1" t="n">
        <v>0</v>
      </c>
      <c r="G43" s="20" t="b">
        <f aca="false">TRUE()</f>
        <v>1</v>
      </c>
      <c r="H43" s="20" t="b">
        <f aca="false">FALSE()</f>
        <v>0</v>
      </c>
    </row>
    <row r="44" customFormat="false" ht="15" hidden="false" customHeight="true" outlineLevel="0" collapsed="false">
      <c r="A44" s="19" t="n">
        <v>45527.8125</v>
      </c>
      <c r="B44" s="1" t="s">
        <v>30</v>
      </c>
      <c r="C44" s="1" t="s">
        <v>124</v>
      </c>
      <c r="D44" s="1" t="s">
        <v>181</v>
      </c>
      <c r="E44" s="1" t="n">
        <v>1</v>
      </c>
      <c r="F44" s="1" t="n">
        <v>2</v>
      </c>
      <c r="G44" s="20" t="b">
        <f aca="false">FALSE()</f>
        <v>0</v>
      </c>
      <c r="H44" s="20" t="b">
        <f aca="false">TRUE()</f>
        <v>1</v>
      </c>
    </row>
    <row r="45" customFormat="false" ht="15" hidden="false" customHeight="true" outlineLevel="0" collapsed="false">
      <c r="A45" s="19" t="n">
        <v>45528.4791666667</v>
      </c>
      <c r="B45" s="1" t="s">
        <v>29</v>
      </c>
      <c r="C45" s="1" t="s">
        <v>129</v>
      </c>
      <c r="D45" s="1" t="s">
        <v>121</v>
      </c>
      <c r="E45" s="1" t="n">
        <v>2</v>
      </c>
      <c r="F45" s="1" t="n">
        <v>1</v>
      </c>
      <c r="G45" s="20" t="b">
        <f aca="false">TRUE()</f>
        <v>1</v>
      </c>
      <c r="H45" s="20" t="b">
        <f aca="false">FALSE()</f>
        <v>0</v>
      </c>
    </row>
    <row r="46" customFormat="false" ht="15" hidden="false" customHeight="true" outlineLevel="0" collapsed="false">
      <c r="A46" s="19" t="n">
        <v>45528.5625</v>
      </c>
      <c r="B46" s="1" t="s">
        <v>32</v>
      </c>
      <c r="C46" s="1" t="s">
        <v>185</v>
      </c>
      <c r="D46" s="1" t="s">
        <v>186</v>
      </c>
      <c r="E46" s="1" t="n">
        <v>1</v>
      </c>
      <c r="F46" s="1" t="n">
        <v>0</v>
      </c>
      <c r="G46" s="20" t="b">
        <f aca="false">TRUE()</f>
        <v>1</v>
      </c>
      <c r="H46" s="20" t="b">
        <f aca="false">FALSE()</f>
        <v>0</v>
      </c>
    </row>
    <row r="47" customFormat="false" ht="15" hidden="false" customHeight="true" outlineLevel="0" collapsed="false">
      <c r="A47" s="19" t="n">
        <v>45528.5625</v>
      </c>
      <c r="B47" s="1" t="s">
        <v>32</v>
      </c>
      <c r="C47" s="1" t="s">
        <v>187</v>
      </c>
      <c r="D47" s="1" t="s">
        <v>188</v>
      </c>
      <c r="E47" s="1" t="n">
        <v>1</v>
      </c>
      <c r="F47" s="1" t="n">
        <v>1</v>
      </c>
      <c r="G47" s="20" t="b">
        <f aca="false">FALSE()</f>
        <v>0</v>
      </c>
      <c r="H47" s="20" t="b">
        <f aca="false">FALSE()</f>
        <v>0</v>
      </c>
    </row>
    <row r="48" customFormat="false" ht="15" hidden="false" customHeight="true" outlineLevel="0" collapsed="false">
      <c r="A48" s="19" t="n">
        <v>45528.5625</v>
      </c>
      <c r="B48" s="1" t="s">
        <v>32</v>
      </c>
      <c r="C48" s="1" t="s">
        <v>189</v>
      </c>
      <c r="D48" s="1" t="s">
        <v>190</v>
      </c>
      <c r="E48" s="1" t="n">
        <v>3</v>
      </c>
      <c r="F48" s="1" t="n">
        <v>1</v>
      </c>
      <c r="G48" s="20" t="b">
        <f aca="false">TRUE()</f>
        <v>1</v>
      </c>
      <c r="H48" s="20" t="b">
        <f aca="false">FALSE()</f>
        <v>0</v>
      </c>
    </row>
    <row r="49" customFormat="false" ht="15" hidden="false" customHeight="true" outlineLevel="0" collapsed="false">
      <c r="A49" s="19" t="n">
        <v>45528.5625</v>
      </c>
      <c r="B49" s="1" t="s">
        <v>32</v>
      </c>
      <c r="C49" s="1" t="s">
        <v>191</v>
      </c>
      <c r="D49" s="1" t="s">
        <v>192</v>
      </c>
      <c r="E49" s="1" t="n">
        <v>2</v>
      </c>
      <c r="F49" s="1" t="n">
        <v>2</v>
      </c>
      <c r="G49" s="20" t="b">
        <f aca="false">FALSE()</f>
        <v>0</v>
      </c>
      <c r="H49" s="20" t="b">
        <f aca="false">FALSE()</f>
        <v>0</v>
      </c>
    </row>
    <row r="50" customFormat="false" ht="15" hidden="false" customHeight="true" outlineLevel="0" collapsed="false">
      <c r="A50" s="19" t="n">
        <v>45528.5625</v>
      </c>
      <c r="B50" s="1" t="s">
        <v>32</v>
      </c>
      <c r="C50" s="1" t="s">
        <v>193</v>
      </c>
      <c r="D50" s="1" t="s">
        <v>194</v>
      </c>
      <c r="E50" s="1" t="n">
        <v>3</v>
      </c>
      <c r="F50" s="1" t="n">
        <v>2</v>
      </c>
      <c r="G50" s="20" t="b">
        <f aca="false">TRUE()</f>
        <v>1</v>
      </c>
      <c r="H50" s="20" t="b">
        <f aca="false">FALSE()</f>
        <v>0</v>
      </c>
    </row>
    <row r="51" customFormat="false" ht="15" hidden="false" customHeight="true" outlineLevel="0" collapsed="false">
      <c r="A51" s="19" t="n">
        <v>45528.5833333333</v>
      </c>
      <c r="B51" s="1" t="s">
        <v>29</v>
      </c>
      <c r="C51" s="1" t="s">
        <v>153</v>
      </c>
      <c r="D51" s="1" t="s">
        <v>137</v>
      </c>
      <c r="E51" s="1" t="n">
        <v>0</v>
      </c>
      <c r="F51" s="1" t="n">
        <v>2</v>
      </c>
      <c r="G51" s="20" t="b">
        <f aca="false">FALSE()</f>
        <v>0</v>
      </c>
      <c r="H51" s="20" t="b">
        <f aca="false">TRUE()</f>
        <v>1</v>
      </c>
    </row>
    <row r="52" customFormat="false" ht="15" hidden="false" customHeight="true" outlineLevel="0" collapsed="false">
      <c r="A52" s="19" t="n">
        <v>45528.5833333333</v>
      </c>
      <c r="B52" s="1" t="s">
        <v>29</v>
      </c>
      <c r="C52" s="1" t="s">
        <v>122</v>
      </c>
      <c r="D52" s="1" t="s">
        <v>179</v>
      </c>
      <c r="E52" s="1" t="n">
        <v>2</v>
      </c>
      <c r="F52" s="1" t="n">
        <v>1</v>
      </c>
      <c r="G52" s="20" t="b">
        <f aca="false">TRUE()</f>
        <v>1</v>
      </c>
      <c r="H52" s="20" t="b">
        <f aca="false">FALSE()</f>
        <v>0</v>
      </c>
    </row>
    <row r="53" customFormat="false" ht="15" hidden="false" customHeight="true" outlineLevel="0" collapsed="false">
      <c r="A53" s="19" t="n">
        <v>45528.5833333333</v>
      </c>
      <c r="B53" s="1" t="s">
        <v>29</v>
      </c>
      <c r="C53" s="1" t="s">
        <v>23</v>
      </c>
      <c r="D53" s="1" t="s">
        <v>125</v>
      </c>
      <c r="E53" s="1" t="n">
        <v>4</v>
      </c>
      <c r="F53" s="1" t="n">
        <v>1</v>
      </c>
      <c r="G53" s="20" t="b">
        <f aca="false">TRUE()</f>
        <v>1</v>
      </c>
      <c r="H53" s="20" t="b">
        <f aca="false">FALSE()</f>
        <v>0</v>
      </c>
    </row>
    <row r="54" customFormat="false" ht="15" hidden="false" customHeight="true" outlineLevel="0" collapsed="false">
      <c r="A54" s="19" t="n">
        <v>45528.5833333333</v>
      </c>
      <c r="B54" s="1" t="s">
        <v>29</v>
      </c>
      <c r="C54" s="1" t="s">
        <v>133</v>
      </c>
      <c r="D54" s="1" t="s">
        <v>126</v>
      </c>
      <c r="E54" s="1" t="n">
        <v>0</v>
      </c>
      <c r="F54" s="1" t="n">
        <v>1</v>
      </c>
      <c r="G54" s="20" t="b">
        <f aca="false">FALSE()</f>
        <v>0</v>
      </c>
      <c r="H54" s="20" t="b">
        <f aca="false">TRUE()</f>
        <v>1</v>
      </c>
    </row>
    <row r="55" customFormat="false" ht="15" hidden="false" customHeight="true" outlineLevel="0" collapsed="false">
      <c r="A55" s="19" t="n">
        <v>45528.5833333333</v>
      </c>
      <c r="B55" s="1" t="s">
        <v>29</v>
      </c>
      <c r="C55" s="1" t="s">
        <v>180</v>
      </c>
      <c r="D55" s="1" t="s">
        <v>128</v>
      </c>
      <c r="E55" s="1" t="n">
        <v>4</v>
      </c>
      <c r="F55" s="1" t="n">
        <v>0</v>
      </c>
      <c r="G55" s="20" t="b">
        <f aca="false">TRUE()</f>
        <v>1</v>
      </c>
      <c r="H55" s="20" t="b">
        <f aca="false">FALSE()</f>
        <v>0</v>
      </c>
    </row>
    <row r="56" customFormat="false" ht="15" hidden="false" customHeight="true" outlineLevel="0" collapsed="false">
      <c r="A56" s="19" t="n">
        <v>45528.625</v>
      </c>
      <c r="B56" s="1" t="s">
        <v>33</v>
      </c>
      <c r="C56" s="1" t="s">
        <v>172</v>
      </c>
      <c r="D56" s="1" t="s">
        <v>149</v>
      </c>
      <c r="E56" s="1" t="n">
        <v>0</v>
      </c>
      <c r="F56" s="1" t="n">
        <v>2</v>
      </c>
      <c r="G56" s="20" t="b">
        <f aca="false">FALSE()</f>
        <v>0</v>
      </c>
      <c r="H56" s="20" t="b">
        <f aca="false">TRUE()</f>
        <v>1</v>
      </c>
    </row>
    <row r="57" customFormat="false" ht="15" hidden="false" customHeight="true" outlineLevel="0" collapsed="false">
      <c r="A57" s="19" t="n">
        <v>45528.625</v>
      </c>
      <c r="B57" s="1" t="s">
        <v>30</v>
      </c>
      <c r="C57" s="1" t="s">
        <v>141</v>
      </c>
      <c r="D57" s="1" t="s">
        <v>173</v>
      </c>
      <c r="E57" s="1" t="n">
        <v>1</v>
      </c>
      <c r="F57" s="1" t="n">
        <v>0</v>
      </c>
      <c r="G57" s="20" t="b">
        <f aca="false">TRUE()</f>
        <v>1</v>
      </c>
      <c r="H57" s="20" t="b">
        <f aca="false">FALSE()</f>
        <v>0</v>
      </c>
    </row>
    <row r="58" customFormat="false" ht="15" hidden="false" customHeight="true" outlineLevel="0" collapsed="false">
      <c r="A58" s="19" t="n">
        <v>45528.6875</v>
      </c>
      <c r="B58" s="1" t="s">
        <v>29</v>
      </c>
      <c r="C58" s="1" t="s">
        <v>138</v>
      </c>
      <c r="D58" s="1" t="s">
        <v>130</v>
      </c>
      <c r="E58" s="1" t="n">
        <v>0</v>
      </c>
      <c r="F58" s="1" t="n">
        <v>2</v>
      </c>
      <c r="G58" s="20" t="b">
        <f aca="false">FALSE()</f>
        <v>0</v>
      </c>
      <c r="H58" s="20" t="b">
        <f aca="false">TRUE()</f>
        <v>1</v>
      </c>
    </row>
    <row r="59" customFormat="false" ht="15" hidden="false" customHeight="true" outlineLevel="0" collapsed="false">
      <c r="A59" s="19" t="n">
        <v>45528.6875</v>
      </c>
      <c r="B59" s="1" t="s">
        <v>31</v>
      </c>
      <c r="C59" s="1" t="s">
        <v>139</v>
      </c>
      <c r="D59" s="1" t="s">
        <v>145</v>
      </c>
      <c r="E59" s="1" t="n">
        <v>2</v>
      </c>
      <c r="F59" s="1" t="n">
        <v>1</v>
      </c>
      <c r="G59" s="20" t="b">
        <f aca="false">TRUE()</f>
        <v>1</v>
      </c>
      <c r="H59" s="20" t="b">
        <f aca="false">FALSE()</f>
        <v>0</v>
      </c>
    </row>
    <row r="60" customFormat="false" ht="15" hidden="false" customHeight="true" outlineLevel="0" collapsed="false">
      <c r="A60" s="19" t="n">
        <v>45528.6875</v>
      </c>
      <c r="B60" s="1" t="s">
        <v>32</v>
      </c>
      <c r="C60" s="1" t="s">
        <v>195</v>
      </c>
      <c r="D60" s="1" t="s">
        <v>196</v>
      </c>
      <c r="E60" s="1" t="n">
        <v>2</v>
      </c>
      <c r="F60" s="1" t="n">
        <v>0</v>
      </c>
      <c r="G60" s="20" t="b">
        <f aca="false">TRUE()</f>
        <v>1</v>
      </c>
      <c r="H60" s="20" t="b">
        <f aca="false">FALSE()</f>
        <v>0</v>
      </c>
    </row>
    <row r="61" customFormat="false" ht="15" hidden="false" customHeight="true" outlineLevel="0" collapsed="false">
      <c r="A61" s="19" t="n">
        <v>45528.6875</v>
      </c>
      <c r="B61" s="1" t="s">
        <v>31</v>
      </c>
      <c r="C61" s="1" t="s">
        <v>165</v>
      </c>
      <c r="D61" s="1" t="s">
        <v>169</v>
      </c>
      <c r="E61" s="1" t="n">
        <v>2</v>
      </c>
      <c r="F61" s="1" t="n">
        <v>1</v>
      </c>
      <c r="G61" s="20" t="b">
        <f aca="false">TRUE()</f>
        <v>1</v>
      </c>
      <c r="H61" s="20" t="b">
        <f aca="false">FALSE()</f>
        <v>0</v>
      </c>
    </row>
    <row r="62" customFormat="false" ht="15" hidden="false" customHeight="true" outlineLevel="0" collapsed="false">
      <c r="A62" s="19" t="n">
        <v>45528.7083333333</v>
      </c>
      <c r="B62" s="1" t="s">
        <v>30</v>
      </c>
      <c r="C62" s="1" t="s">
        <v>16</v>
      </c>
      <c r="D62" s="1" t="s">
        <v>114</v>
      </c>
      <c r="E62" s="1" t="n">
        <v>2</v>
      </c>
      <c r="F62" s="1" t="n">
        <v>1</v>
      </c>
      <c r="G62" s="20" t="b">
        <f aca="false">TRUE()</f>
        <v>1</v>
      </c>
      <c r="H62" s="20" t="b">
        <f aca="false">FALSE()</f>
        <v>0</v>
      </c>
    </row>
    <row r="63" customFormat="false" ht="15" hidden="false" customHeight="true" outlineLevel="0" collapsed="false">
      <c r="A63" s="19" t="n">
        <v>45528.7083333333</v>
      </c>
      <c r="B63" s="1" t="s">
        <v>33</v>
      </c>
      <c r="C63" s="1" t="s">
        <v>144</v>
      </c>
      <c r="D63" s="1" t="s">
        <v>156</v>
      </c>
      <c r="E63" s="1" t="n">
        <v>2</v>
      </c>
      <c r="F63" s="1" t="n">
        <v>0</v>
      </c>
      <c r="G63" s="20" t="b">
        <f aca="false">TRUE()</f>
        <v>1</v>
      </c>
      <c r="H63" s="20" t="b">
        <f aca="false">FALSE()</f>
        <v>0</v>
      </c>
    </row>
    <row r="64" customFormat="false" ht="15" hidden="false" customHeight="true" outlineLevel="0" collapsed="false">
      <c r="A64" s="19" t="n">
        <v>45528.78125</v>
      </c>
      <c r="B64" s="1" t="s">
        <v>31</v>
      </c>
      <c r="C64" s="1" t="s">
        <v>148</v>
      </c>
      <c r="D64" s="1" t="s">
        <v>136</v>
      </c>
      <c r="E64" s="1" t="n">
        <v>0</v>
      </c>
      <c r="F64" s="1" t="n">
        <v>1</v>
      </c>
      <c r="G64" s="20" t="b">
        <f aca="false">FALSE()</f>
        <v>0</v>
      </c>
      <c r="H64" s="20" t="b">
        <f aca="false">TRUE()</f>
        <v>1</v>
      </c>
    </row>
    <row r="65" customFormat="false" ht="15" hidden="false" customHeight="true" outlineLevel="0" collapsed="false">
      <c r="A65" s="19" t="n">
        <v>45528.78125</v>
      </c>
      <c r="B65" s="1" t="s">
        <v>31</v>
      </c>
      <c r="C65" s="1" t="s">
        <v>19</v>
      </c>
      <c r="D65" s="1" t="s">
        <v>174</v>
      </c>
      <c r="E65" s="1" t="n">
        <v>2</v>
      </c>
      <c r="F65" s="1" t="n">
        <v>0</v>
      </c>
      <c r="G65" s="20" t="b">
        <f aca="false">TRUE()</f>
        <v>1</v>
      </c>
      <c r="H65" s="20" t="b">
        <f aca="false">FALSE()</f>
        <v>0</v>
      </c>
    </row>
    <row r="66" customFormat="false" ht="15" hidden="false" customHeight="true" outlineLevel="0" collapsed="false">
      <c r="A66" s="19" t="n">
        <v>45528.7916666667</v>
      </c>
      <c r="B66" s="1" t="s">
        <v>33</v>
      </c>
      <c r="C66" s="1" t="s">
        <v>150</v>
      </c>
      <c r="D66" s="1" t="s">
        <v>120</v>
      </c>
      <c r="E66" s="1" t="n">
        <v>0</v>
      </c>
      <c r="F66" s="1" t="n">
        <v>2</v>
      </c>
      <c r="G66" s="20" t="b">
        <f aca="false">FALSE()</f>
        <v>0</v>
      </c>
      <c r="H66" s="20" t="b">
        <f aca="false">TRUE()</f>
        <v>1</v>
      </c>
    </row>
    <row r="67" customFormat="false" ht="15" hidden="false" customHeight="true" outlineLevel="0" collapsed="false">
      <c r="A67" s="19" t="n">
        <v>45528.8125</v>
      </c>
      <c r="B67" s="1" t="s">
        <v>30</v>
      </c>
      <c r="C67" s="1" t="s">
        <v>115</v>
      </c>
      <c r="D67" s="1" t="s">
        <v>167</v>
      </c>
      <c r="E67" s="1" t="n">
        <v>0</v>
      </c>
      <c r="F67" s="1" t="n">
        <v>0</v>
      </c>
      <c r="G67" s="20" t="b">
        <f aca="false">FALSE()</f>
        <v>0</v>
      </c>
      <c r="H67" s="20" t="b">
        <f aca="false">FALSE()</f>
        <v>0</v>
      </c>
    </row>
    <row r="68" customFormat="false" ht="15" hidden="false" customHeight="true" outlineLevel="0" collapsed="false">
      <c r="A68" s="19" t="n">
        <v>45528.8125</v>
      </c>
      <c r="B68" s="1" t="s">
        <v>30</v>
      </c>
      <c r="C68" s="1" t="s">
        <v>176</v>
      </c>
      <c r="D68" s="1" t="s">
        <v>166</v>
      </c>
      <c r="E68" s="1" t="n">
        <v>0</v>
      </c>
      <c r="F68" s="1" t="n">
        <v>1</v>
      </c>
      <c r="G68" s="20" t="b">
        <f aca="false">FALSE()</f>
        <v>0</v>
      </c>
      <c r="H68" s="20" t="b">
        <f aca="false">TRUE()</f>
        <v>1</v>
      </c>
    </row>
    <row r="69" customFormat="false" ht="15" hidden="false" customHeight="true" outlineLevel="0" collapsed="false">
      <c r="A69" s="19" t="n">
        <v>45529.5416666667</v>
      </c>
      <c r="B69" s="1" t="s">
        <v>33</v>
      </c>
      <c r="C69" s="1" t="s">
        <v>157</v>
      </c>
      <c r="D69" s="1" t="s">
        <v>134</v>
      </c>
      <c r="E69" s="1" t="n">
        <v>2</v>
      </c>
      <c r="F69" s="1" t="n">
        <v>0</v>
      </c>
      <c r="G69" s="20" t="b">
        <f aca="false">TRUE()</f>
        <v>1</v>
      </c>
      <c r="H69" s="20" t="b">
        <f aca="false">FALSE()</f>
        <v>0</v>
      </c>
    </row>
    <row r="70" customFormat="false" ht="15" hidden="false" customHeight="true" outlineLevel="0" collapsed="false">
      <c r="A70" s="19" t="n">
        <v>45529.5416666667</v>
      </c>
      <c r="B70" s="1" t="s">
        <v>29</v>
      </c>
      <c r="C70" s="1" t="s">
        <v>127</v>
      </c>
      <c r="D70" s="1" t="s">
        <v>132</v>
      </c>
      <c r="E70" s="1" t="n">
        <v>1</v>
      </c>
      <c r="F70" s="1" t="n">
        <v>1</v>
      </c>
      <c r="G70" s="20" t="b">
        <f aca="false">FALSE()</f>
        <v>0</v>
      </c>
      <c r="H70" s="20" t="b">
        <f aca="false">FALSE()</f>
        <v>0</v>
      </c>
    </row>
    <row r="71" customFormat="false" ht="15" hidden="false" customHeight="true" outlineLevel="0" collapsed="false">
      <c r="A71" s="19" t="n">
        <v>45529.5416666667</v>
      </c>
      <c r="B71" s="1" t="s">
        <v>29</v>
      </c>
      <c r="C71" s="1" t="s">
        <v>131</v>
      </c>
      <c r="D71" s="1" t="s">
        <v>162</v>
      </c>
      <c r="E71" s="1" t="n">
        <v>2</v>
      </c>
      <c r="F71" s="1" t="n">
        <v>6</v>
      </c>
      <c r="G71" s="20" t="b">
        <f aca="false">FALSE()</f>
        <v>0</v>
      </c>
      <c r="H71" s="20" t="b">
        <f aca="false">TRUE()</f>
        <v>1</v>
      </c>
    </row>
    <row r="72" customFormat="false" ht="15" hidden="false" customHeight="true" outlineLevel="0" collapsed="false">
      <c r="A72" s="19" t="n">
        <v>45529.5625</v>
      </c>
      <c r="B72" s="1" t="s">
        <v>32</v>
      </c>
      <c r="C72" s="1" t="s">
        <v>197</v>
      </c>
      <c r="D72" s="1" t="s">
        <v>15</v>
      </c>
      <c r="E72" s="1" t="n">
        <v>2</v>
      </c>
      <c r="F72" s="1" t="n">
        <v>3</v>
      </c>
      <c r="G72" s="20" t="b">
        <f aca="false">FALSE()</f>
        <v>0</v>
      </c>
      <c r="H72" s="20" t="b">
        <f aca="false">TRUE()</f>
        <v>1</v>
      </c>
    </row>
    <row r="73" customFormat="false" ht="15" hidden="false" customHeight="true" outlineLevel="0" collapsed="false">
      <c r="A73" s="19" t="n">
        <v>45529.625</v>
      </c>
      <c r="B73" s="1" t="s">
        <v>33</v>
      </c>
      <c r="C73" s="1" t="s">
        <v>159</v>
      </c>
      <c r="D73" s="1" t="s">
        <v>154</v>
      </c>
      <c r="E73" s="1" t="n">
        <v>2</v>
      </c>
      <c r="F73" s="1" t="n">
        <v>0</v>
      </c>
      <c r="G73" s="20" t="b">
        <f aca="false">TRUE()</f>
        <v>1</v>
      </c>
      <c r="H73" s="20" t="b">
        <f aca="false">FALSE()</f>
        <v>0</v>
      </c>
    </row>
    <row r="74" customFormat="false" ht="15" hidden="false" customHeight="true" outlineLevel="0" collapsed="false">
      <c r="A74" s="19" t="n">
        <v>45529.625</v>
      </c>
      <c r="B74" s="1" t="s">
        <v>33</v>
      </c>
      <c r="C74" s="1" t="s">
        <v>155</v>
      </c>
      <c r="D74" s="1" t="s">
        <v>158</v>
      </c>
      <c r="E74" s="1" t="n">
        <v>1</v>
      </c>
      <c r="F74" s="1" t="n">
        <v>1</v>
      </c>
      <c r="G74" s="20" t="b">
        <f aca="false">FALSE()</f>
        <v>0</v>
      </c>
      <c r="H74" s="20" t="b">
        <f aca="false">FALSE()</f>
        <v>0</v>
      </c>
    </row>
    <row r="75" customFormat="false" ht="15" hidden="false" customHeight="true" outlineLevel="0" collapsed="false">
      <c r="A75" s="19" t="n">
        <v>45529.625</v>
      </c>
      <c r="B75" s="1" t="s">
        <v>33</v>
      </c>
      <c r="C75" s="1" t="s">
        <v>161</v>
      </c>
      <c r="D75" s="1" t="s">
        <v>171</v>
      </c>
      <c r="E75" s="1" t="n">
        <v>3</v>
      </c>
      <c r="F75" s="1" t="n">
        <v>1</v>
      </c>
      <c r="G75" s="20" t="b">
        <f aca="false">TRUE()</f>
        <v>1</v>
      </c>
      <c r="H75" s="20" t="b">
        <f aca="false">FALSE()</f>
        <v>0</v>
      </c>
    </row>
    <row r="76" customFormat="false" ht="15" hidden="false" customHeight="true" outlineLevel="0" collapsed="false">
      <c r="A76" s="19" t="n">
        <v>45529.625</v>
      </c>
      <c r="B76" s="1" t="s">
        <v>30</v>
      </c>
      <c r="C76" s="1" t="s">
        <v>18</v>
      </c>
      <c r="D76" s="1" t="s">
        <v>175</v>
      </c>
      <c r="E76" s="1" t="n">
        <v>3</v>
      </c>
      <c r="F76" s="1" t="n">
        <v>0</v>
      </c>
      <c r="G76" s="20" t="b">
        <f aca="false">TRUE()</f>
        <v>1</v>
      </c>
      <c r="H76" s="20" t="b">
        <f aca="false">FALSE()</f>
        <v>0</v>
      </c>
    </row>
    <row r="77" customFormat="false" ht="15" hidden="false" customHeight="true" outlineLevel="0" collapsed="false">
      <c r="A77" s="19" t="n">
        <v>45529.6458333333</v>
      </c>
      <c r="B77" s="1" t="s">
        <v>29</v>
      </c>
      <c r="C77" s="1" t="s">
        <v>21</v>
      </c>
      <c r="D77" s="1" t="s">
        <v>152</v>
      </c>
      <c r="E77" s="1" t="n">
        <v>2</v>
      </c>
      <c r="F77" s="1" t="n">
        <v>0</v>
      </c>
      <c r="G77" s="20" t="b">
        <f aca="false">TRUE()</f>
        <v>1</v>
      </c>
      <c r="H77" s="20" t="b">
        <f aca="false">FALSE()</f>
        <v>0</v>
      </c>
    </row>
    <row r="78" customFormat="false" ht="15" hidden="false" customHeight="true" outlineLevel="0" collapsed="false">
      <c r="A78" s="19" t="n">
        <v>45529.6458333333</v>
      </c>
      <c r="B78" s="1" t="s">
        <v>32</v>
      </c>
      <c r="C78" s="1" t="s">
        <v>198</v>
      </c>
      <c r="D78" s="1" t="s">
        <v>199</v>
      </c>
      <c r="E78" s="1" t="n">
        <v>0</v>
      </c>
      <c r="F78" s="1" t="n">
        <v>2</v>
      </c>
      <c r="G78" s="20" t="b">
        <f aca="false">FALSE()</f>
        <v>0</v>
      </c>
      <c r="H78" s="20" t="b">
        <f aca="false">TRUE()</f>
        <v>1</v>
      </c>
    </row>
    <row r="79" customFormat="false" ht="15" hidden="false" customHeight="true" outlineLevel="0" collapsed="false">
      <c r="A79" s="19" t="n">
        <v>45529.6875</v>
      </c>
      <c r="B79" s="1" t="s">
        <v>31</v>
      </c>
      <c r="C79" s="1" t="s">
        <v>146</v>
      </c>
      <c r="D79" s="1" t="s">
        <v>24</v>
      </c>
      <c r="E79" s="1" t="n">
        <v>2</v>
      </c>
      <c r="F79" s="1" t="n">
        <v>1</v>
      </c>
      <c r="G79" s="20" t="b">
        <f aca="false">TRUE()</f>
        <v>1</v>
      </c>
      <c r="H79" s="20" t="b">
        <f aca="false">FALSE()</f>
        <v>0</v>
      </c>
    </row>
    <row r="80" customFormat="false" ht="15" hidden="false" customHeight="true" outlineLevel="0" collapsed="false">
      <c r="A80" s="19" t="n">
        <v>45529.6875</v>
      </c>
      <c r="B80" s="1" t="s">
        <v>31</v>
      </c>
      <c r="C80" s="1" t="s">
        <v>140</v>
      </c>
      <c r="D80" s="1" t="s">
        <v>170</v>
      </c>
      <c r="E80" s="1" t="n">
        <v>0</v>
      </c>
      <c r="F80" s="1" t="n">
        <v>0</v>
      </c>
      <c r="G80" s="20" t="b">
        <f aca="false">FALSE()</f>
        <v>0</v>
      </c>
      <c r="H80" s="20" t="b">
        <f aca="false">FALSE()</f>
        <v>0</v>
      </c>
    </row>
    <row r="81" customFormat="false" ht="15" hidden="false" customHeight="true" outlineLevel="0" collapsed="false">
      <c r="A81" s="19" t="n">
        <v>45529.7083333333</v>
      </c>
      <c r="B81" s="1" t="s">
        <v>30</v>
      </c>
      <c r="C81" s="1" t="s">
        <v>142</v>
      </c>
      <c r="D81" s="1" t="s">
        <v>123</v>
      </c>
      <c r="E81" s="1" t="n">
        <v>2</v>
      </c>
      <c r="F81" s="1" t="n">
        <v>1</v>
      </c>
      <c r="G81" s="20" t="b">
        <f aca="false">TRUE()</f>
        <v>1</v>
      </c>
      <c r="H81" s="20" t="b">
        <f aca="false">FALSE()</f>
        <v>0</v>
      </c>
    </row>
    <row r="82" customFormat="false" ht="15" hidden="false" customHeight="true" outlineLevel="0" collapsed="false">
      <c r="A82" s="19" t="n">
        <v>45529.71875</v>
      </c>
      <c r="B82" s="1" t="s">
        <v>30</v>
      </c>
      <c r="C82" s="1" t="s">
        <v>119</v>
      </c>
      <c r="D82" s="1" t="s">
        <v>116</v>
      </c>
      <c r="E82" s="1" t="n">
        <v>0</v>
      </c>
      <c r="F82" s="1" t="n">
        <v>0</v>
      </c>
      <c r="G82" s="20" t="b">
        <f aca="false">FALSE()</f>
        <v>0</v>
      </c>
      <c r="H82" s="20" t="b">
        <f aca="false">FALSE()</f>
        <v>0</v>
      </c>
    </row>
    <row r="83" customFormat="false" ht="15" hidden="false" customHeight="true" outlineLevel="0" collapsed="false">
      <c r="A83" s="19" t="n">
        <v>45529.78125</v>
      </c>
      <c r="B83" s="1" t="s">
        <v>33</v>
      </c>
      <c r="C83" s="1" t="s">
        <v>135</v>
      </c>
      <c r="D83" s="1" t="s">
        <v>143</v>
      </c>
      <c r="E83" s="1" t="n">
        <v>2</v>
      </c>
      <c r="F83" s="1" t="n">
        <v>2</v>
      </c>
      <c r="G83" s="20" t="b">
        <f aca="false">FALSE()</f>
        <v>0</v>
      </c>
      <c r="H83" s="20" t="b">
        <f aca="false">FALSE()</f>
        <v>0</v>
      </c>
    </row>
    <row r="84" customFormat="false" ht="15" hidden="false" customHeight="true" outlineLevel="0" collapsed="false">
      <c r="A84" s="19" t="n">
        <v>45529.78125</v>
      </c>
      <c r="B84" s="1" t="s">
        <v>31</v>
      </c>
      <c r="C84" s="1" t="s">
        <v>22</v>
      </c>
      <c r="D84" s="1" t="s">
        <v>164</v>
      </c>
      <c r="E84" s="1" t="n">
        <v>3</v>
      </c>
      <c r="F84" s="1" t="n">
        <v>0</v>
      </c>
      <c r="G84" s="20" t="b">
        <f aca="false">TRUE()</f>
        <v>1</v>
      </c>
      <c r="H84" s="20" t="b">
        <f aca="false">FALSE()</f>
        <v>0</v>
      </c>
    </row>
    <row r="85" customFormat="false" ht="15" hidden="false" customHeight="true" outlineLevel="0" collapsed="false">
      <c r="A85" s="19" t="n">
        <v>45529.78125</v>
      </c>
      <c r="B85" s="1" t="s">
        <v>31</v>
      </c>
      <c r="C85" s="1" t="s">
        <v>20</v>
      </c>
      <c r="D85" s="1" t="s">
        <v>147</v>
      </c>
      <c r="E85" s="1" t="n">
        <v>1</v>
      </c>
      <c r="F85" s="1" t="n">
        <v>2</v>
      </c>
      <c r="G85" s="20" t="b">
        <f aca="false">FALSE()</f>
        <v>0</v>
      </c>
      <c r="H85" s="20" t="b">
        <f aca="false">TRUE()</f>
        <v>1</v>
      </c>
    </row>
    <row r="86" customFormat="false" ht="15" hidden="false" customHeight="true" outlineLevel="0" collapsed="false">
      <c r="A86" s="19" t="n">
        <v>45529.8125</v>
      </c>
      <c r="B86" s="1" t="s">
        <v>30</v>
      </c>
      <c r="C86" s="1" t="s">
        <v>182</v>
      </c>
      <c r="D86" s="1" t="s">
        <v>117</v>
      </c>
      <c r="E86" s="1" t="n">
        <v>3</v>
      </c>
      <c r="F86" s="1" t="n">
        <v>0</v>
      </c>
      <c r="G86" s="20" t="b">
        <f aca="false">TRUE()</f>
        <v>1</v>
      </c>
      <c r="H86" s="20" t="b">
        <f aca="false">FALSE()</f>
        <v>0</v>
      </c>
    </row>
    <row r="87" customFormat="false" ht="15" hidden="false" customHeight="true" outlineLevel="0" collapsed="false">
      <c r="A87" s="19" t="n">
        <v>45530.6875</v>
      </c>
      <c r="B87" s="1" t="s">
        <v>31</v>
      </c>
      <c r="C87" s="1" t="s">
        <v>168</v>
      </c>
      <c r="D87" s="1" t="s">
        <v>178</v>
      </c>
      <c r="E87" s="1" t="n">
        <v>1</v>
      </c>
      <c r="F87" s="1" t="n">
        <v>1</v>
      </c>
      <c r="G87" s="20" t="b">
        <f aca="false">FALSE()</f>
        <v>0</v>
      </c>
      <c r="H87" s="20" t="b">
        <f aca="false">FALSE()</f>
        <v>0</v>
      </c>
    </row>
    <row r="88" customFormat="false" ht="15" hidden="false" customHeight="true" outlineLevel="0" collapsed="false">
      <c r="A88" s="19" t="n">
        <v>45530.78125</v>
      </c>
      <c r="B88" s="1" t="s">
        <v>31</v>
      </c>
      <c r="C88" s="1" t="s">
        <v>163</v>
      </c>
      <c r="D88" s="1" t="s">
        <v>177</v>
      </c>
      <c r="E88" s="1" t="n">
        <v>0</v>
      </c>
      <c r="F88" s="1" t="n">
        <v>3</v>
      </c>
      <c r="G88" s="20" t="b">
        <f aca="false">FALSE()</f>
        <v>0</v>
      </c>
      <c r="H88" s="20" t="b">
        <f aca="false">TRUE()</f>
        <v>1</v>
      </c>
    </row>
    <row r="89" customFormat="false" ht="15" hidden="false" customHeight="true" outlineLevel="0" collapsed="false">
      <c r="A89" s="19" t="n">
        <v>45530.8125</v>
      </c>
      <c r="B89" s="1" t="s">
        <v>30</v>
      </c>
      <c r="C89" s="1" t="s">
        <v>181</v>
      </c>
      <c r="D89" s="1" t="s">
        <v>118</v>
      </c>
      <c r="E89" s="1" t="n">
        <v>4</v>
      </c>
      <c r="F89" s="1" t="n">
        <v>3</v>
      </c>
      <c r="G89" s="20" t="b">
        <f aca="false">TRUE()</f>
        <v>1</v>
      </c>
      <c r="H89" s="20" t="b">
        <f aca="false">FALSE()</f>
        <v>0</v>
      </c>
    </row>
    <row r="90" customFormat="false" ht="15" hidden="false" customHeight="true" outlineLevel="0" collapsed="false">
      <c r="A90" s="19" t="n">
        <v>45531.7083333333</v>
      </c>
      <c r="B90" s="1" t="s">
        <v>30</v>
      </c>
      <c r="C90" s="1" t="s">
        <v>173</v>
      </c>
      <c r="D90" s="1" t="s">
        <v>124</v>
      </c>
      <c r="E90" s="1" t="n">
        <v>0</v>
      </c>
      <c r="F90" s="1" t="n">
        <v>0</v>
      </c>
      <c r="G90" s="20" t="b">
        <f aca="false">FALSE()</f>
        <v>0</v>
      </c>
      <c r="H90" s="20" t="b">
        <f aca="false">FALSE()</f>
        <v>0</v>
      </c>
    </row>
    <row r="91" customFormat="false" ht="15" hidden="false" customHeight="true" outlineLevel="0" collapsed="false">
      <c r="A91" s="19" t="n">
        <v>45531.8125</v>
      </c>
      <c r="B91" s="1" t="s">
        <v>30</v>
      </c>
      <c r="C91" s="1" t="s">
        <v>167</v>
      </c>
      <c r="D91" s="1" t="s">
        <v>16</v>
      </c>
      <c r="E91" s="1" t="n">
        <v>1</v>
      </c>
      <c r="F91" s="1" t="n">
        <v>2</v>
      </c>
      <c r="G91" s="20" t="b">
        <f aca="false">FALSE()</f>
        <v>0</v>
      </c>
      <c r="H91" s="20" t="b">
        <f aca="false">TRUE()</f>
        <v>1</v>
      </c>
    </row>
    <row r="92" customFormat="false" ht="15" hidden="false" customHeight="true" outlineLevel="0" collapsed="false">
      <c r="A92" s="19" t="n">
        <v>45532.7083333333</v>
      </c>
      <c r="B92" s="1" t="s">
        <v>30</v>
      </c>
      <c r="C92" s="1" t="s">
        <v>175</v>
      </c>
      <c r="D92" s="1" t="s">
        <v>142</v>
      </c>
      <c r="E92" s="1" t="n">
        <v>0</v>
      </c>
      <c r="F92" s="1" t="n">
        <v>0</v>
      </c>
      <c r="G92" s="20" t="b">
        <f aca="false">FALSE()</f>
        <v>0</v>
      </c>
      <c r="H92" s="20" t="b">
        <f aca="false">FALSE()</f>
        <v>0</v>
      </c>
    </row>
    <row r="93" customFormat="false" ht="15" hidden="false" customHeight="true" outlineLevel="0" collapsed="false">
      <c r="A93" s="19" t="n">
        <v>45532.7083333333</v>
      </c>
      <c r="B93" s="1" t="s">
        <v>30</v>
      </c>
      <c r="C93" s="1" t="s">
        <v>114</v>
      </c>
      <c r="D93" s="1" t="s">
        <v>151</v>
      </c>
      <c r="E93" s="1" t="n">
        <v>1</v>
      </c>
      <c r="F93" s="1" t="n">
        <v>0</v>
      </c>
      <c r="G93" s="20" t="b">
        <f aca="false">TRUE()</f>
        <v>1</v>
      </c>
      <c r="H93" s="20" t="b">
        <f aca="false">FALSE()</f>
        <v>0</v>
      </c>
    </row>
    <row r="94" customFormat="false" ht="15" hidden="false" customHeight="true" outlineLevel="0" collapsed="false">
      <c r="A94" s="19" t="n">
        <v>45532.8125</v>
      </c>
      <c r="B94" s="1" t="s">
        <v>30</v>
      </c>
      <c r="C94" s="1" t="s">
        <v>182</v>
      </c>
      <c r="D94" s="1" t="s">
        <v>176</v>
      </c>
      <c r="E94" s="1" t="n">
        <v>0</v>
      </c>
      <c r="F94" s="1" t="n">
        <v>0</v>
      </c>
      <c r="G94" s="20" t="b">
        <f aca="false">FALSE()</f>
        <v>0</v>
      </c>
      <c r="H94" s="20" t="b">
        <f aca="false">FALSE()</f>
        <v>0</v>
      </c>
    </row>
    <row r="95" customFormat="false" ht="15" hidden="false" customHeight="true" outlineLevel="0" collapsed="false">
      <c r="A95" s="19" t="n">
        <v>45532.8125</v>
      </c>
      <c r="B95" s="1" t="s">
        <v>30</v>
      </c>
      <c r="C95" s="1" t="s">
        <v>166</v>
      </c>
      <c r="D95" s="1" t="s">
        <v>119</v>
      </c>
      <c r="E95" s="1" t="n">
        <v>1</v>
      </c>
      <c r="F95" s="1" t="n">
        <v>2</v>
      </c>
      <c r="G95" s="20" t="b">
        <f aca="false">FALSE()</f>
        <v>0</v>
      </c>
      <c r="H95" s="20" t="b">
        <f aca="false">TRUE()</f>
        <v>1</v>
      </c>
    </row>
    <row r="96" customFormat="false" ht="15" hidden="false" customHeight="true" outlineLevel="0" collapsed="false">
      <c r="A96" s="19" t="n">
        <v>45533.7083333333</v>
      </c>
      <c r="B96" s="1" t="s">
        <v>30</v>
      </c>
      <c r="C96" s="1" t="s">
        <v>117</v>
      </c>
      <c r="D96" s="1" t="s">
        <v>141</v>
      </c>
      <c r="E96" s="1" t="n">
        <v>4</v>
      </c>
      <c r="F96" s="1" t="n">
        <v>0</v>
      </c>
      <c r="G96" s="20" t="b">
        <f aca="false">TRUE()</f>
        <v>1</v>
      </c>
      <c r="H96" s="20" t="b">
        <f aca="false">FALSE()</f>
        <v>0</v>
      </c>
    </row>
    <row r="97" customFormat="false" ht="15" hidden="false" customHeight="true" outlineLevel="0" collapsed="false">
      <c r="A97" s="19" t="n">
        <v>45533.8125</v>
      </c>
      <c r="B97" s="1" t="s">
        <v>30</v>
      </c>
      <c r="C97" s="1" t="s">
        <v>123</v>
      </c>
      <c r="D97" s="1" t="s">
        <v>18</v>
      </c>
      <c r="E97" s="1" t="n">
        <v>1</v>
      </c>
      <c r="F97" s="1" t="n">
        <v>1</v>
      </c>
      <c r="G97" s="20" t="b">
        <f aca="false">FALSE()</f>
        <v>0</v>
      </c>
      <c r="H97" s="20" t="b">
        <f aca="false">FALSE()</f>
        <v>0</v>
      </c>
    </row>
    <row r="98" customFormat="false" ht="15" hidden="false" customHeight="true" outlineLevel="0" collapsed="false">
      <c r="A98" s="19" t="n">
        <v>45534.6875</v>
      </c>
      <c r="B98" s="1" t="s">
        <v>31</v>
      </c>
      <c r="C98" s="1" t="s">
        <v>170</v>
      </c>
      <c r="D98" s="1" t="s">
        <v>146</v>
      </c>
      <c r="E98" s="1" t="n">
        <v>0</v>
      </c>
      <c r="F98" s="1" t="n">
        <v>1</v>
      </c>
      <c r="G98" s="20" t="b">
        <f aca="false">FALSE()</f>
        <v>0</v>
      </c>
      <c r="H98" s="20" t="b">
        <f aca="false">TRUE()</f>
        <v>1</v>
      </c>
    </row>
    <row r="99" customFormat="false" ht="15" hidden="false" customHeight="true" outlineLevel="0" collapsed="false">
      <c r="A99" s="19" t="n">
        <v>45534.7708333333</v>
      </c>
      <c r="B99" s="1" t="s">
        <v>32</v>
      </c>
      <c r="C99" s="1" t="s">
        <v>188</v>
      </c>
      <c r="D99" s="1" t="s">
        <v>198</v>
      </c>
      <c r="E99" s="1" t="n">
        <v>1</v>
      </c>
      <c r="F99" s="1" t="n">
        <v>0</v>
      </c>
      <c r="G99" s="20" t="b">
        <f aca="false">TRUE()</f>
        <v>1</v>
      </c>
      <c r="H99" s="20" t="b">
        <f aca="false">FALSE()</f>
        <v>0</v>
      </c>
    </row>
    <row r="100" customFormat="false" ht="15" hidden="false" customHeight="true" outlineLevel="0" collapsed="false">
      <c r="A100" s="19" t="n">
        <v>45534.78125</v>
      </c>
      <c r="B100" s="1" t="s">
        <v>33</v>
      </c>
      <c r="C100" s="1" t="s">
        <v>172</v>
      </c>
      <c r="D100" s="1" t="s">
        <v>161</v>
      </c>
      <c r="E100" s="1" t="n">
        <v>4</v>
      </c>
      <c r="F100" s="1" t="n">
        <v>3</v>
      </c>
      <c r="G100" s="20" t="b">
        <f aca="false">TRUE()</f>
        <v>1</v>
      </c>
      <c r="H100" s="20" t="b">
        <f aca="false">FALSE()</f>
        <v>0</v>
      </c>
    </row>
    <row r="101" customFormat="false" ht="15" hidden="false" customHeight="true" outlineLevel="0" collapsed="false">
      <c r="A101" s="19" t="n">
        <v>45534.78125</v>
      </c>
      <c r="B101" s="1" t="s">
        <v>31</v>
      </c>
      <c r="C101" s="1" t="s">
        <v>19</v>
      </c>
      <c r="D101" s="1" t="s">
        <v>24</v>
      </c>
      <c r="E101" s="1" t="n">
        <v>4</v>
      </c>
      <c r="F101" s="1" t="n">
        <v>0</v>
      </c>
      <c r="G101" s="20" t="b">
        <f aca="false">TRUE()</f>
        <v>1</v>
      </c>
      <c r="H101" s="20" t="b">
        <f aca="false">FALSE()</f>
        <v>0</v>
      </c>
    </row>
    <row r="102" customFormat="false" ht="15" hidden="false" customHeight="true" outlineLevel="0" collapsed="false">
      <c r="A102" s="19" t="n">
        <v>45535.4791666667</v>
      </c>
      <c r="B102" s="1" t="s">
        <v>29</v>
      </c>
      <c r="C102" s="1" t="s">
        <v>130</v>
      </c>
      <c r="D102" s="1" t="s">
        <v>129</v>
      </c>
      <c r="E102" s="1" t="n">
        <v>1</v>
      </c>
      <c r="F102" s="1" t="n">
        <v>1</v>
      </c>
      <c r="G102" s="20" t="b">
        <f aca="false">FALSE()</f>
        <v>0</v>
      </c>
      <c r="H102" s="20" t="b">
        <f aca="false">FALSE()</f>
        <v>0</v>
      </c>
    </row>
    <row r="103" customFormat="false" ht="15" hidden="false" customHeight="true" outlineLevel="0" collapsed="false">
      <c r="A103" s="19" t="n">
        <v>45535.5625</v>
      </c>
      <c r="B103" s="1" t="s">
        <v>32</v>
      </c>
      <c r="C103" s="1" t="s">
        <v>194</v>
      </c>
      <c r="D103" s="1" t="s">
        <v>197</v>
      </c>
      <c r="E103" s="1" t="n">
        <v>0</v>
      </c>
      <c r="F103" s="1" t="n">
        <v>2</v>
      </c>
      <c r="G103" s="20" t="b">
        <f aca="false">FALSE()</f>
        <v>0</v>
      </c>
      <c r="H103" s="20" t="b">
        <f aca="false">TRUE()</f>
        <v>1</v>
      </c>
    </row>
    <row r="104" customFormat="false" ht="15" hidden="false" customHeight="true" outlineLevel="0" collapsed="false">
      <c r="A104" s="19" t="n">
        <v>45535.5625</v>
      </c>
      <c r="B104" s="1" t="s">
        <v>32</v>
      </c>
      <c r="C104" s="1" t="s">
        <v>192</v>
      </c>
      <c r="D104" s="1" t="s">
        <v>195</v>
      </c>
      <c r="E104" s="1" t="n">
        <v>0</v>
      </c>
      <c r="F104" s="1" t="n">
        <v>0</v>
      </c>
      <c r="G104" s="20" t="b">
        <f aca="false">FALSE()</f>
        <v>0</v>
      </c>
      <c r="H104" s="20" t="b">
        <f aca="false">FALSE()</f>
        <v>0</v>
      </c>
    </row>
    <row r="105" customFormat="false" ht="15" hidden="false" customHeight="true" outlineLevel="0" collapsed="false">
      <c r="A105" s="19" t="n">
        <v>45535.5625</v>
      </c>
      <c r="B105" s="1" t="s">
        <v>32</v>
      </c>
      <c r="C105" s="1" t="s">
        <v>190</v>
      </c>
      <c r="D105" s="1" t="s">
        <v>187</v>
      </c>
      <c r="E105" s="1" t="n">
        <v>3</v>
      </c>
      <c r="F105" s="1" t="n">
        <v>3</v>
      </c>
      <c r="G105" s="20" t="b">
        <f aca="false">FALSE()</f>
        <v>0</v>
      </c>
      <c r="H105" s="20" t="b">
        <f aca="false">FALSE()</f>
        <v>0</v>
      </c>
    </row>
    <row r="106" customFormat="false" ht="15" hidden="false" customHeight="true" outlineLevel="0" collapsed="false">
      <c r="A106" s="19" t="n">
        <v>45535.5625</v>
      </c>
      <c r="B106" s="1" t="s">
        <v>32</v>
      </c>
      <c r="C106" s="1" t="s">
        <v>196</v>
      </c>
      <c r="D106" s="1" t="s">
        <v>193</v>
      </c>
      <c r="E106" s="1" t="n">
        <v>3</v>
      </c>
      <c r="F106" s="1" t="n">
        <v>1</v>
      </c>
      <c r="G106" s="20" t="b">
        <f aca="false">TRUE()</f>
        <v>1</v>
      </c>
      <c r="H106" s="20" t="b">
        <f aca="false">FALSE()</f>
        <v>0</v>
      </c>
    </row>
    <row r="107" customFormat="false" ht="15" hidden="false" customHeight="true" outlineLevel="0" collapsed="false">
      <c r="A107" s="19" t="n">
        <v>45535.5625</v>
      </c>
      <c r="B107" s="1" t="s">
        <v>32</v>
      </c>
      <c r="C107" s="1" t="s">
        <v>186</v>
      </c>
      <c r="D107" s="1" t="s">
        <v>183</v>
      </c>
      <c r="E107" s="1" t="n">
        <v>0</v>
      </c>
      <c r="F107" s="1" t="n">
        <v>2</v>
      </c>
      <c r="G107" s="20" t="b">
        <f aca="false">FALSE()</f>
        <v>0</v>
      </c>
      <c r="H107" s="20" t="b">
        <f aca="false">TRUE()</f>
        <v>1</v>
      </c>
    </row>
    <row r="108" customFormat="false" ht="15" hidden="false" customHeight="true" outlineLevel="0" collapsed="false">
      <c r="A108" s="19" t="n">
        <v>45535.5833333333</v>
      </c>
      <c r="B108" s="1" t="s">
        <v>29</v>
      </c>
      <c r="C108" s="1" t="s">
        <v>125</v>
      </c>
      <c r="D108" s="1" t="s">
        <v>122</v>
      </c>
      <c r="E108" s="1" t="n">
        <v>1</v>
      </c>
      <c r="F108" s="1" t="n">
        <v>1</v>
      </c>
      <c r="G108" s="20" t="b">
        <f aca="false">FALSE()</f>
        <v>0</v>
      </c>
      <c r="H108" s="20" t="b">
        <f aca="false">FALSE()</f>
        <v>0</v>
      </c>
    </row>
    <row r="109" customFormat="false" ht="15" hidden="false" customHeight="true" outlineLevel="0" collapsed="false">
      <c r="A109" s="19" t="n">
        <v>45535.5833333333</v>
      </c>
      <c r="B109" s="1" t="s">
        <v>29</v>
      </c>
      <c r="C109" s="1" t="s">
        <v>179</v>
      </c>
      <c r="D109" s="1" t="s">
        <v>138</v>
      </c>
      <c r="E109" s="1" t="n">
        <v>1</v>
      </c>
      <c r="F109" s="1" t="n">
        <v>2</v>
      </c>
      <c r="G109" s="20" t="b">
        <f aca="false">FALSE()</f>
        <v>0</v>
      </c>
      <c r="H109" s="20" t="b">
        <f aca="false">TRUE()</f>
        <v>1</v>
      </c>
    </row>
    <row r="110" customFormat="false" ht="15" hidden="false" customHeight="true" outlineLevel="0" collapsed="false">
      <c r="A110" s="19" t="n">
        <v>45535.5833333333</v>
      </c>
      <c r="B110" s="1" t="s">
        <v>29</v>
      </c>
      <c r="C110" s="1" t="s">
        <v>126</v>
      </c>
      <c r="D110" s="1" t="s">
        <v>131</v>
      </c>
      <c r="E110" s="1" t="n">
        <v>1</v>
      </c>
      <c r="F110" s="1" t="n">
        <v>1</v>
      </c>
      <c r="G110" s="20" t="b">
        <f aca="false">FALSE()</f>
        <v>0</v>
      </c>
      <c r="H110" s="20" t="b">
        <f aca="false">FALSE()</f>
        <v>0</v>
      </c>
    </row>
    <row r="111" customFormat="false" ht="15" hidden="false" customHeight="true" outlineLevel="0" collapsed="false">
      <c r="A111" s="19" t="n">
        <v>45535.5833333333</v>
      </c>
      <c r="B111" s="1" t="s">
        <v>29</v>
      </c>
      <c r="C111" s="1" t="s">
        <v>128</v>
      </c>
      <c r="D111" s="1" t="s">
        <v>127</v>
      </c>
      <c r="E111" s="1" t="n">
        <v>2</v>
      </c>
      <c r="F111" s="1" t="n">
        <v>3</v>
      </c>
      <c r="G111" s="20" t="b">
        <f aca="false">FALSE()</f>
        <v>0</v>
      </c>
      <c r="H111" s="20" t="b">
        <f aca="false">TRUE()</f>
        <v>1</v>
      </c>
    </row>
    <row r="112" customFormat="false" ht="15" hidden="false" customHeight="true" outlineLevel="0" collapsed="false">
      <c r="A112" s="19" t="n">
        <v>45535.5833333333</v>
      </c>
      <c r="B112" s="1" t="s">
        <v>29</v>
      </c>
      <c r="C112" s="1" t="s">
        <v>152</v>
      </c>
      <c r="D112" s="1" t="s">
        <v>133</v>
      </c>
      <c r="E112" s="1" t="n">
        <v>3</v>
      </c>
      <c r="F112" s="1" t="n">
        <v>1</v>
      </c>
      <c r="G112" s="20" t="b">
        <f aca="false">TRUE()</f>
        <v>1</v>
      </c>
      <c r="H112" s="20" t="b">
        <f aca="false">FALSE()</f>
        <v>0</v>
      </c>
    </row>
    <row r="113" customFormat="false" ht="15" hidden="false" customHeight="true" outlineLevel="0" collapsed="false">
      <c r="A113" s="19" t="n">
        <v>45535.625</v>
      </c>
      <c r="B113" s="1" t="s">
        <v>33</v>
      </c>
      <c r="C113" s="1" t="s">
        <v>134</v>
      </c>
      <c r="D113" s="1" t="s">
        <v>150</v>
      </c>
      <c r="E113" s="1" t="n">
        <v>4</v>
      </c>
      <c r="F113" s="1" t="n">
        <v>0</v>
      </c>
      <c r="G113" s="20" t="b">
        <f aca="false">TRUE()</f>
        <v>1</v>
      </c>
      <c r="H113" s="20" t="b">
        <f aca="false">FALSE()</f>
        <v>0</v>
      </c>
    </row>
    <row r="114" customFormat="false" ht="15" hidden="false" customHeight="true" outlineLevel="0" collapsed="false">
      <c r="A114" s="19" t="n">
        <v>45535.625</v>
      </c>
      <c r="B114" s="1" t="s">
        <v>30</v>
      </c>
      <c r="C114" s="1" t="s">
        <v>16</v>
      </c>
      <c r="D114" s="1" t="s">
        <v>175</v>
      </c>
      <c r="E114" s="1" t="n">
        <v>7</v>
      </c>
      <c r="F114" s="1" t="n">
        <v>0</v>
      </c>
      <c r="G114" s="20" t="b">
        <f aca="false">TRUE()</f>
        <v>1</v>
      </c>
      <c r="H114" s="20" t="b">
        <f aca="false">FALSE()</f>
        <v>0</v>
      </c>
    </row>
    <row r="115" customFormat="false" ht="15" hidden="false" customHeight="true" outlineLevel="0" collapsed="false">
      <c r="A115" s="19" t="n">
        <v>45535.6875</v>
      </c>
      <c r="B115" s="1" t="s">
        <v>31</v>
      </c>
      <c r="C115" s="1" t="s">
        <v>164</v>
      </c>
      <c r="D115" s="1" t="s">
        <v>147</v>
      </c>
      <c r="E115" s="1" t="n">
        <v>1</v>
      </c>
      <c r="F115" s="1" t="n">
        <v>1</v>
      </c>
      <c r="G115" s="20" t="b">
        <f aca="false">FALSE()</f>
        <v>0</v>
      </c>
      <c r="H115" s="20" t="b">
        <f aca="false">FALSE()</f>
        <v>0</v>
      </c>
    </row>
    <row r="116" customFormat="false" ht="15" hidden="false" customHeight="true" outlineLevel="0" collapsed="false">
      <c r="A116" s="19" t="n">
        <v>45535.6875</v>
      </c>
      <c r="B116" s="1" t="s">
        <v>29</v>
      </c>
      <c r="C116" s="1" t="s">
        <v>137</v>
      </c>
      <c r="D116" s="1" t="s">
        <v>23</v>
      </c>
      <c r="E116" s="1" t="n">
        <v>1</v>
      </c>
      <c r="F116" s="1" t="n">
        <v>3</v>
      </c>
      <c r="G116" s="20" t="b">
        <f aca="false">FALSE()</f>
        <v>0</v>
      </c>
      <c r="H116" s="20" t="b">
        <f aca="false">TRUE()</f>
        <v>1</v>
      </c>
    </row>
    <row r="117" customFormat="false" ht="15" hidden="false" customHeight="true" outlineLevel="0" collapsed="false">
      <c r="A117" s="19" t="n">
        <v>45535.6875</v>
      </c>
      <c r="B117" s="1" t="s">
        <v>31</v>
      </c>
      <c r="C117" s="1" t="s">
        <v>174</v>
      </c>
      <c r="D117" s="1" t="s">
        <v>168</v>
      </c>
      <c r="E117" s="1" t="n">
        <v>1</v>
      </c>
      <c r="F117" s="1" t="n">
        <v>0</v>
      </c>
      <c r="G117" s="20" t="b">
        <f aca="false">TRUE()</f>
        <v>1</v>
      </c>
      <c r="H117" s="20" t="b">
        <f aca="false">FALSE()</f>
        <v>0</v>
      </c>
    </row>
    <row r="118" customFormat="false" ht="15" hidden="false" customHeight="true" outlineLevel="0" collapsed="false">
      <c r="A118" s="19" t="n">
        <v>45535.6875</v>
      </c>
      <c r="B118" s="1" t="s">
        <v>32</v>
      </c>
      <c r="C118" s="1" t="s">
        <v>184</v>
      </c>
      <c r="D118" s="1" t="s">
        <v>185</v>
      </c>
      <c r="E118" s="1" t="n">
        <v>2</v>
      </c>
      <c r="F118" s="1" t="n">
        <v>3</v>
      </c>
      <c r="G118" s="20" t="b">
        <f aca="false">FALSE()</f>
        <v>0</v>
      </c>
      <c r="H118" s="20" t="b">
        <f aca="false">TRUE()</f>
        <v>1</v>
      </c>
    </row>
    <row r="119" customFormat="false" ht="15" hidden="false" customHeight="true" outlineLevel="0" collapsed="false">
      <c r="A119" s="19" t="n">
        <v>45535.7083333333</v>
      </c>
      <c r="B119" s="1" t="s">
        <v>30</v>
      </c>
      <c r="C119" s="1" t="s">
        <v>114</v>
      </c>
      <c r="D119" s="1" t="s">
        <v>182</v>
      </c>
      <c r="E119" s="1" t="n">
        <v>0</v>
      </c>
      <c r="F119" s="1" t="n">
        <v>1</v>
      </c>
      <c r="G119" s="20" t="b">
        <f aca="false">FALSE()</f>
        <v>0</v>
      </c>
      <c r="H119" s="20" t="b">
        <f aca="false">TRUE()</f>
        <v>1</v>
      </c>
    </row>
    <row r="120" customFormat="false" ht="15" hidden="false" customHeight="true" outlineLevel="0" collapsed="false">
      <c r="A120" s="19" t="n">
        <v>45535.7083333333</v>
      </c>
      <c r="B120" s="1" t="s">
        <v>33</v>
      </c>
      <c r="C120" s="1" t="s">
        <v>160</v>
      </c>
      <c r="D120" s="1" t="s">
        <v>159</v>
      </c>
      <c r="E120" s="1" t="n">
        <v>1</v>
      </c>
      <c r="F120" s="1" t="n">
        <v>3</v>
      </c>
      <c r="G120" s="20" t="b">
        <f aca="false">FALSE()</f>
        <v>0</v>
      </c>
      <c r="H120" s="20" t="b">
        <f aca="false">TRUE()</f>
        <v>1</v>
      </c>
    </row>
    <row r="121" customFormat="false" ht="15" hidden="false" customHeight="true" outlineLevel="0" collapsed="false">
      <c r="A121" s="19" t="n">
        <v>45535.71875</v>
      </c>
      <c r="B121" s="1" t="s">
        <v>30</v>
      </c>
      <c r="C121" s="1" t="s">
        <v>176</v>
      </c>
      <c r="D121" s="1" t="s">
        <v>167</v>
      </c>
      <c r="E121" s="1" t="n">
        <v>2</v>
      </c>
      <c r="F121" s="1" t="n">
        <v>1</v>
      </c>
      <c r="G121" s="20" t="b">
        <f aca="false">TRUE()</f>
        <v>1</v>
      </c>
      <c r="H121" s="20" t="b">
        <f aca="false">FALSE()</f>
        <v>0</v>
      </c>
    </row>
    <row r="122" customFormat="false" ht="15" hidden="false" customHeight="true" outlineLevel="0" collapsed="false">
      <c r="A122" s="19" t="n">
        <v>45535.78125</v>
      </c>
      <c r="B122" s="1" t="s">
        <v>31</v>
      </c>
      <c r="C122" s="1" t="s">
        <v>22</v>
      </c>
      <c r="D122" s="1" t="s">
        <v>139</v>
      </c>
      <c r="E122" s="1" t="n">
        <v>2</v>
      </c>
      <c r="F122" s="1" t="n">
        <v>1</v>
      </c>
      <c r="G122" s="20" t="b">
        <f aca="false">TRUE()</f>
        <v>1</v>
      </c>
      <c r="H122" s="20" t="b">
        <f aca="false">FALSE()</f>
        <v>0</v>
      </c>
    </row>
    <row r="123" customFormat="false" ht="15" hidden="false" customHeight="true" outlineLevel="0" collapsed="false">
      <c r="A123" s="19" t="n">
        <v>45535.78125</v>
      </c>
      <c r="B123" s="1" t="s">
        <v>31</v>
      </c>
      <c r="C123" s="1" t="s">
        <v>169</v>
      </c>
      <c r="D123" s="1" t="s">
        <v>145</v>
      </c>
      <c r="E123" s="1" t="n">
        <v>2</v>
      </c>
      <c r="F123" s="1" t="n">
        <v>2</v>
      </c>
      <c r="G123" s="20" t="b">
        <f aca="false">FALSE()</f>
        <v>0</v>
      </c>
      <c r="H123" s="20" t="b">
        <f aca="false">FALSE()</f>
        <v>0</v>
      </c>
    </row>
    <row r="124" customFormat="false" ht="15" hidden="false" customHeight="true" outlineLevel="0" collapsed="false">
      <c r="A124" s="19" t="n">
        <v>45535.7916666667</v>
      </c>
      <c r="B124" s="1" t="s">
        <v>33</v>
      </c>
      <c r="C124" s="1" t="s">
        <v>158</v>
      </c>
      <c r="D124" s="1" t="s">
        <v>135</v>
      </c>
      <c r="E124" s="1" t="n">
        <v>1</v>
      </c>
      <c r="F124" s="1" t="n">
        <v>3</v>
      </c>
      <c r="G124" s="20" t="b">
        <f aca="false">FALSE()</f>
        <v>0</v>
      </c>
      <c r="H124" s="20" t="b">
        <f aca="false">TRUE()</f>
        <v>1</v>
      </c>
    </row>
    <row r="125" customFormat="false" ht="15" hidden="false" customHeight="true" outlineLevel="0" collapsed="false">
      <c r="A125" s="19" t="n">
        <v>45535.8125</v>
      </c>
      <c r="B125" s="1" t="s">
        <v>30</v>
      </c>
      <c r="C125" s="1" t="s">
        <v>151</v>
      </c>
      <c r="D125" s="1" t="s">
        <v>181</v>
      </c>
      <c r="E125" s="1" t="n">
        <v>1</v>
      </c>
      <c r="F125" s="1" t="n">
        <v>1</v>
      </c>
      <c r="G125" s="20" t="b">
        <f aca="false">FALSE()</f>
        <v>0</v>
      </c>
      <c r="H125" s="20" t="b">
        <f aca="false">FALSE()</f>
        <v>0</v>
      </c>
    </row>
    <row r="126" customFormat="false" ht="15" hidden="false" customHeight="true" outlineLevel="0" collapsed="false">
      <c r="A126" s="19" t="n">
        <v>45535.8125</v>
      </c>
      <c r="B126" s="1" t="s">
        <v>30</v>
      </c>
      <c r="C126" s="1" t="s">
        <v>142</v>
      </c>
      <c r="D126" s="1" t="s">
        <v>173</v>
      </c>
      <c r="E126" s="1" t="n">
        <v>0</v>
      </c>
      <c r="F126" s="1" t="n">
        <v>1</v>
      </c>
      <c r="G126" s="20" t="b">
        <f aca="false">FALSE()</f>
        <v>0</v>
      </c>
      <c r="H126" s="20" t="b">
        <f aca="false">TRUE()</f>
        <v>1</v>
      </c>
    </row>
    <row r="127" customFormat="false" ht="15" hidden="false" customHeight="true" outlineLevel="0" collapsed="false">
      <c r="A127" s="19" t="n">
        <v>45536.5208333333</v>
      </c>
      <c r="B127" s="1" t="s">
        <v>29</v>
      </c>
      <c r="C127" s="1" t="s">
        <v>162</v>
      </c>
      <c r="D127" s="1" t="s">
        <v>153</v>
      </c>
      <c r="E127" s="1" t="n">
        <v>1</v>
      </c>
      <c r="F127" s="1" t="n">
        <v>1</v>
      </c>
      <c r="G127" s="20" t="b">
        <f aca="false">FALSE()</f>
        <v>0</v>
      </c>
      <c r="H127" s="20" t="b">
        <f aca="false">FALSE()</f>
        <v>0</v>
      </c>
    </row>
    <row r="128" customFormat="false" ht="15" hidden="false" customHeight="true" outlineLevel="0" collapsed="false">
      <c r="A128" s="19" t="n">
        <v>45536.5208333333</v>
      </c>
      <c r="B128" s="1" t="s">
        <v>29</v>
      </c>
      <c r="C128" s="1" t="s">
        <v>132</v>
      </c>
      <c r="D128" s="1" t="s">
        <v>180</v>
      </c>
      <c r="E128" s="1" t="n">
        <v>2</v>
      </c>
      <c r="F128" s="1" t="n">
        <v>1</v>
      </c>
      <c r="G128" s="20" t="b">
        <f aca="false">TRUE()</f>
        <v>1</v>
      </c>
      <c r="H128" s="20" t="b">
        <f aca="false">FALSE()</f>
        <v>0</v>
      </c>
    </row>
    <row r="129" customFormat="false" ht="15" hidden="false" customHeight="true" outlineLevel="0" collapsed="false">
      <c r="A129" s="19" t="n">
        <v>45536.5416666667</v>
      </c>
      <c r="B129" s="1" t="s">
        <v>33</v>
      </c>
      <c r="C129" s="1" t="s">
        <v>149</v>
      </c>
      <c r="D129" s="1" t="s">
        <v>157</v>
      </c>
      <c r="E129" s="1" t="n">
        <v>1</v>
      </c>
      <c r="F129" s="1" t="n">
        <v>1</v>
      </c>
      <c r="G129" s="20" t="b">
        <f aca="false">FALSE()</f>
        <v>0</v>
      </c>
      <c r="H129" s="20" t="b">
        <f aca="false">FALSE()</f>
        <v>0</v>
      </c>
    </row>
    <row r="130" customFormat="false" ht="15" hidden="false" customHeight="true" outlineLevel="0" collapsed="false">
      <c r="A130" s="19" t="n">
        <v>45536.5625</v>
      </c>
      <c r="B130" s="1" t="s">
        <v>32</v>
      </c>
      <c r="C130" s="1" t="s">
        <v>199</v>
      </c>
      <c r="D130" s="1" t="s">
        <v>191</v>
      </c>
      <c r="E130" s="1" t="n">
        <v>4</v>
      </c>
      <c r="F130" s="1" t="n">
        <v>0</v>
      </c>
      <c r="G130" s="20" t="b">
        <f aca="false">TRUE()</f>
        <v>1</v>
      </c>
      <c r="H130" s="20" t="b">
        <f aca="false">FALSE()</f>
        <v>0</v>
      </c>
    </row>
    <row r="131" customFormat="false" ht="15" hidden="false" customHeight="true" outlineLevel="0" collapsed="false">
      <c r="A131" s="19" t="n">
        <v>45536.625</v>
      </c>
      <c r="B131" s="1" t="s">
        <v>33</v>
      </c>
      <c r="C131" s="1" t="s">
        <v>156</v>
      </c>
      <c r="D131" s="1" t="s">
        <v>155</v>
      </c>
      <c r="E131" s="1" t="n">
        <v>1</v>
      </c>
      <c r="F131" s="1" t="n">
        <v>4</v>
      </c>
      <c r="G131" s="20" t="b">
        <f aca="false">FALSE()</f>
        <v>0</v>
      </c>
      <c r="H131" s="20" t="b">
        <f aca="false">TRUE()</f>
        <v>1</v>
      </c>
    </row>
    <row r="132" customFormat="false" ht="15" hidden="false" customHeight="true" outlineLevel="0" collapsed="false">
      <c r="A132" s="19" t="n">
        <v>45536.625</v>
      </c>
      <c r="B132" s="1" t="s">
        <v>33</v>
      </c>
      <c r="C132" s="1" t="s">
        <v>120</v>
      </c>
      <c r="D132" s="1" t="s">
        <v>154</v>
      </c>
      <c r="E132" s="1" t="n">
        <v>3</v>
      </c>
      <c r="F132" s="1" t="n">
        <v>1</v>
      </c>
      <c r="G132" s="20" t="b">
        <f aca="false">TRUE()</f>
        <v>1</v>
      </c>
      <c r="H132" s="20" t="b">
        <f aca="false">FALSE()</f>
        <v>0</v>
      </c>
    </row>
    <row r="133" customFormat="false" ht="15" hidden="false" customHeight="true" outlineLevel="0" collapsed="false">
      <c r="A133" s="19" t="n">
        <v>45536.625</v>
      </c>
      <c r="B133" s="1" t="s">
        <v>33</v>
      </c>
      <c r="C133" s="1" t="s">
        <v>143</v>
      </c>
      <c r="D133" s="1" t="s">
        <v>171</v>
      </c>
      <c r="E133" s="1" t="n">
        <v>2</v>
      </c>
      <c r="F133" s="1" t="n">
        <v>1</v>
      </c>
      <c r="G133" s="20" t="b">
        <f aca="false">TRUE()</f>
        <v>1</v>
      </c>
      <c r="H133" s="20" t="b">
        <f aca="false">FALSE()</f>
        <v>0</v>
      </c>
    </row>
    <row r="134" customFormat="false" ht="15" hidden="false" customHeight="true" outlineLevel="0" collapsed="false">
      <c r="A134" s="19" t="n">
        <v>45536.625</v>
      </c>
      <c r="B134" s="1" t="s">
        <v>30</v>
      </c>
      <c r="C134" s="1" t="s">
        <v>141</v>
      </c>
      <c r="D134" s="1" t="s">
        <v>118</v>
      </c>
      <c r="E134" s="1" t="n">
        <v>3</v>
      </c>
      <c r="F134" s="1" t="n">
        <v>2</v>
      </c>
      <c r="G134" s="20" t="b">
        <f aca="false">TRUE()</f>
        <v>1</v>
      </c>
      <c r="H134" s="20" t="b">
        <f aca="false">FALSE()</f>
        <v>0</v>
      </c>
    </row>
    <row r="135" customFormat="false" ht="15" hidden="false" customHeight="true" outlineLevel="0" collapsed="false">
      <c r="A135" s="19" t="n">
        <v>45536.625</v>
      </c>
      <c r="B135" s="1" t="s">
        <v>29</v>
      </c>
      <c r="C135" s="1" t="s">
        <v>121</v>
      </c>
      <c r="D135" s="1" t="s">
        <v>21</v>
      </c>
      <c r="E135" s="1" t="n">
        <v>0</v>
      </c>
      <c r="F135" s="1" t="n">
        <v>3</v>
      </c>
      <c r="G135" s="20" t="b">
        <f aca="false">FALSE()</f>
        <v>0</v>
      </c>
      <c r="H135" s="20" t="b">
        <f aca="false">TRUE()</f>
        <v>1</v>
      </c>
    </row>
    <row r="136" customFormat="false" ht="15" hidden="false" customHeight="true" outlineLevel="0" collapsed="false">
      <c r="A136" s="19" t="n">
        <v>45536.625</v>
      </c>
      <c r="B136" s="1" t="s">
        <v>30</v>
      </c>
      <c r="C136" s="1" t="s">
        <v>119</v>
      </c>
      <c r="D136" s="1" t="s">
        <v>123</v>
      </c>
      <c r="E136" s="1" t="n">
        <v>2</v>
      </c>
      <c r="F136" s="1" t="n">
        <v>0</v>
      </c>
      <c r="G136" s="20" t="b">
        <f aca="false">TRUE()</f>
        <v>1</v>
      </c>
      <c r="H136" s="20" t="b">
        <f aca="false">FALSE()</f>
        <v>0</v>
      </c>
    </row>
    <row r="137" customFormat="false" ht="15" hidden="false" customHeight="true" outlineLevel="0" collapsed="false">
      <c r="A137" s="19" t="n">
        <v>45536.6458333333</v>
      </c>
      <c r="B137" s="1" t="s">
        <v>32</v>
      </c>
      <c r="C137" s="1" t="s">
        <v>15</v>
      </c>
      <c r="D137" s="1" t="s">
        <v>189</v>
      </c>
      <c r="E137" s="1" t="n">
        <v>2</v>
      </c>
      <c r="F137" s="1" t="n">
        <v>0</v>
      </c>
      <c r="G137" s="20" t="b">
        <f aca="false">TRUE()</f>
        <v>1</v>
      </c>
      <c r="H137" s="20" t="b">
        <f aca="false">FALSE()</f>
        <v>0</v>
      </c>
    </row>
    <row r="138" customFormat="false" ht="15" hidden="false" customHeight="true" outlineLevel="0" collapsed="false">
      <c r="A138" s="19" t="n">
        <v>45536.6875</v>
      </c>
      <c r="B138" s="1" t="s">
        <v>31</v>
      </c>
      <c r="C138" s="1" t="s">
        <v>140</v>
      </c>
      <c r="D138" s="1" t="s">
        <v>148</v>
      </c>
      <c r="E138" s="1" t="n">
        <v>2</v>
      </c>
      <c r="F138" s="1" t="n">
        <v>2</v>
      </c>
      <c r="G138" s="20" t="b">
        <f aca="false">FALSE()</f>
        <v>0</v>
      </c>
      <c r="H138" s="20" t="b">
        <f aca="false">FALSE()</f>
        <v>0</v>
      </c>
    </row>
    <row r="139" customFormat="false" ht="15" hidden="false" customHeight="true" outlineLevel="0" collapsed="false">
      <c r="A139" s="19" t="n">
        <v>45536.6875</v>
      </c>
      <c r="B139" s="1" t="s">
        <v>31</v>
      </c>
      <c r="C139" s="1" t="s">
        <v>136</v>
      </c>
      <c r="D139" s="1" t="s">
        <v>163</v>
      </c>
      <c r="E139" s="1" t="n">
        <v>0</v>
      </c>
      <c r="F139" s="1" t="n">
        <v>2</v>
      </c>
      <c r="G139" s="20" t="b">
        <f aca="false">FALSE()</f>
        <v>0</v>
      </c>
      <c r="H139" s="20" t="b">
        <f aca="false">TRUE()</f>
        <v>1</v>
      </c>
    </row>
    <row r="140" customFormat="false" ht="15" hidden="false" customHeight="true" outlineLevel="0" collapsed="false">
      <c r="A140" s="19" t="n">
        <v>45536.7083333333</v>
      </c>
      <c r="B140" s="1" t="s">
        <v>30</v>
      </c>
      <c r="C140" s="1" t="s">
        <v>124</v>
      </c>
      <c r="D140" s="1" t="s">
        <v>117</v>
      </c>
      <c r="E140" s="1" t="n">
        <v>0</v>
      </c>
      <c r="F140" s="1" t="n">
        <v>2</v>
      </c>
      <c r="G140" s="20" t="b">
        <f aca="false">FALSE()</f>
        <v>0</v>
      </c>
      <c r="H140" s="20" t="b">
        <f aca="false">TRUE()</f>
        <v>1</v>
      </c>
    </row>
    <row r="141" customFormat="false" ht="15" hidden="false" customHeight="true" outlineLevel="0" collapsed="false">
      <c r="A141" s="19" t="n">
        <v>45536.71875</v>
      </c>
      <c r="B141" s="1" t="s">
        <v>30</v>
      </c>
      <c r="C141" s="1" t="s">
        <v>115</v>
      </c>
      <c r="D141" s="1" t="s">
        <v>166</v>
      </c>
      <c r="E141" s="1" t="n">
        <v>0</v>
      </c>
      <c r="F141" s="1" t="n">
        <v>0</v>
      </c>
      <c r="G141" s="20" t="b">
        <f aca="false">FALSE()</f>
        <v>0</v>
      </c>
      <c r="H141" s="20" t="b">
        <f aca="false">FALSE()</f>
        <v>0</v>
      </c>
    </row>
    <row r="142" customFormat="false" ht="15" hidden="false" customHeight="true" outlineLevel="0" collapsed="false">
      <c r="A142" s="19" t="n">
        <v>45536.78125</v>
      </c>
      <c r="B142" s="1" t="s">
        <v>31</v>
      </c>
      <c r="C142" s="1" t="s">
        <v>165</v>
      </c>
      <c r="D142" s="1" t="s">
        <v>178</v>
      </c>
      <c r="E142" s="1" t="n">
        <v>1</v>
      </c>
      <c r="F142" s="1" t="n">
        <v>0</v>
      </c>
      <c r="G142" s="20" t="b">
        <f aca="false">TRUE()</f>
        <v>1</v>
      </c>
      <c r="H142" s="20" t="b">
        <f aca="false">FALSE()</f>
        <v>0</v>
      </c>
    </row>
    <row r="143" customFormat="false" ht="15" hidden="false" customHeight="true" outlineLevel="0" collapsed="false">
      <c r="A143" s="19" t="n">
        <v>45536.78125</v>
      </c>
      <c r="B143" s="1" t="s">
        <v>31</v>
      </c>
      <c r="C143" s="1" t="s">
        <v>177</v>
      </c>
      <c r="D143" s="1" t="s">
        <v>20</v>
      </c>
      <c r="E143" s="1" t="n">
        <v>0</v>
      </c>
      <c r="F143" s="1" t="n">
        <v>0</v>
      </c>
      <c r="G143" s="20" t="b">
        <f aca="false">FALSE()</f>
        <v>0</v>
      </c>
      <c r="H143" s="20" t="b">
        <f aca="false">FALSE()</f>
        <v>0</v>
      </c>
    </row>
    <row r="144" customFormat="false" ht="15" hidden="false" customHeight="true" outlineLevel="0" collapsed="false">
      <c r="A144" s="19" t="n">
        <v>45536.78125</v>
      </c>
      <c r="B144" s="1" t="s">
        <v>33</v>
      </c>
      <c r="C144" s="1" t="s">
        <v>144</v>
      </c>
      <c r="D144" s="1" t="s">
        <v>17</v>
      </c>
      <c r="E144" s="1" t="n">
        <v>1</v>
      </c>
      <c r="F144" s="1" t="n">
        <v>3</v>
      </c>
      <c r="G144" s="20" t="b">
        <f aca="false">FALSE()</f>
        <v>0</v>
      </c>
      <c r="H144" s="20" t="b">
        <f aca="false">TRUE()</f>
        <v>1</v>
      </c>
    </row>
    <row r="145" customFormat="false" ht="15" hidden="false" customHeight="true" outlineLevel="0" collapsed="false">
      <c r="A145" s="19" t="n">
        <v>45536.8125</v>
      </c>
      <c r="B145" s="1" t="s">
        <v>30</v>
      </c>
      <c r="C145" s="1" t="s">
        <v>18</v>
      </c>
      <c r="D145" s="1" t="s">
        <v>116</v>
      </c>
      <c r="E145" s="1" t="n">
        <v>2</v>
      </c>
      <c r="F145" s="1" t="n">
        <v>0</v>
      </c>
      <c r="G145" s="20" t="b">
        <f aca="false">TRUE()</f>
        <v>1</v>
      </c>
      <c r="H145" s="20" t="b">
        <f aca="false">FALSE()</f>
        <v>0</v>
      </c>
    </row>
    <row r="146" customFormat="false" ht="15" hidden="false" customHeight="true" outlineLevel="0" collapsed="false">
      <c r="A146" s="19" t="n">
        <v>45548.7708333333</v>
      </c>
      <c r="B146" s="1" t="s">
        <v>32</v>
      </c>
      <c r="C146" s="1" t="s">
        <v>195</v>
      </c>
      <c r="D146" s="1" t="s">
        <v>199</v>
      </c>
      <c r="E146" s="1" t="n">
        <v>4</v>
      </c>
      <c r="F146" s="1" t="n">
        <v>2</v>
      </c>
      <c r="G146" s="20" t="b">
        <f aca="false">TRUE()</f>
        <v>1</v>
      </c>
      <c r="H146" s="20" t="b">
        <f aca="false">FALSE()</f>
        <v>0</v>
      </c>
    </row>
    <row r="147" customFormat="false" ht="15" hidden="false" customHeight="true" outlineLevel="0" collapsed="false">
      <c r="A147" s="19" t="n">
        <v>45548.78125</v>
      </c>
      <c r="B147" s="1" t="s">
        <v>33</v>
      </c>
      <c r="C147" s="1" t="s">
        <v>150</v>
      </c>
      <c r="D147" s="1" t="s">
        <v>144</v>
      </c>
      <c r="E147" s="1" t="n">
        <v>1</v>
      </c>
      <c r="F147" s="1" t="n">
        <v>0</v>
      </c>
      <c r="G147" s="20" t="b">
        <f aca="false">TRUE()</f>
        <v>1</v>
      </c>
      <c r="H147" s="20" t="b">
        <f aca="false">FALSE()</f>
        <v>0</v>
      </c>
    </row>
    <row r="148" customFormat="false" ht="15" hidden="false" customHeight="true" outlineLevel="0" collapsed="false">
      <c r="A148" s="19" t="n">
        <v>45548.7916666667</v>
      </c>
      <c r="B148" s="1" t="s">
        <v>30</v>
      </c>
      <c r="C148" s="1" t="s">
        <v>116</v>
      </c>
      <c r="D148" s="1" t="s">
        <v>142</v>
      </c>
      <c r="E148" s="1" t="n">
        <v>2</v>
      </c>
      <c r="F148" s="1" t="n">
        <v>0</v>
      </c>
      <c r="G148" s="20" t="b">
        <f aca="false">TRUE()</f>
        <v>1</v>
      </c>
      <c r="H148" s="20" t="b">
        <f aca="false">FALSE()</f>
        <v>0</v>
      </c>
    </row>
    <row r="149" customFormat="false" ht="15" hidden="false" customHeight="true" outlineLevel="0" collapsed="false">
      <c r="A149" s="19" t="n">
        <v>45549.4791666667</v>
      </c>
      <c r="B149" s="1" t="s">
        <v>29</v>
      </c>
      <c r="C149" s="1" t="s">
        <v>133</v>
      </c>
      <c r="D149" s="1" t="s">
        <v>121</v>
      </c>
      <c r="E149" s="1" t="n">
        <v>0</v>
      </c>
      <c r="F149" s="1" t="n">
        <v>3</v>
      </c>
      <c r="G149" s="20" t="b">
        <f aca="false">FALSE()</f>
        <v>0</v>
      </c>
      <c r="H149" s="20" t="b">
        <f aca="false">TRUE()</f>
        <v>1</v>
      </c>
    </row>
    <row r="150" customFormat="false" ht="15" hidden="false" customHeight="true" outlineLevel="0" collapsed="false">
      <c r="A150" s="19" t="n">
        <v>45549.5</v>
      </c>
      <c r="B150" s="1" t="s">
        <v>30</v>
      </c>
      <c r="C150" s="1" t="s">
        <v>173</v>
      </c>
      <c r="D150" s="1" t="s">
        <v>181</v>
      </c>
      <c r="E150" s="1" t="n">
        <v>1</v>
      </c>
      <c r="F150" s="1" t="n">
        <v>2</v>
      </c>
      <c r="G150" s="20" t="b">
        <f aca="false">FALSE()</f>
        <v>0</v>
      </c>
      <c r="H150" s="20" t="b">
        <f aca="false">TRUE()</f>
        <v>1</v>
      </c>
    </row>
    <row r="151" customFormat="false" ht="15" hidden="false" customHeight="true" outlineLevel="0" collapsed="false">
      <c r="A151" s="19" t="n">
        <v>45549.5416666667</v>
      </c>
      <c r="B151" s="1" t="s">
        <v>31</v>
      </c>
      <c r="C151" s="1" t="s">
        <v>178</v>
      </c>
      <c r="D151" s="1" t="s">
        <v>164</v>
      </c>
      <c r="E151" s="1" t="n">
        <v>2</v>
      </c>
      <c r="F151" s="1" t="n">
        <v>2</v>
      </c>
      <c r="G151" s="20" t="b">
        <f aca="false">FALSE()</f>
        <v>0</v>
      </c>
      <c r="H151" s="20" t="b">
        <f aca="false">FALSE()</f>
        <v>0</v>
      </c>
    </row>
    <row r="152" customFormat="false" ht="15" hidden="false" customHeight="true" outlineLevel="0" collapsed="false">
      <c r="A152" s="19" t="n">
        <v>45549.5625</v>
      </c>
      <c r="B152" s="1" t="s">
        <v>32</v>
      </c>
      <c r="C152" s="1" t="s">
        <v>193</v>
      </c>
      <c r="D152" s="1" t="s">
        <v>184</v>
      </c>
      <c r="E152" s="1" t="n">
        <v>1</v>
      </c>
      <c r="F152" s="1" t="n">
        <v>4</v>
      </c>
      <c r="G152" s="20" t="b">
        <f aca="false">FALSE()</f>
        <v>0</v>
      </c>
      <c r="H152" s="20" t="b">
        <f aca="false">TRUE()</f>
        <v>1</v>
      </c>
    </row>
    <row r="153" customFormat="false" ht="15" hidden="false" customHeight="true" outlineLevel="0" collapsed="false">
      <c r="A153" s="19" t="n">
        <v>45549.5625</v>
      </c>
      <c r="B153" s="1" t="s">
        <v>32</v>
      </c>
      <c r="C153" s="1" t="s">
        <v>189</v>
      </c>
      <c r="D153" s="1" t="s">
        <v>186</v>
      </c>
      <c r="E153" s="1" t="n">
        <v>2</v>
      </c>
      <c r="F153" s="1" t="n">
        <v>1</v>
      </c>
      <c r="G153" s="20" t="b">
        <f aca="false">TRUE()</f>
        <v>1</v>
      </c>
      <c r="H153" s="20" t="b">
        <f aca="false">FALSE()</f>
        <v>0</v>
      </c>
    </row>
    <row r="154" customFormat="false" ht="15" hidden="false" customHeight="true" outlineLevel="0" collapsed="false">
      <c r="A154" s="19" t="n">
        <v>45549.5625</v>
      </c>
      <c r="B154" s="1" t="s">
        <v>32</v>
      </c>
      <c r="C154" s="1" t="s">
        <v>185</v>
      </c>
      <c r="D154" s="1" t="s">
        <v>188</v>
      </c>
      <c r="E154" s="1" t="n">
        <v>0</v>
      </c>
      <c r="F154" s="1" t="n">
        <v>0</v>
      </c>
      <c r="G154" s="20" t="b">
        <f aca="false">FALSE()</f>
        <v>0</v>
      </c>
      <c r="H154" s="20" t="b">
        <f aca="false">FALSE()</f>
        <v>0</v>
      </c>
    </row>
    <row r="155" customFormat="false" ht="15" hidden="false" customHeight="true" outlineLevel="0" collapsed="false">
      <c r="A155" s="19" t="n">
        <v>45549.5625</v>
      </c>
      <c r="B155" s="1" t="s">
        <v>32</v>
      </c>
      <c r="C155" s="1" t="s">
        <v>197</v>
      </c>
      <c r="D155" s="1" t="s">
        <v>196</v>
      </c>
      <c r="E155" s="1" t="n">
        <v>1</v>
      </c>
      <c r="F155" s="1" t="n">
        <v>2</v>
      </c>
      <c r="G155" s="20" t="b">
        <f aca="false">FALSE()</f>
        <v>0</v>
      </c>
      <c r="H155" s="20" t="b">
        <f aca="false">TRUE()</f>
        <v>1</v>
      </c>
    </row>
    <row r="156" customFormat="false" ht="15" hidden="false" customHeight="true" outlineLevel="0" collapsed="false">
      <c r="A156" s="19" t="n">
        <v>45549.5625</v>
      </c>
      <c r="B156" s="1" t="s">
        <v>32</v>
      </c>
      <c r="C156" s="1" t="s">
        <v>183</v>
      </c>
      <c r="D156" s="1" t="s">
        <v>190</v>
      </c>
      <c r="E156" s="1" t="n">
        <v>1</v>
      </c>
      <c r="F156" s="1" t="n">
        <v>3</v>
      </c>
      <c r="G156" s="20" t="b">
        <f aca="false">FALSE()</f>
        <v>0</v>
      </c>
      <c r="H156" s="20" t="b">
        <f aca="false">TRUE()</f>
        <v>1</v>
      </c>
    </row>
    <row r="157" customFormat="false" ht="15" hidden="false" customHeight="true" outlineLevel="0" collapsed="false">
      <c r="A157" s="19" t="n">
        <v>45549.5833333333</v>
      </c>
      <c r="B157" s="1" t="s">
        <v>29</v>
      </c>
      <c r="C157" s="1" t="s">
        <v>129</v>
      </c>
      <c r="D157" s="1" t="s">
        <v>125</v>
      </c>
      <c r="E157" s="1" t="n">
        <v>0</v>
      </c>
      <c r="F157" s="1" t="n">
        <v>0</v>
      </c>
      <c r="G157" s="20" t="b">
        <f aca="false">FALSE()</f>
        <v>0</v>
      </c>
      <c r="H157" s="20" t="b">
        <f aca="false">FALSE()</f>
        <v>0</v>
      </c>
    </row>
    <row r="158" customFormat="false" ht="15" hidden="false" customHeight="true" outlineLevel="0" collapsed="false">
      <c r="A158" s="19" t="n">
        <v>45549.5833333333</v>
      </c>
      <c r="B158" s="1" t="s">
        <v>29</v>
      </c>
      <c r="C158" s="1" t="s">
        <v>23</v>
      </c>
      <c r="D158" s="1" t="s">
        <v>152</v>
      </c>
      <c r="E158" s="1" t="n">
        <v>2</v>
      </c>
      <c r="F158" s="1" t="n">
        <v>1</v>
      </c>
      <c r="G158" s="20" t="b">
        <f aca="false">TRUE()</f>
        <v>1</v>
      </c>
      <c r="H158" s="20" t="b">
        <f aca="false">FALSE()</f>
        <v>0</v>
      </c>
    </row>
    <row r="159" customFormat="false" ht="15" hidden="false" customHeight="true" outlineLevel="0" collapsed="false">
      <c r="A159" s="19" t="n">
        <v>45549.5833333333</v>
      </c>
      <c r="B159" s="1" t="s">
        <v>29</v>
      </c>
      <c r="C159" s="1" t="s">
        <v>21</v>
      </c>
      <c r="D159" s="1" t="s">
        <v>126</v>
      </c>
      <c r="E159" s="1" t="n">
        <v>0</v>
      </c>
      <c r="F159" s="1" t="n">
        <v>1</v>
      </c>
      <c r="G159" s="20" t="b">
        <f aca="false">FALSE()</f>
        <v>0</v>
      </c>
      <c r="H159" s="20" t="b">
        <f aca="false">TRUE()</f>
        <v>1</v>
      </c>
    </row>
    <row r="160" customFormat="false" ht="15" hidden="false" customHeight="true" outlineLevel="0" collapsed="false">
      <c r="A160" s="19" t="n">
        <v>45549.5833333333</v>
      </c>
      <c r="B160" s="1" t="s">
        <v>29</v>
      </c>
      <c r="C160" s="1" t="s">
        <v>122</v>
      </c>
      <c r="D160" s="1" t="s">
        <v>137</v>
      </c>
      <c r="E160" s="1" t="n">
        <v>1</v>
      </c>
      <c r="F160" s="1" t="n">
        <v>1</v>
      </c>
      <c r="G160" s="20" t="b">
        <f aca="false">FALSE()</f>
        <v>0</v>
      </c>
      <c r="H160" s="20" t="b">
        <f aca="false">FALSE()</f>
        <v>0</v>
      </c>
    </row>
    <row r="161" customFormat="false" ht="15" hidden="false" customHeight="true" outlineLevel="0" collapsed="false">
      <c r="A161" s="19" t="n">
        <v>45549.5833333333</v>
      </c>
      <c r="B161" s="1" t="s">
        <v>29</v>
      </c>
      <c r="C161" s="1" t="s">
        <v>153</v>
      </c>
      <c r="D161" s="1" t="s">
        <v>179</v>
      </c>
      <c r="E161" s="1" t="n">
        <v>2</v>
      </c>
      <c r="F161" s="1" t="n">
        <v>2</v>
      </c>
      <c r="G161" s="20" t="b">
        <f aca="false">FALSE()</f>
        <v>0</v>
      </c>
      <c r="H161" s="20" t="b">
        <f aca="false">FALSE()</f>
        <v>0</v>
      </c>
    </row>
    <row r="162" customFormat="false" ht="15" hidden="false" customHeight="true" outlineLevel="0" collapsed="false">
      <c r="A162" s="19" t="n">
        <v>45549.59375</v>
      </c>
      <c r="B162" s="1" t="s">
        <v>30</v>
      </c>
      <c r="C162" s="1" t="s">
        <v>176</v>
      </c>
      <c r="D162" s="1" t="s">
        <v>119</v>
      </c>
      <c r="E162" s="1" t="n">
        <v>3</v>
      </c>
      <c r="F162" s="1" t="n">
        <v>2</v>
      </c>
      <c r="G162" s="20" t="b">
        <f aca="false">TRUE()</f>
        <v>1</v>
      </c>
      <c r="H162" s="20" t="b">
        <f aca="false">FALSE()</f>
        <v>0</v>
      </c>
    </row>
    <row r="163" customFormat="false" ht="15" hidden="false" customHeight="true" outlineLevel="0" collapsed="false">
      <c r="A163" s="19" t="n">
        <v>45549.625</v>
      </c>
      <c r="B163" s="1" t="s">
        <v>33</v>
      </c>
      <c r="C163" s="1" t="s">
        <v>135</v>
      </c>
      <c r="D163" s="1" t="s">
        <v>155</v>
      </c>
      <c r="E163" s="1" t="n">
        <v>2</v>
      </c>
      <c r="F163" s="1" t="n">
        <v>0</v>
      </c>
      <c r="G163" s="20" t="b">
        <f aca="false">TRUE()</f>
        <v>1</v>
      </c>
      <c r="H163" s="20" t="b">
        <f aca="false">FALSE()</f>
        <v>0</v>
      </c>
    </row>
    <row r="164" customFormat="false" ht="15" hidden="false" customHeight="true" outlineLevel="0" collapsed="false">
      <c r="A164" s="19" t="n">
        <v>45549.6666666667</v>
      </c>
      <c r="B164" s="1" t="s">
        <v>31</v>
      </c>
      <c r="C164" s="1" t="s">
        <v>147</v>
      </c>
      <c r="D164" s="1" t="s">
        <v>177</v>
      </c>
      <c r="E164" s="1" t="n">
        <v>0</v>
      </c>
      <c r="F164" s="1" t="n">
        <v>0</v>
      </c>
      <c r="G164" s="20" t="b">
        <f aca="false">FALSE()</f>
        <v>0</v>
      </c>
      <c r="H164" s="20" t="b">
        <f aca="false">FALSE()</f>
        <v>0</v>
      </c>
    </row>
    <row r="165" customFormat="false" ht="15" hidden="false" customHeight="true" outlineLevel="0" collapsed="false">
      <c r="A165" s="19" t="n">
        <v>45549.6875</v>
      </c>
      <c r="B165" s="1" t="s">
        <v>32</v>
      </c>
      <c r="C165" s="1" t="s">
        <v>194</v>
      </c>
      <c r="D165" s="1" t="s">
        <v>15</v>
      </c>
      <c r="E165" s="1" t="n">
        <v>1</v>
      </c>
      <c r="F165" s="1" t="n">
        <v>6</v>
      </c>
      <c r="G165" s="20" t="b">
        <f aca="false">FALSE()</f>
        <v>0</v>
      </c>
      <c r="H165" s="20" t="b">
        <f aca="false">TRUE()</f>
        <v>1</v>
      </c>
    </row>
    <row r="166" customFormat="false" ht="15" hidden="false" customHeight="true" outlineLevel="0" collapsed="false">
      <c r="A166" s="19" t="n">
        <v>45549.6875</v>
      </c>
      <c r="B166" s="1" t="s">
        <v>30</v>
      </c>
      <c r="C166" s="1" t="s">
        <v>124</v>
      </c>
      <c r="D166" s="1" t="s">
        <v>115</v>
      </c>
      <c r="E166" s="1" t="n">
        <v>1</v>
      </c>
      <c r="F166" s="1" t="n">
        <v>0</v>
      </c>
      <c r="G166" s="20" t="b">
        <f aca="false">TRUE()</f>
        <v>1</v>
      </c>
      <c r="H166" s="20" t="b">
        <f aca="false">FALSE()</f>
        <v>0</v>
      </c>
    </row>
    <row r="167" customFormat="false" ht="15" hidden="false" customHeight="true" outlineLevel="0" collapsed="false">
      <c r="A167" s="19" t="n">
        <v>45549.6875</v>
      </c>
      <c r="B167" s="1" t="s">
        <v>29</v>
      </c>
      <c r="C167" s="1" t="s">
        <v>138</v>
      </c>
      <c r="D167" s="1" t="s">
        <v>128</v>
      </c>
      <c r="E167" s="1" t="n">
        <v>3</v>
      </c>
      <c r="F167" s="1" t="n">
        <v>2</v>
      </c>
      <c r="G167" s="20" t="b">
        <f aca="false">TRUE()</f>
        <v>1</v>
      </c>
      <c r="H167" s="20" t="b">
        <f aca="false">FALSE()</f>
        <v>0</v>
      </c>
    </row>
    <row r="168" customFormat="false" ht="15" hidden="false" customHeight="true" outlineLevel="0" collapsed="false">
      <c r="A168" s="19" t="n">
        <v>45549.7083333333</v>
      </c>
      <c r="B168" s="1" t="s">
        <v>33</v>
      </c>
      <c r="C168" s="1" t="s">
        <v>154</v>
      </c>
      <c r="D168" s="1" t="s">
        <v>149</v>
      </c>
      <c r="E168" s="1" t="n">
        <v>0</v>
      </c>
      <c r="F168" s="1" t="n">
        <v>3</v>
      </c>
      <c r="G168" s="20" t="b">
        <f aca="false">FALSE()</f>
        <v>0</v>
      </c>
      <c r="H168" s="20" t="b">
        <f aca="false">TRUE()</f>
        <v>1</v>
      </c>
    </row>
    <row r="169" customFormat="false" ht="15" hidden="false" customHeight="true" outlineLevel="0" collapsed="false">
      <c r="A169" s="19" t="n">
        <v>45549.78125</v>
      </c>
      <c r="B169" s="1" t="s">
        <v>31</v>
      </c>
      <c r="C169" s="1" t="s">
        <v>145</v>
      </c>
      <c r="D169" s="1" t="s">
        <v>170</v>
      </c>
      <c r="E169" s="1" t="n">
        <v>4</v>
      </c>
      <c r="F169" s="1" t="n">
        <v>0</v>
      </c>
      <c r="G169" s="20" t="b">
        <f aca="false">TRUE()</f>
        <v>1</v>
      </c>
      <c r="H169" s="20" t="b">
        <f aca="false">FALSE()</f>
        <v>0</v>
      </c>
    </row>
    <row r="170" customFormat="false" ht="15" hidden="false" customHeight="true" outlineLevel="0" collapsed="false">
      <c r="A170" s="19" t="n">
        <v>45549.7916666667</v>
      </c>
      <c r="B170" s="1" t="s">
        <v>33</v>
      </c>
      <c r="C170" s="1" t="s">
        <v>17</v>
      </c>
      <c r="D170" s="1" t="s">
        <v>134</v>
      </c>
      <c r="E170" s="1" t="n">
        <v>3</v>
      </c>
      <c r="F170" s="1" t="n">
        <v>1</v>
      </c>
      <c r="G170" s="20" t="b">
        <f aca="false">TRUE()</f>
        <v>1</v>
      </c>
      <c r="H170" s="20" t="b">
        <f aca="false">FALSE()</f>
        <v>0</v>
      </c>
    </row>
    <row r="171" customFormat="false" ht="15" hidden="false" customHeight="true" outlineLevel="0" collapsed="false">
      <c r="A171" s="19" t="n">
        <v>45549.7916666667</v>
      </c>
      <c r="B171" s="1" t="s">
        <v>29</v>
      </c>
      <c r="C171" s="1" t="s">
        <v>127</v>
      </c>
      <c r="D171" s="1" t="s">
        <v>162</v>
      </c>
      <c r="E171" s="1" t="n">
        <v>0</v>
      </c>
      <c r="F171" s="1" t="n">
        <v>1</v>
      </c>
      <c r="G171" s="20" t="b">
        <f aca="false">FALSE()</f>
        <v>0</v>
      </c>
      <c r="H171" s="20" t="b">
        <f aca="false">TRUE()</f>
        <v>1</v>
      </c>
    </row>
    <row r="172" customFormat="false" ht="15" hidden="false" customHeight="true" outlineLevel="0" collapsed="false">
      <c r="A172" s="19" t="n">
        <v>45549.7916666667</v>
      </c>
      <c r="B172" s="1" t="s">
        <v>30</v>
      </c>
      <c r="C172" s="1" t="s">
        <v>166</v>
      </c>
      <c r="D172" s="1" t="s">
        <v>18</v>
      </c>
      <c r="E172" s="1" t="n">
        <v>0</v>
      </c>
      <c r="F172" s="1" t="n">
        <v>2</v>
      </c>
      <c r="G172" s="20" t="b">
        <f aca="false">FALSE()</f>
        <v>0</v>
      </c>
      <c r="H172" s="20" t="b">
        <f aca="false">TRUE()</f>
        <v>1</v>
      </c>
    </row>
    <row r="173" customFormat="false" ht="15" hidden="false" customHeight="true" outlineLevel="0" collapsed="false">
      <c r="A173" s="19" t="n">
        <v>45550.4375</v>
      </c>
      <c r="B173" s="1" t="s">
        <v>31</v>
      </c>
      <c r="C173" s="1" t="s">
        <v>136</v>
      </c>
      <c r="D173" s="1" t="s">
        <v>20</v>
      </c>
      <c r="E173" s="1" t="n">
        <v>1</v>
      </c>
      <c r="F173" s="1" t="n">
        <v>1</v>
      </c>
      <c r="G173" s="20" t="b">
        <f aca="false">FALSE()</f>
        <v>0</v>
      </c>
      <c r="H173" s="20" t="b">
        <f aca="false">FALSE()</f>
        <v>0</v>
      </c>
    </row>
    <row r="174" customFormat="false" ht="15" hidden="false" customHeight="true" outlineLevel="0" collapsed="false">
      <c r="A174" s="19" t="n">
        <v>45550.5</v>
      </c>
      <c r="B174" s="1" t="s">
        <v>30</v>
      </c>
      <c r="C174" s="1" t="s">
        <v>118</v>
      </c>
      <c r="D174" s="1" t="s">
        <v>175</v>
      </c>
      <c r="E174" s="1" t="n">
        <v>3</v>
      </c>
      <c r="F174" s="1" t="n">
        <v>1</v>
      </c>
      <c r="G174" s="20" t="b">
        <f aca="false">TRUE()</f>
        <v>1</v>
      </c>
      <c r="H174" s="20" t="b">
        <f aca="false">FALSE()</f>
        <v>0</v>
      </c>
    </row>
    <row r="175" customFormat="false" ht="15" hidden="false" customHeight="true" outlineLevel="0" collapsed="false">
      <c r="A175" s="19" t="n">
        <v>45550.5416666667</v>
      </c>
      <c r="B175" s="1" t="s">
        <v>31</v>
      </c>
      <c r="C175" s="1" t="s">
        <v>24</v>
      </c>
      <c r="D175" s="1" t="s">
        <v>140</v>
      </c>
      <c r="E175" s="1" t="n">
        <v>3</v>
      </c>
      <c r="F175" s="1" t="n">
        <v>2</v>
      </c>
      <c r="G175" s="20" t="b">
        <f aca="false">TRUE()</f>
        <v>1</v>
      </c>
      <c r="H175" s="20" t="b">
        <f aca="false">FALSE()</f>
        <v>0</v>
      </c>
    </row>
    <row r="176" customFormat="false" ht="15" hidden="false" customHeight="true" outlineLevel="0" collapsed="false">
      <c r="A176" s="19" t="n">
        <v>45550.5416666667</v>
      </c>
      <c r="B176" s="1" t="s">
        <v>33</v>
      </c>
      <c r="C176" s="1" t="s">
        <v>171</v>
      </c>
      <c r="D176" s="1" t="s">
        <v>160</v>
      </c>
      <c r="E176" s="1" t="n">
        <v>3</v>
      </c>
      <c r="F176" s="1" t="n">
        <v>0</v>
      </c>
      <c r="G176" s="20" t="b">
        <f aca="false">TRUE()</f>
        <v>1</v>
      </c>
      <c r="H176" s="20" t="b">
        <f aca="false">FALSE()</f>
        <v>0</v>
      </c>
    </row>
    <row r="177" customFormat="false" ht="15" hidden="false" customHeight="true" outlineLevel="0" collapsed="false">
      <c r="A177" s="19" t="n">
        <v>45550.5416666667</v>
      </c>
      <c r="B177" s="1" t="s">
        <v>29</v>
      </c>
      <c r="C177" s="1" t="s">
        <v>180</v>
      </c>
      <c r="D177" s="1" t="s">
        <v>130</v>
      </c>
      <c r="E177" s="1" t="n">
        <v>0</v>
      </c>
      <c r="F177" s="1" t="n">
        <v>1</v>
      </c>
      <c r="G177" s="20" t="b">
        <f aca="false">FALSE()</f>
        <v>0</v>
      </c>
      <c r="H177" s="20" t="b">
        <f aca="false">TRUE()</f>
        <v>1</v>
      </c>
    </row>
    <row r="178" customFormat="false" ht="15" hidden="false" customHeight="true" outlineLevel="0" collapsed="false">
      <c r="A178" s="19" t="n">
        <v>45550.5416666667</v>
      </c>
      <c r="B178" s="1" t="s">
        <v>31</v>
      </c>
      <c r="C178" s="1" t="s">
        <v>146</v>
      </c>
      <c r="D178" s="1" t="s">
        <v>174</v>
      </c>
      <c r="E178" s="1" t="n">
        <v>0</v>
      </c>
      <c r="F178" s="1" t="n">
        <v>0</v>
      </c>
      <c r="G178" s="20" t="b">
        <f aca="false">FALSE()</f>
        <v>0</v>
      </c>
      <c r="H178" s="20" t="b">
        <f aca="false">FALSE()</f>
        <v>0</v>
      </c>
    </row>
    <row r="179" customFormat="false" ht="15" hidden="false" customHeight="true" outlineLevel="0" collapsed="false">
      <c r="A179" s="19" t="n">
        <v>45550.5625</v>
      </c>
      <c r="B179" s="1" t="s">
        <v>32</v>
      </c>
      <c r="C179" s="1" t="s">
        <v>191</v>
      </c>
      <c r="D179" s="1" t="s">
        <v>198</v>
      </c>
      <c r="E179" s="1" t="n">
        <v>3</v>
      </c>
      <c r="F179" s="1" t="n">
        <v>1</v>
      </c>
      <c r="G179" s="20" t="b">
        <f aca="false">TRUE()</f>
        <v>1</v>
      </c>
      <c r="H179" s="20" t="b">
        <f aca="false">FALSE()</f>
        <v>0</v>
      </c>
    </row>
    <row r="180" customFormat="false" ht="15" hidden="false" customHeight="true" outlineLevel="0" collapsed="false">
      <c r="A180" s="19" t="n">
        <v>45550.59375</v>
      </c>
      <c r="B180" s="1" t="s">
        <v>30</v>
      </c>
      <c r="C180" s="1" t="s">
        <v>117</v>
      </c>
      <c r="D180" s="1" t="s">
        <v>16</v>
      </c>
      <c r="E180" s="1" t="n">
        <v>1</v>
      </c>
      <c r="F180" s="1" t="n">
        <v>4</v>
      </c>
      <c r="G180" s="20" t="b">
        <f aca="false">FALSE()</f>
        <v>0</v>
      </c>
      <c r="H180" s="20" t="b">
        <f aca="false">TRUE()</f>
        <v>1</v>
      </c>
    </row>
    <row r="181" customFormat="false" ht="15" hidden="false" customHeight="true" outlineLevel="0" collapsed="false">
      <c r="A181" s="19" t="n">
        <v>45550.625</v>
      </c>
      <c r="B181" s="1" t="s">
        <v>33</v>
      </c>
      <c r="C181" s="1" t="s">
        <v>159</v>
      </c>
      <c r="D181" s="1" t="s">
        <v>143</v>
      </c>
      <c r="E181" s="1" t="n">
        <v>1</v>
      </c>
      <c r="F181" s="1" t="n">
        <v>2</v>
      </c>
      <c r="G181" s="20" t="b">
        <f aca="false">FALSE()</f>
        <v>0</v>
      </c>
      <c r="H181" s="20" t="b">
        <f aca="false">TRUE()</f>
        <v>1</v>
      </c>
    </row>
    <row r="182" customFormat="false" ht="15" hidden="false" customHeight="true" outlineLevel="0" collapsed="false">
      <c r="A182" s="19" t="n">
        <v>45550.625</v>
      </c>
      <c r="B182" s="1" t="s">
        <v>33</v>
      </c>
      <c r="C182" s="1" t="s">
        <v>161</v>
      </c>
      <c r="D182" s="1" t="s">
        <v>156</v>
      </c>
      <c r="E182" s="1" t="n">
        <v>1</v>
      </c>
      <c r="F182" s="1" t="n">
        <v>1</v>
      </c>
      <c r="G182" s="20" t="b">
        <f aca="false">FALSE()</f>
        <v>0</v>
      </c>
      <c r="H182" s="20" t="b">
        <f aca="false">FALSE()</f>
        <v>0</v>
      </c>
    </row>
    <row r="183" customFormat="false" ht="15" hidden="false" customHeight="true" outlineLevel="0" collapsed="false">
      <c r="A183" s="19" t="n">
        <v>45550.625</v>
      </c>
      <c r="B183" s="1" t="s">
        <v>33</v>
      </c>
      <c r="C183" s="1" t="s">
        <v>158</v>
      </c>
      <c r="D183" s="1" t="s">
        <v>120</v>
      </c>
      <c r="E183" s="1" t="n">
        <v>2</v>
      </c>
      <c r="F183" s="1" t="n">
        <v>0</v>
      </c>
      <c r="G183" s="20" t="b">
        <f aca="false">TRUE()</f>
        <v>1</v>
      </c>
      <c r="H183" s="20" t="b">
        <f aca="false">FALSE()</f>
        <v>0</v>
      </c>
    </row>
    <row r="184" customFormat="false" ht="15" hidden="false" customHeight="true" outlineLevel="0" collapsed="false">
      <c r="A184" s="19" t="n">
        <v>45550.6458333333</v>
      </c>
      <c r="B184" s="1" t="s">
        <v>29</v>
      </c>
      <c r="C184" s="1" t="s">
        <v>131</v>
      </c>
      <c r="D184" s="1" t="s">
        <v>132</v>
      </c>
      <c r="E184" s="1" t="n">
        <v>1</v>
      </c>
      <c r="F184" s="1" t="n">
        <v>2</v>
      </c>
      <c r="G184" s="20" t="b">
        <f aca="false">FALSE()</f>
        <v>0</v>
      </c>
      <c r="H184" s="20" t="b">
        <f aca="false">TRUE()</f>
        <v>1</v>
      </c>
    </row>
    <row r="185" customFormat="false" ht="15" hidden="false" customHeight="true" outlineLevel="0" collapsed="false">
      <c r="A185" s="19" t="n">
        <v>45550.6458333333</v>
      </c>
      <c r="B185" s="1" t="s">
        <v>32</v>
      </c>
      <c r="C185" s="1" t="s">
        <v>187</v>
      </c>
      <c r="D185" s="1" t="s">
        <v>192</v>
      </c>
      <c r="E185" s="1" t="n">
        <v>1</v>
      </c>
      <c r="F185" s="1" t="n">
        <v>2</v>
      </c>
      <c r="G185" s="20" t="b">
        <f aca="false">FALSE()</f>
        <v>0</v>
      </c>
      <c r="H185" s="20" t="b">
        <f aca="false">TRUE()</f>
        <v>1</v>
      </c>
    </row>
    <row r="186" customFormat="false" ht="15" hidden="false" customHeight="true" outlineLevel="0" collapsed="false">
      <c r="A186" s="19" t="n">
        <v>45550.6666666667</v>
      </c>
      <c r="B186" s="1" t="s">
        <v>31</v>
      </c>
      <c r="C186" s="1" t="s">
        <v>168</v>
      </c>
      <c r="D186" s="1" t="s">
        <v>22</v>
      </c>
      <c r="E186" s="1" t="n">
        <v>0</v>
      </c>
      <c r="F186" s="1" t="n">
        <v>4</v>
      </c>
      <c r="G186" s="20" t="b">
        <f aca="false">FALSE()</f>
        <v>0</v>
      </c>
      <c r="H186" s="20" t="b">
        <f aca="false">TRUE()</f>
        <v>1</v>
      </c>
    </row>
    <row r="187" customFormat="false" ht="15" hidden="false" customHeight="true" outlineLevel="0" collapsed="false">
      <c r="A187" s="19" t="n">
        <v>45550.6875</v>
      </c>
      <c r="B187" s="1" t="s">
        <v>30</v>
      </c>
      <c r="C187" s="1" t="s">
        <v>123</v>
      </c>
      <c r="D187" s="1" t="s">
        <v>114</v>
      </c>
      <c r="E187" s="1" t="n">
        <v>2</v>
      </c>
      <c r="F187" s="1" t="n">
        <v>3</v>
      </c>
      <c r="G187" s="20" t="b">
        <f aca="false">FALSE()</f>
        <v>0</v>
      </c>
      <c r="H187" s="20" t="b">
        <f aca="false">TRUE()</f>
        <v>1</v>
      </c>
    </row>
    <row r="188" customFormat="false" ht="15" hidden="false" customHeight="true" outlineLevel="0" collapsed="false">
      <c r="A188" s="19" t="n">
        <v>45550.78125</v>
      </c>
      <c r="B188" s="1" t="s">
        <v>33</v>
      </c>
      <c r="C188" s="1" t="s">
        <v>157</v>
      </c>
      <c r="D188" s="1" t="s">
        <v>172</v>
      </c>
      <c r="E188" s="1" t="n">
        <v>0</v>
      </c>
      <c r="F188" s="1" t="n">
        <v>0</v>
      </c>
      <c r="G188" s="20" t="b">
        <f aca="false">FALSE()</f>
        <v>0</v>
      </c>
      <c r="H188" s="20" t="b">
        <f aca="false">FALSE()</f>
        <v>0</v>
      </c>
    </row>
    <row r="189" customFormat="false" ht="15" hidden="false" customHeight="true" outlineLevel="0" collapsed="false">
      <c r="A189" s="19" t="n">
        <v>45550.78125</v>
      </c>
      <c r="B189" s="1" t="s">
        <v>31</v>
      </c>
      <c r="C189" s="1" t="s">
        <v>148</v>
      </c>
      <c r="D189" s="1" t="s">
        <v>19</v>
      </c>
      <c r="E189" s="1" t="n">
        <v>1</v>
      </c>
      <c r="F189" s="1" t="n">
        <v>1</v>
      </c>
      <c r="G189" s="20" t="b">
        <f aca="false">FALSE()</f>
        <v>0</v>
      </c>
      <c r="H189" s="20" t="b">
        <f aca="false">FALSE()</f>
        <v>0</v>
      </c>
    </row>
    <row r="190" customFormat="false" ht="15" hidden="false" customHeight="true" outlineLevel="0" collapsed="false">
      <c r="A190" s="19" t="n">
        <v>45550.7916666667</v>
      </c>
      <c r="B190" s="1" t="s">
        <v>30</v>
      </c>
      <c r="C190" s="1" t="s">
        <v>182</v>
      </c>
      <c r="D190" s="1" t="s">
        <v>151</v>
      </c>
      <c r="E190" s="1" t="n">
        <v>3</v>
      </c>
      <c r="F190" s="1" t="n">
        <v>0</v>
      </c>
      <c r="G190" s="20" t="b">
        <f aca="false">TRUE()</f>
        <v>1</v>
      </c>
      <c r="H190" s="20" t="b">
        <f aca="false">FALSE()</f>
        <v>0</v>
      </c>
    </row>
    <row r="191" customFormat="false" ht="15" hidden="false" customHeight="true" outlineLevel="0" collapsed="false">
      <c r="A191" s="19" t="n">
        <v>45551.6875</v>
      </c>
      <c r="B191" s="1" t="s">
        <v>31</v>
      </c>
      <c r="C191" s="1" t="s">
        <v>139</v>
      </c>
      <c r="D191" s="1" t="s">
        <v>165</v>
      </c>
      <c r="E191" s="1" t="n">
        <v>2</v>
      </c>
      <c r="F191" s="1" t="n">
        <v>3</v>
      </c>
      <c r="G191" s="20" t="b">
        <f aca="false">FALSE()</f>
        <v>0</v>
      </c>
      <c r="H191" s="20" t="b">
        <f aca="false">TRUE()</f>
        <v>1</v>
      </c>
    </row>
    <row r="192" customFormat="false" ht="15" hidden="false" customHeight="true" outlineLevel="0" collapsed="false">
      <c r="A192" s="19" t="n">
        <v>45551.78125</v>
      </c>
      <c r="B192" s="1" t="s">
        <v>31</v>
      </c>
      <c r="C192" s="1" t="s">
        <v>169</v>
      </c>
      <c r="D192" s="1" t="s">
        <v>163</v>
      </c>
      <c r="E192" s="1" t="n">
        <v>2</v>
      </c>
      <c r="F192" s="1" t="n">
        <v>1</v>
      </c>
      <c r="G192" s="20" t="b">
        <f aca="false">TRUE()</f>
        <v>1</v>
      </c>
      <c r="H192" s="20" t="b">
        <f aca="false">FALSE()</f>
        <v>0</v>
      </c>
    </row>
    <row r="193" customFormat="false" ht="15" hidden="false" customHeight="true" outlineLevel="0" collapsed="false">
      <c r="A193" s="19" t="n">
        <v>45551.7916666667</v>
      </c>
      <c r="B193" s="1" t="s">
        <v>30</v>
      </c>
      <c r="C193" s="1" t="s">
        <v>167</v>
      </c>
      <c r="D193" s="1" t="s">
        <v>141</v>
      </c>
      <c r="E193" s="1" t="n">
        <v>3</v>
      </c>
      <c r="F193" s="1" t="n">
        <v>1</v>
      </c>
      <c r="G193" s="20" t="b">
        <f aca="false">TRUE()</f>
        <v>1</v>
      </c>
      <c r="H193" s="20" t="b">
        <f aca="false">FALSE()</f>
        <v>0</v>
      </c>
    </row>
    <row r="194" customFormat="false" ht="15" hidden="false" customHeight="true" outlineLevel="0" collapsed="false">
      <c r="A194" s="19" t="n">
        <v>45552.7083333333</v>
      </c>
      <c r="B194" s="1" t="s">
        <v>30</v>
      </c>
      <c r="C194" s="1" t="s">
        <v>173</v>
      </c>
      <c r="D194" s="1" t="s">
        <v>166</v>
      </c>
      <c r="E194" s="1" t="n">
        <v>1</v>
      </c>
      <c r="F194" s="1" t="n">
        <v>0</v>
      </c>
      <c r="G194" s="20" t="b">
        <f aca="false">TRUE()</f>
        <v>1</v>
      </c>
      <c r="H194" s="20" t="b">
        <f aca="false">FALSE()</f>
        <v>0</v>
      </c>
    </row>
    <row r="195" customFormat="false" ht="15" hidden="false" customHeight="true" outlineLevel="0" collapsed="false">
      <c r="A195" s="19" t="n">
        <v>45553.7083333333</v>
      </c>
      <c r="B195" s="1" t="s">
        <v>30</v>
      </c>
      <c r="C195" s="1" t="s">
        <v>116</v>
      </c>
      <c r="D195" s="1" t="s">
        <v>115</v>
      </c>
      <c r="E195" s="1" t="n">
        <v>2</v>
      </c>
      <c r="F195" s="1" t="n">
        <v>1</v>
      </c>
      <c r="G195" s="20" t="b">
        <f aca="false">TRUE()</f>
        <v>1</v>
      </c>
      <c r="H195" s="20" t="b">
        <f aca="false">FALSE()</f>
        <v>0</v>
      </c>
    </row>
    <row r="196" customFormat="false" ht="15" hidden="false" customHeight="true" outlineLevel="0" collapsed="false">
      <c r="A196" s="19" t="n">
        <v>45554.7083333333</v>
      </c>
      <c r="B196" s="1" t="s">
        <v>30</v>
      </c>
      <c r="C196" s="1" t="s">
        <v>142</v>
      </c>
      <c r="D196" s="1" t="s">
        <v>114</v>
      </c>
      <c r="E196" s="1" t="n">
        <v>0</v>
      </c>
      <c r="F196" s="1" t="n">
        <v>2</v>
      </c>
      <c r="G196" s="20" t="b">
        <f aca="false">FALSE()</f>
        <v>0</v>
      </c>
      <c r="H196" s="20" t="b">
        <f aca="false">TRUE()</f>
        <v>1</v>
      </c>
    </row>
    <row r="197" customFormat="false" ht="15" hidden="false" customHeight="true" outlineLevel="0" collapsed="false">
      <c r="A197" s="19" t="n">
        <v>45555.6875</v>
      </c>
      <c r="B197" s="1" t="s">
        <v>31</v>
      </c>
      <c r="C197" s="1" t="s">
        <v>168</v>
      </c>
      <c r="D197" s="1" t="s">
        <v>147</v>
      </c>
      <c r="E197" s="1" t="n">
        <v>0</v>
      </c>
      <c r="F197" s="1" t="n">
        <v>2</v>
      </c>
      <c r="G197" s="20" t="b">
        <f aca="false">FALSE()</f>
        <v>0</v>
      </c>
      <c r="H197" s="20" t="b">
        <f aca="false">TRUE()</f>
        <v>1</v>
      </c>
    </row>
    <row r="198" customFormat="false" ht="15" hidden="false" customHeight="true" outlineLevel="0" collapsed="false">
      <c r="A198" s="19" t="n">
        <v>45555.7708333333</v>
      </c>
      <c r="B198" s="1" t="s">
        <v>32</v>
      </c>
      <c r="C198" s="1" t="s">
        <v>191</v>
      </c>
      <c r="D198" s="1" t="s">
        <v>187</v>
      </c>
      <c r="E198" s="1" t="n">
        <v>2</v>
      </c>
      <c r="F198" s="1" t="n">
        <v>3</v>
      </c>
      <c r="G198" s="20" t="b">
        <f aca="false">FALSE()</f>
        <v>0</v>
      </c>
      <c r="H198" s="20" t="b">
        <f aca="false">TRUE()</f>
        <v>1</v>
      </c>
    </row>
    <row r="199" customFormat="false" ht="15" hidden="false" customHeight="true" outlineLevel="0" collapsed="false">
      <c r="A199" s="19" t="n">
        <v>45555.78125</v>
      </c>
      <c r="B199" s="1" t="s">
        <v>33</v>
      </c>
      <c r="C199" s="1" t="s">
        <v>155</v>
      </c>
      <c r="D199" s="1" t="s">
        <v>150</v>
      </c>
      <c r="E199" s="1" t="n">
        <v>8</v>
      </c>
      <c r="F199" s="1" t="n">
        <v>0</v>
      </c>
      <c r="G199" s="20" t="b">
        <f aca="false">TRUE()</f>
        <v>1</v>
      </c>
      <c r="H199" s="20" t="b">
        <f aca="false">FALSE()</f>
        <v>0</v>
      </c>
    </row>
    <row r="200" customFormat="false" ht="15" hidden="false" customHeight="true" outlineLevel="0" collapsed="false">
      <c r="A200" s="19" t="n">
        <v>45555.78125</v>
      </c>
      <c r="B200" s="1" t="s">
        <v>31</v>
      </c>
      <c r="C200" s="1" t="s">
        <v>163</v>
      </c>
      <c r="D200" s="1" t="s">
        <v>146</v>
      </c>
      <c r="E200" s="1" t="n">
        <v>2</v>
      </c>
      <c r="F200" s="1" t="n">
        <v>3</v>
      </c>
      <c r="G200" s="20" t="b">
        <f aca="false">FALSE()</f>
        <v>0</v>
      </c>
      <c r="H200" s="20" t="b">
        <f aca="false">TRUE()</f>
        <v>1</v>
      </c>
    </row>
    <row r="201" customFormat="false" ht="15" hidden="false" customHeight="true" outlineLevel="0" collapsed="false">
      <c r="A201" s="19" t="n">
        <v>45555.7916666667</v>
      </c>
      <c r="B201" s="1" t="s">
        <v>30</v>
      </c>
      <c r="C201" s="1" t="s">
        <v>119</v>
      </c>
      <c r="D201" s="1" t="s">
        <v>124</v>
      </c>
      <c r="E201" s="1" t="n">
        <v>2</v>
      </c>
      <c r="F201" s="1" t="n">
        <v>1</v>
      </c>
      <c r="G201" s="20" t="b">
        <f aca="false">TRUE()</f>
        <v>1</v>
      </c>
      <c r="H201" s="20" t="b">
        <f aca="false">FALSE()</f>
        <v>0</v>
      </c>
    </row>
    <row r="202" customFormat="false" ht="15" hidden="false" customHeight="true" outlineLevel="0" collapsed="false">
      <c r="A202" s="19" t="n">
        <v>45556.4791666667</v>
      </c>
      <c r="B202" s="1" t="s">
        <v>29</v>
      </c>
      <c r="C202" s="1" t="s">
        <v>137</v>
      </c>
      <c r="D202" s="1" t="s">
        <v>162</v>
      </c>
      <c r="E202" s="1" t="n">
        <v>0</v>
      </c>
      <c r="F202" s="1" t="n">
        <v>3</v>
      </c>
      <c r="G202" s="20" t="b">
        <f aca="false">FALSE()</f>
        <v>0</v>
      </c>
      <c r="H202" s="20" t="b">
        <f aca="false">TRUE()</f>
        <v>1</v>
      </c>
    </row>
    <row r="203" customFormat="false" ht="15" hidden="false" customHeight="true" outlineLevel="0" collapsed="false">
      <c r="A203" s="19" t="n">
        <v>45556.5</v>
      </c>
      <c r="B203" s="1" t="s">
        <v>30</v>
      </c>
      <c r="C203" s="1" t="s">
        <v>175</v>
      </c>
      <c r="D203" s="1" t="s">
        <v>166</v>
      </c>
      <c r="E203" s="1" t="n">
        <v>0</v>
      </c>
      <c r="F203" s="1" t="n">
        <v>0</v>
      </c>
      <c r="G203" s="20" t="b">
        <f aca="false">FALSE()</f>
        <v>0</v>
      </c>
      <c r="H203" s="20" t="b">
        <f aca="false">FALSE()</f>
        <v>0</v>
      </c>
    </row>
    <row r="204" customFormat="false" ht="15" hidden="false" customHeight="true" outlineLevel="0" collapsed="false">
      <c r="A204" s="19" t="n">
        <v>45556.5416666667</v>
      </c>
      <c r="B204" s="1" t="s">
        <v>31</v>
      </c>
      <c r="C204" s="1" t="s">
        <v>170</v>
      </c>
      <c r="D204" s="1" t="s">
        <v>136</v>
      </c>
      <c r="E204" s="1" t="n">
        <v>2</v>
      </c>
      <c r="F204" s="1" t="n">
        <v>0</v>
      </c>
      <c r="G204" s="20" t="b">
        <f aca="false">TRUE()</f>
        <v>1</v>
      </c>
      <c r="H204" s="20" t="b">
        <f aca="false">FALSE()</f>
        <v>0</v>
      </c>
    </row>
    <row r="205" customFormat="false" ht="15" hidden="false" customHeight="true" outlineLevel="0" collapsed="false">
      <c r="A205" s="19" t="n">
        <v>45556.5625</v>
      </c>
      <c r="B205" s="1" t="s">
        <v>32</v>
      </c>
      <c r="C205" s="1" t="s">
        <v>186</v>
      </c>
      <c r="D205" s="1" t="s">
        <v>194</v>
      </c>
      <c r="E205" s="1" t="n">
        <v>2</v>
      </c>
      <c r="F205" s="1" t="n">
        <v>2</v>
      </c>
      <c r="G205" s="20" t="b">
        <f aca="false">FALSE()</f>
        <v>0</v>
      </c>
      <c r="H205" s="20" t="b">
        <f aca="false">FALSE()</f>
        <v>0</v>
      </c>
    </row>
    <row r="206" customFormat="false" ht="15" hidden="false" customHeight="true" outlineLevel="0" collapsed="false">
      <c r="A206" s="19" t="n">
        <v>45556.5625</v>
      </c>
      <c r="B206" s="1" t="s">
        <v>32</v>
      </c>
      <c r="C206" s="1" t="s">
        <v>199</v>
      </c>
      <c r="D206" s="1" t="s">
        <v>189</v>
      </c>
      <c r="E206" s="1" t="n">
        <v>0</v>
      </c>
      <c r="F206" s="1" t="n">
        <v>3</v>
      </c>
      <c r="G206" s="20" t="b">
        <f aca="false">FALSE()</f>
        <v>0</v>
      </c>
      <c r="H206" s="20" t="b">
        <f aca="false">TRUE()</f>
        <v>1</v>
      </c>
    </row>
    <row r="207" customFormat="false" ht="15" hidden="false" customHeight="true" outlineLevel="0" collapsed="false">
      <c r="A207" s="19" t="n">
        <v>45556.5625</v>
      </c>
      <c r="B207" s="1" t="s">
        <v>32</v>
      </c>
      <c r="C207" s="1" t="s">
        <v>188</v>
      </c>
      <c r="D207" s="1" t="s">
        <v>193</v>
      </c>
      <c r="E207" s="1" t="n">
        <v>2</v>
      </c>
      <c r="F207" s="1" t="n">
        <v>1</v>
      </c>
      <c r="G207" s="20" t="b">
        <f aca="false">TRUE()</f>
        <v>1</v>
      </c>
      <c r="H207" s="20" t="b">
        <f aca="false">FALSE()</f>
        <v>0</v>
      </c>
    </row>
    <row r="208" customFormat="false" ht="15" hidden="false" customHeight="true" outlineLevel="0" collapsed="false">
      <c r="A208" s="19" t="n">
        <v>45556.5625</v>
      </c>
      <c r="B208" s="1" t="s">
        <v>32</v>
      </c>
      <c r="C208" s="1" t="s">
        <v>192</v>
      </c>
      <c r="D208" s="1" t="s">
        <v>15</v>
      </c>
      <c r="E208" s="1" t="n">
        <v>0</v>
      </c>
      <c r="F208" s="1" t="n">
        <v>5</v>
      </c>
      <c r="G208" s="20" t="b">
        <f aca="false">FALSE()</f>
        <v>0</v>
      </c>
      <c r="H208" s="20" t="b">
        <f aca="false">TRUE()</f>
        <v>1</v>
      </c>
    </row>
    <row r="209" customFormat="false" ht="15" hidden="false" customHeight="true" outlineLevel="0" collapsed="false">
      <c r="A209" s="19" t="n">
        <v>45556.5833333333</v>
      </c>
      <c r="B209" s="1" t="s">
        <v>29</v>
      </c>
      <c r="C209" s="1" t="s">
        <v>122</v>
      </c>
      <c r="D209" s="1" t="s">
        <v>132</v>
      </c>
      <c r="E209" s="1" t="n">
        <v>3</v>
      </c>
      <c r="F209" s="1" t="n">
        <v>1</v>
      </c>
      <c r="G209" s="20" t="b">
        <f aca="false">TRUE()</f>
        <v>1</v>
      </c>
      <c r="H209" s="20" t="b">
        <f aca="false">FALSE()</f>
        <v>0</v>
      </c>
    </row>
    <row r="210" customFormat="false" ht="15" hidden="false" customHeight="true" outlineLevel="0" collapsed="false">
      <c r="A210" s="19" t="n">
        <v>45556.5833333333</v>
      </c>
      <c r="B210" s="1" t="s">
        <v>29</v>
      </c>
      <c r="C210" s="1" t="s">
        <v>179</v>
      </c>
      <c r="D210" s="1" t="s">
        <v>128</v>
      </c>
      <c r="E210" s="1" t="n">
        <v>1</v>
      </c>
      <c r="F210" s="1" t="n">
        <v>1</v>
      </c>
      <c r="G210" s="20" t="b">
        <f aca="false">FALSE()</f>
        <v>0</v>
      </c>
      <c r="H210" s="20" t="b">
        <f aca="false">FALSE()</f>
        <v>0</v>
      </c>
    </row>
    <row r="211" customFormat="false" ht="15" hidden="false" customHeight="true" outlineLevel="0" collapsed="false">
      <c r="A211" s="19" t="n">
        <v>45556.5833333333</v>
      </c>
      <c r="B211" s="1" t="s">
        <v>29</v>
      </c>
      <c r="C211" s="1" t="s">
        <v>21</v>
      </c>
      <c r="D211" s="1" t="s">
        <v>127</v>
      </c>
      <c r="E211" s="1" t="n">
        <v>3</v>
      </c>
      <c r="F211" s="1" t="n">
        <v>0</v>
      </c>
      <c r="G211" s="20" t="b">
        <f aca="false">TRUE()</f>
        <v>1</v>
      </c>
      <c r="H211" s="20" t="b">
        <f aca="false">FALSE()</f>
        <v>0</v>
      </c>
    </row>
    <row r="212" customFormat="false" ht="15" hidden="false" customHeight="true" outlineLevel="0" collapsed="false">
      <c r="A212" s="19" t="n">
        <v>45556.5833333333</v>
      </c>
      <c r="B212" s="1" t="s">
        <v>29</v>
      </c>
      <c r="C212" s="1" t="s">
        <v>133</v>
      </c>
      <c r="D212" s="1" t="s">
        <v>125</v>
      </c>
      <c r="E212" s="1" t="n">
        <v>1</v>
      </c>
      <c r="F212" s="1" t="n">
        <v>1</v>
      </c>
      <c r="G212" s="20" t="b">
        <f aca="false">FALSE()</f>
        <v>0</v>
      </c>
      <c r="H212" s="20" t="b">
        <f aca="false">FALSE()</f>
        <v>0</v>
      </c>
    </row>
    <row r="213" customFormat="false" ht="15" hidden="false" customHeight="true" outlineLevel="0" collapsed="false">
      <c r="A213" s="19" t="n">
        <v>45556.5833333333</v>
      </c>
      <c r="B213" s="1" t="s">
        <v>29</v>
      </c>
      <c r="C213" s="1" t="s">
        <v>180</v>
      </c>
      <c r="D213" s="1" t="s">
        <v>152</v>
      </c>
      <c r="E213" s="1" t="n">
        <v>3</v>
      </c>
      <c r="F213" s="1" t="n">
        <v>1</v>
      </c>
      <c r="G213" s="20" t="b">
        <f aca="false">TRUE()</f>
        <v>1</v>
      </c>
      <c r="H213" s="20" t="b">
        <f aca="false">FALSE()</f>
        <v>0</v>
      </c>
    </row>
    <row r="214" customFormat="false" ht="15" hidden="false" customHeight="true" outlineLevel="0" collapsed="false">
      <c r="A214" s="19" t="n">
        <v>45556.5833333333</v>
      </c>
      <c r="B214" s="1" t="s">
        <v>29</v>
      </c>
      <c r="C214" s="1" t="s">
        <v>138</v>
      </c>
      <c r="D214" s="1" t="s">
        <v>131</v>
      </c>
      <c r="E214" s="1" t="n">
        <v>3</v>
      </c>
      <c r="F214" s="1" t="n">
        <v>1</v>
      </c>
      <c r="G214" s="20" t="b">
        <f aca="false">TRUE()</f>
        <v>1</v>
      </c>
      <c r="H214" s="20" t="b">
        <f aca="false">FALSE()</f>
        <v>0</v>
      </c>
    </row>
    <row r="215" customFormat="false" ht="15" hidden="false" customHeight="true" outlineLevel="0" collapsed="false">
      <c r="A215" s="19" t="n">
        <v>45556.59375</v>
      </c>
      <c r="B215" s="1" t="s">
        <v>30</v>
      </c>
      <c r="C215" s="1" t="s">
        <v>141</v>
      </c>
      <c r="D215" s="1" t="s">
        <v>123</v>
      </c>
      <c r="E215" s="1" t="n">
        <v>2</v>
      </c>
      <c r="F215" s="1" t="n">
        <v>1</v>
      </c>
      <c r="G215" s="20" t="b">
        <f aca="false">TRUE()</f>
        <v>1</v>
      </c>
      <c r="H215" s="20" t="b">
        <f aca="false">FALSE()</f>
        <v>0</v>
      </c>
    </row>
    <row r="216" customFormat="false" ht="15" hidden="false" customHeight="true" outlineLevel="0" collapsed="false">
      <c r="A216" s="19" t="n">
        <v>45556.625</v>
      </c>
      <c r="B216" s="1" t="s">
        <v>33</v>
      </c>
      <c r="C216" s="1" t="s">
        <v>144</v>
      </c>
      <c r="D216" s="1" t="s">
        <v>161</v>
      </c>
      <c r="E216" s="1" t="n">
        <v>3</v>
      </c>
      <c r="F216" s="1" t="n">
        <v>3</v>
      </c>
      <c r="G216" s="20" t="b">
        <f aca="false">FALSE()</f>
        <v>0</v>
      </c>
      <c r="H216" s="20" t="b">
        <f aca="false">FALSE()</f>
        <v>0</v>
      </c>
    </row>
    <row r="217" customFormat="false" ht="15" hidden="false" customHeight="true" outlineLevel="0" collapsed="false">
      <c r="A217" s="19" t="n">
        <v>45556.6666666667</v>
      </c>
      <c r="B217" s="1" t="s">
        <v>31</v>
      </c>
      <c r="C217" s="1" t="s">
        <v>177</v>
      </c>
      <c r="D217" s="1" t="s">
        <v>22</v>
      </c>
      <c r="E217" s="1" t="n">
        <v>0</v>
      </c>
      <c r="F217" s="1" t="n">
        <v>0</v>
      </c>
      <c r="G217" s="20" t="b">
        <f aca="false">FALSE()</f>
        <v>0</v>
      </c>
      <c r="H217" s="20" t="b">
        <f aca="false">FALSE()</f>
        <v>0</v>
      </c>
    </row>
    <row r="218" customFormat="false" ht="15" hidden="false" customHeight="true" outlineLevel="0" collapsed="false">
      <c r="A218" s="19" t="n">
        <v>45556.6875</v>
      </c>
      <c r="B218" s="1" t="s">
        <v>32</v>
      </c>
      <c r="C218" s="1" t="s">
        <v>196</v>
      </c>
      <c r="D218" s="1" t="s">
        <v>183</v>
      </c>
      <c r="E218" s="1" t="n">
        <v>2</v>
      </c>
      <c r="F218" s="1" t="n">
        <v>0</v>
      </c>
      <c r="G218" s="20" t="b">
        <f aca="false">TRUE()</f>
        <v>1</v>
      </c>
      <c r="H218" s="20" t="b">
        <f aca="false">FALSE()</f>
        <v>0</v>
      </c>
    </row>
    <row r="219" customFormat="false" ht="15" hidden="false" customHeight="true" outlineLevel="0" collapsed="false">
      <c r="A219" s="19" t="n">
        <v>45556.6875</v>
      </c>
      <c r="B219" s="1" t="s">
        <v>29</v>
      </c>
      <c r="C219" s="1" t="s">
        <v>153</v>
      </c>
      <c r="D219" s="1" t="s">
        <v>121</v>
      </c>
      <c r="E219" s="1" t="n">
        <v>0</v>
      </c>
      <c r="F219" s="1" t="n">
        <v>0</v>
      </c>
      <c r="G219" s="20" t="b">
        <f aca="false">FALSE()</f>
        <v>0</v>
      </c>
      <c r="H219" s="20" t="b">
        <f aca="false">FALSE()</f>
        <v>0</v>
      </c>
    </row>
    <row r="220" customFormat="false" ht="15" hidden="false" customHeight="true" outlineLevel="0" collapsed="false">
      <c r="A220" s="19" t="n">
        <v>45556.6875</v>
      </c>
      <c r="B220" s="1" t="s">
        <v>30</v>
      </c>
      <c r="C220" s="1" t="s">
        <v>151</v>
      </c>
      <c r="D220" s="1" t="s">
        <v>117</v>
      </c>
      <c r="E220" s="1" t="n">
        <v>2</v>
      </c>
      <c r="F220" s="1" t="n">
        <v>0</v>
      </c>
      <c r="G220" s="20" t="b">
        <f aca="false">TRUE()</f>
        <v>1</v>
      </c>
      <c r="H220" s="20" t="b">
        <f aca="false">FALSE()</f>
        <v>0</v>
      </c>
    </row>
    <row r="221" customFormat="false" ht="15" hidden="false" customHeight="true" outlineLevel="0" collapsed="false">
      <c r="A221" s="19" t="n">
        <v>45556.7083333333</v>
      </c>
      <c r="B221" s="1" t="s">
        <v>33</v>
      </c>
      <c r="C221" s="1" t="s">
        <v>171</v>
      </c>
      <c r="D221" s="1" t="s">
        <v>157</v>
      </c>
      <c r="E221" s="1" t="n">
        <v>1</v>
      </c>
      <c r="F221" s="1" t="n">
        <v>1</v>
      </c>
      <c r="G221" s="20" t="b">
        <f aca="false">FALSE()</f>
        <v>0</v>
      </c>
      <c r="H221" s="20" t="b">
        <f aca="false">FALSE()</f>
        <v>0</v>
      </c>
    </row>
    <row r="222" customFormat="false" ht="15" hidden="false" customHeight="true" outlineLevel="0" collapsed="false">
      <c r="A222" s="19" t="n">
        <v>45556.78125</v>
      </c>
      <c r="B222" s="1" t="s">
        <v>31</v>
      </c>
      <c r="C222" s="1" t="s">
        <v>174</v>
      </c>
      <c r="D222" s="1" t="s">
        <v>139</v>
      </c>
      <c r="E222" s="1" t="n">
        <v>2</v>
      </c>
      <c r="F222" s="1" t="n">
        <v>2</v>
      </c>
      <c r="G222" s="20" t="b">
        <f aca="false">FALSE()</f>
        <v>0</v>
      </c>
      <c r="H222" s="20" t="b">
        <f aca="false">FALSE()</f>
        <v>0</v>
      </c>
    </row>
    <row r="223" customFormat="false" ht="15" hidden="false" customHeight="true" outlineLevel="0" collapsed="false">
      <c r="A223" s="19" t="n">
        <v>45556.7916666667</v>
      </c>
      <c r="B223" s="1" t="s">
        <v>33</v>
      </c>
      <c r="C223" s="1" t="s">
        <v>143</v>
      </c>
      <c r="D223" s="1" t="s">
        <v>17</v>
      </c>
      <c r="E223" s="1" t="n">
        <v>1</v>
      </c>
      <c r="F223" s="1" t="n">
        <v>1</v>
      </c>
      <c r="G223" s="20" t="b">
        <f aca="false">FALSE()</f>
        <v>0</v>
      </c>
      <c r="H223" s="20" t="b">
        <f aca="false">FALSE()</f>
        <v>0</v>
      </c>
    </row>
    <row r="224" customFormat="false" ht="15" hidden="false" customHeight="true" outlineLevel="0" collapsed="false">
      <c r="A224" s="19" t="n">
        <v>45556.7916666667</v>
      </c>
      <c r="B224" s="1" t="s">
        <v>30</v>
      </c>
      <c r="C224" s="1" t="s">
        <v>18</v>
      </c>
      <c r="D224" s="1" t="s">
        <v>176</v>
      </c>
      <c r="E224" s="1" t="n">
        <v>4</v>
      </c>
      <c r="F224" s="1" t="n">
        <v>1</v>
      </c>
      <c r="G224" s="20" t="b">
        <f aca="false">TRUE()</f>
        <v>1</v>
      </c>
      <c r="H224" s="20" t="b">
        <f aca="false">FALSE()</f>
        <v>0</v>
      </c>
    </row>
    <row r="225" customFormat="false" ht="15" hidden="false" customHeight="true" outlineLevel="0" collapsed="false">
      <c r="A225" s="19" t="n">
        <v>45557.4375</v>
      </c>
      <c r="B225" s="1" t="s">
        <v>31</v>
      </c>
      <c r="C225" s="1" t="s">
        <v>140</v>
      </c>
      <c r="D225" s="1" t="s">
        <v>169</v>
      </c>
      <c r="E225" s="1" t="n">
        <v>2</v>
      </c>
      <c r="F225" s="1" t="n">
        <v>1</v>
      </c>
      <c r="G225" s="20" t="b">
        <f aca="false">TRUE()</f>
        <v>1</v>
      </c>
      <c r="H225" s="20" t="b">
        <f aca="false">FALSE()</f>
        <v>0</v>
      </c>
    </row>
    <row r="226" customFormat="false" ht="15" hidden="false" customHeight="true" outlineLevel="0" collapsed="false">
      <c r="A226" s="19" t="n">
        <v>45557.5</v>
      </c>
      <c r="B226" s="1" t="s">
        <v>30</v>
      </c>
      <c r="C226" s="1" t="s">
        <v>115</v>
      </c>
      <c r="D226" s="1" t="s">
        <v>142</v>
      </c>
      <c r="E226" s="1" t="n">
        <v>1</v>
      </c>
      <c r="F226" s="1" t="n">
        <v>1</v>
      </c>
      <c r="G226" s="20" t="b">
        <f aca="false">FALSE()</f>
        <v>0</v>
      </c>
      <c r="H226" s="20" t="b">
        <f aca="false">FALSE()</f>
        <v>0</v>
      </c>
    </row>
    <row r="227" customFormat="false" ht="15" hidden="false" customHeight="true" outlineLevel="0" collapsed="false">
      <c r="A227" s="19" t="n">
        <v>45557.5416666667</v>
      </c>
      <c r="B227" s="1" t="s">
        <v>29</v>
      </c>
      <c r="C227" s="1" t="s">
        <v>129</v>
      </c>
      <c r="D227" s="1" t="s">
        <v>126</v>
      </c>
      <c r="E227" s="1" t="n">
        <v>2</v>
      </c>
      <c r="F227" s="1" t="n">
        <v>2</v>
      </c>
      <c r="G227" s="20" t="b">
        <f aca="false">FALSE()</f>
        <v>0</v>
      </c>
      <c r="H227" s="20" t="b">
        <f aca="false">FALSE()</f>
        <v>0</v>
      </c>
    </row>
    <row r="228" customFormat="false" ht="15" hidden="false" customHeight="true" outlineLevel="0" collapsed="false">
      <c r="A228" s="19" t="n">
        <v>45557.5416666667</v>
      </c>
      <c r="B228" s="1" t="s">
        <v>31</v>
      </c>
      <c r="C228" s="1" t="s">
        <v>148</v>
      </c>
      <c r="D228" s="1" t="s">
        <v>164</v>
      </c>
      <c r="E228" s="1" t="n">
        <v>1</v>
      </c>
      <c r="F228" s="1" t="n">
        <v>2</v>
      </c>
      <c r="G228" s="20" t="b">
        <f aca="false">FALSE()</f>
        <v>0</v>
      </c>
      <c r="H228" s="20" t="b">
        <f aca="false">TRUE()</f>
        <v>1</v>
      </c>
    </row>
    <row r="229" customFormat="false" ht="15" hidden="false" customHeight="true" outlineLevel="0" collapsed="false">
      <c r="A229" s="19" t="n">
        <v>45557.5416666667</v>
      </c>
      <c r="B229" s="1" t="s">
        <v>33</v>
      </c>
      <c r="C229" s="1" t="s">
        <v>149</v>
      </c>
      <c r="D229" s="1" t="s">
        <v>120</v>
      </c>
      <c r="E229" s="1" t="n">
        <v>3</v>
      </c>
      <c r="F229" s="1" t="n">
        <v>1</v>
      </c>
      <c r="G229" s="20" t="b">
        <f aca="false">TRUE()</f>
        <v>1</v>
      </c>
      <c r="H229" s="20" t="b">
        <f aca="false">FALSE()</f>
        <v>0</v>
      </c>
    </row>
    <row r="230" customFormat="false" ht="15" hidden="false" customHeight="true" outlineLevel="0" collapsed="false">
      <c r="A230" s="19" t="n">
        <v>45557.5625</v>
      </c>
      <c r="B230" s="1" t="s">
        <v>32</v>
      </c>
      <c r="C230" s="1" t="s">
        <v>184</v>
      </c>
      <c r="D230" s="1" t="s">
        <v>197</v>
      </c>
      <c r="E230" s="1" t="n">
        <v>4</v>
      </c>
      <c r="F230" s="1" t="n">
        <v>3</v>
      </c>
      <c r="G230" s="20" t="b">
        <f aca="false">TRUE()</f>
        <v>1</v>
      </c>
      <c r="H230" s="20" t="b">
        <f aca="false">FALSE()</f>
        <v>0</v>
      </c>
    </row>
    <row r="231" customFormat="false" ht="15" hidden="false" customHeight="true" outlineLevel="0" collapsed="false">
      <c r="A231" s="19" t="n">
        <v>45557.59375</v>
      </c>
      <c r="B231" s="1" t="s">
        <v>30</v>
      </c>
      <c r="C231" s="1" t="s">
        <v>114</v>
      </c>
      <c r="D231" s="1" t="s">
        <v>118</v>
      </c>
      <c r="E231" s="1" t="n">
        <v>3</v>
      </c>
      <c r="F231" s="1" t="n">
        <v>1</v>
      </c>
      <c r="G231" s="20" t="b">
        <f aca="false">TRUE()</f>
        <v>1</v>
      </c>
      <c r="H231" s="20" t="b">
        <f aca="false">FALSE()</f>
        <v>0</v>
      </c>
    </row>
    <row r="232" customFormat="false" ht="15" hidden="false" customHeight="true" outlineLevel="0" collapsed="false">
      <c r="A232" s="19" t="n">
        <v>45557.625</v>
      </c>
      <c r="B232" s="1" t="s">
        <v>33</v>
      </c>
      <c r="C232" s="1" t="s">
        <v>156</v>
      </c>
      <c r="D232" s="1" t="s">
        <v>159</v>
      </c>
      <c r="E232" s="1" t="n">
        <v>1</v>
      </c>
      <c r="F232" s="1" t="n">
        <v>1</v>
      </c>
      <c r="G232" s="20" t="b">
        <f aca="false">FALSE()</f>
        <v>0</v>
      </c>
      <c r="H232" s="20" t="b">
        <f aca="false">FALSE()</f>
        <v>0</v>
      </c>
    </row>
    <row r="233" customFormat="false" ht="15" hidden="false" customHeight="true" outlineLevel="0" collapsed="false">
      <c r="A233" s="19" t="n">
        <v>45557.625</v>
      </c>
      <c r="B233" s="1" t="s">
        <v>33</v>
      </c>
      <c r="C233" s="1" t="s">
        <v>134</v>
      </c>
      <c r="D233" s="1" t="s">
        <v>158</v>
      </c>
      <c r="E233" s="1" t="n">
        <v>2</v>
      </c>
      <c r="F233" s="1" t="n">
        <v>0</v>
      </c>
      <c r="G233" s="20" t="b">
        <f aca="false">TRUE()</f>
        <v>1</v>
      </c>
      <c r="H233" s="20" t="b">
        <f aca="false">FALSE()</f>
        <v>0</v>
      </c>
    </row>
    <row r="234" customFormat="false" ht="15" hidden="false" customHeight="true" outlineLevel="0" collapsed="false">
      <c r="A234" s="19" t="n">
        <v>45557.625</v>
      </c>
      <c r="B234" s="1" t="s">
        <v>33</v>
      </c>
      <c r="C234" s="1" t="s">
        <v>160</v>
      </c>
      <c r="D234" s="1" t="s">
        <v>154</v>
      </c>
      <c r="E234" s="1" t="n">
        <v>3</v>
      </c>
      <c r="F234" s="1" t="n">
        <v>2</v>
      </c>
      <c r="G234" s="20" t="b">
        <f aca="false">TRUE()</f>
        <v>1</v>
      </c>
      <c r="H234" s="20" t="b">
        <f aca="false">FALSE()</f>
        <v>0</v>
      </c>
    </row>
    <row r="235" customFormat="false" ht="15" hidden="false" customHeight="true" outlineLevel="0" collapsed="false">
      <c r="A235" s="19" t="n">
        <v>45557.6458333333</v>
      </c>
      <c r="B235" s="1" t="s">
        <v>32</v>
      </c>
      <c r="C235" s="1" t="s">
        <v>190</v>
      </c>
      <c r="D235" s="1" t="s">
        <v>195</v>
      </c>
      <c r="E235" s="1" t="n">
        <v>5</v>
      </c>
      <c r="F235" s="1" t="n">
        <v>1</v>
      </c>
      <c r="G235" s="20" t="b">
        <f aca="false">TRUE()</f>
        <v>1</v>
      </c>
      <c r="H235" s="20" t="b">
        <f aca="false">FALSE()</f>
        <v>0</v>
      </c>
    </row>
    <row r="236" customFormat="false" ht="15" hidden="false" customHeight="true" outlineLevel="0" collapsed="false">
      <c r="A236" s="19" t="n">
        <v>45557.6458333333</v>
      </c>
      <c r="B236" s="1" t="s">
        <v>29</v>
      </c>
      <c r="C236" s="1" t="s">
        <v>23</v>
      </c>
      <c r="D236" s="1" t="s">
        <v>130</v>
      </c>
      <c r="E236" s="1" t="n">
        <v>2</v>
      </c>
      <c r="F236" s="1" t="n">
        <v>2</v>
      </c>
      <c r="G236" s="20" t="b">
        <f aca="false">FALSE()</f>
        <v>0</v>
      </c>
      <c r="H236" s="20" t="b">
        <f aca="false">FALSE()</f>
        <v>0</v>
      </c>
    </row>
    <row r="237" customFormat="false" ht="15" hidden="false" customHeight="true" outlineLevel="0" collapsed="false">
      <c r="A237" s="19" t="n">
        <v>45557.6666666667</v>
      </c>
      <c r="B237" s="1" t="s">
        <v>31</v>
      </c>
      <c r="C237" s="1" t="s">
        <v>20</v>
      </c>
      <c r="D237" s="1" t="s">
        <v>165</v>
      </c>
      <c r="E237" s="1" t="n">
        <v>3</v>
      </c>
      <c r="F237" s="1" t="n">
        <v>0</v>
      </c>
      <c r="G237" s="20" t="b">
        <f aca="false">TRUE()</f>
        <v>1</v>
      </c>
      <c r="H237" s="20" t="b">
        <f aca="false">FALSE()</f>
        <v>0</v>
      </c>
    </row>
    <row r="238" customFormat="false" ht="15" hidden="false" customHeight="true" outlineLevel="0" collapsed="false">
      <c r="A238" s="19" t="n">
        <v>45557.6875</v>
      </c>
      <c r="B238" s="1" t="s">
        <v>30</v>
      </c>
      <c r="C238" s="1" t="s">
        <v>181</v>
      </c>
      <c r="D238" s="1" t="s">
        <v>16</v>
      </c>
      <c r="E238" s="1" t="n">
        <v>1</v>
      </c>
      <c r="F238" s="1" t="n">
        <v>5</v>
      </c>
      <c r="G238" s="20" t="b">
        <f aca="false">FALSE()</f>
        <v>0</v>
      </c>
      <c r="H238" s="20" t="b">
        <f aca="false">TRUE()</f>
        <v>1</v>
      </c>
    </row>
    <row r="239" customFormat="false" ht="15" hidden="false" customHeight="true" outlineLevel="0" collapsed="false">
      <c r="A239" s="19" t="n">
        <v>45557.7291666667</v>
      </c>
      <c r="B239" s="1" t="s">
        <v>32</v>
      </c>
      <c r="C239" s="1" t="s">
        <v>198</v>
      </c>
      <c r="D239" s="1" t="s">
        <v>185</v>
      </c>
      <c r="E239" s="1" t="n">
        <v>0</v>
      </c>
      <c r="F239" s="1" t="n">
        <v>0</v>
      </c>
      <c r="G239" s="20" t="b">
        <f aca="false">FALSE()</f>
        <v>0</v>
      </c>
      <c r="H239" s="20" t="b">
        <f aca="false">FALSE()</f>
        <v>0</v>
      </c>
    </row>
    <row r="240" customFormat="false" ht="15" hidden="false" customHeight="true" outlineLevel="0" collapsed="false">
      <c r="A240" s="19" t="n">
        <v>45557.78125</v>
      </c>
      <c r="B240" s="1" t="s">
        <v>31</v>
      </c>
      <c r="C240" s="1" t="s">
        <v>19</v>
      </c>
      <c r="D240" s="1" t="s">
        <v>145</v>
      </c>
      <c r="E240" s="1" t="n">
        <v>1</v>
      </c>
      <c r="F240" s="1" t="n">
        <v>2</v>
      </c>
      <c r="G240" s="20" t="b">
        <f aca="false">FALSE()</f>
        <v>0</v>
      </c>
      <c r="H240" s="20" t="b">
        <f aca="false">TRUE()</f>
        <v>1</v>
      </c>
    </row>
    <row r="241" customFormat="false" ht="15" hidden="false" customHeight="true" outlineLevel="0" collapsed="false">
      <c r="A241" s="19" t="n">
        <v>45557.78125</v>
      </c>
      <c r="B241" s="1" t="s">
        <v>33</v>
      </c>
      <c r="C241" s="1" t="s">
        <v>172</v>
      </c>
      <c r="D241" s="1" t="s">
        <v>135</v>
      </c>
      <c r="E241" s="1" t="n">
        <v>2</v>
      </c>
      <c r="F241" s="1" t="n">
        <v>3</v>
      </c>
      <c r="G241" s="20" t="b">
        <f aca="false">FALSE()</f>
        <v>0</v>
      </c>
      <c r="H241" s="20" t="b">
        <f aca="false">TRUE()</f>
        <v>1</v>
      </c>
    </row>
    <row r="242" customFormat="false" ht="15" hidden="false" customHeight="true" outlineLevel="0" collapsed="false">
      <c r="A242" s="19" t="n">
        <v>45557.7916666667</v>
      </c>
      <c r="B242" s="1" t="s">
        <v>30</v>
      </c>
      <c r="C242" s="1" t="s">
        <v>167</v>
      </c>
      <c r="D242" s="1" t="s">
        <v>182</v>
      </c>
      <c r="E242" s="1" t="n">
        <v>1</v>
      </c>
      <c r="F242" s="1" t="n">
        <v>1</v>
      </c>
      <c r="G242" s="20" t="b">
        <f aca="false">FALSE()</f>
        <v>0</v>
      </c>
      <c r="H242" s="20" t="b">
        <f aca="false">FALSE()</f>
        <v>0</v>
      </c>
    </row>
    <row r="243" customFormat="false" ht="15" hidden="false" customHeight="true" outlineLevel="0" collapsed="false">
      <c r="A243" s="19" t="n">
        <v>45558.7916666667</v>
      </c>
      <c r="B243" s="1" t="s">
        <v>30</v>
      </c>
      <c r="C243" s="1" t="s">
        <v>116</v>
      </c>
      <c r="D243" s="1" t="s">
        <v>173</v>
      </c>
      <c r="E243" s="1" t="n">
        <v>1</v>
      </c>
      <c r="F243" s="1" t="n">
        <v>2</v>
      </c>
      <c r="G243" s="20" t="b">
        <f aca="false">FALSE()</f>
        <v>0</v>
      </c>
      <c r="H243" s="20" t="b">
        <f aca="false">TRUE()</f>
        <v>1</v>
      </c>
    </row>
    <row r="244" customFormat="false" ht="15" hidden="false" customHeight="true" outlineLevel="0" collapsed="false">
      <c r="A244" s="19" t="n">
        <v>45559.7083333333</v>
      </c>
      <c r="B244" s="1" t="s">
        <v>30</v>
      </c>
      <c r="C244" s="1" t="s">
        <v>124</v>
      </c>
      <c r="D244" s="1" t="s">
        <v>175</v>
      </c>
      <c r="E244" s="1" t="n">
        <v>2</v>
      </c>
      <c r="F244" s="1" t="n">
        <v>1</v>
      </c>
      <c r="G244" s="20" t="b">
        <f aca="false">TRUE()</f>
        <v>1</v>
      </c>
      <c r="H244" s="20" t="b">
        <f aca="false">FALSE()</f>
        <v>0</v>
      </c>
    </row>
    <row r="245" customFormat="false" ht="15" hidden="false" customHeight="true" outlineLevel="0" collapsed="false">
      <c r="A245" s="19" t="n">
        <v>45559.7083333333</v>
      </c>
      <c r="B245" s="1" t="s">
        <v>30</v>
      </c>
      <c r="C245" s="1" t="s">
        <v>151</v>
      </c>
      <c r="D245" s="1" t="s">
        <v>141</v>
      </c>
      <c r="E245" s="1" t="n">
        <v>0</v>
      </c>
      <c r="F245" s="1" t="n">
        <v>0</v>
      </c>
      <c r="G245" s="20" t="b">
        <f aca="false">FALSE()</f>
        <v>0</v>
      </c>
      <c r="H245" s="20" t="b">
        <f aca="false">FALSE()</f>
        <v>0</v>
      </c>
    </row>
    <row r="246" customFormat="false" ht="15" hidden="false" customHeight="true" outlineLevel="0" collapsed="false">
      <c r="A246" s="19" t="n">
        <v>45559.78125</v>
      </c>
      <c r="B246" s="1" t="s">
        <v>31</v>
      </c>
      <c r="C246" s="1" t="s">
        <v>24</v>
      </c>
      <c r="D246" s="1" t="s">
        <v>178</v>
      </c>
      <c r="E246" s="1" t="n">
        <v>2</v>
      </c>
      <c r="F246" s="1" t="n">
        <v>3</v>
      </c>
      <c r="G246" s="20" t="b">
        <f aca="false">FALSE()</f>
        <v>0</v>
      </c>
      <c r="H246" s="20" t="b">
        <f aca="false">TRUE()</f>
        <v>1</v>
      </c>
    </row>
    <row r="247" customFormat="false" ht="15" hidden="false" customHeight="true" outlineLevel="0" collapsed="false">
      <c r="A247" s="19" t="n">
        <v>45559.7916666667</v>
      </c>
      <c r="B247" s="1" t="s">
        <v>30</v>
      </c>
      <c r="C247" s="1" t="s">
        <v>18</v>
      </c>
      <c r="D247" s="1" t="s">
        <v>119</v>
      </c>
      <c r="E247" s="1" t="n">
        <v>3</v>
      </c>
      <c r="F247" s="1" t="n">
        <v>2</v>
      </c>
      <c r="G247" s="20" t="b">
        <f aca="false">TRUE()</f>
        <v>1</v>
      </c>
      <c r="H247" s="20" t="b">
        <f aca="false">FALSE()</f>
        <v>0</v>
      </c>
    </row>
    <row r="248" customFormat="false" ht="15" hidden="false" customHeight="true" outlineLevel="0" collapsed="false">
      <c r="A248" s="19" t="n">
        <v>45560.7083333333</v>
      </c>
      <c r="B248" s="1" t="s">
        <v>30</v>
      </c>
      <c r="C248" s="1" t="s">
        <v>117</v>
      </c>
      <c r="D248" s="1" t="s">
        <v>167</v>
      </c>
      <c r="E248" s="1" t="n">
        <v>0</v>
      </c>
      <c r="F248" s="1" t="n">
        <v>0</v>
      </c>
      <c r="G248" s="20" t="b">
        <f aca="false">FALSE()</f>
        <v>0</v>
      </c>
      <c r="H248" s="20" t="b">
        <f aca="false">FALSE()</f>
        <v>0</v>
      </c>
    </row>
    <row r="249" customFormat="false" ht="15" hidden="false" customHeight="true" outlineLevel="0" collapsed="false">
      <c r="A249" s="19" t="n">
        <v>45560.7916666667</v>
      </c>
      <c r="B249" s="1" t="s">
        <v>30</v>
      </c>
      <c r="C249" s="1" t="s">
        <v>16</v>
      </c>
      <c r="D249" s="1" t="s">
        <v>115</v>
      </c>
      <c r="E249" s="1" t="n">
        <v>1</v>
      </c>
      <c r="F249" s="1" t="n">
        <v>0</v>
      </c>
      <c r="G249" s="20" t="b">
        <f aca="false">TRUE()</f>
        <v>1</v>
      </c>
      <c r="H249" s="20" t="b">
        <f aca="false">FALSE()</f>
        <v>0</v>
      </c>
    </row>
    <row r="250" customFormat="false" ht="15" hidden="false" customHeight="true" outlineLevel="0" collapsed="false">
      <c r="A250" s="19" t="n">
        <v>45561.7083333333</v>
      </c>
      <c r="B250" s="1" t="s">
        <v>30</v>
      </c>
      <c r="C250" s="1" t="s">
        <v>176</v>
      </c>
      <c r="D250" s="1" t="s">
        <v>181</v>
      </c>
      <c r="E250" s="1" t="n">
        <v>1</v>
      </c>
      <c r="F250" s="1" t="n">
        <v>2</v>
      </c>
      <c r="G250" s="20" t="b">
        <f aca="false">FALSE()</f>
        <v>0</v>
      </c>
      <c r="H250" s="20" t="b">
        <f aca="false">TRUE()</f>
        <v>1</v>
      </c>
    </row>
    <row r="251" customFormat="false" ht="15" hidden="false" customHeight="true" outlineLevel="0" collapsed="false">
      <c r="A251" s="19" t="n">
        <v>45561.7083333333</v>
      </c>
      <c r="B251" s="1" t="s">
        <v>30</v>
      </c>
      <c r="C251" s="1" t="s">
        <v>123</v>
      </c>
      <c r="D251" s="1" t="s">
        <v>116</v>
      </c>
      <c r="E251" s="1" t="n">
        <v>1</v>
      </c>
      <c r="F251" s="1" t="n">
        <v>1</v>
      </c>
      <c r="G251" s="20" t="b">
        <f aca="false">FALSE()</f>
        <v>0</v>
      </c>
      <c r="H251" s="20" t="b">
        <f aca="false">FALSE()</f>
        <v>0</v>
      </c>
    </row>
    <row r="252" customFormat="false" ht="15" hidden="false" customHeight="true" outlineLevel="0" collapsed="false">
      <c r="A252" s="19" t="n">
        <v>45561.7916666667</v>
      </c>
      <c r="B252" s="1" t="s">
        <v>30</v>
      </c>
      <c r="C252" s="1" t="s">
        <v>118</v>
      </c>
      <c r="D252" s="1" t="s">
        <v>182</v>
      </c>
      <c r="E252" s="1" t="n">
        <v>0</v>
      </c>
      <c r="F252" s="1" t="n">
        <v>1</v>
      </c>
      <c r="G252" s="20" t="b">
        <f aca="false">FALSE()</f>
        <v>0</v>
      </c>
      <c r="H252" s="20" t="b">
        <f aca="false">TRUE()</f>
        <v>1</v>
      </c>
    </row>
    <row r="253" customFormat="false" ht="15" hidden="false" customHeight="true" outlineLevel="0" collapsed="false">
      <c r="A253" s="19" t="n">
        <v>45562.7083333333</v>
      </c>
      <c r="B253" s="1" t="s">
        <v>33</v>
      </c>
      <c r="C253" s="1" t="s">
        <v>154</v>
      </c>
      <c r="D253" s="1" t="s">
        <v>134</v>
      </c>
      <c r="E253" s="1" t="n">
        <v>3</v>
      </c>
      <c r="F253" s="1" t="n">
        <v>0</v>
      </c>
      <c r="G253" s="20" t="b">
        <f aca="false">TRUE()</f>
        <v>1</v>
      </c>
      <c r="H253" s="20" t="b">
        <f aca="false">FALSE()</f>
        <v>0</v>
      </c>
    </row>
    <row r="254" customFormat="false" ht="15" hidden="false" customHeight="true" outlineLevel="0" collapsed="false">
      <c r="A254" s="19" t="n">
        <v>45562.7708333333</v>
      </c>
      <c r="B254" s="1" t="s">
        <v>32</v>
      </c>
      <c r="C254" s="1" t="s">
        <v>195</v>
      </c>
      <c r="D254" s="1" t="s">
        <v>186</v>
      </c>
      <c r="E254" s="1" t="n">
        <v>4</v>
      </c>
      <c r="F254" s="1" t="n">
        <v>2</v>
      </c>
      <c r="G254" s="20" t="b">
        <f aca="false">TRUE()</f>
        <v>1</v>
      </c>
      <c r="H254" s="20" t="b">
        <f aca="false">FALSE()</f>
        <v>0</v>
      </c>
    </row>
    <row r="255" customFormat="false" ht="15" hidden="false" customHeight="true" outlineLevel="0" collapsed="false">
      <c r="A255" s="19" t="n">
        <v>45562.78125</v>
      </c>
      <c r="B255" s="1" t="s">
        <v>31</v>
      </c>
      <c r="C255" s="1" t="s">
        <v>145</v>
      </c>
      <c r="D255" s="1" t="s">
        <v>174</v>
      </c>
      <c r="E255" s="1" t="n">
        <v>3</v>
      </c>
      <c r="F255" s="1" t="n">
        <v>0</v>
      </c>
      <c r="G255" s="20" t="b">
        <f aca="false">TRUE()</f>
        <v>1</v>
      </c>
      <c r="H255" s="20" t="b">
        <f aca="false">FALSE()</f>
        <v>0</v>
      </c>
    </row>
    <row r="256" customFormat="false" ht="15" hidden="false" customHeight="true" outlineLevel="0" collapsed="false">
      <c r="A256" s="19" t="n">
        <v>45562.7916666667</v>
      </c>
      <c r="B256" s="1" t="s">
        <v>30</v>
      </c>
      <c r="C256" s="1" t="s">
        <v>175</v>
      </c>
      <c r="D256" s="1" t="s">
        <v>173</v>
      </c>
      <c r="E256" s="1" t="n">
        <v>1</v>
      </c>
      <c r="F256" s="1" t="n">
        <v>2</v>
      </c>
      <c r="G256" s="20" t="b">
        <f aca="false">FALSE()</f>
        <v>0</v>
      </c>
      <c r="H256" s="20" t="b">
        <f aca="false">TRUE()</f>
        <v>1</v>
      </c>
    </row>
    <row r="257" customFormat="false" ht="15" hidden="false" customHeight="true" outlineLevel="0" collapsed="false">
      <c r="A257" s="19" t="n">
        <v>45562.7916666667</v>
      </c>
      <c r="B257" s="1" t="s">
        <v>33</v>
      </c>
      <c r="C257" s="1" t="s">
        <v>17</v>
      </c>
      <c r="D257" s="1" t="s">
        <v>171</v>
      </c>
      <c r="E257" s="1" t="n">
        <v>3</v>
      </c>
      <c r="F257" s="1" t="n">
        <v>1</v>
      </c>
      <c r="G257" s="20" t="b">
        <f aca="false">TRUE()</f>
        <v>1</v>
      </c>
      <c r="H257" s="20" t="b">
        <f aca="false">FALSE()</f>
        <v>0</v>
      </c>
    </row>
    <row r="258" customFormat="false" ht="15" hidden="false" customHeight="true" outlineLevel="0" collapsed="false">
      <c r="A258" s="19" t="n">
        <v>45563.4791666667</v>
      </c>
      <c r="B258" s="1" t="s">
        <v>29</v>
      </c>
      <c r="C258" s="1" t="s">
        <v>132</v>
      </c>
      <c r="D258" s="1" t="s">
        <v>23</v>
      </c>
      <c r="E258" s="1" t="n">
        <v>1</v>
      </c>
      <c r="F258" s="1" t="n">
        <v>1</v>
      </c>
      <c r="G258" s="20" t="b">
        <f aca="false">FALSE()</f>
        <v>0</v>
      </c>
      <c r="H258" s="20" t="b">
        <f aca="false">FALSE()</f>
        <v>0</v>
      </c>
    </row>
    <row r="259" customFormat="false" ht="15" hidden="false" customHeight="true" outlineLevel="0" collapsed="false">
      <c r="A259" s="19" t="n">
        <v>45563.5</v>
      </c>
      <c r="B259" s="1" t="s">
        <v>30</v>
      </c>
      <c r="C259" s="1" t="s">
        <v>115</v>
      </c>
      <c r="D259" s="1" t="s">
        <v>119</v>
      </c>
      <c r="E259" s="1" t="n">
        <v>2</v>
      </c>
      <c r="F259" s="1" t="n">
        <v>0</v>
      </c>
      <c r="G259" s="20" t="b">
        <f aca="false">TRUE()</f>
        <v>1</v>
      </c>
      <c r="H259" s="20" t="b">
        <f aca="false">FALSE()</f>
        <v>0</v>
      </c>
    </row>
    <row r="260" customFormat="false" ht="15" hidden="false" customHeight="true" outlineLevel="0" collapsed="false">
      <c r="A260" s="19" t="n">
        <v>45563.5416666667</v>
      </c>
      <c r="B260" s="1" t="s">
        <v>31</v>
      </c>
      <c r="C260" s="1" t="s">
        <v>165</v>
      </c>
      <c r="D260" s="1" t="s">
        <v>19</v>
      </c>
      <c r="E260" s="1" t="n">
        <v>2</v>
      </c>
      <c r="F260" s="1" t="n">
        <v>3</v>
      </c>
      <c r="G260" s="20" t="b">
        <f aca="false">FALSE()</f>
        <v>0</v>
      </c>
      <c r="H260" s="20" t="b">
        <f aca="false">TRUE()</f>
        <v>1</v>
      </c>
    </row>
    <row r="261" customFormat="false" ht="15" hidden="false" customHeight="true" outlineLevel="0" collapsed="false">
      <c r="A261" s="19" t="n">
        <v>45563.5625</v>
      </c>
      <c r="B261" s="1" t="s">
        <v>32</v>
      </c>
      <c r="C261" s="1" t="s">
        <v>185</v>
      </c>
      <c r="D261" s="1" t="s">
        <v>191</v>
      </c>
      <c r="E261" s="1" t="n">
        <v>4</v>
      </c>
      <c r="F261" s="1" t="n">
        <v>0</v>
      </c>
      <c r="G261" s="20" t="b">
        <f aca="false">TRUE()</f>
        <v>1</v>
      </c>
      <c r="H261" s="20" t="b">
        <f aca="false">FALSE()</f>
        <v>0</v>
      </c>
    </row>
    <row r="262" customFormat="false" ht="15" hidden="false" customHeight="true" outlineLevel="0" collapsed="false">
      <c r="A262" s="19" t="n">
        <v>45563.5625</v>
      </c>
      <c r="B262" s="1" t="s">
        <v>32</v>
      </c>
      <c r="C262" s="1" t="s">
        <v>189</v>
      </c>
      <c r="D262" s="1" t="s">
        <v>198</v>
      </c>
      <c r="E262" s="1" t="n">
        <v>0</v>
      </c>
      <c r="F262" s="1" t="n">
        <v>3</v>
      </c>
      <c r="G262" s="20" t="b">
        <f aca="false">FALSE()</f>
        <v>0</v>
      </c>
      <c r="H262" s="20" t="b">
        <f aca="false">TRUE()</f>
        <v>1</v>
      </c>
    </row>
    <row r="263" customFormat="false" ht="15" hidden="false" customHeight="true" outlineLevel="0" collapsed="false">
      <c r="A263" s="19" t="n">
        <v>45563.5625</v>
      </c>
      <c r="B263" s="1" t="s">
        <v>32</v>
      </c>
      <c r="C263" s="1" t="s">
        <v>187</v>
      </c>
      <c r="D263" s="1" t="s">
        <v>199</v>
      </c>
      <c r="E263" s="1" t="n">
        <v>0</v>
      </c>
      <c r="F263" s="1" t="n">
        <v>2</v>
      </c>
      <c r="G263" s="20" t="b">
        <f aca="false">FALSE()</f>
        <v>0</v>
      </c>
      <c r="H263" s="20" t="b">
        <f aca="false">TRUE()</f>
        <v>1</v>
      </c>
    </row>
    <row r="264" customFormat="false" ht="15" hidden="false" customHeight="true" outlineLevel="0" collapsed="false">
      <c r="A264" s="19" t="n">
        <v>45563.5625</v>
      </c>
      <c r="B264" s="1" t="s">
        <v>32</v>
      </c>
      <c r="C264" s="1" t="s">
        <v>183</v>
      </c>
      <c r="D264" s="1" t="s">
        <v>188</v>
      </c>
      <c r="E264" s="1" t="n">
        <v>1</v>
      </c>
      <c r="F264" s="1" t="n">
        <v>0</v>
      </c>
      <c r="G264" s="20" t="b">
        <f aca="false">TRUE()</f>
        <v>1</v>
      </c>
      <c r="H264" s="20" t="b">
        <f aca="false">FALSE()</f>
        <v>0</v>
      </c>
    </row>
    <row r="265" customFormat="false" ht="15" hidden="false" customHeight="true" outlineLevel="0" collapsed="false">
      <c r="A265" s="19" t="n">
        <v>45563.5625</v>
      </c>
      <c r="B265" s="1" t="s">
        <v>32</v>
      </c>
      <c r="C265" s="1" t="s">
        <v>197</v>
      </c>
      <c r="D265" s="1" t="s">
        <v>190</v>
      </c>
      <c r="E265" s="1" t="n">
        <v>2</v>
      </c>
      <c r="F265" s="1" t="n">
        <v>2</v>
      </c>
      <c r="G265" s="20" t="b">
        <f aca="false">FALSE()</f>
        <v>0</v>
      </c>
      <c r="H265" s="20" t="b">
        <f aca="false">FALSE()</f>
        <v>0</v>
      </c>
    </row>
    <row r="266" customFormat="false" ht="15" hidden="false" customHeight="true" outlineLevel="0" collapsed="false">
      <c r="A266" s="19" t="n">
        <v>45563.5833333333</v>
      </c>
      <c r="B266" s="1" t="s">
        <v>29</v>
      </c>
      <c r="C266" s="1" t="s">
        <v>128</v>
      </c>
      <c r="D266" s="1" t="s">
        <v>153</v>
      </c>
      <c r="E266" s="1" t="n">
        <v>2</v>
      </c>
      <c r="F266" s="1" t="n">
        <v>1</v>
      </c>
      <c r="G266" s="20" t="b">
        <f aca="false">TRUE()</f>
        <v>1</v>
      </c>
      <c r="H266" s="20" t="b">
        <f aca="false">FALSE()</f>
        <v>0</v>
      </c>
    </row>
    <row r="267" customFormat="false" ht="15" hidden="false" customHeight="true" outlineLevel="0" collapsed="false">
      <c r="A267" s="19" t="n">
        <v>45563.5833333333</v>
      </c>
      <c r="B267" s="1" t="s">
        <v>29</v>
      </c>
      <c r="C267" s="1" t="s">
        <v>126</v>
      </c>
      <c r="D267" s="1" t="s">
        <v>122</v>
      </c>
      <c r="E267" s="1" t="n">
        <v>0</v>
      </c>
      <c r="F267" s="1" t="n">
        <v>1</v>
      </c>
      <c r="G267" s="20" t="b">
        <f aca="false">FALSE()</f>
        <v>0</v>
      </c>
      <c r="H267" s="20" t="b">
        <f aca="false">TRUE()</f>
        <v>1</v>
      </c>
    </row>
    <row r="268" customFormat="false" ht="15" hidden="false" customHeight="true" outlineLevel="0" collapsed="false">
      <c r="A268" s="19" t="n">
        <v>45563.5833333333</v>
      </c>
      <c r="B268" s="1" t="s">
        <v>29</v>
      </c>
      <c r="C268" s="1" t="s">
        <v>162</v>
      </c>
      <c r="D268" s="1" t="s">
        <v>129</v>
      </c>
      <c r="E268" s="1" t="n">
        <v>4</v>
      </c>
      <c r="F268" s="1" t="n">
        <v>2</v>
      </c>
      <c r="G268" s="20" t="b">
        <f aca="false">TRUE()</f>
        <v>1</v>
      </c>
      <c r="H268" s="20" t="b">
        <f aca="false">FALSE()</f>
        <v>0</v>
      </c>
    </row>
    <row r="269" customFormat="false" ht="15" hidden="false" customHeight="true" outlineLevel="0" collapsed="false">
      <c r="A269" s="19" t="n">
        <v>45563.5833333333</v>
      </c>
      <c r="B269" s="1" t="s">
        <v>29</v>
      </c>
      <c r="C269" s="1" t="s">
        <v>152</v>
      </c>
      <c r="D269" s="1" t="s">
        <v>137</v>
      </c>
      <c r="E269" s="1" t="n">
        <v>1</v>
      </c>
      <c r="F269" s="1" t="n">
        <v>1</v>
      </c>
      <c r="G269" s="20" t="b">
        <f aca="false">FALSE()</f>
        <v>0</v>
      </c>
      <c r="H269" s="20" t="b">
        <f aca="false">FALSE()</f>
        <v>0</v>
      </c>
    </row>
    <row r="270" customFormat="false" ht="15" hidden="false" customHeight="true" outlineLevel="0" collapsed="false">
      <c r="A270" s="19" t="n">
        <v>45563.5833333333</v>
      </c>
      <c r="B270" s="1" t="s">
        <v>29</v>
      </c>
      <c r="C270" s="1" t="s">
        <v>130</v>
      </c>
      <c r="D270" s="1" t="s">
        <v>179</v>
      </c>
      <c r="E270" s="1" t="n">
        <v>4</v>
      </c>
      <c r="F270" s="1" t="n">
        <v>2</v>
      </c>
      <c r="G270" s="20" t="b">
        <f aca="false">TRUE()</f>
        <v>1</v>
      </c>
      <c r="H270" s="20" t="b">
        <f aca="false">FALSE()</f>
        <v>0</v>
      </c>
    </row>
    <row r="271" customFormat="false" ht="15" hidden="false" customHeight="true" outlineLevel="0" collapsed="false">
      <c r="A271" s="19" t="n">
        <v>45563.59375</v>
      </c>
      <c r="B271" s="1" t="s">
        <v>30</v>
      </c>
      <c r="C271" s="1" t="s">
        <v>167</v>
      </c>
      <c r="D271" s="1" t="s">
        <v>142</v>
      </c>
      <c r="E271" s="1" t="n">
        <v>1</v>
      </c>
      <c r="F271" s="1" t="n">
        <v>1</v>
      </c>
      <c r="G271" s="20" t="b">
        <f aca="false">FALSE()</f>
        <v>0</v>
      </c>
      <c r="H271" s="20" t="b">
        <f aca="false">FALSE()</f>
        <v>0</v>
      </c>
    </row>
    <row r="272" customFormat="false" ht="15" hidden="false" customHeight="true" outlineLevel="0" collapsed="false">
      <c r="A272" s="19" t="n">
        <v>45563.625</v>
      </c>
      <c r="B272" s="1" t="s">
        <v>33</v>
      </c>
      <c r="C272" s="1" t="s">
        <v>157</v>
      </c>
      <c r="D272" s="1" t="s">
        <v>155</v>
      </c>
      <c r="E272" s="1" t="n">
        <v>0</v>
      </c>
      <c r="F272" s="1" t="n">
        <v>0</v>
      </c>
      <c r="G272" s="20" t="b">
        <f aca="false">FALSE()</f>
        <v>0</v>
      </c>
      <c r="H272" s="20" t="b">
        <f aca="false">FALSE()</f>
        <v>0</v>
      </c>
    </row>
    <row r="273" customFormat="false" ht="15" hidden="false" customHeight="true" outlineLevel="0" collapsed="false">
      <c r="A273" s="19" t="n">
        <v>45563.6666666667</v>
      </c>
      <c r="B273" s="1" t="s">
        <v>31</v>
      </c>
      <c r="C273" s="1" t="s">
        <v>136</v>
      </c>
      <c r="D273" s="1" t="s">
        <v>177</v>
      </c>
      <c r="E273" s="1" t="n">
        <v>0</v>
      </c>
      <c r="F273" s="1" t="n">
        <v>3</v>
      </c>
      <c r="G273" s="20" t="b">
        <f aca="false">FALSE()</f>
        <v>0</v>
      </c>
      <c r="H273" s="20" t="b">
        <f aca="false">TRUE()</f>
        <v>1</v>
      </c>
    </row>
    <row r="274" customFormat="false" ht="15" hidden="false" customHeight="true" outlineLevel="0" collapsed="false">
      <c r="A274" s="19" t="n">
        <v>45563.6875</v>
      </c>
      <c r="B274" s="1" t="s">
        <v>29</v>
      </c>
      <c r="C274" s="1" t="s">
        <v>131</v>
      </c>
      <c r="D274" s="1" t="s">
        <v>21</v>
      </c>
      <c r="E274" s="1" t="n">
        <v>1</v>
      </c>
      <c r="F274" s="1" t="n">
        <v>2</v>
      </c>
      <c r="G274" s="20" t="b">
        <f aca="false">FALSE()</f>
        <v>0</v>
      </c>
      <c r="H274" s="20" t="b">
        <f aca="false">TRUE()</f>
        <v>1</v>
      </c>
    </row>
    <row r="275" customFormat="false" ht="15" hidden="false" customHeight="true" outlineLevel="0" collapsed="false">
      <c r="A275" s="19" t="n">
        <v>45563.6875</v>
      </c>
      <c r="B275" s="1" t="s">
        <v>32</v>
      </c>
      <c r="C275" s="1" t="s">
        <v>15</v>
      </c>
      <c r="D275" s="1" t="s">
        <v>184</v>
      </c>
      <c r="E275" s="1" t="n">
        <v>1</v>
      </c>
      <c r="F275" s="1" t="n">
        <v>1</v>
      </c>
      <c r="G275" s="20" t="b">
        <f aca="false">FALSE()</f>
        <v>0</v>
      </c>
      <c r="H275" s="20" t="b">
        <f aca="false">FALSE()</f>
        <v>0</v>
      </c>
    </row>
    <row r="276" customFormat="false" ht="15" hidden="false" customHeight="true" outlineLevel="0" collapsed="false">
      <c r="A276" s="19" t="n">
        <v>45563.6875</v>
      </c>
      <c r="B276" s="1" t="s">
        <v>30</v>
      </c>
      <c r="C276" s="1" t="s">
        <v>166</v>
      </c>
      <c r="D276" s="1" t="s">
        <v>151</v>
      </c>
      <c r="E276" s="1" t="n">
        <v>3</v>
      </c>
      <c r="F276" s="1" t="n">
        <v>0</v>
      </c>
      <c r="G276" s="20" t="b">
        <f aca="false">TRUE()</f>
        <v>1</v>
      </c>
      <c r="H276" s="20" t="b">
        <f aca="false">FALSE()</f>
        <v>0</v>
      </c>
    </row>
    <row r="277" customFormat="false" ht="15" hidden="false" customHeight="true" outlineLevel="0" collapsed="false">
      <c r="A277" s="19" t="n">
        <v>45563.7083333333</v>
      </c>
      <c r="B277" s="1" t="s">
        <v>33</v>
      </c>
      <c r="C277" s="1" t="s">
        <v>120</v>
      </c>
      <c r="D277" s="1" t="s">
        <v>144</v>
      </c>
      <c r="E277" s="1" t="n">
        <v>0</v>
      </c>
      <c r="F277" s="1" t="n">
        <v>3</v>
      </c>
      <c r="G277" s="20" t="b">
        <f aca="false">FALSE()</f>
        <v>0</v>
      </c>
      <c r="H277" s="20" t="b">
        <f aca="false">TRUE()</f>
        <v>1</v>
      </c>
    </row>
    <row r="278" customFormat="false" ht="15" hidden="false" customHeight="true" outlineLevel="0" collapsed="false">
      <c r="A278" s="19" t="n">
        <v>45563.78125</v>
      </c>
      <c r="B278" s="1" t="s">
        <v>31</v>
      </c>
      <c r="C278" s="1" t="s">
        <v>164</v>
      </c>
      <c r="D278" s="1" t="s">
        <v>24</v>
      </c>
      <c r="E278" s="1" t="n">
        <v>1</v>
      </c>
      <c r="F278" s="1" t="n">
        <v>1</v>
      </c>
      <c r="G278" s="20" t="b">
        <f aca="false">FALSE()</f>
        <v>0</v>
      </c>
      <c r="H278" s="20" t="b">
        <f aca="false">FALSE()</f>
        <v>0</v>
      </c>
    </row>
    <row r="279" customFormat="false" ht="15" hidden="false" customHeight="true" outlineLevel="0" collapsed="false">
      <c r="A279" s="19" t="n">
        <v>45563.7916666667</v>
      </c>
      <c r="B279" s="1" t="s">
        <v>33</v>
      </c>
      <c r="C279" s="1" t="s">
        <v>149</v>
      </c>
      <c r="D279" s="1" t="s">
        <v>160</v>
      </c>
      <c r="E279" s="1" t="n">
        <v>2</v>
      </c>
      <c r="F279" s="1" t="n">
        <v>1</v>
      </c>
      <c r="G279" s="20" t="b">
        <f aca="false">TRUE()</f>
        <v>1</v>
      </c>
      <c r="H279" s="20" t="b">
        <f aca="false">FALSE()</f>
        <v>0</v>
      </c>
    </row>
    <row r="280" customFormat="false" ht="15" hidden="false" customHeight="true" outlineLevel="0" collapsed="false">
      <c r="A280" s="19" t="n">
        <v>45563.7916666667</v>
      </c>
      <c r="B280" s="1" t="s">
        <v>30</v>
      </c>
      <c r="C280" s="1" t="s">
        <v>141</v>
      </c>
      <c r="D280" s="1" t="s">
        <v>16</v>
      </c>
      <c r="E280" s="1" t="n">
        <v>4</v>
      </c>
      <c r="F280" s="1" t="n">
        <v>2</v>
      </c>
      <c r="G280" s="20" t="b">
        <f aca="false">TRUE()</f>
        <v>1</v>
      </c>
      <c r="H280" s="20" t="b">
        <f aca="false">FALSE()</f>
        <v>0</v>
      </c>
    </row>
    <row r="281" customFormat="false" ht="15" hidden="false" customHeight="true" outlineLevel="0" collapsed="false">
      <c r="A281" s="19" t="n">
        <v>45564.4375</v>
      </c>
      <c r="B281" s="1" t="s">
        <v>31</v>
      </c>
      <c r="C281" s="1" t="s">
        <v>146</v>
      </c>
      <c r="D281" s="1" t="s">
        <v>169</v>
      </c>
      <c r="E281" s="1" t="n">
        <v>2</v>
      </c>
      <c r="F281" s="1" t="n">
        <v>3</v>
      </c>
      <c r="G281" s="20" t="b">
        <f aca="false">FALSE()</f>
        <v>0</v>
      </c>
      <c r="H281" s="20" t="b">
        <f aca="false">TRUE()</f>
        <v>1</v>
      </c>
    </row>
    <row r="282" customFormat="false" ht="15" hidden="false" customHeight="true" outlineLevel="0" collapsed="false">
      <c r="A282" s="19" t="n">
        <v>45564.5</v>
      </c>
      <c r="B282" s="1" t="s">
        <v>30</v>
      </c>
      <c r="C282" s="1" t="s">
        <v>118</v>
      </c>
      <c r="D282" s="1" t="s">
        <v>117</v>
      </c>
      <c r="E282" s="1" t="n">
        <v>1</v>
      </c>
      <c r="F282" s="1" t="n">
        <v>1</v>
      </c>
      <c r="G282" s="20" t="b">
        <f aca="false">FALSE()</f>
        <v>0</v>
      </c>
      <c r="H282" s="20" t="b">
        <f aca="false">FALSE()</f>
        <v>0</v>
      </c>
    </row>
    <row r="283" customFormat="false" ht="15" hidden="false" customHeight="true" outlineLevel="0" collapsed="false">
      <c r="A283" s="19" t="n">
        <v>45564.5416666667</v>
      </c>
      <c r="B283" s="1" t="s">
        <v>33</v>
      </c>
      <c r="C283" s="1" t="s">
        <v>158</v>
      </c>
      <c r="D283" s="1" t="s">
        <v>172</v>
      </c>
      <c r="E283" s="1" t="n">
        <v>1</v>
      </c>
      <c r="F283" s="1" t="n">
        <v>2</v>
      </c>
      <c r="G283" s="20" t="b">
        <f aca="false">FALSE()</f>
        <v>0</v>
      </c>
      <c r="H283" s="20" t="b">
        <f aca="false">TRUE()</f>
        <v>1</v>
      </c>
    </row>
    <row r="284" customFormat="false" ht="15" hidden="false" customHeight="true" outlineLevel="0" collapsed="false">
      <c r="A284" s="19" t="n">
        <v>45564.5416666667</v>
      </c>
      <c r="B284" s="1" t="s">
        <v>29</v>
      </c>
      <c r="C284" s="1" t="s">
        <v>125</v>
      </c>
      <c r="D284" s="1" t="s">
        <v>138</v>
      </c>
      <c r="E284" s="1" t="n">
        <v>2</v>
      </c>
      <c r="F284" s="1" t="n">
        <v>2</v>
      </c>
      <c r="G284" s="20" t="b">
        <f aca="false">FALSE()</f>
        <v>0</v>
      </c>
      <c r="H284" s="20" t="b">
        <f aca="false">FALSE()</f>
        <v>0</v>
      </c>
    </row>
    <row r="285" customFormat="false" ht="15" hidden="false" customHeight="true" outlineLevel="0" collapsed="false">
      <c r="A285" s="19" t="n">
        <v>45564.5416666667</v>
      </c>
      <c r="B285" s="1" t="s">
        <v>31</v>
      </c>
      <c r="C285" s="1" t="s">
        <v>20</v>
      </c>
      <c r="D285" s="1" t="s">
        <v>170</v>
      </c>
      <c r="E285" s="1" t="n">
        <v>2</v>
      </c>
      <c r="F285" s="1" t="n">
        <v>1</v>
      </c>
      <c r="G285" s="20" t="b">
        <f aca="false">TRUE()</f>
        <v>1</v>
      </c>
      <c r="H285" s="20" t="b">
        <f aca="false">FALSE()</f>
        <v>0</v>
      </c>
    </row>
    <row r="286" customFormat="false" ht="15" hidden="false" customHeight="true" outlineLevel="0" collapsed="false">
      <c r="A286" s="19" t="n">
        <v>45564.5416666667</v>
      </c>
      <c r="B286" s="1" t="s">
        <v>31</v>
      </c>
      <c r="C286" s="1" t="s">
        <v>178</v>
      </c>
      <c r="D286" s="1" t="s">
        <v>163</v>
      </c>
      <c r="E286" s="1" t="n">
        <v>3</v>
      </c>
      <c r="F286" s="1" t="n">
        <v>2</v>
      </c>
      <c r="G286" s="20" t="b">
        <f aca="false">TRUE()</f>
        <v>1</v>
      </c>
      <c r="H286" s="20" t="b">
        <f aca="false">FALSE()</f>
        <v>0</v>
      </c>
    </row>
    <row r="287" customFormat="false" ht="15" hidden="false" customHeight="true" outlineLevel="0" collapsed="false">
      <c r="A287" s="19" t="n">
        <v>45564.5625</v>
      </c>
      <c r="B287" s="1" t="s">
        <v>32</v>
      </c>
      <c r="C287" s="1" t="s">
        <v>194</v>
      </c>
      <c r="D287" s="1" t="s">
        <v>196</v>
      </c>
      <c r="E287" s="1" t="n">
        <v>2</v>
      </c>
      <c r="F287" s="1" t="n">
        <v>4</v>
      </c>
      <c r="G287" s="20" t="b">
        <f aca="false">FALSE()</f>
        <v>0</v>
      </c>
      <c r="H287" s="20" t="b">
        <f aca="false">TRUE()</f>
        <v>1</v>
      </c>
    </row>
    <row r="288" customFormat="false" ht="15" hidden="false" customHeight="true" outlineLevel="0" collapsed="false">
      <c r="A288" s="19" t="n">
        <v>45564.59375</v>
      </c>
      <c r="B288" s="1" t="s">
        <v>30</v>
      </c>
      <c r="C288" s="1" t="s">
        <v>114</v>
      </c>
      <c r="D288" s="1" t="s">
        <v>124</v>
      </c>
      <c r="E288" s="1" t="n">
        <v>1</v>
      </c>
      <c r="F288" s="1" t="n">
        <v>1</v>
      </c>
      <c r="G288" s="20" t="b">
        <f aca="false">FALSE()</f>
        <v>0</v>
      </c>
      <c r="H288" s="20" t="b">
        <f aca="false">FALSE()</f>
        <v>0</v>
      </c>
    </row>
    <row r="289" customFormat="false" ht="15" hidden="false" customHeight="true" outlineLevel="0" collapsed="false">
      <c r="A289" s="19" t="n">
        <v>45564.625</v>
      </c>
      <c r="B289" s="1" t="s">
        <v>33</v>
      </c>
      <c r="C289" s="1" t="s">
        <v>159</v>
      </c>
      <c r="D289" s="1" t="s">
        <v>150</v>
      </c>
      <c r="E289" s="1" t="n">
        <v>2</v>
      </c>
      <c r="F289" s="1" t="n">
        <v>2</v>
      </c>
      <c r="G289" s="20" t="b">
        <f aca="false">FALSE()</f>
        <v>0</v>
      </c>
      <c r="H289" s="20" t="b">
        <f aca="false">FALSE()</f>
        <v>0</v>
      </c>
    </row>
    <row r="290" customFormat="false" ht="15" hidden="false" customHeight="true" outlineLevel="0" collapsed="false">
      <c r="A290" s="19" t="n">
        <v>45564.625</v>
      </c>
      <c r="B290" s="1" t="s">
        <v>33</v>
      </c>
      <c r="C290" s="1" t="s">
        <v>156</v>
      </c>
      <c r="D290" s="1" t="s">
        <v>143</v>
      </c>
      <c r="E290" s="1" t="n">
        <v>1</v>
      </c>
      <c r="F290" s="1" t="n">
        <v>3</v>
      </c>
      <c r="G290" s="20" t="b">
        <f aca="false">FALSE()</f>
        <v>0</v>
      </c>
      <c r="H290" s="20" t="b">
        <f aca="false">TRUE()</f>
        <v>1</v>
      </c>
    </row>
    <row r="291" customFormat="false" ht="15" hidden="false" customHeight="true" outlineLevel="0" collapsed="false">
      <c r="A291" s="19" t="n">
        <v>45564.6458333333</v>
      </c>
      <c r="B291" s="1" t="s">
        <v>32</v>
      </c>
      <c r="C291" s="1" t="s">
        <v>193</v>
      </c>
      <c r="D291" s="1" t="s">
        <v>192</v>
      </c>
      <c r="E291" s="1" t="n">
        <v>3</v>
      </c>
      <c r="F291" s="1" t="n">
        <v>4</v>
      </c>
      <c r="G291" s="20" t="b">
        <f aca="false">FALSE()</f>
        <v>0</v>
      </c>
      <c r="H291" s="20" t="b">
        <f aca="false">TRUE()</f>
        <v>1</v>
      </c>
    </row>
    <row r="292" customFormat="false" ht="15" hidden="false" customHeight="true" outlineLevel="0" collapsed="false">
      <c r="A292" s="19" t="n">
        <v>45564.6458333333</v>
      </c>
      <c r="B292" s="1" t="s">
        <v>29</v>
      </c>
      <c r="C292" s="1" t="s">
        <v>121</v>
      </c>
      <c r="D292" s="1" t="s">
        <v>180</v>
      </c>
      <c r="E292" s="1" t="n">
        <v>0</v>
      </c>
      <c r="F292" s="1" t="n">
        <v>3</v>
      </c>
      <c r="G292" s="20" t="b">
        <f aca="false">FALSE()</f>
        <v>0</v>
      </c>
      <c r="H292" s="20" t="b">
        <f aca="false">TRUE()</f>
        <v>1</v>
      </c>
    </row>
    <row r="293" customFormat="false" ht="15" hidden="false" customHeight="true" outlineLevel="0" collapsed="false">
      <c r="A293" s="19" t="n">
        <v>45564.6666666667</v>
      </c>
      <c r="B293" s="1" t="s">
        <v>31</v>
      </c>
      <c r="C293" s="1" t="s">
        <v>147</v>
      </c>
      <c r="D293" s="1" t="s">
        <v>140</v>
      </c>
      <c r="E293" s="1" t="n">
        <v>0</v>
      </c>
      <c r="F293" s="1" t="n">
        <v>0</v>
      </c>
      <c r="G293" s="20" t="b">
        <f aca="false">FALSE()</f>
        <v>0</v>
      </c>
      <c r="H293" s="20" t="b">
        <f aca="false">FALSE()</f>
        <v>0</v>
      </c>
    </row>
    <row r="294" customFormat="false" ht="15" hidden="false" customHeight="true" outlineLevel="0" collapsed="false">
      <c r="A294" s="19" t="n">
        <v>45564.6875</v>
      </c>
      <c r="B294" s="1" t="s">
        <v>30</v>
      </c>
      <c r="C294" s="1" t="s">
        <v>116</v>
      </c>
      <c r="D294" s="1" t="s">
        <v>176</v>
      </c>
      <c r="E294" s="1" t="n">
        <v>1</v>
      </c>
      <c r="F294" s="1" t="n">
        <v>0</v>
      </c>
      <c r="G294" s="20" t="b">
        <f aca="false">TRUE()</f>
        <v>1</v>
      </c>
      <c r="H294" s="20" t="b">
        <f aca="false">FALSE()</f>
        <v>0</v>
      </c>
    </row>
    <row r="295" customFormat="false" ht="15" hidden="false" customHeight="true" outlineLevel="0" collapsed="false">
      <c r="A295" s="19" t="n">
        <v>45564.78125</v>
      </c>
      <c r="B295" s="1" t="s">
        <v>31</v>
      </c>
      <c r="C295" s="1" t="s">
        <v>22</v>
      </c>
      <c r="D295" s="1" t="s">
        <v>148</v>
      </c>
      <c r="E295" s="1" t="n">
        <v>2</v>
      </c>
      <c r="F295" s="1" t="n">
        <v>0</v>
      </c>
      <c r="G295" s="20" t="b">
        <f aca="false">TRUE()</f>
        <v>1</v>
      </c>
      <c r="H295" s="20" t="b">
        <f aca="false">FALSE()</f>
        <v>0</v>
      </c>
    </row>
    <row r="296" customFormat="false" ht="15" hidden="false" customHeight="true" outlineLevel="0" collapsed="false">
      <c r="A296" s="19" t="n">
        <v>45564.78125</v>
      </c>
      <c r="B296" s="1" t="s">
        <v>33</v>
      </c>
      <c r="C296" s="1" t="s">
        <v>161</v>
      </c>
      <c r="D296" s="1" t="s">
        <v>135</v>
      </c>
      <c r="E296" s="1" t="n">
        <v>1</v>
      </c>
      <c r="F296" s="1" t="n">
        <v>0</v>
      </c>
      <c r="G296" s="20" t="b">
        <f aca="false">TRUE()</f>
        <v>1</v>
      </c>
      <c r="H296" s="20" t="b">
        <f aca="false">FALSE()</f>
        <v>0</v>
      </c>
    </row>
    <row r="297" customFormat="false" ht="15" hidden="false" customHeight="true" outlineLevel="0" collapsed="false">
      <c r="A297" s="19" t="n">
        <v>45564.7916666667</v>
      </c>
      <c r="B297" s="1" t="s">
        <v>30</v>
      </c>
      <c r="C297" s="1" t="s">
        <v>182</v>
      </c>
      <c r="D297" s="1" t="s">
        <v>18</v>
      </c>
      <c r="E297" s="1" t="n">
        <v>1</v>
      </c>
      <c r="F297" s="1" t="n">
        <v>1</v>
      </c>
      <c r="G297" s="20" t="b">
        <f aca="false">FALSE()</f>
        <v>0</v>
      </c>
      <c r="H297" s="20" t="b">
        <f aca="false">FALSE()</f>
        <v>0</v>
      </c>
    </row>
    <row r="298" customFormat="false" ht="15" hidden="false" customHeight="true" outlineLevel="0" collapsed="false">
      <c r="A298" s="19" t="n">
        <v>45565.78125</v>
      </c>
      <c r="B298" s="1" t="s">
        <v>31</v>
      </c>
      <c r="C298" s="1" t="s">
        <v>139</v>
      </c>
      <c r="D298" s="1" t="s">
        <v>168</v>
      </c>
      <c r="E298" s="1" t="n">
        <v>2</v>
      </c>
      <c r="F298" s="1" t="n">
        <v>3</v>
      </c>
      <c r="G298" s="20" t="b">
        <f aca="false">FALSE()</f>
        <v>0</v>
      </c>
      <c r="H298" s="20" t="b">
        <f aca="false">TRUE()</f>
        <v>1</v>
      </c>
    </row>
    <row r="299" customFormat="false" ht="15" hidden="false" customHeight="true" outlineLevel="0" collapsed="false">
      <c r="A299" s="19" t="n">
        <v>45565.7916666667</v>
      </c>
      <c r="B299" s="1" t="s">
        <v>30</v>
      </c>
      <c r="C299" s="1" t="s">
        <v>181</v>
      </c>
      <c r="D299" s="1" t="s">
        <v>123</v>
      </c>
      <c r="E299" s="1" t="n">
        <v>3</v>
      </c>
      <c r="F299" s="1" t="n">
        <v>1</v>
      </c>
      <c r="G299" s="20" t="b">
        <f aca="false">TRUE()</f>
        <v>1</v>
      </c>
      <c r="H299" s="20" t="b">
        <f aca="false">FALSE()</f>
        <v>0</v>
      </c>
    </row>
    <row r="300" customFormat="false" ht="15" hidden="false" customHeight="true" outlineLevel="0" collapsed="false">
      <c r="A300" s="19" t="n">
        <v>45565.7916666667</v>
      </c>
      <c r="B300" s="1" t="s">
        <v>29</v>
      </c>
      <c r="C300" s="1" t="s">
        <v>127</v>
      </c>
      <c r="D300" s="1" t="s">
        <v>133</v>
      </c>
      <c r="E300" s="1" t="n">
        <v>3</v>
      </c>
      <c r="F300" s="1" t="n">
        <v>1</v>
      </c>
      <c r="G300" s="20" t="b">
        <f aca="false">TRUE()</f>
        <v>1</v>
      </c>
      <c r="H300" s="20" t="b">
        <f aca="false">FALSE()</f>
        <v>0</v>
      </c>
    </row>
    <row r="301" customFormat="false" ht="15" hidden="false" customHeight="true" outlineLevel="0" collapsed="false">
      <c r="A301" s="19" t="n">
        <v>45569.6875</v>
      </c>
      <c r="B301" s="1" t="s">
        <v>31</v>
      </c>
      <c r="C301" s="1" t="s">
        <v>22</v>
      </c>
      <c r="D301" s="1" t="s">
        <v>178</v>
      </c>
      <c r="E301" s="1" t="n">
        <v>3</v>
      </c>
      <c r="F301" s="1" t="n">
        <v>1</v>
      </c>
      <c r="G301" s="20" t="b">
        <f aca="false">TRUE()</f>
        <v>1</v>
      </c>
      <c r="H301" s="20" t="b">
        <f aca="false">FALSE()</f>
        <v>0</v>
      </c>
    </row>
    <row r="302" customFormat="false" ht="15" hidden="false" customHeight="true" outlineLevel="0" collapsed="false">
      <c r="A302" s="19" t="n">
        <v>45569.7708333333</v>
      </c>
      <c r="B302" s="1" t="s">
        <v>32</v>
      </c>
      <c r="C302" s="1" t="s">
        <v>191</v>
      </c>
      <c r="D302" s="1" t="s">
        <v>183</v>
      </c>
      <c r="E302" s="1" t="n">
        <v>2</v>
      </c>
      <c r="F302" s="1" t="n">
        <v>1</v>
      </c>
      <c r="G302" s="20" t="b">
        <f aca="false">TRUE()</f>
        <v>1</v>
      </c>
      <c r="H302" s="20" t="b">
        <f aca="false">FALSE()</f>
        <v>0</v>
      </c>
    </row>
    <row r="303" customFormat="false" ht="15" hidden="false" customHeight="true" outlineLevel="0" collapsed="false">
      <c r="A303" s="19" t="n">
        <v>45569.78125</v>
      </c>
      <c r="B303" s="1" t="s">
        <v>31</v>
      </c>
      <c r="C303" s="1" t="s">
        <v>163</v>
      </c>
      <c r="D303" s="1" t="s">
        <v>170</v>
      </c>
      <c r="E303" s="1" t="n">
        <v>2</v>
      </c>
      <c r="F303" s="1" t="n">
        <v>1</v>
      </c>
      <c r="G303" s="20" t="b">
        <f aca="false">TRUE()</f>
        <v>1</v>
      </c>
      <c r="H303" s="20" t="b">
        <f aca="false">FALSE()</f>
        <v>0</v>
      </c>
    </row>
    <row r="304" customFormat="false" ht="15" hidden="false" customHeight="true" outlineLevel="0" collapsed="false">
      <c r="A304" s="19" t="n">
        <v>45569.78125</v>
      </c>
      <c r="B304" s="1" t="s">
        <v>33</v>
      </c>
      <c r="C304" s="1" t="s">
        <v>135</v>
      </c>
      <c r="D304" s="1" t="s">
        <v>156</v>
      </c>
      <c r="E304" s="1" t="n">
        <v>1</v>
      </c>
      <c r="F304" s="1" t="n">
        <v>1</v>
      </c>
      <c r="G304" s="20" t="b">
        <f aca="false">FALSE()</f>
        <v>0</v>
      </c>
      <c r="H304" s="20" t="b">
        <f aca="false">FALSE()</f>
        <v>0</v>
      </c>
    </row>
    <row r="305" customFormat="false" ht="15" hidden="false" customHeight="true" outlineLevel="0" collapsed="false">
      <c r="A305" s="19" t="n">
        <v>45569.7916666667</v>
      </c>
      <c r="B305" s="1" t="s">
        <v>30</v>
      </c>
      <c r="C305" s="1" t="s">
        <v>142</v>
      </c>
      <c r="D305" s="1" t="s">
        <v>151</v>
      </c>
      <c r="E305" s="1" t="n">
        <v>0</v>
      </c>
      <c r="F305" s="1" t="n">
        <v>0</v>
      </c>
      <c r="G305" s="20" t="b">
        <f aca="false">FALSE()</f>
        <v>0</v>
      </c>
      <c r="H305" s="20" t="b">
        <f aca="false">FALSE()</f>
        <v>0</v>
      </c>
    </row>
    <row r="306" customFormat="false" ht="15" hidden="false" customHeight="true" outlineLevel="0" collapsed="false">
      <c r="A306" s="19" t="n">
        <v>45570.4791666667</v>
      </c>
      <c r="B306" s="1" t="s">
        <v>29</v>
      </c>
      <c r="C306" s="1" t="s">
        <v>153</v>
      </c>
      <c r="D306" s="1" t="s">
        <v>21</v>
      </c>
      <c r="E306" s="1" t="n">
        <v>0</v>
      </c>
      <c r="F306" s="1" t="n">
        <v>1</v>
      </c>
      <c r="G306" s="20" t="b">
        <f aca="false">FALSE()</f>
        <v>0</v>
      </c>
      <c r="H306" s="20" t="b">
        <f aca="false">TRUE()</f>
        <v>1</v>
      </c>
    </row>
    <row r="307" customFormat="false" ht="15" hidden="false" customHeight="true" outlineLevel="0" collapsed="false">
      <c r="A307" s="19" t="n">
        <v>45570.5</v>
      </c>
      <c r="B307" s="1" t="s">
        <v>30</v>
      </c>
      <c r="C307" s="1" t="s">
        <v>176</v>
      </c>
      <c r="D307" s="1" t="s">
        <v>173</v>
      </c>
      <c r="E307" s="1" t="n">
        <v>2</v>
      </c>
      <c r="F307" s="1" t="n">
        <v>1</v>
      </c>
      <c r="G307" s="20" t="b">
        <f aca="false">TRUE()</f>
        <v>1</v>
      </c>
      <c r="H307" s="20" t="b">
        <f aca="false">FALSE()</f>
        <v>0</v>
      </c>
    </row>
    <row r="308" customFormat="false" ht="15" hidden="false" customHeight="true" outlineLevel="0" collapsed="false">
      <c r="A308" s="19" t="n">
        <v>45570.5416666667</v>
      </c>
      <c r="B308" s="1" t="s">
        <v>31</v>
      </c>
      <c r="C308" s="1" t="s">
        <v>165</v>
      </c>
      <c r="D308" s="1" t="s">
        <v>174</v>
      </c>
      <c r="E308" s="1" t="n">
        <v>1</v>
      </c>
      <c r="F308" s="1" t="n">
        <v>0</v>
      </c>
      <c r="G308" s="20" t="b">
        <f aca="false">TRUE()</f>
        <v>1</v>
      </c>
      <c r="H308" s="20" t="b">
        <f aca="false">FALSE()</f>
        <v>0</v>
      </c>
    </row>
    <row r="309" customFormat="false" ht="15" hidden="false" customHeight="true" outlineLevel="0" collapsed="false">
      <c r="A309" s="19" t="n">
        <v>45570.5625</v>
      </c>
      <c r="B309" s="1" t="s">
        <v>32</v>
      </c>
      <c r="C309" s="1" t="s">
        <v>184</v>
      </c>
      <c r="D309" s="1" t="s">
        <v>194</v>
      </c>
      <c r="E309" s="1" t="n">
        <v>2</v>
      </c>
      <c r="F309" s="1" t="n">
        <v>2</v>
      </c>
      <c r="G309" s="20" t="b">
        <f aca="false">FALSE()</f>
        <v>0</v>
      </c>
      <c r="H309" s="20" t="b">
        <f aca="false">FALSE()</f>
        <v>0</v>
      </c>
    </row>
    <row r="310" customFormat="false" ht="15" hidden="false" customHeight="true" outlineLevel="0" collapsed="false">
      <c r="A310" s="19" t="n">
        <v>45570.5625</v>
      </c>
      <c r="B310" s="1" t="s">
        <v>32</v>
      </c>
      <c r="C310" s="1" t="s">
        <v>192</v>
      </c>
      <c r="D310" s="1" t="s">
        <v>189</v>
      </c>
      <c r="E310" s="1" t="n">
        <v>0</v>
      </c>
      <c r="F310" s="1" t="n">
        <v>1</v>
      </c>
      <c r="G310" s="20" t="b">
        <f aca="false">FALSE()</f>
        <v>0</v>
      </c>
      <c r="H310" s="20" t="b">
        <f aca="false">TRUE()</f>
        <v>1</v>
      </c>
    </row>
    <row r="311" customFormat="false" ht="15" hidden="false" customHeight="true" outlineLevel="0" collapsed="false">
      <c r="A311" s="19" t="n">
        <v>45570.5625</v>
      </c>
      <c r="B311" s="1" t="s">
        <v>32</v>
      </c>
      <c r="C311" s="1" t="s">
        <v>186</v>
      </c>
      <c r="D311" s="1" t="s">
        <v>197</v>
      </c>
      <c r="E311" s="1" t="n">
        <v>1</v>
      </c>
      <c r="F311" s="1" t="n">
        <v>3</v>
      </c>
      <c r="G311" s="20" t="b">
        <f aca="false">FALSE()</f>
        <v>0</v>
      </c>
      <c r="H311" s="20" t="b">
        <f aca="false">TRUE()</f>
        <v>1</v>
      </c>
    </row>
    <row r="312" customFormat="false" ht="15" hidden="false" customHeight="true" outlineLevel="0" collapsed="false">
      <c r="A312" s="19" t="n">
        <v>45570.5625</v>
      </c>
      <c r="B312" s="1" t="s">
        <v>32</v>
      </c>
      <c r="C312" s="1" t="s">
        <v>188</v>
      </c>
      <c r="D312" s="1" t="s">
        <v>195</v>
      </c>
      <c r="E312" s="1" t="n">
        <v>2</v>
      </c>
      <c r="F312" s="1" t="n">
        <v>1</v>
      </c>
      <c r="G312" s="20" t="b">
        <f aca="false">TRUE()</f>
        <v>1</v>
      </c>
      <c r="H312" s="20" t="b">
        <f aca="false">FALSE()</f>
        <v>0</v>
      </c>
    </row>
    <row r="313" customFormat="false" ht="15" hidden="false" customHeight="true" outlineLevel="0" collapsed="false">
      <c r="A313" s="19" t="n">
        <v>45570.5833333333</v>
      </c>
      <c r="B313" s="1" t="s">
        <v>29</v>
      </c>
      <c r="C313" s="1" t="s">
        <v>152</v>
      </c>
      <c r="D313" s="1" t="s">
        <v>131</v>
      </c>
      <c r="E313" s="1" t="n">
        <v>5</v>
      </c>
      <c r="F313" s="1" t="n">
        <v>3</v>
      </c>
      <c r="G313" s="20" t="b">
        <f aca="false">TRUE()</f>
        <v>1</v>
      </c>
      <c r="H313" s="20" t="b">
        <f aca="false">FALSE()</f>
        <v>0</v>
      </c>
    </row>
    <row r="314" customFormat="false" ht="15" hidden="false" customHeight="true" outlineLevel="0" collapsed="false">
      <c r="A314" s="19" t="n">
        <v>45570.5833333333</v>
      </c>
      <c r="B314" s="1" t="s">
        <v>29</v>
      </c>
      <c r="C314" s="1" t="s">
        <v>23</v>
      </c>
      <c r="D314" s="1" t="s">
        <v>122</v>
      </c>
      <c r="E314" s="1" t="n">
        <v>3</v>
      </c>
      <c r="F314" s="1" t="n">
        <v>2</v>
      </c>
      <c r="G314" s="20" t="b">
        <f aca="false">TRUE()</f>
        <v>1</v>
      </c>
      <c r="H314" s="20" t="b">
        <f aca="false">FALSE()</f>
        <v>0</v>
      </c>
    </row>
    <row r="315" customFormat="false" ht="15" hidden="false" customHeight="true" outlineLevel="0" collapsed="false">
      <c r="A315" s="19" t="n">
        <v>45570.5833333333</v>
      </c>
      <c r="B315" s="1" t="s">
        <v>29</v>
      </c>
      <c r="C315" s="1" t="s">
        <v>130</v>
      </c>
      <c r="D315" s="1" t="s">
        <v>133</v>
      </c>
      <c r="E315" s="1" t="n">
        <v>3</v>
      </c>
      <c r="F315" s="1" t="n">
        <v>1</v>
      </c>
      <c r="G315" s="20" t="b">
        <f aca="false">TRUE()</f>
        <v>1</v>
      </c>
      <c r="H315" s="20" t="b">
        <f aca="false">FALSE()</f>
        <v>0</v>
      </c>
    </row>
    <row r="316" customFormat="false" ht="15" hidden="false" customHeight="true" outlineLevel="0" collapsed="false">
      <c r="A316" s="19" t="n">
        <v>45570.5833333333</v>
      </c>
      <c r="B316" s="1" t="s">
        <v>29</v>
      </c>
      <c r="C316" s="1" t="s">
        <v>179</v>
      </c>
      <c r="D316" s="1" t="s">
        <v>127</v>
      </c>
      <c r="E316" s="1" t="n">
        <v>1</v>
      </c>
      <c r="F316" s="1" t="n">
        <v>0</v>
      </c>
      <c r="G316" s="20" t="b">
        <f aca="false">TRUE()</f>
        <v>1</v>
      </c>
      <c r="H316" s="20" t="b">
        <f aca="false">FALSE()</f>
        <v>0</v>
      </c>
    </row>
    <row r="317" customFormat="false" ht="15" hidden="false" customHeight="true" outlineLevel="0" collapsed="false">
      <c r="A317" s="19" t="n">
        <v>45570.5833333333</v>
      </c>
      <c r="B317" s="1" t="s">
        <v>29</v>
      </c>
      <c r="C317" s="1" t="s">
        <v>137</v>
      </c>
      <c r="D317" s="1" t="s">
        <v>125</v>
      </c>
      <c r="E317" s="1" t="n">
        <v>4</v>
      </c>
      <c r="F317" s="1" t="n">
        <v>1</v>
      </c>
      <c r="G317" s="20" t="b">
        <f aca="false">TRUE()</f>
        <v>1</v>
      </c>
      <c r="H317" s="20" t="b">
        <f aca="false">FALSE()</f>
        <v>0</v>
      </c>
    </row>
    <row r="318" customFormat="false" ht="15" hidden="false" customHeight="true" outlineLevel="0" collapsed="false">
      <c r="A318" s="19" t="n">
        <v>45570.59375</v>
      </c>
      <c r="B318" s="1" t="s">
        <v>30</v>
      </c>
      <c r="C318" s="1" t="s">
        <v>115</v>
      </c>
      <c r="D318" s="1" t="s">
        <v>141</v>
      </c>
      <c r="E318" s="1" t="n">
        <v>1</v>
      </c>
      <c r="F318" s="1" t="n">
        <v>1</v>
      </c>
      <c r="G318" s="20" t="b">
        <f aca="false">FALSE()</f>
        <v>0</v>
      </c>
      <c r="H318" s="20" t="b">
        <f aca="false">FALSE()</f>
        <v>0</v>
      </c>
    </row>
    <row r="319" customFormat="false" ht="15" hidden="false" customHeight="true" outlineLevel="0" collapsed="false">
      <c r="A319" s="19" t="n">
        <v>45570.625</v>
      </c>
      <c r="B319" s="1" t="s">
        <v>33</v>
      </c>
      <c r="C319" s="1" t="s">
        <v>150</v>
      </c>
      <c r="D319" s="1" t="s">
        <v>154</v>
      </c>
      <c r="E319" s="1" t="n">
        <v>3</v>
      </c>
      <c r="F319" s="1" t="n">
        <v>1</v>
      </c>
      <c r="G319" s="20" t="b">
        <f aca="false">TRUE()</f>
        <v>1</v>
      </c>
      <c r="H319" s="20" t="b">
        <f aca="false">FALSE()</f>
        <v>0</v>
      </c>
    </row>
    <row r="320" customFormat="false" ht="15" hidden="false" customHeight="true" outlineLevel="0" collapsed="false">
      <c r="A320" s="19" t="n">
        <v>45570.6666666667</v>
      </c>
      <c r="B320" s="1" t="s">
        <v>31</v>
      </c>
      <c r="C320" s="1" t="s">
        <v>24</v>
      </c>
      <c r="D320" s="1" t="s">
        <v>136</v>
      </c>
      <c r="E320" s="1" t="n">
        <v>5</v>
      </c>
      <c r="F320" s="1" t="n">
        <v>1</v>
      </c>
      <c r="G320" s="20" t="b">
        <f aca="false">TRUE()</f>
        <v>1</v>
      </c>
      <c r="H320" s="20" t="b">
        <f aca="false">FALSE()</f>
        <v>0</v>
      </c>
    </row>
    <row r="321" customFormat="false" ht="15" hidden="false" customHeight="true" outlineLevel="0" collapsed="false">
      <c r="A321" s="19" t="n">
        <v>45570.6875</v>
      </c>
      <c r="B321" s="1" t="s">
        <v>29</v>
      </c>
      <c r="C321" s="1" t="s">
        <v>128</v>
      </c>
      <c r="D321" s="1" t="s">
        <v>132</v>
      </c>
      <c r="E321" s="1" t="n">
        <v>0</v>
      </c>
      <c r="F321" s="1" t="n">
        <v>0</v>
      </c>
      <c r="G321" s="20" t="b">
        <f aca="false">FALSE()</f>
        <v>0</v>
      </c>
      <c r="H321" s="20" t="b">
        <f aca="false">FALSE()</f>
        <v>0</v>
      </c>
    </row>
    <row r="322" customFormat="false" ht="15" hidden="false" customHeight="true" outlineLevel="0" collapsed="false">
      <c r="A322" s="19" t="n">
        <v>45570.6875</v>
      </c>
      <c r="B322" s="1" t="s">
        <v>32</v>
      </c>
      <c r="C322" s="1" t="s">
        <v>198</v>
      </c>
      <c r="D322" s="1" t="s">
        <v>187</v>
      </c>
      <c r="E322" s="1" t="n">
        <v>0</v>
      </c>
      <c r="F322" s="1" t="n">
        <v>3</v>
      </c>
      <c r="G322" s="20" t="b">
        <f aca="false">FALSE()</f>
        <v>0</v>
      </c>
      <c r="H322" s="20" t="b">
        <f aca="false">TRUE()</f>
        <v>1</v>
      </c>
    </row>
    <row r="323" customFormat="false" ht="15" hidden="false" customHeight="true" outlineLevel="0" collapsed="false">
      <c r="A323" s="19" t="n">
        <v>45570.6875</v>
      </c>
      <c r="B323" s="1" t="s">
        <v>30</v>
      </c>
      <c r="C323" s="1" t="s">
        <v>123</v>
      </c>
      <c r="D323" s="1" t="s">
        <v>118</v>
      </c>
      <c r="E323" s="1" t="n">
        <v>0</v>
      </c>
      <c r="F323" s="1" t="n">
        <v>1</v>
      </c>
      <c r="G323" s="20" t="b">
        <f aca="false">FALSE()</f>
        <v>0</v>
      </c>
      <c r="H323" s="20" t="b">
        <f aca="false">TRUE()</f>
        <v>1</v>
      </c>
    </row>
    <row r="324" customFormat="false" ht="15" hidden="false" customHeight="true" outlineLevel="0" collapsed="false">
      <c r="A324" s="19" t="n">
        <v>45570.6875</v>
      </c>
      <c r="B324" s="1" t="s">
        <v>30</v>
      </c>
      <c r="C324" s="1" t="s">
        <v>175</v>
      </c>
      <c r="D324" s="1" t="s">
        <v>167</v>
      </c>
      <c r="E324" s="1" t="n">
        <v>1</v>
      </c>
      <c r="F324" s="1" t="n">
        <v>2</v>
      </c>
      <c r="G324" s="20" t="b">
        <f aca="false">FALSE()</f>
        <v>0</v>
      </c>
      <c r="H324" s="20" t="b">
        <f aca="false">TRUE()</f>
        <v>1</v>
      </c>
    </row>
    <row r="325" customFormat="false" ht="15" hidden="false" customHeight="true" outlineLevel="0" collapsed="false">
      <c r="A325" s="19" t="n">
        <v>45570.7083333333</v>
      </c>
      <c r="B325" s="1" t="s">
        <v>33</v>
      </c>
      <c r="C325" s="1" t="s">
        <v>144</v>
      </c>
      <c r="D325" s="1" t="s">
        <v>158</v>
      </c>
      <c r="E325" s="1" t="n">
        <v>2</v>
      </c>
      <c r="F325" s="1" t="n">
        <v>1</v>
      </c>
      <c r="G325" s="20" t="b">
        <f aca="false">TRUE()</f>
        <v>1</v>
      </c>
      <c r="H325" s="20" t="b">
        <f aca="false">FALSE()</f>
        <v>0</v>
      </c>
    </row>
    <row r="326" customFormat="false" ht="15" hidden="false" customHeight="true" outlineLevel="0" collapsed="false">
      <c r="A326" s="19" t="n">
        <v>45570.78125</v>
      </c>
      <c r="B326" s="1" t="s">
        <v>31</v>
      </c>
      <c r="C326" s="1" t="s">
        <v>19</v>
      </c>
      <c r="D326" s="1" t="s">
        <v>146</v>
      </c>
      <c r="E326" s="1" t="n">
        <v>3</v>
      </c>
      <c r="F326" s="1" t="n">
        <v>2</v>
      </c>
      <c r="G326" s="20" t="b">
        <f aca="false">TRUE()</f>
        <v>1</v>
      </c>
      <c r="H326" s="20" t="b">
        <f aca="false">FALSE()</f>
        <v>0</v>
      </c>
    </row>
    <row r="327" customFormat="false" ht="15" hidden="false" customHeight="true" outlineLevel="0" collapsed="false">
      <c r="A327" s="19" t="n">
        <v>45570.7916666667</v>
      </c>
      <c r="B327" s="1" t="s">
        <v>30</v>
      </c>
      <c r="C327" s="1" t="s">
        <v>18</v>
      </c>
      <c r="D327" s="1" t="s">
        <v>181</v>
      </c>
      <c r="E327" s="1" t="n">
        <v>2</v>
      </c>
      <c r="F327" s="1" t="n">
        <v>0</v>
      </c>
      <c r="G327" s="20" t="b">
        <f aca="false">TRUE()</f>
        <v>1</v>
      </c>
      <c r="H327" s="20" t="b">
        <f aca="false">FALSE()</f>
        <v>0</v>
      </c>
    </row>
    <row r="328" customFormat="false" ht="15" hidden="false" customHeight="true" outlineLevel="0" collapsed="false">
      <c r="A328" s="19" t="n">
        <v>45570.7916666667</v>
      </c>
      <c r="B328" s="1" t="s">
        <v>33</v>
      </c>
      <c r="C328" s="1" t="s">
        <v>171</v>
      </c>
      <c r="D328" s="1" t="s">
        <v>149</v>
      </c>
      <c r="E328" s="1" t="n">
        <v>1</v>
      </c>
      <c r="F328" s="1" t="n">
        <v>2</v>
      </c>
      <c r="G328" s="20" t="b">
        <f aca="false">FALSE()</f>
        <v>0</v>
      </c>
      <c r="H328" s="20" t="b">
        <f aca="false">TRUE()</f>
        <v>1</v>
      </c>
    </row>
    <row r="329" customFormat="false" ht="15" hidden="false" customHeight="true" outlineLevel="0" collapsed="false">
      <c r="A329" s="19" t="n">
        <v>45571.4375</v>
      </c>
      <c r="B329" s="1" t="s">
        <v>31</v>
      </c>
      <c r="C329" s="1" t="s">
        <v>177</v>
      </c>
      <c r="D329" s="1" t="s">
        <v>168</v>
      </c>
      <c r="E329" s="1" t="n">
        <v>1</v>
      </c>
      <c r="F329" s="1" t="n">
        <v>1</v>
      </c>
      <c r="G329" s="20" t="b">
        <f aca="false">FALSE()</f>
        <v>0</v>
      </c>
      <c r="H329" s="20" t="b">
        <f aca="false">FALSE()</f>
        <v>0</v>
      </c>
    </row>
    <row r="330" customFormat="false" ht="15" hidden="false" customHeight="true" outlineLevel="0" collapsed="false">
      <c r="A330" s="19" t="n">
        <v>45571.5</v>
      </c>
      <c r="B330" s="1" t="s">
        <v>30</v>
      </c>
      <c r="C330" s="1" t="s">
        <v>117</v>
      </c>
      <c r="D330" s="1" t="s">
        <v>114</v>
      </c>
      <c r="E330" s="1" t="n">
        <v>2</v>
      </c>
      <c r="F330" s="1" t="n">
        <v>1</v>
      </c>
      <c r="G330" s="20" t="b">
        <f aca="false">TRUE()</f>
        <v>1</v>
      </c>
      <c r="H330" s="20" t="b">
        <f aca="false">FALSE()</f>
        <v>0</v>
      </c>
    </row>
    <row r="331" customFormat="false" ht="15" hidden="false" customHeight="true" outlineLevel="0" collapsed="false">
      <c r="A331" s="19" t="n">
        <v>45571.5416666667</v>
      </c>
      <c r="B331" s="1" t="s">
        <v>29</v>
      </c>
      <c r="C331" s="1" t="s">
        <v>138</v>
      </c>
      <c r="D331" s="1" t="s">
        <v>121</v>
      </c>
      <c r="E331" s="1" t="n">
        <v>0</v>
      </c>
      <c r="F331" s="1" t="n">
        <v>0</v>
      </c>
      <c r="G331" s="20" t="b">
        <f aca="false">FALSE()</f>
        <v>0</v>
      </c>
      <c r="H331" s="20" t="b">
        <f aca="false">FALSE()</f>
        <v>0</v>
      </c>
    </row>
    <row r="332" customFormat="false" ht="15" hidden="false" customHeight="true" outlineLevel="0" collapsed="false">
      <c r="A332" s="19" t="n">
        <v>45571.5416666667</v>
      </c>
      <c r="B332" s="1" t="s">
        <v>31</v>
      </c>
      <c r="C332" s="1" t="s">
        <v>169</v>
      </c>
      <c r="D332" s="1" t="s">
        <v>147</v>
      </c>
      <c r="E332" s="1" t="n">
        <v>2</v>
      </c>
      <c r="F332" s="1" t="n">
        <v>1</v>
      </c>
      <c r="G332" s="20" t="b">
        <f aca="false">TRUE()</f>
        <v>1</v>
      </c>
      <c r="H332" s="20" t="b">
        <f aca="false">FALSE()</f>
        <v>0</v>
      </c>
    </row>
    <row r="333" customFormat="false" ht="15" hidden="false" customHeight="true" outlineLevel="0" collapsed="false">
      <c r="A333" s="19" t="n">
        <v>45571.5416666667</v>
      </c>
      <c r="B333" s="1" t="s">
        <v>31</v>
      </c>
      <c r="C333" s="1" t="s">
        <v>164</v>
      </c>
      <c r="D333" s="1" t="s">
        <v>139</v>
      </c>
      <c r="E333" s="1" t="n">
        <v>0</v>
      </c>
      <c r="F333" s="1" t="n">
        <v>0</v>
      </c>
      <c r="G333" s="20" t="b">
        <f aca="false">FALSE()</f>
        <v>0</v>
      </c>
      <c r="H333" s="20" t="b">
        <f aca="false">FALSE()</f>
        <v>0</v>
      </c>
    </row>
    <row r="334" customFormat="false" ht="15" hidden="false" customHeight="true" outlineLevel="0" collapsed="false">
      <c r="A334" s="19" t="n">
        <v>45571.5416666667</v>
      </c>
      <c r="B334" s="1" t="s">
        <v>29</v>
      </c>
      <c r="C334" s="1" t="s">
        <v>162</v>
      </c>
      <c r="D334" s="1" t="s">
        <v>126</v>
      </c>
      <c r="E334" s="1" t="n">
        <v>1</v>
      </c>
      <c r="F334" s="1" t="n">
        <v>1</v>
      </c>
      <c r="G334" s="20" t="b">
        <f aca="false">FALSE()</f>
        <v>0</v>
      </c>
      <c r="H334" s="20" t="b">
        <f aca="false">FALSE()</f>
        <v>0</v>
      </c>
    </row>
    <row r="335" customFormat="false" ht="15" hidden="false" customHeight="true" outlineLevel="0" collapsed="false">
      <c r="A335" s="19" t="n">
        <v>45571.5416666667</v>
      </c>
      <c r="B335" s="1" t="s">
        <v>33</v>
      </c>
      <c r="C335" s="1" t="s">
        <v>172</v>
      </c>
      <c r="D335" s="1" t="s">
        <v>159</v>
      </c>
      <c r="E335" s="1" t="n">
        <v>2</v>
      </c>
      <c r="F335" s="1" t="n">
        <v>0</v>
      </c>
      <c r="G335" s="20" t="b">
        <f aca="false">TRUE()</f>
        <v>1</v>
      </c>
      <c r="H335" s="20" t="b">
        <f aca="false">FALSE()</f>
        <v>0</v>
      </c>
    </row>
    <row r="336" customFormat="false" ht="15" hidden="false" customHeight="true" outlineLevel="0" collapsed="false">
      <c r="A336" s="19" t="n">
        <v>45571.5625</v>
      </c>
      <c r="B336" s="1" t="s">
        <v>32</v>
      </c>
      <c r="C336" s="1" t="s">
        <v>199</v>
      </c>
      <c r="D336" s="1" t="s">
        <v>185</v>
      </c>
      <c r="E336" s="1" t="n">
        <v>0</v>
      </c>
      <c r="F336" s="1" t="n">
        <v>1</v>
      </c>
      <c r="G336" s="20" t="b">
        <f aca="false">FALSE()</f>
        <v>0</v>
      </c>
      <c r="H336" s="20" t="b">
        <f aca="false">TRUE()</f>
        <v>1</v>
      </c>
    </row>
    <row r="337" customFormat="false" ht="15" hidden="false" customHeight="true" outlineLevel="0" collapsed="false">
      <c r="A337" s="19" t="n">
        <v>45571.59375</v>
      </c>
      <c r="B337" s="1" t="s">
        <v>30</v>
      </c>
      <c r="C337" s="1" t="s">
        <v>119</v>
      </c>
      <c r="D337" s="1" t="s">
        <v>16</v>
      </c>
      <c r="E337" s="1" t="n">
        <v>0</v>
      </c>
      <c r="F337" s="1" t="n">
        <v>3</v>
      </c>
      <c r="G337" s="20" t="b">
        <f aca="false">FALSE()</f>
        <v>0</v>
      </c>
      <c r="H337" s="20" t="b">
        <f aca="false">TRUE()</f>
        <v>1</v>
      </c>
    </row>
    <row r="338" customFormat="false" ht="15" hidden="false" customHeight="true" outlineLevel="0" collapsed="false">
      <c r="A338" s="19" t="n">
        <v>45571.625</v>
      </c>
      <c r="B338" s="1" t="s">
        <v>33</v>
      </c>
      <c r="C338" s="1" t="s">
        <v>134</v>
      </c>
      <c r="D338" s="1" t="s">
        <v>120</v>
      </c>
      <c r="E338" s="1" t="n">
        <v>2</v>
      </c>
      <c r="F338" s="1" t="n">
        <v>0</v>
      </c>
      <c r="G338" s="20" t="b">
        <f aca="false">TRUE()</f>
        <v>1</v>
      </c>
      <c r="H338" s="20" t="b">
        <f aca="false">FALSE()</f>
        <v>0</v>
      </c>
    </row>
    <row r="339" customFormat="false" ht="15" hidden="false" customHeight="true" outlineLevel="0" collapsed="false">
      <c r="A339" s="19" t="n">
        <v>45571.625</v>
      </c>
      <c r="B339" s="1" t="s">
        <v>33</v>
      </c>
      <c r="C339" s="1" t="s">
        <v>161</v>
      </c>
      <c r="D339" s="1" t="s">
        <v>157</v>
      </c>
      <c r="E339" s="1" t="n">
        <v>2</v>
      </c>
      <c r="F339" s="1" t="n">
        <v>2</v>
      </c>
      <c r="G339" s="20" t="b">
        <f aca="false">FALSE()</f>
        <v>0</v>
      </c>
      <c r="H339" s="20" t="b">
        <f aca="false">FALSE()</f>
        <v>0</v>
      </c>
    </row>
    <row r="340" customFormat="false" ht="15" hidden="false" customHeight="true" outlineLevel="0" collapsed="false">
      <c r="A340" s="19" t="n">
        <v>45571.625</v>
      </c>
      <c r="B340" s="1" t="s">
        <v>33</v>
      </c>
      <c r="C340" s="1" t="s">
        <v>143</v>
      </c>
      <c r="D340" s="1" t="s">
        <v>160</v>
      </c>
      <c r="E340" s="1" t="n">
        <v>4</v>
      </c>
      <c r="F340" s="1" t="n">
        <v>2</v>
      </c>
      <c r="G340" s="20" t="b">
        <f aca="false">TRUE()</f>
        <v>1</v>
      </c>
      <c r="H340" s="20" t="b">
        <f aca="false">FALSE()</f>
        <v>0</v>
      </c>
    </row>
    <row r="341" customFormat="false" ht="15" hidden="false" customHeight="true" outlineLevel="0" collapsed="false">
      <c r="A341" s="19" t="n">
        <v>45571.6458333333</v>
      </c>
      <c r="B341" s="1" t="s">
        <v>29</v>
      </c>
      <c r="C341" s="1" t="s">
        <v>129</v>
      </c>
      <c r="D341" s="1" t="s">
        <v>180</v>
      </c>
      <c r="E341" s="1" t="n">
        <v>3</v>
      </c>
      <c r="F341" s="1" t="n">
        <v>2</v>
      </c>
      <c r="G341" s="20" t="b">
        <f aca="false">TRUE()</f>
        <v>1</v>
      </c>
      <c r="H341" s="20" t="b">
        <f aca="false">FALSE()</f>
        <v>0</v>
      </c>
    </row>
    <row r="342" customFormat="false" ht="15" hidden="false" customHeight="true" outlineLevel="0" collapsed="false">
      <c r="A342" s="19" t="n">
        <v>45571.6458333333</v>
      </c>
      <c r="B342" s="1" t="s">
        <v>32</v>
      </c>
      <c r="C342" s="1" t="s">
        <v>196</v>
      </c>
      <c r="D342" s="1" t="s">
        <v>15</v>
      </c>
      <c r="E342" s="1" t="n">
        <v>3</v>
      </c>
      <c r="F342" s="1" t="n">
        <v>3</v>
      </c>
      <c r="G342" s="20" t="b">
        <f aca="false">FALSE()</f>
        <v>0</v>
      </c>
      <c r="H342" s="20" t="b">
        <f aca="false">FALSE()</f>
        <v>0</v>
      </c>
    </row>
    <row r="343" customFormat="false" ht="15" hidden="false" customHeight="true" outlineLevel="0" collapsed="false">
      <c r="A343" s="19" t="n">
        <v>45571.6666666667</v>
      </c>
      <c r="B343" s="1" t="s">
        <v>31</v>
      </c>
      <c r="C343" s="1" t="s">
        <v>148</v>
      </c>
      <c r="D343" s="1" t="s">
        <v>20</v>
      </c>
      <c r="E343" s="1" t="n">
        <v>1</v>
      </c>
      <c r="F343" s="1" t="n">
        <v>1</v>
      </c>
      <c r="G343" s="20" t="b">
        <f aca="false">FALSE()</f>
        <v>0</v>
      </c>
      <c r="H343" s="20" t="b">
        <f aca="false">FALSE()</f>
        <v>0</v>
      </c>
    </row>
    <row r="344" customFormat="false" ht="15" hidden="false" customHeight="true" outlineLevel="0" collapsed="false">
      <c r="A344" s="19" t="n">
        <v>45571.6875</v>
      </c>
      <c r="B344" s="1" t="s">
        <v>30</v>
      </c>
      <c r="C344" s="1" t="s">
        <v>124</v>
      </c>
      <c r="D344" s="1" t="s">
        <v>116</v>
      </c>
      <c r="E344" s="1" t="n">
        <v>1</v>
      </c>
      <c r="F344" s="1" t="n">
        <v>0</v>
      </c>
      <c r="G344" s="20" t="b">
        <f aca="false">TRUE()</f>
        <v>1</v>
      </c>
      <c r="H344" s="20" t="b">
        <f aca="false">FALSE()</f>
        <v>0</v>
      </c>
    </row>
    <row r="345" customFormat="false" ht="15" hidden="false" customHeight="true" outlineLevel="0" collapsed="false">
      <c r="A345" s="19" t="n">
        <v>45571.7291666667</v>
      </c>
      <c r="B345" s="1" t="s">
        <v>32</v>
      </c>
      <c r="C345" s="1" t="s">
        <v>190</v>
      </c>
      <c r="D345" s="1" t="s">
        <v>193</v>
      </c>
      <c r="E345" s="1" t="n">
        <v>1</v>
      </c>
      <c r="F345" s="1" t="n">
        <v>1</v>
      </c>
      <c r="G345" s="20" t="b">
        <f aca="false">FALSE()</f>
        <v>0</v>
      </c>
      <c r="H345" s="20" t="b">
        <f aca="false">FALSE()</f>
        <v>0</v>
      </c>
    </row>
    <row r="346" customFormat="false" ht="15" hidden="false" customHeight="true" outlineLevel="0" collapsed="false">
      <c r="A346" s="19" t="n">
        <v>45571.78125</v>
      </c>
      <c r="B346" s="1" t="s">
        <v>33</v>
      </c>
      <c r="C346" s="1" t="s">
        <v>155</v>
      </c>
      <c r="D346" s="1" t="s">
        <v>17</v>
      </c>
      <c r="E346" s="1" t="n">
        <v>1</v>
      </c>
      <c r="F346" s="1" t="n">
        <v>1</v>
      </c>
      <c r="G346" s="20" t="b">
        <f aca="false">FALSE()</f>
        <v>0</v>
      </c>
      <c r="H346" s="20" t="b">
        <f aca="false">FALSE()</f>
        <v>0</v>
      </c>
    </row>
    <row r="347" customFormat="false" ht="15" hidden="false" customHeight="true" outlineLevel="0" collapsed="false">
      <c r="A347" s="19" t="n">
        <v>45571.78125</v>
      </c>
      <c r="B347" s="1" t="s">
        <v>31</v>
      </c>
      <c r="C347" s="1" t="s">
        <v>140</v>
      </c>
      <c r="D347" s="1" t="s">
        <v>145</v>
      </c>
      <c r="E347" s="1" t="n">
        <v>2</v>
      </c>
      <c r="F347" s="1" t="n">
        <v>1</v>
      </c>
      <c r="G347" s="20" t="b">
        <f aca="false">TRUE()</f>
        <v>1</v>
      </c>
      <c r="H347" s="20" t="b">
        <f aca="false">FALSE()</f>
        <v>0</v>
      </c>
    </row>
    <row r="348" customFormat="false" ht="15" hidden="false" customHeight="true" outlineLevel="0" collapsed="false">
      <c r="A348" s="19" t="n">
        <v>45571.7916666667</v>
      </c>
      <c r="B348" s="1" t="s">
        <v>30</v>
      </c>
      <c r="C348" s="1" t="s">
        <v>166</v>
      </c>
      <c r="D348" s="1" t="s">
        <v>182</v>
      </c>
      <c r="E348" s="1" t="n">
        <v>1</v>
      </c>
      <c r="F348" s="1" t="n">
        <v>1</v>
      </c>
      <c r="G348" s="20" t="b">
        <f aca="false">FALSE()</f>
        <v>0</v>
      </c>
      <c r="H348" s="20" t="b">
        <f aca="false">FALSE()</f>
        <v>0</v>
      </c>
    </row>
    <row r="349" customFormat="false" ht="15" hidden="false" customHeight="true" outlineLevel="0" collapsed="false">
      <c r="A349" s="19" t="n">
        <v>45583.7708333333</v>
      </c>
      <c r="B349" s="1" t="s">
        <v>32</v>
      </c>
      <c r="C349" s="1" t="s">
        <v>195</v>
      </c>
      <c r="D349" s="1" t="s">
        <v>198</v>
      </c>
      <c r="E349" s="1" t="n">
        <v>2</v>
      </c>
      <c r="F349" s="1" t="n">
        <v>1</v>
      </c>
      <c r="G349" s="20" t="b">
        <f aca="false">TRUE()</f>
        <v>1</v>
      </c>
      <c r="H349" s="20" t="b">
        <f aca="false">FALSE()</f>
        <v>0</v>
      </c>
    </row>
    <row r="350" customFormat="false" ht="15" hidden="false" customHeight="true" outlineLevel="0" collapsed="false">
      <c r="A350" s="19" t="n">
        <v>45583.78125</v>
      </c>
      <c r="B350" s="1" t="s">
        <v>33</v>
      </c>
      <c r="C350" s="1" t="s">
        <v>149</v>
      </c>
      <c r="D350" s="1" t="s">
        <v>144</v>
      </c>
      <c r="E350" s="1" t="n">
        <v>0</v>
      </c>
      <c r="F350" s="1" t="n">
        <v>0</v>
      </c>
      <c r="G350" s="20" t="b">
        <f aca="false">FALSE()</f>
        <v>0</v>
      </c>
      <c r="H350" s="20" t="b">
        <f aca="false">FALSE()</f>
        <v>0</v>
      </c>
    </row>
    <row r="351" customFormat="false" ht="15" hidden="false" customHeight="true" outlineLevel="0" collapsed="false">
      <c r="A351" s="19" t="n">
        <v>45583.7916666667</v>
      </c>
      <c r="B351" s="1" t="s">
        <v>30</v>
      </c>
      <c r="C351" s="1" t="s">
        <v>119</v>
      </c>
      <c r="D351" s="1" t="s">
        <v>175</v>
      </c>
      <c r="E351" s="1" t="n">
        <v>2</v>
      </c>
      <c r="F351" s="1" t="n">
        <v>3</v>
      </c>
      <c r="G351" s="20" t="b">
        <f aca="false">FALSE()</f>
        <v>0</v>
      </c>
      <c r="H351" s="20" t="b">
        <f aca="false">TRUE()</f>
        <v>1</v>
      </c>
    </row>
    <row r="352" customFormat="false" ht="15" hidden="false" customHeight="true" outlineLevel="0" collapsed="false">
      <c r="A352" s="19" t="n">
        <v>45584.4791666667</v>
      </c>
      <c r="B352" s="1" t="s">
        <v>29</v>
      </c>
      <c r="C352" s="1" t="s">
        <v>180</v>
      </c>
      <c r="D352" s="1" t="s">
        <v>137</v>
      </c>
      <c r="E352" s="1" t="n">
        <v>4</v>
      </c>
      <c r="F352" s="1" t="n">
        <v>1</v>
      </c>
      <c r="G352" s="20" t="b">
        <f aca="false">TRUE()</f>
        <v>1</v>
      </c>
      <c r="H352" s="20" t="b">
        <f aca="false">FALSE()</f>
        <v>0</v>
      </c>
    </row>
    <row r="353" customFormat="false" ht="15" hidden="false" customHeight="true" outlineLevel="0" collapsed="false">
      <c r="A353" s="19" t="n">
        <v>45584.5</v>
      </c>
      <c r="B353" s="1" t="s">
        <v>30</v>
      </c>
      <c r="C353" s="1" t="s">
        <v>114</v>
      </c>
      <c r="D353" s="1" t="s">
        <v>176</v>
      </c>
      <c r="E353" s="1" t="n">
        <v>4</v>
      </c>
      <c r="F353" s="1" t="n">
        <v>1</v>
      </c>
      <c r="G353" s="20" t="b">
        <f aca="false">TRUE()</f>
        <v>1</v>
      </c>
      <c r="H353" s="20" t="b">
        <f aca="false">FALSE()</f>
        <v>0</v>
      </c>
    </row>
    <row r="354" customFormat="false" ht="15" hidden="false" customHeight="true" outlineLevel="0" collapsed="false">
      <c r="A354" s="19" t="n">
        <v>45584.5416666667</v>
      </c>
      <c r="B354" s="1" t="s">
        <v>31</v>
      </c>
      <c r="C354" s="1" t="s">
        <v>136</v>
      </c>
      <c r="D354" s="1" t="s">
        <v>164</v>
      </c>
      <c r="E354" s="1" t="n">
        <v>2</v>
      </c>
      <c r="F354" s="1" t="n">
        <v>2</v>
      </c>
      <c r="G354" s="20" t="b">
        <f aca="false">FALSE()</f>
        <v>0</v>
      </c>
      <c r="H354" s="20" t="b">
        <f aca="false">FALSE()</f>
        <v>0</v>
      </c>
    </row>
    <row r="355" customFormat="false" ht="15" hidden="false" customHeight="true" outlineLevel="0" collapsed="false">
      <c r="A355" s="19" t="n">
        <v>45584.5416666667</v>
      </c>
      <c r="B355" s="1" t="s">
        <v>31</v>
      </c>
      <c r="C355" s="1" t="s">
        <v>178</v>
      </c>
      <c r="D355" s="1" t="s">
        <v>139</v>
      </c>
      <c r="E355" s="1" t="n">
        <v>1</v>
      </c>
      <c r="F355" s="1" t="n">
        <v>1</v>
      </c>
      <c r="G355" s="20" t="b">
        <f aca="false">FALSE()</f>
        <v>0</v>
      </c>
      <c r="H355" s="20" t="b">
        <f aca="false">FALSE()</f>
        <v>0</v>
      </c>
    </row>
    <row r="356" customFormat="false" ht="15" hidden="false" customHeight="true" outlineLevel="0" collapsed="false">
      <c r="A356" s="19" t="n">
        <v>45584.5625</v>
      </c>
      <c r="B356" s="1" t="s">
        <v>32</v>
      </c>
      <c r="C356" s="1" t="s">
        <v>183</v>
      </c>
      <c r="D356" s="1" t="s">
        <v>199</v>
      </c>
      <c r="E356" s="1" t="n">
        <v>3</v>
      </c>
      <c r="F356" s="1" t="n">
        <v>2</v>
      </c>
      <c r="G356" s="20" t="b">
        <f aca="false">TRUE()</f>
        <v>1</v>
      </c>
      <c r="H356" s="20" t="b">
        <f aca="false">FALSE()</f>
        <v>0</v>
      </c>
    </row>
    <row r="357" customFormat="false" ht="15" hidden="false" customHeight="true" outlineLevel="0" collapsed="false">
      <c r="A357" s="19" t="n">
        <v>45584.5625</v>
      </c>
      <c r="B357" s="1" t="s">
        <v>32</v>
      </c>
      <c r="C357" s="1" t="s">
        <v>193</v>
      </c>
      <c r="D357" s="1" t="s">
        <v>186</v>
      </c>
      <c r="E357" s="1" t="n">
        <v>3</v>
      </c>
      <c r="F357" s="1" t="n">
        <v>1</v>
      </c>
      <c r="G357" s="20" t="b">
        <f aca="false">TRUE()</f>
        <v>1</v>
      </c>
      <c r="H357" s="20" t="b">
        <f aca="false">FALSE()</f>
        <v>0</v>
      </c>
    </row>
    <row r="358" customFormat="false" ht="15" hidden="false" customHeight="true" outlineLevel="0" collapsed="false">
      <c r="A358" s="19" t="n">
        <v>45584.5625</v>
      </c>
      <c r="B358" s="1" t="s">
        <v>32</v>
      </c>
      <c r="C358" s="1" t="s">
        <v>189</v>
      </c>
      <c r="D358" s="1" t="s">
        <v>191</v>
      </c>
      <c r="E358" s="1" t="n">
        <v>3</v>
      </c>
      <c r="F358" s="1" t="n">
        <v>1</v>
      </c>
      <c r="G358" s="20" t="b">
        <f aca="false">TRUE()</f>
        <v>1</v>
      </c>
      <c r="H358" s="20" t="b">
        <f aca="false">FALSE()</f>
        <v>0</v>
      </c>
    </row>
    <row r="359" customFormat="false" ht="15" hidden="false" customHeight="true" outlineLevel="0" collapsed="false">
      <c r="A359" s="19" t="n">
        <v>45584.5625</v>
      </c>
      <c r="B359" s="1" t="s">
        <v>32</v>
      </c>
      <c r="C359" s="1" t="s">
        <v>187</v>
      </c>
      <c r="D359" s="1" t="s">
        <v>185</v>
      </c>
      <c r="E359" s="1" t="n">
        <v>0</v>
      </c>
      <c r="F359" s="1" t="n">
        <v>2</v>
      </c>
      <c r="G359" s="20" t="b">
        <f aca="false">FALSE()</f>
        <v>0</v>
      </c>
      <c r="H359" s="20" t="b">
        <f aca="false">TRUE()</f>
        <v>1</v>
      </c>
    </row>
    <row r="360" customFormat="false" ht="15" hidden="false" customHeight="true" outlineLevel="0" collapsed="false">
      <c r="A360" s="19" t="n">
        <v>45584.5625</v>
      </c>
      <c r="B360" s="1" t="s">
        <v>32</v>
      </c>
      <c r="C360" s="1" t="s">
        <v>184</v>
      </c>
      <c r="D360" s="1" t="s">
        <v>196</v>
      </c>
      <c r="E360" s="1" t="n">
        <v>2</v>
      </c>
      <c r="F360" s="1" t="n">
        <v>1</v>
      </c>
      <c r="G360" s="20" t="b">
        <f aca="false">TRUE()</f>
        <v>1</v>
      </c>
      <c r="H360" s="20" t="b">
        <f aca="false">FALSE()</f>
        <v>0</v>
      </c>
    </row>
    <row r="361" customFormat="false" ht="15" hidden="false" customHeight="true" outlineLevel="0" collapsed="false">
      <c r="A361" s="19" t="n">
        <v>45584.5833333333</v>
      </c>
      <c r="B361" s="1" t="s">
        <v>29</v>
      </c>
      <c r="C361" s="1" t="s">
        <v>122</v>
      </c>
      <c r="D361" s="1" t="s">
        <v>138</v>
      </c>
      <c r="E361" s="1" t="n">
        <v>1</v>
      </c>
      <c r="F361" s="1" t="n">
        <v>3</v>
      </c>
      <c r="G361" s="20" t="b">
        <f aca="false">FALSE()</f>
        <v>0</v>
      </c>
      <c r="H361" s="20" t="b">
        <f aca="false">TRUE()</f>
        <v>1</v>
      </c>
    </row>
    <row r="362" customFormat="false" ht="15" hidden="false" customHeight="true" outlineLevel="0" collapsed="false">
      <c r="A362" s="19" t="n">
        <v>45584.5833333333</v>
      </c>
      <c r="B362" s="1" t="s">
        <v>29</v>
      </c>
      <c r="C362" s="1" t="s">
        <v>132</v>
      </c>
      <c r="D362" s="1" t="s">
        <v>129</v>
      </c>
      <c r="E362" s="1" t="n">
        <v>0</v>
      </c>
      <c r="F362" s="1" t="n">
        <v>1</v>
      </c>
      <c r="G362" s="20" t="b">
        <f aca="false">FALSE()</f>
        <v>0</v>
      </c>
      <c r="H362" s="20" t="b">
        <f aca="false">TRUE()</f>
        <v>1</v>
      </c>
    </row>
    <row r="363" customFormat="false" ht="15" hidden="false" customHeight="true" outlineLevel="0" collapsed="false">
      <c r="A363" s="19" t="n">
        <v>45584.5833333333</v>
      </c>
      <c r="B363" s="1" t="s">
        <v>29</v>
      </c>
      <c r="C363" s="1" t="s">
        <v>121</v>
      </c>
      <c r="D363" s="1" t="s">
        <v>152</v>
      </c>
      <c r="E363" s="1" t="n">
        <v>2</v>
      </c>
      <c r="F363" s="1" t="n">
        <v>1</v>
      </c>
      <c r="G363" s="20" t="b">
        <f aca="false">TRUE()</f>
        <v>1</v>
      </c>
      <c r="H363" s="20" t="b">
        <f aca="false">FALSE()</f>
        <v>0</v>
      </c>
    </row>
    <row r="364" customFormat="false" ht="15" hidden="false" customHeight="true" outlineLevel="0" collapsed="false">
      <c r="A364" s="19" t="n">
        <v>45584.5833333333</v>
      </c>
      <c r="B364" s="1" t="s">
        <v>29</v>
      </c>
      <c r="C364" s="1" t="s">
        <v>133</v>
      </c>
      <c r="D364" s="1" t="s">
        <v>179</v>
      </c>
      <c r="E364" s="1" t="n">
        <v>2</v>
      </c>
      <c r="F364" s="1" t="n">
        <v>3</v>
      </c>
      <c r="G364" s="20" t="b">
        <f aca="false">FALSE()</f>
        <v>0</v>
      </c>
      <c r="H364" s="20" t="b">
        <f aca="false">TRUE()</f>
        <v>1</v>
      </c>
    </row>
    <row r="365" customFormat="false" ht="15" hidden="false" customHeight="true" outlineLevel="0" collapsed="false">
      <c r="A365" s="19" t="n">
        <v>45584.59375</v>
      </c>
      <c r="B365" s="1" t="s">
        <v>30</v>
      </c>
      <c r="C365" s="1" t="s">
        <v>141</v>
      </c>
      <c r="D365" s="1" t="s">
        <v>116</v>
      </c>
      <c r="E365" s="1" t="n">
        <v>1</v>
      </c>
      <c r="F365" s="1" t="n">
        <v>2</v>
      </c>
      <c r="G365" s="20" t="b">
        <f aca="false">FALSE()</f>
        <v>0</v>
      </c>
      <c r="H365" s="20" t="b">
        <f aca="false">TRUE()</f>
        <v>1</v>
      </c>
    </row>
    <row r="366" customFormat="false" ht="15" hidden="false" customHeight="true" outlineLevel="0" collapsed="false">
      <c r="A366" s="19" t="n">
        <v>45584.59375</v>
      </c>
      <c r="B366" s="1" t="s">
        <v>29</v>
      </c>
      <c r="C366" s="1" t="s">
        <v>125</v>
      </c>
      <c r="D366" s="1" t="s">
        <v>128</v>
      </c>
      <c r="E366" s="1" t="n">
        <v>0</v>
      </c>
      <c r="F366" s="1" t="n">
        <v>2</v>
      </c>
      <c r="G366" s="20" t="b">
        <f aca="false">FALSE()</f>
        <v>0</v>
      </c>
      <c r="H366" s="20" t="b">
        <f aca="false">TRUE()</f>
        <v>1</v>
      </c>
    </row>
    <row r="367" customFormat="false" ht="15" hidden="false" customHeight="true" outlineLevel="0" collapsed="false">
      <c r="A367" s="19" t="n">
        <v>45584.625</v>
      </c>
      <c r="B367" s="1" t="s">
        <v>33</v>
      </c>
      <c r="C367" s="1" t="s">
        <v>134</v>
      </c>
      <c r="D367" s="1" t="s">
        <v>171</v>
      </c>
      <c r="E367" s="1" t="n">
        <v>1</v>
      </c>
      <c r="F367" s="1" t="n">
        <v>1</v>
      </c>
      <c r="G367" s="20" t="b">
        <f aca="false">FALSE()</f>
        <v>0</v>
      </c>
      <c r="H367" s="20" t="b">
        <f aca="false">FALSE()</f>
        <v>0</v>
      </c>
    </row>
    <row r="368" customFormat="false" ht="15" hidden="false" customHeight="true" outlineLevel="0" collapsed="false">
      <c r="A368" s="19" t="n">
        <v>45584.6666666667</v>
      </c>
      <c r="B368" s="1" t="s">
        <v>31</v>
      </c>
      <c r="C368" s="1" t="s">
        <v>145</v>
      </c>
      <c r="D368" s="1" t="s">
        <v>165</v>
      </c>
      <c r="E368" s="1" t="n">
        <v>1</v>
      </c>
      <c r="F368" s="1" t="n">
        <v>0</v>
      </c>
      <c r="G368" s="20" t="b">
        <f aca="false">TRUE()</f>
        <v>1</v>
      </c>
      <c r="H368" s="20" t="b">
        <f aca="false">FALSE()</f>
        <v>0</v>
      </c>
    </row>
    <row r="369" customFormat="false" ht="15" hidden="false" customHeight="true" outlineLevel="0" collapsed="false">
      <c r="A369" s="19" t="n">
        <v>45584.6875</v>
      </c>
      <c r="B369" s="1" t="s">
        <v>29</v>
      </c>
      <c r="C369" s="1" t="s">
        <v>127</v>
      </c>
      <c r="D369" s="1" t="s">
        <v>130</v>
      </c>
      <c r="E369" s="1" t="n">
        <v>2</v>
      </c>
      <c r="F369" s="1" t="n">
        <v>0</v>
      </c>
      <c r="G369" s="20" t="b">
        <f aca="false">TRUE()</f>
        <v>1</v>
      </c>
      <c r="H369" s="20" t="b">
        <f aca="false">FALSE()</f>
        <v>0</v>
      </c>
    </row>
    <row r="370" customFormat="false" ht="15" hidden="false" customHeight="true" outlineLevel="0" collapsed="false">
      <c r="A370" s="19" t="n">
        <v>45584.6875</v>
      </c>
      <c r="B370" s="1" t="s">
        <v>30</v>
      </c>
      <c r="C370" s="1" t="s">
        <v>117</v>
      </c>
      <c r="D370" s="1" t="s">
        <v>166</v>
      </c>
      <c r="E370" s="1" t="n">
        <v>0</v>
      </c>
      <c r="F370" s="1" t="n">
        <v>1</v>
      </c>
      <c r="G370" s="20" t="b">
        <f aca="false">FALSE()</f>
        <v>0</v>
      </c>
      <c r="H370" s="20" t="b">
        <f aca="false">TRUE()</f>
        <v>1</v>
      </c>
    </row>
    <row r="371" customFormat="false" ht="15" hidden="false" customHeight="true" outlineLevel="0" collapsed="false">
      <c r="A371" s="19" t="n">
        <v>45584.6875</v>
      </c>
      <c r="B371" s="1" t="s">
        <v>32</v>
      </c>
      <c r="C371" s="1" t="s">
        <v>15</v>
      </c>
      <c r="D371" s="1" t="s">
        <v>190</v>
      </c>
      <c r="E371" s="1" t="n">
        <v>4</v>
      </c>
      <c r="F371" s="1" t="n">
        <v>0</v>
      </c>
      <c r="G371" s="20" t="b">
        <f aca="false">TRUE()</f>
        <v>1</v>
      </c>
      <c r="H371" s="20" t="b">
        <f aca="false">FALSE()</f>
        <v>0</v>
      </c>
    </row>
    <row r="372" customFormat="false" ht="15" hidden="false" customHeight="true" outlineLevel="0" collapsed="false">
      <c r="A372" s="19" t="n">
        <v>45584.7083333333</v>
      </c>
      <c r="B372" s="1" t="s">
        <v>33</v>
      </c>
      <c r="C372" s="1" t="s">
        <v>150</v>
      </c>
      <c r="D372" s="1" t="s">
        <v>157</v>
      </c>
      <c r="E372" s="1" t="n">
        <v>0</v>
      </c>
      <c r="F372" s="1" t="n">
        <v>2</v>
      </c>
      <c r="G372" s="20" t="b">
        <f aca="false">FALSE()</f>
        <v>0</v>
      </c>
      <c r="H372" s="20" t="b">
        <f aca="false">TRUE()</f>
        <v>1</v>
      </c>
    </row>
    <row r="373" customFormat="false" ht="15" hidden="false" customHeight="true" outlineLevel="0" collapsed="false">
      <c r="A373" s="19" t="n">
        <v>45584.78125</v>
      </c>
      <c r="B373" s="1" t="s">
        <v>31</v>
      </c>
      <c r="C373" s="1" t="s">
        <v>177</v>
      </c>
      <c r="D373" s="1" t="s">
        <v>169</v>
      </c>
      <c r="E373" s="1" t="n">
        <v>1</v>
      </c>
      <c r="F373" s="1" t="n">
        <v>0</v>
      </c>
      <c r="G373" s="20" t="b">
        <f aca="false">TRUE()</f>
        <v>1</v>
      </c>
      <c r="H373" s="20" t="b">
        <f aca="false">FALSE()</f>
        <v>0</v>
      </c>
    </row>
    <row r="374" customFormat="false" ht="15" hidden="false" customHeight="true" outlineLevel="0" collapsed="false">
      <c r="A374" s="19" t="n">
        <v>45584.7916666667</v>
      </c>
      <c r="B374" s="1" t="s">
        <v>30</v>
      </c>
      <c r="C374" s="1" t="s">
        <v>118</v>
      </c>
      <c r="D374" s="1" t="s">
        <v>18</v>
      </c>
      <c r="E374" s="1" t="n">
        <v>1</v>
      </c>
      <c r="F374" s="1" t="n">
        <v>2</v>
      </c>
      <c r="G374" s="20" t="b">
        <f aca="false">FALSE()</f>
        <v>0</v>
      </c>
      <c r="H374" s="20" t="b">
        <f aca="false">TRUE()</f>
        <v>1</v>
      </c>
    </row>
    <row r="375" customFormat="false" ht="15" hidden="false" customHeight="true" outlineLevel="0" collapsed="false">
      <c r="A375" s="19" t="n">
        <v>45584.7916666667</v>
      </c>
      <c r="B375" s="1" t="s">
        <v>33</v>
      </c>
      <c r="C375" s="1" t="s">
        <v>17</v>
      </c>
      <c r="D375" s="1" t="s">
        <v>161</v>
      </c>
      <c r="E375" s="1" t="n">
        <v>4</v>
      </c>
      <c r="F375" s="1" t="n">
        <v>2</v>
      </c>
      <c r="G375" s="20" t="b">
        <f aca="false">TRUE()</f>
        <v>1</v>
      </c>
      <c r="H375" s="20" t="b">
        <f aca="false">FALSE()</f>
        <v>0</v>
      </c>
    </row>
    <row r="376" customFormat="false" ht="15" hidden="false" customHeight="true" outlineLevel="0" collapsed="false">
      <c r="A376" s="19" t="n">
        <v>45585.4375</v>
      </c>
      <c r="B376" s="1" t="s">
        <v>31</v>
      </c>
      <c r="C376" s="1" t="s">
        <v>147</v>
      </c>
      <c r="D376" s="1" t="s">
        <v>22</v>
      </c>
      <c r="E376" s="1" t="n">
        <v>0</v>
      </c>
      <c r="F376" s="1" t="n">
        <v>1</v>
      </c>
      <c r="G376" s="20" t="b">
        <f aca="false">FALSE()</f>
        <v>0</v>
      </c>
      <c r="H376" s="20" t="b">
        <f aca="false">TRUE()</f>
        <v>1</v>
      </c>
    </row>
    <row r="377" customFormat="false" ht="15" hidden="false" customHeight="true" outlineLevel="0" collapsed="false">
      <c r="A377" s="19" t="n">
        <v>45585.5</v>
      </c>
      <c r="B377" s="1" t="s">
        <v>30</v>
      </c>
      <c r="C377" s="1" t="s">
        <v>173</v>
      </c>
      <c r="D377" s="1" t="s">
        <v>167</v>
      </c>
      <c r="E377" s="1" t="n">
        <v>1</v>
      </c>
      <c r="F377" s="1" t="n">
        <v>0</v>
      </c>
      <c r="G377" s="20" t="b">
        <f aca="false">TRUE()</f>
        <v>1</v>
      </c>
      <c r="H377" s="20" t="b">
        <f aca="false">FALSE()</f>
        <v>0</v>
      </c>
    </row>
    <row r="378" customFormat="false" ht="15" hidden="false" customHeight="true" outlineLevel="0" collapsed="false">
      <c r="A378" s="19" t="n">
        <v>45585.5416666667</v>
      </c>
      <c r="B378" s="1" t="s">
        <v>31</v>
      </c>
      <c r="C378" s="1" t="s">
        <v>170</v>
      </c>
      <c r="D378" s="1" t="s">
        <v>24</v>
      </c>
      <c r="E378" s="1" t="n">
        <v>0</v>
      </c>
      <c r="F378" s="1" t="n">
        <v>2</v>
      </c>
      <c r="G378" s="20" t="b">
        <f aca="false">FALSE()</f>
        <v>0</v>
      </c>
      <c r="H378" s="20" t="b">
        <f aca="false">TRUE()</f>
        <v>1</v>
      </c>
    </row>
    <row r="379" customFormat="false" ht="15" hidden="false" customHeight="true" outlineLevel="0" collapsed="false">
      <c r="A379" s="19" t="n">
        <v>45585.5416666667</v>
      </c>
      <c r="B379" s="1" t="s">
        <v>33</v>
      </c>
      <c r="C379" s="1" t="s">
        <v>120</v>
      </c>
      <c r="D379" s="1" t="s">
        <v>172</v>
      </c>
      <c r="E379" s="1" t="n">
        <v>0</v>
      </c>
      <c r="F379" s="1" t="n">
        <v>4</v>
      </c>
      <c r="G379" s="20" t="b">
        <f aca="false">FALSE()</f>
        <v>0</v>
      </c>
      <c r="H379" s="20" t="b">
        <f aca="false">TRUE()</f>
        <v>1</v>
      </c>
    </row>
    <row r="380" customFormat="false" ht="15" hidden="false" customHeight="true" outlineLevel="0" collapsed="false">
      <c r="A380" s="19" t="n">
        <v>45585.5416666667</v>
      </c>
      <c r="B380" s="1" t="s">
        <v>31</v>
      </c>
      <c r="C380" s="1" t="s">
        <v>174</v>
      </c>
      <c r="D380" s="1" t="s">
        <v>140</v>
      </c>
      <c r="E380" s="1" t="n">
        <v>0</v>
      </c>
      <c r="F380" s="1" t="n">
        <v>6</v>
      </c>
      <c r="G380" s="20" t="b">
        <f aca="false">FALSE()</f>
        <v>0</v>
      </c>
      <c r="H380" s="20" t="b">
        <f aca="false">TRUE()</f>
        <v>1</v>
      </c>
    </row>
    <row r="381" customFormat="false" ht="15" hidden="false" customHeight="true" outlineLevel="0" collapsed="false">
      <c r="A381" s="19" t="n">
        <v>45585.5416666667</v>
      </c>
      <c r="B381" s="1" t="s">
        <v>29</v>
      </c>
      <c r="C381" s="1" t="s">
        <v>131</v>
      </c>
      <c r="D381" s="1" t="s">
        <v>23</v>
      </c>
      <c r="E381" s="1" t="n">
        <v>1</v>
      </c>
      <c r="F381" s="1" t="n">
        <v>2</v>
      </c>
      <c r="G381" s="20" t="b">
        <f aca="false">FALSE()</f>
        <v>0</v>
      </c>
      <c r="H381" s="20" t="b">
        <f aca="false">TRUE()</f>
        <v>1</v>
      </c>
    </row>
    <row r="382" customFormat="false" ht="15" hidden="false" customHeight="true" outlineLevel="0" collapsed="false">
      <c r="A382" s="19" t="n">
        <v>45585.5625</v>
      </c>
      <c r="B382" s="1" t="s">
        <v>32</v>
      </c>
      <c r="C382" s="1" t="s">
        <v>194</v>
      </c>
      <c r="D382" s="1" t="s">
        <v>188</v>
      </c>
      <c r="E382" s="1" t="n">
        <v>0</v>
      </c>
      <c r="F382" s="1" t="n">
        <v>2</v>
      </c>
      <c r="G382" s="20" t="b">
        <f aca="false">FALSE()</f>
        <v>0</v>
      </c>
      <c r="H382" s="20" t="b">
        <f aca="false">TRUE()</f>
        <v>1</v>
      </c>
    </row>
    <row r="383" customFormat="false" ht="15" hidden="false" customHeight="true" outlineLevel="0" collapsed="false">
      <c r="A383" s="19" t="n">
        <v>45585.59375</v>
      </c>
      <c r="B383" s="1" t="s">
        <v>30</v>
      </c>
      <c r="C383" s="1" t="s">
        <v>182</v>
      </c>
      <c r="D383" s="1" t="s">
        <v>142</v>
      </c>
      <c r="E383" s="1" t="n">
        <v>3</v>
      </c>
      <c r="F383" s="1" t="n">
        <v>1</v>
      </c>
      <c r="G383" s="20" t="b">
        <f aca="false">TRUE()</f>
        <v>1</v>
      </c>
      <c r="H383" s="20" t="b">
        <f aca="false">FALSE()</f>
        <v>0</v>
      </c>
    </row>
    <row r="384" customFormat="false" ht="15" hidden="false" customHeight="true" outlineLevel="0" collapsed="false">
      <c r="A384" s="19" t="n">
        <v>45585.625</v>
      </c>
      <c r="B384" s="1" t="s">
        <v>33</v>
      </c>
      <c r="C384" s="1" t="s">
        <v>159</v>
      </c>
      <c r="D384" s="1" t="s">
        <v>155</v>
      </c>
      <c r="E384" s="1" t="n">
        <v>1</v>
      </c>
      <c r="F384" s="1" t="n">
        <v>1</v>
      </c>
      <c r="G384" s="20" t="b">
        <f aca="false">FALSE()</f>
        <v>0</v>
      </c>
      <c r="H384" s="20" t="b">
        <f aca="false">FALSE()</f>
        <v>0</v>
      </c>
    </row>
    <row r="385" customFormat="false" ht="15" hidden="false" customHeight="true" outlineLevel="0" collapsed="false">
      <c r="A385" s="19" t="n">
        <v>45585.625</v>
      </c>
      <c r="B385" s="1" t="s">
        <v>33</v>
      </c>
      <c r="C385" s="1" t="s">
        <v>158</v>
      </c>
      <c r="D385" s="1" t="s">
        <v>156</v>
      </c>
      <c r="E385" s="1" t="n">
        <v>1</v>
      </c>
      <c r="F385" s="1" t="n">
        <v>1</v>
      </c>
      <c r="G385" s="20" t="b">
        <f aca="false">FALSE()</f>
        <v>0</v>
      </c>
      <c r="H385" s="20" t="b">
        <f aca="false">FALSE()</f>
        <v>0</v>
      </c>
    </row>
    <row r="386" customFormat="false" ht="15" hidden="false" customHeight="true" outlineLevel="0" collapsed="false">
      <c r="A386" s="19" t="n">
        <v>45585.625</v>
      </c>
      <c r="B386" s="1" t="s">
        <v>33</v>
      </c>
      <c r="C386" s="1" t="s">
        <v>154</v>
      </c>
      <c r="D386" s="1" t="s">
        <v>143</v>
      </c>
      <c r="E386" s="1" t="n">
        <v>2</v>
      </c>
      <c r="F386" s="1" t="n">
        <v>1</v>
      </c>
      <c r="G386" s="20" t="b">
        <f aca="false">TRUE()</f>
        <v>1</v>
      </c>
      <c r="H386" s="20" t="b">
        <f aca="false">FALSE()</f>
        <v>0</v>
      </c>
    </row>
    <row r="387" customFormat="false" ht="15" hidden="false" customHeight="true" outlineLevel="0" collapsed="false">
      <c r="A387" s="19" t="n">
        <v>45585.6458333333</v>
      </c>
      <c r="B387" s="1" t="s">
        <v>32</v>
      </c>
      <c r="C387" s="1" t="s">
        <v>197</v>
      </c>
      <c r="D387" s="1" t="s">
        <v>192</v>
      </c>
      <c r="E387" s="1" t="n">
        <v>2</v>
      </c>
      <c r="F387" s="1" t="n">
        <v>4</v>
      </c>
      <c r="G387" s="20" t="b">
        <f aca="false">FALSE()</f>
        <v>0</v>
      </c>
      <c r="H387" s="20" t="b">
        <f aca="false">TRUE()</f>
        <v>1</v>
      </c>
    </row>
    <row r="388" customFormat="false" ht="15" hidden="false" customHeight="true" outlineLevel="0" collapsed="false">
      <c r="A388" s="19" t="n">
        <v>45585.6458333333</v>
      </c>
      <c r="B388" s="1" t="s">
        <v>29</v>
      </c>
      <c r="C388" s="1" t="s">
        <v>21</v>
      </c>
      <c r="D388" s="1" t="s">
        <v>162</v>
      </c>
      <c r="E388" s="1" t="n">
        <v>2</v>
      </c>
      <c r="F388" s="1" t="n">
        <v>1</v>
      </c>
      <c r="G388" s="20" t="b">
        <f aca="false">TRUE()</f>
        <v>1</v>
      </c>
      <c r="H388" s="20" t="b">
        <f aca="false">FALSE()</f>
        <v>0</v>
      </c>
    </row>
    <row r="389" customFormat="false" ht="15" hidden="false" customHeight="true" outlineLevel="0" collapsed="false">
      <c r="A389" s="19" t="n">
        <v>45585.6666666667</v>
      </c>
      <c r="B389" s="1" t="s">
        <v>31</v>
      </c>
      <c r="C389" s="1" t="s">
        <v>168</v>
      </c>
      <c r="D389" s="1" t="s">
        <v>146</v>
      </c>
      <c r="E389" s="1" t="n">
        <v>3</v>
      </c>
      <c r="F389" s="1" t="n">
        <v>2</v>
      </c>
      <c r="G389" s="20" t="b">
        <f aca="false">TRUE()</f>
        <v>1</v>
      </c>
      <c r="H389" s="20" t="b">
        <f aca="false">FALSE()</f>
        <v>0</v>
      </c>
    </row>
    <row r="390" customFormat="false" ht="15" hidden="false" customHeight="true" outlineLevel="0" collapsed="false">
      <c r="A390" s="19" t="n">
        <v>45585.6875</v>
      </c>
      <c r="B390" s="1" t="s">
        <v>30</v>
      </c>
      <c r="C390" s="1" t="s">
        <v>181</v>
      </c>
      <c r="D390" s="1" t="s">
        <v>115</v>
      </c>
      <c r="E390" s="1" t="n">
        <v>1</v>
      </c>
      <c r="F390" s="1" t="n">
        <v>1</v>
      </c>
      <c r="G390" s="20" t="b">
        <f aca="false">FALSE()</f>
        <v>0</v>
      </c>
      <c r="H390" s="20" t="b">
        <f aca="false">FALSE()</f>
        <v>0</v>
      </c>
    </row>
    <row r="391" customFormat="false" ht="15" hidden="false" customHeight="true" outlineLevel="0" collapsed="false">
      <c r="A391" s="19" t="n">
        <v>45585.78125</v>
      </c>
      <c r="B391" s="1" t="s">
        <v>33</v>
      </c>
      <c r="C391" s="1" t="s">
        <v>160</v>
      </c>
      <c r="D391" s="1" t="s">
        <v>135</v>
      </c>
      <c r="E391" s="1" t="n">
        <v>0</v>
      </c>
      <c r="F391" s="1" t="n">
        <v>5</v>
      </c>
      <c r="G391" s="20" t="b">
        <f aca="false">FALSE()</f>
        <v>0</v>
      </c>
      <c r="H391" s="20" t="b">
        <f aca="false">TRUE()</f>
        <v>1</v>
      </c>
    </row>
    <row r="392" customFormat="false" ht="15" hidden="false" customHeight="true" outlineLevel="0" collapsed="false">
      <c r="A392" s="19" t="n">
        <v>45585.78125</v>
      </c>
      <c r="B392" s="1" t="s">
        <v>31</v>
      </c>
      <c r="C392" s="1" t="s">
        <v>20</v>
      </c>
      <c r="D392" s="1" t="s">
        <v>19</v>
      </c>
      <c r="E392" s="1" t="n">
        <v>0</v>
      </c>
      <c r="F392" s="1" t="n">
        <v>1</v>
      </c>
      <c r="G392" s="20" t="b">
        <f aca="false">FALSE()</f>
        <v>0</v>
      </c>
      <c r="H392" s="20" t="b">
        <f aca="false">TRUE()</f>
        <v>1</v>
      </c>
    </row>
    <row r="393" customFormat="false" ht="15" hidden="false" customHeight="true" outlineLevel="0" collapsed="false">
      <c r="A393" s="19" t="n">
        <v>45585.7916666667</v>
      </c>
      <c r="B393" s="1" t="s">
        <v>30</v>
      </c>
      <c r="C393" s="1" t="s">
        <v>16</v>
      </c>
      <c r="D393" s="1" t="s">
        <v>124</v>
      </c>
      <c r="E393" s="1" t="n">
        <v>5</v>
      </c>
      <c r="F393" s="1" t="n">
        <v>1</v>
      </c>
      <c r="G393" s="20" t="b">
        <f aca="false">TRUE()</f>
        <v>1</v>
      </c>
      <c r="H393" s="20" t="b">
        <f aca="false">FALSE()</f>
        <v>0</v>
      </c>
    </row>
    <row r="394" customFormat="false" ht="15" hidden="false" customHeight="true" outlineLevel="0" collapsed="false">
      <c r="A394" s="19" t="n">
        <v>45586.78125</v>
      </c>
      <c r="B394" s="1" t="s">
        <v>31</v>
      </c>
      <c r="C394" s="1" t="s">
        <v>163</v>
      </c>
      <c r="D394" s="1" t="s">
        <v>148</v>
      </c>
      <c r="E394" s="1" t="n">
        <v>0</v>
      </c>
      <c r="F394" s="1" t="n">
        <v>3</v>
      </c>
      <c r="G394" s="20" t="b">
        <f aca="false">FALSE()</f>
        <v>0</v>
      </c>
      <c r="H394" s="20" t="b">
        <f aca="false">TRUE()</f>
        <v>1</v>
      </c>
    </row>
    <row r="395" customFormat="false" ht="15" hidden="false" customHeight="true" outlineLevel="0" collapsed="false">
      <c r="A395" s="19" t="n">
        <v>45586.7916666667</v>
      </c>
      <c r="B395" s="1" t="s">
        <v>29</v>
      </c>
      <c r="C395" s="1" t="s">
        <v>126</v>
      </c>
      <c r="D395" s="1" t="s">
        <v>153</v>
      </c>
      <c r="E395" s="1" t="n">
        <v>1</v>
      </c>
      <c r="F395" s="1" t="n">
        <v>0</v>
      </c>
      <c r="G395" s="20" t="b">
        <f aca="false">TRUE()</f>
        <v>1</v>
      </c>
      <c r="H395" s="20" t="b">
        <f aca="false">FALSE()</f>
        <v>0</v>
      </c>
    </row>
    <row r="396" customFormat="false" ht="15" hidden="false" customHeight="true" outlineLevel="0" collapsed="false">
      <c r="A396" s="19" t="n">
        <v>45586.7916666667</v>
      </c>
      <c r="B396" s="1" t="s">
        <v>30</v>
      </c>
      <c r="C396" s="1" t="s">
        <v>151</v>
      </c>
      <c r="D396" s="1" t="s">
        <v>123</v>
      </c>
      <c r="E396" s="1" t="n">
        <v>2</v>
      </c>
      <c r="F396" s="1" t="n">
        <v>3</v>
      </c>
      <c r="G396" s="20" t="b">
        <f aca="false">FALSE()</f>
        <v>0</v>
      </c>
      <c r="H396" s="20" t="b">
        <f aca="false">TRUE()</f>
        <v>1</v>
      </c>
    </row>
    <row r="397" customFormat="false" ht="15" hidden="false" customHeight="true" outlineLevel="0" collapsed="false">
      <c r="A397" s="19" t="n">
        <v>45590.6875</v>
      </c>
      <c r="B397" s="1" t="s">
        <v>31</v>
      </c>
      <c r="C397" s="1" t="s">
        <v>165</v>
      </c>
      <c r="D397" s="1" t="s">
        <v>168</v>
      </c>
      <c r="E397" s="1" t="n">
        <v>2</v>
      </c>
      <c r="F397" s="1" t="n">
        <v>0</v>
      </c>
      <c r="G397" s="20" t="b">
        <f aca="false">TRUE()</f>
        <v>1</v>
      </c>
      <c r="H397" s="20" t="b">
        <f aca="false">FALSE()</f>
        <v>0</v>
      </c>
    </row>
    <row r="398" customFormat="false" ht="15" hidden="false" customHeight="true" outlineLevel="0" collapsed="false">
      <c r="A398" s="19" t="n">
        <v>45590.7708333333</v>
      </c>
      <c r="B398" s="1" t="s">
        <v>32</v>
      </c>
      <c r="C398" s="1" t="s">
        <v>187</v>
      </c>
      <c r="D398" s="1" t="s">
        <v>183</v>
      </c>
      <c r="E398" s="1" t="n">
        <v>1</v>
      </c>
      <c r="F398" s="1" t="n">
        <v>1</v>
      </c>
      <c r="G398" s="20" t="b">
        <f aca="false">FALSE()</f>
        <v>0</v>
      </c>
      <c r="H398" s="20" t="b">
        <f aca="false">FALSE()</f>
        <v>0</v>
      </c>
    </row>
    <row r="399" customFormat="false" ht="15" hidden="false" customHeight="true" outlineLevel="0" collapsed="false">
      <c r="A399" s="19" t="n">
        <v>45590.78125</v>
      </c>
      <c r="B399" s="1" t="s">
        <v>31</v>
      </c>
      <c r="C399" s="1" t="s">
        <v>146</v>
      </c>
      <c r="D399" s="1" t="s">
        <v>178</v>
      </c>
      <c r="E399" s="1" t="n">
        <v>1</v>
      </c>
      <c r="F399" s="1" t="n">
        <v>0</v>
      </c>
      <c r="G399" s="20" t="b">
        <f aca="false">TRUE()</f>
        <v>1</v>
      </c>
      <c r="H399" s="20" t="b">
        <f aca="false">FALSE()</f>
        <v>0</v>
      </c>
    </row>
    <row r="400" customFormat="false" ht="15" hidden="false" customHeight="true" outlineLevel="0" collapsed="false">
      <c r="A400" s="19" t="n">
        <v>45590.78125</v>
      </c>
      <c r="B400" s="1" t="s">
        <v>33</v>
      </c>
      <c r="C400" s="1" t="s">
        <v>171</v>
      </c>
      <c r="D400" s="1" t="s">
        <v>120</v>
      </c>
      <c r="E400" s="1" t="n">
        <v>1</v>
      </c>
      <c r="F400" s="1" t="n">
        <v>0</v>
      </c>
      <c r="G400" s="20" t="b">
        <f aca="false">TRUE()</f>
        <v>1</v>
      </c>
      <c r="H400" s="20" t="b">
        <f aca="false">FALSE()</f>
        <v>0</v>
      </c>
    </row>
    <row r="401" customFormat="false" ht="15" hidden="false" customHeight="true" outlineLevel="0" collapsed="false">
      <c r="A401" s="19" t="n">
        <v>45590.7916666667</v>
      </c>
      <c r="B401" s="1" t="s">
        <v>30</v>
      </c>
      <c r="C401" s="1" t="s">
        <v>176</v>
      </c>
      <c r="D401" s="1" t="s">
        <v>124</v>
      </c>
      <c r="E401" s="1" t="n">
        <v>0</v>
      </c>
      <c r="F401" s="1" t="n">
        <v>2</v>
      </c>
      <c r="G401" s="20" t="b">
        <f aca="false">FALSE()</f>
        <v>0</v>
      </c>
      <c r="H401" s="20" t="b">
        <f aca="false">TRUE()</f>
        <v>1</v>
      </c>
    </row>
    <row r="402" customFormat="false" ht="15" hidden="false" customHeight="true" outlineLevel="0" collapsed="false">
      <c r="A402" s="19" t="n">
        <v>45590.7916666667</v>
      </c>
      <c r="B402" s="1" t="s">
        <v>29</v>
      </c>
      <c r="C402" s="1" t="s">
        <v>179</v>
      </c>
      <c r="D402" s="1" t="s">
        <v>126</v>
      </c>
      <c r="E402" s="1" t="n">
        <v>1</v>
      </c>
      <c r="F402" s="1" t="n">
        <v>3</v>
      </c>
      <c r="G402" s="20" t="b">
        <f aca="false">FALSE()</f>
        <v>0</v>
      </c>
      <c r="H402" s="20" t="b">
        <f aca="false">TRUE()</f>
        <v>1</v>
      </c>
    </row>
    <row r="403" customFormat="false" ht="15" hidden="false" customHeight="true" outlineLevel="0" collapsed="false">
      <c r="A403" s="19" t="n">
        <v>45591.5</v>
      </c>
      <c r="B403" s="1" t="s">
        <v>30</v>
      </c>
      <c r="C403" s="1" t="s">
        <v>175</v>
      </c>
      <c r="D403" s="1" t="s">
        <v>181</v>
      </c>
      <c r="E403" s="1" t="n">
        <v>1</v>
      </c>
      <c r="F403" s="1" t="n">
        <v>2</v>
      </c>
      <c r="G403" s="20" t="b">
        <f aca="false">FALSE()</f>
        <v>0</v>
      </c>
      <c r="H403" s="20" t="b">
        <f aca="false">TRUE()</f>
        <v>1</v>
      </c>
    </row>
    <row r="404" customFormat="false" ht="15" hidden="false" customHeight="true" outlineLevel="0" collapsed="false">
      <c r="A404" s="19" t="n">
        <v>45591.5416666667</v>
      </c>
      <c r="B404" s="1" t="s">
        <v>31</v>
      </c>
      <c r="C404" s="1" t="s">
        <v>22</v>
      </c>
      <c r="D404" s="1" t="s">
        <v>174</v>
      </c>
      <c r="E404" s="1" t="n">
        <v>1</v>
      </c>
      <c r="F404" s="1" t="n">
        <v>0</v>
      </c>
      <c r="G404" s="20" t="b">
        <f aca="false">TRUE()</f>
        <v>1</v>
      </c>
      <c r="H404" s="20" t="b">
        <f aca="false">FALSE()</f>
        <v>0</v>
      </c>
    </row>
    <row r="405" customFormat="false" ht="15" hidden="false" customHeight="true" outlineLevel="0" collapsed="false">
      <c r="A405" s="19" t="n">
        <v>45591.5625</v>
      </c>
      <c r="B405" s="1" t="s">
        <v>32</v>
      </c>
      <c r="C405" s="1" t="s">
        <v>191</v>
      </c>
      <c r="D405" s="1" t="s">
        <v>195</v>
      </c>
      <c r="E405" s="1" t="n">
        <v>2</v>
      </c>
      <c r="F405" s="1" t="n">
        <v>1</v>
      </c>
      <c r="G405" s="20" t="b">
        <f aca="false">TRUE()</f>
        <v>1</v>
      </c>
      <c r="H405" s="20" t="b">
        <f aca="false">FALSE()</f>
        <v>0</v>
      </c>
    </row>
    <row r="406" customFormat="false" ht="15" hidden="false" customHeight="true" outlineLevel="0" collapsed="false">
      <c r="A406" s="19" t="n">
        <v>45591.5625</v>
      </c>
      <c r="B406" s="1" t="s">
        <v>32</v>
      </c>
      <c r="C406" s="1" t="s">
        <v>190</v>
      </c>
      <c r="D406" s="1" t="s">
        <v>194</v>
      </c>
      <c r="E406" s="1" t="n">
        <v>2</v>
      </c>
      <c r="F406" s="1" t="n">
        <v>1</v>
      </c>
      <c r="G406" s="20" t="b">
        <f aca="false">TRUE()</f>
        <v>1</v>
      </c>
      <c r="H406" s="20" t="b">
        <f aca="false">FALSE()</f>
        <v>0</v>
      </c>
    </row>
    <row r="407" customFormat="false" ht="15" hidden="false" customHeight="true" outlineLevel="0" collapsed="false">
      <c r="A407" s="19" t="n">
        <v>45591.5625</v>
      </c>
      <c r="B407" s="1" t="s">
        <v>32</v>
      </c>
      <c r="C407" s="1" t="s">
        <v>198</v>
      </c>
      <c r="D407" s="1" t="s">
        <v>197</v>
      </c>
      <c r="E407" s="1" t="n">
        <v>0</v>
      </c>
      <c r="F407" s="1" t="n">
        <v>0</v>
      </c>
      <c r="G407" s="20" t="b">
        <f aca="false">FALSE()</f>
        <v>0</v>
      </c>
      <c r="H407" s="20" t="b">
        <f aca="false">FALSE()</f>
        <v>0</v>
      </c>
    </row>
    <row r="408" customFormat="false" ht="15" hidden="false" customHeight="true" outlineLevel="0" collapsed="false">
      <c r="A408" s="19" t="n">
        <v>45591.5625</v>
      </c>
      <c r="B408" s="1" t="s">
        <v>32</v>
      </c>
      <c r="C408" s="1" t="s">
        <v>185</v>
      </c>
      <c r="D408" s="1" t="s">
        <v>189</v>
      </c>
      <c r="E408" s="1" t="n">
        <v>3</v>
      </c>
      <c r="F408" s="1" t="n">
        <v>1</v>
      </c>
      <c r="G408" s="20" t="b">
        <f aca="false">TRUE()</f>
        <v>1</v>
      </c>
      <c r="H408" s="20" t="b">
        <f aca="false">FALSE()</f>
        <v>0</v>
      </c>
    </row>
    <row r="409" customFormat="false" ht="15" hidden="false" customHeight="true" outlineLevel="0" collapsed="false">
      <c r="A409" s="19" t="n">
        <v>45591.5833333333</v>
      </c>
      <c r="B409" s="1" t="s">
        <v>29</v>
      </c>
      <c r="C409" s="1" t="s">
        <v>129</v>
      </c>
      <c r="D409" s="1" t="s">
        <v>131</v>
      </c>
      <c r="E409" s="1" t="n">
        <v>2</v>
      </c>
      <c r="F409" s="1" t="n">
        <v>2</v>
      </c>
      <c r="G409" s="20" t="b">
        <f aca="false">FALSE()</f>
        <v>0</v>
      </c>
      <c r="H409" s="20" t="b">
        <f aca="false">FALSE()</f>
        <v>0</v>
      </c>
    </row>
    <row r="410" customFormat="false" ht="15" hidden="false" customHeight="true" outlineLevel="0" collapsed="false">
      <c r="A410" s="19" t="n">
        <v>45591.5833333333</v>
      </c>
      <c r="B410" s="1" t="s">
        <v>29</v>
      </c>
      <c r="C410" s="1" t="s">
        <v>138</v>
      </c>
      <c r="D410" s="1" t="s">
        <v>127</v>
      </c>
      <c r="E410" s="1" t="n">
        <v>1</v>
      </c>
      <c r="F410" s="1" t="n">
        <v>1</v>
      </c>
      <c r="G410" s="20" t="b">
        <f aca="false">FALSE()</f>
        <v>0</v>
      </c>
      <c r="H410" s="20" t="b">
        <f aca="false">FALSE()</f>
        <v>0</v>
      </c>
    </row>
    <row r="411" customFormat="false" ht="15" hidden="false" customHeight="true" outlineLevel="0" collapsed="false">
      <c r="A411" s="19" t="n">
        <v>45591.5833333333</v>
      </c>
      <c r="B411" s="1" t="s">
        <v>29</v>
      </c>
      <c r="C411" s="1" t="s">
        <v>152</v>
      </c>
      <c r="D411" s="1" t="s">
        <v>125</v>
      </c>
      <c r="E411" s="1" t="n">
        <v>4</v>
      </c>
      <c r="F411" s="1" t="n">
        <v>3</v>
      </c>
      <c r="G411" s="20" t="b">
        <f aca="false">TRUE()</f>
        <v>1</v>
      </c>
      <c r="H411" s="20" t="b">
        <f aca="false">FALSE()</f>
        <v>0</v>
      </c>
    </row>
    <row r="412" customFormat="false" ht="15" hidden="false" customHeight="true" outlineLevel="0" collapsed="false">
      <c r="A412" s="19" t="n">
        <v>45591.5833333333</v>
      </c>
      <c r="B412" s="1" t="s">
        <v>29</v>
      </c>
      <c r="C412" s="1" t="s">
        <v>23</v>
      </c>
      <c r="D412" s="1" t="s">
        <v>133</v>
      </c>
      <c r="E412" s="1" t="n">
        <v>1</v>
      </c>
      <c r="F412" s="1" t="n">
        <v>0</v>
      </c>
      <c r="G412" s="20" t="b">
        <f aca="false">TRUE()</f>
        <v>1</v>
      </c>
      <c r="H412" s="20" t="b">
        <f aca="false">FALSE()</f>
        <v>0</v>
      </c>
    </row>
    <row r="413" customFormat="false" ht="15" hidden="false" customHeight="true" outlineLevel="0" collapsed="false">
      <c r="A413" s="19" t="n">
        <v>45591.59375</v>
      </c>
      <c r="B413" s="1" t="s">
        <v>30</v>
      </c>
      <c r="C413" s="1" t="s">
        <v>167</v>
      </c>
      <c r="D413" s="1" t="s">
        <v>119</v>
      </c>
      <c r="E413" s="1" t="n">
        <v>1</v>
      </c>
      <c r="F413" s="1" t="n">
        <v>0</v>
      </c>
      <c r="G413" s="20" t="b">
        <f aca="false">TRUE()</f>
        <v>1</v>
      </c>
      <c r="H413" s="20" t="b">
        <f aca="false">FALSE()</f>
        <v>0</v>
      </c>
    </row>
    <row r="414" customFormat="false" ht="15" hidden="false" customHeight="true" outlineLevel="0" collapsed="false">
      <c r="A414" s="19" t="n">
        <v>45591.625</v>
      </c>
      <c r="B414" s="1" t="s">
        <v>33</v>
      </c>
      <c r="C414" s="1" t="s">
        <v>156</v>
      </c>
      <c r="D414" s="1" t="s">
        <v>150</v>
      </c>
      <c r="E414" s="1" t="n">
        <v>4</v>
      </c>
      <c r="F414" s="1" t="n">
        <v>2</v>
      </c>
      <c r="G414" s="20" t="b">
        <f aca="false">TRUE()</f>
        <v>1</v>
      </c>
      <c r="H414" s="20" t="b">
        <f aca="false">FALSE()</f>
        <v>0</v>
      </c>
    </row>
    <row r="415" customFormat="false" ht="15" hidden="false" customHeight="true" outlineLevel="0" collapsed="false">
      <c r="A415" s="19" t="n">
        <v>45591.6875</v>
      </c>
      <c r="B415" s="1" t="s">
        <v>30</v>
      </c>
      <c r="C415" s="1" t="s">
        <v>123</v>
      </c>
      <c r="D415" s="1" t="s">
        <v>117</v>
      </c>
      <c r="E415" s="1" t="n">
        <v>1</v>
      </c>
      <c r="F415" s="1" t="n">
        <v>0</v>
      </c>
      <c r="G415" s="20" t="b">
        <f aca="false">TRUE()</f>
        <v>1</v>
      </c>
      <c r="H415" s="20" t="b">
        <f aca="false">FALSE()</f>
        <v>0</v>
      </c>
    </row>
    <row r="416" customFormat="false" ht="15" hidden="false" customHeight="true" outlineLevel="0" collapsed="false">
      <c r="A416" s="19" t="n">
        <v>45591.6875</v>
      </c>
      <c r="B416" s="1" t="s">
        <v>29</v>
      </c>
      <c r="C416" s="1" t="s">
        <v>128</v>
      </c>
      <c r="D416" s="1" t="s">
        <v>122</v>
      </c>
      <c r="E416" s="1" t="n">
        <v>1</v>
      </c>
      <c r="F416" s="1" t="n">
        <v>1</v>
      </c>
      <c r="G416" s="20" t="b">
        <f aca="false">FALSE()</f>
        <v>0</v>
      </c>
      <c r="H416" s="20" t="b">
        <f aca="false">FALSE()</f>
        <v>0</v>
      </c>
    </row>
    <row r="417" customFormat="false" ht="15" hidden="false" customHeight="true" outlineLevel="0" collapsed="false">
      <c r="A417" s="19" t="n">
        <v>45591.6875</v>
      </c>
      <c r="B417" s="1" t="s">
        <v>32</v>
      </c>
      <c r="C417" s="1" t="s">
        <v>192</v>
      </c>
      <c r="D417" s="1" t="s">
        <v>184</v>
      </c>
      <c r="E417" s="1" t="n">
        <v>2</v>
      </c>
      <c r="F417" s="1" t="n">
        <v>2</v>
      </c>
      <c r="G417" s="20" t="b">
        <f aca="false">FALSE()</f>
        <v>0</v>
      </c>
      <c r="H417" s="20" t="b">
        <f aca="false">FALSE()</f>
        <v>0</v>
      </c>
    </row>
    <row r="418" customFormat="false" ht="15" hidden="false" customHeight="true" outlineLevel="0" collapsed="false">
      <c r="A418" s="19" t="n">
        <v>45591.7083333333</v>
      </c>
      <c r="B418" s="1" t="s">
        <v>33</v>
      </c>
      <c r="C418" s="1" t="s">
        <v>143</v>
      </c>
      <c r="D418" s="1" t="s">
        <v>134</v>
      </c>
      <c r="E418" s="1" t="n">
        <v>1</v>
      </c>
      <c r="F418" s="1" t="n">
        <v>2</v>
      </c>
      <c r="G418" s="20" t="b">
        <f aca="false">FALSE()</f>
        <v>0</v>
      </c>
      <c r="H418" s="20" t="b">
        <f aca="false">TRUE()</f>
        <v>1</v>
      </c>
    </row>
    <row r="419" customFormat="false" ht="15" hidden="false" customHeight="true" outlineLevel="0" collapsed="false">
      <c r="A419" s="19" t="n">
        <v>45591.78125</v>
      </c>
      <c r="B419" s="1" t="s">
        <v>31</v>
      </c>
      <c r="C419" s="1" t="s">
        <v>24</v>
      </c>
      <c r="D419" s="1" t="s">
        <v>163</v>
      </c>
      <c r="E419" s="1" t="n">
        <v>6</v>
      </c>
      <c r="F419" s="1" t="n">
        <v>1</v>
      </c>
      <c r="G419" s="20" t="b">
        <f aca="false">TRUE()</f>
        <v>1</v>
      </c>
      <c r="H419" s="20" t="b">
        <f aca="false">FALSE()</f>
        <v>0</v>
      </c>
    </row>
    <row r="420" customFormat="false" ht="15" hidden="false" customHeight="true" outlineLevel="0" collapsed="false">
      <c r="A420" s="19" t="n">
        <v>45591.7916666667</v>
      </c>
      <c r="B420" s="1" t="s">
        <v>33</v>
      </c>
      <c r="C420" s="1" t="s">
        <v>157</v>
      </c>
      <c r="D420" s="1" t="s">
        <v>144</v>
      </c>
      <c r="E420" s="1" t="n">
        <v>0</v>
      </c>
      <c r="F420" s="1" t="n">
        <v>2</v>
      </c>
      <c r="G420" s="20" t="b">
        <f aca="false">FALSE()</f>
        <v>0</v>
      </c>
      <c r="H420" s="20" t="b">
        <f aca="false">TRUE()</f>
        <v>1</v>
      </c>
    </row>
    <row r="421" customFormat="false" ht="15" hidden="false" customHeight="true" outlineLevel="0" collapsed="false">
      <c r="A421" s="19" t="n">
        <v>45591.7916666667</v>
      </c>
      <c r="B421" s="1" t="s">
        <v>30</v>
      </c>
      <c r="C421" s="1" t="s">
        <v>18</v>
      </c>
      <c r="D421" s="1" t="s">
        <v>16</v>
      </c>
      <c r="E421" s="1" t="n">
        <v>0</v>
      </c>
      <c r="F421" s="1" t="n">
        <v>4</v>
      </c>
      <c r="G421" s="20" t="b">
        <f aca="false">FALSE()</f>
        <v>0</v>
      </c>
      <c r="H421" s="20" t="b">
        <f aca="false">TRUE()</f>
        <v>1</v>
      </c>
    </row>
    <row r="422" customFormat="false" ht="15" hidden="false" customHeight="true" outlineLevel="0" collapsed="false">
      <c r="A422" s="19" t="n">
        <v>45592.4791666667</v>
      </c>
      <c r="B422" s="1" t="s">
        <v>31</v>
      </c>
      <c r="C422" s="1" t="s">
        <v>139</v>
      </c>
      <c r="D422" s="1" t="s">
        <v>147</v>
      </c>
      <c r="E422" s="1" t="n">
        <v>1</v>
      </c>
      <c r="F422" s="1" t="n">
        <v>1</v>
      </c>
      <c r="G422" s="20" t="b">
        <f aca="false">FALSE()</f>
        <v>0</v>
      </c>
      <c r="H422" s="20" t="b">
        <f aca="false">FALSE()</f>
        <v>0</v>
      </c>
    </row>
    <row r="423" customFormat="false" ht="15" hidden="false" customHeight="true" outlineLevel="0" collapsed="false">
      <c r="A423" s="19" t="n">
        <v>45592.5416666667</v>
      </c>
      <c r="B423" s="1" t="s">
        <v>30</v>
      </c>
      <c r="C423" s="1" t="s">
        <v>142</v>
      </c>
      <c r="D423" s="1" t="s">
        <v>118</v>
      </c>
      <c r="E423" s="1" t="n">
        <v>3</v>
      </c>
      <c r="F423" s="1" t="n">
        <v>0</v>
      </c>
      <c r="G423" s="20" t="b">
        <f aca="false">TRUE()</f>
        <v>1</v>
      </c>
      <c r="H423" s="20" t="b">
        <f aca="false">FALSE()</f>
        <v>0</v>
      </c>
    </row>
    <row r="424" customFormat="false" ht="15" hidden="false" customHeight="true" outlineLevel="0" collapsed="false">
      <c r="A424" s="19" t="n">
        <v>45592.5833333333</v>
      </c>
      <c r="B424" s="1" t="s">
        <v>31</v>
      </c>
      <c r="C424" s="1" t="s">
        <v>169</v>
      </c>
      <c r="D424" s="1" t="s">
        <v>136</v>
      </c>
      <c r="E424" s="1" t="n">
        <v>3</v>
      </c>
      <c r="F424" s="1" t="n">
        <v>0</v>
      </c>
      <c r="G424" s="20" t="b">
        <f aca="false">TRUE()</f>
        <v>1</v>
      </c>
      <c r="H424" s="20" t="b">
        <f aca="false">FALSE()</f>
        <v>0</v>
      </c>
    </row>
    <row r="425" customFormat="false" ht="15" hidden="false" customHeight="true" outlineLevel="0" collapsed="false">
      <c r="A425" s="19" t="n">
        <v>45592.5833333333</v>
      </c>
      <c r="B425" s="1" t="s">
        <v>29</v>
      </c>
      <c r="C425" s="1" t="s">
        <v>162</v>
      </c>
      <c r="D425" s="1" t="s">
        <v>132</v>
      </c>
      <c r="E425" s="1" t="n">
        <v>2</v>
      </c>
      <c r="F425" s="1" t="n">
        <v>1</v>
      </c>
      <c r="G425" s="20" t="b">
        <f aca="false">TRUE()</f>
        <v>1</v>
      </c>
      <c r="H425" s="20" t="b">
        <f aca="false">FALSE()</f>
        <v>0</v>
      </c>
    </row>
    <row r="426" customFormat="false" ht="15" hidden="false" customHeight="true" outlineLevel="0" collapsed="false">
      <c r="A426" s="19" t="n">
        <v>45592.5833333333</v>
      </c>
      <c r="B426" s="1" t="s">
        <v>29</v>
      </c>
      <c r="C426" s="1" t="s">
        <v>153</v>
      </c>
      <c r="D426" s="1" t="s">
        <v>180</v>
      </c>
      <c r="E426" s="1" t="n">
        <v>1</v>
      </c>
      <c r="F426" s="1" t="n">
        <v>0</v>
      </c>
      <c r="G426" s="20" t="b">
        <f aca="false">TRUE()</f>
        <v>1</v>
      </c>
      <c r="H426" s="20" t="b">
        <f aca="false">FALSE()</f>
        <v>0</v>
      </c>
    </row>
    <row r="427" customFormat="false" ht="15" hidden="false" customHeight="true" outlineLevel="0" collapsed="false">
      <c r="A427" s="19" t="n">
        <v>45592.5833333333</v>
      </c>
      <c r="B427" s="1" t="s">
        <v>33</v>
      </c>
      <c r="C427" s="1" t="s">
        <v>172</v>
      </c>
      <c r="D427" s="1" t="s">
        <v>154</v>
      </c>
      <c r="E427" s="1" t="n">
        <v>2</v>
      </c>
      <c r="F427" s="1" t="n">
        <v>2</v>
      </c>
      <c r="G427" s="20" t="b">
        <f aca="false">FALSE()</f>
        <v>0</v>
      </c>
      <c r="H427" s="20" t="b">
        <f aca="false">FALSE()</f>
        <v>0</v>
      </c>
    </row>
    <row r="428" customFormat="false" ht="15" hidden="false" customHeight="true" outlineLevel="0" collapsed="false">
      <c r="A428" s="19" t="n">
        <v>45592.5833333333</v>
      </c>
      <c r="B428" s="1" t="s">
        <v>31</v>
      </c>
      <c r="C428" s="1" t="s">
        <v>148</v>
      </c>
      <c r="D428" s="1" t="s">
        <v>170</v>
      </c>
      <c r="E428" s="1" t="n">
        <v>2</v>
      </c>
      <c r="F428" s="1" t="n">
        <v>2</v>
      </c>
      <c r="G428" s="20" t="b">
        <f aca="false">FALSE()</f>
        <v>0</v>
      </c>
      <c r="H428" s="20" t="b">
        <f aca="false">FALSE()</f>
        <v>0</v>
      </c>
    </row>
    <row r="429" customFormat="false" ht="15" hidden="false" customHeight="true" outlineLevel="0" collapsed="false">
      <c r="A429" s="19" t="n">
        <v>45592.5833333333</v>
      </c>
      <c r="B429" s="1" t="s">
        <v>29</v>
      </c>
      <c r="C429" s="1" t="s">
        <v>137</v>
      </c>
      <c r="D429" s="1" t="s">
        <v>121</v>
      </c>
      <c r="E429" s="1" t="n">
        <v>2</v>
      </c>
      <c r="F429" s="1" t="n">
        <v>1</v>
      </c>
      <c r="G429" s="20" t="b">
        <f aca="false">TRUE()</f>
        <v>1</v>
      </c>
      <c r="H429" s="20" t="b">
        <f aca="false">FALSE()</f>
        <v>0</v>
      </c>
    </row>
    <row r="430" customFormat="false" ht="15" hidden="false" customHeight="true" outlineLevel="0" collapsed="false">
      <c r="A430" s="19" t="n">
        <v>45592.6041666667</v>
      </c>
      <c r="B430" s="1" t="s">
        <v>32</v>
      </c>
      <c r="C430" s="1" t="s">
        <v>186</v>
      </c>
      <c r="D430" s="1" t="s">
        <v>15</v>
      </c>
      <c r="E430" s="1" t="n">
        <v>0</v>
      </c>
      <c r="F430" s="1" t="n">
        <v>5</v>
      </c>
      <c r="G430" s="20" t="b">
        <f aca="false">FALSE()</f>
        <v>0</v>
      </c>
      <c r="H430" s="20" t="b">
        <f aca="false">TRUE()</f>
        <v>1</v>
      </c>
    </row>
    <row r="431" customFormat="false" ht="15" hidden="false" customHeight="true" outlineLevel="0" collapsed="false">
      <c r="A431" s="19" t="n">
        <v>45592.6354166667</v>
      </c>
      <c r="B431" s="1" t="s">
        <v>30</v>
      </c>
      <c r="C431" s="1" t="s">
        <v>115</v>
      </c>
      <c r="D431" s="1" t="s">
        <v>151</v>
      </c>
      <c r="E431" s="1" t="n">
        <v>1</v>
      </c>
      <c r="F431" s="1" t="n">
        <v>1</v>
      </c>
      <c r="G431" s="20" t="b">
        <f aca="false">FALSE()</f>
        <v>0</v>
      </c>
      <c r="H431" s="20" t="b">
        <f aca="false">FALSE()</f>
        <v>0</v>
      </c>
    </row>
    <row r="432" customFormat="false" ht="15" hidden="false" customHeight="true" outlineLevel="0" collapsed="false">
      <c r="A432" s="19" t="n">
        <v>45592.6666666667</v>
      </c>
      <c r="B432" s="1" t="s">
        <v>33</v>
      </c>
      <c r="C432" s="1" t="s">
        <v>155</v>
      </c>
      <c r="D432" s="1" t="s">
        <v>149</v>
      </c>
      <c r="E432" s="1" t="n">
        <v>2</v>
      </c>
      <c r="F432" s="1" t="n">
        <v>1</v>
      </c>
      <c r="G432" s="20" t="b">
        <f aca="false">TRUE()</f>
        <v>1</v>
      </c>
      <c r="H432" s="20" t="b">
        <f aca="false">FALSE()</f>
        <v>0</v>
      </c>
    </row>
    <row r="433" customFormat="false" ht="15" hidden="false" customHeight="true" outlineLevel="0" collapsed="false">
      <c r="A433" s="19" t="n">
        <v>45592.6666666667</v>
      </c>
      <c r="B433" s="1" t="s">
        <v>33</v>
      </c>
      <c r="C433" s="1" t="s">
        <v>161</v>
      </c>
      <c r="D433" s="1" t="s">
        <v>159</v>
      </c>
      <c r="E433" s="1" t="n">
        <v>3</v>
      </c>
      <c r="F433" s="1" t="n">
        <v>1</v>
      </c>
      <c r="G433" s="20" t="b">
        <f aca="false">TRUE()</f>
        <v>1</v>
      </c>
      <c r="H433" s="20" t="b">
        <f aca="false">FALSE()</f>
        <v>0</v>
      </c>
    </row>
    <row r="434" customFormat="false" ht="15" hidden="false" customHeight="true" outlineLevel="0" collapsed="false">
      <c r="A434" s="19" t="n">
        <v>45592.6666666667</v>
      </c>
      <c r="B434" s="1" t="s">
        <v>33</v>
      </c>
      <c r="C434" s="1" t="s">
        <v>160</v>
      </c>
      <c r="D434" s="1" t="s">
        <v>158</v>
      </c>
      <c r="E434" s="1" t="n">
        <v>0</v>
      </c>
      <c r="F434" s="1" t="n">
        <v>3</v>
      </c>
      <c r="G434" s="20" t="b">
        <f aca="false">FALSE()</f>
        <v>0</v>
      </c>
      <c r="H434" s="20" t="b">
        <f aca="false">TRUE()</f>
        <v>1</v>
      </c>
    </row>
    <row r="435" customFormat="false" ht="15" hidden="false" customHeight="true" outlineLevel="0" collapsed="false">
      <c r="A435" s="19" t="n">
        <v>45592.6875</v>
      </c>
      <c r="B435" s="1" t="s">
        <v>29</v>
      </c>
      <c r="C435" s="1" t="s">
        <v>130</v>
      </c>
      <c r="D435" s="1" t="s">
        <v>21</v>
      </c>
      <c r="E435" s="1" t="n">
        <v>2</v>
      </c>
      <c r="F435" s="1" t="n">
        <v>2</v>
      </c>
      <c r="G435" s="20" t="b">
        <f aca="false">FALSE()</f>
        <v>0</v>
      </c>
      <c r="H435" s="20" t="b">
        <f aca="false">FALSE()</f>
        <v>0</v>
      </c>
    </row>
    <row r="436" customFormat="false" ht="15" hidden="false" customHeight="true" outlineLevel="0" collapsed="false">
      <c r="A436" s="19" t="n">
        <v>45592.6875</v>
      </c>
      <c r="B436" s="1" t="s">
        <v>32</v>
      </c>
      <c r="C436" s="1" t="s">
        <v>188</v>
      </c>
      <c r="D436" s="1" t="s">
        <v>196</v>
      </c>
      <c r="E436" s="1" t="n">
        <v>1</v>
      </c>
      <c r="F436" s="1" t="n">
        <v>1</v>
      </c>
      <c r="G436" s="20" t="b">
        <f aca="false">FALSE()</f>
        <v>0</v>
      </c>
      <c r="H436" s="20" t="b">
        <f aca="false">FALSE()</f>
        <v>0</v>
      </c>
    </row>
    <row r="437" customFormat="false" ht="15" hidden="false" customHeight="true" outlineLevel="0" collapsed="false">
      <c r="A437" s="19" t="n">
        <v>45592.7083333333</v>
      </c>
      <c r="B437" s="1" t="s">
        <v>31</v>
      </c>
      <c r="C437" s="1" t="s">
        <v>19</v>
      </c>
      <c r="D437" s="1" t="s">
        <v>177</v>
      </c>
      <c r="E437" s="1" t="n">
        <v>4</v>
      </c>
      <c r="F437" s="1" t="n">
        <v>4</v>
      </c>
      <c r="G437" s="20" t="b">
        <f aca="false">FALSE()</f>
        <v>0</v>
      </c>
      <c r="H437" s="20" t="b">
        <f aca="false">FALSE()</f>
        <v>0</v>
      </c>
    </row>
    <row r="438" customFormat="false" ht="15" hidden="false" customHeight="true" outlineLevel="0" collapsed="false">
      <c r="A438" s="19" t="n">
        <v>45592.7291666667</v>
      </c>
      <c r="B438" s="1" t="s">
        <v>30</v>
      </c>
      <c r="C438" s="1" t="s">
        <v>116</v>
      </c>
      <c r="D438" s="1" t="s">
        <v>182</v>
      </c>
      <c r="E438" s="1" t="n">
        <v>1</v>
      </c>
      <c r="F438" s="1" t="n">
        <v>0</v>
      </c>
      <c r="G438" s="20" t="b">
        <f aca="false">TRUE()</f>
        <v>1</v>
      </c>
      <c r="H438" s="20" t="b">
        <f aca="false">FALSE()</f>
        <v>0</v>
      </c>
    </row>
    <row r="439" customFormat="false" ht="15" hidden="false" customHeight="true" outlineLevel="0" collapsed="false">
      <c r="A439" s="19" t="n">
        <v>45592.7708333333</v>
      </c>
      <c r="B439" s="1" t="s">
        <v>32</v>
      </c>
      <c r="C439" s="1" t="s">
        <v>199</v>
      </c>
      <c r="D439" s="1" t="s">
        <v>193</v>
      </c>
      <c r="E439" s="1" t="n">
        <v>0</v>
      </c>
      <c r="F439" s="1" t="n">
        <v>0</v>
      </c>
      <c r="G439" s="20" t="b">
        <f aca="false">FALSE()</f>
        <v>0</v>
      </c>
      <c r="H439" s="20" t="b">
        <f aca="false">FALSE()</f>
        <v>0</v>
      </c>
    </row>
    <row r="440" customFormat="false" ht="15" hidden="false" customHeight="true" outlineLevel="0" collapsed="false">
      <c r="A440" s="19" t="n">
        <v>45592.8229166667</v>
      </c>
      <c r="B440" s="1" t="s">
        <v>33</v>
      </c>
      <c r="C440" s="1" t="s">
        <v>135</v>
      </c>
      <c r="D440" s="1" t="s">
        <v>17</v>
      </c>
      <c r="E440" s="1" t="n">
        <v>0</v>
      </c>
      <c r="F440" s="1" t="n">
        <v>3</v>
      </c>
      <c r="G440" s="20" t="b">
        <f aca="false">FALSE()</f>
        <v>0</v>
      </c>
      <c r="H440" s="20" t="b">
        <f aca="false">TRUE()</f>
        <v>1</v>
      </c>
    </row>
    <row r="441" customFormat="false" ht="15" hidden="false" customHeight="true" outlineLevel="0" collapsed="false">
      <c r="A441" s="19" t="n">
        <v>45592.8229166667</v>
      </c>
      <c r="B441" s="1" t="s">
        <v>31</v>
      </c>
      <c r="C441" s="1" t="s">
        <v>140</v>
      </c>
      <c r="D441" s="1" t="s">
        <v>20</v>
      </c>
      <c r="E441" s="1" t="n">
        <v>5</v>
      </c>
      <c r="F441" s="1" t="n">
        <v>1</v>
      </c>
      <c r="G441" s="20" t="b">
        <f aca="false">TRUE()</f>
        <v>1</v>
      </c>
      <c r="H441" s="20" t="b">
        <f aca="false">FALSE()</f>
        <v>0</v>
      </c>
    </row>
    <row r="442" customFormat="false" ht="15" hidden="false" customHeight="true" outlineLevel="0" collapsed="false">
      <c r="A442" s="19" t="n">
        <v>45592.8333333333</v>
      </c>
      <c r="B442" s="1" t="s">
        <v>30</v>
      </c>
      <c r="C442" s="1" t="s">
        <v>166</v>
      </c>
      <c r="D442" s="1" t="s">
        <v>141</v>
      </c>
      <c r="E442" s="1" t="n">
        <v>0</v>
      </c>
      <c r="F442" s="1" t="n">
        <v>2</v>
      </c>
      <c r="G442" s="20" t="b">
        <f aca="false">FALSE()</f>
        <v>0</v>
      </c>
      <c r="H442" s="20" t="b">
        <f aca="false">TRUE()</f>
        <v>1</v>
      </c>
    </row>
    <row r="443" customFormat="false" ht="15" hidden="false" customHeight="true" outlineLevel="0" collapsed="false">
      <c r="A443" s="19" t="n">
        <v>45593.8333333333</v>
      </c>
      <c r="B443" s="1" t="s">
        <v>30</v>
      </c>
      <c r="C443" s="1" t="s">
        <v>173</v>
      </c>
      <c r="D443" s="1" t="s">
        <v>114</v>
      </c>
      <c r="E443" s="1" t="n">
        <v>0</v>
      </c>
      <c r="F443" s="1" t="n">
        <v>0</v>
      </c>
      <c r="G443" s="20" t="b">
        <f aca="false">FALSE()</f>
        <v>0</v>
      </c>
      <c r="H443" s="20" t="b">
        <f aca="false">FALSE()</f>
        <v>0</v>
      </c>
    </row>
    <row r="444" customFormat="false" ht="15" hidden="false" customHeight="true" outlineLevel="0" collapsed="false">
      <c r="A444" s="19" t="n">
        <v>45594.7291666667</v>
      </c>
      <c r="B444" s="1" t="s">
        <v>31</v>
      </c>
      <c r="C444" s="1" t="s">
        <v>168</v>
      </c>
      <c r="D444" s="1" t="s">
        <v>164</v>
      </c>
      <c r="E444" s="1" t="n">
        <v>0</v>
      </c>
      <c r="F444" s="1" t="n">
        <v>2</v>
      </c>
      <c r="G444" s="20" t="b">
        <f aca="false">FALSE()</f>
        <v>0</v>
      </c>
      <c r="H444" s="20" t="b">
        <f aca="false">TRUE()</f>
        <v>1</v>
      </c>
    </row>
    <row r="445" customFormat="false" ht="15" hidden="false" customHeight="true" outlineLevel="0" collapsed="false">
      <c r="A445" s="19" t="n">
        <v>45594.7291666667</v>
      </c>
      <c r="B445" s="1" t="s">
        <v>31</v>
      </c>
      <c r="C445" s="1" t="s">
        <v>174</v>
      </c>
      <c r="D445" s="1" t="s">
        <v>163</v>
      </c>
      <c r="E445" s="1" t="n">
        <v>1</v>
      </c>
      <c r="F445" s="1" t="n">
        <v>0</v>
      </c>
      <c r="G445" s="20" t="b">
        <f aca="false">TRUE()</f>
        <v>1</v>
      </c>
      <c r="H445" s="20" t="b">
        <f aca="false">FALSE()</f>
        <v>0</v>
      </c>
    </row>
    <row r="446" customFormat="false" ht="15" hidden="false" customHeight="true" outlineLevel="0" collapsed="false">
      <c r="A446" s="19" t="n">
        <v>45594.8229166667</v>
      </c>
      <c r="B446" s="1" t="s">
        <v>31</v>
      </c>
      <c r="C446" s="1" t="s">
        <v>145</v>
      </c>
      <c r="D446" s="1" t="s">
        <v>22</v>
      </c>
      <c r="E446" s="1" t="n">
        <v>0</v>
      </c>
      <c r="F446" s="1" t="n">
        <v>2</v>
      </c>
      <c r="G446" s="20" t="b">
        <f aca="false">FALSE()</f>
        <v>0</v>
      </c>
      <c r="H446" s="20" t="b">
        <f aca="false">TRUE()</f>
        <v>1</v>
      </c>
    </row>
    <row r="447" customFormat="false" ht="15" hidden="false" customHeight="true" outlineLevel="0" collapsed="false">
      <c r="A447" s="19" t="n">
        <v>45595.7291666667</v>
      </c>
      <c r="B447" s="1" t="s">
        <v>31</v>
      </c>
      <c r="C447" s="1" t="s">
        <v>147</v>
      </c>
      <c r="D447" s="1" t="s">
        <v>19</v>
      </c>
      <c r="E447" s="1" t="n">
        <v>0</v>
      </c>
      <c r="F447" s="1" t="n">
        <v>3</v>
      </c>
      <c r="G447" s="20" t="b">
        <f aca="false">FALSE()</f>
        <v>0</v>
      </c>
      <c r="H447" s="20" t="b">
        <f aca="false">TRUE()</f>
        <v>1</v>
      </c>
    </row>
    <row r="448" customFormat="false" ht="15" hidden="false" customHeight="true" outlineLevel="0" collapsed="false">
      <c r="A448" s="19" t="n">
        <v>45595.7291666667</v>
      </c>
      <c r="B448" s="1" t="s">
        <v>31</v>
      </c>
      <c r="C448" s="1" t="s">
        <v>170</v>
      </c>
      <c r="D448" s="1" t="s">
        <v>165</v>
      </c>
      <c r="E448" s="1" t="n">
        <v>3</v>
      </c>
      <c r="F448" s="1" t="n">
        <v>2</v>
      </c>
      <c r="G448" s="20" t="b">
        <f aca="false">TRUE()</f>
        <v>1</v>
      </c>
      <c r="H448" s="20" t="b">
        <f aca="false">FALSE()</f>
        <v>0</v>
      </c>
    </row>
    <row r="449" customFormat="false" ht="15" hidden="false" customHeight="true" outlineLevel="0" collapsed="false">
      <c r="A449" s="19" t="n">
        <v>45595.8229166667</v>
      </c>
      <c r="B449" s="1" t="s">
        <v>31</v>
      </c>
      <c r="C449" s="1" t="s">
        <v>177</v>
      </c>
      <c r="D449" s="1" t="s">
        <v>139</v>
      </c>
      <c r="E449" s="1" t="n">
        <v>2</v>
      </c>
      <c r="F449" s="1" t="n">
        <v>2</v>
      </c>
      <c r="G449" s="20" t="b">
        <f aca="false">FALSE()</f>
        <v>0</v>
      </c>
      <c r="H449" s="20" t="b">
        <f aca="false">FALSE()</f>
        <v>0</v>
      </c>
    </row>
    <row r="450" customFormat="false" ht="15" hidden="false" customHeight="true" outlineLevel="0" collapsed="false">
      <c r="A450" s="19" t="n">
        <v>45595.8229166667</v>
      </c>
      <c r="B450" s="1" t="s">
        <v>31</v>
      </c>
      <c r="C450" s="1" t="s">
        <v>24</v>
      </c>
      <c r="D450" s="1" t="s">
        <v>148</v>
      </c>
      <c r="E450" s="1" t="n">
        <v>2</v>
      </c>
      <c r="F450" s="1" t="n">
        <v>0</v>
      </c>
      <c r="G450" s="20" t="b">
        <f aca="false">TRUE()</f>
        <v>1</v>
      </c>
      <c r="H450" s="20" t="b">
        <f aca="false">FALSE()</f>
        <v>0</v>
      </c>
    </row>
    <row r="451" customFormat="false" ht="15" hidden="false" customHeight="true" outlineLevel="0" collapsed="false">
      <c r="A451" s="19" t="n">
        <v>45596.7291666667</v>
      </c>
      <c r="B451" s="1" t="s">
        <v>31</v>
      </c>
      <c r="C451" s="1" t="s">
        <v>136</v>
      </c>
      <c r="D451" s="1" t="s">
        <v>140</v>
      </c>
      <c r="E451" s="1" t="n">
        <v>0</v>
      </c>
      <c r="F451" s="1" t="n">
        <v>1</v>
      </c>
      <c r="G451" s="20" t="b">
        <f aca="false">FALSE()</f>
        <v>0</v>
      </c>
      <c r="H451" s="20" t="b">
        <f aca="false">TRUE()</f>
        <v>1</v>
      </c>
    </row>
    <row r="452" customFormat="false" ht="15" hidden="false" customHeight="true" outlineLevel="0" collapsed="false">
      <c r="A452" s="19" t="n">
        <v>45596.8229166667</v>
      </c>
      <c r="B452" s="1" t="s">
        <v>31</v>
      </c>
      <c r="C452" s="1" t="s">
        <v>20</v>
      </c>
      <c r="D452" s="1" t="s">
        <v>146</v>
      </c>
      <c r="E452" s="1" t="n">
        <v>1</v>
      </c>
      <c r="F452" s="1" t="n">
        <v>0</v>
      </c>
      <c r="G452" s="20" t="b">
        <f aca="false">TRUE()</f>
        <v>1</v>
      </c>
      <c r="H452" s="20" t="b">
        <f aca="false">FALSE()</f>
        <v>0</v>
      </c>
    </row>
    <row r="453" customFormat="false" ht="15" hidden="false" customHeight="true" outlineLevel="0" collapsed="false">
      <c r="A453" s="19" t="n">
        <v>45596.8229166667</v>
      </c>
      <c r="B453" s="1" t="s">
        <v>31</v>
      </c>
      <c r="C453" s="1" t="s">
        <v>178</v>
      </c>
      <c r="D453" s="1" t="s">
        <v>169</v>
      </c>
      <c r="E453" s="1" t="n">
        <v>1</v>
      </c>
      <c r="F453" s="1" t="n">
        <v>5</v>
      </c>
      <c r="G453" s="20" t="b">
        <f aca="false">FALSE()</f>
        <v>0</v>
      </c>
      <c r="H453" s="20" t="b">
        <f aca="false">TRUE()</f>
        <v>1</v>
      </c>
    </row>
    <row r="454" customFormat="false" ht="15" hidden="false" customHeight="true" outlineLevel="0" collapsed="false">
      <c r="A454" s="19" t="n">
        <v>45597.75</v>
      </c>
      <c r="B454" s="1" t="s">
        <v>33</v>
      </c>
      <c r="C454" s="1" t="s">
        <v>149</v>
      </c>
      <c r="D454" s="1" t="s">
        <v>156</v>
      </c>
      <c r="E454" s="1" t="n">
        <v>0</v>
      </c>
      <c r="F454" s="1" t="n">
        <v>1</v>
      </c>
      <c r="G454" s="20" t="b">
        <f aca="false">FALSE()</f>
        <v>0</v>
      </c>
      <c r="H454" s="20" t="b">
        <f aca="false">TRUE()</f>
        <v>1</v>
      </c>
    </row>
    <row r="455" customFormat="false" ht="15" hidden="false" customHeight="true" outlineLevel="0" collapsed="false">
      <c r="A455" s="19" t="n">
        <v>45597.8125</v>
      </c>
      <c r="B455" s="1" t="s">
        <v>32</v>
      </c>
      <c r="C455" s="1" t="s">
        <v>184</v>
      </c>
      <c r="D455" s="1" t="s">
        <v>190</v>
      </c>
      <c r="E455" s="1" t="n">
        <v>0</v>
      </c>
      <c r="F455" s="1" t="n">
        <v>0</v>
      </c>
      <c r="G455" s="20" t="b">
        <f aca="false">FALSE()</f>
        <v>0</v>
      </c>
      <c r="H455" s="20" t="b">
        <f aca="false">FALSE()</f>
        <v>0</v>
      </c>
    </row>
    <row r="456" customFormat="false" ht="15" hidden="false" customHeight="true" outlineLevel="0" collapsed="false">
      <c r="A456" s="19" t="n">
        <v>45597.8333333333</v>
      </c>
      <c r="B456" s="1" t="s">
        <v>30</v>
      </c>
      <c r="C456" s="1" t="s">
        <v>119</v>
      </c>
      <c r="D456" s="1" t="s">
        <v>173</v>
      </c>
      <c r="E456" s="1" t="n">
        <v>1</v>
      </c>
      <c r="F456" s="1" t="n">
        <v>0</v>
      </c>
      <c r="G456" s="20" t="b">
        <f aca="false">TRUE()</f>
        <v>1</v>
      </c>
      <c r="H456" s="20" t="b">
        <f aca="false">FALSE()</f>
        <v>0</v>
      </c>
    </row>
    <row r="457" customFormat="false" ht="15" hidden="false" customHeight="true" outlineLevel="0" collapsed="false">
      <c r="A457" s="19" t="n">
        <v>45597.8333333333</v>
      </c>
      <c r="B457" s="1" t="s">
        <v>33</v>
      </c>
      <c r="C457" s="1" t="s">
        <v>144</v>
      </c>
      <c r="D457" s="1" t="s">
        <v>172</v>
      </c>
      <c r="E457" s="1" t="n">
        <v>1</v>
      </c>
      <c r="F457" s="1" t="n">
        <v>1</v>
      </c>
      <c r="G457" s="20" t="b">
        <f aca="false">FALSE()</f>
        <v>0</v>
      </c>
      <c r="H457" s="20" t="b">
        <f aca="false">FALSE()</f>
        <v>0</v>
      </c>
    </row>
    <row r="458" customFormat="false" ht="15" hidden="false" customHeight="true" outlineLevel="0" collapsed="false">
      <c r="A458" s="19" t="n">
        <v>45598.5208333333</v>
      </c>
      <c r="B458" s="1" t="s">
        <v>29</v>
      </c>
      <c r="C458" s="1" t="s">
        <v>132</v>
      </c>
      <c r="D458" s="1" t="s">
        <v>130</v>
      </c>
      <c r="E458" s="1" t="n">
        <v>1</v>
      </c>
      <c r="F458" s="1" t="n">
        <v>0</v>
      </c>
      <c r="G458" s="20" t="b">
        <f aca="false">TRUE()</f>
        <v>1</v>
      </c>
      <c r="H458" s="20" t="b">
        <f aca="false">FALSE()</f>
        <v>0</v>
      </c>
    </row>
    <row r="459" customFormat="false" ht="15" hidden="false" customHeight="true" outlineLevel="0" collapsed="false">
      <c r="A459" s="19" t="n">
        <v>45598.5416666667</v>
      </c>
      <c r="B459" s="1" t="s">
        <v>30</v>
      </c>
      <c r="C459" s="1" t="s">
        <v>141</v>
      </c>
      <c r="D459" s="1" t="s">
        <v>175</v>
      </c>
      <c r="E459" s="1" t="n">
        <v>1</v>
      </c>
      <c r="F459" s="1" t="n">
        <v>0</v>
      </c>
      <c r="G459" s="20" t="b">
        <f aca="false">TRUE()</f>
        <v>1</v>
      </c>
      <c r="H459" s="20" t="b">
        <f aca="false">FALSE()</f>
        <v>0</v>
      </c>
    </row>
    <row r="460" customFormat="false" ht="15" hidden="false" customHeight="true" outlineLevel="0" collapsed="false">
      <c r="A460" s="19" t="n">
        <v>45598.5833333333</v>
      </c>
      <c r="B460" s="1" t="s">
        <v>31</v>
      </c>
      <c r="C460" s="1" t="s">
        <v>164</v>
      </c>
      <c r="D460" s="1" t="s">
        <v>174</v>
      </c>
      <c r="E460" s="1" t="n">
        <v>1</v>
      </c>
      <c r="F460" s="1" t="n">
        <v>0</v>
      </c>
      <c r="G460" s="20" t="b">
        <f aca="false">TRUE()</f>
        <v>1</v>
      </c>
      <c r="H460" s="20" t="b">
        <f aca="false">FALSE()</f>
        <v>0</v>
      </c>
    </row>
    <row r="461" customFormat="false" ht="15" hidden="false" customHeight="true" outlineLevel="0" collapsed="false">
      <c r="A461" s="19" t="n">
        <v>45598.6041666667</v>
      </c>
      <c r="B461" s="1" t="s">
        <v>32</v>
      </c>
      <c r="C461" s="1" t="s">
        <v>15</v>
      </c>
      <c r="D461" s="1" t="s">
        <v>188</v>
      </c>
      <c r="E461" s="1" t="n">
        <v>3</v>
      </c>
      <c r="F461" s="1" t="n">
        <v>0</v>
      </c>
      <c r="G461" s="20" t="b">
        <f aca="false">TRUE()</f>
        <v>1</v>
      </c>
      <c r="H461" s="20" t="b">
        <f aca="false">FALSE()</f>
        <v>0</v>
      </c>
    </row>
    <row r="462" customFormat="false" ht="15" hidden="false" customHeight="true" outlineLevel="0" collapsed="false">
      <c r="A462" s="19" t="n">
        <v>45598.6041666667</v>
      </c>
      <c r="B462" s="1" t="s">
        <v>32</v>
      </c>
      <c r="C462" s="1" t="s">
        <v>193</v>
      </c>
      <c r="D462" s="1" t="s">
        <v>198</v>
      </c>
      <c r="E462" s="1" t="n">
        <v>0</v>
      </c>
      <c r="F462" s="1" t="n">
        <v>2</v>
      </c>
      <c r="G462" s="20" t="b">
        <f aca="false">FALSE()</f>
        <v>0</v>
      </c>
      <c r="H462" s="20" t="b">
        <f aca="false">TRUE()</f>
        <v>1</v>
      </c>
    </row>
    <row r="463" customFormat="false" ht="15" hidden="false" customHeight="true" outlineLevel="0" collapsed="false">
      <c r="A463" s="19" t="n">
        <v>45598.6041666667</v>
      </c>
      <c r="B463" s="1" t="s">
        <v>32</v>
      </c>
      <c r="C463" s="1" t="s">
        <v>197</v>
      </c>
      <c r="D463" s="1" t="s">
        <v>191</v>
      </c>
      <c r="E463" s="1" t="n">
        <v>1</v>
      </c>
      <c r="F463" s="1" t="n">
        <v>1</v>
      </c>
      <c r="G463" s="20" t="b">
        <f aca="false">FALSE()</f>
        <v>0</v>
      </c>
      <c r="H463" s="20" t="b">
        <f aca="false">FALSE()</f>
        <v>0</v>
      </c>
    </row>
    <row r="464" customFormat="false" ht="15" hidden="false" customHeight="true" outlineLevel="0" collapsed="false">
      <c r="A464" s="19" t="n">
        <v>45598.6041666667</v>
      </c>
      <c r="B464" s="1" t="s">
        <v>32</v>
      </c>
      <c r="C464" s="1" t="s">
        <v>196</v>
      </c>
      <c r="D464" s="1" t="s">
        <v>186</v>
      </c>
      <c r="E464" s="1" t="n">
        <v>7</v>
      </c>
      <c r="F464" s="1" t="n">
        <v>2</v>
      </c>
      <c r="G464" s="20" t="b">
        <f aca="false">TRUE()</f>
        <v>1</v>
      </c>
      <c r="H464" s="20" t="b">
        <f aca="false">FALSE()</f>
        <v>0</v>
      </c>
    </row>
    <row r="465" customFormat="false" ht="15" hidden="false" customHeight="true" outlineLevel="0" collapsed="false">
      <c r="A465" s="19" t="n">
        <v>45598.6041666667</v>
      </c>
      <c r="B465" s="1" t="s">
        <v>32</v>
      </c>
      <c r="C465" s="1" t="s">
        <v>194</v>
      </c>
      <c r="D465" s="1" t="s">
        <v>199</v>
      </c>
      <c r="E465" s="1" t="n">
        <v>1</v>
      </c>
      <c r="F465" s="1" t="n">
        <v>0</v>
      </c>
      <c r="G465" s="20" t="b">
        <f aca="false">TRUE()</f>
        <v>1</v>
      </c>
      <c r="H465" s="20" t="b">
        <f aca="false">FALSE()</f>
        <v>0</v>
      </c>
    </row>
    <row r="466" customFormat="false" ht="15" hidden="false" customHeight="true" outlineLevel="0" collapsed="false">
      <c r="A466" s="19" t="n">
        <v>45598.625</v>
      </c>
      <c r="B466" s="1" t="s">
        <v>29</v>
      </c>
      <c r="C466" s="1" t="s">
        <v>125</v>
      </c>
      <c r="D466" s="1" t="s">
        <v>179</v>
      </c>
      <c r="E466" s="1" t="n">
        <v>1</v>
      </c>
      <c r="F466" s="1" t="n">
        <v>1</v>
      </c>
      <c r="G466" s="20" t="b">
        <f aca="false">FALSE()</f>
        <v>0</v>
      </c>
      <c r="H466" s="20" t="b">
        <f aca="false">FALSE()</f>
        <v>0</v>
      </c>
    </row>
    <row r="467" customFormat="false" ht="15" hidden="false" customHeight="true" outlineLevel="0" collapsed="false">
      <c r="A467" s="19" t="n">
        <v>45598.625</v>
      </c>
      <c r="B467" s="1" t="s">
        <v>29</v>
      </c>
      <c r="C467" s="1" t="s">
        <v>21</v>
      </c>
      <c r="D467" s="1" t="s">
        <v>129</v>
      </c>
      <c r="E467" s="1" t="n">
        <v>2</v>
      </c>
      <c r="F467" s="1" t="n">
        <v>1</v>
      </c>
      <c r="G467" s="20" t="b">
        <f aca="false">TRUE()</f>
        <v>1</v>
      </c>
      <c r="H467" s="20" t="b">
        <f aca="false">FALSE()</f>
        <v>0</v>
      </c>
    </row>
    <row r="468" customFormat="false" ht="15" hidden="false" customHeight="true" outlineLevel="0" collapsed="false">
      <c r="A468" s="19" t="n">
        <v>45598.625</v>
      </c>
      <c r="B468" s="1" t="s">
        <v>29</v>
      </c>
      <c r="C468" s="1" t="s">
        <v>126</v>
      </c>
      <c r="D468" s="1" t="s">
        <v>137</v>
      </c>
      <c r="E468" s="1" t="n">
        <v>3</v>
      </c>
      <c r="F468" s="1" t="n">
        <v>0</v>
      </c>
      <c r="G468" s="20" t="b">
        <f aca="false">TRUE()</f>
        <v>1</v>
      </c>
      <c r="H468" s="20" t="b">
        <f aca="false">FALSE()</f>
        <v>0</v>
      </c>
    </row>
    <row r="469" customFormat="false" ht="15" hidden="false" customHeight="true" outlineLevel="0" collapsed="false">
      <c r="A469" s="19" t="n">
        <v>45598.625</v>
      </c>
      <c r="B469" s="1" t="s">
        <v>29</v>
      </c>
      <c r="C469" s="1" t="s">
        <v>133</v>
      </c>
      <c r="D469" s="1" t="s">
        <v>128</v>
      </c>
      <c r="E469" s="1" t="n">
        <v>1</v>
      </c>
      <c r="F469" s="1" t="n">
        <v>0</v>
      </c>
      <c r="G469" s="20" t="b">
        <f aca="false">TRUE()</f>
        <v>1</v>
      </c>
      <c r="H469" s="20" t="b">
        <f aca="false">FALSE()</f>
        <v>0</v>
      </c>
    </row>
    <row r="470" customFormat="false" ht="15" hidden="false" customHeight="true" outlineLevel="0" collapsed="false">
      <c r="A470" s="19" t="n">
        <v>45598.625</v>
      </c>
      <c r="B470" s="1" t="s">
        <v>29</v>
      </c>
      <c r="C470" s="1" t="s">
        <v>127</v>
      </c>
      <c r="D470" s="1" t="s">
        <v>23</v>
      </c>
      <c r="E470" s="1" t="n">
        <v>2</v>
      </c>
      <c r="F470" s="1" t="n">
        <v>1</v>
      </c>
      <c r="G470" s="20" t="b">
        <f aca="false">TRUE()</f>
        <v>1</v>
      </c>
      <c r="H470" s="20" t="b">
        <f aca="false">FALSE()</f>
        <v>0</v>
      </c>
    </row>
    <row r="471" customFormat="false" ht="15" hidden="false" customHeight="true" outlineLevel="0" collapsed="false">
      <c r="A471" s="19" t="n">
        <v>45598.6354166667</v>
      </c>
      <c r="B471" s="1" t="s">
        <v>30</v>
      </c>
      <c r="C471" s="1" t="s">
        <v>117</v>
      </c>
      <c r="D471" s="1" t="s">
        <v>142</v>
      </c>
      <c r="E471" s="1" t="n">
        <v>4</v>
      </c>
      <c r="F471" s="1" t="n">
        <v>3</v>
      </c>
      <c r="G471" s="20" t="b">
        <f aca="false">TRUE()</f>
        <v>1</v>
      </c>
      <c r="H471" s="20" t="b">
        <f aca="false">FALSE()</f>
        <v>0</v>
      </c>
    </row>
    <row r="472" customFormat="false" ht="15" hidden="false" customHeight="true" outlineLevel="0" collapsed="false">
      <c r="A472" s="19" t="n">
        <v>45598.6666666667</v>
      </c>
      <c r="B472" s="1" t="s">
        <v>33</v>
      </c>
      <c r="C472" s="1" t="s">
        <v>17</v>
      </c>
      <c r="D472" s="1" t="s">
        <v>157</v>
      </c>
      <c r="E472" s="1" t="n">
        <v>1</v>
      </c>
      <c r="F472" s="1" t="n">
        <v>0</v>
      </c>
      <c r="G472" s="20" t="b">
        <f aca="false">TRUE()</f>
        <v>1</v>
      </c>
      <c r="H472" s="20" t="b">
        <f aca="false">FALSE()</f>
        <v>0</v>
      </c>
    </row>
    <row r="473" customFormat="false" ht="15" hidden="false" customHeight="true" outlineLevel="0" collapsed="false">
      <c r="A473" s="19" t="n">
        <v>45598.7083333333</v>
      </c>
      <c r="B473" s="1" t="s">
        <v>31</v>
      </c>
      <c r="C473" s="1" t="s">
        <v>165</v>
      </c>
      <c r="D473" s="1" t="s">
        <v>177</v>
      </c>
      <c r="E473" s="1" t="n">
        <v>0</v>
      </c>
      <c r="F473" s="1" t="n">
        <v>2</v>
      </c>
      <c r="G473" s="20" t="b">
        <f aca="false">FALSE()</f>
        <v>0</v>
      </c>
      <c r="H473" s="20" t="b">
        <f aca="false">TRUE()</f>
        <v>1</v>
      </c>
    </row>
    <row r="474" customFormat="false" ht="15" hidden="false" customHeight="true" outlineLevel="0" collapsed="false">
      <c r="A474" s="19" t="n">
        <v>45598.7291666667</v>
      </c>
      <c r="B474" s="1" t="s">
        <v>32</v>
      </c>
      <c r="C474" s="1" t="s">
        <v>195</v>
      </c>
      <c r="D474" s="1" t="s">
        <v>185</v>
      </c>
      <c r="E474" s="1" t="n">
        <v>2</v>
      </c>
      <c r="F474" s="1" t="n">
        <v>1</v>
      </c>
      <c r="G474" s="20" t="b">
        <f aca="false">TRUE()</f>
        <v>1</v>
      </c>
      <c r="H474" s="20" t="b">
        <f aca="false">FALSE()</f>
        <v>0</v>
      </c>
    </row>
    <row r="475" customFormat="false" ht="15" hidden="false" customHeight="true" outlineLevel="0" collapsed="false">
      <c r="A475" s="19" t="n">
        <v>45598.7291666667</v>
      </c>
      <c r="B475" s="1" t="s">
        <v>29</v>
      </c>
      <c r="C475" s="1" t="s">
        <v>131</v>
      </c>
      <c r="D475" s="1" t="s">
        <v>153</v>
      </c>
      <c r="E475" s="1" t="n">
        <v>2</v>
      </c>
      <c r="F475" s="1" t="n">
        <v>2</v>
      </c>
      <c r="G475" s="20" t="b">
        <f aca="false">FALSE()</f>
        <v>0</v>
      </c>
      <c r="H475" s="20" t="b">
        <f aca="false">FALSE()</f>
        <v>0</v>
      </c>
    </row>
    <row r="476" customFormat="false" ht="15" hidden="false" customHeight="true" outlineLevel="0" collapsed="false">
      <c r="A476" s="19" t="n">
        <v>45598.75</v>
      </c>
      <c r="B476" s="1" t="s">
        <v>33</v>
      </c>
      <c r="C476" s="1" t="s">
        <v>134</v>
      </c>
      <c r="D476" s="1" t="s">
        <v>155</v>
      </c>
      <c r="E476" s="1" t="n">
        <v>0</v>
      </c>
      <c r="F476" s="1" t="n">
        <v>1</v>
      </c>
      <c r="G476" s="20" t="b">
        <f aca="false">FALSE()</f>
        <v>0</v>
      </c>
      <c r="H476" s="20" t="b">
        <f aca="false">TRUE()</f>
        <v>1</v>
      </c>
    </row>
    <row r="477" customFormat="false" ht="15" hidden="false" customHeight="true" outlineLevel="0" collapsed="false">
      <c r="A477" s="19" t="n">
        <v>45598.8229166667</v>
      </c>
      <c r="B477" s="1" t="s">
        <v>31</v>
      </c>
      <c r="C477" s="1" t="s">
        <v>148</v>
      </c>
      <c r="D477" s="1" t="s">
        <v>145</v>
      </c>
      <c r="E477" s="1" t="n">
        <v>0</v>
      </c>
      <c r="F477" s="1" t="n">
        <v>1</v>
      </c>
      <c r="G477" s="20" t="b">
        <f aca="false">FALSE()</f>
        <v>0</v>
      </c>
      <c r="H477" s="20" t="b">
        <f aca="false">TRUE()</f>
        <v>1</v>
      </c>
    </row>
    <row r="478" customFormat="false" ht="15" hidden="false" customHeight="true" outlineLevel="0" collapsed="false">
      <c r="A478" s="19" t="n">
        <v>45598.8333333333</v>
      </c>
      <c r="B478" s="1" t="s">
        <v>33</v>
      </c>
      <c r="C478" s="1" t="s">
        <v>150</v>
      </c>
      <c r="D478" s="1" t="s">
        <v>161</v>
      </c>
      <c r="E478" s="1" t="n">
        <v>2</v>
      </c>
      <c r="F478" s="1" t="n">
        <v>0</v>
      </c>
      <c r="G478" s="20" t="b">
        <f aca="false">TRUE()</f>
        <v>1</v>
      </c>
      <c r="H478" s="20" t="b">
        <f aca="false">FALSE()</f>
        <v>0</v>
      </c>
    </row>
    <row r="479" customFormat="false" ht="15" hidden="false" customHeight="true" outlineLevel="0" collapsed="false">
      <c r="A479" s="19" t="n">
        <v>45599.4791666667</v>
      </c>
      <c r="B479" s="1" t="s">
        <v>31</v>
      </c>
      <c r="C479" s="1" t="s">
        <v>22</v>
      </c>
      <c r="D479" s="1" t="s">
        <v>24</v>
      </c>
      <c r="E479" s="1" t="n">
        <v>0</v>
      </c>
      <c r="F479" s="1" t="n">
        <v>3</v>
      </c>
      <c r="G479" s="20" t="b">
        <f aca="false">FALSE()</f>
        <v>0</v>
      </c>
      <c r="H479" s="20" t="b">
        <f aca="false">TRUE()</f>
        <v>1</v>
      </c>
    </row>
    <row r="480" customFormat="false" ht="15" hidden="false" customHeight="true" outlineLevel="0" collapsed="false">
      <c r="A480" s="19" t="n">
        <v>45599.5416666667</v>
      </c>
      <c r="B480" s="1" t="s">
        <v>30</v>
      </c>
      <c r="C480" s="1" t="s">
        <v>182</v>
      </c>
      <c r="D480" s="1" t="s">
        <v>123</v>
      </c>
      <c r="E480" s="1" t="n">
        <v>2</v>
      </c>
      <c r="F480" s="1" t="n">
        <v>0</v>
      </c>
      <c r="G480" s="20" t="b">
        <f aca="false">TRUE()</f>
        <v>1</v>
      </c>
      <c r="H480" s="20" t="b">
        <f aca="false">FALSE()</f>
        <v>0</v>
      </c>
    </row>
    <row r="481" customFormat="false" ht="15" hidden="false" customHeight="true" outlineLevel="0" collapsed="false">
      <c r="A481" s="19" t="n">
        <v>45599.5833333333</v>
      </c>
      <c r="B481" s="1" t="s">
        <v>33</v>
      </c>
      <c r="C481" s="1" t="s">
        <v>158</v>
      </c>
      <c r="D481" s="1" t="s">
        <v>143</v>
      </c>
      <c r="E481" s="1" t="n">
        <v>1</v>
      </c>
      <c r="F481" s="1" t="n">
        <v>0</v>
      </c>
      <c r="G481" s="20" t="b">
        <f aca="false">TRUE()</f>
        <v>1</v>
      </c>
      <c r="H481" s="20" t="b">
        <f aca="false">FALSE()</f>
        <v>0</v>
      </c>
    </row>
    <row r="482" customFormat="false" ht="15" hidden="false" customHeight="true" outlineLevel="0" collapsed="false">
      <c r="A482" s="19" t="n">
        <v>45599.5833333333</v>
      </c>
      <c r="B482" s="1" t="s">
        <v>29</v>
      </c>
      <c r="C482" s="1" t="s">
        <v>180</v>
      </c>
      <c r="D482" s="1" t="s">
        <v>138</v>
      </c>
      <c r="E482" s="1" t="n">
        <v>4</v>
      </c>
      <c r="F482" s="1" t="n">
        <v>1</v>
      </c>
      <c r="G482" s="20" t="b">
        <f aca="false">TRUE()</f>
        <v>1</v>
      </c>
      <c r="H482" s="20" t="b">
        <f aca="false">FALSE()</f>
        <v>0</v>
      </c>
    </row>
    <row r="483" customFormat="false" ht="15" hidden="false" customHeight="true" outlineLevel="0" collapsed="false">
      <c r="A483" s="19" t="n">
        <v>45599.5833333333</v>
      </c>
      <c r="B483" s="1" t="s">
        <v>31</v>
      </c>
      <c r="C483" s="1" t="s">
        <v>146</v>
      </c>
      <c r="D483" s="1" t="s">
        <v>140</v>
      </c>
      <c r="E483" s="1" t="n">
        <v>0</v>
      </c>
      <c r="F483" s="1" t="n">
        <v>1</v>
      </c>
      <c r="G483" s="20" t="b">
        <f aca="false">FALSE()</f>
        <v>0</v>
      </c>
      <c r="H483" s="20" t="b">
        <f aca="false">TRUE()</f>
        <v>1</v>
      </c>
    </row>
    <row r="484" customFormat="false" ht="15" hidden="false" customHeight="true" outlineLevel="0" collapsed="false">
      <c r="A484" s="19" t="n">
        <v>45599.6041666667</v>
      </c>
      <c r="B484" s="1" t="s">
        <v>32</v>
      </c>
      <c r="C484" s="1" t="s">
        <v>189</v>
      </c>
      <c r="D484" s="1" t="s">
        <v>187</v>
      </c>
      <c r="E484" s="1" t="n">
        <v>0</v>
      </c>
      <c r="F484" s="1" t="n">
        <v>0</v>
      </c>
      <c r="G484" s="20" t="b">
        <f aca="false">FALSE()</f>
        <v>0</v>
      </c>
      <c r="H484" s="20" t="b">
        <f aca="false">FALSE()</f>
        <v>0</v>
      </c>
    </row>
    <row r="485" customFormat="false" ht="15" hidden="false" customHeight="true" outlineLevel="0" collapsed="false">
      <c r="A485" s="19" t="n">
        <v>45599.6354166667</v>
      </c>
      <c r="B485" s="1" t="s">
        <v>30</v>
      </c>
      <c r="C485" s="1" t="s">
        <v>16</v>
      </c>
      <c r="D485" s="1" t="s">
        <v>176</v>
      </c>
      <c r="E485" s="1" t="n">
        <v>3</v>
      </c>
      <c r="F485" s="1" t="n">
        <v>1</v>
      </c>
      <c r="G485" s="20" t="b">
        <f aca="false">TRUE()</f>
        <v>1</v>
      </c>
      <c r="H485" s="20" t="b">
        <f aca="false">FALSE()</f>
        <v>0</v>
      </c>
    </row>
    <row r="486" customFormat="false" ht="15" hidden="false" customHeight="true" outlineLevel="0" collapsed="false">
      <c r="A486" s="19" t="n">
        <v>45599.6666666667</v>
      </c>
      <c r="B486" s="1" t="s">
        <v>33</v>
      </c>
      <c r="C486" s="1" t="s">
        <v>120</v>
      </c>
      <c r="D486" s="1" t="s">
        <v>160</v>
      </c>
      <c r="E486" s="1" t="n">
        <v>1</v>
      </c>
      <c r="F486" s="1" t="n">
        <v>0</v>
      </c>
      <c r="G486" s="20" t="b">
        <f aca="false">TRUE()</f>
        <v>1</v>
      </c>
      <c r="H486" s="20" t="b">
        <f aca="false">FALSE()</f>
        <v>0</v>
      </c>
    </row>
    <row r="487" customFormat="false" ht="15" hidden="false" customHeight="true" outlineLevel="0" collapsed="false">
      <c r="A487" s="19" t="n">
        <v>45599.6666666667</v>
      </c>
      <c r="B487" s="1" t="s">
        <v>33</v>
      </c>
      <c r="C487" s="1" t="s">
        <v>154</v>
      </c>
      <c r="D487" s="1" t="s">
        <v>171</v>
      </c>
      <c r="E487" s="1" t="n">
        <v>4</v>
      </c>
      <c r="F487" s="1" t="n">
        <v>0</v>
      </c>
      <c r="G487" s="20" t="b">
        <f aca="false">TRUE()</f>
        <v>1</v>
      </c>
      <c r="H487" s="20" t="b">
        <f aca="false">FALSE()</f>
        <v>0</v>
      </c>
    </row>
    <row r="488" customFormat="false" ht="15" hidden="false" customHeight="true" outlineLevel="0" collapsed="false">
      <c r="A488" s="19" t="n">
        <v>45599.6875</v>
      </c>
      <c r="B488" s="1" t="s">
        <v>29</v>
      </c>
      <c r="C488" s="1" t="s">
        <v>121</v>
      </c>
      <c r="D488" s="1" t="s">
        <v>162</v>
      </c>
      <c r="E488" s="1" t="n">
        <v>1</v>
      </c>
      <c r="F488" s="1" t="n">
        <v>1</v>
      </c>
      <c r="G488" s="20" t="b">
        <f aca="false">FALSE()</f>
        <v>0</v>
      </c>
      <c r="H488" s="20" t="b">
        <f aca="false">FALSE()</f>
        <v>0</v>
      </c>
    </row>
    <row r="489" customFormat="false" ht="15" hidden="false" customHeight="true" outlineLevel="0" collapsed="false">
      <c r="A489" s="19" t="n">
        <v>45599.6875</v>
      </c>
      <c r="B489" s="1" t="s">
        <v>32</v>
      </c>
      <c r="C489" s="1" t="s">
        <v>183</v>
      </c>
      <c r="D489" s="1" t="s">
        <v>192</v>
      </c>
      <c r="E489" s="1" t="n">
        <v>4</v>
      </c>
      <c r="F489" s="1" t="n">
        <v>1</v>
      </c>
      <c r="G489" s="20" t="b">
        <f aca="false">TRUE()</f>
        <v>1</v>
      </c>
      <c r="H489" s="20" t="b">
        <f aca="false">FALSE()</f>
        <v>0</v>
      </c>
    </row>
    <row r="490" customFormat="false" ht="15" hidden="false" customHeight="true" outlineLevel="0" collapsed="false">
      <c r="A490" s="19" t="n">
        <v>45599.7083333333</v>
      </c>
      <c r="B490" s="1" t="s">
        <v>31</v>
      </c>
      <c r="C490" s="1" t="s">
        <v>163</v>
      </c>
      <c r="D490" s="1" t="s">
        <v>20</v>
      </c>
      <c r="E490" s="1" t="n">
        <v>3</v>
      </c>
      <c r="F490" s="1" t="n">
        <v>2</v>
      </c>
      <c r="G490" s="20" t="b">
        <f aca="false">TRUE()</f>
        <v>1</v>
      </c>
      <c r="H490" s="20" t="b">
        <f aca="false">FALSE()</f>
        <v>0</v>
      </c>
    </row>
    <row r="491" customFormat="false" ht="15" hidden="false" customHeight="true" outlineLevel="0" collapsed="false">
      <c r="A491" s="19" t="n">
        <v>45599.7291666667</v>
      </c>
      <c r="B491" s="1" t="s">
        <v>30</v>
      </c>
      <c r="C491" s="1" t="s">
        <v>124</v>
      </c>
      <c r="D491" s="1" t="s">
        <v>166</v>
      </c>
      <c r="E491" s="1" t="n">
        <v>0</v>
      </c>
      <c r="F491" s="1" t="n">
        <v>2</v>
      </c>
      <c r="G491" s="20" t="b">
        <f aca="false">FALSE()</f>
        <v>0</v>
      </c>
      <c r="H491" s="20" t="b">
        <f aca="false">TRUE()</f>
        <v>1</v>
      </c>
    </row>
    <row r="492" customFormat="false" ht="15" hidden="false" customHeight="true" outlineLevel="0" collapsed="false">
      <c r="A492" s="19" t="n">
        <v>45599.8229166667</v>
      </c>
      <c r="B492" s="1" t="s">
        <v>33</v>
      </c>
      <c r="C492" s="1" t="s">
        <v>159</v>
      </c>
      <c r="D492" s="1" t="s">
        <v>135</v>
      </c>
      <c r="E492" s="1" t="n">
        <v>1</v>
      </c>
      <c r="F492" s="1" t="n">
        <v>2</v>
      </c>
      <c r="G492" s="20" t="b">
        <f aca="false">FALSE()</f>
        <v>0</v>
      </c>
      <c r="H492" s="20" t="b">
        <f aca="false">TRUE()</f>
        <v>1</v>
      </c>
    </row>
    <row r="493" customFormat="false" ht="15" hidden="false" customHeight="true" outlineLevel="0" collapsed="false">
      <c r="A493" s="19" t="n">
        <v>45599.8229166667</v>
      </c>
      <c r="B493" s="1" t="s">
        <v>31</v>
      </c>
      <c r="C493" s="1" t="s">
        <v>19</v>
      </c>
      <c r="D493" s="1" t="s">
        <v>170</v>
      </c>
      <c r="E493" s="1" t="n">
        <v>1</v>
      </c>
      <c r="F493" s="1" t="n">
        <v>0</v>
      </c>
      <c r="G493" s="20" t="b">
        <f aca="false">TRUE()</f>
        <v>1</v>
      </c>
      <c r="H493" s="20" t="b">
        <f aca="false">FALSE()</f>
        <v>0</v>
      </c>
    </row>
    <row r="494" customFormat="false" ht="15" hidden="false" customHeight="true" outlineLevel="0" collapsed="false">
      <c r="A494" s="19" t="n">
        <v>45599.8333333333</v>
      </c>
      <c r="B494" s="1" t="s">
        <v>30</v>
      </c>
      <c r="C494" s="1" t="s">
        <v>114</v>
      </c>
      <c r="D494" s="1" t="s">
        <v>116</v>
      </c>
      <c r="E494" s="1" t="n">
        <v>1</v>
      </c>
      <c r="F494" s="1" t="n">
        <v>1</v>
      </c>
      <c r="G494" s="20" t="b">
        <f aca="false">FALSE()</f>
        <v>0</v>
      </c>
      <c r="H494" s="20" t="b">
        <f aca="false">FALSE()</f>
        <v>0</v>
      </c>
    </row>
    <row r="495" customFormat="false" ht="15" hidden="false" customHeight="true" outlineLevel="0" collapsed="false">
      <c r="A495" s="19" t="n">
        <v>45600.7291666667</v>
      </c>
      <c r="B495" s="1" t="s">
        <v>31</v>
      </c>
      <c r="C495" s="1" t="s">
        <v>147</v>
      </c>
      <c r="D495" s="1" t="s">
        <v>178</v>
      </c>
      <c r="E495" s="1" t="n">
        <v>1</v>
      </c>
      <c r="F495" s="1" t="n">
        <v>0</v>
      </c>
      <c r="G495" s="20" t="b">
        <f aca="false">TRUE()</f>
        <v>1</v>
      </c>
      <c r="H495" s="20" t="b">
        <f aca="false">FALSE()</f>
        <v>0</v>
      </c>
    </row>
    <row r="496" customFormat="false" ht="15" hidden="false" customHeight="true" outlineLevel="0" collapsed="false">
      <c r="A496" s="19" t="n">
        <v>45600.7291666667</v>
      </c>
      <c r="B496" s="1" t="s">
        <v>31</v>
      </c>
      <c r="C496" s="1" t="s">
        <v>139</v>
      </c>
      <c r="D496" s="1" t="s">
        <v>136</v>
      </c>
      <c r="E496" s="1" t="n">
        <v>0</v>
      </c>
      <c r="F496" s="1" t="n">
        <v>1</v>
      </c>
      <c r="G496" s="20" t="b">
        <f aca="false">FALSE()</f>
        <v>0</v>
      </c>
      <c r="H496" s="20" t="b">
        <f aca="false">TRUE()</f>
        <v>1</v>
      </c>
    </row>
    <row r="497" customFormat="false" ht="15" hidden="false" customHeight="true" outlineLevel="0" collapsed="false">
      <c r="A497" s="19" t="n">
        <v>45600.8229166667</v>
      </c>
      <c r="B497" s="1" t="s">
        <v>31</v>
      </c>
      <c r="C497" s="1" t="s">
        <v>169</v>
      </c>
      <c r="D497" s="1" t="s">
        <v>168</v>
      </c>
      <c r="E497" s="1" t="n">
        <v>2</v>
      </c>
      <c r="F497" s="1" t="n">
        <v>1</v>
      </c>
      <c r="G497" s="20" t="b">
        <f aca="false">TRUE()</f>
        <v>1</v>
      </c>
      <c r="H497" s="20" t="b">
        <f aca="false">FALSE()</f>
        <v>0</v>
      </c>
    </row>
    <row r="498" customFormat="false" ht="15" hidden="false" customHeight="true" outlineLevel="0" collapsed="false">
      <c r="A498" s="19" t="n">
        <v>45600.8333333333</v>
      </c>
      <c r="B498" s="1" t="s">
        <v>30</v>
      </c>
      <c r="C498" s="1" t="s">
        <v>118</v>
      </c>
      <c r="D498" s="1" t="s">
        <v>115</v>
      </c>
      <c r="E498" s="1" t="n">
        <v>1</v>
      </c>
      <c r="F498" s="1" t="n">
        <v>0</v>
      </c>
      <c r="G498" s="20" t="b">
        <f aca="false">TRUE()</f>
        <v>1</v>
      </c>
      <c r="H498" s="20" t="b">
        <f aca="false">FALSE()</f>
        <v>0</v>
      </c>
    </row>
    <row r="499" customFormat="false" ht="15" hidden="false" customHeight="true" outlineLevel="0" collapsed="false">
      <c r="A499" s="19" t="n">
        <v>45600.8333333333</v>
      </c>
      <c r="B499" s="1" t="s">
        <v>29</v>
      </c>
      <c r="C499" s="1" t="s">
        <v>122</v>
      </c>
      <c r="D499" s="1" t="s">
        <v>152</v>
      </c>
      <c r="E499" s="1" t="n">
        <v>2</v>
      </c>
      <c r="F499" s="1" t="n">
        <v>1</v>
      </c>
      <c r="G499" s="20" t="b">
        <f aca="false">TRUE()</f>
        <v>1</v>
      </c>
      <c r="H499" s="20" t="b">
        <f aca="false">FALSE()</f>
        <v>0</v>
      </c>
    </row>
    <row r="500" customFormat="false" ht="15" hidden="false" customHeight="true" outlineLevel="0" collapsed="false">
      <c r="A500" s="19" t="n">
        <v>45603.8229166667</v>
      </c>
      <c r="B500" s="1" t="s">
        <v>31</v>
      </c>
      <c r="C500" s="1" t="s">
        <v>136</v>
      </c>
      <c r="D500" s="1" t="s">
        <v>178</v>
      </c>
      <c r="E500" s="1" t="n">
        <v>1</v>
      </c>
      <c r="F500" s="1" t="n">
        <v>1</v>
      </c>
      <c r="G500" s="20" t="b">
        <f aca="false">FALSE()</f>
        <v>0</v>
      </c>
      <c r="H500" s="20" t="b">
        <f aca="false">FALSE()</f>
        <v>0</v>
      </c>
    </row>
    <row r="501" customFormat="false" ht="15" hidden="false" customHeight="true" outlineLevel="0" collapsed="false">
      <c r="A501" s="19" t="n">
        <v>45604.8125</v>
      </c>
      <c r="B501" s="1" t="s">
        <v>32</v>
      </c>
      <c r="C501" s="1" t="s">
        <v>188</v>
      </c>
      <c r="D501" s="1" t="s">
        <v>189</v>
      </c>
      <c r="E501" s="1" t="n">
        <v>0</v>
      </c>
      <c r="F501" s="1" t="n">
        <v>0</v>
      </c>
      <c r="G501" s="20" t="b">
        <f aca="false">FALSE()</f>
        <v>0</v>
      </c>
      <c r="H501" s="20" t="b">
        <f aca="false">FALSE()</f>
        <v>0</v>
      </c>
    </row>
    <row r="502" customFormat="false" ht="15" hidden="false" customHeight="true" outlineLevel="0" collapsed="false">
      <c r="A502" s="19" t="n">
        <v>45604.8229166667</v>
      </c>
      <c r="B502" s="1" t="s">
        <v>33</v>
      </c>
      <c r="C502" s="1" t="s">
        <v>135</v>
      </c>
      <c r="D502" s="1" t="s">
        <v>154</v>
      </c>
      <c r="E502" s="1" t="n">
        <v>1</v>
      </c>
      <c r="F502" s="1" t="n">
        <v>3</v>
      </c>
      <c r="G502" s="20" t="b">
        <f aca="false">FALSE()</f>
        <v>0</v>
      </c>
      <c r="H502" s="20" t="b">
        <f aca="false">TRUE()</f>
        <v>1</v>
      </c>
    </row>
    <row r="503" customFormat="false" ht="15" hidden="false" customHeight="true" outlineLevel="0" collapsed="false">
      <c r="A503" s="19" t="n">
        <v>45604.8229166667</v>
      </c>
      <c r="B503" s="1" t="s">
        <v>31</v>
      </c>
      <c r="C503" s="1" t="s">
        <v>174</v>
      </c>
      <c r="D503" s="1" t="s">
        <v>147</v>
      </c>
      <c r="E503" s="1" t="n">
        <v>1</v>
      </c>
      <c r="F503" s="1" t="n">
        <v>1</v>
      </c>
      <c r="G503" s="20" t="b">
        <f aca="false">FALSE()</f>
        <v>0</v>
      </c>
      <c r="H503" s="20" t="b">
        <f aca="false">FALSE()</f>
        <v>0</v>
      </c>
    </row>
    <row r="504" customFormat="false" ht="15" hidden="false" customHeight="true" outlineLevel="0" collapsed="false">
      <c r="A504" s="19" t="n">
        <v>45604.8333333333</v>
      </c>
      <c r="B504" s="1" t="s">
        <v>30</v>
      </c>
      <c r="C504" s="1" t="s">
        <v>167</v>
      </c>
      <c r="D504" s="1" t="s">
        <v>123</v>
      </c>
      <c r="E504" s="1" t="n">
        <v>1</v>
      </c>
      <c r="F504" s="1" t="n">
        <v>3</v>
      </c>
      <c r="G504" s="20" t="b">
        <f aca="false">FALSE()</f>
        <v>0</v>
      </c>
      <c r="H504" s="20" t="b">
        <f aca="false">TRUE()</f>
        <v>1</v>
      </c>
    </row>
    <row r="505" customFormat="false" ht="15" hidden="false" customHeight="true" outlineLevel="0" collapsed="false">
      <c r="A505" s="19" t="n">
        <v>45605.5416666667</v>
      </c>
      <c r="B505" s="1" t="s">
        <v>30</v>
      </c>
      <c r="C505" s="1" t="s">
        <v>18</v>
      </c>
      <c r="D505" s="1" t="s">
        <v>141</v>
      </c>
      <c r="E505" s="1" t="n">
        <v>4</v>
      </c>
      <c r="F505" s="1" t="n">
        <v>0</v>
      </c>
      <c r="G505" s="20" t="b">
        <f aca="false">TRUE()</f>
        <v>1</v>
      </c>
      <c r="H505" s="20" t="b">
        <f aca="false">FALSE()</f>
        <v>0</v>
      </c>
    </row>
    <row r="506" customFormat="false" ht="15" hidden="false" customHeight="true" outlineLevel="0" collapsed="false">
      <c r="A506" s="19" t="n">
        <v>45605.5833333333</v>
      </c>
      <c r="B506" s="1" t="s">
        <v>31</v>
      </c>
      <c r="C506" s="1" t="s">
        <v>170</v>
      </c>
      <c r="D506" s="1" t="s">
        <v>139</v>
      </c>
      <c r="E506" s="1" t="n">
        <v>1</v>
      </c>
      <c r="F506" s="1" t="n">
        <v>2</v>
      </c>
      <c r="G506" s="20" t="b">
        <f aca="false">FALSE()</f>
        <v>0</v>
      </c>
      <c r="H506" s="20" t="b">
        <f aca="false">TRUE()</f>
        <v>1</v>
      </c>
    </row>
    <row r="507" customFormat="false" ht="15" hidden="false" customHeight="true" outlineLevel="0" collapsed="false">
      <c r="A507" s="19" t="n">
        <v>45605.6041666667</v>
      </c>
      <c r="B507" s="1" t="s">
        <v>32</v>
      </c>
      <c r="C507" s="1" t="s">
        <v>198</v>
      </c>
      <c r="D507" s="1" t="s">
        <v>15</v>
      </c>
      <c r="E507" s="1" t="n">
        <v>0</v>
      </c>
      <c r="F507" s="1" t="n">
        <v>1</v>
      </c>
      <c r="G507" s="20" t="b">
        <f aca="false">FALSE()</f>
        <v>0</v>
      </c>
      <c r="H507" s="20" t="b">
        <f aca="false">TRUE()</f>
        <v>1</v>
      </c>
    </row>
    <row r="508" customFormat="false" ht="15" hidden="false" customHeight="true" outlineLevel="0" collapsed="false">
      <c r="A508" s="19" t="n">
        <v>45605.6041666667</v>
      </c>
      <c r="B508" s="1" t="s">
        <v>32</v>
      </c>
      <c r="C508" s="1" t="s">
        <v>186</v>
      </c>
      <c r="D508" s="1" t="s">
        <v>184</v>
      </c>
      <c r="E508" s="1" t="n">
        <v>1</v>
      </c>
      <c r="F508" s="1" t="n">
        <v>1</v>
      </c>
      <c r="G508" s="20" t="b">
        <f aca="false">FALSE()</f>
        <v>0</v>
      </c>
      <c r="H508" s="20" t="b">
        <f aca="false">FALSE()</f>
        <v>0</v>
      </c>
    </row>
    <row r="509" customFormat="false" ht="15" hidden="false" customHeight="true" outlineLevel="0" collapsed="false">
      <c r="A509" s="19" t="n">
        <v>45605.6041666667</v>
      </c>
      <c r="B509" s="1" t="s">
        <v>32</v>
      </c>
      <c r="C509" s="1" t="s">
        <v>187</v>
      </c>
      <c r="D509" s="1" t="s">
        <v>195</v>
      </c>
      <c r="E509" s="1" t="n">
        <v>3</v>
      </c>
      <c r="F509" s="1" t="n">
        <v>1</v>
      </c>
      <c r="G509" s="20" t="b">
        <f aca="false">TRUE()</f>
        <v>1</v>
      </c>
      <c r="H509" s="20" t="b">
        <f aca="false">FALSE()</f>
        <v>0</v>
      </c>
    </row>
    <row r="510" customFormat="false" ht="15" hidden="false" customHeight="true" outlineLevel="0" collapsed="false">
      <c r="A510" s="19" t="n">
        <v>45605.6041666667</v>
      </c>
      <c r="B510" s="1" t="s">
        <v>32</v>
      </c>
      <c r="C510" s="1" t="s">
        <v>192</v>
      </c>
      <c r="D510" s="1" t="s">
        <v>194</v>
      </c>
      <c r="E510" s="1" t="n">
        <v>2</v>
      </c>
      <c r="F510" s="1" t="n">
        <v>1</v>
      </c>
      <c r="G510" s="20" t="b">
        <f aca="false">TRUE()</f>
        <v>1</v>
      </c>
      <c r="H510" s="20" t="b">
        <f aca="false">FALSE()</f>
        <v>0</v>
      </c>
    </row>
    <row r="511" customFormat="false" ht="15" hidden="false" customHeight="true" outlineLevel="0" collapsed="false">
      <c r="A511" s="19" t="n">
        <v>45605.625</v>
      </c>
      <c r="B511" s="1" t="s">
        <v>29</v>
      </c>
      <c r="C511" s="1" t="s">
        <v>137</v>
      </c>
      <c r="D511" s="1" t="s">
        <v>128</v>
      </c>
      <c r="E511" s="1" t="n">
        <v>0</v>
      </c>
      <c r="F511" s="1" t="n">
        <v>0</v>
      </c>
      <c r="G511" s="20" t="b">
        <f aca="false">FALSE()</f>
        <v>0</v>
      </c>
      <c r="H511" s="20" t="b">
        <f aca="false">FALSE()</f>
        <v>0</v>
      </c>
    </row>
    <row r="512" customFormat="false" ht="15" hidden="false" customHeight="true" outlineLevel="0" collapsed="false">
      <c r="A512" s="19" t="n">
        <v>45605.625</v>
      </c>
      <c r="B512" s="1" t="s">
        <v>29</v>
      </c>
      <c r="C512" s="1" t="s">
        <v>131</v>
      </c>
      <c r="D512" s="1" t="s">
        <v>133</v>
      </c>
      <c r="E512" s="1" t="n">
        <v>2</v>
      </c>
      <c r="F512" s="1" t="n">
        <v>0</v>
      </c>
      <c r="G512" s="20" t="b">
        <f aca="false">TRUE()</f>
        <v>1</v>
      </c>
      <c r="H512" s="20" t="b">
        <f aca="false">FALSE()</f>
        <v>0</v>
      </c>
    </row>
    <row r="513" customFormat="false" ht="15" hidden="false" customHeight="true" outlineLevel="0" collapsed="false">
      <c r="A513" s="19" t="n">
        <v>45605.625</v>
      </c>
      <c r="B513" s="1" t="s">
        <v>29</v>
      </c>
      <c r="C513" s="1" t="s">
        <v>152</v>
      </c>
      <c r="D513" s="1" t="s">
        <v>127</v>
      </c>
      <c r="E513" s="1" t="n">
        <v>3</v>
      </c>
      <c r="F513" s="1" t="n">
        <v>2</v>
      </c>
      <c r="G513" s="20" t="b">
        <f aca="false">TRUE()</f>
        <v>1</v>
      </c>
      <c r="H513" s="20" t="b">
        <f aca="false">FALSE()</f>
        <v>0</v>
      </c>
    </row>
    <row r="514" customFormat="false" ht="15" hidden="false" customHeight="true" outlineLevel="0" collapsed="false">
      <c r="A514" s="19" t="n">
        <v>45605.625</v>
      </c>
      <c r="B514" s="1" t="s">
        <v>29</v>
      </c>
      <c r="C514" s="1" t="s">
        <v>153</v>
      </c>
      <c r="D514" s="1" t="s">
        <v>122</v>
      </c>
      <c r="E514" s="1" t="n">
        <v>0</v>
      </c>
      <c r="F514" s="1" t="n">
        <v>2</v>
      </c>
      <c r="G514" s="20" t="b">
        <f aca="false">FALSE()</f>
        <v>0</v>
      </c>
      <c r="H514" s="20" t="b">
        <f aca="false">TRUE()</f>
        <v>1</v>
      </c>
    </row>
    <row r="515" customFormat="false" ht="15" hidden="false" customHeight="true" outlineLevel="0" collapsed="false">
      <c r="A515" s="19" t="n">
        <v>45605.6354166667</v>
      </c>
      <c r="B515" s="1" t="s">
        <v>30</v>
      </c>
      <c r="C515" s="1" t="s">
        <v>181</v>
      </c>
      <c r="D515" s="1" t="s">
        <v>119</v>
      </c>
      <c r="E515" s="1" t="n">
        <v>3</v>
      </c>
      <c r="F515" s="1" t="n">
        <v>0</v>
      </c>
      <c r="G515" s="20" t="b">
        <f aca="false">TRUE()</f>
        <v>1</v>
      </c>
      <c r="H515" s="20" t="b">
        <f aca="false">FALSE()</f>
        <v>0</v>
      </c>
    </row>
    <row r="516" customFormat="false" ht="15" hidden="false" customHeight="true" outlineLevel="0" collapsed="false">
      <c r="A516" s="19" t="n">
        <v>45605.6666666667</v>
      </c>
      <c r="B516" s="1" t="s">
        <v>33</v>
      </c>
      <c r="C516" s="1" t="s">
        <v>161</v>
      </c>
      <c r="D516" s="1" t="s">
        <v>149</v>
      </c>
      <c r="E516" s="1" t="n">
        <v>1</v>
      </c>
      <c r="F516" s="1" t="n">
        <v>3</v>
      </c>
      <c r="G516" s="20" t="b">
        <f aca="false">FALSE()</f>
        <v>0</v>
      </c>
      <c r="H516" s="20" t="b">
        <f aca="false">TRUE()</f>
        <v>1</v>
      </c>
    </row>
    <row r="517" customFormat="false" ht="15" hidden="false" customHeight="true" outlineLevel="0" collapsed="false">
      <c r="A517" s="19" t="n">
        <v>45605.7083333333</v>
      </c>
      <c r="B517" s="1" t="s">
        <v>31</v>
      </c>
      <c r="C517" s="1" t="s">
        <v>168</v>
      </c>
      <c r="D517" s="1" t="s">
        <v>145</v>
      </c>
      <c r="E517" s="1" t="n">
        <v>3</v>
      </c>
      <c r="F517" s="1" t="n">
        <v>3</v>
      </c>
      <c r="G517" s="20" t="b">
        <f aca="false">FALSE()</f>
        <v>0</v>
      </c>
      <c r="H517" s="20" t="b">
        <f aca="false">FALSE()</f>
        <v>0</v>
      </c>
    </row>
    <row r="518" customFormat="false" ht="15" hidden="false" customHeight="true" outlineLevel="0" collapsed="false">
      <c r="A518" s="19" t="n">
        <v>45605.7291666667</v>
      </c>
      <c r="B518" s="1" t="s">
        <v>32</v>
      </c>
      <c r="C518" s="1" t="s">
        <v>185</v>
      </c>
      <c r="D518" s="1" t="s">
        <v>183</v>
      </c>
      <c r="E518" s="1" t="n">
        <v>0</v>
      </c>
      <c r="F518" s="1" t="n">
        <v>0</v>
      </c>
      <c r="G518" s="20" t="b">
        <f aca="false">FALSE()</f>
        <v>0</v>
      </c>
      <c r="H518" s="20" t="b">
        <f aca="false">FALSE()</f>
        <v>0</v>
      </c>
    </row>
    <row r="519" customFormat="false" ht="15" hidden="false" customHeight="true" outlineLevel="0" collapsed="false">
      <c r="A519" s="19" t="n">
        <v>45605.7291666667</v>
      </c>
      <c r="B519" s="1" t="s">
        <v>29</v>
      </c>
      <c r="C519" s="1" t="s">
        <v>129</v>
      </c>
      <c r="D519" s="1" t="s">
        <v>23</v>
      </c>
      <c r="E519" s="1" t="n">
        <v>2</v>
      </c>
      <c r="F519" s="1" t="n">
        <v>1</v>
      </c>
      <c r="G519" s="20" t="b">
        <f aca="false">TRUE()</f>
        <v>1</v>
      </c>
      <c r="H519" s="20" t="b">
        <f aca="false">FALSE()</f>
        <v>0</v>
      </c>
    </row>
    <row r="520" customFormat="false" ht="15" hidden="false" customHeight="true" outlineLevel="0" collapsed="false">
      <c r="A520" s="19" t="n">
        <v>45605.75</v>
      </c>
      <c r="B520" s="1" t="s">
        <v>33</v>
      </c>
      <c r="C520" s="1" t="s">
        <v>157</v>
      </c>
      <c r="D520" s="1" t="s">
        <v>159</v>
      </c>
      <c r="E520" s="1" t="n">
        <v>3</v>
      </c>
      <c r="F520" s="1" t="n">
        <v>2</v>
      </c>
      <c r="G520" s="20" t="b">
        <f aca="false">TRUE()</f>
        <v>1</v>
      </c>
      <c r="H520" s="20" t="b">
        <f aca="false">FALSE()</f>
        <v>0</v>
      </c>
    </row>
    <row r="521" customFormat="false" ht="15" hidden="false" customHeight="true" outlineLevel="0" collapsed="false">
      <c r="A521" s="19" t="n">
        <v>45605.8229166667</v>
      </c>
      <c r="B521" s="1" t="s">
        <v>31</v>
      </c>
      <c r="C521" s="1" t="s">
        <v>177</v>
      </c>
      <c r="D521" s="1" t="s">
        <v>146</v>
      </c>
      <c r="E521" s="1" t="n">
        <v>2</v>
      </c>
      <c r="F521" s="1" t="n">
        <v>0</v>
      </c>
      <c r="G521" s="20" t="b">
        <f aca="false">TRUE()</f>
        <v>1</v>
      </c>
      <c r="H521" s="20" t="b">
        <f aca="false">FALSE()</f>
        <v>0</v>
      </c>
    </row>
    <row r="522" customFormat="false" ht="15" hidden="false" customHeight="true" outlineLevel="0" collapsed="false">
      <c r="A522" s="19" t="n">
        <v>45605.8333333333</v>
      </c>
      <c r="B522" s="1" t="s">
        <v>29</v>
      </c>
      <c r="C522" s="1" t="s">
        <v>21</v>
      </c>
      <c r="D522" s="1" t="s">
        <v>138</v>
      </c>
      <c r="E522" s="1" t="n">
        <v>2</v>
      </c>
      <c r="F522" s="1" t="n">
        <v>0</v>
      </c>
      <c r="G522" s="20" t="b">
        <f aca="false">TRUE()</f>
        <v>1</v>
      </c>
      <c r="H522" s="20" t="b">
        <f aca="false">FALSE()</f>
        <v>0</v>
      </c>
    </row>
    <row r="523" customFormat="false" ht="15" hidden="false" customHeight="true" outlineLevel="0" collapsed="false">
      <c r="A523" s="19" t="n">
        <v>45605.8333333333</v>
      </c>
      <c r="B523" s="1" t="s">
        <v>33</v>
      </c>
      <c r="C523" s="1" t="s">
        <v>156</v>
      </c>
      <c r="D523" s="1" t="s">
        <v>17</v>
      </c>
      <c r="E523" s="1" t="n">
        <v>2</v>
      </c>
      <c r="F523" s="1" t="n">
        <v>4</v>
      </c>
      <c r="G523" s="20" t="b">
        <f aca="false">FALSE()</f>
        <v>0</v>
      </c>
      <c r="H523" s="20" t="b">
        <f aca="false">TRUE()</f>
        <v>1</v>
      </c>
    </row>
    <row r="524" customFormat="false" ht="15" hidden="false" customHeight="true" outlineLevel="0" collapsed="false">
      <c r="A524" s="19" t="n">
        <v>45605.8333333333</v>
      </c>
      <c r="B524" s="1" t="s">
        <v>30</v>
      </c>
      <c r="C524" s="1" t="s">
        <v>142</v>
      </c>
      <c r="D524" s="1" t="s">
        <v>124</v>
      </c>
      <c r="E524" s="1" t="n">
        <v>1</v>
      </c>
      <c r="F524" s="1" t="n">
        <v>0</v>
      </c>
      <c r="G524" s="20" t="b">
        <f aca="false">TRUE()</f>
        <v>1</v>
      </c>
      <c r="H524" s="20" t="b">
        <f aca="false">FALSE()</f>
        <v>0</v>
      </c>
    </row>
    <row r="525" customFormat="false" ht="15" hidden="false" customHeight="true" outlineLevel="0" collapsed="false">
      <c r="A525" s="19" t="n">
        <v>45606.4791666667</v>
      </c>
      <c r="B525" s="1" t="s">
        <v>31</v>
      </c>
      <c r="C525" s="1" t="s">
        <v>24</v>
      </c>
      <c r="D525" s="1" t="s">
        <v>165</v>
      </c>
      <c r="E525" s="1" t="n">
        <v>2</v>
      </c>
      <c r="F525" s="1" t="n">
        <v>1</v>
      </c>
      <c r="G525" s="20" t="b">
        <f aca="false">TRUE()</f>
        <v>1</v>
      </c>
      <c r="H525" s="20" t="b">
        <f aca="false">FALSE()</f>
        <v>0</v>
      </c>
    </row>
    <row r="526" customFormat="false" ht="15" hidden="false" customHeight="true" outlineLevel="0" collapsed="false">
      <c r="A526" s="19" t="n">
        <v>45606.5416666667</v>
      </c>
      <c r="B526" s="1" t="s">
        <v>30</v>
      </c>
      <c r="C526" s="1" t="s">
        <v>116</v>
      </c>
      <c r="D526" s="1" t="s">
        <v>118</v>
      </c>
      <c r="E526" s="1" t="n">
        <v>2</v>
      </c>
      <c r="F526" s="1" t="n">
        <v>2</v>
      </c>
      <c r="G526" s="20" t="b">
        <f aca="false">FALSE()</f>
        <v>0</v>
      </c>
      <c r="H526" s="20" t="b">
        <f aca="false">FALSE()</f>
        <v>0</v>
      </c>
    </row>
    <row r="527" customFormat="false" ht="15" hidden="false" customHeight="true" outlineLevel="0" collapsed="false">
      <c r="A527" s="19" t="n">
        <v>45606.5833333333</v>
      </c>
      <c r="B527" s="1" t="s">
        <v>29</v>
      </c>
      <c r="C527" s="1" t="s">
        <v>126</v>
      </c>
      <c r="D527" s="1" t="s">
        <v>132</v>
      </c>
      <c r="E527" s="1" t="n">
        <v>1</v>
      </c>
      <c r="F527" s="1" t="n">
        <v>3</v>
      </c>
      <c r="G527" s="20" t="b">
        <f aca="false">FALSE()</f>
        <v>0</v>
      </c>
      <c r="H527" s="20" t="b">
        <f aca="false">TRUE()</f>
        <v>1</v>
      </c>
    </row>
    <row r="528" customFormat="false" ht="15" hidden="false" customHeight="true" outlineLevel="0" collapsed="false">
      <c r="A528" s="19" t="n">
        <v>45606.5833333333</v>
      </c>
      <c r="B528" s="1" t="s">
        <v>33</v>
      </c>
      <c r="C528" s="1" t="s">
        <v>155</v>
      </c>
      <c r="D528" s="1" t="s">
        <v>144</v>
      </c>
      <c r="E528" s="1" t="n">
        <v>2</v>
      </c>
      <c r="F528" s="1" t="n">
        <v>2</v>
      </c>
      <c r="G528" s="20" t="b">
        <f aca="false">FALSE()</f>
        <v>0</v>
      </c>
      <c r="H528" s="20" t="b">
        <f aca="false">FALSE()</f>
        <v>0</v>
      </c>
    </row>
    <row r="529" customFormat="false" ht="15" hidden="false" customHeight="true" outlineLevel="0" collapsed="false">
      <c r="A529" s="19" t="n">
        <v>45606.5833333333</v>
      </c>
      <c r="B529" s="1" t="s">
        <v>29</v>
      </c>
      <c r="C529" s="1" t="s">
        <v>180</v>
      </c>
      <c r="D529" s="1" t="s">
        <v>125</v>
      </c>
      <c r="E529" s="1" t="n">
        <v>1</v>
      </c>
      <c r="F529" s="1" t="n">
        <v>2</v>
      </c>
      <c r="G529" s="20" t="b">
        <f aca="false">FALSE()</f>
        <v>0</v>
      </c>
      <c r="H529" s="20" t="b">
        <f aca="false">TRUE()</f>
        <v>1</v>
      </c>
    </row>
    <row r="530" customFormat="false" ht="15" hidden="false" customHeight="true" outlineLevel="0" collapsed="false">
      <c r="A530" s="19" t="n">
        <v>45606.5833333333</v>
      </c>
      <c r="B530" s="1" t="s">
        <v>31</v>
      </c>
      <c r="C530" s="1" t="s">
        <v>140</v>
      </c>
      <c r="D530" s="1" t="s">
        <v>163</v>
      </c>
      <c r="E530" s="1" t="n">
        <v>3</v>
      </c>
      <c r="F530" s="1" t="n">
        <v>1</v>
      </c>
      <c r="G530" s="20" t="b">
        <f aca="false">TRUE()</f>
        <v>1</v>
      </c>
      <c r="H530" s="20" t="b">
        <f aca="false">FALSE()</f>
        <v>0</v>
      </c>
    </row>
    <row r="531" customFormat="false" ht="15" hidden="false" customHeight="true" outlineLevel="0" collapsed="false">
      <c r="A531" s="19" t="n">
        <v>45606.5833333333</v>
      </c>
      <c r="B531" s="1" t="s">
        <v>31</v>
      </c>
      <c r="C531" s="1" t="s">
        <v>20</v>
      </c>
      <c r="D531" s="1" t="s">
        <v>164</v>
      </c>
      <c r="E531" s="1" t="n">
        <v>2</v>
      </c>
      <c r="F531" s="1" t="n">
        <v>3</v>
      </c>
      <c r="G531" s="20" t="b">
        <f aca="false">FALSE()</f>
        <v>0</v>
      </c>
      <c r="H531" s="20" t="b">
        <f aca="false">TRUE()</f>
        <v>1</v>
      </c>
    </row>
    <row r="532" customFormat="false" ht="15" hidden="false" customHeight="true" outlineLevel="0" collapsed="false">
      <c r="A532" s="19" t="n">
        <v>45606.5833333333</v>
      </c>
      <c r="B532" s="1" t="s">
        <v>29</v>
      </c>
      <c r="C532" s="1" t="s">
        <v>121</v>
      </c>
      <c r="D532" s="1" t="s">
        <v>179</v>
      </c>
      <c r="E532" s="1" t="n">
        <v>3</v>
      </c>
      <c r="F532" s="1" t="n">
        <v>0</v>
      </c>
      <c r="G532" s="20" t="b">
        <f aca="false">TRUE()</f>
        <v>1</v>
      </c>
      <c r="H532" s="20" t="b">
        <f aca="false">FALSE()</f>
        <v>0</v>
      </c>
    </row>
    <row r="533" customFormat="false" ht="15" hidden="false" customHeight="true" outlineLevel="0" collapsed="false">
      <c r="A533" s="19" t="n">
        <v>45606.6041666667</v>
      </c>
      <c r="B533" s="1" t="s">
        <v>32</v>
      </c>
      <c r="C533" s="1" t="s">
        <v>191</v>
      </c>
      <c r="D533" s="1" t="s">
        <v>193</v>
      </c>
      <c r="E533" s="1" t="n">
        <v>0</v>
      </c>
      <c r="F533" s="1" t="n">
        <v>0</v>
      </c>
      <c r="G533" s="20" t="b">
        <f aca="false">FALSE()</f>
        <v>0</v>
      </c>
      <c r="H533" s="20" t="b">
        <f aca="false">FALSE()</f>
        <v>0</v>
      </c>
    </row>
    <row r="534" customFormat="false" ht="15" hidden="false" customHeight="true" outlineLevel="0" collapsed="false">
      <c r="A534" s="19" t="n">
        <v>45606.6354166667</v>
      </c>
      <c r="B534" s="1" t="s">
        <v>30</v>
      </c>
      <c r="C534" s="1" t="s">
        <v>173</v>
      </c>
      <c r="D534" s="1" t="s">
        <v>182</v>
      </c>
      <c r="E534" s="1" t="n">
        <v>0</v>
      </c>
      <c r="F534" s="1" t="n">
        <v>1</v>
      </c>
      <c r="G534" s="20" t="b">
        <f aca="false">FALSE()</f>
        <v>0</v>
      </c>
      <c r="H534" s="20" t="b">
        <f aca="false">TRUE()</f>
        <v>1</v>
      </c>
    </row>
    <row r="535" customFormat="false" ht="15" hidden="false" customHeight="true" outlineLevel="0" collapsed="false">
      <c r="A535" s="19" t="n">
        <v>45606.6666666667</v>
      </c>
      <c r="B535" s="1" t="s">
        <v>33</v>
      </c>
      <c r="C535" s="1" t="s">
        <v>120</v>
      </c>
      <c r="D535" s="1" t="s">
        <v>143</v>
      </c>
      <c r="E535" s="1" t="n">
        <v>0</v>
      </c>
      <c r="F535" s="1" t="n">
        <v>3</v>
      </c>
      <c r="G535" s="20" t="b">
        <f aca="false">FALSE()</f>
        <v>0</v>
      </c>
      <c r="H535" s="20" t="b">
        <f aca="false">TRUE()</f>
        <v>1</v>
      </c>
    </row>
    <row r="536" customFormat="false" ht="15" hidden="false" customHeight="true" outlineLevel="0" collapsed="false">
      <c r="A536" s="19" t="n">
        <v>45606.6666666667</v>
      </c>
      <c r="B536" s="1" t="s">
        <v>33</v>
      </c>
      <c r="C536" s="1" t="s">
        <v>160</v>
      </c>
      <c r="D536" s="1" t="s">
        <v>134</v>
      </c>
      <c r="E536" s="1" t="n">
        <v>3</v>
      </c>
      <c r="F536" s="1" t="n">
        <v>1</v>
      </c>
      <c r="G536" s="20" t="b">
        <f aca="false">TRUE()</f>
        <v>1</v>
      </c>
      <c r="H536" s="20" t="b">
        <f aca="false">FALSE()</f>
        <v>0</v>
      </c>
    </row>
    <row r="537" customFormat="false" ht="15" hidden="false" customHeight="true" outlineLevel="0" collapsed="false">
      <c r="A537" s="19" t="n">
        <v>45606.6666666667</v>
      </c>
      <c r="B537" s="1" t="s">
        <v>33</v>
      </c>
      <c r="C537" s="1" t="s">
        <v>171</v>
      </c>
      <c r="D537" s="1" t="s">
        <v>158</v>
      </c>
      <c r="E537" s="1" t="n">
        <v>0</v>
      </c>
      <c r="F537" s="1" t="n">
        <v>2</v>
      </c>
      <c r="G537" s="20" t="b">
        <f aca="false">FALSE()</f>
        <v>0</v>
      </c>
      <c r="H537" s="20" t="b">
        <f aca="false">TRUE()</f>
        <v>1</v>
      </c>
    </row>
    <row r="538" customFormat="false" ht="15" hidden="false" customHeight="true" outlineLevel="0" collapsed="false">
      <c r="A538" s="19" t="n">
        <v>45606.6875</v>
      </c>
      <c r="B538" s="1" t="s">
        <v>29</v>
      </c>
      <c r="C538" s="1" t="s">
        <v>162</v>
      </c>
      <c r="D538" s="1" t="s">
        <v>130</v>
      </c>
      <c r="E538" s="1" t="n">
        <v>1</v>
      </c>
      <c r="F538" s="1" t="n">
        <v>1</v>
      </c>
      <c r="G538" s="20" t="b">
        <f aca="false">FALSE()</f>
        <v>0</v>
      </c>
      <c r="H538" s="20" t="b">
        <f aca="false">FALSE()</f>
        <v>0</v>
      </c>
    </row>
    <row r="539" customFormat="false" ht="15" hidden="false" customHeight="true" outlineLevel="0" collapsed="false">
      <c r="A539" s="19" t="n">
        <v>45606.6875</v>
      </c>
      <c r="B539" s="1" t="s">
        <v>32</v>
      </c>
      <c r="C539" s="1" t="s">
        <v>190</v>
      </c>
      <c r="D539" s="1" t="s">
        <v>196</v>
      </c>
      <c r="E539" s="1" t="n">
        <v>2</v>
      </c>
      <c r="F539" s="1" t="n">
        <v>3</v>
      </c>
      <c r="G539" s="20" t="b">
        <f aca="false">FALSE()</f>
        <v>0</v>
      </c>
      <c r="H539" s="20" t="b">
        <f aca="false">TRUE()</f>
        <v>1</v>
      </c>
    </row>
    <row r="540" customFormat="false" ht="15" hidden="false" customHeight="true" outlineLevel="0" collapsed="false">
      <c r="A540" s="19" t="n">
        <v>45606.7083333333</v>
      </c>
      <c r="B540" s="1" t="s">
        <v>31</v>
      </c>
      <c r="C540" s="1" t="s">
        <v>148</v>
      </c>
      <c r="D540" s="1" t="s">
        <v>169</v>
      </c>
      <c r="E540" s="1" t="n">
        <v>0</v>
      </c>
      <c r="F540" s="1" t="n">
        <v>1</v>
      </c>
      <c r="G540" s="20" t="b">
        <f aca="false">FALSE()</f>
        <v>0</v>
      </c>
      <c r="H540" s="20" t="b">
        <f aca="false">TRUE()</f>
        <v>1</v>
      </c>
    </row>
    <row r="541" customFormat="false" ht="15" hidden="false" customHeight="true" outlineLevel="0" collapsed="false">
      <c r="A541" s="19" t="n">
        <v>45606.7291666667</v>
      </c>
      <c r="B541" s="1" t="s">
        <v>30</v>
      </c>
      <c r="C541" s="1" t="s">
        <v>175</v>
      </c>
      <c r="D541" s="1" t="s">
        <v>114</v>
      </c>
      <c r="E541" s="1" t="n">
        <v>1</v>
      </c>
      <c r="F541" s="1" t="n">
        <v>1</v>
      </c>
      <c r="G541" s="20" t="b">
        <f aca="false">FALSE()</f>
        <v>0</v>
      </c>
      <c r="H541" s="20" t="b">
        <f aca="false">FALSE()</f>
        <v>0</v>
      </c>
    </row>
    <row r="542" customFormat="false" ht="15" hidden="false" customHeight="true" outlineLevel="0" collapsed="false">
      <c r="A542" s="19" t="n">
        <v>45606.7291666667</v>
      </c>
      <c r="B542" s="1" t="s">
        <v>30</v>
      </c>
      <c r="C542" s="1" t="s">
        <v>115</v>
      </c>
      <c r="D542" s="1" t="s">
        <v>117</v>
      </c>
      <c r="E542" s="1" t="n">
        <v>0</v>
      </c>
      <c r="F542" s="1" t="n">
        <v>1</v>
      </c>
      <c r="G542" s="20" t="b">
        <f aca="false">FALSE()</f>
        <v>0</v>
      </c>
      <c r="H542" s="20" t="b">
        <f aca="false">TRUE()</f>
        <v>1</v>
      </c>
    </row>
    <row r="543" customFormat="false" ht="15" hidden="false" customHeight="true" outlineLevel="0" collapsed="false">
      <c r="A543" s="19" t="n">
        <v>45606.7708333333</v>
      </c>
      <c r="B543" s="1" t="s">
        <v>32</v>
      </c>
      <c r="C543" s="1" t="s">
        <v>199</v>
      </c>
      <c r="D543" s="1" t="s">
        <v>197</v>
      </c>
      <c r="E543" s="1" t="n">
        <v>1</v>
      </c>
      <c r="F543" s="1" t="n">
        <v>3</v>
      </c>
      <c r="G543" s="20" t="b">
        <f aca="false">FALSE()</f>
        <v>0</v>
      </c>
      <c r="H543" s="20" t="b">
        <f aca="false">TRUE()</f>
        <v>1</v>
      </c>
    </row>
    <row r="544" customFormat="false" ht="15" hidden="false" customHeight="true" outlineLevel="0" collapsed="false">
      <c r="A544" s="19" t="n">
        <v>45606.8229166667</v>
      </c>
      <c r="B544" s="1" t="s">
        <v>31</v>
      </c>
      <c r="C544" s="1" t="s">
        <v>19</v>
      </c>
      <c r="D544" s="1" t="s">
        <v>22</v>
      </c>
      <c r="E544" s="1" t="n">
        <v>1</v>
      </c>
      <c r="F544" s="1" t="n">
        <v>1</v>
      </c>
      <c r="G544" s="20" t="b">
        <f aca="false">FALSE()</f>
        <v>0</v>
      </c>
      <c r="H544" s="20" t="b">
        <f aca="false">FALSE()</f>
        <v>0</v>
      </c>
    </row>
    <row r="545" customFormat="false" ht="15" hidden="false" customHeight="true" outlineLevel="0" collapsed="false">
      <c r="A545" s="19" t="n">
        <v>45606.8229166667</v>
      </c>
      <c r="B545" s="1" t="s">
        <v>33</v>
      </c>
      <c r="C545" s="1" t="s">
        <v>172</v>
      </c>
      <c r="D545" s="1" t="s">
        <v>150</v>
      </c>
      <c r="E545" s="1" t="n">
        <v>1</v>
      </c>
      <c r="F545" s="1" t="n">
        <v>0</v>
      </c>
      <c r="G545" s="20" t="b">
        <f aca="false">TRUE()</f>
        <v>1</v>
      </c>
      <c r="H545" s="20" t="b">
        <f aca="false">FALSE()</f>
        <v>0</v>
      </c>
    </row>
    <row r="546" customFormat="false" ht="15" hidden="false" customHeight="true" outlineLevel="0" collapsed="false">
      <c r="A546" s="19" t="n">
        <v>45606.8333333333</v>
      </c>
      <c r="B546" s="1" t="s">
        <v>30</v>
      </c>
      <c r="C546" s="1" t="s">
        <v>166</v>
      </c>
      <c r="D546" s="1" t="s">
        <v>16</v>
      </c>
      <c r="E546" s="1" t="n">
        <v>1</v>
      </c>
      <c r="F546" s="1" t="n">
        <v>0</v>
      </c>
      <c r="G546" s="20" t="b">
        <f aca="false">TRUE()</f>
        <v>1</v>
      </c>
      <c r="H546" s="20" t="b">
        <f aca="false">FALSE()</f>
        <v>0</v>
      </c>
    </row>
    <row r="547" customFormat="false" ht="15" hidden="false" customHeight="true" outlineLevel="0" collapsed="false">
      <c r="A547" s="19" t="n">
        <v>45618.75</v>
      </c>
      <c r="B547" s="1" t="s">
        <v>33</v>
      </c>
      <c r="C547" s="1" t="s">
        <v>149</v>
      </c>
      <c r="D547" s="1" t="s">
        <v>134</v>
      </c>
      <c r="E547" s="1" t="n">
        <v>3</v>
      </c>
      <c r="F547" s="1" t="n">
        <v>2</v>
      </c>
      <c r="G547" s="20" t="b">
        <f aca="false">TRUE()</f>
        <v>1</v>
      </c>
      <c r="H547" s="20" t="b">
        <f aca="false">FALSE()</f>
        <v>0</v>
      </c>
    </row>
    <row r="548" customFormat="false" ht="15" hidden="false" customHeight="true" outlineLevel="0" collapsed="false">
      <c r="A548" s="19" t="n">
        <v>45618.8125</v>
      </c>
      <c r="B548" s="1" t="s">
        <v>32</v>
      </c>
      <c r="C548" s="1" t="s">
        <v>15</v>
      </c>
      <c r="D548" s="1" t="s">
        <v>191</v>
      </c>
      <c r="E548" s="1" t="n">
        <v>3</v>
      </c>
      <c r="F548" s="1" t="n">
        <v>0</v>
      </c>
      <c r="G548" s="20" t="b">
        <f aca="false">TRUE()</f>
        <v>1</v>
      </c>
      <c r="H548" s="20" t="b">
        <f aca="false">FALSE()</f>
        <v>0</v>
      </c>
    </row>
    <row r="549" customFormat="false" ht="15" hidden="false" customHeight="true" outlineLevel="0" collapsed="false">
      <c r="A549" s="19" t="n">
        <v>45618.8333333333</v>
      </c>
      <c r="B549" s="1" t="s">
        <v>33</v>
      </c>
      <c r="C549" s="1" t="s">
        <v>17</v>
      </c>
      <c r="D549" s="1" t="s">
        <v>158</v>
      </c>
      <c r="E549" s="1" t="n">
        <v>3</v>
      </c>
      <c r="F549" s="1" t="n">
        <v>0</v>
      </c>
      <c r="G549" s="20" t="b">
        <f aca="false">TRUE()</f>
        <v>1</v>
      </c>
      <c r="H549" s="20" t="b">
        <f aca="false">FALSE()</f>
        <v>0</v>
      </c>
    </row>
    <row r="550" customFormat="false" ht="15" hidden="false" customHeight="true" outlineLevel="0" collapsed="false">
      <c r="A550" s="19" t="n">
        <v>45618.8333333333</v>
      </c>
      <c r="B550" s="1" t="s">
        <v>30</v>
      </c>
      <c r="C550" s="1" t="s">
        <v>115</v>
      </c>
      <c r="D550" s="1" t="s">
        <v>175</v>
      </c>
      <c r="E550" s="1" t="n">
        <v>2</v>
      </c>
      <c r="F550" s="1" t="n">
        <v>0</v>
      </c>
      <c r="G550" s="20" t="b">
        <f aca="false">TRUE()</f>
        <v>1</v>
      </c>
      <c r="H550" s="20" t="b">
        <f aca="false">FALSE()</f>
        <v>0</v>
      </c>
    </row>
    <row r="551" customFormat="false" ht="15" hidden="false" customHeight="true" outlineLevel="0" collapsed="false">
      <c r="A551" s="19" t="n">
        <v>45619.5208333333</v>
      </c>
      <c r="B551" s="1" t="s">
        <v>29</v>
      </c>
      <c r="C551" s="1" t="s">
        <v>179</v>
      </c>
      <c r="D551" s="1" t="s">
        <v>162</v>
      </c>
      <c r="E551" s="1" t="n">
        <v>1</v>
      </c>
      <c r="F551" s="1" t="n">
        <v>2</v>
      </c>
      <c r="G551" s="20" t="b">
        <f aca="false">FALSE()</f>
        <v>0</v>
      </c>
      <c r="H551" s="20" t="b">
        <f aca="false">TRUE()</f>
        <v>1</v>
      </c>
    </row>
    <row r="552" customFormat="false" ht="15" hidden="false" customHeight="true" outlineLevel="0" collapsed="false">
      <c r="A552" s="19" t="n">
        <v>45619.5416666667</v>
      </c>
      <c r="B552" s="1" t="s">
        <v>30</v>
      </c>
      <c r="C552" s="1" t="s">
        <v>151</v>
      </c>
      <c r="D552" s="1" t="s">
        <v>116</v>
      </c>
      <c r="E552" s="1" t="n">
        <v>4</v>
      </c>
      <c r="F552" s="1" t="n">
        <v>2</v>
      </c>
      <c r="G552" s="20" t="b">
        <f aca="false">TRUE()</f>
        <v>1</v>
      </c>
      <c r="H552" s="20" t="b">
        <f aca="false">FALSE()</f>
        <v>0</v>
      </c>
    </row>
    <row r="553" customFormat="false" ht="15" hidden="false" customHeight="true" outlineLevel="0" collapsed="false">
      <c r="A553" s="19" t="n">
        <v>45619.5833333333</v>
      </c>
      <c r="B553" s="1" t="s">
        <v>31</v>
      </c>
      <c r="C553" s="1" t="s">
        <v>163</v>
      </c>
      <c r="D553" s="1" t="s">
        <v>19</v>
      </c>
      <c r="E553" s="1" t="n">
        <v>0</v>
      </c>
      <c r="F553" s="1" t="n">
        <v>5</v>
      </c>
      <c r="G553" s="20" t="b">
        <f aca="false">FALSE()</f>
        <v>0</v>
      </c>
      <c r="H553" s="20" t="b">
        <f aca="false">TRUE()</f>
        <v>1</v>
      </c>
    </row>
    <row r="554" customFormat="false" ht="15" hidden="false" customHeight="true" outlineLevel="0" collapsed="false">
      <c r="A554" s="19" t="n">
        <v>45619.6041666667</v>
      </c>
      <c r="B554" s="1" t="s">
        <v>32</v>
      </c>
      <c r="C554" s="1" t="s">
        <v>190</v>
      </c>
      <c r="D554" s="1" t="s">
        <v>186</v>
      </c>
      <c r="E554" s="1" t="n">
        <v>2</v>
      </c>
      <c r="F554" s="1" t="n">
        <v>0</v>
      </c>
      <c r="G554" s="20" t="b">
        <f aca="false">TRUE()</f>
        <v>1</v>
      </c>
      <c r="H554" s="20" t="b">
        <f aca="false">FALSE()</f>
        <v>0</v>
      </c>
    </row>
    <row r="555" customFormat="false" ht="15" hidden="false" customHeight="true" outlineLevel="0" collapsed="false">
      <c r="A555" s="19" t="n">
        <v>45619.6041666667</v>
      </c>
      <c r="B555" s="1" t="s">
        <v>32</v>
      </c>
      <c r="C555" s="1" t="s">
        <v>197</v>
      </c>
      <c r="D555" s="1" t="s">
        <v>188</v>
      </c>
      <c r="E555" s="1" t="n">
        <v>1</v>
      </c>
      <c r="F555" s="1" t="n">
        <v>0</v>
      </c>
      <c r="G555" s="20" t="b">
        <f aca="false">TRUE()</f>
        <v>1</v>
      </c>
      <c r="H555" s="20" t="b">
        <f aca="false">FALSE()</f>
        <v>0</v>
      </c>
    </row>
    <row r="556" customFormat="false" ht="15" hidden="false" customHeight="true" outlineLevel="0" collapsed="false">
      <c r="A556" s="19" t="n">
        <v>45619.6041666667</v>
      </c>
      <c r="B556" s="1" t="s">
        <v>32</v>
      </c>
      <c r="C556" s="1" t="s">
        <v>195</v>
      </c>
      <c r="D556" s="1" t="s">
        <v>189</v>
      </c>
      <c r="E556" s="1" t="n">
        <v>4</v>
      </c>
      <c r="F556" s="1" t="n">
        <v>0</v>
      </c>
      <c r="G556" s="20" t="b">
        <f aca="false">TRUE()</f>
        <v>1</v>
      </c>
      <c r="H556" s="20" t="b">
        <f aca="false">FALSE()</f>
        <v>0</v>
      </c>
    </row>
    <row r="557" customFormat="false" ht="15" hidden="false" customHeight="true" outlineLevel="0" collapsed="false">
      <c r="A557" s="19" t="n">
        <v>45619.6041666667</v>
      </c>
      <c r="B557" s="1" t="s">
        <v>32</v>
      </c>
      <c r="C557" s="1" t="s">
        <v>193</v>
      </c>
      <c r="D557" s="1" t="s">
        <v>185</v>
      </c>
      <c r="E557" s="1" t="n">
        <v>4</v>
      </c>
      <c r="F557" s="1" t="n">
        <v>3</v>
      </c>
      <c r="G557" s="20" t="b">
        <f aca="false">TRUE()</f>
        <v>1</v>
      </c>
      <c r="H557" s="20" t="b">
        <f aca="false">FALSE()</f>
        <v>0</v>
      </c>
    </row>
    <row r="558" customFormat="false" ht="15" hidden="false" customHeight="true" outlineLevel="0" collapsed="false">
      <c r="A558" s="19" t="n">
        <v>45619.6041666667</v>
      </c>
      <c r="B558" s="1" t="s">
        <v>32</v>
      </c>
      <c r="C558" s="1" t="s">
        <v>184</v>
      </c>
      <c r="D558" s="1" t="s">
        <v>199</v>
      </c>
      <c r="E558" s="1" t="n">
        <v>5</v>
      </c>
      <c r="F558" s="1" t="n">
        <v>2</v>
      </c>
      <c r="G558" s="20" t="b">
        <f aca="false">TRUE()</f>
        <v>1</v>
      </c>
      <c r="H558" s="20" t="b">
        <f aca="false">FALSE()</f>
        <v>0</v>
      </c>
    </row>
    <row r="559" customFormat="false" ht="15" hidden="false" customHeight="true" outlineLevel="0" collapsed="false">
      <c r="A559" s="19" t="n">
        <v>45619.625</v>
      </c>
      <c r="B559" s="1" t="s">
        <v>29</v>
      </c>
      <c r="C559" s="1" t="s">
        <v>130</v>
      </c>
      <c r="D559" s="1" t="s">
        <v>126</v>
      </c>
      <c r="E559" s="1" t="n">
        <v>3</v>
      </c>
      <c r="F559" s="1" t="n">
        <v>0</v>
      </c>
      <c r="G559" s="20" t="b">
        <f aca="false">TRUE()</f>
        <v>1</v>
      </c>
      <c r="H559" s="20" t="b">
        <f aca="false">FALSE()</f>
        <v>0</v>
      </c>
    </row>
    <row r="560" customFormat="false" ht="15" hidden="false" customHeight="true" outlineLevel="0" collapsed="false">
      <c r="A560" s="19" t="n">
        <v>45619.625</v>
      </c>
      <c r="B560" s="1" t="s">
        <v>29</v>
      </c>
      <c r="C560" s="1" t="s">
        <v>138</v>
      </c>
      <c r="D560" s="1" t="s">
        <v>153</v>
      </c>
      <c r="E560" s="1" t="n">
        <v>2</v>
      </c>
      <c r="F560" s="1" t="n">
        <v>2</v>
      </c>
      <c r="G560" s="20" t="b">
        <f aca="false">FALSE()</f>
        <v>0</v>
      </c>
      <c r="H560" s="20" t="b">
        <f aca="false">FALSE()</f>
        <v>0</v>
      </c>
    </row>
    <row r="561" customFormat="false" ht="15" hidden="false" customHeight="true" outlineLevel="0" collapsed="false">
      <c r="A561" s="19" t="n">
        <v>45619.625</v>
      </c>
      <c r="B561" s="1" t="s">
        <v>29</v>
      </c>
      <c r="C561" s="1" t="s">
        <v>127</v>
      </c>
      <c r="D561" s="1" t="s">
        <v>129</v>
      </c>
      <c r="E561" s="1" t="n">
        <v>1</v>
      </c>
      <c r="F561" s="1" t="n">
        <v>2</v>
      </c>
      <c r="G561" s="20" t="b">
        <f aca="false">FALSE()</f>
        <v>0</v>
      </c>
      <c r="H561" s="20" t="b">
        <f aca="false">TRUE()</f>
        <v>1</v>
      </c>
    </row>
    <row r="562" customFormat="false" ht="15" hidden="false" customHeight="true" outlineLevel="0" collapsed="false">
      <c r="A562" s="19" t="n">
        <v>45619.625</v>
      </c>
      <c r="B562" s="1" t="s">
        <v>29</v>
      </c>
      <c r="C562" s="1" t="s">
        <v>128</v>
      </c>
      <c r="D562" s="1" t="s">
        <v>152</v>
      </c>
      <c r="E562" s="1" t="n">
        <v>0</v>
      </c>
      <c r="F562" s="1" t="n">
        <v>0</v>
      </c>
      <c r="G562" s="20" t="b">
        <f aca="false">FALSE()</f>
        <v>0</v>
      </c>
      <c r="H562" s="20" t="b">
        <f aca="false">FALSE()</f>
        <v>0</v>
      </c>
    </row>
    <row r="563" customFormat="false" ht="15" hidden="false" customHeight="true" outlineLevel="0" collapsed="false">
      <c r="A563" s="19" t="n">
        <v>45619.625</v>
      </c>
      <c r="B563" s="1" t="s">
        <v>29</v>
      </c>
      <c r="C563" s="1" t="s">
        <v>122</v>
      </c>
      <c r="D563" s="1" t="s">
        <v>131</v>
      </c>
      <c r="E563" s="1" t="n">
        <v>1</v>
      </c>
      <c r="F563" s="1" t="n">
        <v>4</v>
      </c>
      <c r="G563" s="20" t="b">
        <f aca="false">FALSE()</f>
        <v>0</v>
      </c>
      <c r="H563" s="20" t="b">
        <f aca="false">TRUE()</f>
        <v>1</v>
      </c>
    </row>
    <row r="564" customFormat="false" ht="15" hidden="false" customHeight="true" outlineLevel="0" collapsed="false">
      <c r="A564" s="19" t="n">
        <v>45619.6354166667</v>
      </c>
      <c r="B564" s="1" t="s">
        <v>30</v>
      </c>
      <c r="C564" s="1" t="s">
        <v>182</v>
      </c>
      <c r="D564" s="1" t="s">
        <v>119</v>
      </c>
      <c r="E564" s="1" t="n">
        <v>2</v>
      </c>
      <c r="F564" s="1" t="n">
        <v>1</v>
      </c>
      <c r="G564" s="20" t="b">
        <f aca="false">TRUE()</f>
        <v>1</v>
      </c>
      <c r="H564" s="20" t="b">
        <f aca="false">FALSE()</f>
        <v>0</v>
      </c>
    </row>
    <row r="565" customFormat="false" ht="15" hidden="false" customHeight="true" outlineLevel="0" collapsed="false">
      <c r="A565" s="19" t="n">
        <v>45619.6666666667</v>
      </c>
      <c r="B565" s="1" t="s">
        <v>33</v>
      </c>
      <c r="C565" s="1" t="s">
        <v>157</v>
      </c>
      <c r="D565" s="1" t="s">
        <v>135</v>
      </c>
      <c r="E565" s="1" t="n">
        <v>1</v>
      </c>
      <c r="F565" s="1" t="n">
        <v>3</v>
      </c>
      <c r="G565" s="20" t="b">
        <f aca="false">FALSE()</f>
        <v>0</v>
      </c>
      <c r="H565" s="20" t="b">
        <f aca="false">TRUE()</f>
        <v>1</v>
      </c>
    </row>
    <row r="566" customFormat="false" ht="15" hidden="false" customHeight="true" outlineLevel="0" collapsed="false">
      <c r="A566" s="19" t="n">
        <v>45619.7083333333</v>
      </c>
      <c r="B566" s="1" t="s">
        <v>31</v>
      </c>
      <c r="C566" s="1" t="s">
        <v>145</v>
      </c>
      <c r="D566" s="1" t="s">
        <v>177</v>
      </c>
      <c r="E566" s="1" t="n">
        <v>0</v>
      </c>
      <c r="F566" s="1" t="n">
        <v>0</v>
      </c>
      <c r="G566" s="20" t="b">
        <f aca="false">FALSE()</f>
        <v>0</v>
      </c>
      <c r="H566" s="20" t="b">
        <f aca="false">FALSE()</f>
        <v>0</v>
      </c>
    </row>
    <row r="567" customFormat="false" ht="15" hidden="false" customHeight="true" outlineLevel="0" collapsed="false">
      <c r="A567" s="19" t="n">
        <v>45619.7291666667</v>
      </c>
      <c r="B567" s="1" t="s">
        <v>32</v>
      </c>
      <c r="C567" s="1" t="s">
        <v>196</v>
      </c>
      <c r="D567" s="1" t="s">
        <v>192</v>
      </c>
      <c r="E567" s="1" t="n">
        <v>1</v>
      </c>
      <c r="F567" s="1" t="n">
        <v>0</v>
      </c>
      <c r="G567" s="20" t="b">
        <f aca="false">TRUE()</f>
        <v>1</v>
      </c>
      <c r="H567" s="20" t="b">
        <f aca="false">FALSE()</f>
        <v>0</v>
      </c>
    </row>
    <row r="568" customFormat="false" ht="15" hidden="false" customHeight="true" outlineLevel="0" collapsed="false">
      <c r="A568" s="19" t="n">
        <v>45619.7291666667</v>
      </c>
      <c r="B568" s="1" t="s">
        <v>29</v>
      </c>
      <c r="C568" s="1" t="s">
        <v>23</v>
      </c>
      <c r="D568" s="1" t="s">
        <v>180</v>
      </c>
      <c r="E568" s="1" t="n">
        <v>0</v>
      </c>
      <c r="F568" s="1" t="n">
        <v>4</v>
      </c>
      <c r="G568" s="20" t="b">
        <f aca="false">FALSE()</f>
        <v>0</v>
      </c>
      <c r="H568" s="20" t="b">
        <f aca="false">TRUE()</f>
        <v>1</v>
      </c>
    </row>
    <row r="569" customFormat="false" ht="15" hidden="false" customHeight="true" outlineLevel="0" collapsed="false">
      <c r="A569" s="19" t="n">
        <v>45619.7291666667</v>
      </c>
      <c r="B569" s="1" t="s">
        <v>30</v>
      </c>
      <c r="C569" s="1" t="s">
        <v>117</v>
      </c>
      <c r="D569" s="1" t="s">
        <v>176</v>
      </c>
      <c r="E569" s="1" t="n">
        <v>4</v>
      </c>
      <c r="F569" s="1" t="n">
        <v>1</v>
      </c>
      <c r="G569" s="20" t="b">
        <f aca="false">TRUE()</f>
        <v>1</v>
      </c>
      <c r="H569" s="20" t="b">
        <f aca="false">FALSE()</f>
        <v>0</v>
      </c>
    </row>
    <row r="570" customFormat="false" ht="15" hidden="false" customHeight="true" outlineLevel="0" collapsed="false">
      <c r="A570" s="19" t="n">
        <v>45619.7291666667</v>
      </c>
      <c r="B570" s="1" t="s">
        <v>30</v>
      </c>
      <c r="C570" s="1" t="s">
        <v>123</v>
      </c>
      <c r="D570" s="1" t="s">
        <v>173</v>
      </c>
      <c r="E570" s="1" t="n">
        <v>2</v>
      </c>
      <c r="F570" s="1" t="n">
        <v>3</v>
      </c>
      <c r="G570" s="20" t="b">
        <f aca="false">FALSE()</f>
        <v>0</v>
      </c>
      <c r="H570" s="20" t="b">
        <f aca="false">TRUE()</f>
        <v>1</v>
      </c>
    </row>
    <row r="571" customFormat="false" ht="15" hidden="false" customHeight="true" outlineLevel="0" collapsed="false">
      <c r="A571" s="19" t="n">
        <v>45619.75</v>
      </c>
      <c r="B571" s="1" t="s">
        <v>33</v>
      </c>
      <c r="C571" s="1" t="s">
        <v>150</v>
      </c>
      <c r="D571" s="1" t="s">
        <v>160</v>
      </c>
      <c r="E571" s="1" t="n">
        <v>1</v>
      </c>
      <c r="F571" s="1" t="n">
        <v>0</v>
      </c>
      <c r="G571" s="20" t="b">
        <f aca="false">TRUE()</f>
        <v>1</v>
      </c>
      <c r="H571" s="20" t="b">
        <f aca="false">FALSE()</f>
        <v>0</v>
      </c>
    </row>
    <row r="572" customFormat="false" ht="15" hidden="false" customHeight="true" outlineLevel="0" collapsed="false">
      <c r="A572" s="19" t="n">
        <v>45619.8229166667</v>
      </c>
      <c r="B572" s="1" t="s">
        <v>31</v>
      </c>
      <c r="C572" s="1" t="s">
        <v>139</v>
      </c>
      <c r="D572" s="1" t="s">
        <v>24</v>
      </c>
      <c r="E572" s="1" t="n">
        <v>1</v>
      </c>
      <c r="F572" s="1" t="n">
        <v>3</v>
      </c>
      <c r="G572" s="20" t="b">
        <f aca="false">FALSE()</f>
        <v>0</v>
      </c>
      <c r="H572" s="20" t="b">
        <f aca="false">TRUE()</f>
        <v>1</v>
      </c>
    </row>
    <row r="573" customFormat="false" ht="15" hidden="false" customHeight="true" outlineLevel="0" collapsed="false">
      <c r="A573" s="19" t="n">
        <v>45619.8333333333</v>
      </c>
      <c r="B573" s="1" t="s">
        <v>33</v>
      </c>
      <c r="C573" s="1" t="s">
        <v>143</v>
      </c>
      <c r="D573" s="1" t="s">
        <v>172</v>
      </c>
      <c r="E573" s="1" t="n">
        <v>1</v>
      </c>
      <c r="F573" s="1" t="n">
        <v>1</v>
      </c>
      <c r="G573" s="20" t="b">
        <f aca="false">FALSE()</f>
        <v>0</v>
      </c>
      <c r="H573" s="20" t="b">
        <f aca="false">FALSE()</f>
        <v>0</v>
      </c>
    </row>
    <row r="574" customFormat="false" ht="15" hidden="false" customHeight="true" outlineLevel="0" collapsed="false">
      <c r="A574" s="19" t="n">
        <v>45619.8333333333</v>
      </c>
      <c r="B574" s="1" t="s">
        <v>30</v>
      </c>
      <c r="C574" s="1" t="s">
        <v>118</v>
      </c>
      <c r="D574" s="1" t="s">
        <v>16</v>
      </c>
      <c r="E574" s="1" t="n">
        <v>2</v>
      </c>
      <c r="F574" s="1" t="n">
        <v>2</v>
      </c>
      <c r="G574" s="20" t="b">
        <f aca="false">FALSE()</f>
        <v>0</v>
      </c>
      <c r="H574" s="20" t="b">
        <f aca="false">FALSE()</f>
        <v>0</v>
      </c>
    </row>
    <row r="575" customFormat="false" ht="15" hidden="false" customHeight="true" outlineLevel="0" collapsed="false">
      <c r="A575" s="19" t="n">
        <v>45620.4791666667</v>
      </c>
      <c r="B575" s="1" t="s">
        <v>31</v>
      </c>
      <c r="C575" s="1" t="s">
        <v>136</v>
      </c>
      <c r="D575" s="1" t="s">
        <v>168</v>
      </c>
      <c r="E575" s="1" t="n">
        <v>2</v>
      </c>
      <c r="F575" s="1" t="n">
        <v>2</v>
      </c>
      <c r="G575" s="20" t="b">
        <f aca="false">FALSE()</f>
        <v>0</v>
      </c>
      <c r="H575" s="20" t="b">
        <f aca="false">FALSE()</f>
        <v>0</v>
      </c>
    </row>
    <row r="576" customFormat="false" ht="15" hidden="false" customHeight="true" outlineLevel="0" collapsed="false">
      <c r="A576" s="19" t="n">
        <v>45620.5416666667</v>
      </c>
      <c r="B576" s="1" t="s">
        <v>30</v>
      </c>
      <c r="C576" s="1" t="s">
        <v>141</v>
      </c>
      <c r="D576" s="1" t="s">
        <v>181</v>
      </c>
      <c r="E576" s="1" t="n">
        <v>2</v>
      </c>
      <c r="F576" s="1" t="n">
        <v>2</v>
      </c>
      <c r="G576" s="20" t="b">
        <f aca="false">FALSE()</f>
        <v>0</v>
      </c>
      <c r="H576" s="20" t="b">
        <f aca="false">FALSE()</f>
        <v>0</v>
      </c>
    </row>
    <row r="577" customFormat="false" ht="15" hidden="false" customHeight="true" outlineLevel="0" collapsed="false">
      <c r="A577" s="19" t="n">
        <v>45620.5833333333</v>
      </c>
      <c r="B577" s="1" t="s">
        <v>31</v>
      </c>
      <c r="C577" s="1" t="s">
        <v>178</v>
      </c>
      <c r="D577" s="1" t="s">
        <v>140</v>
      </c>
      <c r="E577" s="1" t="n">
        <v>0</v>
      </c>
      <c r="F577" s="1" t="n">
        <v>2</v>
      </c>
      <c r="G577" s="20" t="b">
        <f aca="false">FALSE()</f>
        <v>0</v>
      </c>
      <c r="H577" s="20" t="b">
        <f aca="false">TRUE()</f>
        <v>1</v>
      </c>
    </row>
    <row r="578" customFormat="false" ht="15" hidden="false" customHeight="true" outlineLevel="0" collapsed="false">
      <c r="A578" s="19" t="n">
        <v>45620.5833333333</v>
      </c>
      <c r="B578" s="1" t="s">
        <v>33</v>
      </c>
      <c r="C578" s="1" t="s">
        <v>144</v>
      </c>
      <c r="D578" s="1" t="s">
        <v>171</v>
      </c>
      <c r="E578" s="1" t="n">
        <v>1</v>
      </c>
      <c r="F578" s="1" t="n">
        <v>0</v>
      </c>
      <c r="G578" s="20" t="b">
        <f aca="false">TRUE()</f>
        <v>1</v>
      </c>
      <c r="H578" s="20" t="b">
        <f aca="false">FALSE()</f>
        <v>0</v>
      </c>
    </row>
    <row r="579" customFormat="false" ht="15" hidden="false" customHeight="true" outlineLevel="0" collapsed="false">
      <c r="A579" s="19" t="n">
        <v>45620.5833333333</v>
      </c>
      <c r="B579" s="1" t="s">
        <v>29</v>
      </c>
      <c r="C579" s="1" t="s">
        <v>133</v>
      </c>
      <c r="D579" s="1" t="s">
        <v>21</v>
      </c>
      <c r="E579" s="1" t="n">
        <v>2</v>
      </c>
      <c r="F579" s="1" t="n">
        <v>3</v>
      </c>
      <c r="G579" s="20" t="b">
        <f aca="false">FALSE()</f>
        <v>0</v>
      </c>
      <c r="H579" s="20" t="b">
        <f aca="false">TRUE()</f>
        <v>1</v>
      </c>
    </row>
    <row r="580" customFormat="false" ht="15" hidden="false" customHeight="true" outlineLevel="0" collapsed="false">
      <c r="A580" s="19" t="n">
        <v>45620.5833333333</v>
      </c>
      <c r="B580" s="1" t="s">
        <v>31</v>
      </c>
      <c r="C580" s="1" t="s">
        <v>146</v>
      </c>
      <c r="D580" s="1" t="s">
        <v>148</v>
      </c>
      <c r="E580" s="1" t="n">
        <v>1</v>
      </c>
      <c r="F580" s="1" t="n">
        <v>1</v>
      </c>
      <c r="G580" s="20" t="b">
        <f aca="false">FALSE()</f>
        <v>0</v>
      </c>
      <c r="H580" s="20" t="b">
        <f aca="false">FALSE()</f>
        <v>0</v>
      </c>
    </row>
    <row r="581" customFormat="false" ht="15" hidden="false" customHeight="true" outlineLevel="0" collapsed="false">
      <c r="A581" s="19" t="n">
        <v>45620.6041666667</v>
      </c>
      <c r="B581" s="1" t="s">
        <v>32</v>
      </c>
      <c r="C581" s="1" t="s">
        <v>194</v>
      </c>
      <c r="D581" s="1" t="s">
        <v>187</v>
      </c>
      <c r="E581" s="1" t="n">
        <v>0</v>
      </c>
      <c r="F581" s="1" t="n">
        <v>3</v>
      </c>
      <c r="G581" s="20" t="b">
        <f aca="false">FALSE()</f>
        <v>0</v>
      </c>
      <c r="H581" s="20" t="b">
        <f aca="false">TRUE()</f>
        <v>1</v>
      </c>
    </row>
    <row r="582" customFormat="false" ht="15" hidden="false" customHeight="true" outlineLevel="0" collapsed="false">
      <c r="A582" s="19" t="n">
        <v>45620.6354166667</v>
      </c>
      <c r="B582" s="1" t="s">
        <v>30</v>
      </c>
      <c r="C582" s="1" t="s">
        <v>124</v>
      </c>
      <c r="D582" s="1" t="s">
        <v>167</v>
      </c>
      <c r="E582" s="1" t="n">
        <v>1</v>
      </c>
      <c r="F582" s="1" t="n">
        <v>0</v>
      </c>
      <c r="G582" s="20" t="b">
        <f aca="false">TRUE()</f>
        <v>1</v>
      </c>
      <c r="H582" s="20" t="b">
        <f aca="false">FALSE()</f>
        <v>0</v>
      </c>
    </row>
    <row r="583" customFormat="false" ht="15" hidden="false" customHeight="true" outlineLevel="0" collapsed="false">
      <c r="A583" s="19" t="n">
        <v>45620.6666666667</v>
      </c>
      <c r="B583" s="1" t="s">
        <v>33</v>
      </c>
      <c r="C583" s="1" t="s">
        <v>159</v>
      </c>
      <c r="D583" s="1" t="s">
        <v>120</v>
      </c>
      <c r="E583" s="1" t="n">
        <v>0</v>
      </c>
      <c r="F583" s="1" t="n">
        <v>2</v>
      </c>
      <c r="G583" s="20" t="b">
        <f aca="false">FALSE()</f>
        <v>0</v>
      </c>
      <c r="H583" s="20" t="b">
        <f aca="false">TRUE()</f>
        <v>1</v>
      </c>
    </row>
    <row r="584" customFormat="false" ht="15" hidden="false" customHeight="true" outlineLevel="0" collapsed="false">
      <c r="A584" s="19" t="n">
        <v>45620.6666666667</v>
      </c>
      <c r="B584" s="1" t="s">
        <v>33</v>
      </c>
      <c r="C584" s="1" t="s">
        <v>154</v>
      </c>
      <c r="D584" s="1" t="s">
        <v>156</v>
      </c>
      <c r="E584" s="1" t="n">
        <v>1</v>
      </c>
      <c r="F584" s="1" t="n">
        <v>0</v>
      </c>
      <c r="G584" s="20" t="b">
        <f aca="false">TRUE()</f>
        <v>1</v>
      </c>
      <c r="H584" s="20" t="b">
        <f aca="false">FALSE()</f>
        <v>0</v>
      </c>
    </row>
    <row r="585" customFormat="false" ht="15" hidden="false" customHeight="true" outlineLevel="0" collapsed="false">
      <c r="A585" s="19" t="n">
        <v>45620.6875</v>
      </c>
      <c r="B585" s="1" t="s">
        <v>29</v>
      </c>
      <c r="C585" s="1" t="s">
        <v>125</v>
      </c>
      <c r="D585" s="1" t="s">
        <v>121</v>
      </c>
      <c r="E585" s="1" t="n">
        <v>1</v>
      </c>
      <c r="F585" s="1" t="n">
        <v>1</v>
      </c>
      <c r="G585" s="20" t="b">
        <f aca="false">FALSE()</f>
        <v>0</v>
      </c>
      <c r="H585" s="20" t="b">
        <f aca="false">FALSE()</f>
        <v>0</v>
      </c>
    </row>
    <row r="586" customFormat="false" ht="15" hidden="false" customHeight="true" outlineLevel="0" collapsed="false">
      <c r="A586" s="19" t="n">
        <v>45620.6875</v>
      </c>
      <c r="B586" s="1" t="s">
        <v>32</v>
      </c>
      <c r="C586" s="1" t="s">
        <v>183</v>
      </c>
      <c r="D586" s="1" t="s">
        <v>198</v>
      </c>
      <c r="E586" s="1" t="n">
        <v>2</v>
      </c>
      <c r="F586" s="1" t="n">
        <v>0</v>
      </c>
      <c r="G586" s="20" t="b">
        <f aca="false">TRUE()</f>
        <v>1</v>
      </c>
      <c r="H586" s="20" t="b">
        <f aca="false">FALSE()</f>
        <v>0</v>
      </c>
    </row>
    <row r="587" customFormat="false" ht="15" hidden="false" customHeight="true" outlineLevel="0" collapsed="false">
      <c r="A587" s="19" t="n">
        <v>45620.7083333333</v>
      </c>
      <c r="B587" s="1" t="s">
        <v>31</v>
      </c>
      <c r="C587" s="1" t="s">
        <v>22</v>
      </c>
      <c r="D587" s="1" t="s">
        <v>20</v>
      </c>
      <c r="E587" s="1" t="n">
        <v>1</v>
      </c>
      <c r="F587" s="1" t="n">
        <v>0</v>
      </c>
      <c r="G587" s="20" t="b">
        <f aca="false">TRUE()</f>
        <v>1</v>
      </c>
      <c r="H587" s="20" t="b">
        <f aca="false">FALSE()</f>
        <v>0</v>
      </c>
    </row>
    <row r="588" customFormat="false" ht="15" hidden="false" customHeight="true" outlineLevel="0" collapsed="false">
      <c r="A588" s="19" t="n">
        <v>45620.7291666667</v>
      </c>
      <c r="B588" s="1" t="s">
        <v>30</v>
      </c>
      <c r="C588" s="1" t="s">
        <v>142</v>
      </c>
      <c r="D588" s="1" t="s">
        <v>18</v>
      </c>
      <c r="E588" s="1" t="n">
        <v>0</v>
      </c>
      <c r="F588" s="1" t="n">
        <v>3</v>
      </c>
      <c r="G588" s="20" t="b">
        <f aca="false">FALSE()</f>
        <v>0</v>
      </c>
      <c r="H588" s="20" t="b">
        <f aca="false">TRUE()</f>
        <v>1</v>
      </c>
    </row>
    <row r="589" customFormat="false" ht="15" hidden="false" customHeight="true" outlineLevel="0" collapsed="false">
      <c r="A589" s="19" t="n">
        <v>45620.8229166667</v>
      </c>
      <c r="B589" s="1" t="s">
        <v>33</v>
      </c>
      <c r="C589" s="1" t="s">
        <v>155</v>
      </c>
      <c r="D589" s="1" t="s">
        <v>161</v>
      </c>
      <c r="E589" s="1" t="n">
        <v>2</v>
      </c>
      <c r="F589" s="1" t="n">
        <v>1</v>
      </c>
      <c r="G589" s="20" t="b">
        <f aca="false">TRUE()</f>
        <v>1</v>
      </c>
      <c r="H589" s="20" t="b">
        <f aca="false">FALSE()</f>
        <v>0</v>
      </c>
    </row>
    <row r="590" customFormat="false" ht="15" hidden="false" customHeight="true" outlineLevel="0" collapsed="false">
      <c r="A590" s="19" t="n">
        <v>45620.8229166667</v>
      </c>
      <c r="B590" s="1" t="s">
        <v>31</v>
      </c>
      <c r="C590" s="1" t="s">
        <v>169</v>
      </c>
      <c r="D590" s="1" t="s">
        <v>164</v>
      </c>
      <c r="E590" s="1" t="n">
        <v>3</v>
      </c>
      <c r="F590" s="1" t="n">
        <v>0</v>
      </c>
      <c r="G590" s="20" t="b">
        <f aca="false">TRUE()</f>
        <v>1</v>
      </c>
      <c r="H590" s="20" t="b">
        <f aca="false">FALSE()</f>
        <v>0</v>
      </c>
    </row>
    <row r="591" customFormat="false" ht="15" hidden="false" customHeight="true" outlineLevel="0" collapsed="false">
      <c r="A591" s="19" t="n">
        <v>45620.8333333333</v>
      </c>
      <c r="B591" s="1" t="s">
        <v>30</v>
      </c>
      <c r="C591" s="1" t="s">
        <v>114</v>
      </c>
      <c r="D591" s="1" t="s">
        <v>166</v>
      </c>
      <c r="E591" s="1" t="n">
        <v>1</v>
      </c>
      <c r="F591" s="1" t="n">
        <v>0</v>
      </c>
      <c r="G591" s="20" t="b">
        <f aca="false">TRUE()</f>
        <v>1</v>
      </c>
      <c r="H591" s="20" t="b">
        <f aca="false">FALSE()</f>
        <v>0</v>
      </c>
    </row>
    <row r="592" customFormat="false" ht="15" hidden="false" customHeight="true" outlineLevel="0" collapsed="false">
      <c r="A592" s="19" t="n">
        <v>45621.7291666667</v>
      </c>
      <c r="B592" s="1" t="s">
        <v>31</v>
      </c>
      <c r="C592" s="1" t="s">
        <v>147</v>
      </c>
      <c r="D592" s="1" t="s">
        <v>165</v>
      </c>
      <c r="E592" s="1" t="n">
        <v>1</v>
      </c>
      <c r="F592" s="1" t="n">
        <v>1</v>
      </c>
      <c r="G592" s="20" t="b">
        <f aca="false">FALSE()</f>
        <v>0</v>
      </c>
      <c r="H592" s="20" t="b">
        <f aca="false">FALSE()</f>
        <v>0</v>
      </c>
    </row>
    <row r="593" customFormat="false" ht="15" hidden="false" customHeight="true" outlineLevel="0" collapsed="false">
      <c r="A593" s="19" t="n">
        <v>45621.8229166667</v>
      </c>
      <c r="B593" s="1" t="s">
        <v>31</v>
      </c>
      <c r="C593" s="1" t="s">
        <v>170</v>
      </c>
      <c r="D593" s="1" t="s">
        <v>174</v>
      </c>
      <c r="E593" s="1" t="n">
        <v>0</v>
      </c>
      <c r="F593" s="1" t="n">
        <v>1</v>
      </c>
      <c r="G593" s="20" t="b">
        <f aca="false">FALSE()</f>
        <v>0</v>
      </c>
      <c r="H593" s="20" t="b">
        <f aca="false">TRUE()</f>
        <v>1</v>
      </c>
    </row>
    <row r="594" customFormat="false" ht="15" hidden="false" customHeight="true" outlineLevel="0" collapsed="false">
      <c r="A594" s="19" t="n">
        <v>45621.8333333333</v>
      </c>
      <c r="B594" s="1" t="s">
        <v>29</v>
      </c>
      <c r="C594" s="1" t="s">
        <v>132</v>
      </c>
      <c r="D594" s="1" t="s">
        <v>137</v>
      </c>
      <c r="E594" s="1" t="n">
        <v>0</v>
      </c>
      <c r="F594" s="1" t="n">
        <v>2</v>
      </c>
      <c r="G594" s="20" t="b">
        <f aca="false">FALSE()</f>
        <v>0</v>
      </c>
      <c r="H594" s="20" t="b">
        <f aca="false">TRUE()</f>
        <v>1</v>
      </c>
    </row>
    <row r="595" customFormat="false" ht="15" hidden="false" customHeight="true" outlineLevel="0" collapsed="false">
      <c r="A595" s="19" t="n">
        <v>45625.8125</v>
      </c>
      <c r="B595" s="1" t="s">
        <v>32</v>
      </c>
      <c r="C595" s="1" t="s">
        <v>198</v>
      </c>
      <c r="D595" s="1" t="s">
        <v>194</v>
      </c>
      <c r="E595" s="1" t="n">
        <v>3</v>
      </c>
      <c r="F595" s="1" t="n">
        <v>1</v>
      </c>
      <c r="G595" s="20" t="b">
        <f aca="false">TRUE()</f>
        <v>1</v>
      </c>
      <c r="H595" s="20" t="b">
        <f aca="false">FALSE()</f>
        <v>0</v>
      </c>
    </row>
    <row r="596" customFormat="false" ht="15" hidden="false" customHeight="true" outlineLevel="0" collapsed="false">
      <c r="A596" s="19" t="n">
        <v>45625.8229166667</v>
      </c>
      <c r="B596" s="1" t="s">
        <v>31</v>
      </c>
      <c r="C596" s="1" t="s">
        <v>168</v>
      </c>
      <c r="D596" s="1" t="s">
        <v>163</v>
      </c>
      <c r="E596" s="1" t="n">
        <v>1</v>
      </c>
      <c r="F596" s="1" t="n">
        <v>0</v>
      </c>
      <c r="G596" s="20" t="b">
        <f aca="false">TRUE()</f>
        <v>1</v>
      </c>
      <c r="H596" s="20" t="b">
        <f aca="false">FALSE()</f>
        <v>0</v>
      </c>
    </row>
    <row r="597" customFormat="false" ht="15" hidden="false" customHeight="true" outlineLevel="0" collapsed="false">
      <c r="A597" s="19" t="n">
        <v>45625.8229166667</v>
      </c>
      <c r="B597" s="1" t="s">
        <v>33</v>
      </c>
      <c r="C597" s="1" t="s">
        <v>143</v>
      </c>
      <c r="D597" s="1" t="s">
        <v>157</v>
      </c>
      <c r="E597" s="1" t="n">
        <v>0</v>
      </c>
      <c r="F597" s="1" t="n">
        <v>2</v>
      </c>
      <c r="G597" s="20" t="b">
        <f aca="false">FALSE()</f>
        <v>0</v>
      </c>
      <c r="H597" s="20" t="b">
        <f aca="false">TRUE()</f>
        <v>1</v>
      </c>
    </row>
    <row r="598" customFormat="false" ht="15" hidden="false" customHeight="true" outlineLevel="0" collapsed="false">
      <c r="A598" s="19" t="n">
        <v>45625.8333333333</v>
      </c>
      <c r="B598" s="1" t="s">
        <v>30</v>
      </c>
      <c r="C598" s="1" t="s">
        <v>173</v>
      </c>
      <c r="D598" s="1" t="s">
        <v>151</v>
      </c>
      <c r="E598" s="1" t="n">
        <v>2</v>
      </c>
      <c r="F598" s="1" t="n">
        <v>1</v>
      </c>
      <c r="G598" s="20" t="b">
        <f aca="false">TRUE()</f>
        <v>1</v>
      </c>
      <c r="H598" s="20" t="b">
        <f aca="false">FALSE()</f>
        <v>0</v>
      </c>
    </row>
    <row r="599" customFormat="false" ht="15" hidden="false" customHeight="true" outlineLevel="0" collapsed="false">
      <c r="A599" s="19" t="n">
        <v>45625.8333333333</v>
      </c>
      <c r="B599" s="1" t="s">
        <v>29</v>
      </c>
      <c r="C599" s="1" t="s">
        <v>129</v>
      </c>
      <c r="D599" s="1" t="s">
        <v>133</v>
      </c>
      <c r="E599" s="1" t="n">
        <v>1</v>
      </c>
      <c r="F599" s="1" t="n">
        <v>1</v>
      </c>
      <c r="G599" s="20" t="b">
        <f aca="false">FALSE()</f>
        <v>0</v>
      </c>
      <c r="H599" s="20" t="b">
        <f aca="false">FALSE()</f>
        <v>0</v>
      </c>
    </row>
    <row r="600" customFormat="false" ht="15" hidden="false" customHeight="true" outlineLevel="0" collapsed="false">
      <c r="A600" s="19" t="n">
        <v>45626.5416666667</v>
      </c>
      <c r="B600" s="1" t="s">
        <v>30</v>
      </c>
      <c r="C600" s="1" t="s">
        <v>16</v>
      </c>
      <c r="D600" s="1" t="s">
        <v>123</v>
      </c>
      <c r="E600" s="1" t="n">
        <v>1</v>
      </c>
      <c r="F600" s="1" t="n">
        <v>2</v>
      </c>
      <c r="G600" s="20" t="b">
        <f aca="false">FALSE()</f>
        <v>0</v>
      </c>
      <c r="H600" s="20" t="b">
        <f aca="false">TRUE()</f>
        <v>1</v>
      </c>
    </row>
    <row r="601" customFormat="false" ht="15" hidden="false" customHeight="true" outlineLevel="0" collapsed="false">
      <c r="A601" s="19" t="n">
        <v>45626.5833333333</v>
      </c>
      <c r="B601" s="1" t="s">
        <v>31</v>
      </c>
      <c r="C601" s="1" t="s">
        <v>178</v>
      </c>
      <c r="D601" s="1" t="s">
        <v>148</v>
      </c>
      <c r="E601" s="1" t="n">
        <v>1</v>
      </c>
      <c r="F601" s="1" t="n">
        <v>1</v>
      </c>
      <c r="G601" s="20" t="b">
        <f aca="false">FALSE()</f>
        <v>0</v>
      </c>
      <c r="H601" s="20" t="b">
        <f aca="false">FALSE()</f>
        <v>0</v>
      </c>
    </row>
    <row r="602" customFormat="false" ht="15" hidden="false" customHeight="true" outlineLevel="0" collapsed="false">
      <c r="A602" s="19" t="n">
        <v>45626.6041666667</v>
      </c>
      <c r="B602" s="1" t="s">
        <v>32</v>
      </c>
      <c r="C602" s="1" t="s">
        <v>191</v>
      </c>
      <c r="D602" s="1" t="s">
        <v>186</v>
      </c>
      <c r="E602" s="1" t="n">
        <v>1</v>
      </c>
      <c r="F602" s="1" t="n">
        <v>0</v>
      </c>
      <c r="G602" s="20" t="b">
        <f aca="false">TRUE()</f>
        <v>1</v>
      </c>
      <c r="H602" s="20" t="b">
        <f aca="false">FALSE()</f>
        <v>0</v>
      </c>
    </row>
    <row r="603" customFormat="false" ht="15" hidden="false" customHeight="true" outlineLevel="0" collapsed="false">
      <c r="A603" s="19" t="n">
        <v>45626.6041666667</v>
      </c>
      <c r="B603" s="1" t="s">
        <v>32</v>
      </c>
      <c r="C603" s="1" t="s">
        <v>188</v>
      </c>
      <c r="D603" s="1" t="s">
        <v>184</v>
      </c>
      <c r="E603" s="1" t="n">
        <v>1</v>
      </c>
      <c r="F603" s="1" t="n">
        <v>2</v>
      </c>
      <c r="G603" s="20" t="b">
        <f aca="false">FALSE()</f>
        <v>0</v>
      </c>
      <c r="H603" s="20" t="b">
        <f aca="false">TRUE()</f>
        <v>1</v>
      </c>
    </row>
    <row r="604" customFormat="false" ht="15" hidden="false" customHeight="true" outlineLevel="0" collapsed="false">
      <c r="A604" s="19" t="n">
        <v>45626.6041666667</v>
      </c>
      <c r="B604" s="1" t="s">
        <v>32</v>
      </c>
      <c r="C604" s="1" t="s">
        <v>189</v>
      </c>
      <c r="D604" s="1" t="s">
        <v>183</v>
      </c>
      <c r="E604" s="1" t="n">
        <v>3</v>
      </c>
      <c r="F604" s="1" t="n">
        <v>1</v>
      </c>
      <c r="G604" s="20" t="b">
        <f aca="false">TRUE()</f>
        <v>1</v>
      </c>
      <c r="H604" s="20" t="b">
        <f aca="false">FALSE()</f>
        <v>0</v>
      </c>
    </row>
    <row r="605" customFormat="false" ht="15" hidden="false" customHeight="true" outlineLevel="0" collapsed="false">
      <c r="A605" s="19" t="n">
        <v>45626.6041666667</v>
      </c>
      <c r="B605" s="1" t="s">
        <v>32</v>
      </c>
      <c r="C605" s="1" t="s">
        <v>192</v>
      </c>
      <c r="D605" s="1" t="s">
        <v>190</v>
      </c>
      <c r="E605" s="1" t="n">
        <v>2</v>
      </c>
      <c r="F605" s="1" t="n">
        <v>2</v>
      </c>
      <c r="G605" s="20" t="b">
        <f aca="false">FALSE()</f>
        <v>0</v>
      </c>
      <c r="H605" s="20" t="b">
        <f aca="false">FALSE()</f>
        <v>0</v>
      </c>
    </row>
    <row r="606" customFormat="false" ht="15" hidden="false" customHeight="true" outlineLevel="0" collapsed="false">
      <c r="A606" s="19" t="n">
        <v>45626.6041666667</v>
      </c>
      <c r="B606" s="1" t="s">
        <v>32</v>
      </c>
      <c r="C606" s="1" t="s">
        <v>185</v>
      </c>
      <c r="D606" s="1" t="s">
        <v>197</v>
      </c>
      <c r="E606" s="1" t="n">
        <v>1</v>
      </c>
      <c r="F606" s="1" t="n">
        <v>5</v>
      </c>
      <c r="G606" s="20" t="b">
        <f aca="false">FALSE()</f>
        <v>0</v>
      </c>
      <c r="H606" s="20" t="b">
        <f aca="false">TRUE()</f>
        <v>1</v>
      </c>
    </row>
    <row r="607" customFormat="false" ht="15" hidden="false" customHeight="true" outlineLevel="0" collapsed="false">
      <c r="A607" s="19" t="n">
        <v>45626.625</v>
      </c>
      <c r="B607" s="1" t="s">
        <v>29</v>
      </c>
      <c r="C607" s="1" t="s">
        <v>126</v>
      </c>
      <c r="D607" s="1" t="s">
        <v>125</v>
      </c>
      <c r="E607" s="1" t="n">
        <v>1</v>
      </c>
      <c r="F607" s="1" t="n">
        <v>0</v>
      </c>
      <c r="G607" s="20" t="b">
        <f aca="false">TRUE()</f>
        <v>1</v>
      </c>
      <c r="H607" s="20" t="b">
        <f aca="false">FALSE()</f>
        <v>0</v>
      </c>
    </row>
    <row r="608" customFormat="false" ht="15" hidden="false" customHeight="true" outlineLevel="0" collapsed="false">
      <c r="A608" s="19" t="n">
        <v>45626.625</v>
      </c>
      <c r="B608" s="1" t="s">
        <v>29</v>
      </c>
      <c r="C608" s="1" t="s">
        <v>152</v>
      </c>
      <c r="D608" s="1" t="s">
        <v>179</v>
      </c>
      <c r="E608" s="1" t="n">
        <v>4</v>
      </c>
      <c r="F608" s="1" t="n">
        <v>1</v>
      </c>
      <c r="G608" s="20" t="b">
        <f aca="false">TRUE()</f>
        <v>1</v>
      </c>
      <c r="H608" s="20" t="b">
        <f aca="false">FALSE()</f>
        <v>0</v>
      </c>
    </row>
    <row r="609" customFormat="false" ht="15" hidden="false" customHeight="true" outlineLevel="0" collapsed="false">
      <c r="A609" s="19" t="n">
        <v>45626.625</v>
      </c>
      <c r="B609" s="1" t="s">
        <v>29</v>
      </c>
      <c r="C609" s="1" t="s">
        <v>131</v>
      </c>
      <c r="D609" s="1" t="s">
        <v>127</v>
      </c>
      <c r="E609" s="1" t="n">
        <v>2</v>
      </c>
      <c r="F609" s="1" t="n">
        <v>4</v>
      </c>
      <c r="G609" s="20" t="b">
        <f aca="false">FALSE()</f>
        <v>0</v>
      </c>
      <c r="H609" s="20" t="b">
        <f aca="false">TRUE()</f>
        <v>1</v>
      </c>
    </row>
    <row r="610" customFormat="false" ht="15" hidden="false" customHeight="true" outlineLevel="0" collapsed="false">
      <c r="A610" s="19" t="n">
        <v>45626.625</v>
      </c>
      <c r="B610" s="1" t="s">
        <v>29</v>
      </c>
      <c r="C610" s="1" t="s">
        <v>153</v>
      </c>
      <c r="D610" s="1" t="s">
        <v>132</v>
      </c>
      <c r="E610" s="1" t="n">
        <v>1</v>
      </c>
      <c r="F610" s="1" t="n">
        <v>1</v>
      </c>
      <c r="G610" s="20" t="b">
        <f aca="false">FALSE()</f>
        <v>0</v>
      </c>
      <c r="H610" s="20" t="b">
        <f aca="false">FALSE()</f>
        <v>0</v>
      </c>
    </row>
    <row r="611" customFormat="false" ht="15" hidden="false" customHeight="true" outlineLevel="0" collapsed="false">
      <c r="A611" s="19" t="n">
        <v>45626.6354166667</v>
      </c>
      <c r="B611" s="1" t="s">
        <v>30</v>
      </c>
      <c r="C611" s="1" t="s">
        <v>119</v>
      </c>
      <c r="D611" s="1" t="s">
        <v>142</v>
      </c>
      <c r="E611" s="1" t="n">
        <v>1</v>
      </c>
      <c r="F611" s="1" t="n">
        <v>1</v>
      </c>
      <c r="G611" s="20" t="b">
        <f aca="false">FALSE()</f>
        <v>0</v>
      </c>
      <c r="H611" s="20" t="b">
        <f aca="false">FALSE()</f>
        <v>0</v>
      </c>
    </row>
    <row r="612" customFormat="false" ht="15" hidden="false" customHeight="true" outlineLevel="0" collapsed="false">
      <c r="A612" s="19" t="n">
        <v>45626.6666666667</v>
      </c>
      <c r="B612" s="1" t="s">
        <v>33</v>
      </c>
      <c r="C612" s="1" t="s">
        <v>171</v>
      </c>
      <c r="D612" s="1" t="s">
        <v>150</v>
      </c>
      <c r="E612" s="1" t="n">
        <v>5</v>
      </c>
      <c r="F612" s="1" t="n">
        <v>0</v>
      </c>
      <c r="G612" s="20" t="b">
        <f aca="false">TRUE()</f>
        <v>1</v>
      </c>
      <c r="H612" s="20" t="b">
        <f aca="false">FALSE()</f>
        <v>0</v>
      </c>
    </row>
    <row r="613" customFormat="false" ht="15" hidden="false" customHeight="true" outlineLevel="0" collapsed="false">
      <c r="A613" s="19" t="n">
        <v>45626.7083333333</v>
      </c>
      <c r="B613" s="1" t="s">
        <v>31</v>
      </c>
      <c r="C613" s="1" t="s">
        <v>145</v>
      </c>
      <c r="D613" s="1" t="s">
        <v>147</v>
      </c>
      <c r="E613" s="1" t="n">
        <v>3</v>
      </c>
      <c r="F613" s="1" t="n">
        <v>0</v>
      </c>
      <c r="G613" s="20" t="b">
        <f aca="false">TRUE()</f>
        <v>1</v>
      </c>
      <c r="H613" s="20" t="b">
        <f aca="false">FALSE()</f>
        <v>0</v>
      </c>
    </row>
    <row r="614" customFormat="false" ht="15" hidden="false" customHeight="true" outlineLevel="0" collapsed="false">
      <c r="A614" s="19" t="n">
        <v>45626.7291666667</v>
      </c>
      <c r="B614" s="1" t="s">
        <v>30</v>
      </c>
      <c r="C614" s="1" t="s">
        <v>176</v>
      </c>
      <c r="D614" s="1" t="s">
        <v>118</v>
      </c>
      <c r="E614" s="1" t="n">
        <v>3</v>
      </c>
      <c r="F614" s="1" t="n">
        <v>1</v>
      </c>
      <c r="G614" s="20" t="b">
        <f aca="false">TRUE()</f>
        <v>1</v>
      </c>
      <c r="H614" s="20" t="b">
        <f aca="false">FALSE()</f>
        <v>0</v>
      </c>
    </row>
    <row r="615" customFormat="false" ht="15" hidden="false" customHeight="true" outlineLevel="0" collapsed="false">
      <c r="A615" s="19" t="n">
        <v>45626.7291666667</v>
      </c>
      <c r="B615" s="1" t="s">
        <v>32</v>
      </c>
      <c r="C615" s="1" t="s">
        <v>195</v>
      </c>
      <c r="D615" s="1" t="s">
        <v>15</v>
      </c>
      <c r="E615" s="1" t="n">
        <v>1</v>
      </c>
      <c r="F615" s="1" t="n">
        <v>1</v>
      </c>
      <c r="G615" s="20" t="b">
        <f aca="false">FALSE()</f>
        <v>0</v>
      </c>
      <c r="H615" s="20" t="b">
        <f aca="false">FALSE()</f>
        <v>0</v>
      </c>
    </row>
    <row r="616" customFormat="false" ht="15" hidden="false" customHeight="true" outlineLevel="0" collapsed="false">
      <c r="A616" s="19" t="n">
        <v>45626.7291666667</v>
      </c>
      <c r="B616" s="1" t="s">
        <v>29</v>
      </c>
      <c r="C616" s="1" t="s">
        <v>137</v>
      </c>
      <c r="D616" s="1" t="s">
        <v>130</v>
      </c>
      <c r="E616" s="1" t="n">
        <v>2</v>
      </c>
      <c r="F616" s="1" t="n">
        <v>5</v>
      </c>
      <c r="G616" s="20" t="b">
        <f aca="false">FALSE()</f>
        <v>0</v>
      </c>
      <c r="H616" s="20" t="b">
        <f aca="false">TRUE()</f>
        <v>1</v>
      </c>
    </row>
    <row r="617" customFormat="false" ht="15" hidden="false" customHeight="true" outlineLevel="0" collapsed="false">
      <c r="A617" s="19" t="n">
        <v>45626.75</v>
      </c>
      <c r="B617" s="1" t="s">
        <v>33</v>
      </c>
      <c r="C617" s="1" t="s">
        <v>134</v>
      </c>
      <c r="D617" s="1" t="s">
        <v>161</v>
      </c>
      <c r="E617" s="1" t="n">
        <v>3</v>
      </c>
      <c r="F617" s="1" t="n">
        <v>1</v>
      </c>
      <c r="G617" s="20" t="b">
        <f aca="false">TRUE()</f>
        <v>1</v>
      </c>
      <c r="H617" s="20" t="b">
        <f aca="false">FALSE()</f>
        <v>0</v>
      </c>
    </row>
    <row r="618" customFormat="false" ht="15" hidden="false" customHeight="true" outlineLevel="0" collapsed="false">
      <c r="A618" s="19" t="n">
        <v>45626.8229166667</v>
      </c>
      <c r="B618" s="1" t="s">
        <v>31</v>
      </c>
      <c r="C618" s="1" t="s">
        <v>164</v>
      </c>
      <c r="D618" s="1" t="s">
        <v>170</v>
      </c>
      <c r="E618" s="1" t="n">
        <v>3</v>
      </c>
      <c r="F618" s="1" t="n">
        <v>0</v>
      </c>
      <c r="G618" s="20" t="b">
        <f aca="false">TRUE()</f>
        <v>1</v>
      </c>
      <c r="H618" s="20" t="b">
        <f aca="false">FALSE()</f>
        <v>0</v>
      </c>
    </row>
    <row r="619" customFormat="false" ht="15" hidden="false" customHeight="true" outlineLevel="0" collapsed="false">
      <c r="A619" s="19" t="n">
        <v>45626.8333333333</v>
      </c>
      <c r="B619" s="1" t="s">
        <v>30</v>
      </c>
      <c r="C619" s="1" t="s">
        <v>175</v>
      </c>
      <c r="D619" s="1" t="s">
        <v>182</v>
      </c>
      <c r="E619" s="1" t="n">
        <v>0</v>
      </c>
      <c r="F619" s="1" t="n">
        <v>5</v>
      </c>
      <c r="G619" s="20" t="b">
        <f aca="false">FALSE()</f>
        <v>0</v>
      </c>
      <c r="H619" s="20" t="b">
        <f aca="false">TRUE()</f>
        <v>1</v>
      </c>
    </row>
    <row r="620" customFormat="false" ht="15" hidden="false" customHeight="true" outlineLevel="0" collapsed="false">
      <c r="A620" s="19" t="n">
        <v>45626.8333333333</v>
      </c>
      <c r="B620" s="1" t="s">
        <v>33</v>
      </c>
      <c r="C620" s="1" t="s">
        <v>17</v>
      </c>
      <c r="D620" s="1" t="s">
        <v>159</v>
      </c>
      <c r="E620" s="1" t="n">
        <v>1</v>
      </c>
      <c r="F620" s="1" t="n">
        <v>1</v>
      </c>
      <c r="G620" s="20" t="b">
        <f aca="false">FALSE()</f>
        <v>0</v>
      </c>
      <c r="H620" s="20" t="b">
        <f aca="false">FALSE()</f>
        <v>0</v>
      </c>
    </row>
    <row r="621" customFormat="false" ht="15" hidden="false" customHeight="true" outlineLevel="0" collapsed="false">
      <c r="A621" s="19" t="n">
        <v>45627.4791666667</v>
      </c>
      <c r="B621" s="1" t="s">
        <v>31</v>
      </c>
      <c r="C621" s="1" t="s">
        <v>165</v>
      </c>
      <c r="D621" s="1" t="s">
        <v>136</v>
      </c>
      <c r="E621" s="1" t="n">
        <v>0</v>
      </c>
      <c r="F621" s="1" t="n">
        <v>2</v>
      </c>
      <c r="G621" s="20" t="b">
        <f aca="false">FALSE()</f>
        <v>0</v>
      </c>
      <c r="H621" s="20" t="b">
        <f aca="false">TRUE()</f>
        <v>1</v>
      </c>
    </row>
    <row r="622" customFormat="false" ht="15" hidden="false" customHeight="true" outlineLevel="0" collapsed="false">
      <c r="A622" s="19" t="n">
        <v>45627.5416666667</v>
      </c>
      <c r="B622" s="1" t="s">
        <v>30</v>
      </c>
      <c r="C622" s="1" t="s">
        <v>181</v>
      </c>
      <c r="D622" s="1" t="s">
        <v>117</v>
      </c>
      <c r="E622" s="1" t="n">
        <v>2</v>
      </c>
      <c r="F622" s="1" t="n">
        <v>2</v>
      </c>
      <c r="G622" s="20" t="b">
        <f aca="false">FALSE()</f>
        <v>0</v>
      </c>
      <c r="H622" s="20" t="b">
        <f aca="false">FALSE()</f>
        <v>0</v>
      </c>
    </row>
    <row r="623" customFormat="false" ht="15" hidden="false" customHeight="true" outlineLevel="0" collapsed="false">
      <c r="A623" s="19" t="n">
        <v>45627.5625</v>
      </c>
      <c r="B623" s="1" t="s">
        <v>29</v>
      </c>
      <c r="C623" s="1" t="s">
        <v>121</v>
      </c>
      <c r="D623" s="1" t="s">
        <v>128</v>
      </c>
      <c r="E623" s="1" t="n">
        <v>4</v>
      </c>
      <c r="F623" s="1" t="n">
        <v>0</v>
      </c>
      <c r="G623" s="20" t="b">
        <f aca="false">TRUE()</f>
        <v>1</v>
      </c>
      <c r="H623" s="20" t="b">
        <f aca="false">FALSE()</f>
        <v>0</v>
      </c>
    </row>
    <row r="624" customFormat="false" ht="15" hidden="false" customHeight="true" outlineLevel="0" collapsed="false">
      <c r="A624" s="19" t="n">
        <v>45627.5625</v>
      </c>
      <c r="B624" s="1" t="s">
        <v>29</v>
      </c>
      <c r="C624" s="1" t="s">
        <v>180</v>
      </c>
      <c r="D624" s="1" t="s">
        <v>122</v>
      </c>
      <c r="E624" s="1" t="n">
        <v>1</v>
      </c>
      <c r="F624" s="1" t="n">
        <v>1</v>
      </c>
      <c r="G624" s="20" t="b">
        <f aca="false">FALSE()</f>
        <v>0</v>
      </c>
      <c r="H624" s="20" t="b">
        <f aca="false">FALSE()</f>
        <v>0</v>
      </c>
    </row>
    <row r="625" customFormat="false" ht="15" hidden="false" customHeight="true" outlineLevel="0" collapsed="false">
      <c r="A625" s="19" t="n">
        <v>45627.5625</v>
      </c>
      <c r="B625" s="1" t="s">
        <v>29</v>
      </c>
      <c r="C625" s="1" t="s">
        <v>162</v>
      </c>
      <c r="D625" s="1" t="s">
        <v>138</v>
      </c>
      <c r="E625" s="1" t="n">
        <v>3</v>
      </c>
      <c r="F625" s="1" t="n">
        <v>0</v>
      </c>
      <c r="G625" s="20" t="b">
        <f aca="false">TRUE()</f>
        <v>1</v>
      </c>
      <c r="H625" s="20" t="b">
        <f aca="false">FALSE()</f>
        <v>0</v>
      </c>
    </row>
    <row r="626" customFormat="false" ht="15" hidden="false" customHeight="true" outlineLevel="0" collapsed="false">
      <c r="A626" s="19" t="n">
        <v>45627.5833333333</v>
      </c>
      <c r="B626" s="1" t="s">
        <v>33</v>
      </c>
      <c r="C626" s="1" t="s">
        <v>160</v>
      </c>
      <c r="D626" s="1" t="s">
        <v>144</v>
      </c>
      <c r="E626" s="1" t="n">
        <v>2</v>
      </c>
      <c r="F626" s="1" t="n">
        <v>2</v>
      </c>
      <c r="G626" s="20" t="b">
        <f aca="false">FALSE()</f>
        <v>0</v>
      </c>
      <c r="H626" s="20" t="b">
        <f aca="false">FALSE()</f>
        <v>0</v>
      </c>
    </row>
    <row r="627" customFormat="false" ht="15" hidden="false" customHeight="true" outlineLevel="0" collapsed="false">
      <c r="A627" s="19" t="n">
        <v>45627.5833333333</v>
      </c>
      <c r="B627" s="1" t="s">
        <v>31</v>
      </c>
      <c r="C627" s="1" t="s">
        <v>139</v>
      </c>
      <c r="D627" s="1" t="s">
        <v>169</v>
      </c>
      <c r="E627" s="1" t="n">
        <v>3</v>
      </c>
      <c r="F627" s="1" t="n">
        <v>1</v>
      </c>
      <c r="G627" s="20" t="b">
        <f aca="false">TRUE()</f>
        <v>1</v>
      </c>
      <c r="H627" s="20" t="b">
        <f aca="false">FALSE()</f>
        <v>0</v>
      </c>
    </row>
    <row r="628" customFormat="false" ht="15" hidden="false" customHeight="true" outlineLevel="0" collapsed="false">
      <c r="A628" s="19" t="n">
        <v>45627.5833333333</v>
      </c>
      <c r="B628" s="1" t="s">
        <v>31</v>
      </c>
      <c r="C628" s="1" t="s">
        <v>146</v>
      </c>
      <c r="D628" s="1" t="s">
        <v>22</v>
      </c>
      <c r="E628" s="1" t="n">
        <v>0</v>
      </c>
      <c r="F628" s="1" t="n">
        <v>1</v>
      </c>
      <c r="G628" s="20" t="b">
        <f aca="false">FALSE()</f>
        <v>0</v>
      </c>
      <c r="H628" s="20" t="b">
        <f aca="false">TRUE()</f>
        <v>1</v>
      </c>
    </row>
    <row r="629" customFormat="false" ht="15" hidden="false" customHeight="true" outlineLevel="0" collapsed="false">
      <c r="A629" s="19" t="n">
        <v>45627.6041666667</v>
      </c>
      <c r="B629" s="1" t="s">
        <v>32</v>
      </c>
      <c r="C629" s="1" t="s">
        <v>187</v>
      </c>
      <c r="D629" s="1" t="s">
        <v>193</v>
      </c>
      <c r="E629" s="1" t="n">
        <v>2</v>
      </c>
      <c r="F629" s="1" t="n">
        <v>0</v>
      </c>
      <c r="G629" s="20" t="b">
        <f aca="false">TRUE()</f>
        <v>1</v>
      </c>
      <c r="H629" s="20" t="b">
        <f aca="false">FALSE()</f>
        <v>0</v>
      </c>
    </row>
    <row r="630" customFormat="false" ht="15" hidden="false" customHeight="true" outlineLevel="0" collapsed="false">
      <c r="A630" s="19" t="n">
        <v>45627.6354166667</v>
      </c>
      <c r="B630" s="1" t="s">
        <v>30</v>
      </c>
      <c r="C630" s="1" t="s">
        <v>18</v>
      </c>
      <c r="D630" s="1" t="s">
        <v>115</v>
      </c>
      <c r="E630" s="1" t="n">
        <v>2</v>
      </c>
      <c r="F630" s="1" t="n">
        <v>0</v>
      </c>
      <c r="G630" s="20" t="b">
        <f aca="false">TRUE()</f>
        <v>1</v>
      </c>
      <c r="H630" s="20" t="b">
        <f aca="false">FALSE()</f>
        <v>0</v>
      </c>
    </row>
    <row r="631" customFormat="false" ht="15" hidden="false" customHeight="true" outlineLevel="0" collapsed="false">
      <c r="A631" s="19" t="n">
        <v>45627.6666666667</v>
      </c>
      <c r="B631" s="1" t="s">
        <v>33</v>
      </c>
      <c r="C631" s="1" t="s">
        <v>172</v>
      </c>
      <c r="D631" s="1" t="s">
        <v>155</v>
      </c>
      <c r="E631" s="1" t="n">
        <v>4</v>
      </c>
      <c r="F631" s="1" t="n">
        <v>1</v>
      </c>
      <c r="G631" s="20" t="b">
        <f aca="false">TRUE()</f>
        <v>1</v>
      </c>
      <c r="H631" s="20" t="b">
        <f aca="false">FALSE()</f>
        <v>0</v>
      </c>
    </row>
    <row r="632" customFormat="false" ht="15" hidden="false" customHeight="true" outlineLevel="0" collapsed="false">
      <c r="A632" s="19" t="n">
        <v>45627.6666666667</v>
      </c>
      <c r="B632" s="1" t="s">
        <v>33</v>
      </c>
      <c r="C632" s="1" t="s">
        <v>158</v>
      </c>
      <c r="D632" s="1" t="s">
        <v>154</v>
      </c>
      <c r="E632" s="1" t="n">
        <v>2</v>
      </c>
      <c r="F632" s="1" t="n">
        <v>0</v>
      </c>
      <c r="G632" s="20" t="b">
        <f aca="false">TRUE()</f>
        <v>1</v>
      </c>
      <c r="H632" s="20" t="b">
        <f aca="false">FALSE()</f>
        <v>0</v>
      </c>
    </row>
    <row r="633" customFormat="false" ht="15" hidden="false" customHeight="true" outlineLevel="0" collapsed="false">
      <c r="A633" s="19" t="n">
        <v>45627.6666666667</v>
      </c>
      <c r="B633" s="1" t="s">
        <v>33</v>
      </c>
      <c r="C633" s="1" t="s">
        <v>120</v>
      </c>
      <c r="D633" s="1" t="s">
        <v>156</v>
      </c>
      <c r="E633" s="1" t="n">
        <v>0</v>
      </c>
      <c r="F633" s="1" t="n">
        <v>1</v>
      </c>
      <c r="G633" s="20" t="b">
        <f aca="false">FALSE()</f>
        <v>0</v>
      </c>
      <c r="H633" s="20" t="b">
        <f aca="false">TRUE()</f>
        <v>1</v>
      </c>
    </row>
    <row r="634" customFormat="false" ht="15" hidden="false" customHeight="true" outlineLevel="0" collapsed="false">
      <c r="A634" s="19" t="n">
        <v>45627.6666666667</v>
      </c>
      <c r="B634" s="1" t="s">
        <v>29</v>
      </c>
      <c r="C634" s="1" t="s">
        <v>21</v>
      </c>
      <c r="D634" s="1" t="s">
        <v>23</v>
      </c>
      <c r="E634" s="1" t="n">
        <v>2</v>
      </c>
      <c r="F634" s="1" t="n">
        <v>0</v>
      </c>
      <c r="G634" s="20" t="b">
        <f aca="false">TRUE()</f>
        <v>1</v>
      </c>
      <c r="H634" s="20" t="b">
        <f aca="false">FALSE()</f>
        <v>0</v>
      </c>
    </row>
    <row r="635" customFormat="false" ht="15" hidden="false" customHeight="true" outlineLevel="0" collapsed="false">
      <c r="A635" s="19" t="n">
        <v>45627.6875</v>
      </c>
      <c r="B635" s="1" t="s">
        <v>32</v>
      </c>
      <c r="C635" s="1" t="s">
        <v>199</v>
      </c>
      <c r="D635" s="1" t="s">
        <v>196</v>
      </c>
      <c r="E635" s="1" t="n">
        <v>0</v>
      </c>
      <c r="F635" s="1" t="n">
        <v>4</v>
      </c>
      <c r="G635" s="20" t="b">
        <f aca="false">FALSE()</f>
        <v>0</v>
      </c>
      <c r="H635" s="20" t="b">
        <f aca="false">TRUE()</f>
        <v>1</v>
      </c>
    </row>
    <row r="636" customFormat="false" ht="15" hidden="false" customHeight="true" outlineLevel="0" collapsed="false">
      <c r="A636" s="19" t="n">
        <v>45627.7291666667</v>
      </c>
      <c r="B636" s="1" t="s">
        <v>30</v>
      </c>
      <c r="C636" s="1" t="s">
        <v>167</v>
      </c>
      <c r="D636" s="1" t="s">
        <v>114</v>
      </c>
      <c r="E636" s="1" t="n">
        <v>1</v>
      </c>
      <c r="F636" s="1" t="n">
        <v>2</v>
      </c>
      <c r="G636" s="20" t="b">
        <f aca="false">FALSE()</f>
        <v>0</v>
      </c>
      <c r="H636" s="20" t="b">
        <f aca="false">TRUE()</f>
        <v>1</v>
      </c>
    </row>
    <row r="637" customFormat="false" ht="15" hidden="false" customHeight="true" outlineLevel="0" collapsed="false">
      <c r="A637" s="19" t="n">
        <v>45627.8229166667</v>
      </c>
      <c r="B637" s="1" t="s">
        <v>33</v>
      </c>
      <c r="C637" s="1" t="s">
        <v>135</v>
      </c>
      <c r="D637" s="1" t="s">
        <v>149</v>
      </c>
      <c r="E637" s="1" t="n">
        <v>2</v>
      </c>
      <c r="F637" s="1" t="n">
        <v>1</v>
      </c>
      <c r="G637" s="20" t="b">
        <f aca="false">TRUE()</f>
        <v>1</v>
      </c>
      <c r="H637" s="20" t="b">
        <f aca="false">FALSE()</f>
        <v>0</v>
      </c>
    </row>
    <row r="638" customFormat="false" ht="15" hidden="false" customHeight="true" outlineLevel="0" collapsed="false">
      <c r="A638" s="19" t="n">
        <v>45627.8229166667</v>
      </c>
      <c r="B638" s="1" t="s">
        <v>31</v>
      </c>
      <c r="C638" s="1" t="s">
        <v>174</v>
      </c>
      <c r="D638" s="1" t="s">
        <v>177</v>
      </c>
      <c r="E638" s="1" t="n">
        <v>1</v>
      </c>
      <c r="F638" s="1" t="n">
        <v>1</v>
      </c>
      <c r="G638" s="20" t="b">
        <f aca="false">FALSE()</f>
        <v>0</v>
      </c>
      <c r="H638" s="20" t="b">
        <f aca="false">FALSE()</f>
        <v>0</v>
      </c>
    </row>
    <row r="639" customFormat="false" ht="15" hidden="false" customHeight="true" outlineLevel="0" collapsed="false">
      <c r="A639" s="19" t="n">
        <v>45627.8333333333</v>
      </c>
      <c r="B639" s="1" t="s">
        <v>30</v>
      </c>
      <c r="C639" s="1" t="s">
        <v>166</v>
      </c>
      <c r="D639" s="1" t="s">
        <v>116</v>
      </c>
      <c r="E639" s="1" t="n">
        <v>2</v>
      </c>
      <c r="F639" s="1" t="n">
        <v>0</v>
      </c>
      <c r="G639" s="20" t="b">
        <f aca="false">TRUE()</f>
        <v>1</v>
      </c>
      <c r="H639" s="20" t="b">
        <f aca="false">FALSE()</f>
        <v>0</v>
      </c>
    </row>
    <row r="640" customFormat="false" ht="15" hidden="false" customHeight="true" outlineLevel="0" collapsed="false">
      <c r="A640" s="19" t="n">
        <v>45628.8229166667</v>
      </c>
      <c r="B640" s="1" t="s">
        <v>31</v>
      </c>
      <c r="C640" s="1" t="s">
        <v>20</v>
      </c>
      <c r="D640" s="1" t="s">
        <v>24</v>
      </c>
      <c r="E640" s="1" t="n">
        <v>0</v>
      </c>
      <c r="F640" s="1" t="n">
        <v>2</v>
      </c>
      <c r="G640" s="20" t="b">
        <f aca="false">FALSE()</f>
        <v>0</v>
      </c>
      <c r="H640" s="20" t="b">
        <f aca="false">TRUE()</f>
        <v>1</v>
      </c>
    </row>
    <row r="641" customFormat="false" ht="15" hidden="false" customHeight="true" outlineLevel="0" collapsed="false">
      <c r="A641" s="19" t="n">
        <v>45628.8333333333</v>
      </c>
      <c r="B641" s="1" t="s">
        <v>30</v>
      </c>
      <c r="C641" s="1" t="s">
        <v>124</v>
      </c>
      <c r="D641" s="1" t="s">
        <v>141</v>
      </c>
      <c r="E641" s="1" t="n">
        <v>1</v>
      </c>
      <c r="F641" s="1" t="n">
        <v>1</v>
      </c>
      <c r="G641" s="20" t="b">
        <f aca="false">FALSE()</f>
        <v>0</v>
      </c>
      <c r="H641" s="20" t="b">
        <f aca="false">FALSE()</f>
        <v>0</v>
      </c>
    </row>
    <row r="642" customFormat="false" ht="15" hidden="false" customHeight="true" outlineLevel="0" collapsed="false">
      <c r="A642" s="19" t="n">
        <v>45629.75</v>
      </c>
      <c r="B642" s="1" t="s">
        <v>30</v>
      </c>
      <c r="C642" s="1" t="s">
        <v>173</v>
      </c>
      <c r="D642" s="1" t="s">
        <v>16</v>
      </c>
      <c r="E642" s="1" t="n">
        <v>1</v>
      </c>
      <c r="F642" s="1" t="n">
        <v>5</v>
      </c>
      <c r="G642" s="20" t="b">
        <f aca="false">FALSE()</f>
        <v>0</v>
      </c>
      <c r="H642" s="20" t="b">
        <f aca="false">TRUE()</f>
        <v>1</v>
      </c>
    </row>
    <row r="643" customFormat="false" ht="15" hidden="false" customHeight="true" outlineLevel="0" collapsed="false">
      <c r="A643" s="19" t="n">
        <v>45629.8125</v>
      </c>
      <c r="B643" s="1" t="s">
        <v>29</v>
      </c>
      <c r="C643" s="1" t="s">
        <v>125</v>
      </c>
      <c r="D643" s="1" t="s">
        <v>153</v>
      </c>
      <c r="E643" s="1" t="n">
        <v>0</v>
      </c>
      <c r="F643" s="1" t="n">
        <v>1</v>
      </c>
      <c r="G643" s="20" t="b">
        <f aca="false">FALSE()</f>
        <v>0</v>
      </c>
      <c r="H643" s="20" t="b">
        <f aca="false">TRUE()</f>
        <v>1</v>
      </c>
    </row>
    <row r="644" customFormat="false" ht="15" hidden="false" customHeight="true" outlineLevel="0" collapsed="false">
      <c r="A644" s="19" t="n">
        <v>45629.84375</v>
      </c>
      <c r="B644" s="1" t="s">
        <v>29</v>
      </c>
      <c r="C644" s="1" t="s">
        <v>179</v>
      </c>
      <c r="D644" s="1" t="s">
        <v>137</v>
      </c>
      <c r="E644" s="1" t="n">
        <v>3</v>
      </c>
      <c r="F644" s="1" t="n">
        <v>1</v>
      </c>
      <c r="G644" s="20" t="b">
        <f aca="false">TRUE()</f>
        <v>1</v>
      </c>
      <c r="H644" s="20" t="b">
        <f aca="false">FALSE()</f>
        <v>0</v>
      </c>
    </row>
    <row r="645" customFormat="false" ht="15" hidden="false" customHeight="true" outlineLevel="0" collapsed="false">
      <c r="A645" s="19" t="n">
        <v>45630.8125</v>
      </c>
      <c r="B645" s="1" t="s">
        <v>29</v>
      </c>
      <c r="C645" s="1" t="s">
        <v>128</v>
      </c>
      <c r="D645" s="1" t="s">
        <v>131</v>
      </c>
      <c r="E645" s="1" t="n">
        <v>4</v>
      </c>
      <c r="F645" s="1" t="n">
        <v>0</v>
      </c>
      <c r="G645" s="20" t="b">
        <f aca="false">TRUE()</f>
        <v>1</v>
      </c>
      <c r="H645" s="20" t="b">
        <f aca="false">FALSE()</f>
        <v>0</v>
      </c>
    </row>
    <row r="646" customFormat="false" ht="15" hidden="false" customHeight="true" outlineLevel="0" collapsed="false">
      <c r="A646" s="19" t="n">
        <v>45630.8125</v>
      </c>
      <c r="B646" s="1" t="s">
        <v>29</v>
      </c>
      <c r="C646" s="1" t="s">
        <v>133</v>
      </c>
      <c r="D646" s="1" t="s">
        <v>162</v>
      </c>
      <c r="E646" s="1" t="n">
        <v>1</v>
      </c>
      <c r="F646" s="1" t="n">
        <v>5</v>
      </c>
      <c r="G646" s="20" t="b">
        <f aca="false">FALSE()</f>
        <v>0</v>
      </c>
      <c r="H646" s="20" t="b">
        <f aca="false">TRUE()</f>
        <v>1</v>
      </c>
    </row>
    <row r="647" customFormat="false" ht="15" hidden="false" customHeight="true" outlineLevel="0" collapsed="false">
      <c r="A647" s="19" t="n">
        <v>45630.8125</v>
      </c>
      <c r="B647" s="1" t="s">
        <v>29</v>
      </c>
      <c r="C647" s="1" t="s">
        <v>23</v>
      </c>
      <c r="D647" s="1" t="s">
        <v>126</v>
      </c>
      <c r="E647" s="1" t="n">
        <v>3</v>
      </c>
      <c r="F647" s="1" t="n">
        <v>0</v>
      </c>
      <c r="G647" s="20" t="b">
        <f aca="false">TRUE()</f>
        <v>1</v>
      </c>
      <c r="H647" s="20" t="b">
        <f aca="false">FALSE()</f>
        <v>0</v>
      </c>
    </row>
    <row r="648" customFormat="false" ht="15" hidden="false" customHeight="true" outlineLevel="0" collapsed="false">
      <c r="A648" s="19" t="n">
        <v>45630.8125</v>
      </c>
      <c r="B648" s="1" t="s">
        <v>29</v>
      </c>
      <c r="C648" s="1" t="s">
        <v>132</v>
      </c>
      <c r="D648" s="1" t="s">
        <v>21</v>
      </c>
      <c r="E648" s="1" t="n">
        <v>3</v>
      </c>
      <c r="F648" s="1" t="n">
        <v>3</v>
      </c>
      <c r="G648" s="20" t="b">
        <f aca="false">FALSE()</f>
        <v>0</v>
      </c>
      <c r="H648" s="20" t="b">
        <f aca="false">FALSE()</f>
        <v>0</v>
      </c>
    </row>
    <row r="649" customFormat="false" ht="15" hidden="false" customHeight="true" outlineLevel="0" collapsed="false">
      <c r="A649" s="19" t="n">
        <v>45630.8333333333</v>
      </c>
      <c r="B649" s="1" t="s">
        <v>30</v>
      </c>
      <c r="C649" s="1" t="s">
        <v>114</v>
      </c>
      <c r="D649" s="1" t="s">
        <v>18</v>
      </c>
      <c r="E649" s="1" t="n">
        <v>2</v>
      </c>
      <c r="F649" s="1" t="n">
        <v>1</v>
      </c>
      <c r="G649" s="20" t="b">
        <f aca="false">TRUE()</f>
        <v>1</v>
      </c>
      <c r="H649" s="20" t="b">
        <f aca="false">FALSE()</f>
        <v>0</v>
      </c>
    </row>
    <row r="650" customFormat="false" ht="15" hidden="false" customHeight="true" outlineLevel="0" collapsed="false">
      <c r="A650" s="19" t="n">
        <v>45630.84375</v>
      </c>
      <c r="B650" s="1" t="s">
        <v>29</v>
      </c>
      <c r="C650" s="1" t="s">
        <v>130</v>
      </c>
      <c r="D650" s="1" t="s">
        <v>121</v>
      </c>
      <c r="E650" s="1" t="n">
        <v>2</v>
      </c>
      <c r="F650" s="1" t="n">
        <v>0</v>
      </c>
      <c r="G650" s="20" t="b">
        <f aca="false">TRUE()</f>
        <v>1</v>
      </c>
      <c r="H650" s="20" t="b">
        <f aca="false">FALSE()</f>
        <v>0</v>
      </c>
    </row>
    <row r="651" customFormat="false" ht="15" hidden="false" customHeight="true" outlineLevel="0" collapsed="false">
      <c r="A651" s="19" t="n">
        <v>45630.84375</v>
      </c>
      <c r="B651" s="1" t="s">
        <v>29</v>
      </c>
      <c r="C651" s="1" t="s">
        <v>138</v>
      </c>
      <c r="D651" s="1" t="s">
        <v>152</v>
      </c>
      <c r="E651" s="1" t="n">
        <v>3</v>
      </c>
      <c r="F651" s="1" t="n">
        <v>1</v>
      </c>
      <c r="G651" s="20" t="b">
        <f aca="false">TRUE()</f>
        <v>1</v>
      </c>
      <c r="H651" s="20" t="b">
        <f aca="false">FALSE()</f>
        <v>0</v>
      </c>
    </row>
    <row r="652" customFormat="false" ht="15" hidden="false" customHeight="true" outlineLevel="0" collapsed="false">
      <c r="A652" s="19" t="n">
        <v>45631.8125</v>
      </c>
      <c r="B652" s="1" t="s">
        <v>29</v>
      </c>
      <c r="C652" s="1" t="s">
        <v>122</v>
      </c>
      <c r="D652" s="1" t="s">
        <v>129</v>
      </c>
      <c r="E652" s="1" t="n">
        <v>3</v>
      </c>
      <c r="F652" s="1" t="n">
        <v>1</v>
      </c>
      <c r="G652" s="20" t="b">
        <f aca="false">TRUE()</f>
        <v>1</v>
      </c>
      <c r="H652" s="20" t="b">
        <f aca="false">FALSE()</f>
        <v>0</v>
      </c>
    </row>
    <row r="653" customFormat="false" ht="15" hidden="false" customHeight="true" outlineLevel="0" collapsed="false">
      <c r="A653" s="19" t="n">
        <v>45631.84375</v>
      </c>
      <c r="B653" s="1" t="s">
        <v>29</v>
      </c>
      <c r="C653" s="1" t="s">
        <v>127</v>
      </c>
      <c r="D653" s="1" t="s">
        <v>180</v>
      </c>
      <c r="E653" s="1" t="n">
        <v>1</v>
      </c>
      <c r="F653" s="1" t="n">
        <v>0</v>
      </c>
      <c r="G653" s="20" t="b">
        <f aca="false">TRUE()</f>
        <v>1</v>
      </c>
      <c r="H653" s="20" t="b">
        <f aca="false">FALSE()</f>
        <v>0</v>
      </c>
    </row>
    <row r="654" customFormat="false" ht="15" hidden="false" customHeight="true" outlineLevel="0" collapsed="false">
      <c r="A654" s="19" t="n">
        <v>45632.7291666667</v>
      </c>
      <c r="B654" s="1" t="s">
        <v>31</v>
      </c>
      <c r="C654" s="1" t="s">
        <v>19</v>
      </c>
      <c r="D654" s="1" t="s">
        <v>139</v>
      </c>
      <c r="E654" s="1" t="n">
        <v>3</v>
      </c>
      <c r="F654" s="1" t="n">
        <v>1</v>
      </c>
      <c r="G654" s="20" t="b">
        <f aca="false">TRUE()</f>
        <v>1</v>
      </c>
      <c r="H654" s="20" t="b">
        <f aca="false">FALSE()</f>
        <v>0</v>
      </c>
    </row>
    <row r="655" customFormat="false" ht="15" hidden="false" customHeight="true" outlineLevel="0" collapsed="false">
      <c r="A655" s="19" t="n">
        <v>45632.75</v>
      </c>
      <c r="B655" s="1" t="s">
        <v>33</v>
      </c>
      <c r="C655" s="1" t="s">
        <v>144</v>
      </c>
      <c r="D655" s="1" t="s">
        <v>134</v>
      </c>
      <c r="E655" s="1" t="n">
        <v>3</v>
      </c>
      <c r="F655" s="1" t="n">
        <v>1</v>
      </c>
      <c r="G655" s="20" t="b">
        <f aca="false">TRUE()</f>
        <v>1</v>
      </c>
      <c r="H655" s="20" t="b">
        <f aca="false">FALSE()</f>
        <v>0</v>
      </c>
    </row>
    <row r="656" customFormat="false" ht="15" hidden="false" customHeight="true" outlineLevel="0" collapsed="false">
      <c r="A656" s="19" t="n">
        <v>45632.8125</v>
      </c>
      <c r="B656" s="1" t="s">
        <v>32</v>
      </c>
      <c r="C656" s="1" t="s">
        <v>190</v>
      </c>
      <c r="D656" s="1" t="s">
        <v>188</v>
      </c>
      <c r="E656" s="1" t="n">
        <v>3</v>
      </c>
      <c r="F656" s="1" t="n">
        <v>2</v>
      </c>
      <c r="G656" s="20" t="b">
        <f aca="false">TRUE()</f>
        <v>1</v>
      </c>
      <c r="H656" s="20" t="b">
        <f aca="false">FALSE()</f>
        <v>0</v>
      </c>
    </row>
    <row r="657" customFormat="false" ht="15" hidden="false" customHeight="true" outlineLevel="0" collapsed="false">
      <c r="A657" s="19" t="n">
        <v>45632.8229166667</v>
      </c>
      <c r="B657" s="1" t="s">
        <v>31</v>
      </c>
      <c r="C657" s="1" t="s">
        <v>24</v>
      </c>
      <c r="D657" s="1" t="s">
        <v>145</v>
      </c>
      <c r="E657" s="1" t="n">
        <v>2</v>
      </c>
      <c r="F657" s="1" t="n">
        <v>1</v>
      </c>
      <c r="G657" s="20" t="b">
        <f aca="false">TRUE()</f>
        <v>1</v>
      </c>
      <c r="H657" s="20" t="b">
        <f aca="false">FALSE()</f>
        <v>0</v>
      </c>
    </row>
    <row r="658" customFormat="false" ht="15" hidden="false" customHeight="true" outlineLevel="0" collapsed="false">
      <c r="A658" s="19" t="n">
        <v>45632.8333333333</v>
      </c>
      <c r="B658" s="1" t="s">
        <v>33</v>
      </c>
      <c r="C658" s="1" t="s">
        <v>154</v>
      </c>
      <c r="D658" s="1" t="s">
        <v>17</v>
      </c>
      <c r="E658" s="1" t="n">
        <v>0</v>
      </c>
      <c r="F658" s="1" t="n">
        <v>0</v>
      </c>
      <c r="G658" s="20" t="b">
        <f aca="false">FALSE()</f>
        <v>0</v>
      </c>
      <c r="H658" s="20" t="b">
        <f aca="false">FALSE()</f>
        <v>0</v>
      </c>
    </row>
    <row r="659" customFormat="false" ht="15" hidden="false" customHeight="true" outlineLevel="0" collapsed="false">
      <c r="A659" s="19" t="n">
        <v>45632.8333333333</v>
      </c>
      <c r="B659" s="1" t="s">
        <v>30</v>
      </c>
      <c r="C659" s="1" t="s">
        <v>118</v>
      </c>
      <c r="D659" s="1" t="s">
        <v>173</v>
      </c>
      <c r="E659" s="1" t="n">
        <v>2</v>
      </c>
      <c r="F659" s="1" t="n">
        <v>0</v>
      </c>
      <c r="G659" s="20" t="b">
        <f aca="false">TRUE()</f>
        <v>1</v>
      </c>
      <c r="H659" s="20" t="b">
        <f aca="false">FALSE()</f>
        <v>0</v>
      </c>
    </row>
    <row r="660" customFormat="false" ht="15" hidden="false" customHeight="true" outlineLevel="0" collapsed="false">
      <c r="A660" s="19" t="n">
        <v>45633.5416666667</v>
      </c>
      <c r="B660" s="1" t="s">
        <v>30</v>
      </c>
      <c r="C660" s="1" t="s">
        <v>123</v>
      </c>
      <c r="D660" s="1" t="s">
        <v>175</v>
      </c>
      <c r="E660" s="1" t="n">
        <v>2</v>
      </c>
      <c r="F660" s="1" t="n">
        <v>1</v>
      </c>
      <c r="G660" s="20" t="b">
        <f aca="false">TRUE()</f>
        <v>1</v>
      </c>
      <c r="H660" s="20" t="b">
        <f aca="false">FALSE()</f>
        <v>0</v>
      </c>
    </row>
    <row r="661" customFormat="false" ht="15" hidden="false" customHeight="true" outlineLevel="0" collapsed="false">
      <c r="A661" s="19" t="n">
        <v>45633.5833333333</v>
      </c>
      <c r="B661" s="1" t="s">
        <v>31</v>
      </c>
      <c r="C661" s="1" t="s">
        <v>136</v>
      </c>
      <c r="D661" s="1" t="s">
        <v>146</v>
      </c>
      <c r="E661" s="1" t="n">
        <v>0</v>
      </c>
      <c r="F661" s="1" t="n">
        <v>0</v>
      </c>
      <c r="G661" s="20" t="b">
        <f aca="false">FALSE()</f>
        <v>0</v>
      </c>
      <c r="H661" s="20" t="b">
        <f aca="false">FALSE()</f>
        <v>0</v>
      </c>
    </row>
    <row r="662" customFormat="false" ht="15" hidden="false" customHeight="true" outlineLevel="0" collapsed="false">
      <c r="A662" s="19" t="n">
        <v>45633.6041666667</v>
      </c>
      <c r="B662" s="1" t="s">
        <v>32</v>
      </c>
      <c r="C662" s="1" t="s">
        <v>196</v>
      </c>
      <c r="D662" s="1" t="s">
        <v>191</v>
      </c>
      <c r="E662" s="1" t="n">
        <v>2</v>
      </c>
      <c r="F662" s="1" t="n">
        <v>2</v>
      </c>
      <c r="G662" s="20" t="b">
        <f aca="false">FALSE()</f>
        <v>0</v>
      </c>
      <c r="H662" s="20" t="b">
        <f aca="false">FALSE()</f>
        <v>0</v>
      </c>
    </row>
    <row r="663" customFormat="false" ht="15" hidden="false" customHeight="true" outlineLevel="0" collapsed="false">
      <c r="A663" s="19" t="n">
        <v>45633.6041666667</v>
      </c>
      <c r="B663" s="1" t="s">
        <v>32</v>
      </c>
      <c r="C663" s="1" t="s">
        <v>194</v>
      </c>
      <c r="D663" s="1" t="s">
        <v>185</v>
      </c>
      <c r="E663" s="1" t="n">
        <v>0</v>
      </c>
      <c r="F663" s="1" t="n">
        <v>2</v>
      </c>
      <c r="G663" s="20" t="b">
        <f aca="false">FALSE()</f>
        <v>0</v>
      </c>
      <c r="H663" s="20" t="b">
        <f aca="false">TRUE()</f>
        <v>1</v>
      </c>
    </row>
    <row r="664" customFormat="false" ht="15" hidden="false" customHeight="true" outlineLevel="0" collapsed="false">
      <c r="A664" s="19" t="n">
        <v>45633.6041666667</v>
      </c>
      <c r="B664" s="1" t="s">
        <v>32</v>
      </c>
      <c r="C664" s="1" t="s">
        <v>186</v>
      </c>
      <c r="D664" s="1" t="s">
        <v>192</v>
      </c>
      <c r="E664" s="1" t="n">
        <v>0</v>
      </c>
      <c r="F664" s="1" t="n">
        <v>1</v>
      </c>
      <c r="G664" s="20" t="b">
        <f aca="false">FALSE()</f>
        <v>0</v>
      </c>
      <c r="H664" s="20" t="b">
        <f aca="false">TRUE()</f>
        <v>1</v>
      </c>
    </row>
    <row r="665" customFormat="false" ht="15" hidden="false" customHeight="true" outlineLevel="0" collapsed="false">
      <c r="A665" s="19" t="n">
        <v>45633.6041666667</v>
      </c>
      <c r="B665" s="1" t="s">
        <v>32</v>
      </c>
      <c r="C665" s="1" t="s">
        <v>15</v>
      </c>
      <c r="D665" s="1" t="s">
        <v>199</v>
      </c>
      <c r="E665" s="1" t="n">
        <v>4</v>
      </c>
      <c r="F665" s="1" t="n">
        <v>2</v>
      </c>
      <c r="G665" s="20" t="b">
        <f aca="false">TRUE()</f>
        <v>1</v>
      </c>
      <c r="H665" s="20" t="b">
        <f aca="false">FALSE()</f>
        <v>0</v>
      </c>
    </row>
    <row r="666" customFormat="false" ht="15" hidden="false" customHeight="true" outlineLevel="0" collapsed="false">
      <c r="A666" s="19" t="n">
        <v>45633.6041666667</v>
      </c>
      <c r="B666" s="1" t="s">
        <v>32</v>
      </c>
      <c r="C666" s="1" t="s">
        <v>184</v>
      </c>
      <c r="D666" s="1" t="s">
        <v>198</v>
      </c>
      <c r="E666" s="1" t="n">
        <v>2</v>
      </c>
      <c r="F666" s="1" t="n">
        <v>1</v>
      </c>
      <c r="G666" s="20" t="b">
        <f aca="false">TRUE()</f>
        <v>1</v>
      </c>
      <c r="H666" s="20" t="b">
        <f aca="false">FALSE()</f>
        <v>0</v>
      </c>
    </row>
    <row r="667" customFormat="false" ht="15" hidden="false" customHeight="true" outlineLevel="0" collapsed="false">
      <c r="A667" s="19" t="n">
        <v>45633.625</v>
      </c>
      <c r="B667" s="1" t="s">
        <v>29</v>
      </c>
      <c r="C667" s="1" t="s">
        <v>138</v>
      </c>
      <c r="D667" s="1" t="s">
        <v>133</v>
      </c>
      <c r="E667" s="1" t="n">
        <v>1</v>
      </c>
      <c r="F667" s="1" t="n">
        <v>0</v>
      </c>
      <c r="G667" s="20" t="b">
        <f aca="false">TRUE()</f>
        <v>1</v>
      </c>
      <c r="H667" s="20" t="b">
        <f aca="false">FALSE()</f>
        <v>0</v>
      </c>
    </row>
    <row r="668" customFormat="false" ht="15" hidden="false" customHeight="true" outlineLevel="0" collapsed="false">
      <c r="A668" s="19" t="n">
        <v>45633.625</v>
      </c>
      <c r="B668" s="1" t="s">
        <v>29</v>
      </c>
      <c r="C668" s="1" t="s">
        <v>152</v>
      </c>
      <c r="D668" s="1" t="s">
        <v>132</v>
      </c>
      <c r="E668" s="1" t="n">
        <v>4</v>
      </c>
      <c r="F668" s="1" t="n">
        <v>2</v>
      </c>
      <c r="G668" s="20" t="b">
        <f aca="false">TRUE()</f>
        <v>1</v>
      </c>
      <c r="H668" s="20" t="b">
        <f aca="false">FALSE()</f>
        <v>0</v>
      </c>
    </row>
    <row r="669" customFormat="false" ht="15" hidden="false" customHeight="true" outlineLevel="0" collapsed="false">
      <c r="A669" s="19" t="n">
        <v>45633.625</v>
      </c>
      <c r="B669" s="1" t="s">
        <v>29</v>
      </c>
      <c r="C669" s="1" t="s">
        <v>153</v>
      </c>
      <c r="D669" s="1" t="s">
        <v>23</v>
      </c>
      <c r="E669" s="1" t="n">
        <v>2</v>
      </c>
      <c r="F669" s="1" t="n">
        <v>2</v>
      </c>
      <c r="G669" s="20" t="b">
        <f aca="false">FALSE()</f>
        <v>0</v>
      </c>
      <c r="H669" s="20" t="b">
        <f aca="false">FALSE()</f>
        <v>0</v>
      </c>
    </row>
    <row r="670" customFormat="false" ht="15" hidden="false" customHeight="true" outlineLevel="0" collapsed="false">
      <c r="A670" s="19" t="n">
        <v>45633.6354166667</v>
      </c>
      <c r="B670" s="1" t="s">
        <v>30</v>
      </c>
      <c r="C670" s="1" t="s">
        <v>116</v>
      </c>
      <c r="D670" s="1" t="s">
        <v>16</v>
      </c>
      <c r="E670" s="1" t="n">
        <v>2</v>
      </c>
      <c r="F670" s="1" t="n">
        <v>2</v>
      </c>
      <c r="G670" s="20" t="b">
        <f aca="false">FALSE()</f>
        <v>0</v>
      </c>
      <c r="H670" s="20" t="b">
        <f aca="false">FALSE()</f>
        <v>0</v>
      </c>
    </row>
    <row r="671" customFormat="false" ht="15" hidden="false" customHeight="true" outlineLevel="0" collapsed="false">
      <c r="A671" s="19" t="n">
        <v>45633.6666666667</v>
      </c>
      <c r="B671" s="1" t="s">
        <v>33</v>
      </c>
      <c r="C671" s="1" t="s">
        <v>149</v>
      </c>
      <c r="D671" s="1" t="s">
        <v>158</v>
      </c>
      <c r="E671" s="1" t="n">
        <v>2</v>
      </c>
      <c r="F671" s="1" t="n">
        <v>0</v>
      </c>
      <c r="G671" s="20" t="b">
        <f aca="false">TRUE()</f>
        <v>1</v>
      </c>
      <c r="H671" s="20" t="b">
        <f aca="false">FALSE()</f>
        <v>0</v>
      </c>
    </row>
    <row r="672" customFormat="false" ht="15" hidden="false" customHeight="true" outlineLevel="0" collapsed="false">
      <c r="A672" s="19" t="n">
        <v>45633.7083333333</v>
      </c>
      <c r="B672" s="1" t="s">
        <v>31</v>
      </c>
      <c r="C672" s="1" t="s">
        <v>177</v>
      </c>
      <c r="D672" s="1" t="s">
        <v>164</v>
      </c>
      <c r="E672" s="1" t="n">
        <v>2</v>
      </c>
      <c r="F672" s="1" t="n">
        <v>2</v>
      </c>
      <c r="G672" s="20" t="b">
        <f aca="false">FALSE()</f>
        <v>0</v>
      </c>
      <c r="H672" s="20" t="b">
        <f aca="false">FALSE()</f>
        <v>0</v>
      </c>
    </row>
    <row r="673" customFormat="false" ht="15" hidden="false" customHeight="true" outlineLevel="0" collapsed="false">
      <c r="A673" s="19" t="n">
        <v>45633.7291666667</v>
      </c>
      <c r="B673" s="1" t="s">
        <v>32</v>
      </c>
      <c r="C673" s="1" t="s">
        <v>183</v>
      </c>
      <c r="D673" s="1" t="s">
        <v>195</v>
      </c>
      <c r="E673" s="1" t="n">
        <v>1</v>
      </c>
      <c r="F673" s="1" t="n">
        <v>1</v>
      </c>
      <c r="G673" s="20" t="b">
        <f aca="false">FALSE()</f>
        <v>0</v>
      </c>
      <c r="H673" s="20" t="b">
        <f aca="false">FALSE()</f>
        <v>0</v>
      </c>
    </row>
    <row r="674" customFormat="false" ht="15" hidden="false" customHeight="true" outlineLevel="0" collapsed="false">
      <c r="A674" s="19" t="n">
        <v>45633.7291666667</v>
      </c>
      <c r="B674" s="1" t="s">
        <v>29</v>
      </c>
      <c r="C674" s="1" t="s">
        <v>121</v>
      </c>
      <c r="D674" s="1" t="s">
        <v>126</v>
      </c>
      <c r="E674" s="1" t="n">
        <v>2</v>
      </c>
      <c r="F674" s="1" t="n">
        <v>3</v>
      </c>
      <c r="G674" s="20" t="b">
        <f aca="false">FALSE()</f>
        <v>0</v>
      </c>
      <c r="H674" s="20" t="b">
        <f aca="false">TRUE()</f>
        <v>1</v>
      </c>
    </row>
    <row r="675" customFormat="false" ht="15" hidden="false" customHeight="true" outlineLevel="0" collapsed="false">
      <c r="A675" s="19" t="n">
        <v>45633.7291666667</v>
      </c>
      <c r="B675" s="1" t="s">
        <v>30</v>
      </c>
      <c r="C675" s="1" t="s">
        <v>151</v>
      </c>
      <c r="D675" s="1" t="s">
        <v>167</v>
      </c>
      <c r="E675" s="1" t="n">
        <v>0</v>
      </c>
      <c r="F675" s="1" t="n">
        <v>1</v>
      </c>
      <c r="G675" s="20" t="b">
        <f aca="false">FALSE()</f>
        <v>0</v>
      </c>
      <c r="H675" s="20" t="b">
        <f aca="false">TRUE()</f>
        <v>1</v>
      </c>
    </row>
    <row r="676" customFormat="false" ht="15" hidden="false" customHeight="true" outlineLevel="0" collapsed="false">
      <c r="A676" s="19" t="n">
        <v>45633.75</v>
      </c>
      <c r="B676" s="1" t="s">
        <v>33</v>
      </c>
      <c r="C676" s="1" t="s">
        <v>155</v>
      </c>
      <c r="D676" s="1" t="s">
        <v>120</v>
      </c>
      <c r="E676" s="1" t="n">
        <v>2</v>
      </c>
      <c r="F676" s="1" t="n">
        <v>1</v>
      </c>
      <c r="G676" s="20" t="b">
        <f aca="false">TRUE()</f>
        <v>1</v>
      </c>
      <c r="H676" s="20" t="b">
        <f aca="false">FALSE()</f>
        <v>0</v>
      </c>
    </row>
    <row r="677" customFormat="false" ht="15" hidden="false" customHeight="true" outlineLevel="0" collapsed="false">
      <c r="A677" s="19" t="n">
        <v>45633.8229166667</v>
      </c>
      <c r="B677" s="1" t="s">
        <v>31</v>
      </c>
      <c r="C677" s="1" t="s">
        <v>20</v>
      </c>
      <c r="D677" s="1" t="s">
        <v>174</v>
      </c>
      <c r="E677" s="1" t="n">
        <v>4</v>
      </c>
      <c r="F677" s="1" t="n">
        <v>1</v>
      </c>
      <c r="G677" s="20" t="b">
        <f aca="false">TRUE()</f>
        <v>1</v>
      </c>
      <c r="H677" s="20" t="b">
        <f aca="false">FALSE()</f>
        <v>0</v>
      </c>
    </row>
    <row r="678" customFormat="false" ht="15" hidden="false" customHeight="true" outlineLevel="0" collapsed="false">
      <c r="A678" s="19" t="n">
        <v>45633.8333333333</v>
      </c>
      <c r="B678" s="1" t="s">
        <v>30</v>
      </c>
      <c r="C678" s="1" t="s">
        <v>117</v>
      </c>
      <c r="D678" s="1" t="s">
        <v>18</v>
      </c>
      <c r="E678" s="1" t="n">
        <v>0</v>
      </c>
      <c r="F678" s="1" t="n">
        <v>3</v>
      </c>
      <c r="G678" s="20" t="b">
        <f aca="false">FALSE()</f>
        <v>0</v>
      </c>
      <c r="H678" s="20" t="b">
        <f aca="false">TRUE()</f>
        <v>1</v>
      </c>
    </row>
    <row r="679" customFormat="false" ht="15" hidden="false" customHeight="true" outlineLevel="0" collapsed="false">
      <c r="A679" s="19" t="n">
        <v>45633.8333333333</v>
      </c>
      <c r="B679" s="1" t="s">
        <v>33</v>
      </c>
      <c r="C679" s="1" t="s">
        <v>156</v>
      </c>
      <c r="D679" s="1" t="s">
        <v>172</v>
      </c>
      <c r="E679" s="1" t="n">
        <v>0</v>
      </c>
      <c r="F679" s="1" t="n">
        <v>3</v>
      </c>
      <c r="G679" s="20" t="b">
        <f aca="false">FALSE()</f>
        <v>0</v>
      </c>
      <c r="H679" s="20" t="b">
        <f aca="false">TRUE()</f>
        <v>1</v>
      </c>
    </row>
    <row r="680" customFormat="false" ht="15" hidden="false" customHeight="true" outlineLevel="0" collapsed="false">
      <c r="A680" s="19" t="n">
        <v>45634.4791666667</v>
      </c>
      <c r="B680" s="1" t="s">
        <v>31</v>
      </c>
      <c r="C680" s="1" t="s">
        <v>140</v>
      </c>
      <c r="D680" s="1" t="s">
        <v>168</v>
      </c>
      <c r="E680" s="1" t="n">
        <v>1</v>
      </c>
      <c r="F680" s="1" t="n">
        <v>0</v>
      </c>
      <c r="G680" s="20" t="b">
        <f aca="false">TRUE()</f>
        <v>1</v>
      </c>
      <c r="H680" s="20" t="b">
        <f aca="false">FALSE()</f>
        <v>0</v>
      </c>
    </row>
    <row r="681" customFormat="false" ht="15" hidden="false" customHeight="true" outlineLevel="0" collapsed="false">
      <c r="A681" s="19" t="n">
        <v>45634.5416666667</v>
      </c>
      <c r="B681" s="1" t="s">
        <v>30</v>
      </c>
      <c r="C681" s="1" t="s">
        <v>142</v>
      </c>
      <c r="D681" s="1" t="s">
        <v>166</v>
      </c>
      <c r="E681" s="1" t="n">
        <v>0</v>
      </c>
      <c r="F681" s="1" t="n">
        <v>3</v>
      </c>
      <c r="G681" s="20" t="b">
        <f aca="false">FALSE()</f>
        <v>0</v>
      </c>
      <c r="H681" s="20" t="b">
        <f aca="false">TRUE()</f>
        <v>1</v>
      </c>
    </row>
    <row r="682" customFormat="false" ht="15" hidden="false" customHeight="true" outlineLevel="0" collapsed="false">
      <c r="A682" s="19" t="n">
        <v>45634.5833333333</v>
      </c>
      <c r="B682" s="1" t="s">
        <v>31</v>
      </c>
      <c r="C682" s="1" t="s">
        <v>163</v>
      </c>
      <c r="D682" s="1" t="s">
        <v>147</v>
      </c>
      <c r="E682" s="1" t="n">
        <v>1</v>
      </c>
      <c r="F682" s="1" t="n">
        <v>4</v>
      </c>
      <c r="G682" s="20" t="b">
        <f aca="false">FALSE()</f>
        <v>0</v>
      </c>
      <c r="H682" s="20" t="b">
        <f aca="false">TRUE()</f>
        <v>1</v>
      </c>
    </row>
    <row r="683" customFormat="false" ht="15" hidden="false" customHeight="true" outlineLevel="0" collapsed="false">
      <c r="A683" s="19" t="n">
        <v>45634.5833333333</v>
      </c>
      <c r="B683" s="1" t="s">
        <v>33</v>
      </c>
      <c r="C683" s="1" t="s">
        <v>157</v>
      </c>
      <c r="D683" s="1" t="s">
        <v>160</v>
      </c>
      <c r="E683" s="1" t="n">
        <v>2</v>
      </c>
      <c r="F683" s="1" t="n">
        <v>0</v>
      </c>
      <c r="G683" s="20" t="b">
        <f aca="false">TRUE()</f>
        <v>1</v>
      </c>
      <c r="H683" s="20" t="b">
        <f aca="false">FALSE()</f>
        <v>0</v>
      </c>
    </row>
    <row r="684" customFormat="false" ht="15" hidden="false" customHeight="true" outlineLevel="0" collapsed="false">
      <c r="A684" s="19" t="n">
        <v>45634.5833333333</v>
      </c>
      <c r="B684" s="1" t="s">
        <v>29</v>
      </c>
      <c r="C684" s="1" t="s">
        <v>179</v>
      </c>
      <c r="D684" s="1" t="s">
        <v>129</v>
      </c>
      <c r="E684" s="1" t="n">
        <v>2</v>
      </c>
      <c r="F684" s="1" t="n">
        <v>2</v>
      </c>
      <c r="G684" s="20" t="b">
        <f aca="false">FALSE()</f>
        <v>0</v>
      </c>
      <c r="H684" s="20" t="b">
        <f aca="false">FALSE()</f>
        <v>0</v>
      </c>
    </row>
    <row r="685" customFormat="false" ht="15" hidden="false" customHeight="true" outlineLevel="0" collapsed="false">
      <c r="A685" s="19" t="n">
        <v>45634.5833333333</v>
      </c>
      <c r="B685" s="1" t="s">
        <v>29</v>
      </c>
      <c r="C685" s="1" t="s">
        <v>125</v>
      </c>
      <c r="D685" s="1" t="s">
        <v>127</v>
      </c>
      <c r="E685" s="1" t="n">
        <v>1</v>
      </c>
      <c r="F685" s="1" t="n">
        <v>2</v>
      </c>
      <c r="G685" s="20" t="b">
        <f aca="false">FALSE()</f>
        <v>0</v>
      </c>
      <c r="H685" s="20" t="b">
        <f aca="false">TRUE()</f>
        <v>1</v>
      </c>
    </row>
    <row r="686" customFormat="false" ht="15" hidden="false" customHeight="true" outlineLevel="0" collapsed="false">
      <c r="A686" s="19" t="n">
        <v>45634.5833333333</v>
      </c>
      <c r="B686" s="1" t="s">
        <v>29</v>
      </c>
      <c r="C686" s="1" t="s">
        <v>122</v>
      </c>
      <c r="D686" s="1" t="s">
        <v>130</v>
      </c>
      <c r="E686" s="1" t="n">
        <v>1</v>
      </c>
      <c r="F686" s="1" t="n">
        <v>1</v>
      </c>
      <c r="G686" s="20" t="b">
        <f aca="false">FALSE()</f>
        <v>0</v>
      </c>
      <c r="H686" s="20" t="b">
        <f aca="false">FALSE()</f>
        <v>0</v>
      </c>
    </row>
    <row r="687" customFormat="false" ht="15" hidden="false" customHeight="true" outlineLevel="0" collapsed="false">
      <c r="A687" s="19" t="n">
        <v>45634.6041666667</v>
      </c>
      <c r="B687" s="1" t="s">
        <v>32</v>
      </c>
      <c r="C687" s="1" t="s">
        <v>197</v>
      </c>
      <c r="D687" s="1" t="s">
        <v>187</v>
      </c>
      <c r="E687" s="1" t="n">
        <v>4</v>
      </c>
      <c r="F687" s="1" t="n">
        <v>3</v>
      </c>
      <c r="G687" s="20" t="b">
        <f aca="false">TRUE()</f>
        <v>1</v>
      </c>
      <c r="H687" s="20" t="b">
        <f aca="false">FALSE()</f>
        <v>0</v>
      </c>
    </row>
    <row r="688" customFormat="false" ht="15" hidden="false" customHeight="true" outlineLevel="0" collapsed="false">
      <c r="A688" s="19" t="n">
        <v>45634.6354166667</v>
      </c>
      <c r="B688" s="1" t="s">
        <v>30</v>
      </c>
      <c r="C688" s="1" t="s">
        <v>114</v>
      </c>
      <c r="D688" s="1" t="s">
        <v>181</v>
      </c>
      <c r="E688" s="1" t="n">
        <v>2</v>
      </c>
      <c r="F688" s="1" t="n">
        <v>0</v>
      </c>
      <c r="G688" s="20" t="b">
        <f aca="false">TRUE()</f>
        <v>1</v>
      </c>
      <c r="H688" s="20" t="b">
        <f aca="false">FALSE()</f>
        <v>0</v>
      </c>
    </row>
    <row r="689" customFormat="false" ht="15" hidden="false" customHeight="true" outlineLevel="0" collapsed="false">
      <c r="A689" s="19" t="n">
        <v>45634.6666666667</v>
      </c>
      <c r="B689" s="1" t="s">
        <v>33</v>
      </c>
      <c r="C689" s="1" t="s">
        <v>159</v>
      </c>
      <c r="D689" s="1" t="s">
        <v>171</v>
      </c>
      <c r="E689" s="1" t="n">
        <v>1</v>
      </c>
      <c r="F689" s="1" t="n">
        <v>0</v>
      </c>
      <c r="G689" s="20" t="b">
        <f aca="false">TRUE()</f>
        <v>1</v>
      </c>
      <c r="H689" s="20" t="b">
        <f aca="false">FALSE()</f>
        <v>0</v>
      </c>
    </row>
    <row r="690" customFormat="false" ht="15" hidden="false" customHeight="true" outlineLevel="0" collapsed="false">
      <c r="A690" s="19" t="n">
        <v>45634.6666666667</v>
      </c>
      <c r="B690" s="1" t="s">
        <v>33</v>
      </c>
      <c r="C690" s="1" t="s">
        <v>161</v>
      </c>
      <c r="D690" s="1" t="s">
        <v>143</v>
      </c>
      <c r="E690" s="1" t="n">
        <v>0</v>
      </c>
      <c r="F690" s="1" t="n">
        <v>0</v>
      </c>
      <c r="G690" s="20" t="b">
        <f aca="false">FALSE()</f>
        <v>0</v>
      </c>
      <c r="H690" s="20" t="b">
        <f aca="false">FALSE()</f>
        <v>0</v>
      </c>
    </row>
    <row r="691" customFormat="false" ht="15" hidden="false" customHeight="true" outlineLevel="0" collapsed="false">
      <c r="A691" s="19" t="n">
        <v>45634.6875</v>
      </c>
      <c r="B691" s="1" t="s">
        <v>32</v>
      </c>
      <c r="C691" s="1" t="s">
        <v>193</v>
      </c>
      <c r="D691" s="1" t="s">
        <v>189</v>
      </c>
      <c r="E691" s="1" t="n">
        <v>1</v>
      </c>
      <c r="F691" s="1" t="n">
        <v>1</v>
      </c>
      <c r="G691" s="20" t="b">
        <f aca="false">FALSE()</f>
        <v>0</v>
      </c>
      <c r="H691" s="20" t="b">
        <f aca="false">FALSE()</f>
        <v>0</v>
      </c>
    </row>
    <row r="692" customFormat="false" ht="15" hidden="false" customHeight="true" outlineLevel="0" collapsed="false">
      <c r="A692" s="19" t="n">
        <v>45634.6875</v>
      </c>
      <c r="B692" s="1" t="s">
        <v>29</v>
      </c>
      <c r="C692" s="1" t="s">
        <v>180</v>
      </c>
      <c r="D692" s="1" t="s">
        <v>162</v>
      </c>
      <c r="E692" s="1" t="n">
        <v>3</v>
      </c>
      <c r="F692" s="1" t="n">
        <v>4</v>
      </c>
      <c r="G692" s="20" t="b">
        <f aca="false">FALSE()</f>
        <v>0</v>
      </c>
      <c r="H692" s="20" t="b">
        <f aca="false">TRUE()</f>
        <v>1</v>
      </c>
    </row>
    <row r="693" customFormat="false" ht="15" hidden="false" customHeight="true" outlineLevel="0" collapsed="false">
      <c r="A693" s="19" t="n">
        <v>45634.7083333333</v>
      </c>
      <c r="B693" s="1" t="s">
        <v>31</v>
      </c>
      <c r="C693" s="1" t="s">
        <v>170</v>
      </c>
      <c r="D693" s="1" t="s">
        <v>178</v>
      </c>
      <c r="E693" s="1" t="n">
        <v>2</v>
      </c>
      <c r="F693" s="1" t="n">
        <v>2</v>
      </c>
      <c r="G693" s="20" t="b">
        <f aca="false">FALSE()</f>
        <v>0</v>
      </c>
      <c r="H693" s="20" t="b">
        <f aca="false">FALSE()</f>
        <v>0</v>
      </c>
    </row>
    <row r="694" customFormat="false" ht="15" hidden="false" customHeight="true" outlineLevel="0" collapsed="false">
      <c r="A694" s="19" t="n">
        <v>45634.7291666667</v>
      </c>
      <c r="B694" s="1" t="s">
        <v>30</v>
      </c>
      <c r="C694" s="1" t="s">
        <v>141</v>
      </c>
      <c r="D694" s="1" t="s">
        <v>119</v>
      </c>
      <c r="E694" s="1" t="n">
        <v>2</v>
      </c>
      <c r="F694" s="1" t="n">
        <v>2</v>
      </c>
      <c r="G694" s="20" t="b">
        <f aca="false">FALSE()</f>
        <v>0</v>
      </c>
      <c r="H694" s="20" t="b">
        <f aca="false">FALSE()</f>
        <v>0</v>
      </c>
    </row>
    <row r="695" customFormat="false" ht="15" hidden="false" customHeight="true" outlineLevel="0" collapsed="false">
      <c r="A695" s="19" t="n">
        <v>45634.8229166667</v>
      </c>
      <c r="B695" s="1" t="s">
        <v>31</v>
      </c>
      <c r="C695" s="1" t="s">
        <v>22</v>
      </c>
      <c r="D695" s="1" t="s">
        <v>169</v>
      </c>
      <c r="E695" s="1" t="n">
        <v>0</v>
      </c>
      <c r="F695" s="1" t="n">
        <v>1</v>
      </c>
      <c r="G695" s="20" t="b">
        <f aca="false">FALSE()</f>
        <v>0</v>
      </c>
      <c r="H695" s="20" t="b">
        <f aca="false">TRUE()</f>
        <v>1</v>
      </c>
    </row>
    <row r="696" customFormat="false" ht="15" hidden="false" customHeight="true" outlineLevel="0" collapsed="false">
      <c r="A696" s="19" t="n">
        <v>45634.8229166667</v>
      </c>
      <c r="B696" s="1" t="s">
        <v>33</v>
      </c>
      <c r="C696" s="1" t="s">
        <v>150</v>
      </c>
      <c r="D696" s="1" t="s">
        <v>135</v>
      </c>
      <c r="E696" s="1" t="n">
        <v>0</v>
      </c>
      <c r="F696" s="1" t="n">
        <v>2</v>
      </c>
      <c r="G696" s="20" t="b">
        <f aca="false">FALSE()</f>
        <v>0</v>
      </c>
      <c r="H696" s="20" t="b">
        <f aca="false">TRUE()</f>
        <v>1</v>
      </c>
    </row>
    <row r="697" customFormat="false" ht="15" hidden="false" customHeight="true" outlineLevel="0" collapsed="false">
      <c r="A697" s="19" t="n">
        <v>45634.8333333333</v>
      </c>
      <c r="B697" s="1" t="s">
        <v>30</v>
      </c>
      <c r="C697" s="1" t="s">
        <v>182</v>
      </c>
      <c r="D697" s="1" t="s">
        <v>124</v>
      </c>
      <c r="E697" s="1" t="n">
        <v>4</v>
      </c>
      <c r="F697" s="1" t="n">
        <v>3</v>
      </c>
      <c r="G697" s="20" t="b">
        <f aca="false">TRUE()</f>
        <v>1</v>
      </c>
      <c r="H697" s="20" t="b">
        <f aca="false">FALSE()</f>
        <v>0</v>
      </c>
    </row>
    <row r="698" customFormat="false" ht="15" hidden="false" customHeight="true" outlineLevel="0" collapsed="false">
      <c r="A698" s="19" t="n">
        <v>45635.8229166667</v>
      </c>
      <c r="B698" s="1" t="s">
        <v>31</v>
      </c>
      <c r="C698" s="1" t="s">
        <v>148</v>
      </c>
      <c r="D698" s="1" t="s">
        <v>165</v>
      </c>
      <c r="E698" s="1" t="n">
        <v>1</v>
      </c>
      <c r="F698" s="1" t="n">
        <v>2</v>
      </c>
      <c r="G698" s="20" t="b">
        <f aca="false">FALSE()</f>
        <v>0</v>
      </c>
      <c r="H698" s="20" t="b">
        <f aca="false">TRUE()</f>
        <v>1</v>
      </c>
    </row>
    <row r="699" customFormat="false" ht="15" hidden="false" customHeight="true" outlineLevel="0" collapsed="false">
      <c r="A699" s="19" t="n">
        <v>45635.8333333333</v>
      </c>
      <c r="B699" s="1" t="s">
        <v>30</v>
      </c>
      <c r="C699" s="1" t="s">
        <v>115</v>
      </c>
      <c r="D699" s="1" t="s">
        <v>176</v>
      </c>
      <c r="E699" s="1" t="n">
        <v>1</v>
      </c>
      <c r="F699" s="1" t="n">
        <v>0</v>
      </c>
      <c r="G699" s="20" t="b">
        <f aca="false">TRUE()</f>
        <v>1</v>
      </c>
      <c r="H699" s="20" t="b">
        <f aca="false">FALSE()</f>
        <v>0</v>
      </c>
    </row>
    <row r="700" customFormat="false" ht="15" hidden="false" customHeight="true" outlineLevel="0" collapsed="false">
      <c r="A700" s="19" t="n">
        <v>45635.8333333333</v>
      </c>
      <c r="B700" s="1" t="s">
        <v>29</v>
      </c>
      <c r="C700" s="1" t="s">
        <v>137</v>
      </c>
      <c r="D700" s="1" t="s">
        <v>131</v>
      </c>
      <c r="E700" s="1" t="n">
        <v>2</v>
      </c>
      <c r="F700" s="1" t="n">
        <v>1</v>
      </c>
      <c r="G700" s="20" t="b">
        <f aca="false">TRUE()</f>
        <v>1</v>
      </c>
      <c r="H700" s="20" t="b">
        <f aca="false">FALSE()</f>
        <v>0</v>
      </c>
    </row>
    <row r="701" customFormat="false" ht="15" hidden="false" customHeight="true" outlineLevel="0" collapsed="false">
      <c r="A701" s="19" t="n">
        <v>45639.8125</v>
      </c>
      <c r="B701" s="1" t="s">
        <v>32</v>
      </c>
      <c r="C701" s="1" t="s">
        <v>189</v>
      </c>
      <c r="D701" s="1" t="s">
        <v>197</v>
      </c>
      <c r="E701" s="1" t="n">
        <v>3</v>
      </c>
      <c r="F701" s="1" t="n">
        <v>2</v>
      </c>
      <c r="G701" s="20" t="b">
        <f aca="false">TRUE()</f>
        <v>1</v>
      </c>
      <c r="H701" s="20" t="b">
        <f aca="false">FALSE()</f>
        <v>0</v>
      </c>
    </row>
    <row r="702" customFormat="false" ht="15" hidden="false" customHeight="true" outlineLevel="0" collapsed="false">
      <c r="A702" s="19" t="n">
        <v>45639.8229166667</v>
      </c>
      <c r="B702" s="1" t="s">
        <v>33</v>
      </c>
      <c r="C702" s="1" t="s">
        <v>158</v>
      </c>
      <c r="D702" s="1" t="s">
        <v>150</v>
      </c>
      <c r="E702" s="1" t="n">
        <v>2</v>
      </c>
      <c r="F702" s="1" t="n">
        <v>1</v>
      </c>
      <c r="G702" s="20" t="b">
        <f aca="false">TRUE()</f>
        <v>1</v>
      </c>
      <c r="H702" s="20" t="b">
        <f aca="false">FALSE()</f>
        <v>0</v>
      </c>
    </row>
    <row r="703" customFormat="false" ht="15" hidden="false" customHeight="true" outlineLevel="0" collapsed="false">
      <c r="A703" s="19" t="n">
        <v>45639.8229166667</v>
      </c>
      <c r="B703" s="1" t="s">
        <v>31</v>
      </c>
      <c r="C703" s="1" t="s">
        <v>147</v>
      </c>
      <c r="D703" s="1" t="s">
        <v>146</v>
      </c>
      <c r="E703" s="1" t="n">
        <v>0</v>
      </c>
      <c r="F703" s="1" t="n">
        <v>1</v>
      </c>
      <c r="G703" s="20" t="b">
        <f aca="false">FALSE()</f>
        <v>0</v>
      </c>
      <c r="H703" s="20" t="b">
        <f aca="false">TRUE()</f>
        <v>1</v>
      </c>
    </row>
    <row r="704" customFormat="false" ht="15" hidden="false" customHeight="true" outlineLevel="0" collapsed="false">
      <c r="A704" s="19" t="n">
        <v>45639.8333333333</v>
      </c>
      <c r="B704" s="1" t="s">
        <v>30</v>
      </c>
      <c r="C704" s="1" t="s">
        <v>175</v>
      </c>
      <c r="D704" s="1" t="s">
        <v>151</v>
      </c>
      <c r="E704" s="1" t="n">
        <v>1</v>
      </c>
      <c r="F704" s="1" t="n">
        <v>0</v>
      </c>
      <c r="G704" s="20" t="b">
        <f aca="false">TRUE()</f>
        <v>1</v>
      </c>
      <c r="H704" s="20" t="b">
        <f aca="false">FALSE()</f>
        <v>0</v>
      </c>
    </row>
    <row r="705" customFormat="false" ht="15" hidden="false" customHeight="true" outlineLevel="0" collapsed="false">
      <c r="A705" s="19" t="n">
        <v>45640.5416666667</v>
      </c>
      <c r="B705" s="1" t="s">
        <v>30</v>
      </c>
      <c r="C705" s="1" t="s">
        <v>176</v>
      </c>
      <c r="D705" s="1" t="s">
        <v>141</v>
      </c>
      <c r="E705" s="1" t="n">
        <v>0</v>
      </c>
      <c r="F705" s="1" t="n">
        <v>0</v>
      </c>
      <c r="G705" s="20" t="b">
        <f aca="false">FALSE()</f>
        <v>0</v>
      </c>
      <c r="H705" s="20" t="b">
        <f aca="false">FALSE()</f>
        <v>0</v>
      </c>
    </row>
    <row r="706" customFormat="false" ht="15" hidden="false" customHeight="true" outlineLevel="0" collapsed="false">
      <c r="A706" s="19" t="n">
        <v>45640.5833333333</v>
      </c>
      <c r="B706" s="1" t="s">
        <v>31</v>
      </c>
      <c r="C706" s="1" t="s">
        <v>168</v>
      </c>
      <c r="D706" s="1" t="s">
        <v>24</v>
      </c>
      <c r="E706" s="1" t="n">
        <v>0</v>
      </c>
      <c r="F706" s="1" t="n">
        <v>1</v>
      </c>
      <c r="G706" s="20" t="b">
        <f aca="false">FALSE()</f>
        <v>0</v>
      </c>
      <c r="H706" s="20" t="b">
        <f aca="false">TRUE()</f>
        <v>1</v>
      </c>
    </row>
    <row r="707" customFormat="false" ht="15" hidden="false" customHeight="true" outlineLevel="0" collapsed="false">
      <c r="A707" s="19" t="n">
        <v>45640.6041666667</v>
      </c>
      <c r="B707" s="1" t="s">
        <v>32</v>
      </c>
      <c r="C707" s="1" t="s">
        <v>188</v>
      </c>
      <c r="D707" s="1" t="s">
        <v>186</v>
      </c>
      <c r="E707" s="1" t="n">
        <v>0</v>
      </c>
      <c r="F707" s="1" t="n">
        <v>2</v>
      </c>
      <c r="G707" s="20" t="b">
        <f aca="false">FALSE()</f>
        <v>0</v>
      </c>
      <c r="H707" s="20" t="b">
        <f aca="false">TRUE()</f>
        <v>1</v>
      </c>
    </row>
    <row r="708" customFormat="false" ht="15" hidden="false" customHeight="true" outlineLevel="0" collapsed="false">
      <c r="A708" s="19" t="n">
        <v>45640.6041666667</v>
      </c>
      <c r="B708" s="1" t="s">
        <v>32</v>
      </c>
      <c r="C708" s="1" t="s">
        <v>191</v>
      </c>
      <c r="D708" s="1" t="s">
        <v>184</v>
      </c>
      <c r="E708" s="1" t="n">
        <v>0</v>
      </c>
      <c r="F708" s="1" t="n">
        <v>2</v>
      </c>
      <c r="G708" s="20" t="b">
        <f aca="false">FALSE()</f>
        <v>0</v>
      </c>
      <c r="H708" s="20" t="b">
        <f aca="false">TRUE()</f>
        <v>1</v>
      </c>
    </row>
    <row r="709" customFormat="false" ht="15" hidden="false" customHeight="true" outlineLevel="0" collapsed="false">
      <c r="A709" s="19" t="n">
        <v>45640.6041666667</v>
      </c>
      <c r="B709" s="1" t="s">
        <v>32</v>
      </c>
      <c r="C709" s="1" t="s">
        <v>183</v>
      </c>
      <c r="D709" s="1" t="s">
        <v>194</v>
      </c>
      <c r="E709" s="1" t="n">
        <v>4</v>
      </c>
      <c r="F709" s="1" t="n">
        <v>1</v>
      </c>
      <c r="G709" s="20" t="b">
        <f aca="false">TRUE()</f>
        <v>1</v>
      </c>
      <c r="H709" s="20" t="b">
        <f aca="false">FALSE()</f>
        <v>0</v>
      </c>
    </row>
    <row r="710" customFormat="false" ht="15" hidden="false" customHeight="true" outlineLevel="0" collapsed="false">
      <c r="A710" s="19" t="n">
        <v>45640.6041666667</v>
      </c>
      <c r="B710" s="1" t="s">
        <v>32</v>
      </c>
      <c r="C710" s="1" t="s">
        <v>187</v>
      </c>
      <c r="D710" s="1" t="s">
        <v>15</v>
      </c>
      <c r="E710" s="1" t="n">
        <v>2</v>
      </c>
      <c r="F710" s="1" t="n">
        <v>1</v>
      </c>
      <c r="G710" s="20" t="b">
        <f aca="false">TRUE()</f>
        <v>1</v>
      </c>
      <c r="H710" s="20" t="b">
        <f aca="false">FALSE()</f>
        <v>0</v>
      </c>
    </row>
    <row r="711" customFormat="false" ht="15" hidden="false" customHeight="true" outlineLevel="0" collapsed="false">
      <c r="A711" s="19" t="n">
        <v>45640.625</v>
      </c>
      <c r="B711" s="1" t="s">
        <v>29</v>
      </c>
      <c r="C711" s="1" t="s">
        <v>21</v>
      </c>
      <c r="D711" s="1" t="s">
        <v>122</v>
      </c>
      <c r="E711" s="1" t="n">
        <v>2</v>
      </c>
      <c r="F711" s="1" t="n">
        <v>2</v>
      </c>
      <c r="G711" s="20" t="b">
        <f aca="false">FALSE()</f>
        <v>0</v>
      </c>
      <c r="H711" s="20" t="b">
        <f aca="false">FALSE()</f>
        <v>0</v>
      </c>
    </row>
    <row r="712" customFormat="false" ht="15" hidden="false" customHeight="true" outlineLevel="0" collapsed="false">
      <c r="A712" s="19" t="n">
        <v>45640.625</v>
      </c>
      <c r="B712" s="1" t="s">
        <v>29</v>
      </c>
      <c r="C712" s="1" t="s">
        <v>131</v>
      </c>
      <c r="D712" s="1" t="s">
        <v>125</v>
      </c>
      <c r="E712" s="1" t="n">
        <v>1</v>
      </c>
      <c r="F712" s="1" t="n">
        <v>2</v>
      </c>
      <c r="G712" s="20" t="b">
        <f aca="false">FALSE()</f>
        <v>0</v>
      </c>
      <c r="H712" s="20" t="b">
        <f aca="false">TRUE()</f>
        <v>1</v>
      </c>
    </row>
    <row r="713" customFormat="false" ht="15" hidden="false" customHeight="true" outlineLevel="0" collapsed="false">
      <c r="A713" s="19" t="n">
        <v>45640.625</v>
      </c>
      <c r="B713" s="1" t="s">
        <v>29</v>
      </c>
      <c r="C713" s="1" t="s">
        <v>130</v>
      </c>
      <c r="D713" s="1" t="s">
        <v>128</v>
      </c>
      <c r="E713" s="1" t="n">
        <v>0</v>
      </c>
      <c r="F713" s="1" t="n">
        <v>0</v>
      </c>
      <c r="G713" s="20" t="b">
        <f aca="false">FALSE()</f>
        <v>0</v>
      </c>
      <c r="H713" s="20" t="b">
        <f aca="false">FALSE()</f>
        <v>0</v>
      </c>
    </row>
    <row r="714" customFormat="false" ht="15" hidden="false" customHeight="true" outlineLevel="0" collapsed="false">
      <c r="A714" s="19" t="n">
        <v>45640.625</v>
      </c>
      <c r="B714" s="1" t="s">
        <v>29</v>
      </c>
      <c r="C714" s="1" t="s">
        <v>132</v>
      </c>
      <c r="D714" s="1" t="s">
        <v>179</v>
      </c>
      <c r="E714" s="1" t="n">
        <v>4</v>
      </c>
      <c r="F714" s="1" t="n">
        <v>0</v>
      </c>
      <c r="G714" s="20" t="b">
        <f aca="false">TRUE()</f>
        <v>1</v>
      </c>
      <c r="H714" s="20" t="b">
        <f aca="false">FALSE()</f>
        <v>0</v>
      </c>
    </row>
    <row r="715" customFormat="false" ht="15" hidden="false" customHeight="true" outlineLevel="0" collapsed="false">
      <c r="A715" s="19" t="n">
        <v>45640.6354166667</v>
      </c>
      <c r="B715" s="1" t="s">
        <v>30</v>
      </c>
      <c r="C715" s="1" t="s">
        <v>173</v>
      </c>
      <c r="D715" s="1" t="s">
        <v>117</v>
      </c>
      <c r="E715" s="1" t="n">
        <v>2</v>
      </c>
      <c r="F715" s="1" t="n">
        <v>1</v>
      </c>
      <c r="G715" s="20" t="b">
        <f aca="false">TRUE()</f>
        <v>1</v>
      </c>
      <c r="H715" s="20" t="b">
        <f aca="false">FALSE()</f>
        <v>0</v>
      </c>
    </row>
    <row r="716" customFormat="false" ht="15" hidden="false" customHeight="true" outlineLevel="0" collapsed="false">
      <c r="A716" s="19" t="n">
        <v>45640.6666666667</v>
      </c>
      <c r="B716" s="1" t="s">
        <v>33</v>
      </c>
      <c r="C716" s="1" t="s">
        <v>135</v>
      </c>
      <c r="D716" s="1" t="s">
        <v>144</v>
      </c>
      <c r="E716" s="1" t="n">
        <v>1</v>
      </c>
      <c r="F716" s="1" t="n">
        <v>1</v>
      </c>
      <c r="G716" s="20" t="b">
        <f aca="false">FALSE()</f>
        <v>0</v>
      </c>
      <c r="H716" s="20" t="b">
        <f aca="false">FALSE()</f>
        <v>0</v>
      </c>
    </row>
    <row r="717" customFormat="false" ht="15" hidden="false" customHeight="true" outlineLevel="0" collapsed="false">
      <c r="A717" s="19" t="n">
        <v>45640.7083333333</v>
      </c>
      <c r="B717" s="1" t="s">
        <v>31</v>
      </c>
      <c r="C717" s="1" t="s">
        <v>165</v>
      </c>
      <c r="D717" s="1" t="s">
        <v>22</v>
      </c>
      <c r="E717" s="1" t="n">
        <v>1</v>
      </c>
      <c r="F717" s="1" t="n">
        <v>3</v>
      </c>
      <c r="G717" s="20" t="b">
        <f aca="false">FALSE()</f>
        <v>0</v>
      </c>
      <c r="H717" s="20" t="b">
        <f aca="false">TRUE()</f>
        <v>1</v>
      </c>
    </row>
    <row r="718" customFormat="false" ht="15" hidden="false" customHeight="true" outlineLevel="0" collapsed="false">
      <c r="A718" s="19" t="n">
        <v>45640.7291666667</v>
      </c>
      <c r="B718" s="1" t="s">
        <v>29</v>
      </c>
      <c r="C718" s="1" t="s">
        <v>126</v>
      </c>
      <c r="D718" s="1" t="s">
        <v>138</v>
      </c>
      <c r="E718" s="1" t="n">
        <v>2</v>
      </c>
      <c r="F718" s="1" t="n">
        <v>1</v>
      </c>
      <c r="G718" s="20" t="b">
        <f aca="false">TRUE()</f>
        <v>1</v>
      </c>
      <c r="H718" s="20" t="b">
        <f aca="false">FALSE()</f>
        <v>0</v>
      </c>
    </row>
    <row r="719" customFormat="false" ht="15" hidden="false" customHeight="true" outlineLevel="0" collapsed="false">
      <c r="A719" s="19" t="n">
        <v>45640.7291666667</v>
      </c>
      <c r="B719" s="1" t="s">
        <v>30</v>
      </c>
      <c r="C719" s="1" t="s">
        <v>124</v>
      </c>
      <c r="D719" s="1" t="s">
        <v>118</v>
      </c>
      <c r="E719" s="1" t="n">
        <v>1</v>
      </c>
      <c r="F719" s="1" t="n">
        <v>0</v>
      </c>
      <c r="G719" s="20" t="b">
        <f aca="false">TRUE()</f>
        <v>1</v>
      </c>
      <c r="H719" s="20" t="b">
        <f aca="false">FALSE()</f>
        <v>0</v>
      </c>
    </row>
    <row r="720" customFormat="false" ht="15" hidden="false" customHeight="true" outlineLevel="0" collapsed="false">
      <c r="A720" s="19" t="n">
        <v>45640.7291666667</v>
      </c>
      <c r="B720" s="1" t="s">
        <v>32</v>
      </c>
      <c r="C720" s="1" t="s">
        <v>198</v>
      </c>
      <c r="D720" s="1" t="s">
        <v>192</v>
      </c>
      <c r="E720" s="1" t="n">
        <v>0</v>
      </c>
      <c r="F720" s="1" t="n">
        <v>2</v>
      </c>
      <c r="G720" s="20" t="b">
        <f aca="false">FALSE()</f>
        <v>0</v>
      </c>
      <c r="H720" s="20" t="b">
        <f aca="false">TRUE()</f>
        <v>1</v>
      </c>
    </row>
    <row r="721" customFormat="false" ht="15" hidden="false" customHeight="true" outlineLevel="0" collapsed="false">
      <c r="A721" s="19" t="n">
        <v>45640.75</v>
      </c>
      <c r="B721" s="1" t="s">
        <v>33</v>
      </c>
      <c r="C721" s="1" t="s">
        <v>154</v>
      </c>
      <c r="D721" s="1" t="s">
        <v>157</v>
      </c>
      <c r="E721" s="1" t="n">
        <v>2</v>
      </c>
      <c r="F721" s="1" t="n">
        <v>2</v>
      </c>
      <c r="G721" s="20" t="b">
        <f aca="false">FALSE()</f>
        <v>0</v>
      </c>
      <c r="H721" s="20" t="b">
        <f aca="false">FALSE()</f>
        <v>0</v>
      </c>
    </row>
    <row r="722" customFormat="false" ht="15" hidden="false" customHeight="true" outlineLevel="0" collapsed="false">
      <c r="A722" s="19" t="n">
        <v>45640.8229166667</v>
      </c>
      <c r="B722" s="1" t="s">
        <v>31</v>
      </c>
      <c r="C722" s="1" t="s">
        <v>177</v>
      </c>
      <c r="D722" s="1" t="s">
        <v>170</v>
      </c>
      <c r="E722" s="1" t="n">
        <v>2</v>
      </c>
      <c r="F722" s="1" t="n">
        <v>2</v>
      </c>
      <c r="G722" s="20" t="b">
        <f aca="false">FALSE()</f>
        <v>0</v>
      </c>
      <c r="H722" s="20" t="b">
        <f aca="false">FALSE()</f>
        <v>0</v>
      </c>
    </row>
    <row r="723" customFormat="false" ht="15" hidden="false" customHeight="true" outlineLevel="0" collapsed="false">
      <c r="A723" s="19" t="n">
        <v>45640.8333333333</v>
      </c>
      <c r="B723" s="1" t="s">
        <v>33</v>
      </c>
      <c r="C723" s="1" t="s">
        <v>143</v>
      </c>
      <c r="D723" s="1" t="s">
        <v>149</v>
      </c>
      <c r="E723" s="1" t="n">
        <v>0</v>
      </c>
      <c r="F723" s="1" t="n">
        <v>0</v>
      </c>
      <c r="G723" s="20" t="b">
        <f aca="false">FALSE()</f>
        <v>0</v>
      </c>
      <c r="H723" s="20" t="b">
        <f aca="false">FALSE()</f>
        <v>0</v>
      </c>
    </row>
    <row r="724" customFormat="false" ht="15" hidden="false" customHeight="true" outlineLevel="0" collapsed="false">
      <c r="A724" s="19" t="n">
        <v>45640.8333333333</v>
      </c>
      <c r="B724" s="1" t="s">
        <v>30</v>
      </c>
      <c r="C724" s="1" t="s">
        <v>167</v>
      </c>
      <c r="D724" s="1" t="s">
        <v>18</v>
      </c>
      <c r="E724" s="1" t="n">
        <v>3</v>
      </c>
      <c r="F724" s="1" t="n">
        <v>3</v>
      </c>
      <c r="G724" s="20" t="b">
        <f aca="false">FALSE()</f>
        <v>0</v>
      </c>
      <c r="H724" s="20" t="b">
        <f aca="false">FALSE()</f>
        <v>0</v>
      </c>
    </row>
    <row r="725" customFormat="false" ht="15" hidden="false" customHeight="true" outlineLevel="0" collapsed="false">
      <c r="A725" s="19" t="n">
        <v>45641.4791666667</v>
      </c>
      <c r="B725" s="1" t="s">
        <v>31</v>
      </c>
      <c r="C725" s="1" t="s">
        <v>174</v>
      </c>
      <c r="D725" s="1" t="s">
        <v>148</v>
      </c>
      <c r="E725" s="1" t="n">
        <v>2</v>
      </c>
      <c r="F725" s="1" t="n">
        <v>1</v>
      </c>
      <c r="G725" s="20" t="b">
        <f aca="false">TRUE()</f>
        <v>1</v>
      </c>
      <c r="H725" s="20" t="b">
        <f aca="false">FALSE()</f>
        <v>0</v>
      </c>
    </row>
    <row r="726" customFormat="false" ht="15" hidden="false" customHeight="true" outlineLevel="0" collapsed="false">
      <c r="A726" s="19" t="n">
        <v>45641.5416666667</v>
      </c>
      <c r="B726" s="1" t="s">
        <v>30</v>
      </c>
      <c r="C726" s="1" t="s">
        <v>182</v>
      </c>
      <c r="D726" s="1" t="s">
        <v>115</v>
      </c>
      <c r="E726" s="1" t="n">
        <v>1</v>
      </c>
      <c r="F726" s="1" t="n">
        <v>0</v>
      </c>
      <c r="G726" s="20" t="b">
        <f aca="false">TRUE()</f>
        <v>1</v>
      </c>
      <c r="H726" s="20" t="b">
        <f aca="false">FALSE()</f>
        <v>0</v>
      </c>
    </row>
    <row r="727" customFormat="false" ht="15" hidden="false" customHeight="true" outlineLevel="0" collapsed="false">
      <c r="A727" s="19" t="n">
        <v>45641.5833333333</v>
      </c>
      <c r="B727" s="1" t="s">
        <v>29</v>
      </c>
      <c r="C727" s="1" t="s">
        <v>129</v>
      </c>
      <c r="D727" s="1" t="s">
        <v>153</v>
      </c>
      <c r="E727" s="1" t="n">
        <v>1</v>
      </c>
      <c r="F727" s="1" t="n">
        <v>3</v>
      </c>
      <c r="G727" s="20" t="b">
        <f aca="false">FALSE()</f>
        <v>0</v>
      </c>
      <c r="H727" s="20" t="b">
        <f aca="false">TRUE()</f>
        <v>1</v>
      </c>
    </row>
    <row r="728" customFormat="false" ht="15" hidden="false" customHeight="true" outlineLevel="0" collapsed="false">
      <c r="A728" s="19" t="n">
        <v>45641.5833333333</v>
      </c>
      <c r="B728" s="1" t="s">
        <v>33</v>
      </c>
      <c r="C728" s="1" t="s">
        <v>160</v>
      </c>
      <c r="D728" s="1" t="s">
        <v>155</v>
      </c>
      <c r="E728" s="1" t="n">
        <v>2</v>
      </c>
      <c r="F728" s="1" t="n">
        <v>2</v>
      </c>
      <c r="G728" s="20" t="b">
        <f aca="false">FALSE()</f>
        <v>0</v>
      </c>
      <c r="H728" s="20" t="b">
        <f aca="false">FALSE()</f>
        <v>0</v>
      </c>
    </row>
    <row r="729" customFormat="false" ht="15" hidden="false" customHeight="true" outlineLevel="0" collapsed="false">
      <c r="A729" s="19" t="n">
        <v>45641.5833333333</v>
      </c>
      <c r="B729" s="1" t="s">
        <v>31</v>
      </c>
      <c r="C729" s="1" t="s">
        <v>164</v>
      </c>
      <c r="D729" s="1" t="s">
        <v>140</v>
      </c>
      <c r="E729" s="1" t="n">
        <v>1</v>
      </c>
      <c r="F729" s="1" t="n">
        <v>0</v>
      </c>
      <c r="G729" s="20" t="b">
        <f aca="false">TRUE()</f>
        <v>1</v>
      </c>
      <c r="H729" s="20" t="b">
        <f aca="false">FALSE()</f>
        <v>0</v>
      </c>
    </row>
    <row r="730" customFormat="false" ht="15" hidden="false" customHeight="true" outlineLevel="0" collapsed="false">
      <c r="A730" s="19" t="n">
        <v>45641.5833333333</v>
      </c>
      <c r="B730" s="1" t="s">
        <v>31</v>
      </c>
      <c r="C730" s="1" t="s">
        <v>139</v>
      </c>
      <c r="D730" s="1" t="s">
        <v>163</v>
      </c>
      <c r="E730" s="1" t="n">
        <v>2</v>
      </c>
      <c r="F730" s="1" t="n">
        <v>3</v>
      </c>
      <c r="G730" s="20" t="b">
        <f aca="false">FALSE()</f>
        <v>0</v>
      </c>
      <c r="H730" s="20" t="b">
        <f aca="false">TRUE()</f>
        <v>1</v>
      </c>
    </row>
    <row r="731" customFormat="false" ht="15" hidden="false" customHeight="true" outlineLevel="0" collapsed="false">
      <c r="A731" s="19" t="n">
        <v>45641.6041666667</v>
      </c>
      <c r="B731" s="1" t="s">
        <v>32</v>
      </c>
      <c r="C731" s="1" t="s">
        <v>199</v>
      </c>
      <c r="D731" s="1" t="s">
        <v>190</v>
      </c>
      <c r="E731" s="1" t="n">
        <v>1</v>
      </c>
      <c r="F731" s="1" t="n">
        <v>3</v>
      </c>
      <c r="G731" s="20" t="b">
        <f aca="false">FALSE()</f>
        <v>0</v>
      </c>
      <c r="H731" s="20" t="b">
        <f aca="false">TRUE()</f>
        <v>1</v>
      </c>
    </row>
    <row r="732" customFormat="false" ht="15" hidden="false" customHeight="true" outlineLevel="0" collapsed="false">
      <c r="A732" s="19" t="n">
        <v>45641.6354166667</v>
      </c>
      <c r="B732" s="1" t="s">
        <v>30</v>
      </c>
      <c r="C732" s="1" t="s">
        <v>119</v>
      </c>
      <c r="D732" s="1" t="s">
        <v>114</v>
      </c>
      <c r="E732" s="1" t="n">
        <v>1</v>
      </c>
      <c r="F732" s="1" t="n">
        <v>1</v>
      </c>
      <c r="G732" s="20" t="b">
        <f aca="false">FALSE()</f>
        <v>0</v>
      </c>
      <c r="H732" s="20" t="b">
        <f aca="false">FALSE()</f>
        <v>0</v>
      </c>
    </row>
    <row r="733" customFormat="false" ht="15" hidden="false" customHeight="true" outlineLevel="0" collapsed="false">
      <c r="A733" s="19" t="n">
        <v>45641.6666666667</v>
      </c>
      <c r="B733" s="1" t="s">
        <v>33</v>
      </c>
      <c r="C733" s="1" t="s">
        <v>134</v>
      </c>
      <c r="D733" s="1" t="s">
        <v>159</v>
      </c>
      <c r="E733" s="1" t="n">
        <v>4</v>
      </c>
      <c r="F733" s="1" t="n">
        <v>1</v>
      </c>
      <c r="G733" s="20" t="b">
        <f aca="false">TRUE()</f>
        <v>1</v>
      </c>
      <c r="H733" s="20" t="b">
        <f aca="false">FALSE()</f>
        <v>0</v>
      </c>
    </row>
    <row r="734" customFormat="false" ht="15" hidden="false" customHeight="true" outlineLevel="0" collapsed="false">
      <c r="A734" s="19" t="n">
        <v>45641.6666666667</v>
      </c>
      <c r="B734" s="1" t="s">
        <v>33</v>
      </c>
      <c r="C734" s="1" t="s">
        <v>120</v>
      </c>
      <c r="D734" s="1" t="s">
        <v>161</v>
      </c>
      <c r="E734" s="1" t="n">
        <v>0</v>
      </c>
      <c r="F734" s="1" t="n">
        <v>3</v>
      </c>
      <c r="G734" s="20" t="b">
        <f aca="false">FALSE()</f>
        <v>0</v>
      </c>
      <c r="H734" s="20" t="b">
        <f aca="false">TRUE()</f>
        <v>1</v>
      </c>
    </row>
    <row r="735" customFormat="false" ht="15" hidden="false" customHeight="true" outlineLevel="0" collapsed="false">
      <c r="A735" s="19" t="n">
        <v>45641.6666666667</v>
      </c>
      <c r="B735" s="1" t="s">
        <v>33</v>
      </c>
      <c r="C735" s="1" t="s">
        <v>171</v>
      </c>
      <c r="D735" s="1" t="s">
        <v>156</v>
      </c>
      <c r="E735" s="1" t="n">
        <v>2</v>
      </c>
      <c r="F735" s="1" t="n">
        <v>0</v>
      </c>
      <c r="G735" s="20" t="b">
        <f aca="false">TRUE()</f>
        <v>1</v>
      </c>
      <c r="H735" s="20" t="b">
        <f aca="false">FALSE()</f>
        <v>0</v>
      </c>
    </row>
    <row r="736" customFormat="false" ht="15" hidden="false" customHeight="true" outlineLevel="0" collapsed="false">
      <c r="A736" s="19" t="n">
        <v>45641.6875</v>
      </c>
      <c r="B736" s="1" t="s">
        <v>32</v>
      </c>
      <c r="C736" s="1" t="s">
        <v>195</v>
      </c>
      <c r="D736" s="1" t="s">
        <v>193</v>
      </c>
      <c r="E736" s="1" t="n">
        <v>1</v>
      </c>
      <c r="F736" s="1" t="n">
        <v>1</v>
      </c>
      <c r="G736" s="20" t="b">
        <f aca="false">FALSE()</f>
        <v>0</v>
      </c>
      <c r="H736" s="20" t="b">
        <f aca="false">FALSE()</f>
        <v>0</v>
      </c>
    </row>
    <row r="737" customFormat="false" ht="15" hidden="false" customHeight="true" outlineLevel="0" collapsed="false">
      <c r="A737" s="19" t="n">
        <v>45641.6875</v>
      </c>
      <c r="B737" s="1" t="s">
        <v>29</v>
      </c>
      <c r="C737" s="1" t="s">
        <v>23</v>
      </c>
      <c r="D737" s="1" t="s">
        <v>121</v>
      </c>
      <c r="E737" s="1" t="n">
        <v>1</v>
      </c>
      <c r="F737" s="1" t="n">
        <v>2</v>
      </c>
      <c r="G737" s="20" t="b">
        <f aca="false">FALSE()</f>
        <v>0</v>
      </c>
      <c r="H737" s="20" t="b">
        <f aca="false">TRUE()</f>
        <v>1</v>
      </c>
    </row>
    <row r="738" customFormat="false" ht="15" hidden="false" customHeight="true" outlineLevel="0" collapsed="false">
      <c r="A738" s="19" t="n">
        <v>45641.7083333333</v>
      </c>
      <c r="B738" s="1" t="s">
        <v>31</v>
      </c>
      <c r="C738" s="1" t="s">
        <v>178</v>
      </c>
      <c r="D738" s="1" t="s">
        <v>20</v>
      </c>
      <c r="E738" s="1" t="n">
        <v>2</v>
      </c>
      <c r="F738" s="1" t="n">
        <v>0</v>
      </c>
      <c r="G738" s="20" t="b">
        <f aca="false">TRUE()</f>
        <v>1</v>
      </c>
      <c r="H738" s="20" t="b">
        <f aca="false">FALSE()</f>
        <v>0</v>
      </c>
    </row>
    <row r="739" customFormat="false" ht="15" hidden="false" customHeight="true" outlineLevel="0" collapsed="false">
      <c r="A739" s="19" t="n">
        <v>45641.7291666667</v>
      </c>
      <c r="B739" s="1" t="s">
        <v>30</v>
      </c>
      <c r="C739" s="1" t="s">
        <v>181</v>
      </c>
      <c r="D739" s="1" t="s">
        <v>116</v>
      </c>
      <c r="E739" s="1" t="n">
        <v>1</v>
      </c>
      <c r="F739" s="1" t="n">
        <v>2</v>
      </c>
      <c r="G739" s="20" t="b">
        <f aca="false">FALSE()</f>
        <v>0</v>
      </c>
      <c r="H739" s="20" t="b">
        <f aca="false">TRUE()</f>
        <v>1</v>
      </c>
    </row>
    <row r="740" customFormat="false" ht="15" hidden="false" customHeight="true" outlineLevel="0" collapsed="false">
      <c r="A740" s="19" t="n">
        <v>45641.7291666667</v>
      </c>
      <c r="B740" s="1" t="s">
        <v>30</v>
      </c>
      <c r="C740" s="1" t="s">
        <v>166</v>
      </c>
      <c r="D740" s="1" t="s">
        <v>123</v>
      </c>
      <c r="E740" s="1" t="n">
        <v>0</v>
      </c>
      <c r="F740" s="1" t="n">
        <v>0</v>
      </c>
      <c r="G740" s="20" t="b">
        <f aca="false">FALSE()</f>
        <v>0</v>
      </c>
      <c r="H740" s="20" t="b">
        <f aca="false">FALSE()</f>
        <v>0</v>
      </c>
    </row>
    <row r="741" customFormat="false" ht="15" hidden="false" customHeight="true" outlineLevel="0" collapsed="false">
      <c r="A741" s="19" t="n">
        <v>45641.7708333333</v>
      </c>
      <c r="B741" s="1" t="s">
        <v>32</v>
      </c>
      <c r="C741" s="1" t="s">
        <v>185</v>
      </c>
      <c r="D741" s="1" t="s">
        <v>196</v>
      </c>
      <c r="E741" s="1" t="n">
        <v>2</v>
      </c>
      <c r="F741" s="1" t="n">
        <v>1</v>
      </c>
      <c r="G741" s="20" t="b">
        <f aca="false">TRUE()</f>
        <v>1</v>
      </c>
      <c r="H741" s="20" t="b">
        <f aca="false">FALSE()</f>
        <v>0</v>
      </c>
    </row>
    <row r="742" customFormat="false" ht="15" hidden="false" customHeight="true" outlineLevel="0" collapsed="false">
      <c r="A742" s="19" t="n">
        <v>45641.7916666667</v>
      </c>
      <c r="B742" s="1" t="s">
        <v>29</v>
      </c>
      <c r="C742" s="1" t="s">
        <v>162</v>
      </c>
      <c r="D742" s="1" t="s">
        <v>152</v>
      </c>
      <c r="E742" s="1" t="n">
        <v>2</v>
      </c>
      <c r="F742" s="1" t="n">
        <v>1</v>
      </c>
      <c r="G742" s="20" t="b">
        <f aca="false">TRUE()</f>
        <v>1</v>
      </c>
      <c r="H742" s="20" t="b">
        <f aca="false">FALSE()</f>
        <v>0</v>
      </c>
    </row>
    <row r="743" customFormat="false" ht="15" hidden="false" customHeight="true" outlineLevel="0" collapsed="false">
      <c r="A743" s="19" t="n">
        <v>45641.7916666667</v>
      </c>
      <c r="B743" s="1" t="s">
        <v>29</v>
      </c>
      <c r="C743" s="1" t="s">
        <v>133</v>
      </c>
      <c r="D743" s="1" t="s">
        <v>180</v>
      </c>
      <c r="E743" s="1" t="n">
        <v>0</v>
      </c>
      <c r="F743" s="1" t="n">
        <v>5</v>
      </c>
      <c r="G743" s="20" t="b">
        <f aca="false">FALSE()</f>
        <v>0</v>
      </c>
      <c r="H743" s="20" t="b">
        <f aca="false">TRUE()</f>
        <v>1</v>
      </c>
    </row>
    <row r="744" customFormat="false" ht="15" hidden="false" customHeight="true" outlineLevel="0" collapsed="false">
      <c r="A744" s="19" t="n">
        <v>45641.8229166667</v>
      </c>
      <c r="B744" s="1" t="s">
        <v>33</v>
      </c>
      <c r="C744" s="1" t="s">
        <v>17</v>
      </c>
      <c r="D744" s="1" t="s">
        <v>172</v>
      </c>
      <c r="E744" s="1" t="n">
        <v>3</v>
      </c>
      <c r="F744" s="1" t="n">
        <v>1</v>
      </c>
      <c r="G744" s="20" t="b">
        <f aca="false">TRUE()</f>
        <v>1</v>
      </c>
      <c r="H744" s="20" t="b">
        <f aca="false">FALSE()</f>
        <v>0</v>
      </c>
    </row>
    <row r="745" customFormat="false" ht="15" hidden="false" customHeight="true" outlineLevel="0" collapsed="false">
      <c r="A745" s="19" t="n">
        <v>45641.8229166667</v>
      </c>
      <c r="B745" s="1" t="s">
        <v>31</v>
      </c>
      <c r="C745" s="1" t="s">
        <v>145</v>
      </c>
      <c r="D745" s="1" t="s">
        <v>136</v>
      </c>
      <c r="E745" s="1" t="n">
        <v>0</v>
      </c>
      <c r="F745" s="1" t="n">
        <v>0</v>
      </c>
      <c r="G745" s="20" t="b">
        <f aca="false">FALSE()</f>
        <v>0</v>
      </c>
      <c r="H745" s="20" t="b">
        <f aca="false">FALSE()</f>
        <v>0</v>
      </c>
    </row>
    <row r="746" customFormat="false" ht="15" hidden="false" customHeight="true" outlineLevel="0" collapsed="false">
      <c r="A746" s="19" t="n">
        <v>45641.8333333333</v>
      </c>
      <c r="B746" s="1" t="s">
        <v>30</v>
      </c>
      <c r="C746" s="1" t="s">
        <v>16</v>
      </c>
      <c r="D746" s="1" t="s">
        <v>142</v>
      </c>
      <c r="E746" s="1" t="n">
        <v>0</v>
      </c>
      <c r="F746" s="1" t="n">
        <v>1</v>
      </c>
      <c r="G746" s="20" t="b">
        <f aca="false">FALSE()</f>
        <v>0</v>
      </c>
      <c r="H746" s="20" t="b">
        <f aca="false">TRUE()</f>
        <v>1</v>
      </c>
    </row>
    <row r="747" customFormat="false" ht="15" hidden="false" customHeight="true" outlineLevel="0" collapsed="false">
      <c r="A747" s="19" t="n">
        <v>45642.8229166667</v>
      </c>
      <c r="B747" s="1" t="s">
        <v>31</v>
      </c>
      <c r="C747" s="1" t="s">
        <v>169</v>
      </c>
      <c r="D747" s="1" t="s">
        <v>19</v>
      </c>
      <c r="E747" s="1" t="n">
        <v>0</v>
      </c>
      <c r="F747" s="1" t="n">
        <v>6</v>
      </c>
      <c r="G747" s="20" t="b">
        <f aca="false">FALSE()</f>
        <v>0</v>
      </c>
      <c r="H747" s="20" t="b">
        <f aca="false">TRUE()</f>
        <v>1</v>
      </c>
    </row>
    <row r="748" customFormat="false" ht="15" hidden="false" customHeight="true" outlineLevel="0" collapsed="false">
      <c r="A748" s="19" t="n">
        <v>45642.8333333333</v>
      </c>
      <c r="B748" s="1" t="s">
        <v>29</v>
      </c>
      <c r="C748" s="1" t="s">
        <v>127</v>
      </c>
      <c r="D748" s="1" t="s">
        <v>137</v>
      </c>
      <c r="E748" s="1" t="n">
        <v>1</v>
      </c>
      <c r="F748" s="1" t="n">
        <v>1</v>
      </c>
      <c r="G748" s="20" t="b">
        <f aca="false">FALSE()</f>
        <v>0</v>
      </c>
      <c r="H748" s="20" t="b">
        <f aca="false">FALSE()</f>
        <v>0</v>
      </c>
    </row>
    <row r="749" customFormat="false" ht="15" hidden="false" customHeight="true" outlineLevel="0" collapsed="false">
      <c r="A749" s="19" t="n">
        <v>45644.8333333333</v>
      </c>
      <c r="B749" s="1" t="s">
        <v>33</v>
      </c>
      <c r="C749" s="1" t="s">
        <v>149</v>
      </c>
      <c r="D749" s="1" t="s">
        <v>17</v>
      </c>
      <c r="E749" s="1" t="n">
        <v>2</v>
      </c>
      <c r="F749" s="1" t="n">
        <v>4</v>
      </c>
      <c r="G749" s="20" t="b">
        <f aca="false">FALSE()</f>
        <v>0</v>
      </c>
      <c r="H749" s="20" t="b">
        <f aca="false">TRUE()</f>
        <v>1</v>
      </c>
    </row>
    <row r="750" customFormat="false" ht="15" hidden="false" customHeight="true" outlineLevel="0" collapsed="false">
      <c r="A750" s="19" t="n">
        <v>45644.8541666667</v>
      </c>
      <c r="B750" s="1" t="s">
        <v>30</v>
      </c>
      <c r="C750" s="1" t="s">
        <v>181</v>
      </c>
      <c r="D750" s="1" t="s">
        <v>167</v>
      </c>
      <c r="E750" s="1" t="n">
        <v>1</v>
      </c>
      <c r="F750" s="1" t="n">
        <v>1</v>
      </c>
      <c r="G750" s="20" t="b">
        <f aca="false">FALSE()</f>
        <v>0</v>
      </c>
      <c r="H750" s="20" t="b">
        <f aca="false">FALSE()</f>
        <v>0</v>
      </c>
    </row>
    <row r="751" customFormat="false" ht="15" hidden="false" customHeight="true" outlineLevel="0" collapsed="false">
      <c r="A751" s="19" t="n">
        <v>45644.8541666667</v>
      </c>
      <c r="B751" s="1" t="s">
        <v>30</v>
      </c>
      <c r="C751" s="1" t="s">
        <v>176</v>
      </c>
      <c r="D751" s="1" t="s">
        <v>151</v>
      </c>
      <c r="E751" s="1" t="n">
        <v>1</v>
      </c>
      <c r="F751" s="1" t="n">
        <v>1</v>
      </c>
      <c r="G751" s="20" t="b">
        <f aca="false">FALSE()</f>
        <v>0</v>
      </c>
      <c r="H751" s="20" t="b">
        <f aca="false">FALSE()</f>
        <v>0</v>
      </c>
    </row>
    <row r="752" customFormat="false" ht="15" hidden="false" customHeight="true" outlineLevel="0" collapsed="false">
      <c r="A752" s="19" t="n">
        <v>45646.8125</v>
      </c>
      <c r="B752" s="1" t="s">
        <v>32</v>
      </c>
      <c r="C752" s="1" t="s">
        <v>15</v>
      </c>
      <c r="D752" s="1" t="s">
        <v>185</v>
      </c>
      <c r="E752" s="1" t="n">
        <v>5</v>
      </c>
      <c r="F752" s="1" t="n">
        <v>1</v>
      </c>
      <c r="G752" s="20" t="b">
        <f aca="false">TRUE()</f>
        <v>1</v>
      </c>
      <c r="H752" s="20" t="b">
        <f aca="false">FALSE()</f>
        <v>0</v>
      </c>
    </row>
    <row r="753" customFormat="false" ht="15" hidden="false" customHeight="true" outlineLevel="0" collapsed="false">
      <c r="A753" s="19" t="n">
        <v>45646.8229166667</v>
      </c>
      <c r="B753" s="1" t="s">
        <v>31</v>
      </c>
      <c r="C753" s="1" t="s">
        <v>163</v>
      </c>
      <c r="D753" s="1" t="s">
        <v>145</v>
      </c>
      <c r="E753" s="1" t="n">
        <v>0</v>
      </c>
      <c r="F753" s="1" t="n">
        <v>1</v>
      </c>
      <c r="G753" s="20" t="b">
        <f aca="false">FALSE()</f>
        <v>0</v>
      </c>
      <c r="H753" s="20" t="b">
        <f aca="false">TRUE()</f>
        <v>1</v>
      </c>
    </row>
    <row r="754" customFormat="false" ht="15" hidden="false" customHeight="true" outlineLevel="0" collapsed="false">
      <c r="A754" s="19" t="n">
        <v>45646.8333333333</v>
      </c>
      <c r="B754" s="1" t="s">
        <v>30</v>
      </c>
      <c r="C754" s="1" t="s">
        <v>117</v>
      </c>
      <c r="D754" s="1" t="s">
        <v>175</v>
      </c>
      <c r="E754" s="1" t="n">
        <v>3</v>
      </c>
      <c r="F754" s="1" t="n">
        <v>0</v>
      </c>
      <c r="G754" s="20" t="b">
        <f aca="false">TRUE()</f>
        <v>1</v>
      </c>
      <c r="H754" s="20" t="b">
        <f aca="false">FALSE()</f>
        <v>0</v>
      </c>
    </row>
    <row r="755" customFormat="false" ht="15" hidden="false" customHeight="true" outlineLevel="0" collapsed="false">
      <c r="A755" s="19" t="n">
        <v>45647.5208333333</v>
      </c>
      <c r="B755" s="1" t="s">
        <v>29</v>
      </c>
      <c r="C755" s="1" t="s">
        <v>138</v>
      </c>
      <c r="D755" s="1" t="s">
        <v>23</v>
      </c>
      <c r="E755" s="1" t="n">
        <v>2</v>
      </c>
      <c r="F755" s="1" t="n">
        <v>1</v>
      </c>
      <c r="G755" s="20" t="b">
        <f aca="false">TRUE()</f>
        <v>1</v>
      </c>
      <c r="H755" s="20" t="b">
        <f aca="false">FALSE()</f>
        <v>0</v>
      </c>
    </row>
    <row r="756" customFormat="false" ht="15" hidden="false" customHeight="true" outlineLevel="0" collapsed="false">
      <c r="A756" s="19" t="n">
        <v>45647.5416666667</v>
      </c>
      <c r="B756" s="1" t="s">
        <v>30</v>
      </c>
      <c r="C756" s="1" t="s">
        <v>115</v>
      </c>
      <c r="D756" s="1" t="s">
        <v>173</v>
      </c>
      <c r="E756" s="1" t="n">
        <v>0</v>
      </c>
      <c r="F756" s="1" t="n">
        <v>1</v>
      </c>
      <c r="G756" s="20" t="b">
        <f aca="false">FALSE()</f>
        <v>0</v>
      </c>
      <c r="H756" s="20" t="b">
        <f aca="false">TRUE()</f>
        <v>1</v>
      </c>
    </row>
    <row r="757" customFormat="false" ht="15" hidden="false" customHeight="true" outlineLevel="0" collapsed="false">
      <c r="A757" s="19" t="n">
        <v>45647.5833333333</v>
      </c>
      <c r="B757" s="1" t="s">
        <v>31</v>
      </c>
      <c r="C757" s="1" t="s">
        <v>146</v>
      </c>
      <c r="D757" s="1" t="s">
        <v>164</v>
      </c>
      <c r="E757" s="1" t="n">
        <v>0</v>
      </c>
      <c r="F757" s="1" t="n">
        <v>2</v>
      </c>
      <c r="G757" s="20" t="b">
        <f aca="false">FALSE()</f>
        <v>0</v>
      </c>
      <c r="H757" s="20" t="b">
        <f aca="false">TRUE()</f>
        <v>1</v>
      </c>
    </row>
    <row r="758" customFormat="false" ht="15" hidden="false" customHeight="true" outlineLevel="0" collapsed="false">
      <c r="A758" s="19" t="n">
        <v>45647.6041666667</v>
      </c>
      <c r="B758" s="1" t="s">
        <v>32</v>
      </c>
      <c r="C758" s="1" t="s">
        <v>192</v>
      </c>
      <c r="D758" s="1" t="s">
        <v>188</v>
      </c>
      <c r="E758" s="1" t="n">
        <v>4</v>
      </c>
      <c r="F758" s="1" t="n">
        <v>1</v>
      </c>
      <c r="G758" s="20" t="b">
        <f aca="false">TRUE()</f>
        <v>1</v>
      </c>
      <c r="H758" s="20" t="b">
        <f aca="false">FALSE()</f>
        <v>0</v>
      </c>
    </row>
    <row r="759" customFormat="false" ht="15" hidden="false" customHeight="true" outlineLevel="0" collapsed="false">
      <c r="A759" s="19" t="n">
        <v>45647.6041666667</v>
      </c>
      <c r="B759" s="1" t="s">
        <v>32</v>
      </c>
      <c r="C759" s="1" t="s">
        <v>193</v>
      </c>
      <c r="D759" s="1" t="s">
        <v>183</v>
      </c>
      <c r="E759" s="1" t="n">
        <v>1</v>
      </c>
      <c r="F759" s="1" t="n">
        <v>2</v>
      </c>
      <c r="G759" s="20" t="b">
        <f aca="false">FALSE()</f>
        <v>0</v>
      </c>
      <c r="H759" s="20" t="b">
        <f aca="false">TRUE()</f>
        <v>1</v>
      </c>
    </row>
    <row r="760" customFormat="false" ht="15" hidden="false" customHeight="true" outlineLevel="0" collapsed="false">
      <c r="A760" s="19" t="n">
        <v>45647.6041666667</v>
      </c>
      <c r="B760" s="1" t="s">
        <v>32</v>
      </c>
      <c r="C760" s="1" t="s">
        <v>196</v>
      </c>
      <c r="D760" s="1" t="s">
        <v>187</v>
      </c>
      <c r="E760" s="1" t="n">
        <v>1</v>
      </c>
      <c r="F760" s="1" t="n">
        <v>3</v>
      </c>
      <c r="G760" s="20" t="b">
        <f aca="false">FALSE()</f>
        <v>0</v>
      </c>
      <c r="H760" s="20" t="b">
        <f aca="false">TRUE()</f>
        <v>1</v>
      </c>
    </row>
    <row r="761" customFormat="false" ht="15" hidden="false" customHeight="true" outlineLevel="0" collapsed="false">
      <c r="A761" s="19" t="n">
        <v>45647.6041666667</v>
      </c>
      <c r="B761" s="1" t="s">
        <v>32</v>
      </c>
      <c r="C761" s="1" t="s">
        <v>194</v>
      </c>
      <c r="D761" s="1" t="s">
        <v>191</v>
      </c>
      <c r="E761" s="1" t="n">
        <v>5</v>
      </c>
      <c r="F761" s="1" t="n">
        <v>1</v>
      </c>
      <c r="G761" s="20" t="b">
        <f aca="false">TRUE()</f>
        <v>1</v>
      </c>
      <c r="H761" s="20" t="b">
        <f aca="false">FALSE()</f>
        <v>0</v>
      </c>
    </row>
    <row r="762" customFormat="false" ht="15" hidden="false" customHeight="true" outlineLevel="0" collapsed="false">
      <c r="A762" s="19" t="n">
        <v>45647.6041666667</v>
      </c>
      <c r="B762" s="1" t="s">
        <v>32</v>
      </c>
      <c r="C762" s="1" t="s">
        <v>190</v>
      </c>
      <c r="D762" s="1" t="s">
        <v>198</v>
      </c>
      <c r="E762" s="1" t="n">
        <v>0</v>
      </c>
      <c r="F762" s="1" t="n">
        <v>1</v>
      </c>
      <c r="G762" s="20" t="b">
        <f aca="false">FALSE()</f>
        <v>0</v>
      </c>
      <c r="H762" s="20" t="b">
        <f aca="false">TRUE()</f>
        <v>1</v>
      </c>
    </row>
    <row r="763" customFormat="false" ht="15" hidden="false" customHeight="true" outlineLevel="0" collapsed="false">
      <c r="A763" s="19" t="n">
        <v>45647.625</v>
      </c>
      <c r="B763" s="1" t="s">
        <v>29</v>
      </c>
      <c r="C763" s="1" t="s">
        <v>152</v>
      </c>
      <c r="D763" s="1" t="s">
        <v>126</v>
      </c>
      <c r="E763" s="1" t="n">
        <v>0</v>
      </c>
      <c r="F763" s="1" t="n">
        <v>2</v>
      </c>
      <c r="G763" s="20" t="b">
        <f aca="false">FALSE()</f>
        <v>0</v>
      </c>
      <c r="H763" s="20" t="b">
        <f aca="false">TRUE()</f>
        <v>1</v>
      </c>
    </row>
    <row r="764" customFormat="false" ht="15" hidden="false" customHeight="true" outlineLevel="0" collapsed="false">
      <c r="A764" s="19" t="n">
        <v>45647.625</v>
      </c>
      <c r="B764" s="1" t="s">
        <v>29</v>
      </c>
      <c r="C764" s="1" t="s">
        <v>137</v>
      </c>
      <c r="D764" s="1" t="s">
        <v>129</v>
      </c>
      <c r="E764" s="1" t="n">
        <v>1</v>
      </c>
      <c r="F764" s="1" t="n">
        <v>1</v>
      </c>
      <c r="G764" s="20" t="b">
        <f aca="false">FALSE()</f>
        <v>0</v>
      </c>
      <c r="H764" s="20" t="b">
        <f aca="false">FALSE()</f>
        <v>0</v>
      </c>
    </row>
    <row r="765" customFormat="false" ht="15" hidden="false" customHeight="true" outlineLevel="0" collapsed="false">
      <c r="A765" s="19" t="n">
        <v>45647.625</v>
      </c>
      <c r="B765" s="1" t="s">
        <v>29</v>
      </c>
      <c r="C765" s="1" t="s">
        <v>125</v>
      </c>
      <c r="D765" s="1" t="s">
        <v>132</v>
      </c>
      <c r="E765" s="1" t="n">
        <v>0</v>
      </c>
      <c r="F765" s="1" t="n">
        <v>4</v>
      </c>
      <c r="G765" s="20" t="b">
        <f aca="false">FALSE()</f>
        <v>0</v>
      </c>
      <c r="H765" s="20" t="b">
        <f aca="false">TRUE()</f>
        <v>1</v>
      </c>
    </row>
    <row r="766" customFormat="false" ht="15" hidden="false" customHeight="true" outlineLevel="0" collapsed="false">
      <c r="A766" s="19" t="n">
        <v>45647.6354166667</v>
      </c>
      <c r="B766" s="1" t="s">
        <v>30</v>
      </c>
      <c r="C766" s="1" t="s">
        <v>118</v>
      </c>
      <c r="D766" s="1" t="s">
        <v>166</v>
      </c>
      <c r="E766" s="1" t="n">
        <v>2</v>
      </c>
      <c r="F766" s="1" t="n">
        <v>0</v>
      </c>
      <c r="G766" s="20" t="b">
        <f aca="false">TRUE()</f>
        <v>1</v>
      </c>
      <c r="H766" s="20" t="b">
        <f aca="false">FALSE()</f>
        <v>0</v>
      </c>
    </row>
    <row r="767" customFormat="false" ht="15" hidden="false" customHeight="true" outlineLevel="0" collapsed="false">
      <c r="A767" s="19" t="n">
        <v>45647.7083333333</v>
      </c>
      <c r="B767" s="1" t="s">
        <v>31</v>
      </c>
      <c r="C767" s="1" t="s">
        <v>136</v>
      </c>
      <c r="D767" s="1" t="s">
        <v>22</v>
      </c>
      <c r="E767" s="1" t="n">
        <v>1</v>
      </c>
      <c r="F767" s="1" t="n">
        <v>2</v>
      </c>
      <c r="G767" s="20" t="b">
        <f aca="false">FALSE()</f>
        <v>0</v>
      </c>
      <c r="H767" s="20" t="b">
        <f aca="false">TRUE()</f>
        <v>1</v>
      </c>
    </row>
    <row r="768" customFormat="false" ht="15" hidden="false" customHeight="true" outlineLevel="0" collapsed="false">
      <c r="A768" s="19" t="n">
        <v>45647.7291666667</v>
      </c>
      <c r="B768" s="1" t="s">
        <v>30</v>
      </c>
      <c r="C768" s="1" t="s">
        <v>141</v>
      </c>
      <c r="D768" s="1" t="s">
        <v>114</v>
      </c>
      <c r="E768" s="1" t="n">
        <v>1</v>
      </c>
      <c r="F768" s="1" t="n">
        <v>2</v>
      </c>
      <c r="G768" s="20" t="b">
        <f aca="false">FALSE()</f>
        <v>0</v>
      </c>
      <c r="H768" s="20" t="b">
        <f aca="false">TRUE()</f>
        <v>1</v>
      </c>
    </row>
    <row r="769" customFormat="false" ht="15" hidden="false" customHeight="true" outlineLevel="0" collapsed="false">
      <c r="A769" s="19" t="n">
        <v>45647.7291666667</v>
      </c>
      <c r="B769" s="1" t="s">
        <v>32</v>
      </c>
      <c r="C769" s="1" t="s">
        <v>184</v>
      </c>
      <c r="D769" s="1" t="s">
        <v>189</v>
      </c>
      <c r="E769" s="1" t="n">
        <v>5</v>
      </c>
      <c r="F769" s="1" t="n">
        <v>1</v>
      </c>
      <c r="G769" s="20" t="b">
        <f aca="false">TRUE()</f>
        <v>1</v>
      </c>
      <c r="H769" s="20" t="b">
        <f aca="false">FALSE()</f>
        <v>0</v>
      </c>
    </row>
    <row r="770" customFormat="false" ht="15" hidden="false" customHeight="true" outlineLevel="0" collapsed="false">
      <c r="A770" s="19" t="n">
        <v>45647.7291666667</v>
      </c>
      <c r="B770" s="1" t="s">
        <v>29</v>
      </c>
      <c r="C770" s="1" t="s">
        <v>153</v>
      </c>
      <c r="D770" s="1" t="s">
        <v>130</v>
      </c>
      <c r="E770" s="1" t="n">
        <v>1</v>
      </c>
      <c r="F770" s="1" t="n">
        <v>5</v>
      </c>
      <c r="G770" s="20" t="b">
        <f aca="false">FALSE()</f>
        <v>0</v>
      </c>
      <c r="H770" s="20" t="b">
        <f aca="false">TRUE()</f>
        <v>1</v>
      </c>
    </row>
    <row r="771" customFormat="false" ht="15" hidden="false" customHeight="true" outlineLevel="0" collapsed="false">
      <c r="A771" s="19" t="n">
        <v>45647.8229166667</v>
      </c>
      <c r="B771" s="1" t="s">
        <v>31</v>
      </c>
      <c r="C771" s="1" t="s">
        <v>174</v>
      </c>
      <c r="D771" s="1" t="s">
        <v>169</v>
      </c>
      <c r="E771" s="1" t="n">
        <v>1</v>
      </c>
      <c r="F771" s="1" t="n">
        <v>2</v>
      </c>
      <c r="G771" s="20" t="b">
        <f aca="false">FALSE()</f>
        <v>0</v>
      </c>
      <c r="H771" s="20" t="b">
        <f aca="false">TRUE()</f>
        <v>1</v>
      </c>
    </row>
    <row r="772" customFormat="false" ht="15" hidden="false" customHeight="true" outlineLevel="0" collapsed="false">
      <c r="A772" s="19" t="n">
        <v>45647.8333333333</v>
      </c>
      <c r="B772" s="1" t="s">
        <v>30</v>
      </c>
      <c r="C772" s="1" t="s">
        <v>16</v>
      </c>
      <c r="D772" s="1" t="s">
        <v>182</v>
      </c>
      <c r="E772" s="1" t="n">
        <v>1</v>
      </c>
      <c r="F772" s="1" t="n">
        <v>2</v>
      </c>
      <c r="G772" s="20" t="b">
        <f aca="false">FALSE()</f>
        <v>0</v>
      </c>
      <c r="H772" s="20" t="b">
        <f aca="false">TRUE()</f>
        <v>1</v>
      </c>
    </row>
    <row r="773" customFormat="false" ht="15" hidden="false" customHeight="true" outlineLevel="0" collapsed="false">
      <c r="A773" s="19" t="n">
        <v>45648.4791666667</v>
      </c>
      <c r="B773" s="1" t="s">
        <v>31</v>
      </c>
      <c r="C773" s="1" t="s">
        <v>20</v>
      </c>
      <c r="D773" s="1" t="s">
        <v>139</v>
      </c>
      <c r="E773" s="1" t="n">
        <v>5</v>
      </c>
      <c r="F773" s="1" t="n">
        <v>0</v>
      </c>
      <c r="G773" s="20" t="b">
        <f aca="false">TRUE()</f>
        <v>1</v>
      </c>
      <c r="H773" s="20" t="b">
        <f aca="false">FALSE()</f>
        <v>0</v>
      </c>
    </row>
    <row r="774" customFormat="false" ht="15" hidden="false" customHeight="true" outlineLevel="0" collapsed="false">
      <c r="A774" s="19" t="n">
        <v>45648.5416666667</v>
      </c>
      <c r="B774" s="1" t="s">
        <v>30</v>
      </c>
      <c r="C774" s="1" t="s">
        <v>151</v>
      </c>
      <c r="D774" s="1" t="s">
        <v>119</v>
      </c>
      <c r="E774" s="1" t="n">
        <v>2</v>
      </c>
      <c r="F774" s="1" t="n">
        <v>2</v>
      </c>
      <c r="G774" s="20" t="b">
        <f aca="false">FALSE()</f>
        <v>0</v>
      </c>
      <c r="H774" s="20" t="b">
        <f aca="false">FALSE()</f>
        <v>0</v>
      </c>
    </row>
    <row r="775" customFormat="false" ht="15" hidden="false" customHeight="true" outlineLevel="0" collapsed="false">
      <c r="A775" s="19" t="n">
        <v>45648.5833333333</v>
      </c>
      <c r="B775" s="1" t="s">
        <v>29</v>
      </c>
      <c r="C775" s="1" t="s">
        <v>122</v>
      </c>
      <c r="D775" s="1" t="s">
        <v>133</v>
      </c>
      <c r="E775" s="1" t="n">
        <v>0</v>
      </c>
      <c r="F775" s="1" t="n">
        <v>0</v>
      </c>
      <c r="G775" s="20" t="b">
        <f aca="false">FALSE()</f>
        <v>0</v>
      </c>
      <c r="H775" s="20" t="b">
        <f aca="false">FALSE()</f>
        <v>0</v>
      </c>
    </row>
    <row r="776" customFormat="false" ht="15" hidden="false" customHeight="true" outlineLevel="0" collapsed="false">
      <c r="A776" s="19" t="n">
        <v>45648.5833333333</v>
      </c>
      <c r="B776" s="1" t="s">
        <v>29</v>
      </c>
      <c r="C776" s="1" t="s">
        <v>128</v>
      </c>
      <c r="D776" s="1" t="s">
        <v>162</v>
      </c>
      <c r="E776" s="1" t="n">
        <v>0</v>
      </c>
      <c r="F776" s="1" t="n">
        <v>0</v>
      </c>
      <c r="G776" s="20" t="b">
        <f aca="false">FALSE()</f>
        <v>0</v>
      </c>
      <c r="H776" s="20" t="b">
        <f aca="false">FALSE()</f>
        <v>0</v>
      </c>
    </row>
    <row r="777" customFormat="false" ht="15" hidden="false" customHeight="true" outlineLevel="0" collapsed="false">
      <c r="A777" s="19" t="n">
        <v>45648.5833333333</v>
      </c>
      <c r="B777" s="1" t="s">
        <v>29</v>
      </c>
      <c r="C777" s="1" t="s">
        <v>121</v>
      </c>
      <c r="D777" s="1" t="s">
        <v>127</v>
      </c>
      <c r="E777" s="1" t="n">
        <v>0</v>
      </c>
      <c r="F777" s="1" t="n">
        <v>3</v>
      </c>
      <c r="G777" s="20" t="b">
        <f aca="false">FALSE()</f>
        <v>0</v>
      </c>
      <c r="H777" s="20" t="b">
        <f aca="false">TRUE()</f>
        <v>1</v>
      </c>
    </row>
    <row r="778" customFormat="false" ht="15" hidden="false" customHeight="true" outlineLevel="0" collapsed="false">
      <c r="A778" s="19" t="n">
        <v>45648.5833333333</v>
      </c>
      <c r="B778" s="1" t="s">
        <v>31</v>
      </c>
      <c r="C778" s="1" t="s">
        <v>170</v>
      </c>
      <c r="D778" s="1" t="s">
        <v>168</v>
      </c>
      <c r="E778" s="1" t="n">
        <v>2</v>
      </c>
      <c r="F778" s="1" t="n">
        <v>1</v>
      </c>
      <c r="G778" s="20" t="b">
        <f aca="false">TRUE()</f>
        <v>1</v>
      </c>
      <c r="H778" s="20" t="b">
        <f aca="false">FALSE()</f>
        <v>0</v>
      </c>
    </row>
    <row r="779" customFormat="false" ht="15" hidden="false" customHeight="true" outlineLevel="0" collapsed="false">
      <c r="A779" s="19" t="n">
        <v>45648.5833333333</v>
      </c>
      <c r="B779" s="1" t="s">
        <v>29</v>
      </c>
      <c r="C779" s="1" t="s">
        <v>179</v>
      </c>
      <c r="D779" s="1" t="s">
        <v>131</v>
      </c>
      <c r="E779" s="1" t="n">
        <v>0</v>
      </c>
      <c r="F779" s="1" t="n">
        <v>3</v>
      </c>
      <c r="G779" s="20" t="b">
        <f aca="false">FALSE()</f>
        <v>0</v>
      </c>
      <c r="H779" s="20" t="b">
        <f aca="false">TRUE()</f>
        <v>1</v>
      </c>
    </row>
    <row r="780" customFormat="false" ht="15" hidden="false" customHeight="true" outlineLevel="0" collapsed="false">
      <c r="A780" s="19" t="n">
        <v>45648.6041666667</v>
      </c>
      <c r="B780" s="1" t="s">
        <v>32</v>
      </c>
      <c r="C780" s="1" t="s">
        <v>186</v>
      </c>
      <c r="D780" s="1" t="s">
        <v>199</v>
      </c>
      <c r="E780" s="1" t="n">
        <v>2</v>
      </c>
      <c r="F780" s="1" t="n">
        <v>0</v>
      </c>
      <c r="G780" s="20" t="b">
        <f aca="false">TRUE()</f>
        <v>1</v>
      </c>
      <c r="H780" s="20" t="b">
        <f aca="false">FALSE()</f>
        <v>0</v>
      </c>
    </row>
    <row r="781" customFormat="false" ht="15" hidden="false" customHeight="true" outlineLevel="0" collapsed="false">
      <c r="A781" s="19" t="n">
        <v>45648.6354166667</v>
      </c>
      <c r="B781" s="1" t="s">
        <v>30</v>
      </c>
      <c r="C781" s="1" t="s">
        <v>18</v>
      </c>
      <c r="D781" s="1" t="s">
        <v>124</v>
      </c>
      <c r="E781" s="1" t="n">
        <v>4</v>
      </c>
      <c r="F781" s="1" t="n">
        <v>2</v>
      </c>
      <c r="G781" s="20" t="b">
        <f aca="false">TRUE()</f>
        <v>1</v>
      </c>
      <c r="H781" s="20" t="b">
        <f aca="false">FALSE()</f>
        <v>0</v>
      </c>
    </row>
    <row r="782" customFormat="false" ht="15" hidden="false" customHeight="true" outlineLevel="0" collapsed="false">
      <c r="A782" s="19" t="n">
        <v>45648.6875</v>
      </c>
      <c r="B782" s="1" t="s">
        <v>32</v>
      </c>
      <c r="C782" s="1" t="s">
        <v>197</v>
      </c>
      <c r="D782" s="1" t="s">
        <v>195</v>
      </c>
      <c r="E782" s="1" t="n">
        <v>1</v>
      </c>
      <c r="F782" s="1" t="n">
        <v>3</v>
      </c>
      <c r="G782" s="20" t="b">
        <f aca="false">FALSE()</f>
        <v>0</v>
      </c>
      <c r="H782" s="20" t="b">
        <f aca="false">TRUE()</f>
        <v>1</v>
      </c>
    </row>
    <row r="783" customFormat="false" ht="15" hidden="false" customHeight="true" outlineLevel="0" collapsed="false">
      <c r="A783" s="19" t="n">
        <v>45648.6875</v>
      </c>
      <c r="B783" s="1" t="s">
        <v>29</v>
      </c>
      <c r="C783" s="1" t="s">
        <v>180</v>
      </c>
      <c r="D783" s="1" t="s">
        <v>21</v>
      </c>
      <c r="E783" s="1" t="n">
        <v>3</v>
      </c>
      <c r="F783" s="1" t="n">
        <v>6</v>
      </c>
      <c r="G783" s="20" t="b">
        <f aca="false">FALSE()</f>
        <v>0</v>
      </c>
      <c r="H783" s="20" t="b">
        <f aca="false">TRUE()</f>
        <v>1</v>
      </c>
    </row>
    <row r="784" customFormat="false" ht="15" hidden="false" customHeight="true" outlineLevel="0" collapsed="false">
      <c r="A784" s="19" t="n">
        <v>45648.7083333333</v>
      </c>
      <c r="B784" s="1" t="s">
        <v>31</v>
      </c>
      <c r="C784" s="1" t="s">
        <v>24</v>
      </c>
      <c r="D784" s="1" t="s">
        <v>147</v>
      </c>
      <c r="E784" s="1" t="n">
        <v>3</v>
      </c>
      <c r="F784" s="1" t="n">
        <v>2</v>
      </c>
      <c r="G784" s="20" t="b">
        <f aca="false">TRUE()</f>
        <v>1</v>
      </c>
      <c r="H784" s="20" t="b">
        <f aca="false">FALSE()</f>
        <v>0</v>
      </c>
    </row>
    <row r="785" customFormat="false" ht="15" hidden="false" customHeight="true" outlineLevel="0" collapsed="false">
      <c r="A785" s="19" t="n">
        <v>45648.7291666667</v>
      </c>
      <c r="B785" s="1" t="s">
        <v>30</v>
      </c>
      <c r="C785" s="1" t="s">
        <v>123</v>
      </c>
      <c r="D785" s="1" t="s">
        <v>176</v>
      </c>
      <c r="E785" s="1" t="n">
        <v>1</v>
      </c>
      <c r="F785" s="1" t="n">
        <v>0</v>
      </c>
      <c r="G785" s="20" t="b">
        <f aca="false">TRUE()</f>
        <v>1</v>
      </c>
      <c r="H785" s="20" t="b">
        <f aca="false">FALSE()</f>
        <v>0</v>
      </c>
    </row>
    <row r="786" customFormat="false" ht="15" hidden="false" customHeight="true" outlineLevel="0" collapsed="false">
      <c r="A786" s="19" t="n">
        <v>45648.7291666667</v>
      </c>
      <c r="B786" s="1" t="s">
        <v>30</v>
      </c>
      <c r="C786" s="1" t="s">
        <v>142</v>
      </c>
      <c r="D786" s="1" t="s">
        <v>181</v>
      </c>
      <c r="E786" s="1" t="n">
        <v>2</v>
      </c>
      <c r="F786" s="1" t="n">
        <v>5</v>
      </c>
      <c r="G786" s="20" t="b">
        <f aca="false">FALSE()</f>
        <v>0</v>
      </c>
      <c r="H786" s="20" t="b">
        <f aca="false">TRUE()</f>
        <v>1</v>
      </c>
    </row>
    <row r="787" customFormat="false" ht="15" hidden="false" customHeight="true" outlineLevel="0" collapsed="false">
      <c r="A787" s="19" t="n">
        <v>45648.8229166667</v>
      </c>
      <c r="B787" s="1" t="s">
        <v>31</v>
      </c>
      <c r="C787" s="1" t="s">
        <v>148</v>
      </c>
      <c r="D787" s="1" t="s">
        <v>177</v>
      </c>
      <c r="E787" s="1" t="n">
        <v>1</v>
      </c>
      <c r="F787" s="1" t="n">
        <v>2</v>
      </c>
      <c r="G787" s="20" t="b">
        <f aca="false">FALSE()</f>
        <v>0</v>
      </c>
      <c r="H787" s="20" t="b">
        <f aca="false">TRUE()</f>
        <v>1</v>
      </c>
    </row>
    <row r="788" customFormat="false" ht="15" hidden="false" customHeight="true" outlineLevel="0" collapsed="false">
      <c r="A788" s="19" t="n">
        <v>45648.8333333333</v>
      </c>
      <c r="B788" s="1" t="s">
        <v>30</v>
      </c>
      <c r="C788" s="1" t="s">
        <v>116</v>
      </c>
      <c r="D788" s="1" t="s">
        <v>167</v>
      </c>
      <c r="E788" s="1" t="n">
        <v>1</v>
      </c>
      <c r="F788" s="1" t="n">
        <v>1</v>
      </c>
      <c r="G788" s="20" t="b">
        <f aca="false">FALSE()</f>
        <v>0</v>
      </c>
      <c r="H788" s="20" t="b">
        <f aca="false">FALSE()</f>
        <v>0</v>
      </c>
    </row>
    <row r="789" customFormat="false" ht="15" hidden="false" customHeight="true" outlineLevel="0" collapsed="false">
      <c r="A789" s="19" t="n">
        <v>45649.7291666667</v>
      </c>
      <c r="B789" s="1" t="s">
        <v>31</v>
      </c>
      <c r="C789" s="1" t="s">
        <v>140</v>
      </c>
      <c r="D789" s="1" t="s">
        <v>165</v>
      </c>
      <c r="E789" s="1" t="n">
        <v>1</v>
      </c>
      <c r="F789" s="1" t="n">
        <v>2</v>
      </c>
      <c r="G789" s="20" t="b">
        <f aca="false">FALSE()</f>
        <v>0</v>
      </c>
      <c r="H789" s="20" t="b">
        <f aca="false">TRUE()</f>
        <v>1</v>
      </c>
    </row>
    <row r="790" customFormat="false" ht="15" hidden="false" customHeight="true" outlineLevel="0" collapsed="false">
      <c r="A790" s="19" t="n">
        <v>45649.8229166667</v>
      </c>
      <c r="B790" s="1" t="s">
        <v>31</v>
      </c>
      <c r="C790" s="1" t="s">
        <v>19</v>
      </c>
      <c r="D790" s="1" t="s">
        <v>178</v>
      </c>
      <c r="E790" s="1" t="n">
        <v>2</v>
      </c>
      <c r="F790" s="1" t="n">
        <v>0</v>
      </c>
      <c r="G790" s="20" t="b">
        <f aca="false">TRUE()</f>
        <v>1</v>
      </c>
      <c r="H790" s="20" t="b">
        <f aca="false">FALSE()</f>
        <v>0</v>
      </c>
    </row>
    <row r="791" customFormat="false" ht="15" hidden="false" customHeight="true" outlineLevel="0" collapsed="false">
      <c r="A791" s="19" t="n">
        <v>45652.5208333333</v>
      </c>
      <c r="B791" s="1" t="s">
        <v>29</v>
      </c>
      <c r="C791" s="1" t="s">
        <v>23</v>
      </c>
      <c r="D791" s="1" t="s">
        <v>128</v>
      </c>
      <c r="E791" s="1" t="n">
        <v>1</v>
      </c>
      <c r="F791" s="1" t="n">
        <v>1</v>
      </c>
      <c r="G791" s="20" t="b">
        <f aca="false">FALSE()</f>
        <v>0</v>
      </c>
      <c r="H791" s="20" t="b">
        <f aca="false">FALSE()</f>
        <v>0</v>
      </c>
    </row>
    <row r="792" customFormat="false" ht="15" hidden="false" customHeight="true" outlineLevel="0" collapsed="false">
      <c r="A792" s="19" t="n">
        <v>45652.625</v>
      </c>
      <c r="B792" s="1" t="s">
        <v>29</v>
      </c>
      <c r="C792" s="1" t="s">
        <v>162</v>
      </c>
      <c r="D792" s="1" t="s">
        <v>122</v>
      </c>
      <c r="E792" s="1" t="n">
        <v>1</v>
      </c>
      <c r="F792" s="1" t="n">
        <v>2</v>
      </c>
      <c r="G792" s="20" t="b">
        <f aca="false">FALSE()</f>
        <v>0</v>
      </c>
      <c r="H792" s="20" t="b">
        <f aca="false">TRUE()</f>
        <v>1</v>
      </c>
    </row>
    <row r="793" customFormat="false" ht="15" hidden="false" customHeight="true" outlineLevel="0" collapsed="false">
      <c r="A793" s="19" t="n">
        <v>45652.625</v>
      </c>
      <c r="B793" s="1" t="s">
        <v>29</v>
      </c>
      <c r="C793" s="1" t="s">
        <v>132</v>
      </c>
      <c r="D793" s="1" t="s">
        <v>138</v>
      </c>
      <c r="E793" s="1" t="n">
        <v>3</v>
      </c>
      <c r="F793" s="1" t="n">
        <v>0</v>
      </c>
      <c r="G793" s="20" t="b">
        <f aca="false">TRUE()</f>
        <v>1</v>
      </c>
      <c r="H793" s="20" t="b">
        <f aca="false">FALSE()</f>
        <v>0</v>
      </c>
    </row>
    <row r="794" customFormat="false" ht="15" hidden="false" customHeight="true" outlineLevel="0" collapsed="false">
      <c r="A794" s="19" t="n">
        <v>45652.625</v>
      </c>
      <c r="B794" s="1" t="s">
        <v>29</v>
      </c>
      <c r="C794" s="1" t="s">
        <v>126</v>
      </c>
      <c r="D794" s="1" t="s">
        <v>180</v>
      </c>
      <c r="E794" s="1" t="n">
        <v>1</v>
      </c>
      <c r="F794" s="1" t="n">
        <v>0</v>
      </c>
      <c r="G794" s="20" t="b">
        <f aca="false">TRUE()</f>
        <v>1</v>
      </c>
      <c r="H794" s="20" t="b">
        <f aca="false">FALSE()</f>
        <v>0</v>
      </c>
    </row>
    <row r="795" customFormat="false" ht="15" hidden="false" customHeight="true" outlineLevel="0" collapsed="false">
      <c r="A795" s="19" t="n">
        <v>45652.625</v>
      </c>
      <c r="B795" s="1" t="s">
        <v>29</v>
      </c>
      <c r="C795" s="1" t="s">
        <v>127</v>
      </c>
      <c r="D795" s="1" t="s">
        <v>153</v>
      </c>
      <c r="E795" s="1" t="n">
        <v>0</v>
      </c>
      <c r="F795" s="1" t="n">
        <v>0</v>
      </c>
      <c r="G795" s="20" t="b">
        <f aca="false">FALSE()</f>
        <v>0</v>
      </c>
      <c r="H795" s="20" t="b">
        <f aca="false">FALSE()</f>
        <v>0</v>
      </c>
    </row>
    <row r="796" customFormat="false" ht="15" hidden="false" customHeight="true" outlineLevel="0" collapsed="false">
      <c r="A796" s="19" t="n">
        <v>45652.625</v>
      </c>
      <c r="B796" s="1" t="s">
        <v>29</v>
      </c>
      <c r="C796" s="1" t="s">
        <v>133</v>
      </c>
      <c r="D796" s="1" t="s">
        <v>137</v>
      </c>
      <c r="E796" s="1" t="n">
        <v>0</v>
      </c>
      <c r="F796" s="1" t="n">
        <v>1</v>
      </c>
      <c r="G796" s="20" t="b">
        <f aca="false">FALSE()</f>
        <v>0</v>
      </c>
      <c r="H796" s="20" t="b">
        <f aca="false">TRUE()</f>
        <v>1</v>
      </c>
    </row>
    <row r="797" customFormat="false" ht="15" hidden="false" customHeight="true" outlineLevel="0" collapsed="false">
      <c r="A797" s="19" t="n">
        <v>45652.7291666667</v>
      </c>
      <c r="B797" s="1" t="s">
        <v>29</v>
      </c>
      <c r="C797" s="1" t="s">
        <v>131</v>
      </c>
      <c r="D797" s="1" t="s">
        <v>121</v>
      </c>
      <c r="E797" s="1" t="n">
        <v>2</v>
      </c>
      <c r="F797" s="1" t="n">
        <v>0</v>
      </c>
      <c r="G797" s="20" t="b">
        <f aca="false">TRUE()</f>
        <v>1</v>
      </c>
      <c r="H797" s="20" t="b">
        <f aca="false">FALSE()</f>
        <v>0</v>
      </c>
    </row>
    <row r="798" customFormat="false" ht="15" hidden="false" customHeight="true" outlineLevel="0" collapsed="false">
      <c r="A798" s="19" t="n">
        <v>45652.8333333333</v>
      </c>
      <c r="B798" s="1" t="s">
        <v>29</v>
      </c>
      <c r="C798" s="1" t="s">
        <v>21</v>
      </c>
      <c r="D798" s="1" t="s">
        <v>179</v>
      </c>
      <c r="E798" s="1" t="n">
        <v>3</v>
      </c>
      <c r="F798" s="1" t="n">
        <v>1</v>
      </c>
      <c r="G798" s="20" t="b">
        <f aca="false">TRUE()</f>
        <v>1</v>
      </c>
      <c r="H798" s="20" t="b">
        <f aca="false">FALSE()</f>
        <v>0</v>
      </c>
    </row>
    <row r="799" customFormat="false" ht="15" hidden="false" customHeight="true" outlineLevel="0" collapsed="false">
      <c r="A799" s="19" t="n">
        <v>45653.8125</v>
      </c>
      <c r="B799" s="1" t="s">
        <v>29</v>
      </c>
      <c r="C799" s="1" t="s">
        <v>129</v>
      </c>
      <c r="D799" s="1" t="s">
        <v>152</v>
      </c>
      <c r="E799" s="1" t="n">
        <v>0</v>
      </c>
      <c r="F799" s="1" t="n">
        <v>0</v>
      </c>
      <c r="G799" s="20" t="b">
        <f aca="false">FALSE()</f>
        <v>0</v>
      </c>
      <c r="H799" s="20" t="b">
        <f aca="false">FALSE()</f>
        <v>0</v>
      </c>
    </row>
    <row r="800" customFormat="false" ht="15" hidden="false" customHeight="true" outlineLevel="0" collapsed="false">
      <c r="A800" s="19" t="n">
        <v>45653.84375</v>
      </c>
      <c r="B800" s="1" t="s">
        <v>29</v>
      </c>
      <c r="C800" s="1" t="s">
        <v>130</v>
      </c>
      <c r="D800" s="1" t="s">
        <v>125</v>
      </c>
      <c r="E800" s="1" t="n">
        <v>1</v>
      </c>
      <c r="F800" s="1" t="n">
        <v>0</v>
      </c>
      <c r="G800" s="20" t="b">
        <f aca="false">TRUE()</f>
        <v>1</v>
      </c>
      <c r="H800" s="20" t="b">
        <f aca="false">FALSE()</f>
        <v>0</v>
      </c>
    </row>
    <row r="801" customFormat="false" ht="15" hidden="false" customHeight="true" outlineLevel="0" collapsed="false">
      <c r="A801" s="19" t="n">
        <v>45654.5833333333</v>
      </c>
      <c r="B801" s="1" t="s">
        <v>31</v>
      </c>
      <c r="C801" s="1" t="s">
        <v>147</v>
      </c>
      <c r="D801" s="1" t="s">
        <v>136</v>
      </c>
      <c r="E801" s="1" t="n">
        <v>1</v>
      </c>
      <c r="F801" s="1" t="n">
        <v>2</v>
      </c>
      <c r="G801" s="20" t="b">
        <f aca="false">FALSE()</f>
        <v>0</v>
      </c>
      <c r="H801" s="20" t="b">
        <f aca="false">TRUE()</f>
        <v>1</v>
      </c>
    </row>
    <row r="802" customFormat="false" ht="15" hidden="false" customHeight="true" outlineLevel="0" collapsed="false">
      <c r="A802" s="19" t="n">
        <v>45654.5833333333</v>
      </c>
      <c r="B802" s="1" t="s">
        <v>31</v>
      </c>
      <c r="C802" s="1" t="s">
        <v>139</v>
      </c>
      <c r="D802" s="1" t="s">
        <v>148</v>
      </c>
      <c r="E802" s="1" t="n">
        <v>2</v>
      </c>
      <c r="F802" s="1" t="n">
        <v>1</v>
      </c>
      <c r="G802" s="20" t="b">
        <f aca="false">TRUE()</f>
        <v>1</v>
      </c>
      <c r="H802" s="20" t="b">
        <f aca="false">FALSE()</f>
        <v>0</v>
      </c>
    </row>
    <row r="803" customFormat="false" ht="15" hidden="false" customHeight="true" outlineLevel="0" collapsed="false">
      <c r="A803" s="19" t="n">
        <v>45654.7083333333</v>
      </c>
      <c r="B803" s="1" t="s">
        <v>31</v>
      </c>
      <c r="C803" s="1" t="s">
        <v>168</v>
      </c>
      <c r="D803" s="1" t="s">
        <v>19</v>
      </c>
      <c r="E803" s="1" t="n">
        <v>0</v>
      </c>
      <c r="F803" s="1" t="n">
        <v>3</v>
      </c>
      <c r="G803" s="20" t="b">
        <f aca="false">FALSE()</f>
        <v>0</v>
      </c>
      <c r="H803" s="20" t="b">
        <f aca="false">TRUE()</f>
        <v>1</v>
      </c>
    </row>
    <row r="804" customFormat="false" ht="15" hidden="false" customHeight="true" outlineLevel="0" collapsed="false">
      <c r="A804" s="19" t="n">
        <v>45654.8229166667</v>
      </c>
      <c r="B804" s="1" t="s">
        <v>31</v>
      </c>
      <c r="C804" s="1" t="s">
        <v>169</v>
      </c>
      <c r="D804" s="1" t="s">
        <v>24</v>
      </c>
      <c r="E804" s="1" t="n">
        <v>1</v>
      </c>
      <c r="F804" s="1" t="n">
        <v>1</v>
      </c>
      <c r="G804" s="20" t="b">
        <f aca="false">FALSE()</f>
        <v>0</v>
      </c>
      <c r="H804" s="20" t="b">
        <f aca="false">FALSE()</f>
        <v>0</v>
      </c>
    </row>
    <row r="805" customFormat="false" ht="15" hidden="false" customHeight="true" outlineLevel="0" collapsed="false">
      <c r="A805" s="19" t="n">
        <v>45655.4791666667</v>
      </c>
      <c r="B805" s="1" t="s">
        <v>31</v>
      </c>
      <c r="C805" s="1" t="s">
        <v>165</v>
      </c>
      <c r="D805" s="1" t="s">
        <v>146</v>
      </c>
      <c r="E805" s="1" t="n">
        <v>2</v>
      </c>
      <c r="F805" s="1" t="n">
        <v>2</v>
      </c>
      <c r="G805" s="20" t="b">
        <f aca="false">FALSE()</f>
        <v>0</v>
      </c>
      <c r="H805" s="20" t="b">
        <f aca="false">FALSE()</f>
        <v>0</v>
      </c>
    </row>
    <row r="806" customFormat="false" ht="15" hidden="false" customHeight="true" outlineLevel="0" collapsed="false">
      <c r="A806" s="19" t="n">
        <v>45655.5833333333</v>
      </c>
      <c r="B806" s="1" t="s">
        <v>31</v>
      </c>
      <c r="C806" s="1" t="s">
        <v>22</v>
      </c>
      <c r="D806" s="1" t="s">
        <v>170</v>
      </c>
      <c r="E806" s="1" t="n">
        <v>1</v>
      </c>
      <c r="F806" s="1" t="n">
        <v>0</v>
      </c>
      <c r="G806" s="20" t="b">
        <f aca="false">TRUE()</f>
        <v>1</v>
      </c>
      <c r="H806" s="20" t="b">
        <f aca="false">FALSE()</f>
        <v>0</v>
      </c>
    </row>
    <row r="807" customFormat="false" ht="15" hidden="false" customHeight="true" outlineLevel="0" collapsed="false">
      <c r="A807" s="19" t="n">
        <v>45655.6041666667</v>
      </c>
      <c r="B807" s="1" t="s">
        <v>29</v>
      </c>
      <c r="C807" s="1" t="s">
        <v>179</v>
      </c>
      <c r="D807" s="1" t="s">
        <v>23</v>
      </c>
      <c r="E807" s="1" t="n">
        <v>0</v>
      </c>
      <c r="F807" s="1" t="n">
        <v>2</v>
      </c>
      <c r="G807" s="20" t="b">
        <f aca="false">FALSE()</f>
        <v>0</v>
      </c>
      <c r="H807" s="20" t="b">
        <f aca="false">TRUE()</f>
        <v>1</v>
      </c>
    </row>
    <row r="808" customFormat="false" ht="15" hidden="false" customHeight="true" outlineLevel="0" collapsed="false">
      <c r="A808" s="19" t="n">
        <v>45655.625</v>
      </c>
      <c r="B808" s="1" t="s">
        <v>29</v>
      </c>
      <c r="C808" s="1" t="s">
        <v>128</v>
      </c>
      <c r="D808" s="1" t="s">
        <v>126</v>
      </c>
      <c r="E808" s="1" t="n">
        <v>0</v>
      </c>
      <c r="F808" s="1" t="n">
        <v>2</v>
      </c>
      <c r="G808" s="20" t="b">
        <f aca="false">FALSE()</f>
        <v>0</v>
      </c>
      <c r="H808" s="20" t="b">
        <f aca="false">TRUE()</f>
        <v>1</v>
      </c>
    </row>
    <row r="809" customFormat="false" ht="15" hidden="false" customHeight="true" outlineLevel="0" collapsed="false">
      <c r="A809" s="19" t="n">
        <v>45655.625</v>
      </c>
      <c r="B809" s="1" t="s">
        <v>29</v>
      </c>
      <c r="C809" s="1" t="s">
        <v>153</v>
      </c>
      <c r="D809" s="1" t="s">
        <v>133</v>
      </c>
      <c r="E809" s="1" t="n">
        <v>2</v>
      </c>
      <c r="F809" s="1" t="n">
        <v>1</v>
      </c>
      <c r="G809" s="20" t="b">
        <f aca="false">TRUE()</f>
        <v>1</v>
      </c>
      <c r="H809" s="20" t="b">
        <f aca="false">FALSE()</f>
        <v>0</v>
      </c>
    </row>
    <row r="810" customFormat="false" ht="15" hidden="false" customHeight="true" outlineLevel="0" collapsed="false">
      <c r="A810" s="19" t="n">
        <v>45655.625</v>
      </c>
      <c r="B810" s="1" t="s">
        <v>29</v>
      </c>
      <c r="C810" s="1" t="s">
        <v>180</v>
      </c>
      <c r="D810" s="1" t="s">
        <v>131</v>
      </c>
      <c r="E810" s="1" t="n">
        <v>2</v>
      </c>
      <c r="F810" s="1" t="n">
        <v>2</v>
      </c>
      <c r="G810" s="20" t="b">
        <f aca="false">FALSE()</f>
        <v>0</v>
      </c>
      <c r="H810" s="20" t="b">
        <f aca="false">FALSE()</f>
        <v>0</v>
      </c>
    </row>
    <row r="811" customFormat="false" ht="15" hidden="false" customHeight="true" outlineLevel="0" collapsed="false">
      <c r="A811" s="19" t="n">
        <v>45655.625</v>
      </c>
      <c r="B811" s="1" t="s">
        <v>29</v>
      </c>
      <c r="C811" s="1" t="s">
        <v>122</v>
      </c>
      <c r="D811" s="1" t="s">
        <v>127</v>
      </c>
      <c r="E811" s="1" t="n">
        <v>2</v>
      </c>
      <c r="F811" s="1" t="n">
        <v>2</v>
      </c>
      <c r="G811" s="20" t="b">
        <f aca="false">FALSE()</f>
        <v>0</v>
      </c>
      <c r="H811" s="20" t="b">
        <f aca="false">FALSE()</f>
        <v>0</v>
      </c>
    </row>
    <row r="812" customFormat="false" ht="15" hidden="false" customHeight="true" outlineLevel="0" collapsed="false">
      <c r="A812" s="19" t="n">
        <v>45655.7083333333</v>
      </c>
      <c r="B812" s="1" t="s">
        <v>31</v>
      </c>
      <c r="C812" s="1" t="s">
        <v>177</v>
      </c>
      <c r="D812" s="1" t="s">
        <v>140</v>
      </c>
      <c r="E812" s="1" t="n">
        <v>2</v>
      </c>
      <c r="F812" s="1" t="n">
        <v>2</v>
      </c>
      <c r="G812" s="20" t="b">
        <f aca="false">FALSE()</f>
        <v>0</v>
      </c>
      <c r="H812" s="20" t="b">
        <f aca="false">FALSE()</f>
        <v>0</v>
      </c>
    </row>
    <row r="813" customFormat="false" ht="15" hidden="false" customHeight="true" outlineLevel="0" collapsed="false">
      <c r="A813" s="19" t="n">
        <v>45655.71875</v>
      </c>
      <c r="B813" s="1" t="s">
        <v>29</v>
      </c>
      <c r="C813" s="1" t="s">
        <v>137</v>
      </c>
      <c r="D813" s="1" t="s">
        <v>21</v>
      </c>
      <c r="E813" s="1" t="n">
        <v>0</v>
      </c>
      <c r="F813" s="1" t="n">
        <v>5</v>
      </c>
      <c r="G813" s="20" t="b">
        <f aca="false">FALSE()</f>
        <v>0</v>
      </c>
      <c r="H813" s="20" t="b">
        <f aca="false">TRUE()</f>
        <v>1</v>
      </c>
    </row>
    <row r="814" customFormat="false" ht="15" hidden="false" customHeight="true" outlineLevel="0" collapsed="false">
      <c r="A814" s="19" t="n">
        <v>45655.8229166667</v>
      </c>
      <c r="B814" s="1" t="s">
        <v>31</v>
      </c>
      <c r="C814" s="1" t="s">
        <v>145</v>
      </c>
      <c r="D814" s="1" t="s">
        <v>20</v>
      </c>
      <c r="E814" s="1" t="n">
        <v>1</v>
      </c>
      <c r="F814" s="1" t="n">
        <v>1</v>
      </c>
      <c r="G814" s="20" t="b">
        <f aca="false">FALSE()</f>
        <v>0</v>
      </c>
      <c r="H814" s="20" t="b">
        <f aca="false">FALSE()</f>
        <v>0</v>
      </c>
    </row>
    <row r="815" customFormat="false" ht="15" hidden="false" customHeight="true" outlineLevel="0" collapsed="false">
      <c r="A815" s="19" t="n">
        <v>45656.7291666667</v>
      </c>
      <c r="B815" s="1" t="s">
        <v>31</v>
      </c>
      <c r="C815" s="1" t="s">
        <v>178</v>
      </c>
      <c r="D815" s="1" t="s">
        <v>174</v>
      </c>
      <c r="E815" s="1" t="n">
        <v>2</v>
      </c>
      <c r="F815" s="1" t="n">
        <v>0</v>
      </c>
      <c r="G815" s="20" t="b">
        <f aca="false">TRUE()</f>
        <v>1</v>
      </c>
      <c r="H815" s="20" t="b">
        <f aca="false">FALSE()</f>
        <v>0</v>
      </c>
    </row>
    <row r="816" customFormat="false" ht="15" hidden="false" customHeight="true" outlineLevel="0" collapsed="false">
      <c r="A816" s="19" t="n">
        <v>45656.8229166667</v>
      </c>
      <c r="B816" s="1" t="s">
        <v>29</v>
      </c>
      <c r="C816" s="1" t="s">
        <v>125</v>
      </c>
      <c r="D816" s="1" t="s">
        <v>162</v>
      </c>
      <c r="E816" s="1" t="n">
        <v>2</v>
      </c>
      <c r="F816" s="1" t="n">
        <v>0</v>
      </c>
      <c r="G816" s="20" t="b">
        <f aca="false">TRUE()</f>
        <v>1</v>
      </c>
      <c r="H816" s="20" t="b">
        <f aca="false">FALSE()</f>
        <v>0</v>
      </c>
    </row>
    <row r="817" customFormat="false" ht="15" hidden="false" customHeight="true" outlineLevel="0" collapsed="false">
      <c r="A817" s="19" t="n">
        <v>45656.8229166667</v>
      </c>
      <c r="B817" s="1" t="s">
        <v>29</v>
      </c>
      <c r="C817" s="1" t="s">
        <v>138</v>
      </c>
      <c r="D817" s="1" t="s">
        <v>129</v>
      </c>
      <c r="E817" s="1" t="n">
        <v>2</v>
      </c>
      <c r="F817" s="1" t="n">
        <v>2</v>
      </c>
      <c r="G817" s="20" t="b">
        <f aca="false">FALSE()</f>
        <v>0</v>
      </c>
      <c r="H817" s="20" t="b">
        <f aca="false">FALSE()</f>
        <v>0</v>
      </c>
    </row>
    <row r="818" customFormat="false" ht="15" hidden="false" customHeight="true" outlineLevel="0" collapsed="false">
      <c r="A818" s="19" t="n">
        <v>45656.8229166667</v>
      </c>
      <c r="B818" s="1" t="s">
        <v>31</v>
      </c>
      <c r="C818" s="1" t="s">
        <v>164</v>
      </c>
      <c r="D818" s="1" t="s">
        <v>163</v>
      </c>
      <c r="E818" s="1" t="n">
        <v>2</v>
      </c>
      <c r="F818" s="1" t="n">
        <v>3</v>
      </c>
      <c r="G818" s="20" t="b">
        <f aca="false">FALSE()</f>
        <v>0</v>
      </c>
      <c r="H818" s="20" t="b">
        <f aca="false">TRUE()</f>
        <v>1</v>
      </c>
    </row>
    <row r="819" customFormat="false" ht="15" hidden="false" customHeight="true" outlineLevel="0" collapsed="false">
      <c r="A819" s="19" t="n">
        <v>45656.8333333333</v>
      </c>
      <c r="B819" s="1" t="s">
        <v>29</v>
      </c>
      <c r="C819" s="1" t="s">
        <v>121</v>
      </c>
      <c r="D819" s="1" t="s">
        <v>132</v>
      </c>
      <c r="E819" s="1" t="n">
        <v>0</v>
      </c>
      <c r="F819" s="1" t="n">
        <v>2</v>
      </c>
      <c r="G819" s="20" t="b">
        <f aca="false">FALSE()</f>
        <v>0</v>
      </c>
      <c r="H819" s="20" t="b">
        <f aca="false">TRUE()</f>
        <v>1</v>
      </c>
    </row>
    <row r="820" customFormat="false" ht="15" hidden="false" customHeight="true" outlineLevel="0" collapsed="false">
      <c r="A820" s="19" t="n">
        <v>45658.7291666667</v>
      </c>
      <c r="B820" s="1" t="s">
        <v>29</v>
      </c>
      <c r="C820" s="1" t="s">
        <v>152</v>
      </c>
      <c r="D820" s="1" t="s">
        <v>130</v>
      </c>
      <c r="E820" s="1" t="n">
        <v>1</v>
      </c>
      <c r="F820" s="1" t="n">
        <v>3</v>
      </c>
      <c r="G820" s="20" t="b">
        <f aca="false">FALSE()</f>
        <v>0</v>
      </c>
      <c r="H820" s="20" t="b">
        <f aca="false">TRUE()</f>
        <v>1</v>
      </c>
    </row>
    <row r="821" customFormat="false" ht="15" hidden="false" customHeight="true" outlineLevel="0" collapsed="false">
      <c r="A821" s="19" t="n">
        <v>45660.8333333333</v>
      </c>
      <c r="B821" s="1" t="s">
        <v>33</v>
      </c>
      <c r="C821" s="1" t="s">
        <v>155</v>
      </c>
      <c r="D821" s="1" t="s">
        <v>171</v>
      </c>
      <c r="E821" s="1" t="n">
        <v>3</v>
      </c>
      <c r="F821" s="1" t="n">
        <v>2</v>
      </c>
      <c r="G821" s="20" t="b">
        <f aca="false">TRUE()</f>
        <v>1</v>
      </c>
      <c r="H821" s="20" t="b">
        <f aca="false">FALSE()</f>
        <v>0</v>
      </c>
    </row>
    <row r="822" customFormat="false" ht="15" hidden="false" customHeight="true" outlineLevel="0" collapsed="false">
      <c r="A822" s="19" t="n">
        <v>45660.8333333333</v>
      </c>
      <c r="B822" s="1" t="s">
        <v>30</v>
      </c>
      <c r="C822" s="1" t="s">
        <v>151</v>
      </c>
      <c r="D822" s="1" t="s">
        <v>18</v>
      </c>
      <c r="E822" s="1" t="n">
        <v>1</v>
      </c>
      <c r="F822" s="1" t="n">
        <v>2</v>
      </c>
      <c r="G822" s="20" t="b">
        <f aca="false">FALSE()</f>
        <v>0</v>
      </c>
      <c r="H822" s="20" t="b">
        <f aca="false">TRUE()</f>
        <v>1</v>
      </c>
    </row>
    <row r="823" customFormat="false" ht="15" hidden="false" customHeight="true" outlineLevel="0" collapsed="false">
      <c r="A823" s="19" t="n">
        <v>45661.5208333333</v>
      </c>
      <c r="B823" s="1" t="s">
        <v>29</v>
      </c>
      <c r="C823" s="1" t="s">
        <v>180</v>
      </c>
      <c r="D823" s="1" t="s">
        <v>132</v>
      </c>
      <c r="E823" s="1" t="n">
        <v>1</v>
      </c>
      <c r="F823" s="1" t="n">
        <v>2</v>
      </c>
      <c r="G823" s="20" t="b">
        <f aca="false">FALSE()</f>
        <v>0</v>
      </c>
      <c r="H823" s="20" t="b">
        <f aca="false">TRUE()</f>
        <v>1</v>
      </c>
    </row>
    <row r="824" customFormat="false" ht="15" hidden="false" customHeight="true" outlineLevel="0" collapsed="false">
      <c r="A824" s="19" t="n">
        <v>45661.5833333333</v>
      </c>
      <c r="B824" s="1" t="s">
        <v>31</v>
      </c>
      <c r="C824" s="1" t="s">
        <v>170</v>
      </c>
      <c r="D824" s="1" t="s">
        <v>147</v>
      </c>
      <c r="E824" s="1" t="n">
        <v>1</v>
      </c>
      <c r="F824" s="1" t="n">
        <v>1</v>
      </c>
      <c r="G824" s="20" t="b">
        <f aca="false">FALSE()</f>
        <v>0</v>
      </c>
      <c r="H824" s="20" t="b">
        <f aca="false">FALSE()</f>
        <v>0</v>
      </c>
    </row>
    <row r="825" customFormat="false" ht="15" hidden="false" customHeight="true" outlineLevel="0" collapsed="false">
      <c r="A825" s="19" t="n">
        <v>45661.625</v>
      </c>
      <c r="B825" s="1" t="s">
        <v>29</v>
      </c>
      <c r="C825" s="1" t="s">
        <v>153</v>
      </c>
      <c r="D825" s="1" t="s">
        <v>162</v>
      </c>
      <c r="E825" s="1" t="n">
        <v>1</v>
      </c>
      <c r="F825" s="1" t="n">
        <v>1</v>
      </c>
      <c r="G825" s="20" t="b">
        <f aca="false">FALSE()</f>
        <v>0</v>
      </c>
      <c r="H825" s="20" t="b">
        <f aca="false">FALSE()</f>
        <v>0</v>
      </c>
    </row>
    <row r="826" customFormat="false" ht="15" hidden="false" customHeight="true" outlineLevel="0" collapsed="false">
      <c r="A826" s="19" t="n">
        <v>45661.625</v>
      </c>
      <c r="B826" s="1" t="s">
        <v>29</v>
      </c>
      <c r="C826" s="1" t="s">
        <v>23</v>
      </c>
      <c r="D826" s="1" t="s">
        <v>137</v>
      </c>
      <c r="E826" s="1" t="n">
        <v>4</v>
      </c>
      <c r="F826" s="1" t="n">
        <v>1</v>
      </c>
      <c r="G826" s="20" t="b">
        <f aca="false">TRUE()</f>
        <v>1</v>
      </c>
      <c r="H826" s="20" t="b">
        <f aca="false">FALSE()</f>
        <v>0</v>
      </c>
    </row>
    <row r="827" customFormat="false" ht="15" hidden="false" customHeight="true" outlineLevel="0" collapsed="false">
      <c r="A827" s="19" t="n">
        <v>45661.625</v>
      </c>
      <c r="B827" s="1" t="s">
        <v>29</v>
      </c>
      <c r="C827" s="1" t="s">
        <v>133</v>
      </c>
      <c r="D827" s="1" t="s">
        <v>152</v>
      </c>
      <c r="E827" s="1" t="n">
        <v>0</v>
      </c>
      <c r="F827" s="1" t="n">
        <v>5</v>
      </c>
      <c r="G827" s="20" t="b">
        <f aca="false">FALSE()</f>
        <v>0</v>
      </c>
      <c r="H827" s="20" t="b">
        <f aca="false">TRUE()</f>
        <v>1</v>
      </c>
    </row>
    <row r="828" customFormat="false" ht="15" hidden="false" customHeight="true" outlineLevel="0" collapsed="false">
      <c r="A828" s="19" t="n">
        <v>45661.625</v>
      </c>
      <c r="B828" s="1" t="s">
        <v>29</v>
      </c>
      <c r="C828" s="1" t="s">
        <v>138</v>
      </c>
      <c r="D828" s="1" t="s">
        <v>179</v>
      </c>
      <c r="E828" s="1" t="n">
        <v>2</v>
      </c>
      <c r="F828" s="1" t="n">
        <v>1</v>
      </c>
      <c r="G828" s="20" t="b">
        <f aca="false">TRUE()</f>
        <v>1</v>
      </c>
      <c r="H828" s="20" t="b">
        <f aca="false">FALSE()</f>
        <v>0</v>
      </c>
    </row>
    <row r="829" customFormat="false" ht="15" hidden="false" customHeight="true" outlineLevel="0" collapsed="false">
      <c r="A829" s="19" t="n">
        <v>45661.625</v>
      </c>
      <c r="B829" s="1" t="s">
        <v>29</v>
      </c>
      <c r="C829" s="1" t="s">
        <v>127</v>
      </c>
      <c r="D829" s="1" t="s">
        <v>128</v>
      </c>
      <c r="E829" s="1" t="n">
        <v>1</v>
      </c>
      <c r="F829" s="1" t="n">
        <v>0</v>
      </c>
      <c r="G829" s="20" t="b">
        <f aca="false">TRUE()</f>
        <v>1</v>
      </c>
      <c r="H829" s="20" t="b">
        <f aca="false">FALSE()</f>
        <v>0</v>
      </c>
    </row>
    <row r="830" customFormat="false" ht="15" hidden="false" customHeight="true" outlineLevel="0" collapsed="false">
      <c r="A830" s="19" t="n">
        <v>45661.6666666667</v>
      </c>
      <c r="B830" s="1" t="s">
        <v>33</v>
      </c>
      <c r="C830" s="1" t="s">
        <v>150</v>
      </c>
      <c r="D830" s="1" t="s">
        <v>143</v>
      </c>
      <c r="E830" s="1" t="n">
        <v>3</v>
      </c>
      <c r="F830" s="1" t="n">
        <v>1</v>
      </c>
      <c r="G830" s="20" t="b">
        <f aca="false">TRUE()</f>
        <v>1</v>
      </c>
      <c r="H830" s="20" t="b">
        <f aca="false">FALSE()</f>
        <v>0</v>
      </c>
    </row>
    <row r="831" customFormat="false" ht="15" hidden="false" customHeight="true" outlineLevel="0" collapsed="false">
      <c r="A831" s="19" t="n">
        <v>45661.7083333333</v>
      </c>
      <c r="B831" s="1" t="s">
        <v>31</v>
      </c>
      <c r="C831" s="1" t="s">
        <v>140</v>
      </c>
      <c r="D831" s="1" t="s">
        <v>22</v>
      </c>
      <c r="E831" s="1" t="n">
        <v>0</v>
      </c>
      <c r="F831" s="1" t="n">
        <v>3</v>
      </c>
      <c r="G831" s="20" t="b">
        <f aca="false">FALSE()</f>
        <v>0</v>
      </c>
      <c r="H831" s="20" t="b">
        <f aca="false">TRUE()</f>
        <v>1</v>
      </c>
    </row>
    <row r="832" customFormat="false" ht="15" hidden="false" customHeight="true" outlineLevel="0" collapsed="false">
      <c r="A832" s="19" t="n">
        <v>45661.7291666667</v>
      </c>
      <c r="B832" s="1" t="s">
        <v>29</v>
      </c>
      <c r="C832" s="1" t="s">
        <v>129</v>
      </c>
      <c r="D832" s="1" t="s">
        <v>130</v>
      </c>
      <c r="E832" s="1" t="n">
        <v>1</v>
      </c>
      <c r="F832" s="1" t="n">
        <v>1</v>
      </c>
      <c r="G832" s="20" t="b">
        <f aca="false">FALSE()</f>
        <v>0</v>
      </c>
      <c r="H832" s="20" t="b">
        <f aca="false">FALSE()</f>
        <v>0</v>
      </c>
    </row>
    <row r="833" customFormat="false" ht="15" hidden="false" customHeight="true" outlineLevel="0" collapsed="false">
      <c r="A833" s="19" t="n">
        <v>45661.75</v>
      </c>
      <c r="B833" s="1" t="s">
        <v>33</v>
      </c>
      <c r="C833" s="1" t="s">
        <v>144</v>
      </c>
      <c r="D833" s="1" t="s">
        <v>159</v>
      </c>
      <c r="E833" s="1" t="n">
        <v>1</v>
      </c>
      <c r="F833" s="1" t="n">
        <v>1</v>
      </c>
      <c r="G833" s="20" t="b">
        <f aca="false">FALSE()</f>
        <v>0</v>
      </c>
      <c r="H833" s="20" t="b">
        <f aca="false">FALSE()</f>
        <v>0</v>
      </c>
    </row>
    <row r="834" customFormat="false" ht="15" hidden="false" customHeight="true" outlineLevel="0" collapsed="false">
      <c r="A834" s="19" t="n">
        <v>45661.8229166667</v>
      </c>
      <c r="B834" s="1" t="s">
        <v>31</v>
      </c>
      <c r="C834" s="1" t="s">
        <v>163</v>
      </c>
      <c r="D834" s="1" t="s">
        <v>165</v>
      </c>
      <c r="E834" s="1" t="n">
        <v>0</v>
      </c>
      <c r="F834" s="1" t="n">
        <v>0</v>
      </c>
      <c r="G834" s="20" t="b">
        <f aca="false">FALSE()</f>
        <v>0</v>
      </c>
      <c r="H834" s="20" t="b">
        <f aca="false">FALSE()</f>
        <v>0</v>
      </c>
    </row>
    <row r="835" customFormat="false" ht="15" hidden="false" customHeight="true" outlineLevel="0" collapsed="false">
      <c r="A835" s="19" t="n">
        <v>45661.8333333333</v>
      </c>
      <c r="B835" s="1" t="s">
        <v>33</v>
      </c>
      <c r="C835" s="1" t="s">
        <v>172</v>
      </c>
      <c r="D835" s="1" t="s">
        <v>160</v>
      </c>
      <c r="E835" s="1" t="n">
        <v>1</v>
      </c>
      <c r="F835" s="1" t="n">
        <v>0</v>
      </c>
      <c r="G835" s="20" t="b">
        <f aca="false">TRUE()</f>
        <v>1</v>
      </c>
      <c r="H835" s="20" t="b">
        <f aca="false">FALSE()</f>
        <v>0</v>
      </c>
    </row>
    <row r="836" customFormat="false" ht="15" hidden="false" customHeight="true" outlineLevel="0" collapsed="false">
      <c r="A836" s="19" t="n">
        <v>45662.4791666667</v>
      </c>
      <c r="B836" s="1" t="s">
        <v>31</v>
      </c>
      <c r="C836" s="1" t="s">
        <v>148</v>
      </c>
      <c r="D836" s="1" t="s">
        <v>168</v>
      </c>
      <c r="E836" s="1" t="n">
        <v>1</v>
      </c>
      <c r="F836" s="1" t="n">
        <v>2</v>
      </c>
      <c r="G836" s="20" t="b">
        <f aca="false">FALSE()</f>
        <v>0</v>
      </c>
      <c r="H836" s="20" t="b">
        <f aca="false">TRUE()</f>
        <v>1</v>
      </c>
    </row>
    <row r="837" customFormat="false" ht="15" hidden="false" customHeight="true" outlineLevel="0" collapsed="false">
      <c r="A837" s="19" t="n">
        <v>45662.5833333333</v>
      </c>
      <c r="B837" s="1" t="s">
        <v>31</v>
      </c>
      <c r="C837" s="1" t="s">
        <v>174</v>
      </c>
      <c r="D837" s="1" t="s">
        <v>136</v>
      </c>
      <c r="E837" s="1" t="n">
        <v>0</v>
      </c>
      <c r="F837" s="1" t="n">
        <v>0</v>
      </c>
      <c r="G837" s="20" t="b">
        <f aca="false">FALSE()</f>
        <v>0</v>
      </c>
      <c r="H837" s="20" t="b">
        <f aca="false">FALSE()</f>
        <v>0</v>
      </c>
    </row>
    <row r="838" customFormat="false" ht="15" hidden="false" customHeight="true" outlineLevel="0" collapsed="false">
      <c r="A838" s="19" t="n">
        <v>45662.5833333333</v>
      </c>
      <c r="B838" s="1" t="s">
        <v>33</v>
      </c>
      <c r="C838" s="1" t="s">
        <v>157</v>
      </c>
      <c r="D838" s="1" t="s">
        <v>158</v>
      </c>
      <c r="E838" s="1" t="n">
        <v>0</v>
      </c>
      <c r="F838" s="1" t="n">
        <v>1</v>
      </c>
      <c r="G838" s="20" t="b">
        <f aca="false">FALSE()</f>
        <v>0</v>
      </c>
      <c r="H838" s="20" t="b">
        <f aca="false">TRUE()</f>
        <v>1</v>
      </c>
    </row>
    <row r="839" customFormat="false" ht="15" hidden="false" customHeight="true" outlineLevel="0" collapsed="false">
      <c r="A839" s="19" t="n">
        <v>45662.5833333333</v>
      </c>
      <c r="B839" s="1" t="s">
        <v>33</v>
      </c>
      <c r="C839" s="1" t="s">
        <v>156</v>
      </c>
      <c r="D839" s="1" t="s">
        <v>134</v>
      </c>
      <c r="E839" s="1" t="n">
        <v>2</v>
      </c>
      <c r="F839" s="1" t="n">
        <v>0</v>
      </c>
      <c r="G839" s="20" t="b">
        <f aca="false">TRUE()</f>
        <v>1</v>
      </c>
      <c r="H839" s="20" t="b">
        <f aca="false">FALSE()</f>
        <v>0</v>
      </c>
    </row>
    <row r="840" customFormat="false" ht="15" hidden="false" customHeight="true" outlineLevel="0" collapsed="false">
      <c r="A840" s="19" t="n">
        <v>45662.5833333333</v>
      </c>
      <c r="B840" s="1" t="s">
        <v>29</v>
      </c>
      <c r="C840" s="1" t="s">
        <v>122</v>
      </c>
      <c r="D840" s="1" t="s">
        <v>125</v>
      </c>
      <c r="E840" s="1" t="n">
        <v>2</v>
      </c>
      <c r="F840" s="1" t="n">
        <v>2</v>
      </c>
      <c r="G840" s="20" t="b">
        <f aca="false">FALSE()</f>
        <v>0</v>
      </c>
      <c r="H840" s="20" t="b">
        <f aca="false">FALSE()</f>
        <v>0</v>
      </c>
    </row>
    <row r="841" customFormat="false" ht="15" hidden="false" customHeight="true" outlineLevel="0" collapsed="false">
      <c r="A841" s="19" t="n">
        <v>45662.5833333333</v>
      </c>
      <c r="B841" s="1" t="s">
        <v>33</v>
      </c>
      <c r="C841" s="1" t="s">
        <v>161</v>
      </c>
      <c r="D841" s="1" t="s">
        <v>154</v>
      </c>
      <c r="E841" s="1" t="n">
        <v>3</v>
      </c>
      <c r="F841" s="1" t="n">
        <v>1</v>
      </c>
      <c r="G841" s="20" t="b">
        <f aca="false">TRUE()</f>
        <v>1</v>
      </c>
      <c r="H841" s="20" t="b">
        <f aca="false">FALSE()</f>
        <v>0</v>
      </c>
    </row>
    <row r="842" customFormat="false" ht="15" hidden="false" customHeight="true" outlineLevel="0" collapsed="false">
      <c r="A842" s="19" t="n">
        <v>45662.6875</v>
      </c>
      <c r="B842" s="1" t="s">
        <v>29</v>
      </c>
      <c r="C842" s="1" t="s">
        <v>21</v>
      </c>
      <c r="D842" s="1" t="s">
        <v>121</v>
      </c>
      <c r="E842" s="1" t="n">
        <v>2</v>
      </c>
      <c r="F842" s="1" t="n">
        <v>2</v>
      </c>
      <c r="G842" s="20" t="b">
        <f aca="false">FALSE()</f>
        <v>0</v>
      </c>
      <c r="H842" s="20" t="b">
        <f aca="false">FALSE()</f>
        <v>0</v>
      </c>
    </row>
    <row r="843" customFormat="false" ht="15" hidden="false" customHeight="true" outlineLevel="0" collapsed="false">
      <c r="A843" s="19" t="n">
        <v>45662.7083333333</v>
      </c>
      <c r="B843" s="1" t="s">
        <v>31</v>
      </c>
      <c r="C843" s="1" t="s">
        <v>146</v>
      </c>
      <c r="D843" s="1" t="s">
        <v>139</v>
      </c>
      <c r="E843" s="1" t="n">
        <v>0</v>
      </c>
      <c r="F843" s="1" t="n">
        <v>0</v>
      </c>
      <c r="G843" s="20" t="b">
        <f aca="false">FALSE()</f>
        <v>0</v>
      </c>
      <c r="H843" s="20" t="b">
        <f aca="false">FALSE()</f>
        <v>0</v>
      </c>
    </row>
    <row r="844" customFormat="false" ht="15" hidden="false" customHeight="true" outlineLevel="0" collapsed="false">
      <c r="A844" s="19" t="n">
        <v>45662.8229166667</v>
      </c>
      <c r="B844" s="1" t="s">
        <v>31</v>
      </c>
      <c r="C844" s="1" t="s">
        <v>20</v>
      </c>
      <c r="D844" s="1" t="s">
        <v>169</v>
      </c>
      <c r="E844" s="1" t="n">
        <v>2</v>
      </c>
      <c r="F844" s="1" t="n">
        <v>0</v>
      </c>
      <c r="G844" s="20" t="b">
        <f aca="false">TRUE()</f>
        <v>1</v>
      </c>
      <c r="H844" s="20" t="b">
        <f aca="false">FALSE()</f>
        <v>0</v>
      </c>
    </row>
    <row r="845" customFormat="false" ht="15" hidden="false" customHeight="true" outlineLevel="0" collapsed="false">
      <c r="A845" s="19" t="n">
        <v>45662.8229166667</v>
      </c>
      <c r="B845" s="1" t="s">
        <v>33</v>
      </c>
      <c r="C845" s="1" t="s">
        <v>135</v>
      </c>
      <c r="D845" s="1" t="s">
        <v>120</v>
      </c>
      <c r="E845" s="1" t="n">
        <v>5</v>
      </c>
      <c r="F845" s="1" t="n">
        <v>1</v>
      </c>
      <c r="G845" s="20" t="b">
        <f aca="false">TRUE()</f>
        <v>1</v>
      </c>
      <c r="H845" s="20" t="b">
        <f aca="false">FALSE()</f>
        <v>0</v>
      </c>
    </row>
    <row r="846" customFormat="false" ht="15" hidden="false" customHeight="true" outlineLevel="0" collapsed="false">
      <c r="A846" s="19" t="n">
        <v>45663.8333333333</v>
      </c>
      <c r="B846" s="1" t="s">
        <v>29</v>
      </c>
      <c r="C846" s="1" t="s">
        <v>131</v>
      </c>
      <c r="D846" s="1" t="s">
        <v>126</v>
      </c>
      <c r="E846" s="1" t="n">
        <v>0</v>
      </c>
      <c r="F846" s="1" t="n">
        <v>3</v>
      </c>
      <c r="G846" s="20" t="b">
        <f aca="false">FALSE()</f>
        <v>0</v>
      </c>
      <c r="H846" s="20" t="b">
        <f aca="false">TRUE()</f>
        <v>1</v>
      </c>
    </row>
    <row r="847" customFormat="false" ht="15" hidden="false" customHeight="true" outlineLevel="0" collapsed="false">
      <c r="A847" s="19" t="n">
        <v>45667.75</v>
      </c>
      <c r="B847" s="1" t="s">
        <v>33</v>
      </c>
      <c r="C847" s="1" t="s">
        <v>159</v>
      </c>
      <c r="D847" s="1" t="s">
        <v>149</v>
      </c>
      <c r="E847" s="1" t="n">
        <v>2</v>
      </c>
      <c r="F847" s="1" t="n">
        <v>2</v>
      </c>
      <c r="G847" s="20" t="b">
        <f aca="false">FALSE()</f>
        <v>0</v>
      </c>
      <c r="H847" s="20" t="b">
        <f aca="false">FALSE()</f>
        <v>0</v>
      </c>
    </row>
    <row r="848" customFormat="false" ht="15" hidden="false" customHeight="true" outlineLevel="0" collapsed="false">
      <c r="A848" s="19" t="n">
        <v>45667.8229166667</v>
      </c>
      <c r="B848" s="1" t="s">
        <v>31</v>
      </c>
      <c r="C848" s="1" t="s">
        <v>169</v>
      </c>
      <c r="D848" s="1" t="s">
        <v>178</v>
      </c>
      <c r="E848" s="1" t="n">
        <v>1</v>
      </c>
      <c r="F848" s="1" t="n">
        <v>1</v>
      </c>
      <c r="G848" s="20" t="b">
        <f aca="false">FALSE()</f>
        <v>0</v>
      </c>
      <c r="H848" s="20" t="b">
        <f aca="false">FALSE()</f>
        <v>0</v>
      </c>
    </row>
    <row r="849" customFormat="false" ht="15" hidden="false" customHeight="true" outlineLevel="0" collapsed="false">
      <c r="A849" s="19" t="n">
        <v>45667.8229166667</v>
      </c>
      <c r="B849" s="1" t="s">
        <v>32</v>
      </c>
      <c r="C849" s="1" t="s">
        <v>195</v>
      </c>
      <c r="D849" s="1" t="s">
        <v>184</v>
      </c>
      <c r="E849" s="1" t="n">
        <v>2</v>
      </c>
      <c r="F849" s="1" t="n">
        <v>3</v>
      </c>
      <c r="G849" s="20" t="b">
        <f aca="false">FALSE()</f>
        <v>0</v>
      </c>
      <c r="H849" s="20" t="b">
        <f aca="false">TRUE()</f>
        <v>1</v>
      </c>
    </row>
    <row r="850" customFormat="false" ht="15" hidden="false" customHeight="true" outlineLevel="0" collapsed="false">
      <c r="A850" s="19" t="n">
        <v>45667.8333333333</v>
      </c>
      <c r="B850" s="1" t="s">
        <v>30</v>
      </c>
      <c r="C850" s="1" t="s">
        <v>167</v>
      </c>
      <c r="D850" s="1" t="s">
        <v>118</v>
      </c>
      <c r="E850" s="1" t="n">
        <v>2</v>
      </c>
      <c r="F850" s="1" t="n">
        <v>1</v>
      </c>
      <c r="G850" s="20" t="b">
        <f aca="false">TRUE()</f>
        <v>1</v>
      </c>
      <c r="H850" s="20" t="b">
        <f aca="false">FALSE()</f>
        <v>0</v>
      </c>
    </row>
    <row r="851" customFormat="false" ht="15" hidden="false" customHeight="true" outlineLevel="0" collapsed="false">
      <c r="A851" s="19" t="n">
        <v>45667.8368055556</v>
      </c>
      <c r="B851" s="1" t="s">
        <v>33</v>
      </c>
      <c r="C851" s="1" t="s">
        <v>154</v>
      </c>
      <c r="D851" s="1" t="s">
        <v>144</v>
      </c>
      <c r="E851" s="1" t="n">
        <v>0</v>
      </c>
      <c r="F851" s="1" t="n">
        <v>0</v>
      </c>
      <c r="G851" s="20" t="b">
        <f aca="false">FALSE()</f>
        <v>0</v>
      </c>
      <c r="H851" s="20" t="b">
        <f aca="false">FALSE()</f>
        <v>0</v>
      </c>
    </row>
    <row r="852" customFormat="false" ht="15" hidden="false" customHeight="true" outlineLevel="0" collapsed="false">
      <c r="A852" s="19" t="n">
        <v>45668.5416666667</v>
      </c>
      <c r="B852" s="1" t="s">
        <v>30</v>
      </c>
      <c r="C852" s="1" t="s">
        <v>119</v>
      </c>
      <c r="D852" s="1" t="s">
        <v>117</v>
      </c>
      <c r="E852" s="1" t="n">
        <v>0</v>
      </c>
      <c r="F852" s="1" t="n">
        <v>1</v>
      </c>
      <c r="G852" s="20" t="b">
        <f aca="false">FALSE()</f>
        <v>0</v>
      </c>
      <c r="H852" s="20" t="b">
        <f aca="false">TRUE()</f>
        <v>1</v>
      </c>
    </row>
    <row r="853" customFormat="false" ht="15" hidden="false" customHeight="true" outlineLevel="0" collapsed="false">
      <c r="A853" s="19" t="n">
        <v>45668.5833333333</v>
      </c>
      <c r="B853" s="1" t="s">
        <v>31</v>
      </c>
      <c r="C853" s="1" t="s">
        <v>165</v>
      </c>
      <c r="D853" s="1" t="s">
        <v>24</v>
      </c>
      <c r="E853" s="1" t="n">
        <v>0</v>
      </c>
      <c r="F853" s="1" t="n">
        <v>0</v>
      </c>
      <c r="G853" s="20" t="b">
        <f aca="false">FALSE()</f>
        <v>0</v>
      </c>
      <c r="H853" s="20" t="b">
        <f aca="false">FALSE()</f>
        <v>0</v>
      </c>
    </row>
    <row r="854" customFormat="false" ht="15" hidden="false" customHeight="true" outlineLevel="0" collapsed="false">
      <c r="A854" s="19" t="n">
        <v>45668.5833333333</v>
      </c>
      <c r="B854" s="1" t="s">
        <v>31</v>
      </c>
      <c r="C854" s="1" t="s">
        <v>147</v>
      </c>
      <c r="D854" s="1" t="s">
        <v>174</v>
      </c>
      <c r="E854" s="1" t="n">
        <v>1</v>
      </c>
      <c r="F854" s="1" t="n">
        <v>3</v>
      </c>
      <c r="G854" s="20" t="b">
        <f aca="false">FALSE()</f>
        <v>0</v>
      </c>
      <c r="H854" s="20" t="b">
        <f aca="false">TRUE()</f>
        <v>1</v>
      </c>
    </row>
    <row r="855" customFormat="false" ht="15" hidden="false" customHeight="true" outlineLevel="0" collapsed="false">
      <c r="A855" s="19" t="n">
        <v>45668.6041666667</v>
      </c>
      <c r="B855" s="1" t="s">
        <v>32</v>
      </c>
      <c r="C855" s="1" t="s">
        <v>199</v>
      </c>
      <c r="D855" s="1" t="s">
        <v>188</v>
      </c>
      <c r="E855" s="1" t="n">
        <v>2</v>
      </c>
      <c r="F855" s="1" t="n">
        <v>0</v>
      </c>
      <c r="G855" s="20" t="b">
        <f aca="false">TRUE()</f>
        <v>1</v>
      </c>
      <c r="H855" s="20" t="b">
        <f aca="false">FALSE()</f>
        <v>0</v>
      </c>
    </row>
    <row r="856" customFormat="false" ht="15" hidden="false" customHeight="true" outlineLevel="0" collapsed="false">
      <c r="A856" s="19" t="n">
        <v>45668.6041666667</v>
      </c>
      <c r="B856" s="1" t="s">
        <v>32</v>
      </c>
      <c r="C856" s="1" t="s">
        <v>198</v>
      </c>
      <c r="D856" s="1" t="s">
        <v>196</v>
      </c>
      <c r="E856" s="1" t="n">
        <v>0</v>
      </c>
      <c r="F856" s="1" t="n">
        <v>1</v>
      </c>
      <c r="G856" s="20" t="b">
        <f aca="false">FALSE()</f>
        <v>0</v>
      </c>
      <c r="H856" s="20" t="b">
        <f aca="false">TRUE()</f>
        <v>1</v>
      </c>
    </row>
    <row r="857" customFormat="false" ht="15" hidden="false" customHeight="true" outlineLevel="0" collapsed="false">
      <c r="A857" s="19" t="n">
        <v>45668.6041666667</v>
      </c>
      <c r="B857" s="1" t="s">
        <v>32</v>
      </c>
      <c r="C857" s="1" t="s">
        <v>189</v>
      </c>
      <c r="D857" s="1" t="s">
        <v>194</v>
      </c>
      <c r="E857" s="1" t="n">
        <v>3</v>
      </c>
      <c r="F857" s="1" t="n">
        <v>2</v>
      </c>
      <c r="G857" s="20" t="b">
        <f aca="false">TRUE()</f>
        <v>1</v>
      </c>
      <c r="H857" s="20" t="b">
        <f aca="false">FALSE()</f>
        <v>0</v>
      </c>
    </row>
    <row r="858" customFormat="false" ht="15" hidden="false" customHeight="true" outlineLevel="0" collapsed="false">
      <c r="A858" s="19" t="n">
        <v>45668.6041666667</v>
      </c>
      <c r="B858" s="1" t="s">
        <v>32</v>
      </c>
      <c r="C858" s="1" t="s">
        <v>193</v>
      </c>
      <c r="D858" s="1" t="s">
        <v>197</v>
      </c>
      <c r="E858" s="1" t="n">
        <v>0</v>
      </c>
      <c r="F858" s="1" t="n">
        <v>1</v>
      </c>
      <c r="G858" s="20" t="b">
        <f aca="false">FALSE()</f>
        <v>0</v>
      </c>
      <c r="H858" s="20" t="b">
        <f aca="false">TRUE()</f>
        <v>1</v>
      </c>
    </row>
    <row r="859" customFormat="false" ht="15" hidden="false" customHeight="true" outlineLevel="0" collapsed="false">
      <c r="A859" s="19" t="n">
        <v>45668.6041666667</v>
      </c>
      <c r="B859" s="1" t="s">
        <v>32</v>
      </c>
      <c r="C859" s="1" t="s">
        <v>187</v>
      </c>
      <c r="D859" s="1" t="s">
        <v>186</v>
      </c>
      <c r="E859" s="1" t="n">
        <v>2</v>
      </c>
      <c r="F859" s="1" t="n">
        <v>0</v>
      </c>
      <c r="G859" s="20" t="b">
        <f aca="false">TRUE()</f>
        <v>1</v>
      </c>
      <c r="H859" s="20" t="b">
        <f aca="false">FALSE()</f>
        <v>0</v>
      </c>
    </row>
    <row r="860" customFormat="false" ht="15" hidden="false" customHeight="true" outlineLevel="0" collapsed="false">
      <c r="A860" s="19" t="n">
        <v>45668.6354166667</v>
      </c>
      <c r="B860" s="1" t="s">
        <v>30</v>
      </c>
      <c r="C860" s="1" t="s">
        <v>175</v>
      </c>
      <c r="D860" s="1" t="s">
        <v>116</v>
      </c>
      <c r="E860" s="1" t="n">
        <v>1</v>
      </c>
      <c r="F860" s="1" t="n">
        <v>0</v>
      </c>
      <c r="G860" s="20" t="b">
        <f aca="false">TRUE()</f>
        <v>1</v>
      </c>
      <c r="H860" s="20" t="b">
        <f aca="false">FALSE()</f>
        <v>0</v>
      </c>
    </row>
    <row r="861" customFormat="false" ht="15" hidden="false" customHeight="true" outlineLevel="0" collapsed="false">
      <c r="A861" s="19" t="n">
        <v>45668.6666666667</v>
      </c>
      <c r="B861" s="1" t="s">
        <v>33</v>
      </c>
      <c r="C861" s="1" t="s">
        <v>134</v>
      </c>
      <c r="D861" s="1" t="s">
        <v>172</v>
      </c>
      <c r="E861" s="1" t="n">
        <v>2</v>
      </c>
      <c r="F861" s="1" t="n">
        <v>1</v>
      </c>
      <c r="G861" s="20" t="b">
        <f aca="false">TRUE()</f>
        <v>1</v>
      </c>
      <c r="H861" s="20" t="b">
        <f aca="false">FALSE()</f>
        <v>0</v>
      </c>
    </row>
    <row r="862" customFormat="false" ht="15" hidden="false" customHeight="true" outlineLevel="0" collapsed="false">
      <c r="A862" s="19" t="n">
        <v>45668.7083333333</v>
      </c>
      <c r="B862" s="1" t="s">
        <v>31</v>
      </c>
      <c r="C862" s="1" t="s">
        <v>146</v>
      </c>
      <c r="D862" s="1" t="s">
        <v>177</v>
      </c>
      <c r="E862" s="1" t="n">
        <v>1</v>
      </c>
      <c r="F862" s="1" t="n">
        <v>1</v>
      </c>
      <c r="G862" s="20" t="b">
        <f aca="false">FALSE()</f>
        <v>0</v>
      </c>
      <c r="H862" s="20" t="b">
        <f aca="false">FALSE()</f>
        <v>0</v>
      </c>
    </row>
    <row r="863" customFormat="false" ht="15" hidden="false" customHeight="true" outlineLevel="0" collapsed="false">
      <c r="A863" s="19" t="n">
        <v>45668.7291666667</v>
      </c>
      <c r="B863" s="1" t="s">
        <v>32</v>
      </c>
      <c r="C863" s="1" t="s">
        <v>183</v>
      </c>
      <c r="D863" s="1" t="s">
        <v>15</v>
      </c>
      <c r="E863" s="1" t="n">
        <v>0</v>
      </c>
      <c r="F863" s="1" t="n">
        <v>1</v>
      </c>
      <c r="G863" s="20" t="b">
        <f aca="false">FALSE()</f>
        <v>0</v>
      </c>
      <c r="H863" s="20" t="b">
        <f aca="false">TRUE()</f>
        <v>1</v>
      </c>
    </row>
    <row r="864" customFormat="false" ht="15" hidden="false" customHeight="true" outlineLevel="0" collapsed="false">
      <c r="A864" s="19" t="n">
        <v>45668.7291666667</v>
      </c>
      <c r="B864" s="1" t="s">
        <v>30</v>
      </c>
      <c r="C864" s="1" t="s">
        <v>176</v>
      </c>
      <c r="D864" s="1" t="s">
        <v>142</v>
      </c>
      <c r="E864" s="1" t="n">
        <v>1</v>
      </c>
      <c r="F864" s="1" t="n">
        <v>1</v>
      </c>
      <c r="G864" s="20" t="b">
        <f aca="false">FALSE()</f>
        <v>0</v>
      </c>
      <c r="H864" s="20" t="b">
        <f aca="false">FALSE()</f>
        <v>0</v>
      </c>
    </row>
    <row r="865" customFormat="false" ht="15" hidden="false" customHeight="true" outlineLevel="0" collapsed="false">
      <c r="A865" s="19" t="n">
        <v>45668.75</v>
      </c>
      <c r="B865" s="1" t="s">
        <v>33</v>
      </c>
      <c r="C865" s="1" t="s">
        <v>143</v>
      </c>
      <c r="D865" s="1" t="s">
        <v>155</v>
      </c>
      <c r="E865" s="1" t="n">
        <v>2</v>
      </c>
      <c r="F865" s="1" t="n">
        <v>4</v>
      </c>
      <c r="G865" s="20" t="b">
        <f aca="false">FALSE()</f>
        <v>0</v>
      </c>
      <c r="H865" s="20" t="b">
        <f aca="false">TRUE()</f>
        <v>1</v>
      </c>
    </row>
    <row r="866" customFormat="false" ht="15" hidden="false" customHeight="true" outlineLevel="0" collapsed="false">
      <c r="A866" s="19" t="n">
        <v>45668.8229166667</v>
      </c>
      <c r="B866" s="1" t="s">
        <v>31</v>
      </c>
      <c r="C866" s="1" t="s">
        <v>145</v>
      </c>
      <c r="D866" s="1" t="s">
        <v>168</v>
      </c>
      <c r="E866" s="1" t="n">
        <v>1</v>
      </c>
      <c r="F866" s="1" t="n">
        <v>1</v>
      </c>
      <c r="G866" s="20" t="b">
        <f aca="false">FALSE()</f>
        <v>0</v>
      </c>
      <c r="H866" s="20" t="b">
        <f aca="false">FALSE()</f>
        <v>0</v>
      </c>
    </row>
    <row r="867" customFormat="false" ht="15" hidden="false" customHeight="true" outlineLevel="0" collapsed="false">
      <c r="A867" s="19" t="n">
        <v>45668.8333333333</v>
      </c>
      <c r="B867" s="1" t="s">
        <v>30</v>
      </c>
      <c r="C867" s="1" t="s">
        <v>124</v>
      </c>
      <c r="D867" s="1" t="s">
        <v>151</v>
      </c>
      <c r="E867" s="1" t="n">
        <v>1</v>
      </c>
      <c r="F867" s="1" t="n">
        <v>1</v>
      </c>
      <c r="G867" s="20" t="b">
        <f aca="false">FALSE()</f>
        <v>0</v>
      </c>
      <c r="H867" s="20" t="b">
        <f aca="false">FALSE()</f>
        <v>0</v>
      </c>
    </row>
    <row r="868" customFormat="false" ht="15" hidden="false" customHeight="true" outlineLevel="0" collapsed="false">
      <c r="A868" s="19" t="n">
        <v>45668.8368055556</v>
      </c>
      <c r="B868" s="1" t="s">
        <v>33</v>
      </c>
      <c r="C868" s="1" t="s">
        <v>171</v>
      </c>
      <c r="D868" s="1" t="s">
        <v>135</v>
      </c>
      <c r="E868" s="1" t="n">
        <v>1</v>
      </c>
      <c r="F868" s="1" t="n">
        <v>2</v>
      </c>
      <c r="G868" s="20" t="b">
        <f aca="false">FALSE()</f>
        <v>0</v>
      </c>
      <c r="H868" s="20" t="b">
        <f aca="false">TRUE()</f>
        <v>1</v>
      </c>
    </row>
    <row r="869" customFormat="false" ht="15" hidden="false" customHeight="true" outlineLevel="0" collapsed="false">
      <c r="A869" s="19" t="n">
        <v>45669.4791666667</v>
      </c>
      <c r="B869" s="1" t="s">
        <v>31</v>
      </c>
      <c r="C869" s="1" t="s">
        <v>136</v>
      </c>
      <c r="D869" s="1" t="s">
        <v>139</v>
      </c>
      <c r="E869" s="1" t="n">
        <v>1</v>
      </c>
      <c r="F869" s="1" t="n">
        <v>0</v>
      </c>
      <c r="G869" s="20" t="b">
        <f aca="false">TRUE()</f>
        <v>1</v>
      </c>
      <c r="H869" s="20" t="b">
        <f aca="false">FALSE()</f>
        <v>0</v>
      </c>
    </row>
    <row r="870" customFormat="false" ht="15" hidden="false" customHeight="true" outlineLevel="0" collapsed="false">
      <c r="A870" s="19" t="n">
        <v>45669.5416666667</v>
      </c>
      <c r="B870" s="1" t="s">
        <v>30</v>
      </c>
      <c r="C870" s="1" t="s">
        <v>123</v>
      </c>
      <c r="D870" s="1" t="s">
        <v>115</v>
      </c>
      <c r="E870" s="1" t="n">
        <v>1</v>
      </c>
      <c r="F870" s="1" t="n">
        <v>2</v>
      </c>
      <c r="G870" s="20" t="b">
        <f aca="false">FALSE()</f>
        <v>0</v>
      </c>
      <c r="H870" s="20" t="b">
        <f aca="false">TRUE()</f>
        <v>1</v>
      </c>
    </row>
    <row r="871" customFormat="false" ht="15" hidden="false" customHeight="true" outlineLevel="0" collapsed="false">
      <c r="A871" s="19" t="n">
        <v>45669.5833333333</v>
      </c>
      <c r="B871" s="1" t="s">
        <v>33</v>
      </c>
      <c r="C871" s="1" t="s">
        <v>120</v>
      </c>
      <c r="D871" s="1" t="s">
        <v>157</v>
      </c>
      <c r="E871" s="1" t="n">
        <v>1</v>
      </c>
      <c r="F871" s="1" t="n">
        <v>2</v>
      </c>
      <c r="G871" s="20" t="b">
        <f aca="false">FALSE()</f>
        <v>0</v>
      </c>
      <c r="H871" s="20" t="b">
        <f aca="false">TRUE()</f>
        <v>1</v>
      </c>
    </row>
    <row r="872" customFormat="false" ht="15" hidden="false" customHeight="true" outlineLevel="0" collapsed="false">
      <c r="A872" s="19" t="n">
        <v>45669.5833333333</v>
      </c>
      <c r="B872" s="1" t="s">
        <v>31</v>
      </c>
      <c r="C872" s="1" t="s">
        <v>170</v>
      </c>
      <c r="D872" s="1" t="s">
        <v>19</v>
      </c>
      <c r="E872" s="1" t="n">
        <v>0</v>
      </c>
      <c r="F872" s="1" t="n">
        <v>1</v>
      </c>
      <c r="G872" s="20" t="b">
        <f aca="false">FALSE()</f>
        <v>0</v>
      </c>
      <c r="H872" s="20" t="b">
        <f aca="false">TRUE()</f>
        <v>1</v>
      </c>
    </row>
    <row r="873" customFormat="false" ht="15" hidden="false" customHeight="true" outlineLevel="0" collapsed="false">
      <c r="A873" s="19" t="n">
        <v>45669.6041666667</v>
      </c>
      <c r="B873" s="1" t="s">
        <v>32</v>
      </c>
      <c r="C873" s="1" t="s">
        <v>185</v>
      </c>
      <c r="D873" s="1" t="s">
        <v>192</v>
      </c>
      <c r="E873" s="1" t="n">
        <v>4</v>
      </c>
      <c r="F873" s="1" t="n">
        <v>2</v>
      </c>
      <c r="G873" s="20" t="b">
        <f aca="false">TRUE()</f>
        <v>1</v>
      </c>
      <c r="H873" s="20" t="b">
        <f aca="false">FALSE()</f>
        <v>0</v>
      </c>
    </row>
    <row r="874" customFormat="false" ht="15" hidden="false" customHeight="true" outlineLevel="0" collapsed="false">
      <c r="A874" s="19" t="n">
        <v>45669.6354166667</v>
      </c>
      <c r="B874" s="1" t="s">
        <v>30</v>
      </c>
      <c r="C874" s="1" t="s">
        <v>182</v>
      </c>
      <c r="D874" s="1" t="s">
        <v>141</v>
      </c>
      <c r="E874" s="1" t="n">
        <v>1</v>
      </c>
      <c r="F874" s="1" t="n">
        <v>0</v>
      </c>
      <c r="G874" s="20" t="b">
        <f aca="false">TRUE()</f>
        <v>1</v>
      </c>
      <c r="H874" s="20" t="b">
        <f aca="false">FALSE()</f>
        <v>0</v>
      </c>
    </row>
    <row r="875" customFormat="false" ht="15" hidden="false" customHeight="true" outlineLevel="0" collapsed="false">
      <c r="A875" s="19" t="n">
        <v>45669.6770833333</v>
      </c>
      <c r="B875" s="1" t="s">
        <v>33</v>
      </c>
      <c r="C875" s="1" t="s">
        <v>160</v>
      </c>
      <c r="D875" s="1" t="s">
        <v>156</v>
      </c>
      <c r="E875" s="1" t="n">
        <v>1</v>
      </c>
      <c r="F875" s="1" t="n">
        <v>3</v>
      </c>
      <c r="G875" s="20" t="b">
        <f aca="false">FALSE()</f>
        <v>0</v>
      </c>
      <c r="H875" s="20" t="b">
        <f aca="false">TRUE()</f>
        <v>1</v>
      </c>
    </row>
    <row r="876" customFormat="false" ht="15" hidden="false" customHeight="true" outlineLevel="0" collapsed="false">
      <c r="A876" s="19" t="n">
        <v>45669.6770833333</v>
      </c>
      <c r="B876" s="1" t="s">
        <v>33</v>
      </c>
      <c r="C876" s="1" t="s">
        <v>158</v>
      </c>
      <c r="D876" s="1" t="s">
        <v>161</v>
      </c>
      <c r="E876" s="1" t="n">
        <v>1</v>
      </c>
      <c r="F876" s="1" t="n">
        <v>2</v>
      </c>
      <c r="G876" s="20" t="b">
        <f aca="false">FALSE()</f>
        <v>0</v>
      </c>
      <c r="H876" s="20" t="b">
        <f aca="false">TRUE()</f>
        <v>1</v>
      </c>
    </row>
    <row r="877" customFormat="false" ht="15" hidden="false" customHeight="true" outlineLevel="0" collapsed="false">
      <c r="A877" s="19" t="n">
        <v>45669.6875</v>
      </c>
      <c r="B877" s="1" t="s">
        <v>32</v>
      </c>
      <c r="C877" s="1" t="s">
        <v>191</v>
      </c>
      <c r="D877" s="1" t="s">
        <v>190</v>
      </c>
      <c r="E877" s="1" t="n">
        <v>0</v>
      </c>
      <c r="F877" s="1" t="n">
        <v>1</v>
      </c>
      <c r="G877" s="20" t="b">
        <f aca="false">FALSE()</f>
        <v>0</v>
      </c>
      <c r="H877" s="20" t="b">
        <f aca="false">TRUE()</f>
        <v>1</v>
      </c>
    </row>
    <row r="878" customFormat="false" ht="15" hidden="false" customHeight="true" outlineLevel="0" collapsed="false">
      <c r="A878" s="19" t="n">
        <v>45669.7083333333</v>
      </c>
      <c r="B878" s="1" t="s">
        <v>31</v>
      </c>
      <c r="C878" s="1" t="s">
        <v>164</v>
      </c>
      <c r="D878" s="1" t="s">
        <v>20</v>
      </c>
      <c r="E878" s="1" t="n">
        <v>2</v>
      </c>
      <c r="F878" s="1" t="n">
        <v>2</v>
      </c>
      <c r="G878" s="20" t="b">
        <f aca="false">FALSE()</f>
        <v>0</v>
      </c>
      <c r="H878" s="20" t="b">
        <f aca="false">FALSE()</f>
        <v>0</v>
      </c>
    </row>
    <row r="879" customFormat="false" ht="15" hidden="false" customHeight="true" outlineLevel="0" collapsed="false">
      <c r="A879" s="19" t="n">
        <v>45669.8229166667</v>
      </c>
      <c r="B879" s="1" t="s">
        <v>33</v>
      </c>
      <c r="C879" s="1" t="s">
        <v>17</v>
      </c>
      <c r="D879" s="1" t="s">
        <v>150</v>
      </c>
      <c r="E879" s="1" t="n">
        <v>2</v>
      </c>
      <c r="F879" s="1" t="n">
        <v>1</v>
      </c>
      <c r="G879" s="20" t="b">
        <f aca="false">TRUE()</f>
        <v>1</v>
      </c>
      <c r="H879" s="20" t="b">
        <f aca="false">FALSE()</f>
        <v>0</v>
      </c>
    </row>
    <row r="880" customFormat="false" ht="15" hidden="false" customHeight="true" outlineLevel="0" collapsed="false">
      <c r="A880" s="19" t="n">
        <v>45669.8229166667</v>
      </c>
      <c r="B880" s="1" t="s">
        <v>31</v>
      </c>
      <c r="C880" s="1" t="s">
        <v>22</v>
      </c>
      <c r="D880" s="1" t="s">
        <v>163</v>
      </c>
      <c r="E880" s="1" t="n">
        <v>2</v>
      </c>
      <c r="F880" s="1" t="n">
        <v>0</v>
      </c>
      <c r="G880" s="20" t="b">
        <f aca="false">TRUE()</f>
        <v>1</v>
      </c>
      <c r="H880" s="20" t="b">
        <f aca="false">FALSE()</f>
        <v>0</v>
      </c>
    </row>
    <row r="881" customFormat="false" ht="15" hidden="false" customHeight="true" outlineLevel="0" collapsed="false">
      <c r="A881" s="19" t="n">
        <v>45670.8229166667</v>
      </c>
      <c r="B881" s="1" t="s">
        <v>31</v>
      </c>
      <c r="C881" s="1" t="s">
        <v>148</v>
      </c>
      <c r="D881" s="1" t="s">
        <v>140</v>
      </c>
      <c r="E881" s="1" t="n">
        <v>2</v>
      </c>
      <c r="F881" s="1" t="n">
        <v>1</v>
      </c>
      <c r="G881" s="20" t="b">
        <f aca="false">TRUE()</f>
        <v>1</v>
      </c>
      <c r="H881" s="20" t="b">
        <f aca="false">FALSE()</f>
        <v>0</v>
      </c>
    </row>
    <row r="882" customFormat="false" ht="15" hidden="false" customHeight="true" outlineLevel="0" collapsed="false">
      <c r="A882" s="19" t="n">
        <v>45670.8333333333</v>
      </c>
      <c r="B882" s="1" t="s">
        <v>30</v>
      </c>
      <c r="C882" s="1" t="s">
        <v>166</v>
      </c>
      <c r="D882" s="1" t="s">
        <v>181</v>
      </c>
      <c r="E882" s="1" t="n">
        <v>1</v>
      </c>
      <c r="F882" s="1" t="n">
        <v>0</v>
      </c>
      <c r="G882" s="20" t="b">
        <f aca="false">TRUE()</f>
        <v>1</v>
      </c>
      <c r="H882" s="20" t="b">
        <f aca="false">FALSE()</f>
        <v>0</v>
      </c>
    </row>
    <row r="883" customFormat="false" ht="15" hidden="false" customHeight="true" outlineLevel="0" collapsed="false">
      <c r="A883" s="19" t="n">
        <v>45671.7291666667</v>
      </c>
      <c r="B883" s="1" t="s">
        <v>31</v>
      </c>
      <c r="C883" s="1" t="s">
        <v>178</v>
      </c>
      <c r="D883" s="1" t="s">
        <v>145</v>
      </c>
      <c r="E883" s="1" t="n">
        <v>1</v>
      </c>
      <c r="F883" s="1" t="n">
        <v>2</v>
      </c>
      <c r="G883" s="20" t="b">
        <f aca="false">FALSE()</f>
        <v>0</v>
      </c>
      <c r="H883" s="20" t="b">
        <f aca="false">TRUE()</f>
        <v>1</v>
      </c>
    </row>
    <row r="884" customFormat="false" ht="15" hidden="false" customHeight="true" outlineLevel="0" collapsed="false">
      <c r="A884" s="19" t="n">
        <v>45671.7291666667</v>
      </c>
      <c r="B884" s="1" t="s">
        <v>32</v>
      </c>
      <c r="C884" s="1" t="s">
        <v>194</v>
      </c>
      <c r="D884" s="1" t="s">
        <v>195</v>
      </c>
      <c r="E884" s="1" t="n">
        <v>4</v>
      </c>
      <c r="F884" s="1" t="n">
        <v>2</v>
      </c>
      <c r="G884" s="20" t="b">
        <f aca="false">TRUE()</f>
        <v>1</v>
      </c>
      <c r="H884" s="20" t="b">
        <f aca="false">FALSE()</f>
        <v>0</v>
      </c>
    </row>
    <row r="885" customFormat="false" ht="15" hidden="false" customHeight="true" outlineLevel="0" collapsed="false">
      <c r="A885" s="19" t="n">
        <v>45671.8125</v>
      </c>
      <c r="B885" s="1" t="s">
        <v>29</v>
      </c>
      <c r="C885" s="1" t="s">
        <v>137</v>
      </c>
      <c r="D885" s="1" t="s">
        <v>122</v>
      </c>
      <c r="E885" s="1" t="n">
        <v>3</v>
      </c>
      <c r="F885" s="1" t="n">
        <v>2</v>
      </c>
      <c r="G885" s="20" t="b">
        <f aca="false">TRUE()</f>
        <v>1</v>
      </c>
      <c r="H885" s="20" t="b">
        <f aca="false">FALSE()</f>
        <v>0</v>
      </c>
    </row>
    <row r="886" customFormat="false" ht="15" hidden="false" customHeight="true" outlineLevel="0" collapsed="false">
      <c r="A886" s="19" t="n">
        <v>45671.8125</v>
      </c>
      <c r="B886" s="1" t="s">
        <v>29</v>
      </c>
      <c r="C886" s="1" t="s">
        <v>162</v>
      </c>
      <c r="D886" s="1" t="s">
        <v>127</v>
      </c>
      <c r="E886" s="1" t="n">
        <v>2</v>
      </c>
      <c r="F886" s="1" t="n">
        <v>2</v>
      </c>
      <c r="G886" s="20" t="b">
        <f aca="false">FALSE()</f>
        <v>0</v>
      </c>
      <c r="H886" s="20" t="b">
        <f aca="false">FALSE()</f>
        <v>0</v>
      </c>
    </row>
    <row r="887" customFormat="false" ht="15" hidden="false" customHeight="true" outlineLevel="0" collapsed="false">
      <c r="A887" s="19" t="n">
        <v>45671.8125</v>
      </c>
      <c r="B887" s="1" t="s">
        <v>32</v>
      </c>
      <c r="C887" s="1" t="s">
        <v>184</v>
      </c>
      <c r="D887" s="1" t="s">
        <v>187</v>
      </c>
      <c r="E887" s="1" t="n">
        <v>1</v>
      </c>
      <c r="F887" s="1" t="n">
        <v>0</v>
      </c>
      <c r="G887" s="20" t="b">
        <f aca="false">TRUE()</f>
        <v>1</v>
      </c>
      <c r="H887" s="20" t="b">
        <f aca="false">FALSE()</f>
        <v>0</v>
      </c>
    </row>
    <row r="888" customFormat="false" ht="15" hidden="false" customHeight="true" outlineLevel="0" collapsed="false">
      <c r="A888" s="19" t="n">
        <v>45671.8125</v>
      </c>
      <c r="B888" s="1" t="s">
        <v>32</v>
      </c>
      <c r="C888" s="1" t="s">
        <v>196</v>
      </c>
      <c r="D888" s="1" t="s">
        <v>189</v>
      </c>
      <c r="E888" s="1" t="n">
        <v>4</v>
      </c>
      <c r="F888" s="1" t="n">
        <v>1</v>
      </c>
      <c r="G888" s="20" t="b">
        <f aca="false">TRUE()</f>
        <v>1</v>
      </c>
      <c r="H888" s="20" t="b">
        <f aca="false">FALSE()</f>
        <v>0</v>
      </c>
    </row>
    <row r="889" customFormat="false" ht="15" hidden="false" customHeight="true" outlineLevel="0" collapsed="false">
      <c r="A889" s="19" t="n">
        <v>45671.8125</v>
      </c>
      <c r="B889" s="1" t="s">
        <v>32</v>
      </c>
      <c r="C889" s="1" t="s">
        <v>197</v>
      </c>
      <c r="D889" s="1" t="s">
        <v>183</v>
      </c>
      <c r="E889" s="1" t="n">
        <v>5</v>
      </c>
      <c r="F889" s="1" t="n">
        <v>1</v>
      </c>
      <c r="G889" s="20" t="b">
        <f aca="false">TRUE()</f>
        <v>1</v>
      </c>
      <c r="H889" s="20" t="b">
        <f aca="false">FALSE()</f>
        <v>0</v>
      </c>
    </row>
    <row r="890" customFormat="false" ht="15" hidden="false" customHeight="true" outlineLevel="0" collapsed="false">
      <c r="A890" s="19" t="n">
        <v>45671.8125</v>
      </c>
      <c r="B890" s="1" t="s">
        <v>29</v>
      </c>
      <c r="C890" s="1" t="s">
        <v>152</v>
      </c>
      <c r="D890" s="1" t="s">
        <v>23</v>
      </c>
      <c r="E890" s="1" t="n">
        <v>2</v>
      </c>
      <c r="F890" s="1" t="n">
        <v>2</v>
      </c>
      <c r="G890" s="20" t="b">
        <f aca="false">FALSE()</f>
        <v>0</v>
      </c>
      <c r="H890" s="20" t="b">
        <f aca="false">FALSE()</f>
        <v>0</v>
      </c>
    </row>
    <row r="891" customFormat="false" ht="15" hidden="false" customHeight="true" outlineLevel="0" collapsed="false">
      <c r="A891" s="19" t="n">
        <v>45671.8229166667</v>
      </c>
      <c r="B891" s="1" t="s">
        <v>31</v>
      </c>
      <c r="C891" s="1" t="s">
        <v>24</v>
      </c>
      <c r="D891" s="1" t="s">
        <v>177</v>
      </c>
      <c r="E891" s="1" t="n">
        <v>1</v>
      </c>
      <c r="F891" s="1" t="n">
        <v>1</v>
      </c>
      <c r="G891" s="20" t="b">
        <f aca="false">FALSE()</f>
        <v>0</v>
      </c>
      <c r="H891" s="20" t="b">
        <f aca="false">FALSE()</f>
        <v>0</v>
      </c>
    </row>
    <row r="892" customFormat="false" ht="15" hidden="false" customHeight="true" outlineLevel="0" collapsed="false">
      <c r="A892" s="19" t="n">
        <v>45671.8333333333</v>
      </c>
      <c r="B892" s="1" t="s">
        <v>29</v>
      </c>
      <c r="C892" s="1" t="s">
        <v>126</v>
      </c>
      <c r="D892" s="1" t="s">
        <v>21</v>
      </c>
      <c r="E892" s="1" t="n">
        <v>1</v>
      </c>
      <c r="F892" s="1" t="n">
        <v>1</v>
      </c>
      <c r="G892" s="20" t="b">
        <f aca="false">FALSE()</f>
        <v>0</v>
      </c>
      <c r="H892" s="20" t="b">
        <f aca="false">FALSE()</f>
        <v>0</v>
      </c>
    </row>
    <row r="893" customFormat="false" ht="15" hidden="false" customHeight="true" outlineLevel="0" collapsed="false">
      <c r="A893" s="19" t="n">
        <v>45672.7291666667</v>
      </c>
      <c r="B893" s="1" t="s">
        <v>32</v>
      </c>
      <c r="C893" s="1" t="s">
        <v>186</v>
      </c>
      <c r="D893" s="1" t="s">
        <v>198</v>
      </c>
      <c r="E893" s="1" t="n">
        <v>1</v>
      </c>
      <c r="F893" s="1" t="n">
        <v>0</v>
      </c>
      <c r="G893" s="20" t="b">
        <f aca="false">TRUE()</f>
        <v>1</v>
      </c>
      <c r="H893" s="20" t="b">
        <f aca="false">FALSE()</f>
        <v>0</v>
      </c>
    </row>
    <row r="894" customFormat="false" ht="15" hidden="false" customHeight="true" outlineLevel="0" collapsed="false">
      <c r="A894" s="19" t="n">
        <v>45672.8125</v>
      </c>
      <c r="B894" s="1" t="s">
        <v>29</v>
      </c>
      <c r="C894" s="1" t="s">
        <v>179</v>
      </c>
      <c r="D894" s="1" t="s">
        <v>153</v>
      </c>
      <c r="E894" s="1" t="n">
        <v>0</v>
      </c>
      <c r="F894" s="1" t="n">
        <v>2</v>
      </c>
      <c r="G894" s="20" t="b">
        <f aca="false">FALSE()</f>
        <v>0</v>
      </c>
      <c r="H894" s="20" t="b">
        <f aca="false">TRUE()</f>
        <v>1</v>
      </c>
    </row>
    <row r="895" customFormat="false" ht="15" hidden="false" customHeight="true" outlineLevel="0" collapsed="false">
      <c r="A895" s="19" t="n">
        <v>45672.8125</v>
      </c>
      <c r="B895" s="1" t="s">
        <v>29</v>
      </c>
      <c r="C895" s="1" t="s">
        <v>128</v>
      </c>
      <c r="D895" s="1" t="s">
        <v>138</v>
      </c>
      <c r="E895" s="1" t="n">
        <v>0</v>
      </c>
      <c r="F895" s="1" t="n">
        <v>1</v>
      </c>
      <c r="G895" s="20" t="b">
        <f aca="false">FALSE()</f>
        <v>0</v>
      </c>
      <c r="H895" s="20" t="b">
        <f aca="false">TRUE()</f>
        <v>1</v>
      </c>
    </row>
    <row r="896" customFormat="false" ht="15" hidden="false" customHeight="true" outlineLevel="0" collapsed="false">
      <c r="A896" s="19" t="n">
        <v>45672.8125</v>
      </c>
      <c r="B896" s="1" t="s">
        <v>32</v>
      </c>
      <c r="C896" s="1" t="s">
        <v>15</v>
      </c>
      <c r="D896" s="1" t="s">
        <v>193</v>
      </c>
      <c r="E896" s="1" t="n">
        <v>5</v>
      </c>
      <c r="F896" s="1" t="n">
        <v>0</v>
      </c>
      <c r="G896" s="20" t="b">
        <f aca="false">TRUE()</f>
        <v>1</v>
      </c>
      <c r="H896" s="20" t="b">
        <f aca="false">FALSE()</f>
        <v>0</v>
      </c>
    </row>
    <row r="897" customFormat="false" ht="15" hidden="false" customHeight="true" outlineLevel="0" collapsed="false">
      <c r="A897" s="19" t="n">
        <v>45672.8125</v>
      </c>
      <c r="B897" s="1" t="s">
        <v>32</v>
      </c>
      <c r="C897" s="1" t="s">
        <v>192</v>
      </c>
      <c r="D897" s="1" t="s">
        <v>199</v>
      </c>
      <c r="E897" s="1" t="n">
        <v>3</v>
      </c>
      <c r="F897" s="1" t="n">
        <v>3</v>
      </c>
      <c r="G897" s="20" t="b">
        <f aca="false">FALSE()</f>
        <v>0</v>
      </c>
      <c r="H897" s="20" t="b">
        <f aca="false">FALSE()</f>
        <v>0</v>
      </c>
    </row>
    <row r="898" customFormat="false" ht="15" hidden="false" customHeight="true" outlineLevel="0" collapsed="false">
      <c r="A898" s="19" t="n">
        <v>45672.8125</v>
      </c>
      <c r="B898" s="1" t="s">
        <v>32</v>
      </c>
      <c r="C898" s="1" t="s">
        <v>190</v>
      </c>
      <c r="D898" s="1" t="s">
        <v>185</v>
      </c>
      <c r="E898" s="1" t="n">
        <v>2</v>
      </c>
      <c r="F898" s="1" t="n">
        <v>1</v>
      </c>
      <c r="G898" s="20" t="b">
        <f aca="false">TRUE()</f>
        <v>1</v>
      </c>
      <c r="H898" s="20" t="b">
        <f aca="false">FALSE()</f>
        <v>0</v>
      </c>
    </row>
    <row r="899" customFormat="false" ht="15" hidden="false" customHeight="true" outlineLevel="0" collapsed="false">
      <c r="A899" s="19" t="n">
        <v>45672.8125</v>
      </c>
      <c r="B899" s="1" t="s">
        <v>29</v>
      </c>
      <c r="C899" s="1" t="s">
        <v>132</v>
      </c>
      <c r="D899" s="1" t="s">
        <v>131</v>
      </c>
      <c r="E899" s="1" t="n">
        <v>3</v>
      </c>
      <c r="F899" s="1" t="n">
        <v>0</v>
      </c>
      <c r="G899" s="20" t="b">
        <f aca="false">TRUE()</f>
        <v>1</v>
      </c>
      <c r="H899" s="20" t="b">
        <f aca="false">FALSE()</f>
        <v>0</v>
      </c>
    </row>
    <row r="900" customFormat="false" ht="15" hidden="false" customHeight="true" outlineLevel="0" collapsed="false">
      <c r="A900" s="19" t="n">
        <v>45672.8125</v>
      </c>
      <c r="B900" s="1" t="s">
        <v>32</v>
      </c>
      <c r="C900" s="1" t="s">
        <v>188</v>
      </c>
      <c r="D900" s="1" t="s">
        <v>191</v>
      </c>
      <c r="E900" s="1" t="n">
        <v>0</v>
      </c>
      <c r="F900" s="1" t="n">
        <v>2</v>
      </c>
      <c r="G900" s="20" t="b">
        <f aca="false">FALSE()</f>
        <v>0</v>
      </c>
      <c r="H900" s="20" t="b">
        <f aca="false">TRUE()</f>
        <v>1</v>
      </c>
    </row>
    <row r="901" customFormat="false" ht="15" hidden="false" customHeight="true" outlineLevel="0" collapsed="false">
      <c r="A901" s="19" t="n">
        <v>45672.8229166667</v>
      </c>
      <c r="B901" s="1" t="s">
        <v>31</v>
      </c>
      <c r="C901" s="1" t="s">
        <v>19</v>
      </c>
      <c r="D901" s="1" t="s">
        <v>164</v>
      </c>
      <c r="E901" s="1" t="n">
        <v>2</v>
      </c>
      <c r="F901" s="1" t="n">
        <v>2</v>
      </c>
      <c r="G901" s="20" t="b">
        <f aca="false">FALSE()</f>
        <v>0</v>
      </c>
      <c r="H901" s="20" t="b">
        <f aca="false">FALSE()</f>
        <v>0</v>
      </c>
    </row>
    <row r="902" customFormat="false" ht="15" hidden="false" customHeight="true" outlineLevel="0" collapsed="false">
      <c r="A902" s="19" t="n">
        <v>45672.8333333333</v>
      </c>
      <c r="B902" s="1" t="s">
        <v>29</v>
      </c>
      <c r="C902" s="1" t="s">
        <v>130</v>
      </c>
      <c r="D902" s="1" t="s">
        <v>180</v>
      </c>
      <c r="E902" s="1" t="n">
        <v>2</v>
      </c>
      <c r="F902" s="1" t="n">
        <v>1</v>
      </c>
      <c r="G902" s="20" t="b">
        <f aca="false">TRUE()</f>
        <v>1</v>
      </c>
      <c r="H902" s="20" t="b">
        <f aca="false">FALSE()</f>
        <v>0</v>
      </c>
    </row>
    <row r="903" customFormat="false" ht="15" hidden="false" customHeight="true" outlineLevel="0" collapsed="false">
      <c r="A903" s="19" t="n">
        <v>45673.8125</v>
      </c>
      <c r="B903" s="1" t="s">
        <v>29</v>
      </c>
      <c r="C903" s="1" t="s">
        <v>125</v>
      </c>
      <c r="D903" s="1" t="s">
        <v>129</v>
      </c>
      <c r="E903" s="1" t="n">
        <v>0</v>
      </c>
      <c r="F903" s="1" t="n">
        <v>2</v>
      </c>
      <c r="G903" s="20" t="b">
        <f aca="false">FALSE()</f>
        <v>0</v>
      </c>
      <c r="H903" s="20" t="b">
        <f aca="false">TRUE()</f>
        <v>1</v>
      </c>
    </row>
    <row r="904" customFormat="false" ht="15" hidden="false" customHeight="true" outlineLevel="0" collapsed="false">
      <c r="A904" s="19" t="n">
        <v>45673.8333333333</v>
      </c>
      <c r="B904" s="1" t="s">
        <v>29</v>
      </c>
      <c r="C904" s="1" t="s">
        <v>121</v>
      </c>
      <c r="D904" s="1" t="s">
        <v>133</v>
      </c>
      <c r="E904" s="1" t="n">
        <v>3</v>
      </c>
      <c r="F904" s="1" t="n">
        <v>1</v>
      </c>
      <c r="G904" s="20" t="b">
        <f aca="false">TRUE()</f>
        <v>1</v>
      </c>
      <c r="H904" s="20" t="b">
        <f aca="false">FALSE()</f>
        <v>0</v>
      </c>
    </row>
    <row r="905" customFormat="false" ht="15" hidden="false" customHeight="true" outlineLevel="0" collapsed="false">
      <c r="A905" s="19" t="n">
        <v>45674.75</v>
      </c>
      <c r="B905" s="1" t="s">
        <v>33</v>
      </c>
      <c r="C905" s="1" t="s">
        <v>160</v>
      </c>
      <c r="D905" s="1" t="s">
        <v>149</v>
      </c>
      <c r="E905" s="1" t="n">
        <v>2</v>
      </c>
      <c r="F905" s="1" t="n">
        <v>1</v>
      </c>
      <c r="G905" s="20" t="b">
        <f aca="false">TRUE()</f>
        <v>1</v>
      </c>
      <c r="H905" s="20" t="b">
        <f aca="false">FALSE()</f>
        <v>0</v>
      </c>
    </row>
    <row r="906" customFormat="false" ht="15" hidden="false" customHeight="true" outlineLevel="0" collapsed="false">
      <c r="A906" s="19" t="n">
        <v>45674.8125</v>
      </c>
      <c r="B906" s="1" t="s">
        <v>32</v>
      </c>
      <c r="C906" s="1" t="s">
        <v>196</v>
      </c>
      <c r="D906" s="1" t="s">
        <v>195</v>
      </c>
      <c r="E906" s="1" t="n">
        <v>2</v>
      </c>
      <c r="F906" s="1" t="n">
        <v>0</v>
      </c>
      <c r="G906" s="20" t="b">
        <f aca="false">TRUE()</f>
        <v>1</v>
      </c>
      <c r="H906" s="20" t="b">
        <f aca="false">FALSE()</f>
        <v>0</v>
      </c>
    </row>
    <row r="907" customFormat="false" ht="15" hidden="false" customHeight="true" outlineLevel="0" collapsed="false">
      <c r="A907" s="19" t="n">
        <v>45674.8229166667</v>
      </c>
      <c r="B907" s="1" t="s">
        <v>31</v>
      </c>
      <c r="C907" s="1" t="s">
        <v>20</v>
      </c>
      <c r="D907" s="1" t="s">
        <v>136</v>
      </c>
      <c r="E907" s="1" t="n">
        <v>3</v>
      </c>
      <c r="F907" s="1" t="n">
        <v>1</v>
      </c>
      <c r="G907" s="20" t="b">
        <f aca="false">TRUE()</f>
        <v>1</v>
      </c>
      <c r="H907" s="20" t="b">
        <f aca="false">FALSE()</f>
        <v>0</v>
      </c>
    </row>
    <row r="908" customFormat="false" ht="15" hidden="false" customHeight="true" outlineLevel="0" collapsed="false">
      <c r="A908" s="19" t="n">
        <v>45674.8333333333</v>
      </c>
      <c r="B908" s="1" t="s">
        <v>30</v>
      </c>
      <c r="C908" s="1" t="s">
        <v>176</v>
      </c>
      <c r="D908" s="1" t="s">
        <v>175</v>
      </c>
      <c r="E908" s="1" t="n">
        <v>2</v>
      </c>
      <c r="F908" s="1" t="n">
        <v>1</v>
      </c>
      <c r="G908" s="20" t="b">
        <f aca="false">TRUE()</f>
        <v>1</v>
      </c>
      <c r="H908" s="20" t="b">
        <f aca="false">FALSE()</f>
        <v>0</v>
      </c>
    </row>
    <row r="909" customFormat="false" ht="15" hidden="false" customHeight="true" outlineLevel="0" collapsed="false">
      <c r="A909" s="19" t="n">
        <v>45674.8368055556</v>
      </c>
      <c r="B909" s="1" t="s">
        <v>33</v>
      </c>
      <c r="C909" s="1" t="s">
        <v>144</v>
      </c>
      <c r="D909" s="1" t="s">
        <v>155</v>
      </c>
      <c r="E909" s="1" t="n">
        <v>2</v>
      </c>
      <c r="F909" s="1" t="n">
        <v>1</v>
      </c>
      <c r="G909" s="20" t="b">
        <f aca="false">TRUE()</f>
        <v>1</v>
      </c>
      <c r="H909" s="20" t="b">
        <f aca="false">FALSE()</f>
        <v>0</v>
      </c>
    </row>
    <row r="910" customFormat="false" ht="15" hidden="false" customHeight="true" outlineLevel="0" collapsed="false">
      <c r="A910" s="19" t="n">
        <v>45675.5208333333</v>
      </c>
      <c r="B910" s="1" t="s">
        <v>29</v>
      </c>
      <c r="C910" s="1" t="s">
        <v>132</v>
      </c>
      <c r="D910" s="1" t="s">
        <v>127</v>
      </c>
      <c r="E910" s="1" t="n">
        <v>1</v>
      </c>
      <c r="F910" s="1" t="n">
        <v>4</v>
      </c>
      <c r="G910" s="20" t="b">
        <f aca="false">FALSE()</f>
        <v>0</v>
      </c>
      <c r="H910" s="20" t="b">
        <f aca="false">TRUE()</f>
        <v>1</v>
      </c>
    </row>
    <row r="911" customFormat="false" ht="15" hidden="false" customHeight="true" outlineLevel="0" collapsed="false">
      <c r="A911" s="19" t="n">
        <v>45675.5416666667</v>
      </c>
      <c r="B911" s="1" t="s">
        <v>30</v>
      </c>
      <c r="C911" s="1" t="s">
        <v>117</v>
      </c>
      <c r="D911" s="1" t="s">
        <v>124</v>
      </c>
      <c r="E911" s="1" t="n">
        <v>1</v>
      </c>
      <c r="F911" s="1" t="n">
        <v>2</v>
      </c>
      <c r="G911" s="20" t="b">
        <f aca="false">FALSE()</f>
        <v>0</v>
      </c>
      <c r="H911" s="20" t="b">
        <f aca="false">TRUE()</f>
        <v>1</v>
      </c>
    </row>
    <row r="912" customFormat="false" ht="15" hidden="false" customHeight="true" outlineLevel="0" collapsed="false">
      <c r="A912" s="19" t="n">
        <v>45675.5833333333</v>
      </c>
      <c r="B912" s="1" t="s">
        <v>31</v>
      </c>
      <c r="C912" s="1" t="s">
        <v>164</v>
      </c>
      <c r="D912" s="1" t="s">
        <v>148</v>
      </c>
      <c r="E912" s="1" t="n">
        <v>3</v>
      </c>
      <c r="F912" s="1" t="n">
        <v>1</v>
      </c>
      <c r="G912" s="20" t="b">
        <f aca="false">TRUE()</f>
        <v>1</v>
      </c>
      <c r="H912" s="20" t="b">
        <f aca="false">FALSE()</f>
        <v>0</v>
      </c>
    </row>
    <row r="913" customFormat="false" ht="15" hidden="false" customHeight="true" outlineLevel="0" collapsed="false">
      <c r="A913" s="19" t="n">
        <v>45675.6041666667</v>
      </c>
      <c r="B913" s="1" t="s">
        <v>32</v>
      </c>
      <c r="C913" s="1" t="s">
        <v>199</v>
      </c>
      <c r="D913" s="1" t="s">
        <v>198</v>
      </c>
      <c r="E913" s="1" t="n">
        <v>0</v>
      </c>
      <c r="F913" s="1" t="n">
        <v>2</v>
      </c>
      <c r="G913" s="20" t="b">
        <f aca="false">FALSE()</f>
        <v>0</v>
      </c>
      <c r="H913" s="20" t="b">
        <f aca="false">TRUE()</f>
        <v>1</v>
      </c>
    </row>
    <row r="914" customFormat="false" ht="15" hidden="false" customHeight="true" outlineLevel="0" collapsed="false">
      <c r="A914" s="19" t="n">
        <v>45675.6041666667</v>
      </c>
      <c r="B914" s="1" t="s">
        <v>32</v>
      </c>
      <c r="C914" s="1" t="s">
        <v>186</v>
      </c>
      <c r="D914" s="1" t="s">
        <v>185</v>
      </c>
      <c r="E914" s="1" t="n">
        <v>3</v>
      </c>
      <c r="F914" s="1" t="n">
        <v>3</v>
      </c>
      <c r="G914" s="20" t="b">
        <f aca="false">FALSE()</f>
        <v>0</v>
      </c>
      <c r="H914" s="20" t="b">
        <f aca="false">FALSE()</f>
        <v>0</v>
      </c>
    </row>
    <row r="915" customFormat="false" ht="15" hidden="false" customHeight="true" outlineLevel="0" collapsed="false">
      <c r="A915" s="19" t="n">
        <v>45675.6041666667</v>
      </c>
      <c r="B915" s="1" t="s">
        <v>32</v>
      </c>
      <c r="C915" s="1" t="s">
        <v>194</v>
      </c>
      <c r="D915" s="1" t="s">
        <v>193</v>
      </c>
      <c r="E915" s="1" t="n">
        <v>1</v>
      </c>
      <c r="F915" s="1" t="n">
        <v>3</v>
      </c>
      <c r="G915" s="20" t="b">
        <f aca="false">FALSE()</f>
        <v>0</v>
      </c>
      <c r="H915" s="20" t="b">
        <f aca="false">TRUE()</f>
        <v>1</v>
      </c>
    </row>
    <row r="916" customFormat="false" ht="15" hidden="false" customHeight="true" outlineLevel="0" collapsed="false">
      <c r="A916" s="19" t="n">
        <v>45675.6041666667</v>
      </c>
      <c r="B916" s="1" t="s">
        <v>32</v>
      </c>
      <c r="C916" s="1" t="s">
        <v>190</v>
      </c>
      <c r="D916" s="1" t="s">
        <v>189</v>
      </c>
      <c r="E916" s="1" t="n">
        <v>4</v>
      </c>
      <c r="F916" s="1" t="n">
        <v>0</v>
      </c>
      <c r="G916" s="20" t="b">
        <f aca="false">TRUE()</f>
        <v>1</v>
      </c>
      <c r="H916" s="20" t="b">
        <f aca="false">FALSE()</f>
        <v>0</v>
      </c>
    </row>
    <row r="917" customFormat="false" ht="15" hidden="false" customHeight="true" outlineLevel="0" collapsed="false">
      <c r="A917" s="19" t="n">
        <v>45675.6041666667</v>
      </c>
      <c r="B917" s="1" t="s">
        <v>32</v>
      </c>
      <c r="C917" s="1" t="s">
        <v>15</v>
      </c>
      <c r="D917" s="1" t="s">
        <v>197</v>
      </c>
      <c r="E917" s="1" t="n">
        <v>3</v>
      </c>
      <c r="F917" s="1" t="n">
        <v>2</v>
      </c>
      <c r="G917" s="20" t="b">
        <f aca="false">TRUE()</f>
        <v>1</v>
      </c>
      <c r="H917" s="20" t="b">
        <f aca="false">FALSE()</f>
        <v>0</v>
      </c>
    </row>
    <row r="918" customFormat="false" ht="15" hidden="false" customHeight="true" outlineLevel="0" collapsed="false">
      <c r="A918" s="19" t="n">
        <v>45675.625</v>
      </c>
      <c r="B918" s="1" t="s">
        <v>29</v>
      </c>
      <c r="C918" s="1" t="s">
        <v>152</v>
      </c>
      <c r="D918" s="1" t="s">
        <v>21</v>
      </c>
      <c r="E918" s="1" t="n">
        <v>0</v>
      </c>
      <c r="F918" s="1" t="n">
        <v>2</v>
      </c>
      <c r="G918" s="20" t="b">
        <f aca="false">FALSE()</f>
        <v>0</v>
      </c>
      <c r="H918" s="20" t="b">
        <f aca="false">TRUE()</f>
        <v>1</v>
      </c>
    </row>
    <row r="919" customFormat="false" ht="15" hidden="false" customHeight="true" outlineLevel="0" collapsed="false">
      <c r="A919" s="19" t="n">
        <v>45675.625</v>
      </c>
      <c r="B919" s="1" t="s">
        <v>29</v>
      </c>
      <c r="C919" s="1" t="s">
        <v>137</v>
      </c>
      <c r="D919" s="1" t="s">
        <v>153</v>
      </c>
      <c r="E919" s="1" t="n">
        <v>0</v>
      </c>
      <c r="F919" s="1" t="n">
        <v>2</v>
      </c>
      <c r="G919" s="20" t="b">
        <f aca="false">FALSE()</f>
        <v>0</v>
      </c>
      <c r="H919" s="20" t="b">
        <f aca="false">TRUE()</f>
        <v>1</v>
      </c>
    </row>
    <row r="920" customFormat="false" ht="15" hidden="false" customHeight="true" outlineLevel="0" collapsed="false">
      <c r="A920" s="19" t="n">
        <v>45675.625</v>
      </c>
      <c r="B920" s="1" t="s">
        <v>29</v>
      </c>
      <c r="C920" s="1" t="s">
        <v>179</v>
      </c>
      <c r="D920" s="1" t="s">
        <v>122</v>
      </c>
      <c r="E920" s="1" t="n">
        <v>0</v>
      </c>
      <c r="F920" s="1" t="n">
        <v>2</v>
      </c>
      <c r="G920" s="20" t="b">
        <f aca="false">FALSE()</f>
        <v>0</v>
      </c>
      <c r="H920" s="20" t="b">
        <f aca="false">TRUE()</f>
        <v>1</v>
      </c>
    </row>
    <row r="921" customFormat="false" ht="15" hidden="false" customHeight="true" outlineLevel="0" collapsed="false">
      <c r="A921" s="19" t="n">
        <v>45675.6354166667</v>
      </c>
      <c r="B921" s="1" t="s">
        <v>30</v>
      </c>
      <c r="C921" s="1" t="s">
        <v>142</v>
      </c>
      <c r="D921" s="1" t="s">
        <v>182</v>
      </c>
      <c r="E921" s="1" t="n">
        <v>1</v>
      </c>
      <c r="F921" s="1" t="n">
        <v>0</v>
      </c>
      <c r="G921" s="20" t="b">
        <f aca="false">TRUE()</f>
        <v>1</v>
      </c>
      <c r="H921" s="20" t="b">
        <f aca="false">FALSE()</f>
        <v>0</v>
      </c>
    </row>
    <row r="922" customFormat="false" ht="15" hidden="false" customHeight="true" outlineLevel="0" collapsed="false">
      <c r="A922" s="19" t="n">
        <v>45675.6666666667</v>
      </c>
      <c r="B922" s="1" t="s">
        <v>33</v>
      </c>
      <c r="C922" s="1" t="s">
        <v>157</v>
      </c>
      <c r="D922" s="1" t="s">
        <v>17</v>
      </c>
      <c r="E922" s="1" t="n">
        <v>1</v>
      </c>
      <c r="F922" s="1" t="n">
        <v>2</v>
      </c>
      <c r="G922" s="20" t="b">
        <f aca="false">FALSE()</f>
        <v>0</v>
      </c>
      <c r="H922" s="20" t="b">
        <f aca="false">TRUE()</f>
        <v>1</v>
      </c>
    </row>
    <row r="923" customFormat="false" ht="15" hidden="false" customHeight="true" outlineLevel="0" collapsed="false">
      <c r="A923" s="19" t="n">
        <v>45675.7083333333</v>
      </c>
      <c r="B923" s="1" t="s">
        <v>31</v>
      </c>
      <c r="C923" s="1" t="s">
        <v>177</v>
      </c>
      <c r="D923" s="1" t="s">
        <v>145</v>
      </c>
      <c r="E923" s="1" t="n">
        <v>2</v>
      </c>
      <c r="F923" s="1" t="n">
        <v>0</v>
      </c>
      <c r="G923" s="20" t="b">
        <f aca="false">TRUE()</f>
        <v>1</v>
      </c>
      <c r="H923" s="20" t="b">
        <f aca="false">FALSE()</f>
        <v>0</v>
      </c>
    </row>
    <row r="924" customFormat="false" ht="15" hidden="false" customHeight="true" outlineLevel="0" collapsed="false">
      <c r="A924" s="19" t="n">
        <v>45675.7291666667</v>
      </c>
      <c r="B924" s="1" t="s">
        <v>29</v>
      </c>
      <c r="C924" s="1" t="s">
        <v>130</v>
      </c>
      <c r="D924" s="1" t="s">
        <v>138</v>
      </c>
      <c r="E924" s="1" t="n">
        <v>2</v>
      </c>
      <c r="F924" s="1" t="n">
        <v>2</v>
      </c>
      <c r="G924" s="20" t="b">
        <f aca="false">FALSE()</f>
        <v>0</v>
      </c>
      <c r="H924" s="20" t="b">
        <f aca="false">FALSE()</f>
        <v>0</v>
      </c>
    </row>
    <row r="925" customFormat="false" ht="15" hidden="false" customHeight="true" outlineLevel="0" collapsed="false">
      <c r="A925" s="19" t="n">
        <v>45675.7291666667</v>
      </c>
      <c r="B925" s="1" t="s">
        <v>30</v>
      </c>
      <c r="C925" s="1" t="s">
        <v>116</v>
      </c>
      <c r="D925" s="1" t="s">
        <v>119</v>
      </c>
      <c r="E925" s="1" t="n">
        <v>1</v>
      </c>
      <c r="F925" s="1" t="n">
        <v>3</v>
      </c>
      <c r="G925" s="20" t="b">
        <f aca="false">FALSE()</f>
        <v>0</v>
      </c>
      <c r="H925" s="20" t="b">
        <f aca="false">TRUE()</f>
        <v>1</v>
      </c>
    </row>
    <row r="926" customFormat="false" ht="15" hidden="false" customHeight="true" outlineLevel="0" collapsed="false">
      <c r="A926" s="19" t="n">
        <v>45675.7291666667</v>
      </c>
      <c r="B926" s="1" t="s">
        <v>32</v>
      </c>
      <c r="C926" s="1" t="s">
        <v>184</v>
      </c>
      <c r="D926" s="1" t="s">
        <v>183</v>
      </c>
      <c r="E926" s="1" t="n">
        <v>3</v>
      </c>
      <c r="F926" s="1" t="n">
        <v>1</v>
      </c>
      <c r="G926" s="20" t="b">
        <f aca="false">TRUE()</f>
        <v>1</v>
      </c>
      <c r="H926" s="20" t="b">
        <f aca="false">FALSE()</f>
        <v>0</v>
      </c>
    </row>
    <row r="927" customFormat="false" ht="15" hidden="false" customHeight="true" outlineLevel="0" collapsed="false">
      <c r="A927" s="19" t="n">
        <v>45675.75</v>
      </c>
      <c r="B927" s="1" t="s">
        <v>33</v>
      </c>
      <c r="C927" s="1" t="s">
        <v>171</v>
      </c>
      <c r="D927" s="1" t="s">
        <v>134</v>
      </c>
      <c r="E927" s="1" t="n">
        <v>1</v>
      </c>
      <c r="F927" s="1" t="n">
        <v>2</v>
      </c>
      <c r="G927" s="20" t="b">
        <f aca="false">FALSE()</f>
        <v>0</v>
      </c>
      <c r="H927" s="20" t="b">
        <f aca="false">TRUE()</f>
        <v>1</v>
      </c>
    </row>
    <row r="928" customFormat="false" ht="15" hidden="false" customHeight="true" outlineLevel="0" collapsed="false">
      <c r="A928" s="19" t="n">
        <v>45675.8229166667</v>
      </c>
      <c r="B928" s="1" t="s">
        <v>31</v>
      </c>
      <c r="C928" s="1" t="s">
        <v>24</v>
      </c>
      <c r="D928" s="1" t="s">
        <v>22</v>
      </c>
      <c r="E928" s="1" t="n">
        <v>2</v>
      </c>
      <c r="F928" s="1" t="n">
        <v>3</v>
      </c>
      <c r="G928" s="20" t="b">
        <f aca="false">FALSE()</f>
        <v>0</v>
      </c>
      <c r="H928" s="20" t="b">
        <f aca="false">TRUE()</f>
        <v>1</v>
      </c>
    </row>
    <row r="929" customFormat="false" ht="15" hidden="false" customHeight="true" outlineLevel="0" collapsed="false">
      <c r="A929" s="19" t="n">
        <v>45675.8333333333</v>
      </c>
      <c r="B929" s="1" t="s">
        <v>30</v>
      </c>
      <c r="C929" s="1" t="s">
        <v>115</v>
      </c>
      <c r="D929" s="1" t="s">
        <v>16</v>
      </c>
      <c r="E929" s="1" t="n">
        <v>1</v>
      </c>
      <c r="F929" s="1" t="n">
        <v>1</v>
      </c>
      <c r="G929" s="20" t="b">
        <f aca="false">FALSE()</f>
        <v>0</v>
      </c>
      <c r="H929" s="20" t="b">
        <f aca="false">FALSE()</f>
        <v>0</v>
      </c>
    </row>
    <row r="930" customFormat="false" ht="15" hidden="false" customHeight="true" outlineLevel="0" collapsed="false">
      <c r="A930" s="19" t="n">
        <v>45675.8368055556</v>
      </c>
      <c r="B930" s="1" t="s">
        <v>33</v>
      </c>
      <c r="C930" s="1" t="s">
        <v>172</v>
      </c>
      <c r="D930" s="1" t="s">
        <v>158</v>
      </c>
      <c r="E930" s="1" t="n">
        <v>0</v>
      </c>
      <c r="F930" s="1" t="n">
        <v>0</v>
      </c>
      <c r="G930" s="20" t="b">
        <f aca="false">FALSE()</f>
        <v>0</v>
      </c>
      <c r="H930" s="20" t="b">
        <f aca="false">FALSE()</f>
        <v>0</v>
      </c>
    </row>
    <row r="931" customFormat="false" ht="15" hidden="false" customHeight="true" outlineLevel="0" collapsed="false">
      <c r="A931" s="19" t="n">
        <v>45676.4791666667</v>
      </c>
      <c r="B931" s="1" t="s">
        <v>31</v>
      </c>
      <c r="C931" s="1" t="s">
        <v>140</v>
      </c>
      <c r="D931" s="1" t="s">
        <v>146</v>
      </c>
      <c r="E931" s="1" t="n">
        <v>1</v>
      </c>
      <c r="F931" s="1" t="n">
        <v>1</v>
      </c>
      <c r="G931" s="20" t="b">
        <f aca="false">FALSE()</f>
        <v>0</v>
      </c>
      <c r="H931" s="20" t="b">
        <f aca="false">FALSE()</f>
        <v>0</v>
      </c>
    </row>
    <row r="932" customFormat="false" ht="15" hidden="false" customHeight="true" outlineLevel="0" collapsed="false">
      <c r="A932" s="19" t="n">
        <v>45676.5416666667</v>
      </c>
      <c r="B932" s="1" t="s">
        <v>30</v>
      </c>
      <c r="C932" s="1" t="s">
        <v>118</v>
      </c>
      <c r="D932" s="1" t="s">
        <v>114</v>
      </c>
      <c r="E932" s="1" t="n">
        <v>1</v>
      </c>
      <c r="F932" s="1" t="n">
        <v>2</v>
      </c>
      <c r="G932" s="20" t="b">
        <f aca="false">FALSE()</f>
        <v>0</v>
      </c>
      <c r="H932" s="20" t="b">
        <f aca="false">TRUE()</f>
        <v>1</v>
      </c>
    </row>
    <row r="933" customFormat="false" ht="15" hidden="false" customHeight="true" outlineLevel="0" collapsed="false">
      <c r="A933" s="19" t="n">
        <v>45676.5833333333</v>
      </c>
      <c r="B933" s="1" t="s">
        <v>29</v>
      </c>
      <c r="C933" s="1" t="s">
        <v>126</v>
      </c>
      <c r="D933" s="1" t="s">
        <v>133</v>
      </c>
      <c r="E933" s="1" t="n">
        <v>3</v>
      </c>
      <c r="F933" s="1" t="n">
        <v>2</v>
      </c>
      <c r="G933" s="20" t="b">
        <f aca="false">TRUE()</f>
        <v>1</v>
      </c>
      <c r="H933" s="20" t="b">
        <f aca="false">FALSE()</f>
        <v>0</v>
      </c>
    </row>
    <row r="934" customFormat="false" ht="15" hidden="false" customHeight="true" outlineLevel="0" collapsed="false">
      <c r="A934" s="19" t="n">
        <v>45676.5833333333</v>
      </c>
      <c r="B934" s="1" t="s">
        <v>29</v>
      </c>
      <c r="C934" s="1" t="s">
        <v>128</v>
      </c>
      <c r="D934" s="1" t="s">
        <v>180</v>
      </c>
      <c r="E934" s="1" t="n">
        <v>3</v>
      </c>
      <c r="F934" s="1" t="n">
        <v>2</v>
      </c>
      <c r="G934" s="20" t="b">
        <f aca="false">TRUE()</f>
        <v>1</v>
      </c>
      <c r="H934" s="20" t="b">
        <f aca="false">FALSE()</f>
        <v>0</v>
      </c>
    </row>
    <row r="935" customFormat="false" ht="15" hidden="false" customHeight="true" outlineLevel="0" collapsed="false">
      <c r="A935" s="19" t="n">
        <v>45676.5833333333</v>
      </c>
      <c r="B935" s="1" t="s">
        <v>29</v>
      </c>
      <c r="C935" s="1" t="s">
        <v>121</v>
      </c>
      <c r="D935" s="1" t="s">
        <v>129</v>
      </c>
      <c r="E935" s="1" t="n">
        <v>1</v>
      </c>
      <c r="F935" s="1" t="n">
        <v>3</v>
      </c>
      <c r="G935" s="20" t="b">
        <f aca="false">FALSE()</f>
        <v>0</v>
      </c>
      <c r="H935" s="20" t="b">
        <f aca="false">TRUE()</f>
        <v>1</v>
      </c>
    </row>
    <row r="936" customFormat="false" ht="15" hidden="false" customHeight="true" outlineLevel="0" collapsed="false">
      <c r="A936" s="19" t="n">
        <v>45676.5833333333</v>
      </c>
      <c r="B936" s="1" t="s">
        <v>33</v>
      </c>
      <c r="C936" s="1" t="s">
        <v>150</v>
      </c>
      <c r="D936" s="1" t="s">
        <v>159</v>
      </c>
      <c r="E936" s="1" t="n">
        <v>1</v>
      </c>
      <c r="F936" s="1" t="n">
        <v>1</v>
      </c>
      <c r="G936" s="20" t="b">
        <f aca="false">FALSE()</f>
        <v>0</v>
      </c>
      <c r="H936" s="20" t="b">
        <f aca="false">FALSE()</f>
        <v>0</v>
      </c>
    </row>
    <row r="937" customFormat="false" ht="15" hidden="false" customHeight="true" outlineLevel="0" collapsed="false">
      <c r="A937" s="19" t="n">
        <v>45676.5833333333</v>
      </c>
      <c r="B937" s="1" t="s">
        <v>31</v>
      </c>
      <c r="C937" s="1" t="s">
        <v>168</v>
      </c>
      <c r="D937" s="1" t="s">
        <v>174</v>
      </c>
      <c r="E937" s="1" t="n">
        <v>4</v>
      </c>
      <c r="F937" s="1" t="n">
        <v>1</v>
      </c>
      <c r="G937" s="20" t="b">
        <f aca="false">TRUE()</f>
        <v>1</v>
      </c>
      <c r="H937" s="20" t="b">
        <f aca="false">FALSE()</f>
        <v>0</v>
      </c>
    </row>
    <row r="938" customFormat="false" ht="15" hidden="false" customHeight="true" outlineLevel="0" collapsed="false">
      <c r="A938" s="19" t="n">
        <v>45676.5833333333</v>
      </c>
      <c r="B938" s="1" t="s">
        <v>31</v>
      </c>
      <c r="C938" s="1" t="s">
        <v>139</v>
      </c>
      <c r="D938" s="1" t="s">
        <v>170</v>
      </c>
      <c r="E938" s="1" t="n">
        <v>1</v>
      </c>
      <c r="F938" s="1" t="n">
        <v>1</v>
      </c>
      <c r="G938" s="20" t="b">
        <f aca="false">FALSE()</f>
        <v>0</v>
      </c>
      <c r="H938" s="20" t="b">
        <f aca="false">FALSE()</f>
        <v>0</v>
      </c>
    </row>
    <row r="939" customFormat="false" ht="15" hidden="false" customHeight="true" outlineLevel="0" collapsed="false">
      <c r="A939" s="19" t="n">
        <v>45676.6041666667</v>
      </c>
      <c r="B939" s="1" t="s">
        <v>32</v>
      </c>
      <c r="C939" s="1" t="s">
        <v>188</v>
      </c>
      <c r="D939" s="1" t="s">
        <v>187</v>
      </c>
      <c r="E939" s="1" t="n">
        <v>2</v>
      </c>
      <c r="F939" s="1" t="n">
        <v>1</v>
      </c>
      <c r="G939" s="20" t="b">
        <f aca="false">TRUE()</f>
        <v>1</v>
      </c>
      <c r="H939" s="20" t="b">
        <f aca="false">FALSE()</f>
        <v>0</v>
      </c>
    </row>
    <row r="940" customFormat="false" ht="15" hidden="false" customHeight="true" outlineLevel="0" collapsed="false">
      <c r="A940" s="19" t="n">
        <v>45676.6354166667</v>
      </c>
      <c r="B940" s="1" t="s">
        <v>30</v>
      </c>
      <c r="C940" s="1" t="s">
        <v>18</v>
      </c>
      <c r="D940" s="1" t="s">
        <v>123</v>
      </c>
      <c r="E940" s="1" t="n">
        <v>4</v>
      </c>
      <c r="F940" s="1" t="n">
        <v>1</v>
      </c>
      <c r="G940" s="20" t="b">
        <f aca="false">TRUE()</f>
        <v>1</v>
      </c>
      <c r="H940" s="20" t="b">
        <f aca="false">FALSE()</f>
        <v>0</v>
      </c>
    </row>
    <row r="941" customFormat="false" ht="15" hidden="false" customHeight="true" outlineLevel="0" collapsed="false">
      <c r="A941" s="19" t="n">
        <v>45676.6770833333</v>
      </c>
      <c r="B941" s="1" t="s">
        <v>33</v>
      </c>
      <c r="C941" s="1" t="s">
        <v>143</v>
      </c>
      <c r="D941" s="1" t="s">
        <v>120</v>
      </c>
      <c r="E941" s="1" t="n">
        <v>1</v>
      </c>
      <c r="F941" s="1" t="n">
        <v>1</v>
      </c>
      <c r="G941" s="20" t="b">
        <f aca="false">FALSE()</f>
        <v>0</v>
      </c>
      <c r="H941" s="20" t="b">
        <f aca="false">FALSE()</f>
        <v>0</v>
      </c>
    </row>
    <row r="942" customFormat="false" ht="15" hidden="false" customHeight="true" outlineLevel="0" collapsed="false">
      <c r="A942" s="19" t="n">
        <v>45676.6770833333</v>
      </c>
      <c r="B942" s="1" t="s">
        <v>33</v>
      </c>
      <c r="C942" s="1" t="s">
        <v>156</v>
      </c>
      <c r="D942" s="1" t="s">
        <v>154</v>
      </c>
      <c r="E942" s="1" t="n">
        <v>2</v>
      </c>
      <c r="F942" s="1" t="n">
        <v>0</v>
      </c>
      <c r="G942" s="20" t="b">
        <f aca="false">TRUE()</f>
        <v>1</v>
      </c>
      <c r="H942" s="20" t="b">
        <f aca="false">FALSE()</f>
        <v>0</v>
      </c>
    </row>
    <row r="943" customFormat="false" ht="15" hidden="false" customHeight="true" outlineLevel="0" collapsed="false">
      <c r="A943" s="19" t="n">
        <v>45676.6875</v>
      </c>
      <c r="B943" s="1" t="s">
        <v>32</v>
      </c>
      <c r="C943" s="1" t="s">
        <v>192</v>
      </c>
      <c r="D943" s="1" t="s">
        <v>191</v>
      </c>
      <c r="E943" s="1" t="n">
        <v>0</v>
      </c>
      <c r="F943" s="1" t="n">
        <v>2</v>
      </c>
      <c r="G943" s="20" t="b">
        <f aca="false">FALSE()</f>
        <v>0</v>
      </c>
      <c r="H943" s="20" t="b">
        <f aca="false">TRUE()</f>
        <v>1</v>
      </c>
    </row>
    <row r="944" customFormat="false" ht="15" hidden="false" customHeight="true" outlineLevel="0" collapsed="false">
      <c r="A944" s="19" t="n">
        <v>45676.6875</v>
      </c>
      <c r="B944" s="1" t="s">
        <v>29</v>
      </c>
      <c r="C944" s="1" t="s">
        <v>125</v>
      </c>
      <c r="D944" s="1" t="s">
        <v>23</v>
      </c>
      <c r="E944" s="1" t="n">
        <v>0</v>
      </c>
      <c r="F944" s="1" t="n">
        <v>6</v>
      </c>
      <c r="G944" s="20" t="b">
        <f aca="false">FALSE()</f>
        <v>0</v>
      </c>
      <c r="H944" s="20" t="b">
        <f aca="false">TRUE()</f>
        <v>1</v>
      </c>
    </row>
    <row r="945" customFormat="false" ht="15" hidden="false" customHeight="true" outlineLevel="0" collapsed="false">
      <c r="A945" s="19" t="n">
        <v>45676.7083333333</v>
      </c>
      <c r="B945" s="1" t="s">
        <v>31</v>
      </c>
      <c r="C945" s="1" t="s">
        <v>163</v>
      </c>
      <c r="D945" s="1" t="s">
        <v>169</v>
      </c>
      <c r="E945" s="1" t="n">
        <v>0</v>
      </c>
      <c r="F945" s="1" t="n">
        <v>3</v>
      </c>
      <c r="G945" s="20" t="b">
        <f aca="false">FALSE()</f>
        <v>0</v>
      </c>
      <c r="H945" s="20" t="b">
        <f aca="false">TRUE()</f>
        <v>1</v>
      </c>
    </row>
    <row r="946" customFormat="false" ht="15" hidden="false" customHeight="true" outlineLevel="0" collapsed="false">
      <c r="A946" s="19" t="n">
        <v>45676.7291666667</v>
      </c>
      <c r="B946" s="1" t="s">
        <v>30</v>
      </c>
      <c r="C946" s="1" t="s">
        <v>141</v>
      </c>
      <c r="D946" s="1" t="s">
        <v>167</v>
      </c>
      <c r="E946" s="1" t="n">
        <v>1</v>
      </c>
      <c r="F946" s="1" t="n">
        <v>1</v>
      </c>
      <c r="G946" s="20" t="b">
        <f aca="false">FALSE()</f>
        <v>0</v>
      </c>
      <c r="H946" s="20" t="b">
        <f aca="false">FALSE()</f>
        <v>0</v>
      </c>
    </row>
    <row r="947" customFormat="false" ht="15" hidden="false" customHeight="true" outlineLevel="0" collapsed="false">
      <c r="A947" s="19" t="n">
        <v>45676.8229166667</v>
      </c>
      <c r="B947" s="1" t="s">
        <v>33</v>
      </c>
      <c r="C947" s="1" t="s">
        <v>135</v>
      </c>
      <c r="D947" s="1" t="s">
        <v>161</v>
      </c>
      <c r="E947" s="1" t="n">
        <v>1</v>
      </c>
      <c r="F947" s="1" t="n">
        <v>1</v>
      </c>
      <c r="G947" s="20" t="b">
        <f aca="false">FALSE()</f>
        <v>0</v>
      </c>
      <c r="H947" s="20" t="b">
        <f aca="false">FALSE()</f>
        <v>0</v>
      </c>
    </row>
    <row r="948" customFormat="false" ht="15" hidden="false" customHeight="true" outlineLevel="0" collapsed="false">
      <c r="A948" s="19" t="n">
        <v>45676.8229166667</v>
      </c>
      <c r="B948" s="1" t="s">
        <v>31</v>
      </c>
      <c r="C948" s="1" t="s">
        <v>19</v>
      </c>
      <c r="D948" s="1" t="s">
        <v>147</v>
      </c>
      <c r="E948" s="1" t="n">
        <v>3</v>
      </c>
      <c r="F948" s="1" t="n">
        <v>1</v>
      </c>
      <c r="G948" s="20" t="b">
        <f aca="false">TRUE()</f>
        <v>1</v>
      </c>
      <c r="H948" s="20" t="b">
        <f aca="false">FALSE()</f>
        <v>0</v>
      </c>
    </row>
    <row r="949" customFormat="false" ht="15" hidden="false" customHeight="true" outlineLevel="0" collapsed="false">
      <c r="A949" s="19" t="n">
        <v>45676.8333333333</v>
      </c>
      <c r="B949" s="1" t="s">
        <v>30</v>
      </c>
      <c r="C949" s="1" t="s">
        <v>151</v>
      </c>
      <c r="D949" s="1" t="s">
        <v>166</v>
      </c>
      <c r="E949" s="1" t="n">
        <v>1</v>
      </c>
      <c r="F949" s="1" t="n">
        <v>0</v>
      </c>
      <c r="G949" s="20" t="b">
        <f aca="false">TRUE()</f>
        <v>1</v>
      </c>
      <c r="H949" s="20" t="b">
        <f aca="false">FALSE()</f>
        <v>0</v>
      </c>
    </row>
    <row r="950" customFormat="false" ht="15" hidden="false" customHeight="true" outlineLevel="0" collapsed="false">
      <c r="A950" s="19" t="n">
        <v>45677.8229166667</v>
      </c>
      <c r="B950" s="1" t="s">
        <v>31</v>
      </c>
      <c r="C950" s="1" t="s">
        <v>178</v>
      </c>
      <c r="D950" s="1" t="s">
        <v>165</v>
      </c>
      <c r="E950" s="1" t="n">
        <v>4</v>
      </c>
      <c r="F950" s="1" t="n">
        <v>1</v>
      </c>
      <c r="G950" s="20" t="b">
        <f aca="false">TRUE()</f>
        <v>1</v>
      </c>
      <c r="H950" s="20" t="b">
        <f aca="false">FALSE()</f>
        <v>0</v>
      </c>
    </row>
    <row r="951" customFormat="false" ht="15" hidden="false" customHeight="true" outlineLevel="0" collapsed="false">
      <c r="A951" s="19" t="n">
        <v>45677.8333333333</v>
      </c>
      <c r="B951" s="1" t="s">
        <v>30</v>
      </c>
      <c r="C951" s="1" t="s">
        <v>181</v>
      </c>
      <c r="D951" s="1" t="s">
        <v>173</v>
      </c>
      <c r="E951" s="1" t="n">
        <v>4</v>
      </c>
      <c r="F951" s="1" t="n">
        <v>0</v>
      </c>
      <c r="G951" s="20" t="b">
        <f aca="false">TRUE()</f>
        <v>1</v>
      </c>
      <c r="H951" s="20" t="b">
        <f aca="false">FALSE()</f>
        <v>0</v>
      </c>
    </row>
    <row r="952" customFormat="false" ht="15" hidden="false" customHeight="true" outlineLevel="0" collapsed="false">
      <c r="A952" s="19" t="n">
        <v>45677.8333333333</v>
      </c>
      <c r="B952" s="1" t="s">
        <v>29</v>
      </c>
      <c r="C952" s="1" t="s">
        <v>162</v>
      </c>
      <c r="D952" s="1" t="s">
        <v>131</v>
      </c>
      <c r="E952" s="1" t="n">
        <v>3</v>
      </c>
      <c r="F952" s="1" t="n">
        <v>1</v>
      </c>
      <c r="G952" s="20" t="b">
        <f aca="false">TRUE()</f>
        <v>1</v>
      </c>
      <c r="H952" s="20" t="b">
        <f aca="false">FALSE()</f>
        <v>0</v>
      </c>
    </row>
    <row r="953" customFormat="false" ht="15" hidden="false" customHeight="true" outlineLevel="0" collapsed="false">
      <c r="A953" s="19" t="n">
        <v>45681.8125</v>
      </c>
      <c r="B953" s="1" t="s">
        <v>32</v>
      </c>
      <c r="C953" s="1" t="s">
        <v>197</v>
      </c>
      <c r="D953" s="1" t="s">
        <v>194</v>
      </c>
      <c r="E953" s="1" t="n">
        <v>2</v>
      </c>
      <c r="F953" s="1" t="n">
        <v>2</v>
      </c>
      <c r="G953" s="20" t="b">
        <f aca="false">FALSE()</f>
        <v>0</v>
      </c>
      <c r="H953" s="20" t="b">
        <f aca="false">FALSE()</f>
        <v>0</v>
      </c>
    </row>
    <row r="954" customFormat="false" ht="15" hidden="false" customHeight="true" outlineLevel="0" collapsed="false">
      <c r="A954" s="19" t="n">
        <v>45681.8229166667</v>
      </c>
      <c r="B954" s="1" t="s">
        <v>31</v>
      </c>
      <c r="C954" s="1" t="s">
        <v>146</v>
      </c>
      <c r="D954" s="1" t="s">
        <v>168</v>
      </c>
      <c r="E954" s="1" t="n">
        <v>2</v>
      </c>
      <c r="F954" s="1" t="n">
        <v>0</v>
      </c>
      <c r="G954" s="20" t="b">
        <f aca="false">TRUE()</f>
        <v>1</v>
      </c>
      <c r="H954" s="20" t="b">
        <f aca="false">FALSE()</f>
        <v>0</v>
      </c>
    </row>
    <row r="955" customFormat="false" ht="15" hidden="false" customHeight="true" outlineLevel="0" collapsed="false">
      <c r="A955" s="19" t="n">
        <v>45681.8229166667</v>
      </c>
      <c r="B955" s="1" t="s">
        <v>33</v>
      </c>
      <c r="C955" s="1" t="s">
        <v>154</v>
      </c>
      <c r="D955" s="1" t="s">
        <v>150</v>
      </c>
      <c r="E955" s="1" t="n">
        <v>1</v>
      </c>
      <c r="F955" s="1" t="n">
        <v>1</v>
      </c>
      <c r="G955" s="20" t="b">
        <f aca="false">FALSE()</f>
        <v>0</v>
      </c>
      <c r="H955" s="20" t="b">
        <f aca="false">FALSE()</f>
        <v>0</v>
      </c>
    </row>
    <row r="956" customFormat="false" ht="15" hidden="false" customHeight="true" outlineLevel="0" collapsed="false">
      <c r="A956" s="19" t="n">
        <v>45681.8333333333</v>
      </c>
      <c r="B956" s="1" t="s">
        <v>30</v>
      </c>
      <c r="C956" s="1" t="s">
        <v>123</v>
      </c>
      <c r="D956" s="1" t="s">
        <v>141</v>
      </c>
      <c r="E956" s="1" t="n">
        <v>1</v>
      </c>
      <c r="F956" s="1" t="n">
        <v>1</v>
      </c>
      <c r="G956" s="20" t="b">
        <f aca="false">FALSE()</f>
        <v>0</v>
      </c>
      <c r="H956" s="20" t="b">
        <f aca="false">FALSE()</f>
        <v>0</v>
      </c>
    </row>
    <row r="957" customFormat="false" ht="15" hidden="false" customHeight="true" outlineLevel="0" collapsed="false">
      <c r="A957" s="19" t="n">
        <v>45682.5416666667</v>
      </c>
      <c r="B957" s="1" t="s">
        <v>30</v>
      </c>
      <c r="C957" s="1" t="s">
        <v>173</v>
      </c>
      <c r="D957" s="1" t="s">
        <v>116</v>
      </c>
      <c r="E957" s="1" t="n">
        <v>0</v>
      </c>
      <c r="F957" s="1" t="n">
        <v>1</v>
      </c>
      <c r="G957" s="20" t="b">
        <f aca="false">FALSE()</f>
        <v>0</v>
      </c>
      <c r="H957" s="20" t="b">
        <f aca="false">TRUE()</f>
        <v>1</v>
      </c>
    </row>
    <row r="958" customFormat="false" ht="15" hidden="false" customHeight="true" outlineLevel="0" collapsed="false">
      <c r="A958" s="19" t="n">
        <v>45682.5833333333</v>
      </c>
      <c r="B958" s="1" t="s">
        <v>31</v>
      </c>
      <c r="C958" s="1" t="s">
        <v>178</v>
      </c>
      <c r="D958" s="1" t="s">
        <v>24</v>
      </c>
      <c r="E958" s="1" t="n">
        <v>1</v>
      </c>
      <c r="F958" s="1" t="n">
        <v>2</v>
      </c>
      <c r="G958" s="20" t="b">
        <f aca="false">FALSE()</f>
        <v>0</v>
      </c>
      <c r="H958" s="20" t="b">
        <f aca="false">TRUE()</f>
        <v>1</v>
      </c>
    </row>
    <row r="959" customFormat="false" ht="15" hidden="false" customHeight="true" outlineLevel="0" collapsed="false">
      <c r="A959" s="19" t="n">
        <v>45682.6041666667</v>
      </c>
      <c r="B959" s="1" t="s">
        <v>32</v>
      </c>
      <c r="C959" s="1" t="s">
        <v>189</v>
      </c>
      <c r="D959" s="1" t="s">
        <v>15</v>
      </c>
      <c r="E959" s="1" t="n">
        <v>1</v>
      </c>
      <c r="F959" s="1" t="n">
        <v>2</v>
      </c>
      <c r="G959" s="20" t="b">
        <f aca="false">FALSE()</f>
        <v>0</v>
      </c>
      <c r="H959" s="20" t="b">
        <f aca="false">TRUE()</f>
        <v>1</v>
      </c>
    </row>
    <row r="960" customFormat="false" ht="15" hidden="false" customHeight="true" outlineLevel="0" collapsed="false">
      <c r="A960" s="19" t="n">
        <v>45682.6041666667</v>
      </c>
      <c r="B960" s="1" t="s">
        <v>32</v>
      </c>
      <c r="C960" s="1" t="s">
        <v>185</v>
      </c>
      <c r="D960" s="1" t="s">
        <v>184</v>
      </c>
      <c r="E960" s="1" t="n">
        <v>2</v>
      </c>
      <c r="F960" s="1" t="n">
        <v>2</v>
      </c>
      <c r="G960" s="20" t="b">
        <f aca="false">FALSE()</f>
        <v>0</v>
      </c>
      <c r="H960" s="20" t="b">
        <f aca="false">FALSE()</f>
        <v>0</v>
      </c>
    </row>
    <row r="961" customFormat="false" ht="15" hidden="false" customHeight="true" outlineLevel="0" collapsed="false">
      <c r="A961" s="19" t="n">
        <v>45682.6041666667</v>
      </c>
      <c r="B961" s="1" t="s">
        <v>32</v>
      </c>
      <c r="C961" s="1" t="s">
        <v>187</v>
      </c>
      <c r="D961" s="1" t="s">
        <v>190</v>
      </c>
      <c r="E961" s="1" t="n">
        <v>2</v>
      </c>
      <c r="F961" s="1" t="n">
        <v>0</v>
      </c>
      <c r="G961" s="20" t="b">
        <f aca="false">TRUE()</f>
        <v>1</v>
      </c>
      <c r="H961" s="20" t="b">
        <f aca="false">FALSE()</f>
        <v>0</v>
      </c>
    </row>
    <row r="962" customFormat="false" ht="15" hidden="false" customHeight="true" outlineLevel="0" collapsed="false">
      <c r="A962" s="19" t="n">
        <v>45682.6041666667</v>
      </c>
      <c r="B962" s="1" t="s">
        <v>32</v>
      </c>
      <c r="C962" s="1" t="s">
        <v>195</v>
      </c>
      <c r="D962" s="1" t="s">
        <v>192</v>
      </c>
      <c r="E962" s="1" t="n">
        <v>2</v>
      </c>
      <c r="F962" s="1" t="n">
        <v>2</v>
      </c>
      <c r="G962" s="20" t="b">
        <f aca="false">FALSE()</f>
        <v>0</v>
      </c>
      <c r="H962" s="20" t="b">
        <f aca="false">FALSE()</f>
        <v>0</v>
      </c>
    </row>
    <row r="963" customFormat="false" ht="15" hidden="false" customHeight="true" outlineLevel="0" collapsed="false">
      <c r="A963" s="19" t="n">
        <v>45682.6041666667</v>
      </c>
      <c r="B963" s="1" t="s">
        <v>32</v>
      </c>
      <c r="C963" s="1" t="s">
        <v>191</v>
      </c>
      <c r="D963" s="1" t="s">
        <v>199</v>
      </c>
      <c r="E963" s="1" t="n">
        <v>2</v>
      </c>
      <c r="F963" s="1" t="n">
        <v>1</v>
      </c>
      <c r="G963" s="20" t="b">
        <f aca="false">TRUE()</f>
        <v>1</v>
      </c>
      <c r="H963" s="20" t="b">
        <f aca="false">FALSE()</f>
        <v>0</v>
      </c>
    </row>
    <row r="964" customFormat="false" ht="15" hidden="false" customHeight="true" outlineLevel="0" collapsed="false">
      <c r="A964" s="19" t="n">
        <v>45682.625</v>
      </c>
      <c r="B964" s="1" t="s">
        <v>29</v>
      </c>
      <c r="C964" s="1" t="s">
        <v>131</v>
      </c>
      <c r="D964" s="1" t="s">
        <v>130</v>
      </c>
      <c r="E964" s="1" t="n">
        <v>0</v>
      </c>
      <c r="F964" s="1" t="n">
        <v>1</v>
      </c>
      <c r="G964" s="20" t="b">
        <f aca="false">FALSE()</f>
        <v>0</v>
      </c>
      <c r="H964" s="20" t="b">
        <f aca="false">TRUE()</f>
        <v>1</v>
      </c>
    </row>
    <row r="965" customFormat="false" ht="15" hidden="false" customHeight="true" outlineLevel="0" collapsed="false">
      <c r="A965" s="19" t="n">
        <v>45682.625</v>
      </c>
      <c r="B965" s="1" t="s">
        <v>29</v>
      </c>
      <c r="C965" s="1" t="s">
        <v>129</v>
      </c>
      <c r="D965" s="1" t="s">
        <v>128</v>
      </c>
      <c r="E965" s="1" t="n">
        <v>0</v>
      </c>
      <c r="F965" s="1" t="n">
        <v>1</v>
      </c>
      <c r="G965" s="20" t="b">
        <f aca="false">FALSE()</f>
        <v>0</v>
      </c>
      <c r="H965" s="20" t="b">
        <f aca="false">TRUE()</f>
        <v>1</v>
      </c>
    </row>
    <row r="966" customFormat="false" ht="15" hidden="false" customHeight="true" outlineLevel="0" collapsed="false">
      <c r="A966" s="19" t="n">
        <v>45682.625</v>
      </c>
      <c r="B966" s="1" t="s">
        <v>29</v>
      </c>
      <c r="C966" s="1" t="s">
        <v>127</v>
      </c>
      <c r="D966" s="1" t="s">
        <v>126</v>
      </c>
      <c r="E966" s="1" t="n">
        <v>5</v>
      </c>
      <c r="F966" s="1" t="n">
        <v>0</v>
      </c>
      <c r="G966" s="20" t="b">
        <f aca="false">TRUE()</f>
        <v>1</v>
      </c>
      <c r="H966" s="20" t="b">
        <f aca="false">FALSE()</f>
        <v>0</v>
      </c>
    </row>
    <row r="967" customFormat="false" ht="15" hidden="false" customHeight="true" outlineLevel="0" collapsed="false">
      <c r="A967" s="19" t="n">
        <v>45682.625</v>
      </c>
      <c r="B967" s="1" t="s">
        <v>29</v>
      </c>
      <c r="C967" s="1" t="s">
        <v>21</v>
      </c>
      <c r="D967" s="1" t="s">
        <v>125</v>
      </c>
      <c r="E967" s="1" t="n">
        <v>4</v>
      </c>
      <c r="F967" s="1" t="n">
        <v>1</v>
      </c>
      <c r="G967" s="20" t="b">
        <f aca="false">TRUE()</f>
        <v>1</v>
      </c>
      <c r="H967" s="20" t="b">
        <f aca="false">FALSE()</f>
        <v>0</v>
      </c>
    </row>
    <row r="968" customFormat="false" ht="15" hidden="false" customHeight="true" outlineLevel="0" collapsed="false">
      <c r="A968" s="19" t="n">
        <v>45682.625</v>
      </c>
      <c r="B968" s="1" t="s">
        <v>29</v>
      </c>
      <c r="C968" s="1" t="s">
        <v>133</v>
      </c>
      <c r="D968" s="1" t="s">
        <v>132</v>
      </c>
      <c r="E968" s="1" t="n">
        <v>1</v>
      </c>
      <c r="F968" s="1" t="n">
        <v>3</v>
      </c>
      <c r="G968" s="20" t="b">
        <f aca="false">FALSE()</f>
        <v>0</v>
      </c>
      <c r="H968" s="20" t="b">
        <f aca="false">TRUE()</f>
        <v>1</v>
      </c>
    </row>
    <row r="969" customFormat="false" ht="15" hidden="false" customHeight="true" outlineLevel="0" collapsed="false">
      <c r="A969" s="19" t="n">
        <v>45682.6354166667</v>
      </c>
      <c r="B969" s="1" t="s">
        <v>30</v>
      </c>
      <c r="C969" s="1" t="s">
        <v>182</v>
      </c>
      <c r="D969" s="1" t="s">
        <v>181</v>
      </c>
      <c r="E969" s="1" t="n">
        <v>1</v>
      </c>
      <c r="F969" s="1" t="n">
        <v>1</v>
      </c>
      <c r="G969" s="20" t="b">
        <f aca="false">FALSE()</f>
        <v>0</v>
      </c>
      <c r="H969" s="20" t="b">
        <f aca="false">FALSE()</f>
        <v>0</v>
      </c>
    </row>
    <row r="970" customFormat="false" ht="15" hidden="false" customHeight="true" outlineLevel="0" collapsed="false">
      <c r="A970" s="19" t="n">
        <v>45682.6666666667</v>
      </c>
      <c r="B970" s="1" t="s">
        <v>33</v>
      </c>
      <c r="C970" s="1" t="s">
        <v>149</v>
      </c>
      <c r="D970" s="1" t="s">
        <v>171</v>
      </c>
      <c r="E970" s="1" t="n">
        <v>3</v>
      </c>
      <c r="F970" s="1" t="n">
        <v>2</v>
      </c>
      <c r="G970" s="20" t="b">
        <f aca="false">TRUE()</f>
        <v>1</v>
      </c>
      <c r="H970" s="20" t="b">
        <f aca="false">FALSE()</f>
        <v>0</v>
      </c>
    </row>
    <row r="971" customFormat="false" ht="15" hidden="false" customHeight="true" outlineLevel="0" collapsed="false">
      <c r="A971" s="19" t="n">
        <v>45682.7083333333</v>
      </c>
      <c r="B971" s="1" t="s">
        <v>31</v>
      </c>
      <c r="C971" s="1" t="s">
        <v>22</v>
      </c>
      <c r="D971" s="1" t="s">
        <v>177</v>
      </c>
      <c r="E971" s="1" t="n">
        <v>2</v>
      </c>
      <c r="F971" s="1" t="n">
        <v>1</v>
      </c>
      <c r="G971" s="20" t="b">
        <f aca="false">TRUE()</f>
        <v>1</v>
      </c>
      <c r="H971" s="20" t="b">
        <f aca="false">FALSE()</f>
        <v>0</v>
      </c>
    </row>
    <row r="972" customFormat="false" ht="15" hidden="false" customHeight="true" outlineLevel="0" collapsed="false">
      <c r="A972" s="19" t="n">
        <v>45682.7291666667</v>
      </c>
      <c r="B972" s="1" t="s">
        <v>29</v>
      </c>
      <c r="C972" s="1" t="s">
        <v>23</v>
      </c>
      <c r="D972" s="1" t="s">
        <v>162</v>
      </c>
      <c r="E972" s="1" t="n">
        <v>3</v>
      </c>
      <c r="F972" s="1" t="n">
        <v>1</v>
      </c>
      <c r="G972" s="20" t="b">
        <f aca="false">TRUE()</f>
        <v>1</v>
      </c>
      <c r="H972" s="20" t="b">
        <f aca="false">FALSE()</f>
        <v>0</v>
      </c>
    </row>
    <row r="973" customFormat="false" ht="15" hidden="false" customHeight="true" outlineLevel="0" collapsed="false">
      <c r="A973" s="19" t="n">
        <v>45682.7291666667</v>
      </c>
      <c r="B973" s="1" t="s">
        <v>32</v>
      </c>
      <c r="C973" s="1" t="s">
        <v>183</v>
      </c>
      <c r="D973" s="1" t="s">
        <v>186</v>
      </c>
      <c r="E973" s="1" t="n">
        <v>3</v>
      </c>
      <c r="F973" s="1" t="n">
        <v>0</v>
      </c>
      <c r="G973" s="20" t="b">
        <f aca="false">TRUE()</f>
        <v>1</v>
      </c>
      <c r="H973" s="20" t="b">
        <f aca="false">FALSE()</f>
        <v>0</v>
      </c>
    </row>
    <row r="974" customFormat="false" ht="15" hidden="false" customHeight="true" outlineLevel="0" collapsed="false">
      <c r="A974" s="19" t="n">
        <v>45682.7291666667</v>
      </c>
      <c r="B974" s="1" t="s">
        <v>30</v>
      </c>
      <c r="C974" s="1" t="s">
        <v>124</v>
      </c>
      <c r="D974" s="1" t="s">
        <v>176</v>
      </c>
      <c r="E974" s="1" t="n">
        <v>1</v>
      </c>
      <c r="F974" s="1" t="n">
        <v>1</v>
      </c>
      <c r="G974" s="20" t="b">
        <f aca="false">FALSE()</f>
        <v>0</v>
      </c>
      <c r="H974" s="20" t="b">
        <f aca="false">FALSE()</f>
        <v>0</v>
      </c>
    </row>
    <row r="975" customFormat="false" ht="15" hidden="false" customHeight="true" outlineLevel="0" collapsed="false">
      <c r="A975" s="19" t="n">
        <v>45682.75</v>
      </c>
      <c r="B975" s="1" t="s">
        <v>33</v>
      </c>
      <c r="C975" s="1" t="s">
        <v>161</v>
      </c>
      <c r="D975" s="1" t="s">
        <v>144</v>
      </c>
      <c r="E975" s="1" t="n">
        <v>2</v>
      </c>
      <c r="F975" s="1" t="n">
        <v>1</v>
      </c>
      <c r="G975" s="20" t="b">
        <f aca="false">TRUE()</f>
        <v>1</v>
      </c>
      <c r="H975" s="20" t="b">
        <f aca="false">FALSE()</f>
        <v>0</v>
      </c>
    </row>
    <row r="976" customFormat="false" ht="15" hidden="false" customHeight="true" outlineLevel="0" collapsed="false">
      <c r="A976" s="19" t="n">
        <v>45682.8229166667</v>
      </c>
      <c r="B976" s="1" t="s">
        <v>31</v>
      </c>
      <c r="C976" s="1" t="s">
        <v>147</v>
      </c>
      <c r="D976" s="1" t="s">
        <v>164</v>
      </c>
      <c r="E976" s="1" t="n">
        <v>1</v>
      </c>
      <c r="F976" s="1" t="n">
        <v>1</v>
      </c>
      <c r="G976" s="20" t="b">
        <f aca="false">FALSE()</f>
        <v>0</v>
      </c>
      <c r="H976" s="20" t="b">
        <f aca="false">FALSE()</f>
        <v>0</v>
      </c>
    </row>
    <row r="977" customFormat="false" ht="15" hidden="false" customHeight="true" outlineLevel="0" collapsed="false">
      <c r="A977" s="19" t="n">
        <v>45682.8333333333</v>
      </c>
      <c r="B977" s="1" t="s">
        <v>30</v>
      </c>
      <c r="C977" s="1" t="s">
        <v>175</v>
      </c>
      <c r="D977" s="1" t="s">
        <v>18</v>
      </c>
      <c r="E977" s="1" t="n">
        <v>0</v>
      </c>
      <c r="F977" s="1" t="n">
        <v>3</v>
      </c>
      <c r="G977" s="20" t="b">
        <f aca="false">FALSE()</f>
        <v>0</v>
      </c>
      <c r="H977" s="20" t="b">
        <f aca="false">TRUE()</f>
        <v>1</v>
      </c>
    </row>
    <row r="978" customFormat="false" ht="15" hidden="false" customHeight="true" outlineLevel="0" collapsed="false">
      <c r="A978" s="19" t="n">
        <v>45682.8368055556</v>
      </c>
      <c r="B978" s="1" t="s">
        <v>33</v>
      </c>
      <c r="C978" s="1" t="s">
        <v>17</v>
      </c>
      <c r="D978" s="1" t="s">
        <v>143</v>
      </c>
      <c r="E978" s="1" t="n">
        <v>1</v>
      </c>
      <c r="F978" s="1" t="n">
        <v>1</v>
      </c>
      <c r="G978" s="20" t="b">
        <f aca="false">FALSE()</f>
        <v>0</v>
      </c>
      <c r="H978" s="20" t="b">
        <f aca="false">FALSE()</f>
        <v>0</v>
      </c>
    </row>
    <row r="979" customFormat="false" ht="15" hidden="false" customHeight="true" outlineLevel="0" collapsed="false">
      <c r="A979" s="19" t="n">
        <v>45683.4791666667</v>
      </c>
      <c r="B979" s="1" t="s">
        <v>31</v>
      </c>
      <c r="C979" s="1" t="s">
        <v>145</v>
      </c>
      <c r="D979" s="1" t="s">
        <v>139</v>
      </c>
      <c r="E979" s="1" t="n">
        <v>3</v>
      </c>
      <c r="F979" s="1" t="n">
        <v>2</v>
      </c>
      <c r="G979" s="20" t="b">
        <f aca="false">TRUE()</f>
        <v>1</v>
      </c>
      <c r="H979" s="20" t="b">
        <f aca="false">FALSE()</f>
        <v>0</v>
      </c>
    </row>
    <row r="980" customFormat="false" ht="15" hidden="false" customHeight="true" outlineLevel="0" collapsed="false">
      <c r="A980" s="19" t="n">
        <v>45683.5416666667</v>
      </c>
      <c r="B980" s="1" t="s">
        <v>30</v>
      </c>
      <c r="C980" s="1" t="s">
        <v>167</v>
      </c>
      <c r="D980" s="1" t="s">
        <v>117</v>
      </c>
      <c r="E980" s="1" t="n">
        <v>2</v>
      </c>
      <c r="F980" s="1" t="n">
        <v>1</v>
      </c>
      <c r="G980" s="20" t="b">
        <f aca="false">TRUE()</f>
        <v>1</v>
      </c>
      <c r="H980" s="20" t="b">
        <f aca="false">FALSE()</f>
        <v>0</v>
      </c>
    </row>
    <row r="981" customFormat="false" ht="15" hidden="false" customHeight="true" outlineLevel="0" collapsed="false">
      <c r="A981" s="19" t="n">
        <v>45683.5833333333</v>
      </c>
      <c r="B981" s="1" t="s">
        <v>29</v>
      </c>
      <c r="C981" s="1" t="s">
        <v>153</v>
      </c>
      <c r="D981" s="1" t="s">
        <v>152</v>
      </c>
      <c r="E981" s="1" t="n">
        <v>1</v>
      </c>
      <c r="F981" s="1" t="n">
        <v>2</v>
      </c>
      <c r="G981" s="20" t="b">
        <f aca="false">FALSE()</f>
        <v>0</v>
      </c>
      <c r="H981" s="20" t="b">
        <f aca="false">TRUE()</f>
        <v>1</v>
      </c>
    </row>
    <row r="982" customFormat="false" ht="15" hidden="false" customHeight="true" outlineLevel="0" collapsed="false">
      <c r="A982" s="19" t="n">
        <v>45683.5833333333</v>
      </c>
      <c r="B982" s="1" t="s">
        <v>29</v>
      </c>
      <c r="C982" s="1" t="s">
        <v>180</v>
      </c>
      <c r="D982" s="1" t="s">
        <v>179</v>
      </c>
      <c r="E982" s="1" t="n">
        <v>1</v>
      </c>
      <c r="F982" s="1" t="n">
        <v>2</v>
      </c>
      <c r="G982" s="20" t="b">
        <f aca="false">FALSE()</f>
        <v>0</v>
      </c>
      <c r="H982" s="20" t="b">
        <f aca="false">TRUE()</f>
        <v>1</v>
      </c>
    </row>
    <row r="983" customFormat="false" ht="15" hidden="false" customHeight="true" outlineLevel="0" collapsed="false">
      <c r="A983" s="19" t="n">
        <v>45683.5833333333</v>
      </c>
      <c r="B983" s="1" t="s">
        <v>33</v>
      </c>
      <c r="C983" s="1" t="s">
        <v>120</v>
      </c>
      <c r="D983" s="1" t="s">
        <v>134</v>
      </c>
      <c r="E983" s="1" t="n">
        <v>0</v>
      </c>
      <c r="F983" s="1" t="n">
        <v>1</v>
      </c>
      <c r="G983" s="20" t="b">
        <f aca="false">FALSE()</f>
        <v>0</v>
      </c>
      <c r="H983" s="20" t="b">
        <f aca="false">TRUE()</f>
        <v>1</v>
      </c>
    </row>
    <row r="984" customFormat="false" ht="15" hidden="false" customHeight="true" outlineLevel="0" collapsed="false">
      <c r="A984" s="19" t="n">
        <v>45683.5833333333</v>
      </c>
      <c r="B984" s="1" t="s">
        <v>31</v>
      </c>
      <c r="C984" s="1" t="s">
        <v>165</v>
      </c>
      <c r="D984" s="1" t="s">
        <v>20</v>
      </c>
      <c r="E984" s="1" t="n">
        <v>1</v>
      </c>
      <c r="F984" s="1" t="n">
        <v>2</v>
      </c>
      <c r="G984" s="20" t="b">
        <f aca="false">FALSE()</f>
        <v>0</v>
      </c>
      <c r="H984" s="20" t="b">
        <f aca="false">TRUE()</f>
        <v>1</v>
      </c>
    </row>
    <row r="985" customFormat="false" ht="15" hidden="false" customHeight="true" outlineLevel="0" collapsed="false">
      <c r="A985" s="19" t="n">
        <v>45683.6041666667</v>
      </c>
      <c r="B985" s="1" t="s">
        <v>32</v>
      </c>
      <c r="C985" s="1" t="s">
        <v>193</v>
      </c>
      <c r="D985" s="1" t="s">
        <v>196</v>
      </c>
      <c r="E985" s="1" t="n">
        <v>2</v>
      </c>
      <c r="F985" s="1" t="n">
        <v>2</v>
      </c>
      <c r="G985" s="20" t="b">
        <f aca="false">FALSE()</f>
        <v>0</v>
      </c>
      <c r="H985" s="20" t="b">
        <f aca="false">FALSE()</f>
        <v>0</v>
      </c>
    </row>
    <row r="986" customFormat="false" ht="15" hidden="false" customHeight="true" outlineLevel="0" collapsed="false">
      <c r="A986" s="19" t="n">
        <v>45683.6354166667</v>
      </c>
      <c r="B986" s="1" t="s">
        <v>30</v>
      </c>
      <c r="C986" s="1" t="s">
        <v>166</v>
      </c>
      <c r="D986" s="1" t="s">
        <v>115</v>
      </c>
      <c r="E986" s="1" t="n">
        <v>0</v>
      </c>
      <c r="F986" s="1" t="n">
        <v>3</v>
      </c>
      <c r="G986" s="20" t="b">
        <f aca="false">FALSE()</f>
        <v>0</v>
      </c>
      <c r="H986" s="20" t="b">
        <f aca="false">TRUE()</f>
        <v>1</v>
      </c>
    </row>
    <row r="987" customFormat="false" ht="15" hidden="false" customHeight="true" outlineLevel="0" collapsed="false">
      <c r="A987" s="19" t="n">
        <v>45683.6770833333</v>
      </c>
      <c r="B987" s="1" t="s">
        <v>33</v>
      </c>
      <c r="C987" s="1" t="s">
        <v>159</v>
      </c>
      <c r="D987" s="1" t="s">
        <v>172</v>
      </c>
      <c r="E987" s="1" t="n">
        <v>1</v>
      </c>
      <c r="F987" s="1" t="n">
        <v>1</v>
      </c>
      <c r="G987" s="20" t="b">
        <f aca="false">FALSE()</f>
        <v>0</v>
      </c>
      <c r="H987" s="20" t="b">
        <f aca="false">FALSE()</f>
        <v>0</v>
      </c>
    </row>
    <row r="988" customFormat="false" ht="15" hidden="false" customHeight="true" outlineLevel="0" collapsed="false">
      <c r="A988" s="19" t="n">
        <v>45683.6770833333</v>
      </c>
      <c r="B988" s="1" t="s">
        <v>33</v>
      </c>
      <c r="C988" s="1" t="s">
        <v>158</v>
      </c>
      <c r="D988" s="1" t="s">
        <v>160</v>
      </c>
      <c r="E988" s="1" t="n">
        <v>1</v>
      </c>
      <c r="F988" s="1" t="n">
        <v>2</v>
      </c>
      <c r="G988" s="20" t="b">
        <f aca="false">FALSE()</f>
        <v>0</v>
      </c>
      <c r="H988" s="20" t="b">
        <f aca="false">TRUE()</f>
        <v>1</v>
      </c>
    </row>
    <row r="989" customFormat="false" ht="15" hidden="false" customHeight="true" outlineLevel="0" collapsed="false">
      <c r="A989" s="19" t="n">
        <v>45683.6770833333</v>
      </c>
      <c r="B989" s="1" t="s">
        <v>33</v>
      </c>
      <c r="C989" s="1" t="s">
        <v>157</v>
      </c>
      <c r="D989" s="1" t="s">
        <v>156</v>
      </c>
      <c r="E989" s="1" t="n">
        <v>1</v>
      </c>
      <c r="F989" s="1" t="n">
        <v>0</v>
      </c>
      <c r="G989" s="20" t="b">
        <f aca="false">TRUE()</f>
        <v>1</v>
      </c>
      <c r="H989" s="20" t="b">
        <f aca="false">FALSE()</f>
        <v>0</v>
      </c>
    </row>
    <row r="990" customFormat="false" ht="15" hidden="false" customHeight="true" outlineLevel="0" collapsed="false">
      <c r="A990" s="19" t="n">
        <v>45683.6875</v>
      </c>
      <c r="B990" s="1" t="s">
        <v>32</v>
      </c>
      <c r="C990" s="1" t="s">
        <v>198</v>
      </c>
      <c r="D990" s="1" t="s">
        <v>188</v>
      </c>
      <c r="E990" s="1" t="n">
        <v>3</v>
      </c>
      <c r="F990" s="1" t="n">
        <v>0</v>
      </c>
      <c r="G990" s="20" t="b">
        <f aca="false">TRUE()</f>
        <v>1</v>
      </c>
      <c r="H990" s="20" t="b">
        <f aca="false">FALSE()</f>
        <v>0</v>
      </c>
    </row>
    <row r="991" customFormat="false" ht="15" hidden="false" customHeight="true" outlineLevel="0" collapsed="false">
      <c r="A991" s="19" t="n">
        <v>45683.6875</v>
      </c>
      <c r="B991" s="1" t="s">
        <v>29</v>
      </c>
      <c r="C991" s="1" t="s">
        <v>138</v>
      </c>
      <c r="D991" s="1" t="s">
        <v>137</v>
      </c>
      <c r="E991" s="1" t="n">
        <v>1</v>
      </c>
      <c r="F991" s="1" t="n">
        <v>1</v>
      </c>
      <c r="G991" s="20" t="b">
        <f aca="false">FALSE()</f>
        <v>0</v>
      </c>
      <c r="H991" s="20" t="b">
        <f aca="false">FALSE()</f>
        <v>0</v>
      </c>
    </row>
    <row r="992" customFormat="false" ht="15" hidden="false" customHeight="true" outlineLevel="0" collapsed="false">
      <c r="A992" s="19" t="n">
        <v>45683.7083333333</v>
      </c>
      <c r="B992" s="1" t="s">
        <v>31</v>
      </c>
      <c r="C992" s="1" t="s">
        <v>174</v>
      </c>
      <c r="D992" s="1" t="s">
        <v>19</v>
      </c>
      <c r="E992" s="1" t="n">
        <v>0</v>
      </c>
      <c r="F992" s="1" t="n">
        <v>4</v>
      </c>
      <c r="G992" s="20" t="b">
        <f aca="false">FALSE()</f>
        <v>0</v>
      </c>
      <c r="H992" s="20" t="b">
        <f aca="false">TRUE()</f>
        <v>1</v>
      </c>
    </row>
    <row r="993" customFormat="false" ht="15" hidden="false" customHeight="true" outlineLevel="0" collapsed="false">
      <c r="A993" s="19" t="n">
        <v>45683.7291666667</v>
      </c>
      <c r="B993" s="1" t="s">
        <v>30</v>
      </c>
      <c r="C993" s="1" t="s">
        <v>114</v>
      </c>
      <c r="D993" s="1" t="s">
        <v>142</v>
      </c>
      <c r="E993" s="1" t="n">
        <v>0</v>
      </c>
      <c r="F993" s="1" t="n">
        <v>0</v>
      </c>
      <c r="G993" s="20" t="b">
        <f aca="false">FALSE()</f>
        <v>0</v>
      </c>
      <c r="H993" s="20" t="b">
        <f aca="false">FALSE()</f>
        <v>0</v>
      </c>
    </row>
    <row r="994" customFormat="false" ht="15" hidden="false" customHeight="true" outlineLevel="0" collapsed="false">
      <c r="A994" s="19" t="n">
        <v>45683.7916666667</v>
      </c>
      <c r="B994" s="1" t="s">
        <v>29</v>
      </c>
      <c r="C994" s="1" t="s">
        <v>122</v>
      </c>
      <c r="D994" s="1" t="s">
        <v>121</v>
      </c>
      <c r="E994" s="1" t="n">
        <v>0</v>
      </c>
      <c r="F994" s="1" t="n">
        <v>1</v>
      </c>
      <c r="G994" s="20" t="b">
        <f aca="false">FALSE()</f>
        <v>0</v>
      </c>
      <c r="H994" s="20" t="b">
        <f aca="false">TRUE()</f>
        <v>1</v>
      </c>
    </row>
    <row r="995" customFormat="false" ht="15" hidden="false" customHeight="true" outlineLevel="0" collapsed="false">
      <c r="A995" s="19" t="n">
        <v>45683.8229166667</v>
      </c>
      <c r="B995" s="1" t="s">
        <v>31</v>
      </c>
      <c r="C995" s="1" t="s">
        <v>169</v>
      </c>
      <c r="D995" s="1" t="s">
        <v>140</v>
      </c>
      <c r="E995" s="1" t="n">
        <v>1</v>
      </c>
      <c r="F995" s="1" t="n">
        <v>2</v>
      </c>
      <c r="G995" s="20" t="b">
        <f aca="false">FALSE()</f>
        <v>0</v>
      </c>
      <c r="H995" s="20" t="b">
        <f aca="false">TRUE()</f>
        <v>1</v>
      </c>
    </row>
    <row r="996" customFormat="false" ht="15" hidden="false" customHeight="true" outlineLevel="0" collapsed="false">
      <c r="A996" s="19" t="n">
        <v>45683.8229166667</v>
      </c>
      <c r="B996" s="1" t="s">
        <v>33</v>
      </c>
      <c r="C996" s="1" t="s">
        <v>155</v>
      </c>
      <c r="D996" s="1" t="s">
        <v>135</v>
      </c>
      <c r="E996" s="1" t="n">
        <v>2</v>
      </c>
      <c r="F996" s="1" t="n">
        <v>0</v>
      </c>
      <c r="G996" s="20" t="b">
        <f aca="false">TRUE()</f>
        <v>1</v>
      </c>
      <c r="H996" s="20" t="b">
        <f aca="false">FALSE()</f>
        <v>0</v>
      </c>
    </row>
    <row r="997" customFormat="false" ht="15" hidden="false" customHeight="true" outlineLevel="0" collapsed="false">
      <c r="A997" s="19" t="n">
        <v>45683.8333333333</v>
      </c>
      <c r="B997" s="1" t="s">
        <v>30</v>
      </c>
      <c r="C997" s="1" t="s">
        <v>16</v>
      </c>
      <c r="D997" s="1" t="s">
        <v>151</v>
      </c>
      <c r="E997" s="1" t="n">
        <v>7</v>
      </c>
      <c r="F997" s="1" t="n">
        <v>1</v>
      </c>
      <c r="G997" s="20" t="b">
        <f aca="false">TRUE()</f>
        <v>1</v>
      </c>
      <c r="H997" s="20" t="b">
        <f aca="false">FALSE()</f>
        <v>0</v>
      </c>
    </row>
    <row r="998" customFormat="false" ht="15" hidden="false" customHeight="true" outlineLevel="0" collapsed="false">
      <c r="A998" s="19" t="n">
        <v>45684.7291666667</v>
      </c>
      <c r="B998" s="1" t="s">
        <v>31</v>
      </c>
      <c r="C998" s="1" t="s">
        <v>170</v>
      </c>
      <c r="D998" s="1" t="s">
        <v>163</v>
      </c>
      <c r="E998" s="1" t="n">
        <v>1</v>
      </c>
      <c r="F998" s="1" t="n">
        <v>1</v>
      </c>
      <c r="G998" s="20" t="b">
        <f aca="false">FALSE()</f>
        <v>0</v>
      </c>
      <c r="H998" s="20" t="b">
        <f aca="false">FALSE()</f>
        <v>0</v>
      </c>
    </row>
    <row r="999" customFormat="false" ht="15" hidden="false" customHeight="true" outlineLevel="0" collapsed="false">
      <c r="A999" s="19" t="n">
        <v>45684.8229166667</v>
      </c>
      <c r="B999" s="1" t="s">
        <v>31</v>
      </c>
      <c r="C999" s="1" t="s">
        <v>136</v>
      </c>
      <c r="D999" s="1" t="s">
        <v>148</v>
      </c>
      <c r="E999" s="1" t="n">
        <v>2</v>
      </c>
      <c r="F999" s="1" t="n">
        <v>0</v>
      </c>
      <c r="G999" s="20" t="b">
        <f aca="false">TRUE()</f>
        <v>1</v>
      </c>
      <c r="H999" s="20" t="b">
        <f aca="false">FALSE()</f>
        <v>0</v>
      </c>
    </row>
    <row r="1000" customFormat="false" ht="15" hidden="false" customHeight="true" outlineLevel="0" collapsed="false">
      <c r="A1000" s="19" t="n">
        <v>45684.8333333333</v>
      </c>
      <c r="B1000" s="1" t="s">
        <v>30</v>
      </c>
      <c r="C1000" s="1" t="s">
        <v>119</v>
      </c>
      <c r="D1000" s="1" t="s">
        <v>118</v>
      </c>
      <c r="E1000" s="1" t="n">
        <v>1</v>
      </c>
      <c r="F1000" s="1" t="n">
        <v>1</v>
      </c>
      <c r="G1000" s="20" t="b">
        <f aca="false">FALSE()</f>
        <v>0</v>
      </c>
      <c r="H1000" s="20" t="b">
        <f aca="false">FALSE()</f>
        <v>0</v>
      </c>
    </row>
    <row r="1001" customFormat="false" ht="15" hidden="false" customHeight="true" outlineLevel="0" collapsed="false">
      <c r="A1001" s="19" t="n">
        <v>45688.8125</v>
      </c>
      <c r="B1001" s="1" t="s">
        <v>32</v>
      </c>
      <c r="C1001" s="1" t="s">
        <v>192</v>
      </c>
      <c r="D1001" s="1" t="s">
        <v>187</v>
      </c>
      <c r="E1001" s="1" t="n">
        <v>1</v>
      </c>
      <c r="F1001" s="1" t="n">
        <v>0</v>
      </c>
      <c r="G1001" s="20" t="b">
        <f aca="false">TRUE()</f>
        <v>1</v>
      </c>
      <c r="H1001" s="20" t="b">
        <f aca="false">FALSE()</f>
        <v>0</v>
      </c>
    </row>
    <row r="1002" customFormat="false" ht="15" hidden="false" customHeight="true" outlineLevel="0" collapsed="false">
      <c r="A1002" s="19" t="n">
        <v>45688.8229166667</v>
      </c>
      <c r="B1002" s="1" t="s">
        <v>33</v>
      </c>
      <c r="C1002" s="1" t="s">
        <v>160</v>
      </c>
      <c r="D1002" s="1" t="s">
        <v>157</v>
      </c>
      <c r="E1002" s="1" t="n">
        <v>0</v>
      </c>
      <c r="F1002" s="1" t="n">
        <v>2</v>
      </c>
      <c r="G1002" s="20" t="b">
        <f aca="false">FALSE()</f>
        <v>0</v>
      </c>
      <c r="H1002" s="20" t="b">
        <f aca="false">TRUE()</f>
        <v>1</v>
      </c>
    </row>
    <row r="1003" customFormat="false" ht="15" hidden="false" customHeight="true" outlineLevel="0" collapsed="false">
      <c r="A1003" s="19" t="n">
        <v>45688.8229166667</v>
      </c>
      <c r="B1003" s="1" t="s">
        <v>31</v>
      </c>
      <c r="C1003" s="1" t="s">
        <v>139</v>
      </c>
      <c r="D1003" s="1" t="s">
        <v>174</v>
      </c>
      <c r="E1003" s="1" t="n">
        <v>1</v>
      </c>
      <c r="F1003" s="1" t="n">
        <v>3</v>
      </c>
      <c r="G1003" s="20" t="b">
        <f aca="false">FALSE()</f>
        <v>0</v>
      </c>
      <c r="H1003" s="20" t="b">
        <f aca="false">TRUE()</f>
        <v>1</v>
      </c>
    </row>
    <row r="1004" customFormat="false" ht="15" hidden="false" customHeight="true" outlineLevel="0" collapsed="false">
      <c r="A1004" s="19" t="n">
        <v>45688.8333333333</v>
      </c>
      <c r="B1004" s="1" t="s">
        <v>30</v>
      </c>
      <c r="C1004" s="1" t="s">
        <v>142</v>
      </c>
      <c r="D1004" s="1" t="s">
        <v>167</v>
      </c>
      <c r="E1004" s="1" t="n">
        <v>0</v>
      </c>
      <c r="F1004" s="1" t="n">
        <v>1</v>
      </c>
      <c r="G1004" s="20" t="b">
        <f aca="false">FALSE()</f>
        <v>0</v>
      </c>
      <c r="H1004" s="20" t="b">
        <f aca="false">TRUE()</f>
        <v>1</v>
      </c>
    </row>
    <row r="1005" customFormat="false" ht="15" hidden="false" customHeight="true" outlineLevel="0" collapsed="false">
      <c r="A1005" s="19" t="n">
        <v>45689.5208333333</v>
      </c>
      <c r="B1005" s="1" t="s">
        <v>29</v>
      </c>
      <c r="C1005" s="1" t="s">
        <v>126</v>
      </c>
      <c r="D1005" s="1" t="s">
        <v>129</v>
      </c>
      <c r="E1005" s="1" t="n">
        <v>7</v>
      </c>
      <c r="F1005" s="1" t="n">
        <v>0</v>
      </c>
      <c r="G1005" s="20" t="b">
        <f aca="false">TRUE()</f>
        <v>1</v>
      </c>
      <c r="H1005" s="20" t="b">
        <f aca="false">FALSE()</f>
        <v>0</v>
      </c>
    </row>
    <row r="1006" customFormat="false" ht="15" hidden="false" customHeight="true" outlineLevel="0" collapsed="false">
      <c r="A1006" s="19" t="n">
        <v>45689.5416666667</v>
      </c>
      <c r="B1006" s="1" t="s">
        <v>30</v>
      </c>
      <c r="C1006" s="1" t="s">
        <v>115</v>
      </c>
      <c r="D1006" s="1" t="s">
        <v>124</v>
      </c>
      <c r="E1006" s="1" t="n">
        <v>0</v>
      </c>
      <c r="F1006" s="1" t="n">
        <v>0</v>
      </c>
      <c r="G1006" s="20" t="b">
        <f aca="false">FALSE()</f>
        <v>0</v>
      </c>
      <c r="H1006" s="20" t="b">
        <f aca="false">FALSE()</f>
        <v>0</v>
      </c>
    </row>
    <row r="1007" customFormat="false" ht="15" hidden="false" customHeight="true" outlineLevel="0" collapsed="false">
      <c r="A1007" s="19" t="n">
        <v>45689.5833333333</v>
      </c>
      <c r="B1007" s="1" t="s">
        <v>31</v>
      </c>
      <c r="C1007" s="1" t="s">
        <v>148</v>
      </c>
      <c r="D1007" s="1" t="s">
        <v>163</v>
      </c>
      <c r="E1007" s="1" t="n">
        <v>0</v>
      </c>
      <c r="F1007" s="1" t="n">
        <v>1</v>
      </c>
      <c r="G1007" s="20" t="b">
        <f aca="false">FALSE()</f>
        <v>0</v>
      </c>
      <c r="H1007" s="20" t="b">
        <f aca="false">TRUE()</f>
        <v>1</v>
      </c>
    </row>
    <row r="1008" customFormat="false" ht="15" hidden="false" customHeight="true" outlineLevel="0" collapsed="false">
      <c r="A1008" s="19" t="n">
        <v>45689.5833333333</v>
      </c>
      <c r="B1008" s="1" t="s">
        <v>31</v>
      </c>
      <c r="C1008" s="1" t="s">
        <v>165</v>
      </c>
      <c r="D1008" s="1" t="s">
        <v>170</v>
      </c>
      <c r="E1008" s="1" t="n">
        <v>3</v>
      </c>
      <c r="F1008" s="1" t="n">
        <v>2</v>
      </c>
      <c r="G1008" s="20" t="b">
        <f aca="false">TRUE()</f>
        <v>1</v>
      </c>
      <c r="H1008" s="20" t="b">
        <f aca="false">FALSE()</f>
        <v>0</v>
      </c>
    </row>
    <row r="1009" customFormat="false" ht="15" hidden="false" customHeight="true" outlineLevel="0" collapsed="false">
      <c r="A1009" s="19" t="n">
        <v>45689.6041666667</v>
      </c>
      <c r="B1009" s="1" t="s">
        <v>32</v>
      </c>
      <c r="C1009" s="1" t="s">
        <v>198</v>
      </c>
      <c r="D1009" s="1" t="s">
        <v>191</v>
      </c>
      <c r="E1009" s="1" t="n">
        <v>1</v>
      </c>
      <c r="F1009" s="1" t="n">
        <v>1</v>
      </c>
      <c r="G1009" s="20" t="b">
        <f aca="false">FALSE()</f>
        <v>0</v>
      </c>
      <c r="H1009" s="20" t="b">
        <f aca="false">FALSE()</f>
        <v>0</v>
      </c>
    </row>
    <row r="1010" customFormat="false" ht="15" hidden="false" customHeight="true" outlineLevel="0" collapsed="false">
      <c r="A1010" s="19" t="n">
        <v>45689.6041666667</v>
      </c>
      <c r="B1010" s="1" t="s">
        <v>32</v>
      </c>
      <c r="C1010" s="1" t="s">
        <v>15</v>
      </c>
      <c r="D1010" s="1" t="s">
        <v>194</v>
      </c>
      <c r="E1010" s="1" t="n">
        <v>4</v>
      </c>
      <c r="F1010" s="1" t="n">
        <v>3</v>
      </c>
      <c r="G1010" s="20" t="b">
        <f aca="false">TRUE()</f>
        <v>1</v>
      </c>
      <c r="H1010" s="20" t="b">
        <f aca="false">FALSE()</f>
        <v>0</v>
      </c>
    </row>
    <row r="1011" customFormat="false" ht="15" hidden="false" customHeight="true" outlineLevel="0" collapsed="false">
      <c r="A1011" s="19" t="n">
        <v>45689.6041666667</v>
      </c>
      <c r="B1011" s="1" t="s">
        <v>32</v>
      </c>
      <c r="C1011" s="1" t="s">
        <v>199</v>
      </c>
      <c r="D1011" s="1" t="s">
        <v>195</v>
      </c>
      <c r="E1011" s="1" t="n">
        <v>1</v>
      </c>
      <c r="F1011" s="1" t="n">
        <v>2</v>
      </c>
      <c r="G1011" s="20" t="b">
        <f aca="false">FALSE()</f>
        <v>0</v>
      </c>
      <c r="H1011" s="20" t="b">
        <f aca="false">TRUE()</f>
        <v>1</v>
      </c>
    </row>
    <row r="1012" customFormat="false" ht="15" hidden="false" customHeight="true" outlineLevel="0" collapsed="false">
      <c r="A1012" s="19" t="n">
        <v>45689.6041666667</v>
      </c>
      <c r="B1012" s="1" t="s">
        <v>32</v>
      </c>
      <c r="C1012" s="1" t="s">
        <v>186</v>
      </c>
      <c r="D1012" s="1" t="s">
        <v>189</v>
      </c>
      <c r="E1012" s="1" t="n">
        <v>0</v>
      </c>
      <c r="F1012" s="1" t="n">
        <v>1</v>
      </c>
      <c r="G1012" s="20" t="b">
        <f aca="false">FALSE()</f>
        <v>0</v>
      </c>
      <c r="H1012" s="20" t="b">
        <f aca="false">TRUE()</f>
        <v>1</v>
      </c>
    </row>
    <row r="1013" customFormat="false" ht="15" hidden="false" customHeight="true" outlineLevel="0" collapsed="false">
      <c r="A1013" s="19" t="n">
        <v>45689.6041666667</v>
      </c>
      <c r="B1013" s="1" t="s">
        <v>32</v>
      </c>
      <c r="C1013" s="1" t="s">
        <v>190</v>
      </c>
      <c r="D1013" s="1" t="s">
        <v>183</v>
      </c>
      <c r="E1013" s="1" t="n">
        <v>1</v>
      </c>
      <c r="F1013" s="1" t="n">
        <v>2</v>
      </c>
      <c r="G1013" s="20" t="b">
        <f aca="false">FALSE()</f>
        <v>0</v>
      </c>
      <c r="H1013" s="20" t="b">
        <f aca="false">TRUE()</f>
        <v>1</v>
      </c>
    </row>
    <row r="1014" customFormat="false" ht="15" hidden="false" customHeight="true" outlineLevel="0" collapsed="false">
      <c r="A1014" s="19" t="n">
        <v>45689.625</v>
      </c>
      <c r="B1014" s="1" t="s">
        <v>29</v>
      </c>
      <c r="C1014" s="1" t="s">
        <v>128</v>
      </c>
      <c r="D1014" s="1" t="s">
        <v>179</v>
      </c>
      <c r="E1014" s="1" t="n">
        <v>4</v>
      </c>
      <c r="F1014" s="1" t="n">
        <v>0</v>
      </c>
      <c r="G1014" s="20" t="b">
        <f aca="false">TRUE()</f>
        <v>1</v>
      </c>
      <c r="H1014" s="20" t="b">
        <f aca="false">FALSE()</f>
        <v>0</v>
      </c>
    </row>
    <row r="1015" customFormat="false" ht="15" hidden="false" customHeight="true" outlineLevel="0" collapsed="false">
      <c r="A1015" s="19" t="n">
        <v>45689.625</v>
      </c>
      <c r="B1015" s="1" t="s">
        <v>29</v>
      </c>
      <c r="C1015" s="1" t="s">
        <v>125</v>
      </c>
      <c r="D1015" s="1" t="s">
        <v>133</v>
      </c>
      <c r="E1015" s="1" t="n">
        <v>1</v>
      </c>
      <c r="F1015" s="1" t="n">
        <v>2</v>
      </c>
      <c r="G1015" s="20" t="b">
        <f aca="false">FALSE()</f>
        <v>0</v>
      </c>
      <c r="H1015" s="20" t="b">
        <f aca="false">TRUE()</f>
        <v>1</v>
      </c>
    </row>
    <row r="1016" customFormat="false" ht="15" hidden="false" customHeight="true" outlineLevel="0" collapsed="false">
      <c r="A1016" s="19" t="n">
        <v>45689.625</v>
      </c>
      <c r="B1016" s="1" t="s">
        <v>29</v>
      </c>
      <c r="C1016" s="1" t="s">
        <v>127</v>
      </c>
      <c r="D1016" s="1" t="s">
        <v>21</v>
      </c>
      <c r="E1016" s="1" t="n">
        <v>0</v>
      </c>
      <c r="F1016" s="1" t="n">
        <v>2</v>
      </c>
      <c r="G1016" s="20" t="b">
        <f aca="false">FALSE()</f>
        <v>0</v>
      </c>
      <c r="H1016" s="20" t="b">
        <f aca="false">TRUE()</f>
        <v>1</v>
      </c>
    </row>
    <row r="1017" customFormat="false" ht="15" hidden="false" customHeight="true" outlineLevel="0" collapsed="false">
      <c r="A1017" s="19" t="n">
        <v>45689.625</v>
      </c>
      <c r="B1017" s="1" t="s">
        <v>29</v>
      </c>
      <c r="C1017" s="1" t="s">
        <v>132</v>
      </c>
      <c r="D1017" s="1" t="s">
        <v>122</v>
      </c>
      <c r="E1017" s="1" t="n">
        <v>1</v>
      </c>
      <c r="F1017" s="1" t="n">
        <v>2</v>
      </c>
      <c r="G1017" s="20" t="b">
        <f aca="false">FALSE()</f>
        <v>0</v>
      </c>
      <c r="H1017" s="20" t="b">
        <f aca="false">TRUE()</f>
        <v>1</v>
      </c>
    </row>
    <row r="1018" customFormat="false" ht="15" hidden="false" customHeight="true" outlineLevel="0" collapsed="false">
      <c r="A1018" s="19" t="n">
        <v>45689.6354166667</v>
      </c>
      <c r="B1018" s="1" t="s">
        <v>30</v>
      </c>
      <c r="C1018" s="1" t="s">
        <v>181</v>
      </c>
      <c r="D1018" s="1" t="s">
        <v>175</v>
      </c>
      <c r="E1018" s="1" t="n">
        <v>5</v>
      </c>
      <c r="F1018" s="1" t="n">
        <v>1</v>
      </c>
      <c r="G1018" s="20" t="b">
        <f aca="false">TRUE()</f>
        <v>1</v>
      </c>
      <c r="H1018" s="20" t="b">
        <f aca="false">FALSE()</f>
        <v>0</v>
      </c>
    </row>
    <row r="1019" customFormat="false" ht="15" hidden="false" customHeight="true" outlineLevel="0" collapsed="false">
      <c r="A1019" s="19" t="n">
        <v>45689.6666666667</v>
      </c>
      <c r="B1019" s="1" t="s">
        <v>33</v>
      </c>
      <c r="C1019" s="1" t="s">
        <v>134</v>
      </c>
      <c r="D1019" s="1" t="s">
        <v>17</v>
      </c>
      <c r="E1019" s="1" t="n">
        <v>2</v>
      </c>
      <c r="F1019" s="1" t="n">
        <v>5</v>
      </c>
      <c r="G1019" s="20" t="b">
        <f aca="false">FALSE()</f>
        <v>0</v>
      </c>
      <c r="H1019" s="20" t="b">
        <f aca="false">TRUE()</f>
        <v>1</v>
      </c>
    </row>
    <row r="1020" customFormat="false" ht="15" hidden="false" customHeight="true" outlineLevel="0" collapsed="false">
      <c r="A1020" s="19" t="n">
        <v>45689.7083333333</v>
      </c>
      <c r="B1020" s="1" t="s">
        <v>31</v>
      </c>
      <c r="C1020" s="1" t="s">
        <v>24</v>
      </c>
      <c r="D1020" s="1" t="s">
        <v>146</v>
      </c>
      <c r="E1020" s="1" t="n">
        <v>1</v>
      </c>
      <c r="F1020" s="1" t="n">
        <v>1</v>
      </c>
      <c r="G1020" s="20" t="b">
        <f aca="false">FALSE()</f>
        <v>0</v>
      </c>
      <c r="H1020" s="20" t="b">
        <f aca="false">FALSE()</f>
        <v>0</v>
      </c>
    </row>
    <row r="1021" customFormat="false" ht="15" hidden="false" customHeight="true" outlineLevel="0" collapsed="false">
      <c r="A1021" s="19" t="n">
        <v>45689.7291666667</v>
      </c>
      <c r="B1021" s="1" t="s">
        <v>32</v>
      </c>
      <c r="C1021" s="1" t="s">
        <v>188</v>
      </c>
      <c r="D1021" s="1" t="s">
        <v>185</v>
      </c>
      <c r="E1021" s="1" t="n">
        <v>0</v>
      </c>
      <c r="F1021" s="1" t="n">
        <v>0</v>
      </c>
      <c r="G1021" s="20" t="b">
        <f aca="false">FALSE()</f>
        <v>0</v>
      </c>
      <c r="H1021" s="20" t="b">
        <f aca="false">FALSE()</f>
        <v>0</v>
      </c>
    </row>
    <row r="1022" customFormat="false" ht="15" hidden="false" customHeight="true" outlineLevel="0" collapsed="false">
      <c r="A1022" s="19" t="n">
        <v>45689.7291666667</v>
      </c>
      <c r="B1022" s="1" t="s">
        <v>29</v>
      </c>
      <c r="C1022" s="1" t="s">
        <v>131</v>
      </c>
      <c r="D1022" s="1" t="s">
        <v>138</v>
      </c>
      <c r="E1022" s="1" t="n">
        <v>2</v>
      </c>
      <c r="F1022" s="1" t="n">
        <v>0</v>
      </c>
      <c r="G1022" s="20" t="b">
        <f aca="false">TRUE()</f>
        <v>1</v>
      </c>
      <c r="H1022" s="20" t="b">
        <f aca="false">FALSE()</f>
        <v>0</v>
      </c>
    </row>
    <row r="1023" customFormat="false" ht="15" hidden="false" customHeight="true" outlineLevel="0" collapsed="false">
      <c r="A1023" s="19" t="n">
        <v>45689.7291666667</v>
      </c>
      <c r="B1023" s="1" t="s">
        <v>30</v>
      </c>
      <c r="C1023" s="1" t="s">
        <v>182</v>
      </c>
      <c r="D1023" s="1" t="s">
        <v>173</v>
      </c>
      <c r="E1023" s="1" t="n">
        <v>2</v>
      </c>
      <c r="F1023" s="1" t="n">
        <v>0</v>
      </c>
      <c r="G1023" s="20" t="b">
        <f aca="false">TRUE()</f>
        <v>1</v>
      </c>
      <c r="H1023" s="20" t="b">
        <f aca="false">FALSE()</f>
        <v>0</v>
      </c>
    </row>
    <row r="1024" customFormat="false" ht="15" hidden="false" customHeight="true" outlineLevel="0" collapsed="false">
      <c r="A1024" s="19" t="n">
        <v>45689.75</v>
      </c>
      <c r="B1024" s="1" t="s">
        <v>33</v>
      </c>
      <c r="C1024" s="1" t="s">
        <v>149</v>
      </c>
      <c r="D1024" s="1" t="s">
        <v>154</v>
      </c>
      <c r="E1024" s="1" t="n">
        <v>4</v>
      </c>
      <c r="F1024" s="1" t="n">
        <v>2</v>
      </c>
      <c r="G1024" s="20" t="b">
        <f aca="false">TRUE()</f>
        <v>1</v>
      </c>
      <c r="H1024" s="20" t="b">
        <f aca="false">FALSE()</f>
        <v>0</v>
      </c>
    </row>
    <row r="1025" customFormat="false" ht="15" hidden="false" customHeight="true" outlineLevel="0" collapsed="false">
      <c r="A1025" s="19" t="n">
        <v>45689.8229166667</v>
      </c>
      <c r="B1025" s="1" t="s">
        <v>31</v>
      </c>
      <c r="C1025" s="1" t="s">
        <v>164</v>
      </c>
      <c r="D1025" s="1" t="s">
        <v>178</v>
      </c>
      <c r="E1025" s="1" t="n">
        <v>2</v>
      </c>
      <c r="F1025" s="1" t="n">
        <v>0</v>
      </c>
      <c r="G1025" s="20" t="b">
        <f aca="false">TRUE()</f>
        <v>1</v>
      </c>
      <c r="H1025" s="20" t="b">
        <f aca="false">FALSE()</f>
        <v>0</v>
      </c>
    </row>
    <row r="1026" customFormat="false" ht="15" hidden="false" customHeight="true" outlineLevel="0" collapsed="false">
      <c r="A1026" s="19" t="n">
        <v>45689.8333333333</v>
      </c>
      <c r="B1026" s="1" t="s">
        <v>30</v>
      </c>
      <c r="C1026" s="1" t="s">
        <v>176</v>
      </c>
      <c r="D1026" s="1" t="s">
        <v>18</v>
      </c>
      <c r="E1026" s="1" t="n">
        <v>1</v>
      </c>
      <c r="F1026" s="1" t="n">
        <v>0</v>
      </c>
      <c r="G1026" s="20" t="b">
        <f aca="false">TRUE()</f>
        <v>1</v>
      </c>
      <c r="H1026" s="20" t="b">
        <f aca="false">FALSE()</f>
        <v>0</v>
      </c>
    </row>
    <row r="1027" customFormat="false" ht="15" hidden="false" customHeight="true" outlineLevel="0" collapsed="false">
      <c r="A1027" s="19" t="n">
        <v>45689.8368055556</v>
      </c>
      <c r="B1027" s="1" t="s">
        <v>33</v>
      </c>
      <c r="C1027" s="1" t="s">
        <v>144</v>
      </c>
      <c r="D1027" s="1" t="s">
        <v>150</v>
      </c>
      <c r="E1027" s="1" t="n">
        <v>4</v>
      </c>
      <c r="F1027" s="1" t="n">
        <v>1</v>
      </c>
      <c r="G1027" s="20" t="b">
        <f aca="false">TRUE()</f>
        <v>1</v>
      </c>
      <c r="H1027" s="20" t="b">
        <f aca="false">FALSE()</f>
        <v>0</v>
      </c>
    </row>
    <row r="1028" customFormat="false" ht="15" hidden="false" customHeight="true" outlineLevel="0" collapsed="false">
      <c r="A1028" s="19" t="n">
        <v>45690.4791666667</v>
      </c>
      <c r="B1028" s="1" t="s">
        <v>31</v>
      </c>
      <c r="C1028" s="1" t="s">
        <v>177</v>
      </c>
      <c r="D1028" s="1" t="s">
        <v>147</v>
      </c>
      <c r="E1028" s="1" t="n">
        <v>4</v>
      </c>
      <c r="F1028" s="1" t="n">
        <v>1</v>
      </c>
      <c r="G1028" s="20" t="b">
        <f aca="false">TRUE()</f>
        <v>1</v>
      </c>
      <c r="H1028" s="20" t="b">
        <f aca="false">FALSE()</f>
        <v>0</v>
      </c>
    </row>
    <row r="1029" customFormat="false" ht="15" hidden="false" customHeight="true" outlineLevel="0" collapsed="false">
      <c r="A1029" s="19" t="n">
        <v>45690.5416666667</v>
      </c>
      <c r="B1029" s="1" t="s">
        <v>30</v>
      </c>
      <c r="C1029" s="1" t="s">
        <v>16</v>
      </c>
      <c r="D1029" s="1" t="s">
        <v>119</v>
      </c>
      <c r="E1029" s="1" t="n">
        <v>1</v>
      </c>
      <c r="F1029" s="1" t="n">
        <v>0</v>
      </c>
      <c r="G1029" s="20" t="b">
        <f aca="false">TRUE()</f>
        <v>1</v>
      </c>
      <c r="H1029" s="20" t="b">
        <f aca="false">FALSE()</f>
        <v>0</v>
      </c>
    </row>
    <row r="1030" customFormat="false" ht="15" hidden="false" customHeight="true" outlineLevel="0" collapsed="false">
      <c r="A1030" s="19" t="n">
        <v>45690.5833333333</v>
      </c>
      <c r="B1030" s="1" t="s">
        <v>29</v>
      </c>
      <c r="C1030" s="1" t="s">
        <v>152</v>
      </c>
      <c r="D1030" s="1" t="s">
        <v>180</v>
      </c>
      <c r="E1030" s="1" t="n">
        <v>0</v>
      </c>
      <c r="F1030" s="1" t="n">
        <v>2</v>
      </c>
      <c r="G1030" s="20" t="b">
        <f aca="false">FALSE()</f>
        <v>0</v>
      </c>
      <c r="H1030" s="20" t="b">
        <f aca="false">TRUE()</f>
        <v>1</v>
      </c>
    </row>
    <row r="1031" customFormat="false" ht="15" hidden="false" customHeight="true" outlineLevel="0" collapsed="false">
      <c r="A1031" s="19" t="n">
        <v>45690.5833333333</v>
      </c>
      <c r="B1031" s="1" t="s">
        <v>33</v>
      </c>
      <c r="C1031" s="1" t="s">
        <v>158</v>
      </c>
      <c r="D1031" s="1" t="s">
        <v>155</v>
      </c>
      <c r="E1031" s="1" t="n">
        <v>1</v>
      </c>
      <c r="F1031" s="1" t="n">
        <v>1</v>
      </c>
      <c r="G1031" s="20" t="b">
        <f aca="false">FALSE()</f>
        <v>0</v>
      </c>
      <c r="H1031" s="20" t="b">
        <f aca="false">FALSE()</f>
        <v>0</v>
      </c>
    </row>
    <row r="1032" customFormat="false" ht="15" hidden="false" customHeight="true" outlineLevel="0" collapsed="false">
      <c r="A1032" s="19" t="n">
        <v>45690.5833333333</v>
      </c>
      <c r="B1032" s="1" t="s">
        <v>31</v>
      </c>
      <c r="C1032" s="1" t="s">
        <v>140</v>
      </c>
      <c r="D1032" s="1" t="s">
        <v>136</v>
      </c>
      <c r="E1032" s="1" t="n">
        <v>2</v>
      </c>
      <c r="F1032" s="1" t="n">
        <v>1</v>
      </c>
      <c r="G1032" s="20" t="b">
        <f aca="false">TRUE()</f>
        <v>1</v>
      </c>
      <c r="H1032" s="20" t="b">
        <f aca="false">FALSE()</f>
        <v>0</v>
      </c>
    </row>
    <row r="1033" customFormat="false" ht="15" hidden="false" customHeight="true" outlineLevel="0" collapsed="false">
      <c r="A1033" s="19" t="n">
        <v>45690.5833333333</v>
      </c>
      <c r="B1033" s="1" t="s">
        <v>29</v>
      </c>
      <c r="C1033" s="1" t="s">
        <v>121</v>
      </c>
      <c r="D1033" s="1" t="s">
        <v>153</v>
      </c>
      <c r="E1033" s="1" t="n">
        <v>0</v>
      </c>
      <c r="F1033" s="1" t="n">
        <v>2</v>
      </c>
      <c r="G1033" s="20" t="b">
        <f aca="false">FALSE()</f>
        <v>0</v>
      </c>
      <c r="H1033" s="20" t="b">
        <f aca="false">TRUE()</f>
        <v>1</v>
      </c>
    </row>
    <row r="1034" customFormat="false" ht="15" hidden="false" customHeight="true" outlineLevel="0" collapsed="false">
      <c r="A1034" s="19" t="n">
        <v>45690.6041666667</v>
      </c>
      <c r="B1034" s="1" t="s">
        <v>32</v>
      </c>
      <c r="C1034" s="1" t="s">
        <v>196</v>
      </c>
      <c r="D1034" s="1" t="s">
        <v>197</v>
      </c>
      <c r="E1034" s="1" t="n">
        <v>1</v>
      </c>
      <c r="F1034" s="1" t="n">
        <v>1</v>
      </c>
      <c r="G1034" s="20" t="b">
        <f aca="false">FALSE()</f>
        <v>0</v>
      </c>
      <c r="H1034" s="20" t="b">
        <f aca="false">FALSE()</f>
        <v>0</v>
      </c>
    </row>
    <row r="1035" customFormat="false" ht="15" hidden="false" customHeight="true" outlineLevel="0" collapsed="false">
      <c r="A1035" s="19" t="n">
        <v>45690.6354166667</v>
      </c>
      <c r="B1035" s="1" t="s">
        <v>30</v>
      </c>
      <c r="C1035" s="1" t="s">
        <v>151</v>
      </c>
      <c r="D1035" s="1" t="s">
        <v>118</v>
      </c>
      <c r="E1035" s="1" t="n">
        <v>2</v>
      </c>
      <c r="F1035" s="1" t="n">
        <v>1</v>
      </c>
      <c r="G1035" s="20" t="b">
        <f aca="false">TRUE()</f>
        <v>1</v>
      </c>
      <c r="H1035" s="20" t="b">
        <f aca="false">FALSE()</f>
        <v>0</v>
      </c>
    </row>
    <row r="1036" customFormat="false" ht="15" hidden="false" customHeight="true" outlineLevel="0" collapsed="false">
      <c r="A1036" s="19" t="n">
        <v>45690.6770833333</v>
      </c>
      <c r="B1036" s="1" t="s">
        <v>33</v>
      </c>
      <c r="C1036" s="1" t="s">
        <v>171</v>
      </c>
      <c r="D1036" s="1" t="s">
        <v>161</v>
      </c>
      <c r="E1036" s="1" t="n">
        <v>1</v>
      </c>
      <c r="F1036" s="1" t="n">
        <v>0</v>
      </c>
      <c r="G1036" s="20" t="b">
        <f aca="false">TRUE()</f>
        <v>1</v>
      </c>
      <c r="H1036" s="20" t="b">
        <f aca="false">FALSE()</f>
        <v>0</v>
      </c>
    </row>
    <row r="1037" customFormat="false" ht="15" hidden="false" customHeight="true" outlineLevel="0" collapsed="false">
      <c r="A1037" s="19" t="n">
        <v>45690.6770833333</v>
      </c>
      <c r="B1037" s="1" t="s">
        <v>33</v>
      </c>
      <c r="C1037" s="1" t="s">
        <v>156</v>
      </c>
      <c r="D1037" s="1" t="s">
        <v>120</v>
      </c>
      <c r="E1037" s="1" t="n">
        <v>1</v>
      </c>
      <c r="F1037" s="1" t="n">
        <v>1</v>
      </c>
      <c r="G1037" s="20" t="b">
        <f aca="false">FALSE()</f>
        <v>0</v>
      </c>
      <c r="H1037" s="20" t="b">
        <f aca="false">FALSE()</f>
        <v>0</v>
      </c>
    </row>
    <row r="1038" customFormat="false" ht="15" hidden="false" customHeight="true" outlineLevel="0" collapsed="false">
      <c r="A1038" s="19" t="n">
        <v>45690.6770833333</v>
      </c>
      <c r="B1038" s="1" t="s">
        <v>33</v>
      </c>
      <c r="C1038" s="1" t="s">
        <v>143</v>
      </c>
      <c r="D1038" s="1" t="s">
        <v>159</v>
      </c>
      <c r="E1038" s="1" t="n">
        <v>1</v>
      </c>
      <c r="F1038" s="1" t="n">
        <v>2</v>
      </c>
      <c r="G1038" s="20" t="b">
        <f aca="false">FALSE()</f>
        <v>0</v>
      </c>
      <c r="H1038" s="20" t="b">
        <f aca="false">TRUE()</f>
        <v>1</v>
      </c>
    </row>
    <row r="1039" customFormat="false" ht="15" hidden="false" customHeight="true" outlineLevel="0" collapsed="false">
      <c r="A1039" s="19" t="n">
        <v>45690.6875</v>
      </c>
      <c r="B1039" s="1" t="s">
        <v>29</v>
      </c>
      <c r="C1039" s="1" t="s">
        <v>130</v>
      </c>
      <c r="D1039" s="1" t="s">
        <v>23</v>
      </c>
      <c r="E1039" s="1" t="n">
        <v>5</v>
      </c>
      <c r="F1039" s="1" t="n">
        <v>1</v>
      </c>
      <c r="G1039" s="20" t="b">
        <f aca="false">TRUE()</f>
        <v>1</v>
      </c>
      <c r="H1039" s="20" t="b">
        <f aca="false">FALSE()</f>
        <v>0</v>
      </c>
    </row>
    <row r="1040" customFormat="false" ht="15" hidden="false" customHeight="true" outlineLevel="0" collapsed="false">
      <c r="A1040" s="19" t="n">
        <v>45690.6875</v>
      </c>
      <c r="B1040" s="1" t="s">
        <v>32</v>
      </c>
      <c r="C1040" s="1" t="s">
        <v>184</v>
      </c>
      <c r="D1040" s="1" t="s">
        <v>193</v>
      </c>
      <c r="E1040" s="1" t="n">
        <v>3</v>
      </c>
      <c r="F1040" s="1" t="n">
        <v>1</v>
      </c>
      <c r="G1040" s="20" t="b">
        <f aca="false">TRUE()</f>
        <v>1</v>
      </c>
      <c r="H1040" s="20" t="b">
        <f aca="false">FALSE()</f>
        <v>0</v>
      </c>
    </row>
    <row r="1041" customFormat="false" ht="15" hidden="false" customHeight="true" outlineLevel="0" collapsed="false">
      <c r="A1041" s="19" t="n">
        <v>45690.7083333333</v>
      </c>
      <c r="B1041" s="1" t="s">
        <v>31</v>
      </c>
      <c r="C1041" s="1" t="s">
        <v>145</v>
      </c>
      <c r="D1041" s="1" t="s">
        <v>19</v>
      </c>
      <c r="E1041" s="1" t="n">
        <v>1</v>
      </c>
      <c r="F1041" s="1" t="n">
        <v>1</v>
      </c>
      <c r="G1041" s="20" t="b">
        <f aca="false">FALSE()</f>
        <v>0</v>
      </c>
      <c r="H1041" s="20" t="b">
        <f aca="false">FALSE()</f>
        <v>0</v>
      </c>
    </row>
    <row r="1042" customFormat="false" ht="15" hidden="false" customHeight="true" outlineLevel="0" collapsed="false">
      <c r="A1042" s="19" t="n">
        <v>45690.7291666667</v>
      </c>
      <c r="B1042" s="1" t="s">
        <v>30</v>
      </c>
      <c r="C1042" s="1" t="s">
        <v>141</v>
      </c>
      <c r="D1042" s="1" t="s">
        <v>166</v>
      </c>
      <c r="E1042" s="1" t="n">
        <v>2</v>
      </c>
      <c r="F1042" s="1" t="n">
        <v>1</v>
      </c>
      <c r="G1042" s="20" t="b">
        <f aca="false">TRUE()</f>
        <v>1</v>
      </c>
      <c r="H1042" s="20" t="b">
        <f aca="false">FALSE()</f>
        <v>0</v>
      </c>
    </row>
    <row r="1043" customFormat="false" ht="15" hidden="false" customHeight="true" outlineLevel="0" collapsed="false">
      <c r="A1043" s="19" t="n">
        <v>45690.8229166667</v>
      </c>
      <c r="B1043" s="1" t="s">
        <v>31</v>
      </c>
      <c r="C1043" s="1" t="s">
        <v>20</v>
      </c>
      <c r="D1043" s="1" t="s">
        <v>22</v>
      </c>
      <c r="E1043" s="1" t="n">
        <v>1</v>
      </c>
      <c r="F1043" s="1" t="n">
        <v>1</v>
      </c>
      <c r="G1043" s="20" t="b">
        <f aca="false">FALSE()</f>
        <v>0</v>
      </c>
      <c r="H1043" s="20" t="b">
        <f aca="false">FALSE()</f>
        <v>0</v>
      </c>
    </row>
    <row r="1044" customFormat="false" ht="15" hidden="false" customHeight="true" outlineLevel="0" collapsed="false">
      <c r="A1044" s="19" t="n">
        <v>45690.8229166667</v>
      </c>
      <c r="B1044" s="1" t="s">
        <v>33</v>
      </c>
      <c r="C1044" s="1" t="s">
        <v>135</v>
      </c>
      <c r="D1044" s="1" t="s">
        <v>172</v>
      </c>
      <c r="E1044" s="1" t="n">
        <v>3</v>
      </c>
      <c r="F1044" s="1" t="n">
        <v>2</v>
      </c>
      <c r="G1044" s="20" t="b">
        <f aca="false">TRUE()</f>
        <v>1</v>
      </c>
      <c r="H1044" s="20" t="b">
        <f aca="false">FALSE()</f>
        <v>0</v>
      </c>
    </row>
    <row r="1045" customFormat="false" ht="15" hidden="false" customHeight="true" outlineLevel="0" collapsed="false">
      <c r="A1045" s="19" t="n">
        <v>45690.8333333333</v>
      </c>
      <c r="B1045" s="1" t="s">
        <v>30</v>
      </c>
      <c r="C1045" s="1" t="s">
        <v>116</v>
      </c>
      <c r="D1045" s="1" t="s">
        <v>114</v>
      </c>
      <c r="E1045" s="1" t="n">
        <v>2</v>
      </c>
      <c r="F1045" s="1" t="n">
        <v>2</v>
      </c>
      <c r="G1045" s="20" t="b">
        <f aca="false">FALSE()</f>
        <v>0</v>
      </c>
      <c r="H1045" s="20" t="b">
        <f aca="false">FALSE()</f>
        <v>0</v>
      </c>
    </row>
    <row r="1046" customFormat="false" ht="15" hidden="false" customHeight="true" outlineLevel="0" collapsed="false">
      <c r="A1046" s="19" t="n">
        <v>45691.8229166667</v>
      </c>
      <c r="B1046" s="1" t="s">
        <v>31</v>
      </c>
      <c r="C1046" s="1" t="s">
        <v>168</v>
      </c>
      <c r="D1046" s="1" t="s">
        <v>169</v>
      </c>
      <c r="E1046" s="1" t="n">
        <v>1</v>
      </c>
      <c r="F1046" s="1" t="n">
        <v>2</v>
      </c>
      <c r="G1046" s="20" t="b">
        <f aca="false">FALSE()</f>
        <v>0</v>
      </c>
      <c r="H1046" s="20" t="b">
        <f aca="false">TRUE()</f>
        <v>1</v>
      </c>
    </row>
    <row r="1047" customFormat="false" ht="15" hidden="false" customHeight="true" outlineLevel="0" collapsed="false">
      <c r="A1047" s="19" t="n">
        <v>45691.8333333333</v>
      </c>
      <c r="B1047" s="1" t="s">
        <v>29</v>
      </c>
      <c r="C1047" s="1" t="s">
        <v>162</v>
      </c>
      <c r="D1047" s="1" t="s">
        <v>137</v>
      </c>
      <c r="E1047" s="1" t="n">
        <v>2</v>
      </c>
      <c r="F1047" s="1" t="n">
        <v>1</v>
      </c>
      <c r="G1047" s="20" t="b">
        <f aca="false">TRUE()</f>
        <v>1</v>
      </c>
      <c r="H1047" s="20" t="b">
        <f aca="false">FALSE()</f>
        <v>0</v>
      </c>
    </row>
    <row r="1048" customFormat="false" ht="15" hidden="false" customHeight="true" outlineLevel="0" collapsed="false">
      <c r="A1048" s="19" t="n">
        <v>45691.8333333333</v>
      </c>
      <c r="B1048" s="1" t="s">
        <v>30</v>
      </c>
      <c r="C1048" s="1" t="s">
        <v>117</v>
      </c>
      <c r="D1048" s="1" t="s">
        <v>123</v>
      </c>
      <c r="E1048" s="1" t="n">
        <v>2</v>
      </c>
      <c r="F1048" s="1" t="n">
        <v>1</v>
      </c>
      <c r="G1048" s="20" t="b">
        <f aca="false">TRUE()</f>
        <v>1</v>
      </c>
      <c r="H1048" s="20" t="b">
        <f aca="false">FALSE()</f>
        <v>0</v>
      </c>
    </row>
    <row r="1049" customFormat="false" ht="15" hidden="false" customHeight="true" outlineLevel="0" collapsed="false">
      <c r="A1049" s="19" t="n">
        <v>45694.8229166667</v>
      </c>
      <c r="B1049" s="1" t="s">
        <v>31</v>
      </c>
      <c r="C1049" s="1" t="s">
        <v>140</v>
      </c>
      <c r="D1049" s="1" t="s">
        <v>19</v>
      </c>
      <c r="E1049" s="1" t="n">
        <v>3</v>
      </c>
      <c r="F1049" s="1" t="n">
        <v>0</v>
      </c>
      <c r="G1049" s="20" t="b">
        <f aca="false">TRUE()</f>
        <v>1</v>
      </c>
      <c r="H1049" s="20" t="b">
        <f aca="false">FALSE()</f>
        <v>0</v>
      </c>
    </row>
    <row r="1050" customFormat="false" ht="15" hidden="false" customHeight="true" outlineLevel="0" collapsed="false">
      <c r="A1050" s="19" t="n">
        <v>45695.75</v>
      </c>
      <c r="B1050" s="1" t="s">
        <v>33</v>
      </c>
      <c r="C1050" s="1" t="s">
        <v>159</v>
      </c>
      <c r="D1050" s="1" t="s">
        <v>134</v>
      </c>
      <c r="E1050" s="1" t="n">
        <v>0</v>
      </c>
      <c r="F1050" s="1" t="n">
        <v>2</v>
      </c>
      <c r="G1050" s="20" t="b">
        <f aca="false">FALSE()</f>
        <v>0</v>
      </c>
      <c r="H1050" s="20" t="b">
        <f aca="false">TRUE()</f>
        <v>1</v>
      </c>
    </row>
    <row r="1051" customFormat="false" ht="15" hidden="false" customHeight="true" outlineLevel="0" collapsed="false">
      <c r="A1051" s="19" t="n">
        <v>45695.8125</v>
      </c>
      <c r="B1051" s="1" t="s">
        <v>32</v>
      </c>
      <c r="C1051" s="1" t="s">
        <v>15</v>
      </c>
      <c r="D1051" s="1" t="s">
        <v>192</v>
      </c>
      <c r="E1051" s="1" t="n">
        <v>3</v>
      </c>
      <c r="F1051" s="1" t="n">
        <v>0</v>
      </c>
      <c r="G1051" s="20" t="b">
        <f aca="false">TRUE()</f>
        <v>1</v>
      </c>
      <c r="H1051" s="20" t="b">
        <f aca="false">FALSE()</f>
        <v>0</v>
      </c>
    </row>
    <row r="1052" customFormat="false" ht="15" hidden="false" customHeight="true" outlineLevel="0" collapsed="false">
      <c r="A1052" s="19" t="n">
        <v>45695.8229166667</v>
      </c>
      <c r="B1052" s="1" t="s">
        <v>31</v>
      </c>
      <c r="C1052" s="1" t="s">
        <v>178</v>
      </c>
      <c r="D1052" s="1" t="s">
        <v>177</v>
      </c>
      <c r="E1052" s="1" t="n">
        <v>1</v>
      </c>
      <c r="F1052" s="1" t="n">
        <v>2</v>
      </c>
      <c r="G1052" s="20" t="b">
        <f aca="false">FALSE()</f>
        <v>0</v>
      </c>
      <c r="H1052" s="20" t="b">
        <f aca="false">TRUE()</f>
        <v>1</v>
      </c>
    </row>
    <row r="1053" customFormat="false" ht="15" hidden="false" customHeight="true" outlineLevel="0" collapsed="false">
      <c r="A1053" s="19" t="n">
        <v>45695.8333333333</v>
      </c>
      <c r="B1053" s="1" t="s">
        <v>30</v>
      </c>
      <c r="C1053" s="1" t="s">
        <v>167</v>
      </c>
      <c r="D1053" s="1" t="s">
        <v>175</v>
      </c>
      <c r="E1053" s="1" t="n">
        <v>1</v>
      </c>
      <c r="F1053" s="1" t="n">
        <v>0</v>
      </c>
      <c r="G1053" s="20" t="b">
        <f aca="false">TRUE()</f>
        <v>1</v>
      </c>
      <c r="H1053" s="20" t="b">
        <f aca="false">FALSE()</f>
        <v>0</v>
      </c>
    </row>
    <row r="1054" customFormat="false" ht="15" hidden="false" customHeight="true" outlineLevel="0" collapsed="false">
      <c r="A1054" s="19" t="n">
        <v>45695.8368055556</v>
      </c>
      <c r="B1054" s="1" t="s">
        <v>33</v>
      </c>
      <c r="C1054" s="1" t="s">
        <v>17</v>
      </c>
      <c r="D1054" s="1" t="s">
        <v>149</v>
      </c>
      <c r="E1054" s="1" t="n">
        <v>4</v>
      </c>
      <c r="F1054" s="1" t="n">
        <v>1</v>
      </c>
      <c r="G1054" s="20" t="b">
        <f aca="false">TRUE()</f>
        <v>1</v>
      </c>
      <c r="H1054" s="20" t="b">
        <f aca="false">FALSE()</f>
        <v>0</v>
      </c>
    </row>
    <row r="1055" customFormat="false" ht="15" hidden="false" customHeight="true" outlineLevel="0" collapsed="false">
      <c r="A1055" s="19" t="n">
        <v>45696.5416666667</v>
      </c>
      <c r="B1055" s="1" t="s">
        <v>30</v>
      </c>
      <c r="C1055" s="1" t="s">
        <v>118</v>
      </c>
      <c r="D1055" s="1" t="s">
        <v>116</v>
      </c>
      <c r="E1055" s="1" t="n">
        <v>3</v>
      </c>
      <c r="F1055" s="1" t="n">
        <v>2</v>
      </c>
      <c r="G1055" s="20" t="b">
        <f aca="false">TRUE()</f>
        <v>1</v>
      </c>
      <c r="H1055" s="20" t="b">
        <f aca="false">FALSE()</f>
        <v>0</v>
      </c>
    </row>
    <row r="1056" customFormat="false" ht="15" hidden="false" customHeight="true" outlineLevel="0" collapsed="false">
      <c r="A1056" s="19" t="n">
        <v>45696.5833333333</v>
      </c>
      <c r="B1056" s="1" t="s">
        <v>31</v>
      </c>
      <c r="C1056" s="1" t="s">
        <v>163</v>
      </c>
      <c r="D1056" s="1" t="s">
        <v>24</v>
      </c>
      <c r="E1056" s="1" t="n">
        <v>0</v>
      </c>
      <c r="F1056" s="1" t="n">
        <v>5</v>
      </c>
      <c r="G1056" s="20" t="b">
        <f aca="false">FALSE()</f>
        <v>0</v>
      </c>
      <c r="H1056" s="20" t="b">
        <f aca="false">TRUE()</f>
        <v>1</v>
      </c>
    </row>
    <row r="1057" customFormat="false" ht="15" hidden="false" customHeight="true" outlineLevel="0" collapsed="false">
      <c r="A1057" s="19" t="n">
        <v>45696.6041666667</v>
      </c>
      <c r="B1057" s="1" t="s">
        <v>32</v>
      </c>
      <c r="C1057" s="1" t="s">
        <v>189</v>
      </c>
      <c r="D1057" s="1" t="s">
        <v>199</v>
      </c>
      <c r="E1057" s="1" t="n">
        <v>1</v>
      </c>
      <c r="F1057" s="1" t="n">
        <v>0</v>
      </c>
      <c r="G1057" s="20" t="b">
        <f aca="false">TRUE()</f>
        <v>1</v>
      </c>
      <c r="H1057" s="20" t="b">
        <f aca="false">FALSE()</f>
        <v>0</v>
      </c>
    </row>
    <row r="1058" customFormat="false" ht="15" hidden="false" customHeight="true" outlineLevel="0" collapsed="false">
      <c r="A1058" s="19" t="n">
        <v>45696.6041666667</v>
      </c>
      <c r="B1058" s="1" t="s">
        <v>32</v>
      </c>
      <c r="C1058" s="1" t="s">
        <v>195</v>
      </c>
      <c r="D1058" s="1" t="s">
        <v>190</v>
      </c>
      <c r="E1058" s="1" t="n">
        <v>1</v>
      </c>
      <c r="F1058" s="1" t="n">
        <v>2</v>
      </c>
      <c r="G1058" s="20" t="b">
        <f aca="false">FALSE()</f>
        <v>0</v>
      </c>
      <c r="H1058" s="20" t="b">
        <f aca="false">TRUE()</f>
        <v>1</v>
      </c>
    </row>
    <row r="1059" customFormat="false" ht="15" hidden="false" customHeight="true" outlineLevel="0" collapsed="false">
      <c r="A1059" s="19" t="n">
        <v>45696.6041666667</v>
      </c>
      <c r="B1059" s="1" t="s">
        <v>32</v>
      </c>
      <c r="C1059" s="1" t="s">
        <v>187</v>
      </c>
      <c r="D1059" s="1" t="s">
        <v>191</v>
      </c>
      <c r="E1059" s="1" t="n">
        <v>0</v>
      </c>
      <c r="F1059" s="1" t="n">
        <v>0</v>
      </c>
      <c r="G1059" s="20" t="b">
        <f aca="false">FALSE()</f>
        <v>0</v>
      </c>
      <c r="H1059" s="20" t="b">
        <f aca="false">FALSE()</f>
        <v>0</v>
      </c>
    </row>
    <row r="1060" customFormat="false" ht="15" hidden="false" customHeight="true" outlineLevel="0" collapsed="false">
      <c r="A1060" s="19" t="n">
        <v>45696.6041666667</v>
      </c>
      <c r="B1060" s="1" t="s">
        <v>32</v>
      </c>
      <c r="C1060" s="1" t="s">
        <v>197</v>
      </c>
      <c r="D1060" s="1" t="s">
        <v>184</v>
      </c>
      <c r="E1060" s="1" t="n">
        <v>0</v>
      </c>
      <c r="F1060" s="1" t="n">
        <v>0</v>
      </c>
      <c r="G1060" s="20" t="b">
        <f aca="false">FALSE()</f>
        <v>0</v>
      </c>
      <c r="H1060" s="20" t="b">
        <f aca="false">FALSE()</f>
        <v>0</v>
      </c>
    </row>
    <row r="1061" customFormat="false" ht="15" hidden="false" customHeight="true" outlineLevel="0" collapsed="false">
      <c r="A1061" s="19" t="n">
        <v>45696.6041666667</v>
      </c>
      <c r="B1061" s="1" t="s">
        <v>32</v>
      </c>
      <c r="C1061" s="1" t="s">
        <v>193</v>
      </c>
      <c r="D1061" s="1" t="s">
        <v>188</v>
      </c>
      <c r="E1061" s="1" t="n">
        <v>0</v>
      </c>
      <c r="F1061" s="1" t="n">
        <v>4</v>
      </c>
      <c r="G1061" s="20" t="b">
        <f aca="false">FALSE()</f>
        <v>0</v>
      </c>
      <c r="H1061" s="20" t="b">
        <f aca="false">TRUE()</f>
        <v>1</v>
      </c>
    </row>
    <row r="1062" customFormat="false" ht="15" hidden="false" customHeight="true" outlineLevel="0" collapsed="false">
      <c r="A1062" s="19" t="n">
        <v>45696.6354166667</v>
      </c>
      <c r="B1062" s="1" t="s">
        <v>30</v>
      </c>
      <c r="C1062" s="1" t="s">
        <v>114</v>
      </c>
      <c r="D1062" s="1" t="s">
        <v>117</v>
      </c>
      <c r="E1062" s="1" t="n">
        <v>3</v>
      </c>
      <c r="F1062" s="1" t="n">
        <v>0</v>
      </c>
      <c r="G1062" s="20" t="b">
        <f aca="false">TRUE()</f>
        <v>1</v>
      </c>
      <c r="H1062" s="20" t="b">
        <f aca="false">FALSE()</f>
        <v>0</v>
      </c>
    </row>
    <row r="1063" customFormat="false" ht="15" hidden="false" customHeight="true" outlineLevel="0" collapsed="false">
      <c r="A1063" s="19" t="n">
        <v>45696.6666666667</v>
      </c>
      <c r="B1063" s="1" t="s">
        <v>33</v>
      </c>
      <c r="C1063" s="1" t="s">
        <v>155</v>
      </c>
      <c r="D1063" s="1" t="s">
        <v>157</v>
      </c>
      <c r="E1063" s="1" t="n">
        <v>2</v>
      </c>
      <c r="F1063" s="1" t="n">
        <v>0</v>
      </c>
      <c r="G1063" s="20" t="b">
        <f aca="false">TRUE()</f>
        <v>1</v>
      </c>
      <c r="H1063" s="20" t="b">
        <f aca="false">FALSE()</f>
        <v>0</v>
      </c>
    </row>
    <row r="1064" customFormat="false" ht="15" hidden="false" customHeight="true" outlineLevel="0" collapsed="false">
      <c r="A1064" s="19" t="n">
        <v>45696.7083333333</v>
      </c>
      <c r="B1064" s="1" t="s">
        <v>31</v>
      </c>
      <c r="C1064" s="1" t="s">
        <v>147</v>
      </c>
      <c r="D1064" s="1" t="s">
        <v>145</v>
      </c>
      <c r="E1064" s="1" t="n">
        <v>0</v>
      </c>
      <c r="F1064" s="1" t="n">
        <v>2</v>
      </c>
      <c r="G1064" s="20" t="b">
        <f aca="false">FALSE()</f>
        <v>0</v>
      </c>
      <c r="H1064" s="20" t="b">
        <f aca="false">TRUE()</f>
        <v>1</v>
      </c>
    </row>
    <row r="1065" customFormat="false" ht="15" hidden="false" customHeight="true" outlineLevel="0" collapsed="false">
      <c r="A1065" s="19" t="n">
        <v>45696.7291666667</v>
      </c>
      <c r="B1065" s="1" t="s">
        <v>32</v>
      </c>
      <c r="C1065" s="1" t="s">
        <v>183</v>
      </c>
      <c r="D1065" s="1" t="s">
        <v>196</v>
      </c>
      <c r="E1065" s="1" t="n">
        <v>1</v>
      </c>
      <c r="F1065" s="1" t="n">
        <v>1</v>
      </c>
      <c r="G1065" s="20" t="b">
        <f aca="false">FALSE()</f>
        <v>0</v>
      </c>
      <c r="H1065" s="20" t="b">
        <f aca="false">FALSE()</f>
        <v>0</v>
      </c>
    </row>
    <row r="1066" customFormat="false" ht="15" hidden="false" customHeight="true" outlineLevel="0" collapsed="false">
      <c r="A1066" s="19" t="n">
        <v>45696.7291666667</v>
      </c>
      <c r="B1066" s="1" t="s">
        <v>30</v>
      </c>
      <c r="C1066" s="1" t="s">
        <v>123</v>
      </c>
      <c r="D1066" s="1" t="s">
        <v>181</v>
      </c>
      <c r="E1066" s="1" t="n">
        <v>1</v>
      </c>
      <c r="F1066" s="1" t="n">
        <v>2</v>
      </c>
      <c r="G1066" s="20" t="b">
        <f aca="false">FALSE()</f>
        <v>0</v>
      </c>
      <c r="H1066" s="20" t="b">
        <f aca="false">TRUE()</f>
        <v>1</v>
      </c>
    </row>
    <row r="1067" customFormat="false" ht="15" hidden="false" customHeight="true" outlineLevel="0" collapsed="false">
      <c r="A1067" s="19" t="n">
        <v>45696.75</v>
      </c>
      <c r="B1067" s="1" t="s">
        <v>33</v>
      </c>
      <c r="C1067" s="1" t="s">
        <v>144</v>
      </c>
      <c r="D1067" s="1" t="s">
        <v>120</v>
      </c>
      <c r="E1067" s="1" t="n">
        <v>1</v>
      </c>
      <c r="F1067" s="1" t="n">
        <v>2</v>
      </c>
      <c r="G1067" s="20" t="b">
        <f aca="false">FALSE()</f>
        <v>0</v>
      </c>
      <c r="H1067" s="20" t="b">
        <f aca="false">TRUE()</f>
        <v>1</v>
      </c>
    </row>
    <row r="1068" customFormat="false" ht="15" hidden="false" customHeight="true" outlineLevel="0" collapsed="false">
      <c r="A1068" s="19" t="n">
        <v>45696.8229166667</v>
      </c>
      <c r="B1068" s="1" t="s">
        <v>31</v>
      </c>
      <c r="C1068" s="1" t="s">
        <v>146</v>
      </c>
      <c r="D1068" s="1" t="s">
        <v>136</v>
      </c>
      <c r="E1068" s="1" t="n">
        <v>1</v>
      </c>
      <c r="F1068" s="1" t="n">
        <v>1</v>
      </c>
      <c r="G1068" s="20" t="b">
        <f aca="false">FALSE()</f>
        <v>0</v>
      </c>
      <c r="H1068" s="20" t="b">
        <f aca="false">FALSE()</f>
        <v>0</v>
      </c>
    </row>
    <row r="1069" customFormat="false" ht="15" hidden="false" customHeight="true" outlineLevel="0" collapsed="false">
      <c r="A1069" s="19" t="n">
        <v>45696.8333333333</v>
      </c>
      <c r="B1069" s="1" t="s">
        <v>30</v>
      </c>
      <c r="C1069" s="1" t="s">
        <v>18</v>
      </c>
      <c r="D1069" s="1" t="s">
        <v>182</v>
      </c>
      <c r="E1069" s="1" t="n">
        <v>1</v>
      </c>
      <c r="F1069" s="1" t="n">
        <v>1</v>
      </c>
      <c r="G1069" s="20" t="b">
        <f aca="false">FALSE()</f>
        <v>0</v>
      </c>
      <c r="H1069" s="20" t="b">
        <f aca="false">FALSE()</f>
        <v>0</v>
      </c>
    </row>
    <row r="1070" customFormat="false" ht="15" hidden="false" customHeight="true" outlineLevel="0" collapsed="false">
      <c r="A1070" s="19" t="n">
        <v>45696.8368055556</v>
      </c>
      <c r="B1070" s="1" t="s">
        <v>33</v>
      </c>
      <c r="C1070" s="1" t="s">
        <v>150</v>
      </c>
      <c r="D1070" s="1" t="s">
        <v>171</v>
      </c>
      <c r="E1070" s="1" t="n">
        <v>0</v>
      </c>
      <c r="F1070" s="1" t="n">
        <v>2</v>
      </c>
      <c r="G1070" s="20" t="b">
        <f aca="false">FALSE()</f>
        <v>0</v>
      </c>
      <c r="H1070" s="20" t="b">
        <f aca="false">TRUE()</f>
        <v>1</v>
      </c>
    </row>
    <row r="1071" customFormat="false" ht="15" hidden="false" customHeight="true" outlineLevel="0" collapsed="false">
      <c r="A1071" s="19" t="n">
        <v>45697.4791666667</v>
      </c>
      <c r="B1071" s="1" t="s">
        <v>31</v>
      </c>
      <c r="C1071" s="1" t="s">
        <v>170</v>
      </c>
      <c r="D1071" s="1" t="s">
        <v>20</v>
      </c>
      <c r="E1071" s="1" t="n">
        <v>0</v>
      </c>
      <c r="F1071" s="1" t="n">
        <v>1</v>
      </c>
      <c r="G1071" s="20" t="b">
        <f aca="false">FALSE()</f>
        <v>0</v>
      </c>
      <c r="H1071" s="20" t="b">
        <f aca="false">TRUE()</f>
        <v>1</v>
      </c>
    </row>
    <row r="1072" customFormat="false" ht="15" hidden="false" customHeight="true" outlineLevel="0" collapsed="false">
      <c r="A1072" s="19" t="n">
        <v>45697.5416666667</v>
      </c>
      <c r="B1072" s="1" t="s">
        <v>30</v>
      </c>
      <c r="C1072" s="1" t="s">
        <v>119</v>
      </c>
      <c r="D1072" s="1" t="s">
        <v>115</v>
      </c>
      <c r="E1072" s="1" t="n">
        <v>0</v>
      </c>
      <c r="F1072" s="1" t="n">
        <v>1</v>
      </c>
      <c r="G1072" s="20" t="b">
        <f aca="false">FALSE()</f>
        <v>0</v>
      </c>
      <c r="H1072" s="20" t="b">
        <f aca="false">TRUE()</f>
        <v>1</v>
      </c>
    </row>
    <row r="1073" customFormat="false" ht="15" hidden="false" customHeight="true" outlineLevel="0" collapsed="false">
      <c r="A1073" s="19" t="n">
        <v>45697.5833333333</v>
      </c>
      <c r="B1073" s="1" t="s">
        <v>33</v>
      </c>
      <c r="C1073" s="1" t="s">
        <v>172</v>
      </c>
      <c r="D1073" s="1" t="s">
        <v>143</v>
      </c>
      <c r="E1073" s="1" t="n">
        <v>4</v>
      </c>
      <c r="F1073" s="1" t="n">
        <v>0</v>
      </c>
      <c r="G1073" s="20" t="b">
        <f aca="false">TRUE()</f>
        <v>1</v>
      </c>
      <c r="H1073" s="20" t="b">
        <f aca="false">FALSE()</f>
        <v>0</v>
      </c>
    </row>
    <row r="1074" customFormat="false" ht="15" hidden="false" customHeight="true" outlineLevel="0" collapsed="false">
      <c r="A1074" s="19" t="n">
        <v>45697.5833333333</v>
      </c>
      <c r="B1074" s="1" t="s">
        <v>31</v>
      </c>
      <c r="C1074" s="1" t="s">
        <v>168</v>
      </c>
      <c r="D1074" s="1" t="s">
        <v>139</v>
      </c>
      <c r="E1074" s="1" t="n">
        <v>2</v>
      </c>
      <c r="F1074" s="1" t="n">
        <v>1</v>
      </c>
      <c r="G1074" s="20" t="b">
        <f aca="false">TRUE()</f>
        <v>1</v>
      </c>
      <c r="H1074" s="20" t="b">
        <f aca="false">FALSE()</f>
        <v>0</v>
      </c>
    </row>
    <row r="1075" customFormat="false" ht="15" hidden="false" customHeight="true" outlineLevel="0" collapsed="false">
      <c r="A1075" s="19" t="n">
        <v>45697.5833333333</v>
      </c>
      <c r="B1075" s="1" t="s">
        <v>31</v>
      </c>
      <c r="C1075" s="1" t="s">
        <v>169</v>
      </c>
      <c r="D1075" s="1" t="s">
        <v>148</v>
      </c>
      <c r="E1075" s="1" t="n">
        <v>5</v>
      </c>
      <c r="F1075" s="1" t="n">
        <v>1</v>
      </c>
      <c r="G1075" s="20" t="b">
        <f aca="false">TRUE()</f>
        <v>1</v>
      </c>
      <c r="H1075" s="20" t="b">
        <f aca="false">FALSE()</f>
        <v>0</v>
      </c>
    </row>
    <row r="1076" customFormat="false" ht="15" hidden="false" customHeight="true" outlineLevel="0" collapsed="false">
      <c r="A1076" s="19" t="n">
        <v>45697.6041666667</v>
      </c>
      <c r="B1076" s="1" t="s">
        <v>32</v>
      </c>
      <c r="C1076" s="1" t="s">
        <v>194</v>
      </c>
      <c r="D1076" s="1" t="s">
        <v>186</v>
      </c>
      <c r="E1076" s="1" t="n">
        <v>2</v>
      </c>
      <c r="F1076" s="1" t="n">
        <v>2</v>
      </c>
      <c r="G1076" s="20" t="b">
        <f aca="false">FALSE()</f>
        <v>0</v>
      </c>
      <c r="H1076" s="20" t="b">
        <f aca="false">FALSE()</f>
        <v>0</v>
      </c>
    </row>
    <row r="1077" customFormat="false" ht="15" hidden="false" customHeight="true" outlineLevel="0" collapsed="false">
      <c r="A1077" s="19" t="n">
        <v>45697.6354166667</v>
      </c>
      <c r="B1077" s="1" t="s">
        <v>30</v>
      </c>
      <c r="C1077" s="1" t="s">
        <v>151</v>
      </c>
      <c r="D1077" s="1" t="s">
        <v>142</v>
      </c>
      <c r="E1077" s="1" t="n">
        <v>2</v>
      </c>
      <c r="F1077" s="1" t="n">
        <v>0</v>
      </c>
      <c r="G1077" s="20" t="b">
        <f aca="false">TRUE()</f>
        <v>1</v>
      </c>
      <c r="H1077" s="20" t="b">
        <f aca="false">FALSE()</f>
        <v>0</v>
      </c>
    </row>
    <row r="1078" customFormat="false" ht="15" hidden="false" customHeight="true" outlineLevel="0" collapsed="false">
      <c r="A1078" s="19" t="n">
        <v>45697.6770833333</v>
      </c>
      <c r="B1078" s="1" t="s">
        <v>33</v>
      </c>
      <c r="C1078" s="1" t="s">
        <v>161</v>
      </c>
      <c r="D1078" s="1" t="s">
        <v>160</v>
      </c>
      <c r="E1078" s="1" t="n">
        <v>2</v>
      </c>
      <c r="F1078" s="1" t="n">
        <v>0</v>
      </c>
      <c r="G1078" s="20" t="b">
        <f aca="false">TRUE()</f>
        <v>1</v>
      </c>
      <c r="H1078" s="20" t="b">
        <f aca="false">FALSE()</f>
        <v>0</v>
      </c>
    </row>
    <row r="1079" customFormat="false" ht="15" hidden="false" customHeight="true" outlineLevel="0" collapsed="false">
      <c r="A1079" s="19" t="n">
        <v>45697.6770833333</v>
      </c>
      <c r="B1079" s="1" t="s">
        <v>33</v>
      </c>
      <c r="C1079" s="1" t="s">
        <v>154</v>
      </c>
      <c r="D1079" s="1" t="s">
        <v>158</v>
      </c>
      <c r="E1079" s="1" t="n">
        <v>2</v>
      </c>
      <c r="F1079" s="1" t="n">
        <v>2</v>
      </c>
      <c r="G1079" s="20" t="b">
        <f aca="false">FALSE()</f>
        <v>0</v>
      </c>
      <c r="H1079" s="20" t="b">
        <f aca="false">FALSE()</f>
        <v>0</v>
      </c>
    </row>
    <row r="1080" customFormat="false" ht="15" hidden="false" customHeight="true" outlineLevel="0" collapsed="false">
      <c r="A1080" s="19" t="n">
        <v>45697.6875</v>
      </c>
      <c r="B1080" s="1" t="s">
        <v>32</v>
      </c>
      <c r="C1080" s="1" t="s">
        <v>185</v>
      </c>
      <c r="D1080" s="1" t="s">
        <v>198</v>
      </c>
      <c r="E1080" s="1" t="n">
        <v>2</v>
      </c>
      <c r="F1080" s="1" t="n">
        <v>0</v>
      </c>
      <c r="G1080" s="20" t="b">
        <f aca="false">TRUE()</f>
        <v>1</v>
      </c>
      <c r="H1080" s="20" t="b">
        <f aca="false">FALSE()</f>
        <v>0</v>
      </c>
    </row>
    <row r="1081" customFormat="false" ht="15" hidden="false" customHeight="true" outlineLevel="0" collapsed="false">
      <c r="A1081" s="19" t="n">
        <v>45697.7083333333</v>
      </c>
      <c r="B1081" s="1" t="s">
        <v>31</v>
      </c>
      <c r="C1081" s="1" t="s">
        <v>174</v>
      </c>
      <c r="D1081" s="1" t="s">
        <v>164</v>
      </c>
      <c r="E1081" s="1" t="n">
        <v>0</v>
      </c>
      <c r="F1081" s="1" t="n">
        <v>0</v>
      </c>
      <c r="G1081" s="20" t="b">
        <f aca="false">FALSE()</f>
        <v>0</v>
      </c>
      <c r="H1081" s="20" t="b">
        <f aca="false">FALSE()</f>
        <v>0</v>
      </c>
    </row>
    <row r="1082" customFormat="false" ht="15" hidden="false" customHeight="true" outlineLevel="0" collapsed="false">
      <c r="A1082" s="19" t="n">
        <v>45697.7291666667</v>
      </c>
      <c r="B1082" s="1" t="s">
        <v>30</v>
      </c>
      <c r="C1082" s="1" t="s">
        <v>166</v>
      </c>
      <c r="D1082" s="1" t="s">
        <v>176</v>
      </c>
      <c r="E1082" s="1" t="n">
        <v>2</v>
      </c>
      <c r="F1082" s="1" t="n">
        <v>1</v>
      </c>
      <c r="G1082" s="20" t="b">
        <f aca="false">TRUE()</f>
        <v>1</v>
      </c>
      <c r="H1082" s="20" t="b">
        <f aca="false">FALSE()</f>
        <v>0</v>
      </c>
    </row>
    <row r="1083" customFormat="false" ht="15" hidden="false" customHeight="true" outlineLevel="0" collapsed="false">
      <c r="A1083" s="19" t="n">
        <v>45697.8229166667</v>
      </c>
      <c r="B1083" s="1" t="s">
        <v>33</v>
      </c>
      <c r="C1083" s="1" t="s">
        <v>156</v>
      </c>
      <c r="D1083" s="1" t="s">
        <v>135</v>
      </c>
      <c r="E1083" s="1" t="n">
        <v>0</v>
      </c>
      <c r="F1083" s="1" t="n">
        <v>2</v>
      </c>
      <c r="G1083" s="20" t="b">
        <f aca="false">FALSE()</f>
        <v>0</v>
      </c>
      <c r="H1083" s="20" t="b">
        <f aca="false">TRUE()</f>
        <v>1</v>
      </c>
    </row>
    <row r="1084" customFormat="false" ht="15" hidden="false" customHeight="true" outlineLevel="0" collapsed="false">
      <c r="A1084" s="19" t="n">
        <v>45697.8229166667</v>
      </c>
      <c r="B1084" s="1" t="s">
        <v>31</v>
      </c>
      <c r="C1084" s="1" t="s">
        <v>22</v>
      </c>
      <c r="D1084" s="1" t="s">
        <v>165</v>
      </c>
      <c r="E1084" s="1" t="n">
        <v>1</v>
      </c>
      <c r="F1084" s="1" t="n">
        <v>1</v>
      </c>
      <c r="G1084" s="20" t="b">
        <f aca="false">FALSE()</f>
        <v>0</v>
      </c>
      <c r="H1084" s="20" t="b">
        <f aca="false">FALSE()</f>
        <v>0</v>
      </c>
    </row>
    <row r="1085" customFormat="false" ht="15" hidden="false" customHeight="true" outlineLevel="0" collapsed="false">
      <c r="A1085" s="19" t="n">
        <v>45697.8333333333</v>
      </c>
      <c r="B1085" s="1" t="s">
        <v>30</v>
      </c>
      <c r="C1085" s="1" t="s">
        <v>124</v>
      </c>
      <c r="D1085" s="1" t="s">
        <v>16</v>
      </c>
      <c r="E1085" s="1" t="n">
        <v>1</v>
      </c>
      <c r="F1085" s="1" t="n">
        <v>4</v>
      </c>
      <c r="G1085" s="20" t="b">
        <f aca="false">FALSE()</f>
        <v>0</v>
      </c>
      <c r="H1085" s="20" t="b">
        <f aca="false">TRUE()</f>
        <v>1</v>
      </c>
    </row>
    <row r="1086" customFormat="false" ht="15" hidden="false" customHeight="true" outlineLevel="0" collapsed="false">
      <c r="A1086" s="19" t="n">
        <v>45698.8229166667</v>
      </c>
      <c r="B1086" s="1" t="s">
        <v>31</v>
      </c>
      <c r="C1086" s="1" t="s">
        <v>19</v>
      </c>
      <c r="D1086" s="1" t="s">
        <v>140</v>
      </c>
      <c r="E1086" s="1" t="n">
        <v>2</v>
      </c>
      <c r="F1086" s="1" t="n">
        <v>1</v>
      </c>
      <c r="G1086" s="20" t="b">
        <f aca="false">TRUE()</f>
        <v>1</v>
      </c>
      <c r="H1086" s="20" t="b">
        <f aca="false">FALSE()</f>
        <v>0</v>
      </c>
    </row>
    <row r="1087" customFormat="false" ht="15" hidden="false" customHeight="true" outlineLevel="0" collapsed="false">
      <c r="A1087" s="19" t="n">
        <v>45698.8333333333</v>
      </c>
      <c r="B1087" s="1" t="s">
        <v>30</v>
      </c>
      <c r="C1087" s="1" t="s">
        <v>173</v>
      </c>
      <c r="D1087" s="1" t="s">
        <v>141</v>
      </c>
      <c r="E1087" s="1" t="n">
        <v>1</v>
      </c>
      <c r="F1087" s="1" t="n">
        <v>1</v>
      </c>
      <c r="G1087" s="20" t="b">
        <f aca="false">FALSE()</f>
        <v>0</v>
      </c>
      <c r="H1087" s="20" t="b">
        <f aca="false">FALSE()</f>
        <v>0</v>
      </c>
    </row>
    <row r="1088" customFormat="false" ht="15" hidden="false" customHeight="true" outlineLevel="0" collapsed="false">
      <c r="A1088" s="19" t="n">
        <v>45700.8125</v>
      </c>
      <c r="B1088" s="1" t="s">
        <v>29</v>
      </c>
      <c r="C1088" s="1" t="s">
        <v>128</v>
      </c>
      <c r="D1088" s="1" t="s">
        <v>21</v>
      </c>
      <c r="E1088" s="1" t="n">
        <v>2</v>
      </c>
      <c r="F1088" s="1" t="n">
        <v>2</v>
      </c>
      <c r="G1088" s="20" t="b">
        <f aca="false">FALSE()</f>
        <v>0</v>
      </c>
      <c r="H1088" s="20" t="b">
        <f aca="false">FALSE()</f>
        <v>0</v>
      </c>
    </row>
    <row r="1089" customFormat="false" ht="15" hidden="false" customHeight="true" outlineLevel="0" collapsed="false">
      <c r="A1089" s="19" t="n">
        <v>45702.8125</v>
      </c>
      <c r="B1089" s="1" t="s">
        <v>32</v>
      </c>
      <c r="C1089" s="1" t="s">
        <v>191</v>
      </c>
      <c r="D1089" s="1" t="s">
        <v>185</v>
      </c>
      <c r="E1089" s="1" t="n">
        <v>0</v>
      </c>
      <c r="F1089" s="1" t="n">
        <v>0</v>
      </c>
      <c r="G1089" s="20" t="b">
        <f aca="false">FALSE()</f>
        <v>0</v>
      </c>
      <c r="H1089" s="20" t="b">
        <f aca="false">FALSE()</f>
        <v>0</v>
      </c>
    </row>
    <row r="1090" customFormat="false" ht="15" hidden="false" customHeight="true" outlineLevel="0" collapsed="false">
      <c r="A1090" s="19" t="n">
        <v>45702.8229166667</v>
      </c>
      <c r="B1090" s="1" t="s">
        <v>33</v>
      </c>
      <c r="C1090" s="1" t="s">
        <v>134</v>
      </c>
      <c r="D1090" s="1" t="s">
        <v>154</v>
      </c>
      <c r="E1090" s="1" t="n">
        <v>2</v>
      </c>
      <c r="F1090" s="1" t="n">
        <v>2</v>
      </c>
      <c r="G1090" s="20" t="b">
        <f aca="false">FALSE()</f>
        <v>0</v>
      </c>
      <c r="H1090" s="20" t="b">
        <f aca="false">FALSE()</f>
        <v>0</v>
      </c>
    </row>
    <row r="1091" customFormat="false" ht="15" hidden="false" customHeight="true" outlineLevel="0" collapsed="false">
      <c r="A1091" s="19" t="n">
        <v>45702.8229166667</v>
      </c>
      <c r="B1091" s="1" t="s">
        <v>31</v>
      </c>
      <c r="C1091" s="1" t="s">
        <v>164</v>
      </c>
      <c r="D1091" s="1" t="s">
        <v>146</v>
      </c>
      <c r="E1091" s="1" t="n">
        <v>3</v>
      </c>
      <c r="F1091" s="1" t="n">
        <v>2</v>
      </c>
      <c r="G1091" s="20" t="b">
        <f aca="false">TRUE()</f>
        <v>1</v>
      </c>
      <c r="H1091" s="20" t="b">
        <f aca="false">FALSE()</f>
        <v>0</v>
      </c>
    </row>
    <row r="1092" customFormat="false" ht="15" hidden="false" customHeight="true" outlineLevel="0" collapsed="false">
      <c r="A1092" s="19" t="n">
        <v>45702.8333333333</v>
      </c>
      <c r="B1092" s="1" t="s">
        <v>30</v>
      </c>
      <c r="C1092" s="1" t="s">
        <v>117</v>
      </c>
      <c r="D1092" s="1" t="s">
        <v>115</v>
      </c>
      <c r="E1092" s="1" t="n">
        <v>1</v>
      </c>
      <c r="F1092" s="1" t="n">
        <v>2</v>
      </c>
      <c r="G1092" s="20" t="b">
        <f aca="false">FALSE()</f>
        <v>0</v>
      </c>
      <c r="H1092" s="20" t="b">
        <f aca="false">TRUE()</f>
        <v>1</v>
      </c>
    </row>
    <row r="1093" customFormat="false" ht="15" hidden="false" customHeight="true" outlineLevel="0" collapsed="false">
      <c r="A1093" s="19" t="n">
        <v>45702.8333333333</v>
      </c>
      <c r="B1093" s="1" t="s">
        <v>29</v>
      </c>
      <c r="C1093" s="1" t="s">
        <v>129</v>
      </c>
      <c r="D1093" s="1" t="s">
        <v>162</v>
      </c>
      <c r="E1093" s="1" t="n">
        <v>3</v>
      </c>
      <c r="F1093" s="1" t="n">
        <v>0</v>
      </c>
      <c r="G1093" s="20" t="b">
        <f aca="false">TRUE()</f>
        <v>1</v>
      </c>
      <c r="H1093" s="20" t="b">
        <f aca="false">FALSE()</f>
        <v>0</v>
      </c>
    </row>
    <row r="1094" customFormat="false" ht="15" hidden="false" customHeight="true" outlineLevel="0" collapsed="false">
      <c r="A1094" s="19" t="n">
        <v>45703.5208333333</v>
      </c>
      <c r="B1094" s="1" t="s">
        <v>29</v>
      </c>
      <c r="C1094" s="1" t="s">
        <v>179</v>
      </c>
      <c r="D1094" s="1" t="s">
        <v>130</v>
      </c>
      <c r="E1094" s="1" t="n">
        <v>0</v>
      </c>
      <c r="F1094" s="1" t="n">
        <v>2</v>
      </c>
      <c r="G1094" s="20" t="b">
        <f aca="false">FALSE()</f>
        <v>0</v>
      </c>
      <c r="H1094" s="20" t="b">
        <f aca="false">TRUE()</f>
        <v>1</v>
      </c>
    </row>
    <row r="1095" customFormat="false" ht="15" hidden="false" customHeight="true" outlineLevel="0" collapsed="false">
      <c r="A1095" s="19" t="n">
        <v>45703.5416666667</v>
      </c>
      <c r="B1095" s="1" t="s">
        <v>30</v>
      </c>
      <c r="C1095" s="1" t="s">
        <v>142</v>
      </c>
      <c r="D1095" s="1" t="s">
        <v>119</v>
      </c>
      <c r="E1095" s="1" t="n">
        <v>3</v>
      </c>
      <c r="F1095" s="1" t="n">
        <v>3</v>
      </c>
      <c r="G1095" s="20" t="b">
        <f aca="false">FALSE()</f>
        <v>0</v>
      </c>
      <c r="H1095" s="20" t="b">
        <f aca="false">FALSE()</f>
        <v>0</v>
      </c>
    </row>
    <row r="1096" customFormat="false" ht="15" hidden="false" customHeight="true" outlineLevel="0" collapsed="false">
      <c r="A1096" s="19" t="n">
        <v>45703.5833333333</v>
      </c>
      <c r="B1096" s="1" t="s">
        <v>31</v>
      </c>
      <c r="C1096" s="1" t="s">
        <v>24</v>
      </c>
      <c r="D1096" s="1" t="s">
        <v>168</v>
      </c>
      <c r="E1096" s="1" t="n">
        <v>0</v>
      </c>
      <c r="F1096" s="1" t="n">
        <v>0</v>
      </c>
      <c r="G1096" s="20" t="b">
        <f aca="false">FALSE()</f>
        <v>0</v>
      </c>
      <c r="H1096" s="20" t="b">
        <f aca="false">FALSE()</f>
        <v>0</v>
      </c>
    </row>
    <row r="1097" customFormat="false" ht="15" hidden="false" customHeight="true" outlineLevel="0" collapsed="false">
      <c r="A1097" s="19" t="n">
        <v>45703.6041666667</v>
      </c>
      <c r="B1097" s="1" t="s">
        <v>32</v>
      </c>
      <c r="C1097" s="1" t="s">
        <v>186</v>
      </c>
      <c r="D1097" s="1" t="s">
        <v>195</v>
      </c>
      <c r="E1097" s="1" t="n">
        <v>2</v>
      </c>
      <c r="F1097" s="1" t="n">
        <v>0</v>
      </c>
      <c r="G1097" s="20" t="b">
        <f aca="false">TRUE()</f>
        <v>1</v>
      </c>
      <c r="H1097" s="20" t="b">
        <f aca="false">FALSE()</f>
        <v>0</v>
      </c>
    </row>
    <row r="1098" customFormat="false" ht="15" hidden="false" customHeight="true" outlineLevel="0" collapsed="false">
      <c r="A1098" s="19" t="n">
        <v>45703.6041666667</v>
      </c>
      <c r="B1098" s="1" t="s">
        <v>32</v>
      </c>
      <c r="C1098" s="1" t="s">
        <v>198</v>
      </c>
      <c r="D1098" s="1" t="s">
        <v>189</v>
      </c>
      <c r="E1098" s="1" t="n">
        <v>0</v>
      </c>
      <c r="F1098" s="1" t="n">
        <v>1</v>
      </c>
      <c r="G1098" s="20" t="b">
        <f aca="false">FALSE()</f>
        <v>0</v>
      </c>
      <c r="H1098" s="20" t="b">
        <f aca="false">TRUE()</f>
        <v>1</v>
      </c>
    </row>
    <row r="1099" customFormat="false" ht="15" hidden="false" customHeight="true" outlineLevel="0" collapsed="false">
      <c r="A1099" s="19" t="n">
        <v>45703.6041666667</v>
      </c>
      <c r="B1099" s="1" t="s">
        <v>32</v>
      </c>
      <c r="C1099" s="1" t="s">
        <v>188</v>
      </c>
      <c r="D1099" s="1" t="s">
        <v>183</v>
      </c>
      <c r="E1099" s="1" t="n">
        <v>1</v>
      </c>
      <c r="F1099" s="1" t="n">
        <v>2</v>
      </c>
      <c r="G1099" s="20" t="b">
        <f aca="false">FALSE()</f>
        <v>0</v>
      </c>
      <c r="H1099" s="20" t="b">
        <f aca="false">TRUE()</f>
        <v>1</v>
      </c>
    </row>
    <row r="1100" customFormat="false" ht="15" hidden="false" customHeight="true" outlineLevel="0" collapsed="false">
      <c r="A1100" s="19" t="n">
        <v>45703.6041666667</v>
      </c>
      <c r="B1100" s="1" t="s">
        <v>32</v>
      </c>
      <c r="C1100" s="1" t="s">
        <v>190</v>
      </c>
      <c r="D1100" s="1" t="s">
        <v>197</v>
      </c>
      <c r="E1100" s="1" t="n">
        <v>1</v>
      </c>
      <c r="F1100" s="1" t="n">
        <v>2</v>
      </c>
      <c r="G1100" s="20" t="b">
        <f aca="false">FALSE()</f>
        <v>0</v>
      </c>
      <c r="H1100" s="20" t="b">
        <f aca="false">TRUE()</f>
        <v>1</v>
      </c>
    </row>
    <row r="1101" customFormat="false" ht="15" hidden="false" customHeight="true" outlineLevel="0" collapsed="false">
      <c r="A1101" s="19" t="n">
        <v>45703.625</v>
      </c>
      <c r="B1101" s="1" t="s">
        <v>29</v>
      </c>
      <c r="C1101" s="1" t="s">
        <v>137</v>
      </c>
      <c r="D1101" s="1" t="s">
        <v>152</v>
      </c>
      <c r="E1101" s="1" t="n">
        <v>0</v>
      </c>
      <c r="F1101" s="1" t="n">
        <v>1</v>
      </c>
      <c r="G1101" s="20" t="b">
        <f aca="false">FALSE()</f>
        <v>0</v>
      </c>
      <c r="H1101" s="20" t="b">
        <f aca="false">TRUE()</f>
        <v>1</v>
      </c>
    </row>
    <row r="1102" customFormat="false" ht="15" hidden="false" customHeight="true" outlineLevel="0" collapsed="false">
      <c r="A1102" s="19" t="n">
        <v>45703.625</v>
      </c>
      <c r="B1102" s="1" t="s">
        <v>29</v>
      </c>
      <c r="C1102" s="1" t="s">
        <v>23</v>
      </c>
      <c r="D1102" s="1" t="s">
        <v>132</v>
      </c>
      <c r="E1102" s="1" t="n">
        <v>4</v>
      </c>
      <c r="F1102" s="1" t="n">
        <v>0</v>
      </c>
      <c r="G1102" s="20" t="b">
        <f aca="false">TRUE()</f>
        <v>1</v>
      </c>
      <c r="H1102" s="20" t="b">
        <f aca="false">FALSE()</f>
        <v>0</v>
      </c>
    </row>
    <row r="1103" customFormat="false" ht="15" hidden="false" customHeight="true" outlineLevel="0" collapsed="false">
      <c r="A1103" s="19" t="n">
        <v>45703.625</v>
      </c>
      <c r="B1103" s="1" t="s">
        <v>29</v>
      </c>
      <c r="C1103" s="1" t="s">
        <v>122</v>
      </c>
      <c r="D1103" s="1" t="s">
        <v>126</v>
      </c>
      <c r="E1103" s="1" t="n">
        <v>2</v>
      </c>
      <c r="F1103" s="1" t="n">
        <v>1</v>
      </c>
      <c r="G1103" s="20" t="b">
        <f aca="false">TRUE()</f>
        <v>1</v>
      </c>
      <c r="H1103" s="20" t="b">
        <f aca="false">FALSE()</f>
        <v>0</v>
      </c>
    </row>
    <row r="1104" customFormat="false" ht="15" hidden="false" customHeight="true" outlineLevel="0" collapsed="false">
      <c r="A1104" s="19" t="n">
        <v>45703.625</v>
      </c>
      <c r="B1104" s="1" t="s">
        <v>29</v>
      </c>
      <c r="C1104" s="1" t="s">
        <v>138</v>
      </c>
      <c r="D1104" s="1" t="s">
        <v>125</v>
      </c>
      <c r="E1104" s="1" t="n">
        <v>1</v>
      </c>
      <c r="F1104" s="1" t="n">
        <v>1</v>
      </c>
      <c r="G1104" s="20" t="b">
        <f aca="false">FALSE()</f>
        <v>0</v>
      </c>
      <c r="H1104" s="20" t="b">
        <f aca="false">FALSE()</f>
        <v>0</v>
      </c>
    </row>
    <row r="1105" customFormat="false" ht="15" hidden="false" customHeight="true" outlineLevel="0" collapsed="false">
      <c r="A1105" s="19" t="n">
        <v>45703.625</v>
      </c>
      <c r="B1105" s="1" t="s">
        <v>29</v>
      </c>
      <c r="C1105" s="1" t="s">
        <v>133</v>
      </c>
      <c r="D1105" s="1" t="s">
        <v>127</v>
      </c>
      <c r="E1105" s="1" t="n">
        <v>1</v>
      </c>
      <c r="F1105" s="1" t="n">
        <v>3</v>
      </c>
      <c r="G1105" s="20" t="b">
        <f aca="false">FALSE()</f>
        <v>0</v>
      </c>
      <c r="H1105" s="20" t="b">
        <f aca="false">TRUE()</f>
        <v>1</v>
      </c>
    </row>
    <row r="1106" customFormat="false" ht="15" hidden="false" customHeight="true" outlineLevel="0" collapsed="false">
      <c r="A1106" s="19" t="n">
        <v>45703.6354166667</v>
      </c>
      <c r="B1106" s="1" t="s">
        <v>30</v>
      </c>
      <c r="C1106" s="1" t="s">
        <v>141</v>
      </c>
      <c r="D1106" s="1" t="s">
        <v>18</v>
      </c>
      <c r="E1106" s="1" t="n">
        <v>1</v>
      </c>
      <c r="F1106" s="1" t="n">
        <v>1</v>
      </c>
      <c r="G1106" s="20" t="b">
        <f aca="false">FALSE()</f>
        <v>0</v>
      </c>
      <c r="H1106" s="20" t="b">
        <f aca="false">FALSE()</f>
        <v>0</v>
      </c>
    </row>
    <row r="1107" customFormat="false" ht="15" hidden="false" customHeight="true" outlineLevel="0" collapsed="false">
      <c r="A1107" s="19" t="n">
        <v>45703.6666666667</v>
      </c>
      <c r="B1107" s="1" t="s">
        <v>33</v>
      </c>
      <c r="C1107" s="1" t="s">
        <v>135</v>
      </c>
      <c r="D1107" s="1" t="s">
        <v>150</v>
      </c>
      <c r="E1107" s="1" t="n">
        <v>5</v>
      </c>
      <c r="F1107" s="1" t="n">
        <v>1</v>
      </c>
      <c r="G1107" s="20" t="b">
        <f aca="false">TRUE()</f>
        <v>1</v>
      </c>
      <c r="H1107" s="20" t="b">
        <f aca="false">FALSE()</f>
        <v>0</v>
      </c>
    </row>
    <row r="1108" customFormat="false" ht="15" hidden="false" customHeight="true" outlineLevel="0" collapsed="false">
      <c r="A1108" s="19" t="n">
        <v>45703.7083333333</v>
      </c>
      <c r="B1108" s="1" t="s">
        <v>31</v>
      </c>
      <c r="C1108" s="1" t="s">
        <v>169</v>
      </c>
      <c r="D1108" s="1" t="s">
        <v>22</v>
      </c>
      <c r="E1108" s="1" t="n">
        <v>2</v>
      </c>
      <c r="F1108" s="1" t="n">
        <v>2</v>
      </c>
      <c r="G1108" s="20" t="b">
        <f aca="false">FALSE()</f>
        <v>0</v>
      </c>
      <c r="H1108" s="20" t="b">
        <f aca="false">FALSE()</f>
        <v>0</v>
      </c>
    </row>
    <row r="1109" customFormat="false" ht="15" hidden="false" customHeight="true" outlineLevel="0" collapsed="false">
      <c r="A1109" s="19" t="n">
        <v>45703.7291666667</v>
      </c>
      <c r="B1109" s="1" t="s">
        <v>32</v>
      </c>
      <c r="C1109" s="1" t="s">
        <v>184</v>
      </c>
      <c r="D1109" s="1" t="s">
        <v>15</v>
      </c>
      <c r="E1109" s="1" t="n">
        <v>0</v>
      </c>
      <c r="F1109" s="1" t="n">
        <v>0</v>
      </c>
      <c r="G1109" s="20" t="b">
        <f aca="false">FALSE()</f>
        <v>0</v>
      </c>
      <c r="H1109" s="20" t="b">
        <f aca="false">FALSE()</f>
        <v>0</v>
      </c>
    </row>
    <row r="1110" customFormat="false" ht="15" hidden="false" customHeight="true" outlineLevel="0" collapsed="false">
      <c r="A1110" s="19" t="n">
        <v>45703.7291666667</v>
      </c>
      <c r="B1110" s="1" t="s">
        <v>30</v>
      </c>
      <c r="C1110" s="1" t="s">
        <v>182</v>
      </c>
      <c r="D1110" s="1" t="s">
        <v>118</v>
      </c>
      <c r="E1110" s="1" t="n">
        <v>1</v>
      </c>
      <c r="F1110" s="1" t="n">
        <v>1</v>
      </c>
      <c r="G1110" s="20" t="b">
        <f aca="false">FALSE()</f>
        <v>0</v>
      </c>
      <c r="H1110" s="20" t="b">
        <f aca="false">FALSE()</f>
        <v>0</v>
      </c>
    </row>
    <row r="1111" customFormat="false" ht="15" hidden="false" customHeight="true" outlineLevel="0" collapsed="false">
      <c r="A1111" s="19" t="n">
        <v>45703.7291666667</v>
      </c>
      <c r="B1111" s="1" t="s">
        <v>29</v>
      </c>
      <c r="C1111" s="1" t="s">
        <v>153</v>
      </c>
      <c r="D1111" s="1" t="s">
        <v>128</v>
      </c>
      <c r="E1111" s="1" t="n">
        <v>1</v>
      </c>
      <c r="F1111" s="1" t="n">
        <v>2</v>
      </c>
      <c r="G1111" s="20" t="b">
        <f aca="false">FALSE()</f>
        <v>0</v>
      </c>
      <c r="H1111" s="20" t="b">
        <f aca="false">TRUE()</f>
        <v>1</v>
      </c>
    </row>
    <row r="1112" customFormat="false" ht="15" hidden="false" customHeight="true" outlineLevel="0" collapsed="false">
      <c r="A1112" s="19" t="n">
        <v>45703.75</v>
      </c>
      <c r="B1112" s="1" t="s">
        <v>33</v>
      </c>
      <c r="C1112" s="1" t="s">
        <v>149</v>
      </c>
      <c r="D1112" s="1" t="s">
        <v>159</v>
      </c>
      <c r="E1112" s="1" t="n">
        <v>7</v>
      </c>
      <c r="F1112" s="1" t="n">
        <v>1</v>
      </c>
      <c r="G1112" s="20" t="b">
        <f aca="false">TRUE()</f>
        <v>1</v>
      </c>
      <c r="H1112" s="20" t="b">
        <f aca="false">FALSE()</f>
        <v>0</v>
      </c>
    </row>
    <row r="1113" customFormat="false" ht="15" hidden="false" customHeight="true" outlineLevel="0" collapsed="false">
      <c r="A1113" s="19" t="n">
        <v>45703.8229166667</v>
      </c>
      <c r="B1113" s="1" t="s">
        <v>31</v>
      </c>
      <c r="C1113" s="1" t="s">
        <v>145</v>
      </c>
      <c r="D1113" s="1" t="s">
        <v>163</v>
      </c>
      <c r="E1113" s="1" t="n">
        <v>1</v>
      </c>
      <c r="F1113" s="1" t="n">
        <v>0</v>
      </c>
      <c r="G1113" s="20" t="b">
        <f aca="false">TRUE()</f>
        <v>1</v>
      </c>
      <c r="H1113" s="20" t="b">
        <f aca="false">FALSE()</f>
        <v>0</v>
      </c>
    </row>
    <row r="1114" customFormat="false" ht="15" hidden="false" customHeight="true" outlineLevel="0" collapsed="false">
      <c r="A1114" s="19" t="n">
        <v>45703.8333333333</v>
      </c>
      <c r="B1114" s="1" t="s">
        <v>30</v>
      </c>
      <c r="C1114" s="1" t="s">
        <v>181</v>
      </c>
      <c r="D1114" s="1" t="s">
        <v>151</v>
      </c>
      <c r="E1114" s="1" t="n">
        <v>1</v>
      </c>
      <c r="F1114" s="1" t="n">
        <v>1</v>
      </c>
      <c r="G1114" s="20" t="b">
        <f aca="false">FALSE()</f>
        <v>0</v>
      </c>
      <c r="H1114" s="20" t="b">
        <f aca="false">FALSE()</f>
        <v>0</v>
      </c>
    </row>
    <row r="1115" customFormat="false" ht="15" hidden="false" customHeight="true" outlineLevel="0" collapsed="false">
      <c r="A1115" s="19" t="n">
        <v>45703.8368055556</v>
      </c>
      <c r="B1115" s="1" t="s">
        <v>33</v>
      </c>
      <c r="C1115" s="1" t="s">
        <v>158</v>
      </c>
      <c r="D1115" s="1" t="s">
        <v>17</v>
      </c>
      <c r="E1115" s="1" t="n">
        <v>0</v>
      </c>
      <c r="F1115" s="1" t="n">
        <v>1</v>
      </c>
      <c r="G1115" s="20" t="b">
        <f aca="false">FALSE()</f>
        <v>0</v>
      </c>
      <c r="H1115" s="20" t="b">
        <f aca="false">TRUE()</f>
        <v>1</v>
      </c>
    </row>
    <row r="1116" customFormat="false" ht="15" hidden="false" customHeight="true" outlineLevel="0" collapsed="false">
      <c r="A1116" s="19" t="n">
        <v>45704.4791666667</v>
      </c>
      <c r="B1116" s="1" t="s">
        <v>31</v>
      </c>
      <c r="C1116" s="1" t="s">
        <v>140</v>
      </c>
      <c r="D1116" s="1" t="s">
        <v>178</v>
      </c>
      <c r="E1116" s="1" t="n">
        <v>0</v>
      </c>
      <c r="F1116" s="1" t="n">
        <v>2</v>
      </c>
      <c r="G1116" s="20" t="b">
        <f aca="false">FALSE()</f>
        <v>0</v>
      </c>
      <c r="H1116" s="20" t="b">
        <f aca="false">TRUE()</f>
        <v>1</v>
      </c>
    </row>
    <row r="1117" customFormat="false" ht="15" hidden="false" customHeight="true" outlineLevel="0" collapsed="false">
      <c r="A1117" s="19" t="n">
        <v>45704.5416666667</v>
      </c>
      <c r="B1117" s="1" t="s">
        <v>30</v>
      </c>
      <c r="C1117" s="1" t="s">
        <v>176</v>
      </c>
      <c r="D1117" s="1" t="s">
        <v>114</v>
      </c>
      <c r="E1117" s="1" t="n">
        <v>1</v>
      </c>
      <c r="F1117" s="1" t="n">
        <v>1</v>
      </c>
      <c r="G1117" s="20" t="b">
        <f aca="false">FALSE()</f>
        <v>0</v>
      </c>
      <c r="H1117" s="20" t="b">
        <f aca="false">FALSE()</f>
        <v>0</v>
      </c>
    </row>
    <row r="1118" customFormat="false" ht="15" hidden="false" customHeight="true" outlineLevel="0" collapsed="false">
      <c r="A1118" s="19" t="n">
        <v>45704.5833333333</v>
      </c>
      <c r="B1118" s="1" t="s">
        <v>31</v>
      </c>
      <c r="C1118" s="1" t="s">
        <v>148</v>
      </c>
      <c r="D1118" s="1" t="s">
        <v>174</v>
      </c>
      <c r="E1118" s="1" t="n">
        <v>0</v>
      </c>
      <c r="F1118" s="1" t="n">
        <v>0</v>
      </c>
      <c r="G1118" s="20" t="b">
        <f aca="false">FALSE()</f>
        <v>0</v>
      </c>
      <c r="H1118" s="20" t="b">
        <f aca="false">FALSE()</f>
        <v>0</v>
      </c>
    </row>
    <row r="1119" customFormat="false" ht="15" hidden="false" customHeight="true" outlineLevel="0" collapsed="false">
      <c r="A1119" s="19" t="n">
        <v>45704.5833333333</v>
      </c>
      <c r="B1119" s="1" t="s">
        <v>33</v>
      </c>
      <c r="C1119" s="1" t="s">
        <v>160</v>
      </c>
      <c r="D1119" s="1" t="s">
        <v>172</v>
      </c>
      <c r="E1119" s="1" t="n">
        <v>1</v>
      </c>
      <c r="F1119" s="1" t="n">
        <v>4</v>
      </c>
      <c r="G1119" s="20" t="b">
        <f aca="false">FALSE()</f>
        <v>0</v>
      </c>
      <c r="H1119" s="20" t="b">
        <f aca="false">TRUE()</f>
        <v>1</v>
      </c>
    </row>
    <row r="1120" customFormat="false" ht="15" hidden="false" customHeight="true" outlineLevel="0" collapsed="false">
      <c r="A1120" s="19" t="n">
        <v>45704.5833333333</v>
      </c>
      <c r="B1120" s="1" t="s">
        <v>29</v>
      </c>
      <c r="C1120" s="1" t="s">
        <v>21</v>
      </c>
      <c r="D1120" s="1" t="s">
        <v>131</v>
      </c>
      <c r="E1120" s="1" t="n">
        <v>2</v>
      </c>
      <c r="F1120" s="1" t="n">
        <v>1</v>
      </c>
      <c r="G1120" s="20" t="b">
        <f aca="false">TRUE()</f>
        <v>1</v>
      </c>
      <c r="H1120" s="20" t="b">
        <f aca="false">FALSE()</f>
        <v>0</v>
      </c>
    </row>
    <row r="1121" customFormat="false" ht="15" hidden="false" customHeight="true" outlineLevel="0" collapsed="false">
      <c r="A1121" s="19" t="n">
        <v>45704.5833333333</v>
      </c>
      <c r="B1121" s="1" t="s">
        <v>31</v>
      </c>
      <c r="C1121" s="1" t="s">
        <v>165</v>
      </c>
      <c r="D1121" s="1" t="s">
        <v>147</v>
      </c>
      <c r="E1121" s="1" t="n">
        <v>3</v>
      </c>
      <c r="F1121" s="1" t="n">
        <v>0</v>
      </c>
      <c r="G1121" s="20" t="b">
        <f aca="false">TRUE()</f>
        <v>1</v>
      </c>
      <c r="H1121" s="20" t="b">
        <f aca="false">FALSE()</f>
        <v>0</v>
      </c>
    </row>
    <row r="1122" customFormat="false" ht="15" hidden="false" customHeight="true" outlineLevel="0" collapsed="false">
      <c r="A1122" s="19" t="n">
        <v>45704.6041666667</v>
      </c>
      <c r="B1122" s="1" t="s">
        <v>32</v>
      </c>
      <c r="C1122" s="1" t="s">
        <v>192</v>
      </c>
      <c r="D1122" s="1" t="s">
        <v>193</v>
      </c>
      <c r="E1122" s="1" t="n">
        <v>1</v>
      </c>
      <c r="F1122" s="1" t="n">
        <v>3</v>
      </c>
      <c r="G1122" s="20" t="b">
        <f aca="false">FALSE()</f>
        <v>0</v>
      </c>
      <c r="H1122" s="20" t="b">
        <f aca="false">TRUE()</f>
        <v>1</v>
      </c>
    </row>
    <row r="1123" customFormat="false" ht="15" hidden="false" customHeight="true" outlineLevel="0" collapsed="false">
      <c r="A1123" s="19" t="n">
        <v>45704.6354166667</v>
      </c>
      <c r="B1123" s="1" t="s">
        <v>30</v>
      </c>
      <c r="C1123" s="1" t="s">
        <v>175</v>
      </c>
      <c r="D1123" s="1" t="s">
        <v>124</v>
      </c>
      <c r="E1123" s="1" t="n">
        <v>0</v>
      </c>
      <c r="F1123" s="1" t="n">
        <v>4</v>
      </c>
      <c r="G1123" s="20" t="b">
        <f aca="false">FALSE()</f>
        <v>0</v>
      </c>
      <c r="H1123" s="20" t="b">
        <f aca="false">TRUE()</f>
        <v>1</v>
      </c>
    </row>
    <row r="1124" customFormat="false" ht="15" hidden="false" customHeight="true" outlineLevel="0" collapsed="false">
      <c r="A1124" s="19" t="n">
        <v>45704.6770833333</v>
      </c>
      <c r="B1124" s="1" t="s">
        <v>33</v>
      </c>
      <c r="C1124" s="1" t="s">
        <v>120</v>
      </c>
      <c r="D1124" s="1" t="s">
        <v>155</v>
      </c>
      <c r="E1124" s="1" t="n">
        <v>1</v>
      </c>
      <c r="F1124" s="1" t="n">
        <v>3</v>
      </c>
      <c r="G1124" s="20" t="b">
        <f aca="false">FALSE()</f>
        <v>0</v>
      </c>
      <c r="H1124" s="20" t="b">
        <f aca="false">TRUE()</f>
        <v>1</v>
      </c>
    </row>
    <row r="1125" customFormat="false" ht="15" hidden="false" customHeight="true" outlineLevel="0" collapsed="false">
      <c r="A1125" s="19" t="n">
        <v>45704.6770833333</v>
      </c>
      <c r="B1125" s="1" t="s">
        <v>33</v>
      </c>
      <c r="C1125" s="1" t="s">
        <v>143</v>
      </c>
      <c r="D1125" s="1" t="s">
        <v>156</v>
      </c>
      <c r="E1125" s="1" t="n">
        <v>0</v>
      </c>
      <c r="F1125" s="1" t="n">
        <v>1</v>
      </c>
      <c r="G1125" s="20" t="b">
        <f aca="false">FALSE()</f>
        <v>0</v>
      </c>
      <c r="H1125" s="20" t="b">
        <f aca="false">TRUE()</f>
        <v>1</v>
      </c>
    </row>
    <row r="1126" customFormat="false" ht="15" hidden="false" customHeight="true" outlineLevel="0" collapsed="false">
      <c r="A1126" s="19" t="n">
        <v>45704.6770833333</v>
      </c>
      <c r="B1126" s="1" t="s">
        <v>33</v>
      </c>
      <c r="C1126" s="1" t="s">
        <v>157</v>
      </c>
      <c r="D1126" s="1" t="s">
        <v>161</v>
      </c>
      <c r="E1126" s="1" t="n">
        <v>0</v>
      </c>
      <c r="F1126" s="1" t="n">
        <v>2</v>
      </c>
      <c r="G1126" s="20" t="b">
        <f aca="false">FALSE()</f>
        <v>0</v>
      </c>
      <c r="H1126" s="20" t="b">
        <f aca="false">TRUE()</f>
        <v>1</v>
      </c>
    </row>
    <row r="1127" customFormat="false" ht="15" hidden="false" customHeight="true" outlineLevel="0" collapsed="false">
      <c r="A1127" s="19" t="n">
        <v>45704.6875</v>
      </c>
      <c r="B1127" s="1" t="s">
        <v>32</v>
      </c>
      <c r="C1127" s="1" t="s">
        <v>196</v>
      </c>
      <c r="D1127" s="1" t="s">
        <v>194</v>
      </c>
      <c r="E1127" s="1" t="n">
        <v>3</v>
      </c>
      <c r="F1127" s="1" t="n">
        <v>1</v>
      </c>
      <c r="G1127" s="20" t="b">
        <f aca="false">TRUE()</f>
        <v>1</v>
      </c>
      <c r="H1127" s="20" t="b">
        <f aca="false">FALSE()</f>
        <v>0</v>
      </c>
    </row>
    <row r="1128" customFormat="false" ht="15" hidden="false" customHeight="true" outlineLevel="0" collapsed="false">
      <c r="A1128" s="19" t="n">
        <v>45704.6875</v>
      </c>
      <c r="B1128" s="1" t="s">
        <v>29</v>
      </c>
      <c r="C1128" s="1" t="s">
        <v>180</v>
      </c>
      <c r="D1128" s="1" t="s">
        <v>121</v>
      </c>
      <c r="E1128" s="1" t="n">
        <v>1</v>
      </c>
      <c r="F1128" s="1" t="n">
        <v>0</v>
      </c>
      <c r="G1128" s="20" t="b">
        <f aca="false">TRUE()</f>
        <v>1</v>
      </c>
      <c r="H1128" s="20" t="b">
        <f aca="false">FALSE()</f>
        <v>0</v>
      </c>
    </row>
    <row r="1129" customFormat="false" ht="15" hidden="false" customHeight="true" outlineLevel="0" collapsed="false">
      <c r="A1129" s="19" t="n">
        <v>45704.7083333333</v>
      </c>
      <c r="B1129" s="1" t="s">
        <v>31</v>
      </c>
      <c r="C1129" s="1" t="s">
        <v>139</v>
      </c>
      <c r="D1129" s="1" t="s">
        <v>20</v>
      </c>
      <c r="E1129" s="1" t="n">
        <v>0</v>
      </c>
      <c r="F1129" s="1" t="n">
        <v>1</v>
      </c>
      <c r="G1129" s="20" t="b">
        <f aca="false">FALSE()</f>
        <v>0</v>
      </c>
      <c r="H1129" s="20" t="b">
        <f aca="false">TRUE()</f>
        <v>1</v>
      </c>
    </row>
    <row r="1130" customFormat="false" ht="15" hidden="false" customHeight="true" outlineLevel="0" collapsed="false">
      <c r="A1130" s="19" t="n">
        <v>45704.7291666667</v>
      </c>
      <c r="B1130" s="1" t="s">
        <v>30</v>
      </c>
      <c r="C1130" s="1" t="s">
        <v>173</v>
      </c>
      <c r="D1130" s="1" t="s">
        <v>123</v>
      </c>
      <c r="E1130" s="1" t="n">
        <v>3</v>
      </c>
      <c r="F1130" s="1" t="n">
        <v>1</v>
      </c>
      <c r="G1130" s="20" t="b">
        <f aca="false">TRUE()</f>
        <v>1</v>
      </c>
      <c r="H1130" s="20" t="b">
        <f aca="false">FALSE()</f>
        <v>0</v>
      </c>
    </row>
    <row r="1131" customFormat="false" ht="15" hidden="false" customHeight="true" outlineLevel="0" collapsed="false">
      <c r="A1131" s="19" t="n">
        <v>45704.7708333333</v>
      </c>
      <c r="B1131" s="1" t="s">
        <v>32</v>
      </c>
      <c r="C1131" s="1" t="s">
        <v>199</v>
      </c>
      <c r="D1131" s="1" t="s">
        <v>187</v>
      </c>
      <c r="E1131" s="1" t="n">
        <v>0</v>
      </c>
      <c r="F1131" s="1" t="n">
        <v>2</v>
      </c>
      <c r="G1131" s="20" t="b">
        <f aca="false">FALSE()</f>
        <v>0</v>
      </c>
      <c r="H1131" s="20" t="b">
        <f aca="false">TRUE()</f>
        <v>1</v>
      </c>
    </row>
    <row r="1132" customFormat="false" ht="15" hidden="false" customHeight="true" outlineLevel="0" collapsed="false">
      <c r="A1132" s="19" t="n">
        <v>45704.8229166667</v>
      </c>
      <c r="B1132" s="1" t="s">
        <v>33</v>
      </c>
      <c r="C1132" s="1" t="s">
        <v>171</v>
      </c>
      <c r="D1132" s="1" t="s">
        <v>144</v>
      </c>
      <c r="E1132" s="1" t="n">
        <v>0</v>
      </c>
      <c r="F1132" s="1" t="n">
        <v>2</v>
      </c>
      <c r="G1132" s="20" t="b">
        <f aca="false">FALSE()</f>
        <v>0</v>
      </c>
      <c r="H1132" s="20" t="b">
        <f aca="false">TRUE()</f>
        <v>1</v>
      </c>
    </row>
    <row r="1133" customFormat="false" ht="15" hidden="false" customHeight="true" outlineLevel="0" collapsed="false">
      <c r="A1133" s="19" t="n">
        <v>45704.8229166667</v>
      </c>
      <c r="B1133" s="1" t="s">
        <v>31</v>
      </c>
      <c r="C1133" s="1" t="s">
        <v>177</v>
      </c>
      <c r="D1133" s="1" t="s">
        <v>19</v>
      </c>
      <c r="E1133" s="1" t="n">
        <v>1</v>
      </c>
      <c r="F1133" s="1" t="n">
        <v>0</v>
      </c>
      <c r="G1133" s="20" t="b">
        <f aca="false">TRUE()</f>
        <v>1</v>
      </c>
      <c r="H1133" s="20" t="b">
        <f aca="false">FALSE()</f>
        <v>0</v>
      </c>
    </row>
    <row r="1134" customFormat="false" ht="15" hidden="false" customHeight="true" outlineLevel="0" collapsed="false">
      <c r="A1134" s="19" t="n">
        <v>45704.8333333333</v>
      </c>
      <c r="B1134" s="1" t="s">
        <v>30</v>
      </c>
      <c r="C1134" s="1" t="s">
        <v>116</v>
      </c>
      <c r="D1134" s="1" t="s">
        <v>166</v>
      </c>
      <c r="E1134" s="1" t="n">
        <v>3</v>
      </c>
      <c r="F1134" s="1" t="n">
        <v>0</v>
      </c>
      <c r="G1134" s="20" t="b">
        <f aca="false">TRUE()</f>
        <v>1</v>
      </c>
      <c r="H1134" s="20" t="b">
        <f aca="false">FALSE()</f>
        <v>0</v>
      </c>
    </row>
    <row r="1135" customFormat="false" ht="15" hidden="false" customHeight="true" outlineLevel="0" collapsed="false">
      <c r="A1135" s="19" t="n">
        <v>45705.8229166667</v>
      </c>
      <c r="B1135" s="1" t="s">
        <v>31</v>
      </c>
      <c r="C1135" s="1" t="s">
        <v>136</v>
      </c>
      <c r="D1135" s="1" t="s">
        <v>170</v>
      </c>
      <c r="E1135" s="1" t="n">
        <v>2</v>
      </c>
      <c r="F1135" s="1" t="n">
        <v>0</v>
      </c>
      <c r="G1135" s="20" t="b">
        <f aca="false">TRUE()</f>
        <v>1</v>
      </c>
      <c r="H1135" s="20" t="b">
        <f aca="false">FALSE()</f>
        <v>0</v>
      </c>
    </row>
    <row r="1136" customFormat="false" ht="15" hidden="false" customHeight="true" outlineLevel="0" collapsed="false">
      <c r="A1136" s="19" t="n">
        <v>45705.8333333333</v>
      </c>
      <c r="B1136" s="1" t="s">
        <v>30</v>
      </c>
      <c r="C1136" s="1" t="s">
        <v>16</v>
      </c>
      <c r="D1136" s="1" t="s">
        <v>167</v>
      </c>
      <c r="E1136" s="1" t="n">
        <v>1</v>
      </c>
      <c r="F1136" s="1" t="n">
        <v>0</v>
      </c>
      <c r="G1136" s="20" t="b">
        <f aca="false">TRUE()</f>
        <v>1</v>
      </c>
      <c r="H1136" s="20" t="b">
        <f aca="false">FALSE()</f>
        <v>0</v>
      </c>
    </row>
    <row r="1137" customFormat="false" ht="15" hidden="false" customHeight="true" outlineLevel="0" collapsed="false">
      <c r="A1137" s="19" t="n">
        <v>45707.8125</v>
      </c>
      <c r="B1137" s="1" t="s">
        <v>29</v>
      </c>
      <c r="C1137" s="1" t="s">
        <v>138</v>
      </c>
      <c r="D1137" s="1" t="s">
        <v>21</v>
      </c>
      <c r="E1137" s="1" t="n">
        <v>2</v>
      </c>
      <c r="F1137" s="1" t="n">
        <v>2</v>
      </c>
      <c r="G1137" s="20" t="b">
        <f aca="false">FALSE()</f>
        <v>0</v>
      </c>
      <c r="H1137" s="20" t="b">
        <f aca="false">FALSE()</f>
        <v>0</v>
      </c>
    </row>
    <row r="1138" customFormat="false" ht="15" hidden="false" customHeight="true" outlineLevel="0" collapsed="false">
      <c r="A1138" s="19" t="n">
        <v>45709.8125</v>
      </c>
      <c r="B1138" s="1" t="s">
        <v>32</v>
      </c>
      <c r="C1138" s="1" t="s">
        <v>189</v>
      </c>
      <c r="D1138" s="1" t="s">
        <v>192</v>
      </c>
      <c r="E1138" s="1" t="n">
        <v>5</v>
      </c>
      <c r="F1138" s="1" t="n">
        <v>0</v>
      </c>
      <c r="G1138" s="20" t="b">
        <f aca="false">TRUE()</f>
        <v>1</v>
      </c>
      <c r="H1138" s="20" t="b">
        <f aca="false">FALSE()</f>
        <v>0</v>
      </c>
    </row>
    <row r="1139" customFormat="false" ht="15" hidden="false" customHeight="true" outlineLevel="0" collapsed="false">
      <c r="A1139" s="19" t="n">
        <v>45709.8229166667</v>
      </c>
      <c r="B1139" s="1" t="s">
        <v>31</v>
      </c>
      <c r="C1139" s="1" t="s">
        <v>174</v>
      </c>
      <c r="D1139" s="1" t="s">
        <v>165</v>
      </c>
      <c r="E1139" s="1" t="n">
        <v>0</v>
      </c>
      <c r="F1139" s="1" t="n">
        <v>1</v>
      </c>
      <c r="G1139" s="20" t="b">
        <f aca="false">FALSE()</f>
        <v>0</v>
      </c>
      <c r="H1139" s="20" t="b">
        <f aca="false">TRUE()</f>
        <v>1</v>
      </c>
    </row>
    <row r="1140" customFormat="false" ht="15" hidden="false" customHeight="true" outlineLevel="0" collapsed="false">
      <c r="A1140" s="19" t="n">
        <v>45709.8229166667</v>
      </c>
      <c r="B1140" s="1" t="s">
        <v>33</v>
      </c>
      <c r="C1140" s="1" t="s">
        <v>171</v>
      </c>
      <c r="D1140" s="1" t="s">
        <v>143</v>
      </c>
      <c r="E1140" s="1" t="n">
        <v>1</v>
      </c>
      <c r="F1140" s="1" t="n">
        <v>0</v>
      </c>
      <c r="G1140" s="20" t="b">
        <f aca="false">TRUE()</f>
        <v>1</v>
      </c>
      <c r="H1140" s="20" t="b">
        <f aca="false">FALSE()</f>
        <v>0</v>
      </c>
    </row>
    <row r="1141" customFormat="false" ht="15" hidden="false" customHeight="true" outlineLevel="0" collapsed="false">
      <c r="A1141" s="19" t="n">
        <v>45709.8333333333</v>
      </c>
      <c r="B1141" s="1" t="s">
        <v>29</v>
      </c>
      <c r="C1141" s="1" t="s">
        <v>179</v>
      </c>
      <c r="D1141" s="1" t="s">
        <v>152</v>
      </c>
      <c r="E1141" s="1" t="n">
        <v>0</v>
      </c>
      <c r="F1141" s="1" t="n">
        <v>4</v>
      </c>
      <c r="G1141" s="20" t="b">
        <f aca="false">FALSE()</f>
        <v>0</v>
      </c>
      <c r="H1141" s="20" t="b">
        <f aca="false">TRUE()</f>
        <v>1</v>
      </c>
    </row>
    <row r="1142" customFormat="false" ht="15" hidden="false" customHeight="true" outlineLevel="0" collapsed="false">
      <c r="A1142" s="19" t="n">
        <v>45709.8333333333</v>
      </c>
      <c r="B1142" s="1" t="s">
        <v>30</v>
      </c>
      <c r="C1142" s="1" t="s">
        <v>118</v>
      </c>
      <c r="D1142" s="1" t="s">
        <v>141</v>
      </c>
      <c r="E1142" s="1" t="n">
        <v>1</v>
      </c>
      <c r="F1142" s="1" t="n">
        <v>0</v>
      </c>
      <c r="G1142" s="20" t="b">
        <f aca="false">TRUE()</f>
        <v>1</v>
      </c>
      <c r="H1142" s="20" t="b">
        <f aca="false">FALSE()</f>
        <v>0</v>
      </c>
    </row>
    <row r="1143" customFormat="false" ht="15" hidden="false" customHeight="true" outlineLevel="0" collapsed="false">
      <c r="A1143" s="19" t="n">
        <v>45710.5208333333</v>
      </c>
      <c r="B1143" s="1" t="s">
        <v>29</v>
      </c>
      <c r="C1143" s="1" t="s">
        <v>128</v>
      </c>
      <c r="D1143" s="1" t="s">
        <v>121</v>
      </c>
      <c r="E1143" s="1" t="n">
        <v>2</v>
      </c>
      <c r="F1143" s="1" t="n">
        <v>2</v>
      </c>
      <c r="G1143" s="20" t="b">
        <f aca="false">FALSE()</f>
        <v>0</v>
      </c>
      <c r="H1143" s="20" t="b">
        <f aca="false">FALSE()</f>
        <v>0</v>
      </c>
    </row>
    <row r="1144" customFormat="false" ht="15" hidden="false" customHeight="true" outlineLevel="0" collapsed="false">
      <c r="A1144" s="19" t="n">
        <v>45710.5416666667</v>
      </c>
      <c r="B1144" s="1" t="s">
        <v>30</v>
      </c>
      <c r="C1144" s="1" t="s">
        <v>119</v>
      </c>
      <c r="D1144" s="1" t="s">
        <v>176</v>
      </c>
      <c r="E1144" s="1" t="n">
        <v>0</v>
      </c>
      <c r="F1144" s="1" t="n">
        <v>1</v>
      </c>
      <c r="G1144" s="20" t="b">
        <f aca="false">FALSE()</f>
        <v>0</v>
      </c>
      <c r="H1144" s="20" t="b">
        <f aca="false">TRUE()</f>
        <v>1</v>
      </c>
    </row>
    <row r="1145" customFormat="false" ht="15" hidden="false" customHeight="true" outlineLevel="0" collapsed="false">
      <c r="A1145" s="19" t="n">
        <v>45710.5833333333</v>
      </c>
      <c r="B1145" s="1" t="s">
        <v>31</v>
      </c>
      <c r="C1145" s="1" t="s">
        <v>170</v>
      </c>
      <c r="D1145" s="1" t="s">
        <v>169</v>
      </c>
      <c r="E1145" s="1" t="n">
        <v>0</v>
      </c>
      <c r="F1145" s="1" t="n">
        <v>0</v>
      </c>
      <c r="G1145" s="20" t="b">
        <f aca="false">FALSE()</f>
        <v>0</v>
      </c>
      <c r="H1145" s="20" t="b">
        <f aca="false">FALSE()</f>
        <v>0</v>
      </c>
    </row>
    <row r="1146" customFormat="false" ht="15" hidden="false" customHeight="true" outlineLevel="0" collapsed="false">
      <c r="A1146" s="19" t="n">
        <v>45710.5833333333</v>
      </c>
      <c r="B1146" s="1" t="s">
        <v>31</v>
      </c>
      <c r="C1146" s="1" t="s">
        <v>139</v>
      </c>
      <c r="D1146" s="1" t="s">
        <v>164</v>
      </c>
      <c r="E1146" s="1" t="n">
        <v>2</v>
      </c>
      <c r="F1146" s="1" t="n">
        <v>0</v>
      </c>
      <c r="G1146" s="20" t="b">
        <f aca="false">TRUE()</f>
        <v>1</v>
      </c>
      <c r="H1146" s="20" t="b">
        <f aca="false">FALSE()</f>
        <v>0</v>
      </c>
    </row>
    <row r="1147" customFormat="false" ht="15" hidden="false" customHeight="true" outlineLevel="0" collapsed="false">
      <c r="A1147" s="19" t="n">
        <v>45710.6041666667</v>
      </c>
      <c r="B1147" s="1" t="s">
        <v>32</v>
      </c>
      <c r="C1147" s="1" t="s">
        <v>183</v>
      </c>
      <c r="D1147" s="1" t="s">
        <v>191</v>
      </c>
      <c r="E1147" s="1" t="n">
        <v>0</v>
      </c>
      <c r="F1147" s="1" t="n">
        <v>3</v>
      </c>
      <c r="G1147" s="20" t="b">
        <f aca="false">FALSE()</f>
        <v>0</v>
      </c>
      <c r="H1147" s="20" t="b">
        <f aca="false">TRUE()</f>
        <v>1</v>
      </c>
    </row>
    <row r="1148" customFormat="false" ht="15" hidden="false" customHeight="true" outlineLevel="0" collapsed="false">
      <c r="A1148" s="19" t="n">
        <v>45710.6041666667</v>
      </c>
      <c r="B1148" s="1" t="s">
        <v>32</v>
      </c>
      <c r="C1148" s="1" t="s">
        <v>197</v>
      </c>
      <c r="D1148" s="1" t="s">
        <v>186</v>
      </c>
      <c r="E1148" s="1" t="n">
        <v>1</v>
      </c>
      <c r="F1148" s="1" t="n">
        <v>1</v>
      </c>
      <c r="G1148" s="20" t="b">
        <f aca="false">FALSE()</f>
        <v>0</v>
      </c>
      <c r="H1148" s="20" t="b">
        <f aca="false">FALSE()</f>
        <v>0</v>
      </c>
    </row>
    <row r="1149" customFormat="false" ht="15" hidden="false" customHeight="true" outlineLevel="0" collapsed="false">
      <c r="A1149" s="19" t="n">
        <v>45710.6041666667</v>
      </c>
      <c r="B1149" s="1" t="s">
        <v>32</v>
      </c>
      <c r="C1149" s="1" t="s">
        <v>194</v>
      </c>
      <c r="D1149" s="1" t="s">
        <v>184</v>
      </c>
      <c r="E1149" s="1" t="n">
        <v>0</v>
      </c>
      <c r="F1149" s="1" t="n">
        <v>2</v>
      </c>
      <c r="G1149" s="20" t="b">
        <f aca="false">FALSE()</f>
        <v>0</v>
      </c>
      <c r="H1149" s="20" t="b">
        <f aca="false">TRUE()</f>
        <v>1</v>
      </c>
    </row>
    <row r="1150" customFormat="false" ht="15" hidden="false" customHeight="true" outlineLevel="0" collapsed="false">
      <c r="A1150" s="19" t="n">
        <v>45710.6041666667</v>
      </c>
      <c r="B1150" s="1" t="s">
        <v>32</v>
      </c>
      <c r="C1150" s="1" t="s">
        <v>187</v>
      </c>
      <c r="D1150" s="1" t="s">
        <v>198</v>
      </c>
      <c r="E1150" s="1" t="n">
        <v>2</v>
      </c>
      <c r="F1150" s="1" t="n">
        <v>0</v>
      </c>
      <c r="G1150" s="20" t="b">
        <f aca="false">TRUE()</f>
        <v>1</v>
      </c>
      <c r="H1150" s="20" t="b">
        <f aca="false">FALSE()</f>
        <v>0</v>
      </c>
    </row>
    <row r="1151" customFormat="false" ht="15" hidden="false" customHeight="true" outlineLevel="0" collapsed="false">
      <c r="A1151" s="19" t="n">
        <v>45710.625</v>
      </c>
      <c r="B1151" s="1" t="s">
        <v>29</v>
      </c>
      <c r="C1151" s="1" t="s">
        <v>130</v>
      </c>
      <c r="D1151" s="1" t="s">
        <v>137</v>
      </c>
      <c r="E1151" s="1" t="n">
        <v>0</v>
      </c>
      <c r="F1151" s="1" t="n">
        <v>1</v>
      </c>
      <c r="G1151" s="20" t="b">
        <f aca="false">FALSE()</f>
        <v>0</v>
      </c>
      <c r="H1151" s="20" t="b">
        <f aca="false">TRUE()</f>
        <v>1</v>
      </c>
    </row>
    <row r="1152" customFormat="false" ht="15" hidden="false" customHeight="true" outlineLevel="0" collapsed="false">
      <c r="A1152" s="19" t="n">
        <v>45710.625</v>
      </c>
      <c r="B1152" s="1" t="s">
        <v>29</v>
      </c>
      <c r="C1152" s="1" t="s">
        <v>133</v>
      </c>
      <c r="D1152" s="1" t="s">
        <v>129</v>
      </c>
      <c r="E1152" s="1" t="n">
        <v>0</v>
      </c>
      <c r="F1152" s="1" t="n">
        <v>4</v>
      </c>
      <c r="G1152" s="20" t="b">
        <f aca="false">FALSE()</f>
        <v>0</v>
      </c>
      <c r="H1152" s="20" t="b">
        <f aca="false">TRUE()</f>
        <v>1</v>
      </c>
    </row>
    <row r="1153" customFormat="false" ht="15" hidden="false" customHeight="true" outlineLevel="0" collapsed="false">
      <c r="A1153" s="19" t="n">
        <v>45710.625</v>
      </c>
      <c r="B1153" s="1" t="s">
        <v>29</v>
      </c>
      <c r="C1153" s="1" t="s">
        <v>122</v>
      </c>
      <c r="D1153" s="1" t="s">
        <v>153</v>
      </c>
      <c r="E1153" s="1" t="n">
        <v>0</v>
      </c>
      <c r="F1153" s="1" t="n">
        <v>2</v>
      </c>
      <c r="G1153" s="20" t="b">
        <f aca="false">FALSE()</f>
        <v>0</v>
      </c>
      <c r="H1153" s="20" t="b">
        <f aca="false">TRUE()</f>
        <v>1</v>
      </c>
    </row>
    <row r="1154" customFormat="false" ht="15" hidden="false" customHeight="true" outlineLevel="0" collapsed="false">
      <c r="A1154" s="19" t="n">
        <v>45710.625</v>
      </c>
      <c r="B1154" s="1" t="s">
        <v>29</v>
      </c>
      <c r="C1154" s="1" t="s">
        <v>127</v>
      </c>
      <c r="D1154" s="1" t="s">
        <v>131</v>
      </c>
      <c r="E1154" s="1" t="n">
        <v>0</v>
      </c>
      <c r="F1154" s="1" t="n">
        <v>1</v>
      </c>
      <c r="G1154" s="20" t="b">
        <f aca="false">FALSE()</f>
        <v>0</v>
      </c>
      <c r="H1154" s="20" t="b">
        <f aca="false">TRUE()</f>
        <v>1</v>
      </c>
    </row>
    <row r="1155" customFormat="false" ht="15" hidden="false" customHeight="true" outlineLevel="0" collapsed="false">
      <c r="A1155" s="19" t="n">
        <v>45710.625</v>
      </c>
      <c r="B1155" s="1" t="s">
        <v>29</v>
      </c>
      <c r="C1155" s="1" t="s">
        <v>125</v>
      </c>
      <c r="D1155" s="1" t="s">
        <v>180</v>
      </c>
      <c r="E1155" s="1" t="n">
        <v>1</v>
      </c>
      <c r="F1155" s="1" t="n">
        <v>4</v>
      </c>
      <c r="G1155" s="20" t="b">
        <f aca="false">FALSE()</f>
        <v>0</v>
      </c>
      <c r="H1155" s="20" t="b">
        <f aca="false">TRUE()</f>
        <v>1</v>
      </c>
    </row>
    <row r="1156" customFormat="false" ht="15" hidden="false" customHeight="true" outlineLevel="0" collapsed="false">
      <c r="A1156" s="19" t="n">
        <v>45710.6354166667</v>
      </c>
      <c r="B1156" s="1" t="s">
        <v>30</v>
      </c>
      <c r="C1156" s="1" t="s">
        <v>167</v>
      </c>
      <c r="D1156" s="1" t="s">
        <v>181</v>
      </c>
      <c r="E1156" s="1" t="n">
        <v>0</v>
      </c>
      <c r="F1156" s="1" t="n">
        <v>1</v>
      </c>
      <c r="G1156" s="20" t="b">
        <f aca="false">FALSE()</f>
        <v>0</v>
      </c>
      <c r="H1156" s="20" t="b">
        <f aca="false">TRUE()</f>
        <v>1</v>
      </c>
    </row>
    <row r="1157" customFormat="false" ht="15" hidden="false" customHeight="true" outlineLevel="0" collapsed="false">
      <c r="A1157" s="19" t="n">
        <v>45710.6666666667</v>
      </c>
      <c r="B1157" s="1" t="s">
        <v>33</v>
      </c>
      <c r="C1157" s="1" t="s">
        <v>144</v>
      </c>
      <c r="D1157" s="1" t="s">
        <v>149</v>
      </c>
      <c r="E1157" s="1" t="n">
        <v>2</v>
      </c>
      <c r="F1157" s="1" t="n">
        <v>1</v>
      </c>
      <c r="G1157" s="20" t="b">
        <f aca="false">TRUE()</f>
        <v>1</v>
      </c>
      <c r="H1157" s="20" t="b">
        <f aca="false">FALSE()</f>
        <v>0</v>
      </c>
    </row>
    <row r="1158" customFormat="false" ht="15" hidden="false" customHeight="true" outlineLevel="0" collapsed="false">
      <c r="A1158" s="19" t="n">
        <v>45710.7083333333</v>
      </c>
      <c r="B1158" s="1" t="s">
        <v>31</v>
      </c>
      <c r="C1158" s="1" t="s">
        <v>146</v>
      </c>
      <c r="D1158" s="1" t="s">
        <v>145</v>
      </c>
      <c r="E1158" s="1" t="n">
        <v>2</v>
      </c>
      <c r="F1158" s="1" t="n">
        <v>1</v>
      </c>
      <c r="G1158" s="20" t="b">
        <f aca="false">TRUE()</f>
        <v>1</v>
      </c>
      <c r="H1158" s="20" t="b">
        <f aca="false">FALSE()</f>
        <v>0</v>
      </c>
    </row>
    <row r="1159" customFormat="false" ht="15" hidden="false" customHeight="true" outlineLevel="0" collapsed="false">
      <c r="A1159" s="19" t="n">
        <v>45710.7291666667</v>
      </c>
      <c r="B1159" s="1" t="s">
        <v>30</v>
      </c>
      <c r="C1159" s="1" t="s">
        <v>151</v>
      </c>
      <c r="D1159" s="1" t="s">
        <v>182</v>
      </c>
      <c r="E1159" s="1" t="n">
        <v>0</v>
      </c>
      <c r="F1159" s="1" t="n">
        <v>3</v>
      </c>
      <c r="G1159" s="20" t="b">
        <f aca="false">FALSE()</f>
        <v>0</v>
      </c>
      <c r="H1159" s="20" t="b">
        <f aca="false">TRUE()</f>
        <v>1</v>
      </c>
    </row>
    <row r="1160" customFormat="false" ht="15" hidden="false" customHeight="true" outlineLevel="0" collapsed="false">
      <c r="A1160" s="19" t="n">
        <v>45710.7291666667</v>
      </c>
      <c r="B1160" s="1" t="s">
        <v>32</v>
      </c>
      <c r="C1160" s="1" t="s">
        <v>195</v>
      </c>
      <c r="D1160" s="1" t="s">
        <v>188</v>
      </c>
      <c r="E1160" s="1" t="n">
        <v>6</v>
      </c>
      <c r="F1160" s="1" t="n">
        <v>0</v>
      </c>
      <c r="G1160" s="20" t="b">
        <f aca="false">TRUE()</f>
        <v>1</v>
      </c>
      <c r="H1160" s="20" t="b">
        <f aca="false">FALSE()</f>
        <v>0</v>
      </c>
    </row>
    <row r="1161" customFormat="false" ht="15" hidden="false" customHeight="true" outlineLevel="0" collapsed="false">
      <c r="A1161" s="19" t="n">
        <v>45710.7291666667</v>
      </c>
      <c r="B1161" s="1" t="s">
        <v>29</v>
      </c>
      <c r="C1161" s="1" t="s">
        <v>138</v>
      </c>
      <c r="D1161" s="1" t="s">
        <v>162</v>
      </c>
      <c r="E1161" s="1" t="n">
        <v>2</v>
      </c>
      <c r="F1161" s="1" t="n">
        <v>1</v>
      </c>
      <c r="G1161" s="20" t="b">
        <f aca="false">TRUE()</f>
        <v>1</v>
      </c>
      <c r="H1161" s="20" t="b">
        <f aca="false">FALSE()</f>
        <v>0</v>
      </c>
    </row>
    <row r="1162" customFormat="false" ht="15" hidden="false" customHeight="true" outlineLevel="0" collapsed="false">
      <c r="A1162" s="19" t="n">
        <v>45710.75</v>
      </c>
      <c r="B1162" s="1" t="s">
        <v>33</v>
      </c>
      <c r="C1162" s="1" t="s">
        <v>150</v>
      </c>
      <c r="D1162" s="1" t="s">
        <v>156</v>
      </c>
      <c r="E1162" s="1" t="n">
        <v>3</v>
      </c>
      <c r="F1162" s="1" t="n">
        <v>3</v>
      </c>
      <c r="G1162" s="20" t="b">
        <f aca="false">FALSE()</f>
        <v>0</v>
      </c>
      <c r="H1162" s="20" t="b">
        <f aca="false">FALSE()</f>
        <v>0</v>
      </c>
    </row>
    <row r="1163" customFormat="false" ht="15" hidden="false" customHeight="true" outlineLevel="0" collapsed="false">
      <c r="A1163" s="19" t="n">
        <v>45710.8229166667</v>
      </c>
      <c r="B1163" s="1" t="s">
        <v>31</v>
      </c>
      <c r="C1163" s="1" t="s">
        <v>19</v>
      </c>
      <c r="D1163" s="1" t="s">
        <v>136</v>
      </c>
      <c r="E1163" s="1" t="n">
        <v>1</v>
      </c>
      <c r="F1163" s="1" t="n">
        <v>0</v>
      </c>
      <c r="G1163" s="20" t="b">
        <f aca="false">TRUE()</f>
        <v>1</v>
      </c>
      <c r="H1163" s="20" t="b">
        <f aca="false">FALSE()</f>
        <v>0</v>
      </c>
    </row>
    <row r="1164" customFormat="false" ht="15" hidden="false" customHeight="true" outlineLevel="0" collapsed="false">
      <c r="A1164" s="19" t="n">
        <v>45710.8333333333</v>
      </c>
      <c r="B1164" s="1" t="s">
        <v>30</v>
      </c>
      <c r="C1164" s="1" t="s">
        <v>123</v>
      </c>
      <c r="D1164" s="1" t="s">
        <v>16</v>
      </c>
      <c r="E1164" s="1" t="n">
        <v>0</v>
      </c>
      <c r="F1164" s="1" t="n">
        <v>2</v>
      </c>
      <c r="G1164" s="20" t="b">
        <f aca="false">FALSE()</f>
        <v>0</v>
      </c>
      <c r="H1164" s="20" t="b">
        <f aca="false">TRUE()</f>
        <v>1</v>
      </c>
    </row>
    <row r="1165" customFormat="false" ht="15" hidden="false" customHeight="true" outlineLevel="0" collapsed="false">
      <c r="A1165" s="19" t="n">
        <v>45710.8368055556</v>
      </c>
      <c r="B1165" s="1" t="s">
        <v>33</v>
      </c>
      <c r="C1165" s="1" t="s">
        <v>154</v>
      </c>
      <c r="D1165" s="1" t="s">
        <v>135</v>
      </c>
      <c r="E1165" s="1" t="n">
        <v>3</v>
      </c>
      <c r="F1165" s="1" t="n">
        <v>0</v>
      </c>
      <c r="G1165" s="20" t="b">
        <f aca="false">TRUE()</f>
        <v>1</v>
      </c>
      <c r="H1165" s="20" t="b">
        <f aca="false">FALSE()</f>
        <v>0</v>
      </c>
    </row>
    <row r="1166" customFormat="false" ht="15" hidden="false" customHeight="true" outlineLevel="0" collapsed="false">
      <c r="A1166" s="19" t="n">
        <v>45711.4791666667</v>
      </c>
      <c r="B1166" s="1" t="s">
        <v>31</v>
      </c>
      <c r="C1166" s="1" t="s">
        <v>178</v>
      </c>
      <c r="D1166" s="1" t="s">
        <v>22</v>
      </c>
      <c r="E1166" s="1" t="n">
        <v>2</v>
      </c>
      <c r="F1166" s="1" t="n">
        <v>1</v>
      </c>
      <c r="G1166" s="20" t="b">
        <f aca="false">TRUE()</f>
        <v>1</v>
      </c>
      <c r="H1166" s="20" t="b">
        <f aca="false">FALSE()</f>
        <v>0</v>
      </c>
    </row>
    <row r="1167" customFormat="false" ht="15" hidden="false" customHeight="true" outlineLevel="0" collapsed="false">
      <c r="A1167" s="19" t="n">
        <v>45711.5416666667</v>
      </c>
      <c r="B1167" s="1" t="s">
        <v>30</v>
      </c>
      <c r="C1167" s="1" t="s">
        <v>114</v>
      </c>
      <c r="D1167" s="1" t="s">
        <v>175</v>
      </c>
      <c r="E1167" s="1" t="n">
        <v>7</v>
      </c>
      <c r="F1167" s="1" t="n">
        <v>1</v>
      </c>
      <c r="G1167" s="20" t="b">
        <f aca="false">TRUE()</f>
        <v>1</v>
      </c>
      <c r="H1167" s="20" t="b">
        <f aca="false">FALSE()</f>
        <v>0</v>
      </c>
    </row>
    <row r="1168" customFormat="false" ht="15" hidden="false" customHeight="true" outlineLevel="0" collapsed="false">
      <c r="A1168" s="19" t="n">
        <v>45711.5833333333</v>
      </c>
      <c r="B1168" s="1" t="s">
        <v>29</v>
      </c>
      <c r="C1168" s="1" t="s">
        <v>132</v>
      </c>
      <c r="D1168" s="1" t="s">
        <v>126</v>
      </c>
      <c r="E1168" s="1" t="n">
        <v>4</v>
      </c>
      <c r="F1168" s="1" t="n">
        <v>3</v>
      </c>
      <c r="G1168" s="20" t="b">
        <f aca="false">TRUE()</f>
        <v>1</v>
      </c>
      <c r="H1168" s="20" t="b">
        <f aca="false">FALSE()</f>
        <v>0</v>
      </c>
    </row>
    <row r="1169" customFormat="false" ht="15" hidden="false" customHeight="true" outlineLevel="0" collapsed="false">
      <c r="A1169" s="19" t="n">
        <v>45711.5833333333</v>
      </c>
      <c r="B1169" s="1" t="s">
        <v>31</v>
      </c>
      <c r="C1169" s="1" t="s">
        <v>163</v>
      </c>
      <c r="D1169" s="1" t="s">
        <v>140</v>
      </c>
      <c r="E1169" s="1" t="n">
        <v>1</v>
      </c>
      <c r="F1169" s="1" t="n">
        <v>0</v>
      </c>
      <c r="G1169" s="20" t="b">
        <f aca="false">TRUE()</f>
        <v>1</v>
      </c>
      <c r="H1169" s="20" t="b">
        <f aca="false">FALSE()</f>
        <v>0</v>
      </c>
    </row>
    <row r="1170" customFormat="false" ht="15" hidden="false" customHeight="true" outlineLevel="0" collapsed="false">
      <c r="A1170" s="19" t="n">
        <v>45711.5833333333</v>
      </c>
      <c r="B1170" s="1" t="s">
        <v>33</v>
      </c>
      <c r="C1170" s="1" t="s">
        <v>159</v>
      </c>
      <c r="D1170" s="1" t="s">
        <v>157</v>
      </c>
      <c r="E1170" s="1" t="n">
        <v>3</v>
      </c>
      <c r="F1170" s="1" t="n">
        <v>1</v>
      </c>
      <c r="G1170" s="20" t="b">
        <f aca="false">TRUE()</f>
        <v>1</v>
      </c>
      <c r="H1170" s="20" t="b">
        <f aca="false">FALSE()</f>
        <v>0</v>
      </c>
    </row>
    <row r="1171" customFormat="false" ht="15" hidden="false" customHeight="true" outlineLevel="0" collapsed="false">
      <c r="A1171" s="19" t="n">
        <v>45711.6041666667</v>
      </c>
      <c r="B1171" s="1" t="s">
        <v>32</v>
      </c>
      <c r="C1171" s="1" t="s">
        <v>185</v>
      </c>
      <c r="D1171" s="1" t="s">
        <v>199</v>
      </c>
      <c r="E1171" s="1" t="n">
        <v>2</v>
      </c>
      <c r="F1171" s="1" t="n">
        <v>2</v>
      </c>
      <c r="G1171" s="20" t="b">
        <f aca="false">FALSE()</f>
        <v>0</v>
      </c>
      <c r="H1171" s="20" t="b">
        <f aca="false">FALSE()</f>
        <v>0</v>
      </c>
    </row>
    <row r="1172" customFormat="false" ht="15" hidden="false" customHeight="true" outlineLevel="0" collapsed="false">
      <c r="A1172" s="19" t="n">
        <v>45711.6354166667</v>
      </c>
      <c r="B1172" s="1" t="s">
        <v>30</v>
      </c>
      <c r="C1172" s="1" t="s">
        <v>18</v>
      </c>
      <c r="D1172" s="1" t="s">
        <v>117</v>
      </c>
      <c r="E1172" s="1" t="n">
        <v>2</v>
      </c>
      <c r="F1172" s="1" t="n">
        <v>0</v>
      </c>
      <c r="G1172" s="20" t="b">
        <f aca="false">TRUE()</f>
        <v>1</v>
      </c>
      <c r="H1172" s="20" t="b">
        <f aca="false">FALSE()</f>
        <v>0</v>
      </c>
    </row>
    <row r="1173" customFormat="false" ht="15" hidden="false" customHeight="true" outlineLevel="0" collapsed="false">
      <c r="A1173" s="19" t="n">
        <v>45711.6770833333</v>
      </c>
      <c r="B1173" s="1" t="s">
        <v>33</v>
      </c>
      <c r="C1173" s="1" t="s">
        <v>161</v>
      </c>
      <c r="D1173" s="1" t="s">
        <v>134</v>
      </c>
      <c r="E1173" s="1" t="n">
        <v>0</v>
      </c>
      <c r="F1173" s="1" t="n">
        <v>0</v>
      </c>
      <c r="G1173" s="20" t="b">
        <f aca="false">FALSE()</f>
        <v>0</v>
      </c>
      <c r="H1173" s="20" t="b">
        <f aca="false">FALSE()</f>
        <v>0</v>
      </c>
    </row>
    <row r="1174" customFormat="false" ht="15" hidden="false" customHeight="true" outlineLevel="0" collapsed="false">
      <c r="A1174" s="19" t="n">
        <v>45711.6770833333</v>
      </c>
      <c r="B1174" s="1" t="s">
        <v>33</v>
      </c>
      <c r="C1174" s="1" t="s">
        <v>120</v>
      </c>
      <c r="D1174" s="1" t="s">
        <v>158</v>
      </c>
      <c r="E1174" s="1" t="n">
        <v>1</v>
      </c>
      <c r="F1174" s="1" t="n">
        <v>4</v>
      </c>
      <c r="G1174" s="20" t="b">
        <f aca="false">FALSE()</f>
        <v>0</v>
      </c>
      <c r="H1174" s="20" t="b">
        <f aca="false">TRUE()</f>
        <v>1</v>
      </c>
    </row>
    <row r="1175" customFormat="false" ht="15" hidden="false" customHeight="true" outlineLevel="0" collapsed="false">
      <c r="A1175" s="19" t="n">
        <v>45711.6770833333</v>
      </c>
      <c r="B1175" s="1" t="s">
        <v>33</v>
      </c>
      <c r="C1175" s="1" t="s">
        <v>155</v>
      </c>
      <c r="D1175" s="1" t="s">
        <v>160</v>
      </c>
      <c r="E1175" s="1" t="n">
        <v>2</v>
      </c>
      <c r="F1175" s="1" t="n">
        <v>0</v>
      </c>
      <c r="G1175" s="20" t="b">
        <f aca="false">TRUE()</f>
        <v>1</v>
      </c>
      <c r="H1175" s="20" t="b">
        <f aca="false">FALSE()</f>
        <v>0</v>
      </c>
    </row>
    <row r="1176" customFormat="false" ht="15" hidden="false" customHeight="true" outlineLevel="0" collapsed="false">
      <c r="A1176" s="19" t="n">
        <v>45711.6875</v>
      </c>
      <c r="B1176" s="1" t="s">
        <v>32</v>
      </c>
      <c r="C1176" s="1" t="s">
        <v>15</v>
      </c>
      <c r="D1176" s="1" t="s">
        <v>196</v>
      </c>
      <c r="E1176" s="1" t="n">
        <v>4</v>
      </c>
      <c r="F1176" s="1" t="n">
        <v>0</v>
      </c>
      <c r="G1176" s="20" t="b">
        <f aca="false">TRUE()</f>
        <v>1</v>
      </c>
      <c r="H1176" s="20" t="b">
        <f aca="false">FALSE()</f>
        <v>0</v>
      </c>
    </row>
    <row r="1177" customFormat="false" ht="15" hidden="false" customHeight="true" outlineLevel="0" collapsed="false">
      <c r="A1177" s="19" t="n">
        <v>45711.6875</v>
      </c>
      <c r="B1177" s="1" t="s">
        <v>29</v>
      </c>
      <c r="C1177" s="1" t="s">
        <v>23</v>
      </c>
      <c r="D1177" s="1" t="s">
        <v>21</v>
      </c>
      <c r="E1177" s="1" t="n">
        <v>0</v>
      </c>
      <c r="F1177" s="1" t="n">
        <v>2</v>
      </c>
      <c r="G1177" s="20" t="b">
        <f aca="false">FALSE()</f>
        <v>0</v>
      </c>
      <c r="H1177" s="20" t="b">
        <f aca="false">TRUE()</f>
        <v>1</v>
      </c>
    </row>
    <row r="1178" customFormat="false" ht="15" hidden="false" customHeight="true" outlineLevel="0" collapsed="false">
      <c r="A1178" s="19" t="n">
        <v>45711.7083333333</v>
      </c>
      <c r="B1178" s="1" t="s">
        <v>31</v>
      </c>
      <c r="C1178" s="1" t="s">
        <v>147</v>
      </c>
      <c r="D1178" s="1" t="s">
        <v>24</v>
      </c>
      <c r="E1178" s="1" t="n">
        <v>0</v>
      </c>
      <c r="F1178" s="1" t="n">
        <v>5</v>
      </c>
      <c r="G1178" s="20" t="b">
        <f aca="false">FALSE()</f>
        <v>0</v>
      </c>
      <c r="H1178" s="20" t="b">
        <f aca="false">TRUE()</f>
        <v>1</v>
      </c>
    </row>
    <row r="1179" customFormat="false" ht="15" hidden="false" customHeight="true" outlineLevel="0" collapsed="false">
      <c r="A1179" s="19" t="n">
        <v>45711.7291666667</v>
      </c>
      <c r="B1179" s="1" t="s">
        <v>30</v>
      </c>
      <c r="C1179" s="1" t="s">
        <v>115</v>
      </c>
      <c r="D1179" s="1" t="s">
        <v>116</v>
      </c>
      <c r="E1179" s="1" t="n">
        <v>1</v>
      </c>
      <c r="F1179" s="1" t="n">
        <v>2</v>
      </c>
      <c r="G1179" s="20" t="b">
        <f aca="false">FALSE()</f>
        <v>0</v>
      </c>
      <c r="H1179" s="20" t="b">
        <f aca="false">TRUE()</f>
        <v>1</v>
      </c>
    </row>
    <row r="1180" customFormat="false" ht="15" hidden="false" customHeight="true" outlineLevel="0" collapsed="false">
      <c r="A1180" s="19" t="n">
        <v>45711.7708333333</v>
      </c>
      <c r="B1180" s="1" t="s">
        <v>32</v>
      </c>
      <c r="C1180" s="1" t="s">
        <v>193</v>
      </c>
      <c r="D1180" s="1" t="s">
        <v>190</v>
      </c>
      <c r="E1180" s="1" t="n">
        <v>1</v>
      </c>
      <c r="F1180" s="1" t="n">
        <v>1</v>
      </c>
      <c r="G1180" s="20" t="b">
        <f aca="false">FALSE()</f>
        <v>0</v>
      </c>
      <c r="H1180" s="20" t="b">
        <f aca="false">FALSE()</f>
        <v>0</v>
      </c>
    </row>
    <row r="1181" customFormat="false" ht="15" hidden="false" customHeight="true" outlineLevel="0" collapsed="false">
      <c r="A1181" s="19" t="n">
        <v>45711.8229166667</v>
      </c>
      <c r="B1181" s="1" t="s">
        <v>33</v>
      </c>
      <c r="C1181" s="1" t="s">
        <v>172</v>
      </c>
      <c r="D1181" s="1" t="s">
        <v>17</v>
      </c>
      <c r="E1181" s="1" t="n">
        <v>2</v>
      </c>
      <c r="F1181" s="1" t="n">
        <v>3</v>
      </c>
      <c r="G1181" s="20" t="b">
        <f aca="false">FALSE()</f>
        <v>0</v>
      </c>
      <c r="H1181" s="20" t="b">
        <f aca="false">TRUE()</f>
        <v>1</v>
      </c>
    </row>
    <row r="1182" customFormat="false" ht="15" hidden="false" customHeight="true" outlineLevel="0" collapsed="false">
      <c r="A1182" s="19" t="n">
        <v>45711.8229166667</v>
      </c>
      <c r="B1182" s="1" t="s">
        <v>31</v>
      </c>
      <c r="C1182" s="1" t="s">
        <v>168</v>
      </c>
      <c r="D1182" s="1" t="s">
        <v>177</v>
      </c>
      <c r="E1182" s="1" t="n">
        <v>0</v>
      </c>
      <c r="F1182" s="1" t="n">
        <v>1</v>
      </c>
      <c r="G1182" s="20" t="b">
        <f aca="false">FALSE()</f>
        <v>0</v>
      </c>
      <c r="H1182" s="20" t="b">
        <f aca="false">TRUE()</f>
        <v>1</v>
      </c>
    </row>
    <row r="1183" customFormat="false" ht="15" hidden="false" customHeight="true" outlineLevel="0" collapsed="false">
      <c r="A1183" s="19" t="n">
        <v>45711.8333333333</v>
      </c>
      <c r="B1183" s="1" t="s">
        <v>30</v>
      </c>
      <c r="C1183" s="1" t="s">
        <v>166</v>
      </c>
      <c r="D1183" s="1" t="s">
        <v>142</v>
      </c>
      <c r="E1183" s="1" t="n">
        <v>3</v>
      </c>
      <c r="F1183" s="1" t="n">
        <v>0</v>
      </c>
      <c r="G1183" s="20" t="b">
        <f aca="false">TRUE()</f>
        <v>1</v>
      </c>
      <c r="H1183" s="20" t="b">
        <f aca="false">FALSE()</f>
        <v>0</v>
      </c>
    </row>
    <row r="1184" customFormat="false" ht="15" hidden="false" customHeight="true" outlineLevel="0" collapsed="false">
      <c r="A1184" s="19" t="n">
        <v>45712.8229166667</v>
      </c>
      <c r="B1184" s="1" t="s">
        <v>31</v>
      </c>
      <c r="C1184" s="1" t="s">
        <v>20</v>
      </c>
      <c r="D1184" s="1" t="s">
        <v>148</v>
      </c>
      <c r="E1184" s="1" t="n">
        <v>4</v>
      </c>
      <c r="F1184" s="1" t="n">
        <v>0</v>
      </c>
      <c r="G1184" s="20" t="b">
        <f aca="false">TRUE()</f>
        <v>1</v>
      </c>
      <c r="H1184" s="20" t="b">
        <f aca="false">FALSE()</f>
        <v>0</v>
      </c>
    </row>
    <row r="1185" customFormat="false" ht="15" hidden="false" customHeight="true" outlineLevel="0" collapsed="false">
      <c r="A1185" s="19" t="n">
        <v>45712.8333333333</v>
      </c>
      <c r="B1185" s="1" t="s">
        <v>30</v>
      </c>
      <c r="C1185" s="1" t="s">
        <v>124</v>
      </c>
      <c r="D1185" s="1" t="s">
        <v>173</v>
      </c>
      <c r="E1185" s="1" t="n">
        <v>1</v>
      </c>
      <c r="F1185" s="1" t="n">
        <v>1</v>
      </c>
      <c r="G1185" s="20" t="b">
        <f aca="false">FALSE()</f>
        <v>0</v>
      </c>
      <c r="H1185" s="20" t="b">
        <f aca="false">FALSE()</f>
        <v>0</v>
      </c>
    </row>
    <row r="1186" customFormat="false" ht="15" hidden="false" customHeight="true" outlineLevel="0" collapsed="false">
      <c r="A1186" s="19" t="n">
        <v>45713.8125</v>
      </c>
      <c r="B1186" s="1" t="s">
        <v>29</v>
      </c>
      <c r="C1186" s="1" t="s">
        <v>153</v>
      </c>
      <c r="D1186" s="1" t="s">
        <v>138</v>
      </c>
      <c r="E1186" s="1" t="n">
        <v>4</v>
      </c>
      <c r="F1186" s="1" t="n">
        <v>1</v>
      </c>
      <c r="G1186" s="20" t="b">
        <f aca="false">TRUE()</f>
        <v>1</v>
      </c>
      <c r="H1186" s="20" t="b">
        <f aca="false">FALSE()</f>
        <v>0</v>
      </c>
    </row>
    <row r="1187" customFormat="false" ht="15" hidden="false" customHeight="true" outlineLevel="0" collapsed="false">
      <c r="A1187" s="19" t="n">
        <v>45713.8125</v>
      </c>
      <c r="B1187" s="1" t="s">
        <v>29</v>
      </c>
      <c r="C1187" s="1" t="s">
        <v>131</v>
      </c>
      <c r="D1187" s="1" t="s">
        <v>122</v>
      </c>
      <c r="E1187" s="1" t="n">
        <v>1</v>
      </c>
      <c r="F1187" s="1" t="n">
        <v>2</v>
      </c>
      <c r="G1187" s="20" t="b">
        <f aca="false">FALSE()</f>
        <v>0</v>
      </c>
      <c r="H1187" s="20" t="b">
        <f aca="false">TRUE()</f>
        <v>1</v>
      </c>
    </row>
    <row r="1188" customFormat="false" ht="15" hidden="false" customHeight="true" outlineLevel="0" collapsed="false">
      <c r="A1188" s="19" t="n">
        <v>45713.8125</v>
      </c>
      <c r="B1188" s="1" t="s">
        <v>29</v>
      </c>
      <c r="C1188" s="1" t="s">
        <v>129</v>
      </c>
      <c r="D1188" s="1" t="s">
        <v>127</v>
      </c>
      <c r="E1188" s="1" t="n">
        <v>2</v>
      </c>
      <c r="F1188" s="1" t="n">
        <v>1</v>
      </c>
      <c r="G1188" s="20" t="b">
        <f aca="false">TRUE()</f>
        <v>1</v>
      </c>
      <c r="H1188" s="20" t="b">
        <f aca="false">FALSE()</f>
        <v>0</v>
      </c>
    </row>
    <row r="1189" customFormat="false" ht="15" hidden="false" customHeight="true" outlineLevel="0" collapsed="false">
      <c r="A1189" s="19" t="n">
        <v>45713.84375</v>
      </c>
      <c r="B1189" s="1" t="s">
        <v>29</v>
      </c>
      <c r="C1189" s="1" t="s">
        <v>162</v>
      </c>
      <c r="D1189" s="1" t="s">
        <v>133</v>
      </c>
      <c r="E1189" s="1" t="n">
        <v>4</v>
      </c>
      <c r="F1189" s="1" t="n">
        <v>0</v>
      </c>
      <c r="G1189" s="20" t="b">
        <f aca="false">TRUE()</f>
        <v>1</v>
      </c>
      <c r="H1189" s="20" t="b">
        <f aca="false">FALSE()</f>
        <v>0</v>
      </c>
    </row>
    <row r="1190" customFormat="false" ht="15" hidden="false" customHeight="true" outlineLevel="0" collapsed="false">
      <c r="A1190" s="19" t="n">
        <v>45714.8125</v>
      </c>
      <c r="B1190" s="1" t="s">
        <v>29</v>
      </c>
      <c r="C1190" s="1" t="s">
        <v>152</v>
      </c>
      <c r="D1190" s="1" t="s">
        <v>128</v>
      </c>
      <c r="E1190" s="1" t="n">
        <v>1</v>
      </c>
      <c r="F1190" s="1" t="n">
        <v>1</v>
      </c>
      <c r="G1190" s="20" t="b">
        <f aca="false">FALSE()</f>
        <v>0</v>
      </c>
      <c r="H1190" s="20" t="b">
        <f aca="false">FALSE()</f>
        <v>0</v>
      </c>
    </row>
    <row r="1191" customFormat="false" ht="15" hidden="false" customHeight="true" outlineLevel="0" collapsed="false">
      <c r="A1191" s="19" t="n">
        <v>45714.8125</v>
      </c>
      <c r="B1191" s="1" t="s">
        <v>29</v>
      </c>
      <c r="C1191" s="1" t="s">
        <v>126</v>
      </c>
      <c r="D1191" s="1" t="s">
        <v>130</v>
      </c>
      <c r="E1191" s="1" t="n">
        <v>0</v>
      </c>
      <c r="F1191" s="1" t="n">
        <v>0</v>
      </c>
      <c r="G1191" s="20" t="b">
        <f aca="false">FALSE()</f>
        <v>0</v>
      </c>
      <c r="H1191" s="20" t="b">
        <f aca="false">FALSE()</f>
        <v>0</v>
      </c>
    </row>
    <row r="1192" customFormat="false" ht="15" hidden="false" customHeight="true" outlineLevel="0" collapsed="false">
      <c r="A1192" s="19" t="n">
        <v>45714.8125</v>
      </c>
      <c r="B1192" s="1" t="s">
        <v>29</v>
      </c>
      <c r="C1192" s="1" t="s">
        <v>180</v>
      </c>
      <c r="D1192" s="1" t="s">
        <v>23</v>
      </c>
      <c r="E1192" s="1" t="n">
        <v>0</v>
      </c>
      <c r="F1192" s="1" t="n">
        <v>1</v>
      </c>
      <c r="G1192" s="20" t="b">
        <f aca="false">FALSE()</f>
        <v>0</v>
      </c>
      <c r="H1192" s="20" t="b">
        <f aca="false">TRUE()</f>
        <v>1</v>
      </c>
    </row>
    <row r="1193" customFormat="false" ht="15" hidden="false" customHeight="true" outlineLevel="0" collapsed="false">
      <c r="A1193" s="19" t="n">
        <v>45714.8125</v>
      </c>
      <c r="B1193" s="1" t="s">
        <v>29</v>
      </c>
      <c r="C1193" s="1" t="s">
        <v>121</v>
      </c>
      <c r="D1193" s="1" t="s">
        <v>125</v>
      </c>
      <c r="E1193" s="1" t="n">
        <v>3</v>
      </c>
      <c r="F1193" s="1" t="n">
        <v>2</v>
      </c>
      <c r="G1193" s="20" t="b">
        <f aca="false">TRUE()</f>
        <v>1</v>
      </c>
      <c r="H1193" s="20" t="b">
        <f aca="false">FALSE()</f>
        <v>0</v>
      </c>
    </row>
    <row r="1194" customFormat="false" ht="15" hidden="false" customHeight="true" outlineLevel="0" collapsed="false">
      <c r="A1194" s="19" t="n">
        <v>45714.84375</v>
      </c>
      <c r="B1194" s="1" t="s">
        <v>29</v>
      </c>
      <c r="C1194" s="1" t="s">
        <v>21</v>
      </c>
      <c r="D1194" s="1" t="s">
        <v>132</v>
      </c>
      <c r="E1194" s="1" t="n">
        <v>2</v>
      </c>
      <c r="F1194" s="1" t="n">
        <v>0</v>
      </c>
      <c r="G1194" s="20" t="b">
        <f aca="false">TRUE()</f>
        <v>1</v>
      </c>
      <c r="H1194" s="20" t="b">
        <f aca="false">FALSE()</f>
        <v>0</v>
      </c>
    </row>
    <row r="1195" customFormat="false" ht="15" hidden="false" customHeight="true" outlineLevel="0" collapsed="false">
      <c r="A1195" s="19" t="n">
        <v>45715.8229166667</v>
      </c>
      <c r="B1195" s="1" t="s">
        <v>31</v>
      </c>
      <c r="C1195" s="1" t="s">
        <v>164</v>
      </c>
      <c r="D1195" s="1" t="s">
        <v>145</v>
      </c>
      <c r="E1195" s="1" t="n">
        <v>2</v>
      </c>
      <c r="F1195" s="1" t="n">
        <v>1</v>
      </c>
      <c r="G1195" s="20" t="b">
        <f aca="false">TRUE()</f>
        <v>1</v>
      </c>
      <c r="H1195" s="20" t="b">
        <f aca="false">FALSE()</f>
        <v>0</v>
      </c>
    </row>
    <row r="1196" customFormat="false" ht="15" hidden="false" customHeight="true" outlineLevel="0" collapsed="false">
      <c r="A1196" s="19" t="n">
        <v>45715.8333333333</v>
      </c>
      <c r="B1196" s="1" t="s">
        <v>29</v>
      </c>
      <c r="C1196" s="1" t="s">
        <v>137</v>
      </c>
      <c r="D1196" s="1" t="s">
        <v>179</v>
      </c>
      <c r="E1196" s="1" t="n">
        <v>2</v>
      </c>
      <c r="F1196" s="1" t="n">
        <v>0</v>
      </c>
      <c r="G1196" s="20" t="b">
        <f aca="false">TRUE()</f>
        <v>1</v>
      </c>
      <c r="H1196" s="20" t="b">
        <f aca="false">FALSE()</f>
        <v>0</v>
      </c>
    </row>
    <row r="1197" customFormat="false" ht="15" hidden="false" customHeight="true" outlineLevel="0" collapsed="false">
      <c r="A1197" s="19" t="n">
        <v>45716.8125</v>
      </c>
      <c r="B1197" s="1" t="s">
        <v>32</v>
      </c>
      <c r="C1197" s="1" t="s">
        <v>190</v>
      </c>
      <c r="D1197" s="1" t="s">
        <v>15</v>
      </c>
      <c r="E1197" s="1" t="n">
        <v>1</v>
      </c>
      <c r="F1197" s="1" t="n">
        <v>3</v>
      </c>
      <c r="G1197" s="20" t="b">
        <f aca="false">FALSE()</f>
        <v>0</v>
      </c>
      <c r="H1197" s="20" t="b">
        <f aca="false">TRUE()</f>
        <v>1</v>
      </c>
    </row>
    <row r="1198" customFormat="false" ht="15" hidden="false" customHeight="true" outlineLevel="0" collapsed="false">
      <c r="A1198" s="19" t="n">
        <v>45716.8229166667</v>
      </c>
      <c r="B1198" s="1" t="s">
        <v>31</v>
      </c>
      <c r="C1198" s="1" t="s">
        <v>140</v>
      </c>
      <c r="D1198" s="1" t="s">
        <v>174</v>
      </c>
      <c r="E1198" s="1" t="n">
        <v>1</v>
      </c>
      <c r="F1198" s="1" t="n">
        <v>0</v>
      </c>
      <c r="G1198" s="20" t="b">
        <f aca="false">TRUE()</f>
        <v>1</v>
      </c>
      <c r="H1198" s="20" t="b">
        <f aca="false">FALSE()</f>
        <v>0</v>
      </c>
    </row>
    <row r="1199" customFormat="false" ht="15" hidden="false" customHeight="true" outlineLevel="0" collapsed="false">
      <c r="A1199" s="19" t="n">
        <v>45716.8229166667</v>
      </c>
      <c r="B1199" s="1" t="s">
        <v>33</v>
      </c>
      <c r="C1199" s="1" t="s">
        <v>149</v>
      </c>
      <c r="D1199" s="1" t="s">
        <v>143</v>
      </c>
      <c r="E1199" s="1" t="n">
        <v>3</v>
      </c>
      <c r="F1199" s="1" t="n">
        <v>0</v>
      </c>
      <c r="G1199" s="20" t="b">
        <f aca="false">TRUE()</f>
        <v>1</v>
      </c>
      <c r="H1199" s="20" t="b">
        <f aca="false">FALSE()</f>
        <v>0</v>
      </c>
    </row>
    <row r="1200" customFormat="false" ht="15" hidden="false" customHeight="true" outlineLevel="0" collapsed="false">
      <c r="A1200" s="19" t="n">
        <v>45716.8333333333</v>
      </c>
      <c r="B1200" s="1" t="s">
        <v>30</v>
      </c>
      <c r="C1200" s="1" t="s">
        <v>175</v>
      </c>
      <c r="D1200" s="1" t="s">
        <v>123</v>
      </c>
      <c r="E1200" s="1" t="n">
        <v>1</v>
      </c>
      <c r="F1200" s="1" t="n">
        <v>1</v>
      </c>
      <c r="G1200" s="20" t="b">
        <f aca="false">FALSE()</f>
        <v>0</v>
      </c>
      <c r="H1200" s="20" t="b">
        <f aca="false">FALSE()</f>
        <v>0</v>
      </c>
    </row>
    <row r="1201" customFormat="false" ht="15" hidden="false" customHeight="true" outlineLevel="0" collapsed="false">
      <c r="A1201" s="19" t="n">
        <v>45717.5416666667</v>
      </c>
      <c r="B1201" s="1" t="s">
        <v>30</v>
      </c>
      <c r="C1201" s="1" t="s">
        <v>117</v>
      </c>
      <c r="D1201" s="1" t="s">
        <v>118</v>
      </c>
      <c r="E1201" s="1" t="n">
        <v>2</v>
      </c>
      <c r="F1201" s="1" t="n">
        <v>2</v>
      </c>
      <c r="G1201" s="20" t="b">
        <f aca="false">FALSE()</f>
        <v>0</v>
      </c>
      <c r="H1201" s="20" t="b">
        <f aca="false">FALSE()</f>
        <v>0</v>
      </c>
    </row>
    <row r="1202" customFormat="false" ht="15" hidden="false" customHeight="true" outlineLevel="0" collapsed="false">
      <c r="A1202" s="19" t="n">
        <v>45717.5833333333</v>
      </c>
      <c r="B1202" s="1" t="s">
        <v>31</v>
      </c>
      <c r="C1202" s="1" t="s">
        <v>24</v>
      </c>
      <c r="D1202" s="1" t="s">
        <v>170</v>
      </c>
      <c r="E1202" s="1" t="n">
        <v>0</v>
      </c>
      <c r="F1202" s="1" t="n">
        <v>0</v>
      </c>
      <c r="G1202" s="20" t="b">
        <f aca="false">FALSE()</f>
        <v>0</v>
      </c>
      <c r="H1202" s="20" t="b">
        <f aca="false">FALSE()</f>
        <v>0</v>
      </c>
    </row>
    <row r="1203" customFormat="false" ht="15" hidden="false" customHeight="true" outlineLevel="0" collapsed="false">
      <c r="A1203" s="19" t="n">
        <v>45717.6041666667</v>
      </c>
      <c r="B1203" s="1" t="s">
        <v>32</v>
      </c>
      <c r="C1203" s="1" t="s">
        <v>192</v>
      </c>
      <c r="D1203" s="1" t="s">
        <v>197</v>
      </c>
      <c r="E1203" s="1" t="n">
        <v>1</v>
      </c>
      <c r="F1203" s="1" t="n">
        <v>2</v>
      </c>
      <c r="G1203" s="20" t="b">
        <f aca="false">FALSE()</f>
        <v>0</v>
      </c>
      <c r="H1203" s="20" t="b">
        <f aca="false">TRUE()</f>
        <v>1</v>
      </c>
    </row>
    <row r="1204" customFormat="false" ht="15" hidden="false" customHeight="true" outlineLevel="0" collapsed="false">
      <c r="A1204" s="19" t="n">
        <v>45717.6041666667</v>
      </c>
      <c r="B1204" s="1" t="s">
        <v>32</v>
      </c>
      <c r="C1204" s="1" t="s">
        <v>185</v>
      </c>
      <c r="D1204" s="1" t="s">
        <v>187</v>
      </c>
      <c r="E1204" s="1" t="n">
        <v>1</v>
      </c>
      <c r="F1204" s="1" t="n">
        <v>2</v>
      </c>
      <c r="G1204" s="20" t="b">
        <f aca="false">FALSE()</f>
        <v>0</v>
      </c>
      <c r="H1204" s="20" t="b">
        <f aca="false">TRUE()</f>
        <v>1</v>
      </c>
    </row>
    <row r="1205" customFormat="false" ht="15" hidden="false" customHeight="true" outlineLevel="0" collapsed="false">
      <c r="A1205" s="19" t="n">
        <v>45717.6041666667</v>
      </c>
      <c r="B1205" s="1" t="s">
        <v>32</v>
      </c>
      <c r="C1205" s="1" t="s">
        <v>198</v>
      </c>
      <c r="D1205" s="1" t="s">
        <v>195</v>
      </c>
      <c r="E1205" s="1" t="n">
        <v>0</v>
      </c>
      <c r="F1205" s="1" t="n">
        <v>2</v>
      </c>
      <c r="G1205" s="20" t="b">
        <f aca="false">FALSE()</f>
        <v>0</v>
      </c>
      <c r="H1205" s="20" t="b">
        <f aca="false">TRUE()</f>
        <v>1</v>
      </c>
    </row>
    <row r="1206" customFormat="false" ht="15" hidden="false" customHeight="true" outlineLevel="0" collapsed="false">
      <c r="A1206" s="19" t="n">
        <v>45717.6041666667</v>
      </c>
      <c r="B1206" s="1" t="s">
        <v>32</v>
      </c>
      <c r="C1206" s="1" t="s">
        <v>186</v>
      </c>
      <c r="D1206" s="1" t="s">
        <v>193</v>
      </c>
      <c r="E1206" s="1" t="n">
        <v>0</v>
      </c>
      <c r="F1206" s="1" t="n">
        <v>1</v>
      </c>
      <c r="G1206" s="20" t="b">
        <f aca="false">FALSE()</f>
        <v>0</v>
      </c>
      <c r="H1206" s="20" t="b">
        <f aca="false">TRUE()</f>
        <v>1</v>
      </c>
    </row>
    <row r="1207" customFormat="false" ht="15" hidden="false" customHeight="true" outlineLevel="0" collapsed="false">
      <c r="A1207" s="19" t="n">
        <v>45717.6041666667</v>
      </c>
      <c r="B1207" s="1" t="s">
        <v>32</v>
      </c>
      <c r="C1207" s="1" t="s">
        <v>199</v>
      </c>
      <c r="D1207" s="1" t="s">
        <v>183</v>
      </c>
      <c r="E1207" s="1" t="n">
        <v>0</v>
      </c>
      <c r="F1207" s="1" t="n">
        <v>3</v>
      </c>
      <c r="G1207" s="20" t="b">
        <f aca="false">FALSE()</f>
        <v>0</v>
      </c>
      <c r="H1207" s="20" t="b">
        <f aca="false">TRUE()</f>
        <v>1</v>
      </c>
    </row>
    <row r="1208" customFormat="false" ht="15" hidden="false" customHeight="true" outlineLevel="0" collapsed="false">
      <c r="A1208" s="19" t="n">
        <v>45717.6354166667</v>
      </c>
      <c r="B1208" s="1" t="s">
        <v>30</v>
      </c>
      <c r="C1208" s="1" t="s">
        <v>167</v>
      </c>
      <c r="D1208" s="1" t="s">
        <v>124</v>
      </c>
      <c r="E1208" s="1" t="n">
        <v>1</v>
      </c>
      <c r="F1208" s="1" t="n">
        <v>1</v>
      </c>
      <c r="G1208" s="20" t="b">
        <f aca="false">FALSE()</f>
        <v>0</v>
      </c>
      <c r="H1208" s="20" t="b">
        <f aca="false">FALSE()</f>
        <v>0</v>
      </c>
    </row>
    <row r="1209" customFormat="false" ht="15" hidden="false" customHeight="true" outlineLevel="0" collapsed="false">
      <c r="A1209" s="19" t="n">
        <v>45717.6666666667</v>
      </c>
      <c r="B1209" s="1" t="s">
        <v>33</v>
      </c>
      <c r="C1209" s="1" t="s">
        <v>150</v>
      </c>
      <c r="D1209" s="1" t="s">
        <v>155</v>
      </c>
      <c r="E1209" s="1" t="n">
        <v>1</v>
      </c>
      <c r="F1209" s="1" t="n">
        <v>3</v>
      </c>
      <c r="G1209" s="20" t="b">
        <f aca="false">FALSE()</f>
        <v>0</v>
      </c>
      <c r="H1209" s="20" t="b">
        <f aca="false">TRUE()</f>
        <v>1</v>
      </c>
    </row>
    <row r="1210" customFormat="false" ht="15" hidden="false" customHeight="true" outlineLevel="0" collapsed="false">
      <c r="A1210" s="19" t="n">
        <v>45717.7083333333</v>
      </c>
      <c r="B1210" s="1" t="s">
        <v>31</v>
      </c>
      <c r="C1210" s="1" t="s">
        <v>22</v>
      </c>
      <c r="D1210" s="1" t="s">
        <v>19</v>
      </c>
      <c r="E1210" s="1" t="n">
        <v>1</v>
      </c>
      <c r="F1210" s="1" t="n">
        <v>1</v>
      </c>
      <c r="G1210" s="20" t="b">
        <f aca="false">FALSE()</f>
        <v>0</v>
      </c>
      <c r="H1210" s="20" t="b">
        <f aca="false">FALSE()</f>
        <v>0</v>
      </c>
    </row>
    <row r="1211" customFormat="false" ht="15" hidden="false" customHeight="true" outlineLevel="0" collapsed="false">
      <c r="A1211" s="19" t="n">
        <v>45717.7291666667</v>
      </c>
      <c r="B1211" s="1" t="s">
        <v>30</v>
      </c>
      <c r="C1211" s="1" t="s">
        <v>116</v>
      </c>
      <c r="D1211" s="1" t="s">
        <v>18</v>
      </c>
      <c r="E1211" s="1" t="n">
        <v>2</v>
      </c>
      <c r="F1211" s="1" t="n">
        <v>1</v>
      </c>
      <c r="G1211" s="20" t="b">
        <f aca="false">TRUE()</f>
        <v>1</v>
      </c>
      <c r="H1211" s="20" t="b">
        <f aca="false">FALSE()</f>
        <v>0</v>
      </c>
    </row>
    <row r="1212" customFormat="false" ht="15" hidden="false" customHeight="true" outlineLevel="0" collapsed="false">
      <c r="A1212" s="19" t="n">
        <v>45717.7291666667</v>
      </c>
      <c r="B1212" s="1" t="s">
        <v>32</v>
      </c>
      <c r="C1212" s="1" t="s">
        <v>196</v>
      </c>
      <c r="D1212" s="1" t="s">
        <v>184</v>
      </c>
      <c r="E1212" s="1" t="n">
        <v>1</v>
      </c>
      <c r="F1212" s="1" t="n">
        <v>4</v>
      </c>
      <c r="G1212" s="20" t="b">
        <f aca="false">FALSE()</f>
        <v>0</v>
      </c>
      <c r="H1212" s="20" t="b">
        <f aca="false">TRUE()</f>
        <v>1</v>
      </c>
    </row>
    <row r="1213" customFormat="false" ht="15" hidden="false" customHeight="true" outlineLevel="0" collapsed="false">
      <c r="A1213" s="19" t="n">
        <v>45717.75</v>
      </c>
      <c r="B1213" s="1" t="s">
        <v>33</v>
      </c>
      <c r="C1213" s="1" t="s">
        <v>157</v>
      </c>
      <c r="D1213" s="1" t="s">
        <v>120</v>
      </c>
      <c r="E1213" s="1" t="n">
        <v>3</v>
      </c>
      <c r="F1213" s="1" t="n">
        <v>4</v>
      </c>
      <c r="G1213" s="20" t="b">
        <f aca="false">FALSE()</f>
        <v>0</v>
      </c>
      <c r="H1213" s="20" t="b">
        <f aca="false">TRUE()</f>
        <v>1</v>
      </c>
    </row>
    <row r="1214" customFormat="false" ht="15" hidden="false" customHeight="true" outlineLevel="0" collapsed="false">
      <c r="A1214" s="19" t="n">
        <v>45717.8229166667</v>
      </c>
      <c r="B1214" s="1" t="s">
        <v>31</v>
      </c>
      <c r="C1214" s="1" t="s">
        <v>165</v>
      </c>
      <c r="D1214" s="1" t="s">
        <v>139</v>
      </c>
      <c r="E1214" s="1" t="n">
        <v>1</v>
      </c>
      <c r="F1214" s="1" t="n">
        <v>0</v>
      </c>
      <c r="G1214" s="20" t="b">
        <f aca="false">TRUE()</f>
        <v>1</v>
      </c>
      <c r="H1214" s="20" t="b">
        <f aca="false">FALSE()</f>
        <v>0</v>
      </c>
    </row>
    <row r="1215" customFormat="false" ht="15" hidden="false" customHeight="true" outlineLevel="0" collapsed="false">
      <c r="A1215" s="19" t="n">
        <v>45717.8333333333</v>
      </c>
      <c r="B1215" s="1" t="s">
        <v>30</v>
      </c>
      <c r="C1215" s="1" t="s">
        <v>182</v>
      </c>
      <c r="D1215" s="1" t="s">
        <v>114</v>
      </c>
      <c r="E1215" s="1" t="n">
        <v>1</v>
      </c>
      <c r="F1215" s="1" t="n">
        <v>0</v>
      </c>
      <c r="G1215" s="20" t="b">
        <f aca="false">TRUE()</f>
        <v>1</v>
      </c>
      <c r="H1215" s="20" t="b">
        <f aca="false">FALSE()</f>
        <v>0</v>
      </c>
    </row>
    <row r="1216" customFormat="false" ht="15" hidden="false" customHeight="true" outlineLevel="0" collapsed="false">
      <c r="A1216" s="19" t="n">
        <v>45717.8368055556</v>
      </c>
      <c r="B1216" s="1" t="s">
        <v>33</v>
      </c>
      <c r="C1216" s="1" t="s">
        <v>17</v>
      </c>
      <c r="D1216" s="1" t="s">
        <v>144</v>
      </c>
      <c r="E1216" s="1" t="n">
        <v>4</v>
      </c>
      <c r="F1216" s="1" t="n">
        <v>1</v>
      </c>
      <c r="G1216" s="20" t="b">
        <f aca="false">TRUE()</f>
        <v>1</v>
      </c>
      <c r="H1216" s="20" t="b">
        <f aca="false">FALSE()</f>
        <v>0</v>
      </c>
    </row>
    <row r="1217" customFormat="false" ht="15" hidden="false" customHeight="true" outlineLevel="0" collapsed="false">
      <c r="A1217" s="19" t="n">
        <v>45718.4791666667</v>
      </c>
      <c r="B1217" s="1" t="s">
        <v>31</v>
      </c>
      <c r="C1217" s="1" t="s">
        <v>148</v>
      </c>
      <c r="D1217" s="1" t="s">
        <v>146</v>
      </c>
      <c r="E1217" s="1" t="n">
        <v>0</v>
      </c>
      <c r="F1217" s="1" t="n">
        <v>2</v>
      </c>
      <c r="G1217" s="20" t="b">
        <f aca="false">FALSE()</f>
        <v>0</v>
      </c>
      <c r="H1217" s="20" t="b">
        <f aca="false">TRUE()</f>
        <v>1</v>
      </c>
    </row>
    <row r="1218" customFormat="false" ht="15" hidden="false" customHeight="true" outlineLevel="0" collapsed="false">
      <c r="A1218" s="19" t="n">
        <v>45718.5416666667</v>
      </c>
      <c r="B1218" s="1" t="s">
        <v>30</v>
      </c>
      <c r="C1218" s="1" t="s">
        <v>142</v>
      </c>
      <c r="D1218" s="1" t="s">
        <v>115</v>
      </c>
      <c r="E1218" s="1" t="n">
        <v>1</v>
      </c>
      <c r="F1218" s="1" t="n">
        <v>0</v>
      </c>
      <c r="G1218" s="20" t="b">
        <f aca="false">TRUE()</f>
        <v>1</v>
      </c>
      <c r="H1218" s="20" t="b">
        <f aca="false">FALSE()</f>
        <v>0</v>
      </c>
    </row>
    <row r="1219" customFormat="false" ht="15" hidden="false" customHeight="true" outlineLevel="0" collapsed="false">
      <c r="A1219" s="19" t="n">
        <v>45718.5833333333</v>
      </c>
      <c r="B1219" s="1" t="s">
        <v>31</v>
      </c>
      <c r="C1219" s="1" t="s">
        <v>164</v>
      </c>
      <c r="D1219" s="1" t="s">
        <v>168</v>
      </c>
      <c r="E1219" s="1" t="n">
        <v>2</v>
      </c>
      <c r="F1219" s="1" t="n">
        <v>1</v>
      </c>
      <c r="G1219" s="20" t="b">
        <f aca="false">TRUE()</f>
        <v>1</v>
      </c>
      <c r="H1219" s="20" t="b">
        <f aca="false">FALSE()</f>
        <v>0</v>
      </c>
    </row>
    <row r="1220" customFormat="false" ht="15" hidden="false" customHeight="true" outlineLevel="0" collapsed="false">
      <c r="A1220" s="19" t="n">
        <v>45718.5833333333</v>
      </c>
      <c r="B1220" s="1" t="s">
        <v>31</v>
      </c>
      <c r="C1220" s="1" t="s">
        <v>136</v>
      </c>
      <c r="D1220" s="1" t="s">
        <v>147</v>
      </c>
      <c r="E1220" s="1" t="n">
        <v>1</v>
      </c>
      <c r="F1220" s="1" t="n">
        <v>1</v>
      </c>
      <c r="G1220" s="20" t="b">
        <f aca="false">FALSE()</f>
        <v>0</v>
      </c>
      <c r="H1220" s="20" t="b">
        <f aca="false">FALSE()</f>
        <v>0</v>
      </c>
    </row>
    <row r="1221" customFormat="false" ht="15" hidden="false" customHeight="true" outlineLevel="0" collapsed="false">
      <c r="A1221" s="19" t="n">
        <v>45718.5833333333</v>
      </c>
      <c r="B1221" s="1" t="s">
        <v>33</v>
      </c>
      <c r="C1221" s="1" t="s">
        <v>172</v>
      </c>
      <c r="D1221" s="1" t="s">
        <v>134</v>
      </c>
      <c r="E1221" s="1" t="n">
        <v>2</v>
      </c>
      <c r="F1221" s="1" t="n">
        <v>1</v>
      </c>
      <c r="G1221" s="20" t="b">
        <f aca="false">TRUE()</f>
        <v>1</v>
      </c>
      <c r="H1221" s="20" t="b">
        <f aca="false">FALSE()</f>
        <v>0</v>
      </c>
    </row>
    <row r="1222" customFormat="false" ht="15" hidden="false" customHeight="true" outlineLevel="0" collapsed="false">
      <c r="A1222" s="19" t="n">
        <v>45718.6041666667</v>
      </c>
      <c r="B1222" s="1" t="s">
        <v>32</v>
      </c>
      <c r="C1222" s="1" t="s">
        <v>188</v>
      </c>
      <c r="D1222" s="1" t="s">
        <v>194</v>
      </c>
      <c r="E1222" s="1" t="n">
        <v>0</v>
      </c>
      <c r="F1222" s="1" t="n">
        <v>1</v>
      </c>
      <c r="G1222" s="20" t="b">
        <f aca="false">FALSE()</f>
        <v>0</v>
      </c>
      <c r="H1222" s="20" t="b">
        <f aca="false">TRUE()</f>
        <v>1</v>
      </c>
    </row>
    <row r="1223" customFormat="false" ht="15" hidden="false" customHeight="true" outlineLevel="0" collapsed="false">
      <c r="A1223" s="19" t="n">
        <v>45718.6354166667</v>
      </c>
      <c r="B1223" s="1" t="s">
        <v>30</v>
      </c>
      <c r="C1223" s="1" t="s">
        <v>16</v>
      </c>
      <c r="D1223" s="1" t="s">
        <v>166</v>
      </c>
      <c r="E1223" s="1" t="n">
        <v>4</v>
      </c>
      <c r="F1223" s="1" t="n">
        <v>0</v>
      </c>
      <c r="G1223" s="20" t="b">
        <f aca="false">TRUE()</f>
        <v>1</v>
      </c>
      <c r="H1223" s="20" t="b">
        <f aca="false">FALSE()</f>
        <v>0</v>
      </c>
    </row>
    <row r="1224" customFormat="false" ht="15" hidden="false" customHeight="true" outlineLevel="0" collapsed="false">
      <c r="A1224" s="19" t="n">
        <v>45718.6770833333</v>
      </c>
      <c r="B1224" s="1" t="s">
        <v>33</v>
      </c>
      <c r="C1224" s="1" t="s">
        <v>156</v>
      </c>
      <c r="D1224" s="1" t="s">
        <v>158</v>
      </c>
      <c r="E1224" s="1" t="n">
        <v>0</v>
      </c>
      <c r="F1224" s="1" t="n">
        <v>4</v>
      </c>
      <c r="G1224" s="20" t="b">
        <f aca="false">FALSE()</f>
        <v>0</v>
      </c>
      <c r="H1224" s="20" t="b">
        <f aca="false">TRUE()</f>
        <v>1</v>
      </c>
    </row>
    <row r="1225" customFormat="false" ht="15" hidden="false" customHeight="true" outlineLevel="0" collapsed="false">
      <c r="A1225" s="19" t="n">
        <v>45718.6770833333</v>
      </c>
      <c r="B1225" s="1" t="s">
        <v>33</v>
      </c>
      <c r="C1225" s="1" t="s">
        <v>160</v>
      </c>
      <c r="D1225" s="1" t="s">
        <v>171</v>
      </c>
      <c r="E1225" s="1" t="n">
        <v>0</v>
      </c>
      <c r="F1225" s="1" t="n">
        <v>4</v>
      </c>
      <c r="G1225" s="20" t="b">
        <f aca="false">FALSE()</f>
        <v>0</v>
      </c>
      <c r="H1225" s="20" t="b">
        <f aca="false">TRUE()</f>
        <v>1</v>
      </c>
    </row>
    <row r="1226" customFormat="false" ht="15" hidden="false" customHeight="true" outlineLevel="0" collapsed="false">
      <c r="A1226" s="19" t="n">
        <v>45718.6770833333</v>
      </c>
      <c r="B1226" s="1" t="s">
        <v>33</v>
      </c>
      <c r="C1226" s="1" t="s">
        <v>154</v>
      </c>
      <c r="D1226" s="1" t="s">
        <v>161</v>
      </c>
      <c r="E1226" s="1" t="n">
        <v>0</v>
      </c>
      <c r="F1226" s="1" t="n">
        <v>1</v>
      </c>
      <c r="G1226" s="20" t="b">
        <f aca="false">FALSE()</f>
        <v>0</v>
      </c>
      <c r="H1226" s="20" t="b">
        <f aca="false">TRUE()</f>
        <v>1</v>
      </c>
    </row>
    <row r="1227" customFormat="false" ht="15" hidden="false" customHeight="true" outlineLevel="0" collapsed="false">
      <c r="A1227" s="19" t="n">
        <v>45718.6875</v>
      </c>
      <c r="B1227" s="1" t="s">
        <v>32</v>
      </c>
      <c r="C1227" s="1" t="s">
        <v>191</v>
      </c>
      <c r="D1227" s="1" t="s">
        <v>189</v>
      </c>
      <c r="E1227" s="1" t="n">
        <v>0</v>
      </c>
      <c r="F1227" s="1" t="n">
        <v>0</v>
      </c>
      <c r="G1227" s="20" t="b">
        <f aca="false">FALSE()</f>
        <v>0</v>
      </c>
      <c r="H1227" s="20" t="b">
        <f aca="false">FALSE()</f>
        <v>0</v>
      </c>
    </row>
    <row r="1228" customFormat="false" ht="15" hidden="false" customHeight="true" outlineLevel="0" collapsed="false">
      <c r="A1228" s="19" t="n">
        <v>45718.7083333333</v>
      </c>
      <c r="B1228" s="1" t="s">
        <v>31</v>
      </c>
      <c r="C1228" s="1" t="s">
        <v>20</v>
      </c>
      <c r="D1228" s="1" t="s">
        <v>178</v>
      </c>
      <c r="E1228" s="1" t="n">
        <v>2</v>
      </c>
      <c r="F1228" s="1" t="n">
        <v>1</v>
      </c>
      <c r="G1228" s="20" t="b">
        <f aca="false">TRUE()</f>
        <v>1</v>
      </c>
      <c r="H1228" s="20" t="b">
        <f aca="false">FALSE()</f>
        <v>0</v>
      </c>
    </row>
    <row r="1229" customFormat="false" ht="15" hidden="false" customHeight="true" outlineLevel="0" collapsed="false">
      <c r="A1229" s="19" t="n">
        <v>45718.7291666667</v>
      </c>
      <c r="B1229" s="1" t="s">
        <v>30</v>
      </c>
      <c r="C1229" s="1" t="s">
        <v>173</v>
      </c>
      <c r="D1229" s="1" t="s">
        <v>119</v>
      </c>
      <c r="E1229" s="1" t="n">
        <v>1</v>
      </c>
      <c r="F1229" s="1" t="n">
        <v>1</v>
      </c>
      <c r="G1229" s="20" t="b">
        <f aca="false">FALSE()</f>
        <v>0</v>
      </c>
      <c r="H1229" s="20" t="b">
        <f aca="false">FALSE()</f>
        <v>0</v>
      </c>
    </row>
    <row r="1230" customFormat="false" ht="15" hidden="false" customHeight="true" outlineLevel="0" collapsed="false">
      <c r="A1230" s="19" t="n">
        <v>45718.8229166667</v>
      </c>
      <c r="B1230" s="1" t="s">
        <v>33</v>
      </c>
      <c r="C1230" s="1" t="s">
        <v>135</v>
      </c>
      <c r="D1230" s="1" t="s">
        <v>159</v>
      </c>
      <c r="E1230" s="1" t="n">
        <v>2</v>
      </c>
      <c r="F1230" s="1" t="n">
        <v>0</v>
      </c>
      <c r="G1230" s="20" t="b">
        <f aca="false">TRUE()</f>
        <v>1</v>
      </c>
      <c r="H1230" s="20" t="b">
        <f aca="false">FALSE()</f>
        <v>0</v>
      </c>
    </row>
    <row r="1231" customFormat="false" ht="15" hidden="false" customHeight="true" outlineLevel="0" collapsed="false">
      <c r="A1231" s="19" t="n">
        <v>45718.8229166667</v>
      </c>
      <c r="B1231" s="1" t="s">
        <v>31</v>
      </c>
      <c r="C1231" s="1" t="s">
        <v>145</v>
      </c>
      <c r="D1231" s="1" t="s">
        <v>169</v>
      </c>
      <c r="E1231" s="1" t="n">
        <v>1</v>
      </c>
      <c r="F1231" s="1" t="n">
        <v>2</v>
      </c>
      <c r="G1231" s="20" t="b">
        <f aca="false">FALSE()</f>
        <v>0</v>
      </c>
      <c r="H1231" s="20" t="b">
        <f aca="false">TRUE()</f>
        <v>1</v>
      </c>
    </row>
    <row r="1232" customFormat="false" ht="15" hidden="false" customHeight="true" outlineLevel="0" collapsed="false">
      <c r="A1232" s="19" t="n">
        <v>45718.8333333333</v>
      </c>
      <c r="B1232" s="1" t="s">
        <v>30</v>
      </c>
      <c r="C1232" s="1" t="s">
        <v>141</v>
      </c>
      <c r="D1232" s="1" t="s">
        <v>151</v>
      </c>
      <c r="E1232" s="1" t="n">
        <v>3</v>
      </c>
      <c r="F1232" s="1" t="n">
        <v>3</v>
      </c>
      <c r="G1232" s="20" t="b">
        <f aca="false">FALSE()</f>
        <v>0</v>
      </c>
      <c r="H1232" s="20" t="b">
        <f aca="false">FALSE()</f>
        <v>0</v>
      </c>
    </row>
    <row r="1233" customFormat="false" ht="15" hidden="false" customHeight="true" outlineLevel="0" collapsed="false">
      <c r="A1233" s="19" t="n">
        <v>45719.8229166667</v>
      </c>
      <c r="B1233" s="1" t="s">
        <v>31</v>
      </c>
      <c r="C1233" s="1" t="s">
        <v>177</v>
      </c>
      <c r="D1233" s="1" t="s">
        <v>163</v>
      </c>
      <c r="E1233" s="1" t="n">
        <v>2</v>
      </c>
      <c r="F1233" s="1" t="n">
        <v>0</v>
      </c>
      <c r="G1233" s="20" t="b">
        <f aca="false">TRUE()</f>
        <v>1</v>
      </c>
      <c r="H1233" s="20" t="b">
        <f aca="false">FALSE()</f>
        <v>0</v>
      </c>
    </row>
    <row r="1234" customFormat="false" ht="15" hidden="false" customHeight="true" outlineLevel="0" collapsed="false">
      <c r="A1234" s="19" t="n">
        <v>45723.8125</v>
      </c>
      <c r="B1234" s="1" t="s">
        <v>32</v>
      </c>
      <c r="C1234" s="1" t="s">
        <v>183</v>
      </c>
      <c r="D1234" s="1" t="s">
        <v>187</v>
      </c>
      <c r="E1234" s="1" t="n">
        <v>1</v>
      </c>
      <c r="F1234" s="1" t="n">
        <v>3</v>
      </c>
      <c r="G1234" s="20" t="b">
        <f aca="false">FALSE()</f>
        <v>0</v>
      </c>
      <c r="H1234" s="20" t="b">
        <f aca="false">TRUE()</f>
        <v>1</v>
      </c>
    </row>
    <row r="1235" customFormat="false" ht="15" hidden="false" customHeight="true" outlineLevel="0" collapsed="false">
      <c r="A1235" s="19" t="n">
        <v>45723.8229166667</v>
      </c>
      <c r="B1235" s="1" t="s">
        <v>31</v>
      </c>
      <c r="C1235" s="1" t="s">
        <v>168</v>
      </c>
      <c r="D1235" s="1" t="s">
        <v>136</v>
      </c>
      <c r="E1235" s="1" t="n">
        <v>1</v>
      </c>
      <c r="F1235" s="1" t="n">
        <v>1</v>
      </c>
      <c r="G1235" s="20" t="b">
        <f aca="false">FALSE()</f>
        <v>0</v>
      </c>
      <c r="H1235" s="20" t="b">
        <f aca="false">FALSE()</f>
        <v>0</v>
      </c>
    </row>
    <row r="1236" customFormat="false" ht="15" hidden="false" customHeight="true" outlineLevel="0" collapsed="false">
      <c r="A1236" s="19" t="n">
        <v>45723.8229166667</v>
      </c>
      <c r="B1236" s="1" t="s">
        <v>33</v>
      </c>
      <c r="C1236" s="1" t="s">
        <v>158</v>
      </c>
      <c r="D1236" s="1" t="s">
        <v>149</v>
      </c>
      <c r="E1236" s="1" t="n">
        <v>1</v>
      </c>
      <c r="F1236" s="1" t="n">
        <v>1</v>
      </c>
      <c r="G1236" s="20" t="b">
        <f aca="false">FALSE()</f>
        <v>0</v>
      </c>
      <c r="H1236" s="20" t="b">
        <f aca="false">FALSE()</f>
        <v>0</v>
      </c>
    </row>
    <row r="1237" customFormat="false" ht="15" hidden="false" customHeight="true" outlineLevel="0" collapsed="false">
      <c r="A1237" s="19" t="n">
        <v>45724.5208333333</v>
      </c>
      <c r="B1237" s="1" t="s">
        <v>29</v>
      </c>
      <c r="C1237" s="1" t="s">
        <v>126</v>
      </c>
      <c r="D1237" s="1" t="s">
        <v>23</v>
      </c>
      <c r="E1237" s="1" t="n">
        <v>1</v>
      </c>
      <c r="F1237" s="1" t="n">
        <v>0</v>
      </c>
      <c r="G1237" s="20" t="b">
        <f aca="false">TRUE()</f>
        <v>1</v>
      </c>
      <c r="H1237" s="20" t="b">
        <f aca="false">FALSE()</f>
        <v>0</v>
      </c>
    </row>
    <row r="1238" customFormat="false" ht="15" hidden="false" customHeight="true" outlineLevel="0" collapsed="false">
      <c r="A1238" s="19" t="n">
        <v>45724.5416666667</v>
      </c>
      <c r="B1238" s="1" t="s">
        <v>30</v>
      </c>
      <c r="C1238" s="1" t="s">
        <v>118</v>
      </c>
      <c r="D1238" s="1" t="s">
        <v>142</v>
      </c>
      <c r="E1238" s="1" t="n">
        <v>2</v>
      </c>
      <c r="F1238" s="1" t="n">
        <v>1</v>
      </c>
      <c r="G1238" s="20" t="b">
        <f aca="false">TRUE()</f>
        <v>1</v>
      </c>
      <c r="H1238" s="20" t="b">
        <f aca="false">FALSE()</f>
        <v>0</v>
      </c>
    </row>
    <row r="1239" customFormat="false" ht="15" hidden="false" customHeight="true" outlineLevel="0" collapsed="false">
      <c r="A1239" s="19" t="n">
        <v>45724.5833333333</v>
      </c>
      <c r="B1239" s="1" t="s">
        <v>31</v>
      </c>
      <c r="C1239" s="1" t="s">
        <v>139</v>
      </c>
      <c r="D1239" s="1" t="s">
        <v>146</v>
      </c>
      <c r="E1239" s="1" t="n">
        <v>2</v>
      </c>
      <c r="F1239" s="1" t="n">
        <v>2</v>
      </c>
      <c r="G1239" s="20" t="b">
        <f aca="false">FALSE()</f>
        <v>0</v>
      </c>
      <c r="H1239" s="20" t="b">
        <f aca="false">FALSE()</f>
        <v>0</v>
      </c>
    </row>
    <row r="1240" customFormat="false" ht="15" hidden="false" customHeight="true" outlineLevel="0" collapsed="false">
      <c r="A1240" s="19" t="n">
        <v>45724.5833333333</v>
      </c>
      <c r="B1240" s="1" t="s">
        <v>31</v>
      </c>
      <c r="C1240" s="1" t="s">
        <v>178</v>
      </c>
      <c r="D1240" s="1" t="s">
        <v>170</v>
      </c>
      <c r="E1240" s="1" t="n">
        <v>1</v>
      </c>
      <c r="F1240" s="1" t="n">
        <v>1</v>
      </c>
      <c r="G1240" s="20" t="b">
        <f aca="false">FALSE()</f>
        <v>0</v>
      </c>
      <c r="H1240" s="20" t="b">
        <f aca="false">FALSE()</f>
        <v>0</v>
      </c>
    </row>
    <row r="1241" customFormat="false" ht="15" hidden="false" customHeight="true" outlineLevel="0" collapsed="false">
      <c r="A1241" s="19" t="n">
        <v>45724.6041666667</v>
      </c>
      <c r="B1241" s="1" t="s">
        <v>32</v>
      </c>
      <c r="C1241" s="1" t="s">
        <v>197</v>
      </c>
      <c r="D1241" s="1" t="s">
        <v>198</v>
      </c>
      <c r="E1241" s="1" t="n">
        <v>1</v>
      </c>
      <c r="F1241" s="1" t="n">
        <v>1</v>
      </c>
      <c r="G1241" s="20" t="b">
        <f aca="false">FALSE()</f>
        <v>0</v>
      </c>
      <c r="H1241" s="20" t="b">
        <f aca="false">FALSE()</f>
        <v>0</v>
      </c>
    </row>
    <row r="1242" customFormat="false" ht="15" hidden="false" customHeight="true" outlineLevel="0" collapsed="false">
      <c r="A1242" s="19" t="n">
        <v>45724.6041666667</v>
      </c>
      <c r="B1242" s="1" t="s">
        <v>32</v>
      </c>
      <c r="C1242" s="1" t="s">
        <v>184</v>
      </c>
      <c r="D1242" s="1" t="s">
        <v>192</v>
      </c>
      <c r="E1242" s="1" t="n">
        <v>0</v>
      </c>
      <c r="F1242" s="1" t="n">
        <v>2</v>
      </c>
      <c r="G1242" s="20" t="b">
        <f aca="false">FALSE()</f>
        <v>0</v>
      </c>
      <c r="H1242" s="20" t="b">
        <f aca="false">TRUE()</f>
        <v>1</v>
      </c>
    </row>
    <row r="1243" customFormat="false" ht="15" hidden="false" customHeight="true" outlineLevel="0" collapsed="false">
      <c r="A1243" s="19" t="n">
        <v>45724.6041666667</v>
      </c>
      <c r="B1243" s="1" t="s">
        <v>32</v>
      </c>
      <c r="C1243" s="1" t="s">
        <v>15</v>
      </c>
      <c r="D1243" s="1" t="s">
        <v>186</v>
      </c>
      <c r="E1243" s="1" t="n">
        <v>2</v>
      </c>
      <c r="F1243" s="1" t="n">
        <v>3</v>
      </c>
      <c r="G1243" s="20" t="b">
        <f aca="false">FALSE()</f>
        <v>0</v>
      </c>
      <c r="H1243" s="20" t="b">
        <f aca="false">TRUE()</f>
        <v>1</v>
      </c>
    </row>
    <row r="1244" customFormat="false" ht="15" hidden="false" customHeight="true" outlineLevel="0" collapsed="false">
      <c r="A1244" s="19" t="n">
        <v>45724.6041666667</v>
      </c>
      <c r="B1244" s="1" t="s">
        <v>32</v>
      </c>
      <c r="C1244" s="1" t="s">
        <v>194</v>
      </c>
      <c r="D1244" s="1" t="s">
        <v>190</v>
      </c>
      <c r="E1244" s="1" t="n">
        <v>2</v>
      </c>
      <c r="F1244" s="1" t="n">
        <v>2</v>
      </c>
      <c r="G1244" s="20" t="b">
        <f aca="false">FALSE()</f>
        <v>0</v>
      </c>
      <c r="H1244" s="20" t="b">
        <f aca="false">FALSE()</f>
        <v>0</v>
      </c>
    </row>
    <row r="1245" customFormat="false" ht="15" hidden="false" customHeight="true" outlineLevel="0" collapsed="false">
      <c r="A1245" s="19" t="n">
        <v>45724.6041666667</v>
      </c>
      <c r="B1245" s="1" t="s">
        <v>32</v>
      </c>
      <c r="C1245" s="1" t="s">
        <v>195</v>
      </c>
      <c r="D1245" s="1" t="s">
        <v>191</v>
      </c>
      <c r="E1245" s="1" t="n">
        <v>0</v>
      </c>
      <c r="F1245" s="1" t="n">
        <v>1</v>
      </c>
      <c r="G1245" s="20" t="b">
        <f aca="false">FALSE()</f>
        <v>0</v>
      </c>
      <c r="H1245" s="20" t="b">
        <f aca="false">TRUE()</f>
        <v>1</v>
      </c>
    </row>
    <row r="1246" customFormat="false" ht="15" hidden="false" customHeight="true" outlineLevel="0" collapsed="false">
      <c r="A1246" s="19" t="n">
        <v>45724.625</v>
      </c>
      <c r="B1246" s="1" t="s">
        <v>29</v>
      </c>
      <c r="C1246" s="1" t="s">
        <v>153</v>
      </c>
      <c r="D1246" s="1" t="s">
        <v>125</v>
      </c>
      <c r="E1246" s="1" t="n">
        <v>1</v>
      </c>
      <c r="F1246" s="1" t="n">
        <v>0</v>
      </c>
      <c r="G1246" s="20" t="b">
        <f aca="false">TRUE()</f>
        <v>1</v>
      </c>
      <c r="H1246" s="20" t="b">
        <f aca="false">FALSE()</f>
        <v>0</v>
      </c>
    </row>
    <row r="1247" customFormat="false" ht="15" hidden="false" customHeight="true" outlineLevel="0" collapsed="false">
      <c r="A1247" s="19" t="n">
        <v>45724.625</v>
      </c>
      <c r="B1247" s="1" t="s">
        <v>29</v>
      </c>
      <c r="C1247" s="1" t="s">
        <v>21</v>
      </c>
      <c r="D1247" s="1" t="s">
        <v>133</v>
      </c>
      <c r="E1247" s="1" t="n">
        <v>3</v>
      </c>
      <c r="F1247" s="1" t="n">
        <v>1</v>
      </c>
      <c r="G1247" s="20" t="b">
        <f aca="false">TRUE()</f>
        <v>1</v>
      </c>
      <c r="H1247" s="20" t="b">
        <f aca="false">FALSE()</f>
        <v>0</v>
      </c>
    </row>
    <row r="1248" customFormat="false" ht="15" hidden="false" customHeight="true" outlineLevel="0" collapsed="false">
      <c r="A1248" s="19" t="n">
        <v>45724.625</v>
      </c>
      <c r="B1248" s="1" t="s">
        <v>29</v>
      </c>
      <c r="C1248" s="1" t="s">
        <v>129</v>
      </c>
      <c r="D1248" s="1" t="s">
        <v>122</v>
      </c>
      <c r="E1248" s="1" t="n">
        <v>2</v>
      </c>
      <c r="F1248" s="1" t="n">
        <v>1</v>
      </c>
      <c r="G1248" s="20" t="b">
        <f aca="false">TRUE()</f>
        <v>1</v>
      </c>
      <c r="H1248" s="20" t="b">
        <f aca="false">FALSE()</f>
        <v>0</v>
      </c>
    </row>
    <row r="1249" customFormat="false" ht="15" hidden="false" customHeight="true" outlineLevel="0" collapsed="false">
      <c r="A1249" s="19" t="n">
        <v>45724.6354166667</v>
      </c>
      <c r="B1249" s="1" t="s">
        <v>30</v>
      </c>
      <c r="C1249" s="1" t="s">
        <v>119</v>
      </c>
      <c r="D1249" s="1" t="s">
        <v>181</v>
      </c>
      <c r="E1249" s="1" t="n">
        <v>1</v>
      </c>
      <c r="F1249" s="1" t="n">
        <v>0</v>
      </c>
      <c r="G1249" s="20" t="b">
        <f aca="false">TRUE()</f>
        <v>1</v>
      </c>
      <c r="H1249" s="20" t="b">
        <f aca="false">FALSE()</f>
        <v>0</v>
      </c>
    </row>
    <row r="1250" customFormat="false" ht="15" hidden="false" customHeight="true" outlineLevel="0" collapsed="false">
      <c r="A1250" s="19" t="n">
        <v>45724.6666666667</v>
      </c>
      <c r="B1250" s="1" t="s">
        <v>33</v>
      </c>
      <c r="C1250" s="1" t="s">
        <v>171</v>
      </c>
      <c r="D1250" s="1" t="s">
        <v>17</v>
      </c>
      <c r="E1250" s="1" t="n">
        <v>1</v>
      </c>
      <c r="F1250" s="1" t="n">
        <v>4</v>
      </c>
      <c r="G1250" s="20" t="b">
        <f aca="false">FALSE()</f>
        <v>0</v>
      </c>
      <c r="H1250" s="20" t="b">
        <f aca="false">TRUE()</f>
        <v>1</v>
      </c>
    </row>
    <row r="1251" customFormat="false" ht="15" hidden="false" customHeight="true" outlineLevel="0" collapsed="false">
      <c r="A1251" s="19" t="n">
        <v>45724.7083333333</v>
      </c>
      <c r="B1251" s="1" t="s">
        <v>31</v>
      </c>
      <c r="C1251" s="1" t="s">
        <v>174</v>
      </c>
      <c r="D1251" s="1" t="s">
        <v>145</v>
      </c>
      <c r="E1251" s="1" t="n">
        <v>2</v>
      </c>
      <c r="F1251" s="1" t="n">
        <v>3</v>
      </c>
      <c r="G1251" s="20" t="b">
        <f aca="false">FALSE()</f>
        <v>0</v>
      </c>
      <c r="H1251" s="20" t="b">
        <f aca="false">TRUE()</f>
        <v>1</v>
      </c>
    </row>
    <row r="1252" customFormat="false" ht="15" hidden="false" customHeight="true" outlineLevel="0" collapsed="false">
      <c r="A1252" s="19" t="n">
        <v>45724.7291666667</v>
      </c>
      <c r="B1252" s="1" t="s">
        <v>30</v>
      </c>
      <c r="C1252" s="1" t="s">
        <v>151</v>
      </c>
      <c r="D1252" s="1" t="s">
        <v>175</v>
      </c>
      <c r="E1252" s="1" t="n">
        <v>2</v>
      </c>
      <c r="F1252" s="1" t="n">
        <v>1</v>
      </c>
      <c r="G1252" s="20" t="b">
        <f aca="false">TRUE()</f>
        <v>1</v>
      </c>
      <c r="H1252" s="20" t="b">
        <f aca="false">FALSE()</f>
        <v>0</v>
      </c>
    </row>
    <row r="1253" customFormat="false" ht="15" hidden="false" customHeight="true" outlineLevel="0" collapsed="false">
      <c r="A1253" s="19" t="n">
        <v>45724.7291666667</v>
      </c>
      <c r="B1253" s="1" t="s">
        <v>32</v>
      </c>
      <c r="C1253" s="1" t="s">
        <v>189</v>
      </c>
      <c r="D1253" s="1" t="s">
        <v>185</v>
      </c>
      <c r="E1253" s="1" t="n">
        <v>0</v>
      </c>
      <c r="F1253" s="1" t="n">
        <v>0</v>
      </c>
      <c r="G1253" s="20" t="b">
        <f aca="false">FALSE()</f>
        <v>0</v>
      </c>
      <c r="H1253" s="20" t="b">
        <f aca="false">FALSE()</f>
        <v>0</v>
      </c>
    </row>
    <row r="1254" customFormat="false" ht="15" hidden="false" customHeight="true" outlineLevel="0" collapsed="false">
      <c r="A1254" s="19" t="n">
        <v>45724.7291666667</v>
      </c>
      <c r="B1254" s="1" t="s">
        <v>29</v>
      </c>
      <c r="C1254" s="1" t="s">
        <v>152</v>
      </c>
      <c r="D1254" s="1" t="s">
        <v>138</v>
      </c>
      <c r="E1254" s="1" t="n">
        <v>0</v>
      </c>
      <c r="F1254" s="1" t="n">
        <v>1</v>
      </c>
      <c r="G1254" s="20" t="b">
        <f aca="false">FALSE()</f>
        <v>0</v>
      </c>
      <c r="H1254" s="20" t="b">
        <f aca="false">TRUE()</f>
        <v>1</v>
      </c>
    </row>
    <row r="1255" customFormat="false" ht="15" hidden="false" customHeight="true" outlineLevel="0" collapsed="false">
      <c r="A1255" s="19" t="n">
        <v>45724.75</v>
      </c>
      <c r="B1255" s="1" t="s">
        <v>33</v>
      </c>
      <c r="C1255" s="1" t="s">
        <v>144</v>
      </c>
      <c r="D1255" s="1" t="s">
        <v>160</v>
      </c>
      <c r="E1255" s="1" t="n">
        <v>1</v>
      </c>
      <c r="F1255" s="1" t="n">
        <v>0</v>
      </c>
      <c r="G1255" s="20" t="b">
        <f aca="false">TRUE()</f>
        <v>1</v>
      </c>
      <c r="H1255" s="20" t="b">
        <f aca="false">FALSE()</f>
        <v>0</v>
      </c>
    </row>
    <row r="1256" customFormat="false" ht="15" hidden="false" customHeight="true" outlineLevel="0" collapsed="false">
      <c r="A1256" s="19" t="n">
        <v>45724.8229166667</v>
      </c>
      <c r="B1256" s="1" t="s">
        <v>31</v>
      </c>
      <c r="C1256" s="1" t="s">
        <v>19</v>
      </c>
      <c r="D1256" s="1" t="s">
        <v>148</v>
      </c>
      <c r="E1256" s="1" t="n">
        <v>3</v>
      </c>
      <c r="F1256" s="1" t="n">
        <v>2</v>
      </c>
      <c r="G1256" s="20" t="b">
        <f aca="false">TRUE()</f>
        <v>1</v>
      </c>
      <c r="H1256" s="20" t="b">
        <f aca="false">FALSE()</f>
        <v>0</v>
      </c>
    </row>
    <row r="1257" customFormat="false" ht="15" hidden="false" customHeight="true" outlineLevel="0" collapsed="false">
      <c r="A1257" s="19" t="n">
        <v>45724.8333333333</v>
      </c>
      <c r="B1257" s="1" t="s">
        <v>29</v>
      </c>
      <c r="C1257" s="1" t="s">
        <v>131</v>
      </c>
      <c r="D1257" s="1" t="s">
        <v>128</v>
      </c>
      <c r="E1257" s="1" t="n">
        <v>1</v>
      </c>
      <c r="F1257" s="1" t="n">
        <v>1</v>
      </c>
      <c r="G1257" s="20" t="b">
        <f aca="false">FALSE()</f>
        <v>0</v>
      </c>
      <c r="H1257" s="20" t="b">
        <f aca="false">FALSE()</f>
        <v>0</v>
      </c>
    </row>
    <row r="1258" customFormat="false" ht="15" hidden="false" customHeight="true" outlineLevel="0" collapsed="false">
      <c r="A1258" s="19" t="n">
        <v>45724.8368055556</v>
      </c>
      <c r="B1258" s="1" t="s">
        <v>33</v>
      </c>
      <c r="C1258" s="1" t="s">
        <v>135</v>
      </c>
      <c r="D1258" s="1" t="s">
        <v>157</v>
      </c>
      <c r="E1258" s="1" t="n">
        <v>0</v>
      </c>
      <c r="F1258" s="1" t="n">
        <v>1</v>
      </c>
      <c r="G1258" s="20" t="b">
        <f aca="false">FALSE()</f>
        <v>0</v>
      </c>
      <c r="H1258" s="20" t="b">
        <f aca="false">TRUE()</f>
        <v>1</v>
      </c>
    </row>
    <row r="1259" customFormat="false" ht="15" hidden="false" customHeight="true" outlineLevel="0" collapsed="false">
      <c r="A1259" s="19" t="n">
        <v>45725.4791666667</v>
      </c>
      <c r="B1259" s="1" t="s">
        <v>31</v>
      </c>
      <c r="C1259" s="1" t="s">
        <v>163</v>
      </c>
      <c r="D1259" s="1" t="s">
        <v>164</v>
      </c>
      <c r="E1259" s="1" t="n">
        <v>1</v>
      </c>
      <c r="F1259" s="1" t="n">
        <v>2</v>
      </c>
      <c r="G1259" s="20" t="b">
        <f aca="false">FALSE()</f>
        <v>0</v>
      </c>
      <c r="H1259" s="20" t="b">
        <f aca="false">TRUE()</f>
        <v>1</v>
      </c>
    </row>
    <row r="1260" customFormat="false" ht="15" hidden="false" customHeight="true" outlineLevel="0" collapsed="false">
      <c r="A1260" s="19" t="n">
        <v>45725.5416666667</v>
      </c>
      <c r="B1260" s="1" t="s">
        <v>30</v>
      </c>
      <c r="C1260" s="1" t="s">
        <v>115</v>
      </c>
      <c r="D1260" s="1" t="s">
        <v>182</v>
      </c>
      <c r="E1260" s="1" t="n">
        <v>2</v>
      </c>
      <c r="F1260" s="1" t="n">
        <v>1</v>
      </c>
      <c r="G1260" s="20" t="b">
        <f aca="false">TRUE()</f>
        <v>1</v>
      </c>
      <c r="H1260" s="20" t="b">
        <f aca="false">FALSE()</f>
        <v>0</v>
      </c>
    </row>
    <row r="1261" customFormat="false" ht="15" hidden="false" customHeight="true" outlineLevel="0" collapsed="false">
      <c r="A1261" s="19" t="n">
        <v>45725.5833333333</v>
      </c>
      <c r="B1261" s="1" t="s">
        <v>31</v>
      </c>
      <c r="C1261" s="1" t="s">
        <v>22</v>
      </c>
      <c r="D1261" s="1" t="s">
        <v>140</v>
      </c>
      <c r="E1261" s="1" t="n">
        <v>2</v>
      </c>
      <c r="F1261" s="1" t="n">
        <v>1</v>
      </c>
      <c r="G1261" s="20" t="b">
        <f aca="false">TRUE()</f>
        <v>1</v>
      </c>
      <c r="H1261" s="20" t="b">
        <f aca="false">FALSE()</f>
        <v>0</v>
      </c>
    </row>
    <row r="1262" customFormat="false" ht="15" hidden="false" customHeight="true" outlineLevel="0" collapsed="false">
      <c r="A1262" s="19" t="n">
        <v>45725.5833333333</v>
      </c>
      <c r="B1262" s="1" t="s">
        <v>29</v>
      </c>
      <c r="C1262" s="1" t="s">
        <v>180</v>
      </c>
      <c r="D1262" s="1" t="s">
        <v>127</v>
      </c>
      <c r="E1262" s="1" t="n">
        <v>2</v>
      </c>
      <c r="F1262" s="1" t="n">
        <v>2</v>
      </c>
      <c r="G1262" s="20" t="b">
        <f aca="false">FALSE()</f>
        <v>0</v>
      </c>
      <c r="H1262" s="20" t="b">
        <f aca="false">FALSE()</f>
        <v>0</v>
      </c>
    </row>
    <row r="1263" customFormat="false" ht="15" hidden="false" customHeight="true" outlineLevel="0" collapsed="false">
      <c r="A1263" s="19" t="n">
        <v>45725.5833333333</v>
      </c>
      <c r="B1263" s="1" t="s">
        <v>29</v>
      </c>
      <c r="C1263" s="1" t="s">
        <v>162</v>
      </c>
      <c r="D1263" s="1" t="s">
        <v>179</v>
      </c>
      <c r="E1263" s="1" t="n">
        <v>1</v>
      </c>
      <c r="F1263" s="1" t="n">
        <v>0</v>
      </c>
      <c r="G1263" s="20" t="b">
        <f aca="false">TRUE()</f>
        <v>1</v>
      </c>
      <c r="H1263" s="20" t="b">
        <f aca="false">FALSE()</f>
        <v>0</v>
      </c>
    </row>
    <row r="1264" customFormat="false" ht="15" hidden="false" customHeight="true" outlineLevel="0" collapsed="false">
      <c r="A1264" s="19" t="n">
        <v>45725.5833333333</v>
      </c>
      <c r="B1264" s="1" t="s">
        <v>33</v>
      </c>
      <c r="C1264" s="1" t="s">
        <v>134</v>
      </c>
      <c r="D1264" s="1" t="s">
        <v>156</v>
      </c>
      <c r="E1264" s="1" t="n">
        <v>2</v>
      </c>
      <c r="F1264" s="1" t="n">
        <v>0</v>
      </c>
      <c r="G1264" s="20" t="b">
        <f aca="false">TRUE()</f>
        <v>1</v>
      </c>
      <c r="H1264" s="20" t="b">
        <f aca="false">FALSE()</f>
        <v>0</v>
      </c>
    </row>
    <row r="1265" customFormat="false" ht="15" hidden="false" customHeight="true" outlineLevel="0" collapsed="false">
      <c r="A1265" s="19" t="n">
        <v>45725.6041666667</v>
      </c>
      <c r="B1265" s="1" t="s">
        <v>32</v>
      </c>
      <c r="C1265" s="1" t="s">
        <v>196</v>
      </c>
      <c r="D1265" s="1" t="s">
        <v>188</v>
      </c>
      <c r="E1265" s="1" t="n">
        <v>1</v>
      </c>
      <c r="F1265" s="1" t="n">
        <v>2</v>
      </c>
      <c r="G1265" s="20" t="b">
        <f aca="false">FALSE()</f>
        <v>0</v>
      </c>
      <c r="H1265" s="20" t="b">
        <f aca="false">TRUE()</f>
        <v>1</v>
      </c>
    </row>
    <row r="1266" customFormat="false" ht="15" hidden="false" customHeight="true" outlineLevel="0" collapsed="false">
      <c r="A1266" s="19" t="n">
        <v>45725.6354166667</v>
      </c>
      <c r="B1266" s="1" t="s">
        <v>30</v>
      </c>
      <c r="C1266" s="1" t="s">
        <v>18</v>
      </c>
      <c r="D1266" s="1" t="s">
        <v>167</v>
      </c>
      <c r="E1266" s="1" t="n">
        <v>2</v>
      </c>
      <c r="F1266" s="1" t="n">
        <v>1</v>
      </c>
      <c r="G1266" s="20" t="b">
        <f aca="false">TRUE()</f>
        <v>1</v>
      </c>
      <c r="H1266" s="20" t="b">
        <f aca="false">FALSE()</f>
        <v>0</v>
      </c>
    </row>
    <row r="1267" customFormat="false" ht="15" hidden="false" customHeight="true" outlineLevel="0" collapsed="false">
      <c r="A1267" s="19" t="n">
        <v>45725.6770833333</v>
      </c>
      <c r="B1267" s="1" t="s">
        <v>33</v>
      </c>
      <c r="C1267" s="1" t="s">
        <v>120</v>
      </c>
      <c r="D1267" s="1" t="s">
        <v>150</v>
      </c>
      <c r="E1267" s="1" t="n">
        <v>1</v>
      </c>
      <c r="F1267" s="1" t="n">
        <v>1</v>
      </c>
      <c r="G1267" s="20" t="b">
        <f aca="false">FALSE()</f>
        <v>0</v>
      </c>
      <c r="H1267" s="20" t="b">
        <f aca="false">FALSE()</f>
        <v>0</v>
      </c>
    </row>
    <row r="1268" customFormat="false" ht="15" hidden="false" customHeight="true" outlineLevel="0" collapsed="false">
      <c r="A1268" s="19" t="n">
        <v>45725.6770833333</v>
      </c>
      <c r="B1268" s="1" t="s">
        <v>33</v>
      </c>
      <c r="C1268" s="1" t="s">
        <v>143</v>
      </c>
      <c r="D1268" s="1" t="s">
        <v>154</v>
      </c>
      <c r="E1268" s="1" t="n">
        <v>0</v>
      </c>
      <c r="F1268" s="1" t="n">
        <v>2</v>
      </c>
      <c r="G1268" s="20" t="b">
        <f aca="false">FALSE()</f>
        <v>0</v>
      </c>
      <c r="H1268" s="20" t="b">
        <f aca="false">TRUE()</f>
        <v>1</v>
      </c>
    </row>
    <row r="1269" customFormat="false" ht="15" hidden="false" customHeight="true" outlineLevel="0" collapsed="false">
      <c r="A1269" s="19" t="n">
        <v>45725.6770833333</v>
      </c>
      <c r="B1269" s="1" t="s">
        <v>33</v>
      </c>
      <c r="C1269" s="1" t="s">
        <v>159</v>
      </c>
      <c r="D1269" s="1" t="s">
        <v>161</v>
      </c>
      <c r="E1269" s="1" t="n">
        <v>0</v>
      </c>
      <c r="F1269" s="1" t="n">
        <v>1</v>
      </c>
      <c r="G1269" s="20" t="b">
        <f aca="false">FALSE()</f>
        <v>0</v>
      </c>
      <c r="H1269" s="20" t="b">
        <f aca="false">TRUE()</f>
        <v>1</v>
      </c>
    </row>
    <row r="1270" customFormat="false" ht="15" hidden="false" customHeight="true" outlineLevel="0" collapsed="false">
      <c r="A1270" s="19" t="n">
        <v>45725.6875</v>
      </c>
      <c r="B1270" s="1" t="s">
        <v>29</v>
      </c>
      <c r="C1270" s="1" t="s">
        <v>121</v>
      </c>
      <c r="D1270" s="1" t="s">
        <v>130</v>
      </c>
      <c r="E1270" s="1" t="n">
        <v>1</v>
      </c>
      <c r="F1270" s="1" t="n">
        <v>1</v>
      </c>
      <c r="G1270" s="20" t="b">
        <f aca="false">FALSE()</f>
        <v>0</v>
      </c>
      <c r="H1270" s="20" t="b">
        <f aca="false">FALSE()</f>
        <v>0</v>
      </c>
    </row>
    <row r="1271" customFormat="false" ht="15" hidden="false" customHeight="true" outlineLevel="0" collapsed="false">
      <c r="A1271" s="19" t="n">
        <v>45725.6875</v>
      </c>
      <c r="B1271" s="1" t="s">
        <v>32</v>
      </c>
      <c r="C1271" s="1" t="s">
        <v>193</v>
      </c>
      <c r="D1271" s="1" t="s">
        <v>199</v>
      </c>
      <c r="E1271" s="1" t="n">
        <v>1</v>
      </c>
      <c r="F1271" s="1" t="n">
        <v>1</v>
      </c>
      <c r="G1271" s="20" t="b">
        <f aca="false">FALSE()</f>
        <v>0</v>
      </c>
      <c r="H1271" s="20" t="b">
        <f aca="false">FALSE()</f>
        <v>0</v>
      </c>
    </row>
    <row r="1272" customFormat="false" ht="15" hidden="false" customHeight="true" outlineLevel="0" collapsed="false">
      <c r="A1272" s="19" t="n">
        <v>45725.7083333333</v>
      </c>
      <c r="B1272" s="1" t="s">
        <v>31</v>
      </c>
      <c r="C1272" s="1" t="s">
        <v>147</v>
      </c>
      <c r="D1272" s="1" t="s">
        <v>20</v>
      </c>
      <c r="E1272" s="1" t="n">
        <v>0</v>
      </c>
      <c r="F1272" s="1" t="n">
        <v>1</v>
      </c>
      <c r="G1272" s="20" t="b">
        <f aca="false">FALSE()</f>
        <v>0</v>
      </c>
      <c r="H1272" s="20" t="b">
        <f aca="false">TRUE()</f>
        <v>1</v>
      </c>
    </row>
    <row r="1273" customFormat="false" ht="15" hidden="false" customHeight="true" outlineLevel="0" collapsed="false">
      <c r="A1273" s="19" t="n">
        <v>45725.7291666667</v>
      </c>
      <c r="B1273" s="1" t="s">
        <v>30</v>
      </c>
      <c r="C1273" s="1" t="s">
        <v>114</v>
      </c>
      <c r="D1273" s="1" t="s">
        <v>173</v>
      </c>
      <c r="E1273" s="1" t="n">
        <v>1</v>
      </c>
      <c r="F1273" s="1" t="n">
        <v>1</v>
      </c>
      <c r="G1273" s="20" t="b">
        <f aca="false">FALSE()</f>
        <v>0</v>
      </c>
      <c r="H1273" s="20" t="b">
        <f aca="false">FALSE()</f>
        <v>0</v>
      </c>
    </row>
    <row r="1274" customFormat="false" ht="15" hidden="false" customHeight="true" outlineLevel="0" collapsed="false">
      <c r="A1274" s="19" t="n">
        <v>45725.7291666667</v>
      </c>
      <c r="B1274" s="1" t="s">
        <v>30</v>
      </c>
      <c r="C1274" s="1" t="s">
        <v>116</v>
      </c>
      <c r="D1274" s="1" t="s">
        <v>123</v>
      </c>
      <c r="E1274" s="1" t="n">
        <v>1</v>
      </c>
      <c r="F1274" s="1" t="n">
        <v>0</v>
      </c>
      <c r="G1274" s="20" t="b">
        <f aca="false">TRUE()</f>
        <v>1</v>
      </c>
      <c r="H1274" s="20" t="b">
        <f aca="false">FALSE()</f>
        <v>0</v>
      </c>
    </row>
    <row r="1275" customFormat="false" ht="15" hidden="false" customHeight="true" outlineLevel="0" collapsed="false">
      <c r="A1275" s="19" t="n">
        <v>45725.8229166667</v>
      </c>
      <c r="B1275" s="1" t="s">
        <v>33</v>
      </c>
      <c r="C1275" s="1" t="s">
        <v>155</v>
      </c>
      <c r="D1275" s="1" t="s">
        <v>172</v>
      </c>
      <c r="E1275" s="1" t="n">
        <v>0</v>
      </c>
      <c r="F1275" s="1" t="n">
        <v>2</v>
      </c>
      <c r="G1275" s="20" t="b">
        <f aca="false">FALSE()</f>
        <v>0</v>
      </c>
      <c r="H1275" s="20" t="b">
        <f aca="false">TRUE()</f>
        <v>1</v>
      </c>
    </row>
    <row r="1276" customFormat="false" ht="15" hidden="false" customHeight="true" outlineLevel="0" collapsed="false">
      <c r="A1276" s="19" t="n">
        <v>45725.8229166667</v>
      </c>
      <c r="B1276" s="1" t="s">
        <v>31</v>
      </c>
      <c r="C1276" s="1" t="s">
        <v>177</v>
      </c>
      <c r="D1276" s="1" t="s">
        <v>24</v>
      </c>
      <c r="E1276" s="1" t="n">
        <v>0</v>
      </c>
      <c r="F1276" s="1" t="n">
        <v>4</v>
      </c>
      <c r="G1276" s="20" t="b">
        <f aca="false">FALSE()</f>
        <v>0</v>
      </c>
      <c r="H1276" s="20" t="b">
        <f aca="false">TRUE()</f>
        <v>1</v>
      </c>
    </row>
    <row r="1277" customFormat="false" ht="15" hidden="false" customHeight="true" outlineLevel="0" collapsed="false">
      <c r="A1277" s="19" t="n">
        <v>45725.8333333333</v>
      </c>
      <c r="B1277" s="1" t="s">
        <v>30</v>
      </c>
      <c r="C1277" s="1" t="s">
        <v>166</v>
      </c>
      <c r="D1277" s="1" t="s">
        <v>124</v>
      </c>
      <c r="E1277" s="1" t="n">
        <v>0</v>
      </c>
      <c r="F1277" s="1" t="n">
        <v>1</v>
      </c>
      <c r="G1277" s="20" t="b">
        <f aca="false">FALSE()</f>
        <v>0</v>
      </c>
      <c r="H1277" s="20" t="b">
        <f aca="false">TRUE()</f>
        <v>1</v>
      </c>
    </row>
    <row r="1278" customFormat="false" ht="15" hidden="false" customHeight="true" outlineLevel="0" collapsed="false">
      <c r="A1278" s="19" t="n">
        <v>45726.8229166667</v>
      </c>
      <c r="B1278" s="1" t="s">
        <v>31</v>
      </c>
      <c r="C1278" s="1" t="s">
        <v>169</v>
      </c>
      <c r="D1278" s="1" t="s">
        <v>165</v>
      </c>
      <c r="E1278" s="1" t="n">
        <v>1</v>
      </c>
      <c r="F1278" s="1" t="n">
        <v>1</v>
      </c>
      <c r="G1278" s="20" t="b">
        <f aca="false">FALSE()</f>
        <v>0</v>
      </c>
      <c r="H1278" s="20" t="b">
        <f aca="false">FALSE()</f>
        <v>0</v>
      </c>
    </row>
    <row r="1279" customFormat="false" ht="15" hidden="false" customHeight="true" outlineLevel="0" collapsed="false">
      <c r="A1279" s="19" t="n">
        <v>45726.8333333333</v>
      </c>
      <c r="B1279" s="1" t="s">
        <v>29</v>
      </c>
      <c r="C1279" s="1" t="s">
        <v>137</v>
      </c>
      <c r="D1279" s="1" t="s">
        <v>132</v>
      </c>
      <c r="E1279" s="1" t="n">
        <v>0</v>
      </c>
      <c r="F1279" s="1" t="n">
        <v>1</v>
      </c>
      <c r="G1279" s="20" t="b">
        <f aca="false">FALSE()</f>
        <v>0</v>
      </c>
      <c r="H1279" s="20" t="b">
        <f aca="false">TRUE()</f>
        <v>1</v>
      </c>
    </row>
    <row r="1280" customFormat="false" ht="15" hidden="false" customHeight="true" outlineLevel="0" collapsed="false">
      <c r="A1280" s="19" t="n">
        <v>45726.8333333333</v>
      </c>
      <c r="B1280" s="1" t="s">
        <v>30</v>
      </c>
      <c r="C1280" s="1" t="s">
        <v>176</v>
      </c>
      <c r="D1280" s="1" t="s">
        <v>117</v>
      </c>
      <c r="E1280" s="1" t="n">
        <v>1</v>
      </c>
      <c r="F1280" s="1" t="n">
        <v>1</v>
      </c>
      <c r="G1280" s="20" t="b">
        <f aca="false">FALSE()</f>
        <v>0</v>
      </c>
      <c r="H1280" s="20" t="b">
        <f aca="false">FALSE()</f>
        <v>0</v>
      </c>
    </row>
    <row r="1281" customFormat="false" ht="15" hidden="false" customHeight="true" outlineLevel="0" collapsed="false">
      <c r="A1281" s="19" t="n">
        <v>45730.8125</v>
      </c>
      <c r="B1281" s="1" t="s">
        <v>32</v>
      </c>
      <c r="C1281" s="1" t="s">
        <v>198</v>
      </c>
      <c r="D1281" s="1" t="s">
        <v>193</v>
      </c>
      <c r="E1281" s="1" t="n">
        <v>1</v>
      </c>
      <c r="F1281" s="1" t="n">
        <v>0</v>
      </c>
      <c r="G1281" s="20" t="b">
        <f aca="false">TRUE()</f>
        <v>1</v>
      </c>
      <c r="H1281" s="20" t="b">
        <f aca="false">FALSE()</f>
        <v>0</v>
      </c>
    </row>
    <row r="1282" customFormat="false" ht="15" hidden="false" customHeight="true" outlineLevel="0" collapsed="false">
      <c r="A1282" s="19" t="n">
        <v>45730.8229166667</v>
      </c>
      <c r="B1282" s="1" t="s">
        <v>31</v>
      </c>
      <c r="C1282" s="1" t="s">
        <v>136</v>
      </c>
      <c r="D1282" s="1" t="s">
        <v>174</v>
      </c>
      <c r="E1282" s="1" t="n">
        <v>2</v>
      </c>
      <c r="F1282" s="1" t="n">
        <v>1</v>
      </c>
      <c r="G1282" s="20" t="b">
        <f aca="false">TRUE()</f>
        <v>1</v>
      </c>
      <c r="H1282" s="20" t="b">
        <f aca="false">FALSE()</f>
        <v>0</v>
      </c>
    </row>
    <row r="1283" customFormat="false" ht="15" hidden="false" customHeight="true" outlineLevel="0" collapsed="false">
      <c r="A1283" s="19" t="n">
        <v>45730.8229166667</v>
      </c>
      <c r="B1283" s="1" t="s">
        <v>33</v>
      </c>
      <c r="C1283" s="1" t="s">
        <v>155</v>
      </c>
      <c r="D1283" s="1" t="s">
        <v>154</v>
      </c>
      <c r="E1283" s="1" t="n">
        <v>1</v>
      </c>
      <c r="F1283" s="1" t="n">
        <v>1</v>
      </c>
      <c r="G1283" s="20" t="b">
        <f aca="false">FALSE()</f>
        <v>0</v>
      </c>
      <c r="H1283" s="20" t="b">
        <f aca="false">FALSE()</f>
        <v>0</v>
      </c>
    </row>
    <row r="1284" customFormat="false" ht="15" hidden="false" customHeight="true" outlineLevel="0" collapsed="false">
      <c r="A1284" s="19" t="n">
        <v>45730.8333333333</v>
      </c>
      <c r="B1284" s="1" t="s">
        <v>30</v>
      </c>
      <c r="C1284" s="1" t="s">
        <v>123</v>
      </c>
      <c r="D1284" s="1" t="s">
        <v>119</v>
      </c>
      <c r="E1284" s="1" t="n">
        <v>2</v>
      </c>
      <c r="F1284" s="1" t="n">
        <v>2</v>
      </c>
      <c r="G1284" s="20" t="b">
        <f aca="false">FALSE()</f>
        <v>0</v>
      </c>
      <c r="H1284" s="20" t="b">
        <f aca="false">FALSE()</f>
        <v>0</v>
      </c>
    </row>
    <row r="1285" customFormat="false" ht="15" hidden="false" customHeight="true" outlineLevel="0" collapsed="false">
      <c r="A1285" s="19" t="n">
        <v>45731.5416666667</v>
      </c>
      <c r="B1285" s="1" t="s">
        <v>30</v>
      </c>
      <c r="C1285" s="1" t="s">
        <v>175</v>
      </c>
      <c r="D1285" s="1" t="s">
        <v>118</v>
      </c>
      <c r="E1285" s="1" t="n">
        <v>0</v>
      </c>
      <c r="F1285" s="1" t="n">
        <v>1</v>
      </c>
      <c r="G1285" s="20" t="b">
        <f aca="false">FALSE()</f>
        <v>0</v>
      </c>
      <c r="H1285" s="20" t="b">
        <f aca="false">TRUE()</f>
        <v>1</v>
      </c>
    </row>
    <row r="1286" customFormat="false" ht="15" hidden="false" customHeight="true" outlineLevel="0" collapsed="false">
      <c r="A1286" s="19" t="n">
        <v>45731.5833333333</v>
      </c>
      <c r="B1286" s="1" t="s">
        <v>31</v>
      </c>
      <c r="C1286" s="1" t="s">
        <v>165</v>
      </c>
      <c r="D1286" s="1" t="s">
        <v>163</v>
      </c>
      <c r="E1286" s="1" t="n">
        <v>0</v>
      </c>
      <c r="F1286" s="1" t="n">
        <v>1</v>
      </c>
      <c r="G1286" s="20" t="b">
        <f aca="false">FALSE()</f>
        <v>0</v>
      </c>
      <c r="H1286" s="20" t="b">
        <f aca="false">TRUE()</f>
        <v>1</v>
      </c>
    </row>
    <row r="1287" customFormat="false" ht="15" hidden="false" customHeight="true" outlineLevel="0" collapsed="false">
      <c r="A1287" s="19" t="n">
        <v>45731.5833333333</v>
      </c>
      <c r="B1287" s="1" t="s">
        <v>31</v>
      </c>
      <c r="C1287" s="1" t="s">
        <v>148</v>
      </c>
      <c r="D1287" s="1" t="s">
        <v>139</v>
      </c>
      <c r="E1287" s="1" t="n">
        <v>1</v>
      </c>
      <c r="F1287" s="1" t="n">
        <v>1</v>
      </c>
      <c r="G1287" s="20" t="b">
        <f aca="false">FALSE()</f>
        <v>0</v>
      </c>
      <c r="H1287" s="20" t="b">
        <f aca="false">FALSE()</f>
        <v>0</v>
      </c>
    </row>
    <row r="1288" customFormat="false" ht="15" hidden="false" customHeight="true" outlineLevel="0" collapsed="false">
      <c r="A1288" s="19" t="n">
        <v>45731.6041666667</v>
      </c>
      <c r="B1288" s="1" t="s">
        <v>32</v>
      </c>
      <c r="C1288" s="1" t="s">
        <v>187</v>
      </c>
      <c r="D1288" s="1" t="s">
        <v>189</v>
      </c>
      <c r="E1288" s="1" t="n">
        <v>2</v>
      </c>
      <c r="F1288" s="1" t="n">
        <v>2</v>
      </c>
      <c r="G1288" s="20" t="b">
        <f aca="false">FALSE()</f>
        <v>0</v>
      </c>
      <c r="H1288" s="20" t="b">
        <f aca="false">FALSE()</f>
        <v>0</v>
      </c>
    </row>
    <row r="1289" customFormat="false" ht="15" hidden="false" customHeight="true" outlineLevel="0" collapsed="false">
      <c r="A1289" s="19" t="n">
        <v>45731.6041666667</v>
      </c>
      <c r="B1289" s="1" t="s">
        <v>32</v>
      </c>
      <c r="C1289" s="1" t="s">
        <v>192</v>
      </c>
      <c r="D1289" s="1" t="s">
        <v>183</v>
      </c>
      <c r="E1289" s="1" t="n">
        <v>2</v>
      </c>
      <c r="F1289" s="1" t="n">
        <v>4</v>
      </c>
      <c r="G1289" s="20" t="b">
        <f aca="false">FALSE()</f>
        <v>0</v>
      </c>
      <c r="H1289" s="20" t="b">
        <f aca="false">TRUE()</f>
        <v>1</v>
      </c>
    </row>
    <row r="1290" customFormat="false" ht="15" hidden="false" customHeight="true" outlineLevel="0" collapsed="false">
      <c r="A1290" s="19" t="n">
        <v>45731.6041666667</v>
      </c>
      <c r="B1290" s="1" t="s">
        <v>32</v>
      </c>
      <c r="C1290" s="1" t="s">
        <v>188</v>
      </c>
      <c r="D1290" s="1" t="s">
        <v>15</v>
      </c>
      <c r="E1290" s="1" t="n">
        <v>1</v>
      </c>
      <c r="F1290" s="1" t="n">
        <v>1</v>
      </c>
      <c r="G1290" s="20" t="b">
        <f aca="false">FALSE()</f>
        <v>0</v>
      </c>
      <c r="H1290" s="20" t="b">
        <f aca="false">FALSE()</f>
        <v>0</v>
      </c>
    </row>
    <row r="1291" customFormat="false" ht="15" hidden="false" customHeight="true" outlineLevel="0" collapsed="false">
      <c r="A1291" s="19" t="n">
        <v>45731.6041666667</v>
      </c>
      <c r="B1291" s="1" t="s">
        <v>32</v>
      </c>
      <c r="C1291" s="1" t="s">
        <v>191</v>
      </c>
      <c r="D1291" s="1" t="s">
        <v>197</v>
      </c>
      <c r="E1291" s="1" t="n">
        <v>1</v>
      </c>
      <c r="F1291" s="1" t="n">
        <v>0</v>
      </c>
      <c r="G1291" s="20" t="b">
        <f aca="false">TRUE()</f>
        <v>1</v>
      </c>
      <c r="H1291" s="20" t="b">
        <f aca="false">FALSE()</f>
        <v>0</v>
      </c>
    </row>
    <row r="1292" customFormat="false" ht="15" hidden="false" customHeight="true" outlineLevel="0" collapsed="false">
      <c r="A1292" s="19" t="n">
        <v>45731.625</v>
      </c>
      <c r="B1292" s="1" t="s">
        <v>29</v>
      </c>
      <c r="C1292" s="1" t="s">
        <v>23</v>
      </c>
      <c r="D1292" s="1" t="s">
        <v>129</v>
      </c>
      <c r="E1292" s="1" t="n">
        <v>2</v>
      </c>
      <c r="F1292" s="1" t="n">
        <v>2</v>
      </c>
      <c r="G1292" s="20" t="b">
        <f aca="false">FALSE()</f>
        <v>0</v>
      </c>
      <c r="H1292" s="20" t="b">
        <f aca="false">FALSE()</f>
        <v>0</v>
      </c>
    </row>
    <row r="1293" customFormat="false" ht="15" hidden="false" customHeight="true" outlineLevel="0" collapsed="false">
      <c r="A1293" s="19" t="n">
        <v>45731.625</v>
      </c>
      <c r="B1293" s="1" t="s">
        <v>29</v>
      </c>
      <c r="C1293" s="1" t="s">
        <v>128</v>
      </c>
      <c r="D1293" s="1" t="s">
        <v>137</v>
      </c>
      <c r="E1293" s="1" t="n">
        <v>1</v>
      </c>
      <c r="F1293" s="1" t="n">
        <v>1</v>
      </c>
      <c r="G1293" s="20" t="b">
        <f aca="false">FALSE()</f>
        <v>0</v>
      </c>
      <c r="H1293" s="20" t="b">
        <f aca="false">FALSE()</f>
        <v>0</v>
      </c>
    </row>
    <row r="1294" customFormat="false" ht="15" hidden="false" customHeight="true" outlineLevel="0" collapsed="false">
      <c r="A1294" s="19" t="n">
        <v>45731.625</v>
      </c>
      <c r="B1294" s="1" t="s">
        <v>29</v>
      </c>
      <c r="C1294" s="1" t="s">
        <v>125</v>
      </c>
      <c r="D1294" s="1" t="s">
        <v>126</v>
      </c>
      <c r="E1294" s="1" t="n">
        <v>2</v>
      </c>
      <c r="F1294" s="1" t="n">
        <v>4</v>
      </c>
      <c r="G1294" s="20" t="b">
        <f aca="false">FALSE()</f>
        <v>0</v>
      </c>
      <c r="H1294" s="20" t="b">
        <f aca="false">TRUE()</f>
        <v>1</v>
      </c>
    </row>
    <row r="1295" customFormat="false" ht="15" hidden="false" customHeight="true" outlineLevel="0" collapsed="false">
      <c r="A1295" s="19" t="n">
        <v>45731.625</v>
      </c>
      <c r="B1295" s="1" t="s">
        <v>29</v>
      </c>
      <c r="C1295" s="1" t="s">
        <v>133</v>
      </c>
      <c r="D1295" s="1" t="s">
        <v>131</v>
      </c>
      <c r="E1295" s="1" t="n">
        <v>1</v>
      </c>
      <c r="F1295" s="1" t="n">
        <v>2</v>
      </c>
      <c r="G1295" s="20" t="b">
        <f aca="false">FALSE()</f>
        <v>0</v>
      </c>
      <c r="H1295" s="20" t="b">
        <f aca="false">TRUE()</f>
        <v>1</v>
      </c>
    </row>
    <row r="1296" customFormat="false" ht="15" hidden="false" customHeight="true" outlineLevel="0" collapsed="false">
      <c r="A1296" s="19" t="n">
        <v>45731.6354166667</v>
      </c>
      <c r="B1296" s="1" t="s">
        <v>30</v>
      </c>
      <c r="C1296" s="1" t="s">
        <v>173</v>
      </c>
      <c r="D1296" s="1" t="s">
        <v>176</v>
      </c>
      <c r="E1296" s="1" t="n">
        <v>2</v>
      </c>
      <c r="F1296" s="1" t="n">
        <v>1</v>
      </c>
      <c r="G1296" s="20" t="b">
        <f aca="false">TRUE()</f>
        <v>1</v>
      </c>
      <c r="H1296" s="20" t="b">
        <f aca="false">FALSE()</f>
        <v>0</v>
      </c>
    </row>
    <row r="1297" customFormat="false" ht="15" hidden="false" customHeight="true" outlineLevel="0" collapsed="false">
      <c r="A1297" s="19" t="n">
        <v>45731.6666666667</v>
      </c>
      <c r="B1297" s="1" t="s">
        <v>33</v>
      </c>
      <c r="C1297" s="1" t="s">
        <v>159</v>
      </c>
      <c r="D1297" s="1" t="s">
        <v>144</v>
      </c>
      <c r="E1297" s="1" t="n">
        <v>1</v>
      </c>
      <c r="F1297" s="1" t="n">
        <v>0</v>
      </c>
      <c r="G1297" s="20" t="b">
        <f aca="false">TRUE()</f>
        <v>1</v>
      </c>
      <c r="H1297" s="20" t="b">
        <f aca="false">FALSE()</f>
        <v>0</v>
      </c>
    </row>
    <row r="1298" customFormat="false" ht="15" hidden="false" customHeight="true" outlineLevel="0" collapsed="false">
      <c r="A1298" s="19" t="n">
        <v>45731.7083333333</v>
      </c>
      <c r="B1298" s="1" t="s">
        <v>31</v>
      </c>
      <c r="C1298" s="1" t="s">
        <v>145</v>
      </c>
      <c r="D1298" s="1" t="s">
        <v>178</v>
      </c>
      <c r="E1298" s="1" t="n">
        <v>2</v>
      </c>
      <c r="F1298" s="1" t="n">
        <v>1</v>
      </c>
      <c r="G1298" s="20" t="b">
        <f aca="false">TRUE()</f>
        <v>1</v>
      </c>
      <c r="H1298" s="20" t="b">
        <f aca="false">FALSE()</f>
        <v>0</v>
      </c>
    </row>
    <row r="1299" customFormat="false" ht="15" hidden="false" customHeight="true" outlineLevel="0" collapsed="false">
      <c r="A1299" s="19" t="n">
        <v>45731.7291666667</v>
      </c>
      <c r="B1299" s="1" t="s">
        <v>32</v>
      </c>
      <c r="C1299" s="1" t="s">
        <v>185</v>
      </c>
      <c r="D1299" s="1" t="s">
        <v>195</v>
      </c>
      <c r="E1299" s="1" t="n">
        <v>2</v>
      </c>
      <c r="F1299" s="1" t="n">
        <v>0</v>
      </c>
      <c r="G1299" s="20" t="b">
        <f aca="false">TRUE()</f>
        <v>1</v>
      </c>
      <c r="H1299" s="20" t="b">
        <f aca="false">FALSE()</f>
        <v>0</v>
      </c>
    </row>
    <row r="1300" customFormat="false" ht="15" hidden="false" customHeight="true" outlineLevel="0" collapsed="false">
      <c r="A1300" s="19" t="n">
        <v>45731.7291666667</v>
      </c>
      <c r="B1300" s="1" t="s">
        <v>29</v>
      </c>
      <c r="C1300" s="1" t="s">
        <v>127</v>
      </c>
      <c r="D1300" s="1" t="s">
        <v>152</v>
      </c>
      <c r="E1300" s="1" t="n">
        <v>1</v>
      </c>
      <c r="F1300" s="1" t="n">
        <v>2</v>
      </c>
      <c r="G1300" s="20" t="b">
        <f aca="false">FALSE()</f>
        <v>0</v>
      </c>
      <c r="H1300" s="20" t="b">
        <f aca="false">TRUE()</f>
        <v>1</v>
      </c>
    </row>
    <row r="1301" customFormat="false" ht="15" hidden="false" customHeight="true" outlineLevel="0" collapsed="false">
      <c r="A1301" s="19" t="n">
        <v>45731.7291666667</v>
      </c>
      <c r="B1301" s="1" t="s">
        <v>30</v>
      </c>
      <c r="C1301" s="1" t="s">
        <v>181</v>
      </c>
      <c r="D1301" s="1" t="s">
        <v>18</v>
      </c>
      <c r="E1301" s="1" t="n">
        <v>1</v>
      </c>
      <c r="F1301" s="1" t="n">
        <v>2</v>
      </c>
      <c r="G1301" s="20" t="b">
        <f aca="false">FALSE()</f>
        <v>0</v>
      </c>
      <c r="H1301" s="20" t="b">
        <f aca="false">TRUE()</f>
        <v>1</v>
      </c>
    </row>
    <row r="1302" customFormat="false" ht="15" hidden="false" customHeight="true" outlineLevel="0" collapsed="false">
      <c r="A1302" s="19" t="n">
        <v>45731.75</v>
      </c>
      <c r="B1302" s="1" t="s">
        <v>33</v>
      </c>
      <c r="C1302" s="1" t="s">
        <v>156</v>
      </c>
      <c r="D1302" s="1" t="s">
        <v>149</v>
      </c>
      <c r="E1302" s="1" t="n">
        <v>0</v>
      </c>
      <c r="F1302" s="1" t="n">
        <v>2</v>
      </c>
      <c r="G1302" s="20" t="b">
        <f aca="false">FALSE()</f>
        <v>0</v>
      </c>
      <c r="H1302" s="20" t="b">
        <f aca="false">TRUE()</f>
        <v>1</v>
      </c>
    </row>
    <row r="1303" customFormat="false" ht="15" hidden="false" customHeight="true" outlineLevel="0" collapsed="false">
      <c r="A1303" s="19" t="n">
        <v>45731.8229166667</v>
      </c>
      <c r="B1303" s="1" t="s">
        <v>31</v>
      </c>
      <c r="C1303" s="1" t="s">
        <v>146</v>
      </c>
      <c r="D1303" s="1" t="s">
        <v>147</v>
      </c>
      <c r="E1303" s="1" t="n">
        <v>1</v>
      </c>
      <c r="F1303" s="1" t="n">
        <v>0</v>
      </c>
      <c r="G1303" s="20" t="b">
        <f aca="false">TRUE()</f>
        <v>1</v>
      </c>
      <c r="H1303" s="20" t="b">
        <f aca="false">FALSE()</f>
        <v>0</v>
      </c>
    </row>
    <row r="1304" customFormat="false" ht="15" hidden="false" customHeight="true" outlineLevel="0" collapsed="false">
      <c r="A1304" s="19" t="n">
        <v>45731.8333333333</v>
      </c>
      <c r="B1304" s="1" t="s">
        <v>30</v>
      </c>
      <c r="C1304" s="1" t="s">
        <v>117</v>
      </c>
      <c r="D1304" s="1" t="s">
        <v>151</v>
      </c>
      <c r="E1304" s="1" t="n">
        <v>1</v>
      </c>
      <c r="F1304" s="1" t="n">
        <v>1</v>
      </c>
      <c r="G1304" s="20" t="b">
        <f aca="false">FALSE()</f>
        <v>0</v>
      </c>
      <c r="H1304" s="20" t="b">
        <f aca="false">FALSE()</f>
        <v>0</v>
      </c>
    </row>
    <row r="1305" customFormat="false" ht="15" hidden="false" customHeight="true" outlineLevel="0" collapsed="false">
      <c r="A1305" s="19" t="n">
        <v>45731.8368055556</v>
      </c>
      <c r="B1305" s="1" t="s">
        <v>33</v>
      </c>
      <c r="C1305" s="1" t="s">
        <v>157</v>
      </c>
      <c r="D1305" s="1" t="s">
        <v>171</v>
      </c>
      <c r="E1305" s="1" t="n">
        <v>1</v>
      </c>
      <c r="F1305" s="1" t="n">
        <v>0</v>
      </c>
      <c r="G1305" s="20" t="b">
        <f aca="false">TRUE()</f>
        <v>1</v>
      </c>
      <c r="H1305" s="20" t="b">
        <f aca="false">FALSE()</f>
        <v>0</v>
      </c>
    </row>
    <row r="1306" customFormat="false" ht="15" hidden="false" customHeight="true" outlineLevel="0" collapsed="false">
      <c r="A1306" s="19" t="n">
        <v>45732.4791666667</v>
      </c>
      <c r="B1306" s="1" t="s">
        <v>31</v>
      </c>
      <c r="C1306" s="1" t="s">
        <v>170</v>
      </c>
      <c r="D1306" s="1" t="s">
        <v>22</v>
      </c>
      <c r="E1306" s="1" t="n">
        <v>0</v>
      </c>
      <c r="F1306" s="1" t="n">
        <v>0</v>
      </c>
      <c r="G1306" s="20" t="b">
        <f aca="false">FALSE()</f>
        <v>0</v>
      </c>
      <c r="H1306" s="20" t="b">
        <f aca="false">FALSE()</f>
        <v>0</v>
      </c>
    </row>
    <row r="1307" customFormat="false" ht="15" hidden="false" customHeight="true" outlineLevel="0" collapsed="false">
      <c r="A1307" s="19" t="n">
        <v>45732.5416666667</v>
      </c>
      <c r="B1307" s="1" t="s">
        <v>30</v>
      </c>
      <c r="C1307" s="1" t="s">
        <v>142</v>
      </c>
      <c r="D1307" s="1" t="s">
        <v>116</v>
      </c>
      <c r="E1307" s="1" t="n">
        <v>2</v>
      </c>
      <c r="F1307" s="1" t="n">
        <v>3</v>
      </c>
      <c r="G1307" s="20" t="b">
        <f aca="false">FALSE()</f>
        <v>0</v>
      </c>
      <c r="H1307" s="20" t="b">
        <f aca="false">TRUE()</f>
        <v>1</v>
      </c>
    </row>
    <row r="1308" customFormat="false" ht="15" hidden="false" customHeight="true" outlineLevel="0" collapsed="false">
      <c r="A1308" s="19" t="n">
        <v>45732.5625</v>
      </c>
      <c r="B1308" s="1" t="s">
        <v>29</v>
      </c>
      <c r="C1308" s="1" t="s">
        <v>130</v>
      </c>
      <c r="D1308" s="1" t="s">
        <v>162</v>
      </c>
      <c r="E1308" s="1" t="n">
        <v>1</v>
      </c>
      <c r="F1308" s="1" t="n">
        <v>0</v>
      </c>
      <c r="G1308" s="20" t="b">
        <f aca="false">TRUE()</f>
        <v>1</v>
      </c>
      <c r="H1308" s="20" t="b">
        <f aca="false">FALSE()</f>
        <v>0</v>
      </c>
    </row>
    <row r="1309" customFormat="false" ht="15" hidden="false" customHeight="true" outlineLevel="0" collapsed="false">
      <c r="A1309" s="19" t="n">
        <v>45732.5625</v>
      </c>
      <c r="B1309" s="1" t="s">
        <v>29</v>
      </c>
      <c r="C1309" s="1" t="s">
        <v>122</v>
      </c>
      <c r="D1309" s="1" t="s">
        <v>180</v>
      </c>
      <c r="E1309" s="1" t="n">
        <v>2</v>
      </c>
      <c r="F1309" s="1" t="n">
        <v>0</v>
      </c>
      <c r="G1309" s="20" t="b">
        <f aca="false">TRUE()</f>
        <v>1</v>
      </c>
      <c r="H1309" s="20" t="b">
        <f aca="false">FALSE()</f>
        <v>0</v>
      </c>
    </row>
    <row r="1310" customFormat="false" ht="15" hidden="false" customHeight="true" outlineLevel="0" collapsed="false">
      <c r="A1310" s="19" t="n">
        <v>45732.5833333333</v>
      </c>
      <c r="B1310" s="1" t="s">
        <v>31</v>
      </c>
      <c r="C1310" s="1" t="s">
        <v>164</v>
      </c>
      <c r="D1310" s="1" t="s">
        <v>169</v>
      </c>
      <c r="E1310" s="1" t="n">
        <v>5</v>
      </c>
      <c r="F1310" s="1" t="n">
        <v>0</v>
      </c>
      <c r="G1310" s="20" t="b">
        <f aca="false">TRUE()</f>
        <v>1</v>
      </c>
      <c r="H1310" s="20" t="b">
        <f aca="false">FALSE()</f>
        <v>0</v>
      </c>
    </row>
    <row r="1311" customFormat="false" ht="15" hidden="false" customHeight="true" outlineLevel="0" collapsed="false">
      <c r="A1311" s="19" t="n">
        <v>45732.5833333333</v>
      </c>
      <c r="B1311" s="1" t="s">
        <v>33</v>
      </c>
      <c r="C1311" s="1" t="s">
        <v>172</v>
      </c>
      <c r="D1311" s="1" t="s">
        <v>120</v>
      </c>
      <c r="E1311" s="1" t="n">
        <v>4</v>
      </c>
      <c r="F1311" s="1" t="n">
        <v>2</v>
      </c>
      <c r="G1311" s="20" t="b">
        <f aca="false">TRUE()</f>
        <v>1</v>
      </c>
      <c r="H1311" s="20" t="b">
        <f aca="false">FALSE()</f>
        <v>0</v>
      </c>
    </row>
    <row r="1312" customFormat="false" ht="15" hidden="false" customHeight="true" outlineLevel="0" collapsed="false">
      <c r="A1312" s="19" t="n">
        <v>45732.6041666667</v>
      </c>
      <c r="B1312" s="1" t="s">
        <v>32</v>
      </c>
      <c r="C1312" s="1" t="s">
        <v>186</v>
      </c>
      <c r="D1312" s="1" t="s">
        <v>196</v>
      </c>
      <c r="E1312" s="1" t="n">
        <v>1</v>
      </c>
      <c r="F1312" s="1" t="n">
        <v>3</v>
      </c>
      <c r="G1312" s="20" t="b">
        <f aca="false">FALSE()</f>
        <v>0</v>
      </c>
      <c r="H1312" s="20" t="b">
        <f aca="false">TRUE()</f>
        <v>1</v>
      </c>
    </row>
    <row r="1313" customFormat="false" ht="15" hidden="false" customHeight="true" outlineLevel="0" collapsed="false">
      <c r="A1313" s="19" t="n">
        <v>45732.625</v>
      </c>
      <c r="B1313" s="1" t="s">
        <v>31</v>
      </c>
      <c r="C1313" s="1" t="s">
        <v>20</v>
      </c>
      <c r="D1313" s="1" t="s">
        <v>168</v>
      </c>
      <c r="E1313" s="1" t="n">
        <v>1</v>
      </c>
      <c r="F1313" s="1" t="n">
        <v>0</v>
      </c>
      <c r="G1313" s="20" t="b">
        <f aca="false">TRUE()</f>
        <v>1</v>
      </c>
      <c r="H1313" s="20" t="b">
        <f aca="false">FALSE()</f>
        <v>0</v>
      </c>
    </row>
    <row r="1314" customFormat="false" ht="15" hidden="false" customHeight="true" outlineLevel="0" collapsed="false">
      <c r="A1314" s="19" t="n">
        <v>45732.6354166667</v>
      </c>
      <c r="B1314" s="1" t="s">
        <v>30</v>
      </c>
      <c r="C1314" s="1" t="s">
        <v>124</v>
      </c>
      <c r="D1314" s="1" t="s">
        <v>114</v>
      </c>
      <c r="E1314" s="1" t="n">
        <v>0</v>
      </c>
      <c r="F1314" s="1" t="n">
        <v>1</v>
      </c>
      <c r="G1314" s="20" t="b">
        <f aca="false">FALSE()</f>
        <v>0</v>
      </c>
      <c r="H1314" s="20" t="b">
        <f aca="false">TRUE()</f>
        <v>1</v>
      </c>
    </row>
    <row r="1315" customFormat="false" ht="15" hidden="false" customHeight="true" outlineLevel="0" collapsed="false">
      <c r="A1315" s="19" t="n">
        <v>45732.6770833333</v>
      </c>
      <c r="B1315" s="1" t="s">
        <v>33</v>
      </c>
      <c r="C1315" s="1" t="s">
        <v>161</v>
      </c>
      <c r="D1315" s="1" t="s">
        <v>158</v>
      </c>
      <c r="E1315" s="1" t="n">
        <v>2</v>
      </c>
      <c r="F1315" s="1" t="n">
        <v>1</v>
      </c>
      <c r="G1315" s="20" t="b">
        <f aca="false">TRUE()</f>
        <v>1</v>
      </c>
      <c r="H1315" s="20" t="b">
        <f aca="false">FALSE()</f>
        <v>0</v>
      </c>
    </row>
    <row r="1316" customFormat="false" ht="15" hidden="false" customHeight="true" outlineLevel="0" collapsed="false">
      <c r="A1316" s="19" t="n">
        <v>45732.6770833333</v>
      </c>
      <c r="B1316" s="1" t="s">
        <v>33</v>
      </c>
      <c r="C1316" s="1" t="s">
        <v>134</v>
      </c>
      <c r="D1316" s="1" t="s">
        <v>143</v>
      </c>
      <c r="E1316" s="1" t="n">
        <v>0</v>
      </c>
      <c r="F1316" s="1" t="n">
        <v>0</v>
      </c>
      <c r="G1316" s="20" t="b">
        <f aca="false">FALSE()</f>
        <v>0</v>
      </c>
      <c r="H1316" s="20" t="b">
        <f aca="false">FALSE()</f>
        <v>0</v>
      </c>
    </row>
    <row r="1317" customFormat="false" ht="15" hidden="false" customHeight="true" outlineLevel="0" collapsed="false">
      <c r="A1317" s="19" t="n">
        <v>45732.6770833333</v>
      </c>
      <c r="B1317" s="1" t="s">
        <v>33</v>
      </c>
      <c r="C1317" s="1" t="s">
        <v>160</v>
      </c>
      <c r="D1317" s="1" t="s">
        <v>150</v>
      </c>
      <c r="E1317" s="1" t="n">
        <v>0</v>
      </c>
      <c r="F1317" s="1" t="n">
        <v>2</v>
      </c>
      <c r="G1317" s="20" t="b">
        <f aca="false">FALSE()</f>
        <v>0</v>
      </c>
      <c r="H1317" s="20" t="b">
        <f aca="false">TRUE()</f>
        <v>1</v>
      </c>
    </row>
    <row r="1318" customFormat="false" ht="15" hidden="false" customHeight="true" outlineLevel="0" collapsed="false">
      <c r="A1318" s="19" t="n">
        <v>45732.6875</v>
      </c>
      <c r="B1318" s="1" t="s">
        <v>32</v>
      </c>
      <c r="C1318" s="1" t="s">
        <v>199</v>
      </c>
      <c r="D1318" s="1" t="s">
        <v>194</v>
      </c>
      <c r="E1318" s="1" t="n">
        <v>3</v>
      </c>
      <c r="F1318" s="1" t="n">
        <v>1</v>
      </c>
      <c r="G1318" s="20" t="b">
        <f aca="false">TRUE()</f>
        <v>1</v>
      </c>
      <c r="H1318" s="20" t="b">
        <f aca="false">FALSE()</f>
        <v>0</v>
      </c>
    </row>
    <row r="1319" customFormat="false" ht="15" hidden="false" customHeight="true" outlineLevel="0" collapsed="false">
      <c r="A1319" s="19" t="n">
        <v>45732.7083333333</v>
      </c>
      <c r="B1319" s="1" t="s">
        <v>31</v>
      </c>
      <c r="C1319" s="1" t="s">
        <v>140</v>
      </c>
      <c r="D1319" s="1" t="s">
        <v>177</v>
      </c>
      <c r="E1319" s="1" t="n">
        <v>3</v>
      </c>
      <c r="F1319" s="1" t="n">
        <v>0</v>
      </c>
      <c r="G1319" s="20" t="b">
        <f aca="false">TRUE()</f>
        <v>1</v>
      </c>
      <c r="H1319" s="20" t="b">
        <f aca="false">FALSE()</f>
        <v>0</v>
      </c>
    </row>
    <row r="1320" customFormat="false" ht="15" hidden="false" customHeight="true" outlineLevel="0" collapsed="false">
      <c r="A1320" s="19" t="n">
        <v>45732.7291666667</v>
      </c>
      <c r="B1320" s="1" t="s">
        <v>30</v>
      </c>
      <c r="C1320" s="1" t="s">
        <v>167</v>
      </c>
      <c r="D1320" s="1" t="s">
        <v>166</v>
      </c>
      <c r="E1320" s="1" t="n">
        <v>2</v>
      </c>
      <c r="F1320" s="1" t="n">
        <v>2</v>
      </c>
      <c r="G1320" s="20" t="b">
        <f aca="false">FALSE()</f>
        <v>0</v>
      </c>
      <c r="H1320" s="20" t="b">
        <f aca="false">FALSE()</f>
        <v>0</v>
      </c>
    </row>
    <row r="1321" customFormat="false" ht="15" hidden="false" customHeight="true" outlineLevel="0" collapsed="false">
      <c r="A1321" s="19" t="n">
        <v>45732.7291666667</v>
      </c>
      <c r="B1321" s="1" t="s">
        <v>30</v>
      </c>
      <c r="C1321" s="1" t="s">
        <v>141</v>
      </c>
      <c r="D1321" s="1" t="s">
        <v>115</v>
      </c>
      <c r="E1321" s="1" t="n">
        <v>1</v>
      </c>
      <c r="F1321" s="1" t="n">
        <v>2</v>
      </c>
      <c r="G1321" s="20" t="b">
        <f aca="false">FALSE()</f>
        <v>0</v>
      </c>
      <c r="H1321" s="20" t="b">
        <f aca="false">TRUE()</f>
        <v>1</v>
      </c>
    </row>
    <row r="1322" customFormat="false" ht="15" hidden="false" customHeight="true" outlineLevel="0" collapsed="false">
      <c r="A1322" s="19" t="n">
        <v>45732.7708333333</v>
      </c>
      <c r="B1322" s="1" t="s">
        <v>32</v>
      </c>
      <c r="C1322" s="1" t="s">
        <v>190</v>
      </c>
      <c r="D1322" s="1" t="s">
        <v>184</v>
      </c>
      <c r="E1322" s="1" t="n">
        <v>3</v>
      </c>
      <c r="F1322" s="1" t="n">
        <v>4</v>
      </c>
      <c r="G1322" s="20" t="b">
        <f aca="false">FALSE()</f>
        <v>0</v>
      </c>
      <c r="H1322" s="20" t="b">
        <f aca="false">TRUE()</f>
        <v>1</v>
      </c>
    </row>
    <row r="1323" customFormat="false" ht="15" hidden="false" customHeight="true" outlineLevel="0" collapsed="false">
      <c r="A1323" s="19" t="n">
        <v>45732.7916666667</v>
      </c>
      <c r="B1323" s="1" t="s">
        <v>29</v>
      </c>
      <c r="C1323" s="1" t="s">
        <v>179</v>
      </c>
      <c r="D1323" s="1" t="s">
        <v>121</v>
      </c>
      <c r="E1323" s="1" t="n">
        <v>0</v>
      </c>
      <c r="F1323" s="1" t="n">
        <v>3</v>
      </c>
      <c r="G1323" s="20" t="b">
        <f aca="false">FALSE()</f>
        <v>0</v>
      </c>
      <c r="H1323" s="20" t="b">
        <f aca="false">TRUE()</f>
        <v>1</v>
      </c>
    </row>
    <row r="1324" customFormat="false" ht="15" hidden="false" customHeight="true" outlineLevel="0" collapsed="false">
      <c r="A1324" s="19" t="n">
        <v>45732.8229166667</v>
      </c>
      <c r="B1324" s="1" t="s">
        <v>31</v>
      </c>
      <c r="C1324" s="1" t="s">
        <v>24</v>
      </c>
      <c r="D1324" s="1" t="s">
        <v>19</v>
      </c>
      <c r="E1324" s="1" t="n">
        <v>0</v>
      </c>
      <c r="F1324" s="1" t="n">
        <v>2</v>
      </c>
      <c r="G1324" s="20" t="b">
        <f aca="false">FALSE()</f>
        <v>0</v>
      </c>
      <c r="H1324" s="20" t="b">
        <f aca="false">TRUE()</f>
        <v>1</v>
      </c>
    </row>
    <row r="1325" customFormat="false" ht="15" hidden="false" customHeight="true" outlineLevel="0" collapsed="false">
      <c r="A1325" s="19" t="n">
        <v>45732.8229166667</v>
      </c>
      <c r="B1325" s="1" t="s">
        <v>33</v>
      </c>
      <c r="C1325" s="1" t="s">
        <v>17</v>
      </c>
      <c r="D1325" s="1" t="s">
        <v>135</v>
      </c>
      <c r="E1325" s="1" t="n">
        <v>3</v>
      </c>
      <c r="F1325" s="1" t="n">
        <v>1</v>
      </c>
      <c r="G1325" s="20" t="b">
        <f aca="false">TRUE()</f>
        <v>1</v>
      </c>
      <c r="H1325" s="20" t="b">
        <f aca="false">FALSE()</f>
        <v>0</v>
      </c>
    </row>
    <row r="1326" customFormat="false" ht="15" hidden="false" customHeight="true" outlineLevel="0" collapsed="false">
      <c r="A1326" s="19" t="n">
        <v>45732.8333333333</v>
      </c>
      <c r="B1326" s="1" t="s">
        <v>30</v>
      </c>
      <c r="C1326" s="1" t="s">
        <v>182</v>
      </c>
      <c r="D1326" s="1" t="s">
        <v>16</v>
      </c>
      <c r="E1326" s="1" t="n">
        <v>2</v>
      </c>
      <c r="F1326" s="1" t="n">
        <v>4</v>
      </c>
      <c r="G1326" s="20" t="b">
        <f aca="false">FALSE()</f>
        <v>0</v>
      </c>
      <c r="H1326" s="20" t="b">
        <f aca="false">TRUE()</f>
        <v>1</v>
      </c>
    </row>
    <row r="1327" customFormat="false" ht="15" hidden="false" customHeight="true" outlineLevel="0" collapsed="false">
      <c r="A1327" s="19" t="n">
        <v>45743.8333333333</v>
      </c>
      <c r="B1327" s="1" t="s">
        <v>30</v>
      </c>
      <c r="C1327" s="1" t="s">
        <v>16</v>
      </c>
      <c r="D1327" s="1" t="s">
        <v>141</v>
      </c>
      <c r="E1327" s="1" t="n">
        <v>3</v>
      </c>
      <c r="F1327" s="1" t="n">
        <v>0</v>
      </c>
      <c r="G1327" s="20" t="b">
        <f aca="false">TRUE()</f>
        <v>1</v>
      </c>
      <c r="H1327" s="20" t="b">
        <f aca="false">FALSE()</f>
        <v>0</v>
      </c>
    </row>
    <row r="1328" customFormat="false" ht="15" hidden="false" customHeight="true" outlineLevel="0" collapsed="false">
      <c r="A1328" s="19" t="n">
        <v>45744.8125</v>
      </c>
      <c r="B1328" s="1" t="s">
        <v>32</v>
      </c>
      <c r="C1328" s="1" t="s">
        <v>184</v>
      </c>
      <c r="D1328" s="1" t="s">
        <v>186</v>
      </c>
      <c r="E1328" s="1" t="n">
        <v>3</v>
      </c>
      <c r="F1328" s="1" t="n">
        <v>1</v>
      </c>
      <c r="G1328" s="20" t="b">
        <f aca="false">TRUE()</f>
        <v>1</v>
      </c>
      <c r="H1328" s="20" t="b">
        <f aca="false">FALSE()</f>
        <v>0</v>
      </c>
    </row>
    <row r="1329" customFormat="false" ht="15" hidden="false" customHeight="true" outlineLevel="0" collapsed="false">
      <c r="A1329" s="19" t="n">
        <v>45744.8229166667</v>
      </c>
      <c r="B1329" s="1" t="s">
        <v>33</v>
      </c>
      <c r="C1329" s="1" t="s">
        <v>161</v>
      </c>
      <c r="D1329" s="1" t="s">
        <v>172</v>
      </c>
      <c r="E1329" s="1" t="n">
        <v>4</v>
      </c>
      <c r="F1329" s="1" t="n">
        <v>2</v>
      </c>
      <c r="G1329" s="20" t="b">
        <f aca="false">TRUE()</f>
        <v>1</v>
      </c>
      <c r="H1329" s="20" t="b">
        <f aca="false">FALSE()</f>
        <v>0</v>
      </c>
    </row>
    <row r="1330" customFormat="false" ht="15" hidden="false" customHeight="true" outlineLevel="0" collapsed="false">
      <c r="A1330" s="19" t="n">
        <v>45745.5416666667</v>
      </c>
      <c r="B1330" s="1" t="s">
        <v>30</v>
      </c>
      <c r="C1330" s="1" t="s">
        <v>166</v>
      </c>
      <c r="D1330" s="1" t="s">
        <v>175</v>
      </c>
      <c r="E1330" s="1" t="n">
        <v>2</v>
      </c>
      <c r="F1330" s="1" t="n">
        <v>1</v>
      </c>
      <c r="G1330" s="20" t="b">
        <f aca="false">TRUE()</f>
        <v>1</v>
      </c>
      <c r="H1330" s="20" t="b">
        <f aca="false">FALSE()</f>
        <v>0</v>
      </c>
    </row>
    <row r="1331" customFormat="false" ht="15" hidden="false" customHeight="true" outlineLevel="0" collapsed="false">
      <c r="A1331" s="19" t="n">
        <v>45745.5833333333</v>
      </c>
      <c r="B1331" s="1" t="s">
        <v>31</v>
      </c>
      <c r="C1331" s="1" t="s">
        <v>170</v>
      </c>
      <c r="D1331" s="1" t="s">
        <v>164</v>
      </c>
      <c r="E1331" s="1" t="n">
        <v>0</v>
      </c>
      <c r="F1331" s="1" t="n">
        <v>1</v>
      </c>
      <c r="G1331" s="20" t="b">
        <f aca="false">FALSE()</f>
        <v>0</v>
      </c>
      <c r="H1331" s="20" t="b">
        <f aca="false">TRUE()</f>
        <v>1</v>
      </c>
    </row>
    <row r="1332" customFormat="false" ht="15" hidden="false" customHeight="true" outlineLevel="0" collapsed="false">
      <c r="A1332" s="19" t="n">
        <v>45745.5833333333</v>
      </c>
      <c r="B1332" s="1" t="s">
        <v>31</v>
      </c>
      <c r="C1332" s="1" t="s">
        <v>178</v>
      </c>
      <c r="D1332" s="1" t="s">
        <v>147</v>
      </c>
      <c r="E1332" s="1" t="n">
        <v>1</v>
      </c>
      <c r="F1332" s="1" t="n">
        <v>1</v>
      </c>
      <c r="G1332" s="20" t="b">
        <f aca="false">FALSE()</f>
        <v>0</v>
      </c>
      <c r="H1332" s="20" t="b">
        <f aca="false">FALSE()</f>
        <v>0</v>
      </c>
    </row>
    <row r="1333" customFormat="false" ht="15" hidden="false" customHeight="true" outlineLevel="0" collapsed="false">
      <c r="A1333" s="19" t="n">
        <v>45745.6041666667</v>
      </c>
      <c r="B1333" s="1" t="s">
        <v>32</v>
      </c>
      <c r="C1333" s="1" t="s">
        <v>193</v>
      </c>
      <c r="D1333" s="1" t="s">
        <v>191</v>
      </c>
      <c r="E1333" s="1" t="n">
        <v>1</v>
      </c>
      <c r="F1333" s="1" t="n">
        <v>1</v>
      </c>
      <c r="G1333" s="20" t="b">
        <f aca="false">FALSE()</f>
        <v>0</v>
      </c>
      <c r="H1333" s="20" t="b">
        <f aca="false">FALSE()</f>
        <v>0</v>
      </c>
    </row>
    <row r="1334" customFormat="false" ht="15" hidden="false" customHeight="true" outlineLevel="0" collapsed="false">
      <c r="A1334" s="19" t="n">
        <v>45745.6041666667</v>
      </c>
      <c r="B1334" s="1" t="s">
        <v>32</v>
      </c>
      <c r="C1334" s="1" t="s">
        <v>194</v>
      </c>
      <c r="D1334" s="1" t="s">
        <v>192</v>
      </c>
      <c r="E1334" s="1" t="n">
        <v>0</v>
      </c>
      <c r="F1334" s="1" t="n">
        <v>3</v>
      </c>
      <c r="G1334" s="20" t="b">
        <f aca="false">FALSE()</f>
        <v>0</v>
      </c>
      <c r="H1334" s="20" t="b">
        <f aca="false">TRUE()</f>
        <v>1</v>
      </c>
    </row>
    <row r="1335" customFormat="false" ht="15" hidden="false" customHeight="true" outlineLevel="0" collapsed="false">
      <c r="A1335" s="19" t="n">
        <v>45745.6041666667</v>
      </c>
      <c r="B1335" s="1" t="s">
        <v>32</v>
      </c>
      <c r="C1335" s="1" t="s">
        <v>197</v>
      </c>
      <c r="D1335" s="1" t="s">
        <v>199</v>
      </c>
      <c r="E1335" s="1" t="n">
        <v>0</v>
      </c>
      <c r="F1335" s="1" t="n">
        <v>1</v>
      </c>
      <c r="G1335" s="20" t="b">
        <f aca="false">FALSE()</f>
        <v>0</v>
      </c>
      <c r="H1335" s="20" t="b">
        <f aca="false">TRUE()</f>
        <v>1</v>
      </c>
    </row>
    <row r="1336" customFormat="false" ht="15" hidden="false" customHeight="true" outlineLevel="0" collapsed="false">
      <c r="A1336" s="19" t="n">
        <v>45745.6041666667</v>
      </c>
      <c r="B1336" s="1" t="s">
        <v>32</v>
      </c>
      <c r="C1336" s="1" t="s">
        <v>183</v>
      </c>
      <c r="D1336" s="1" t="s">
        <v>185</v>
      </c>
      <c r="E1336" s="1" t="n">
        <v>1</v>
      </c>
      <c r="F1336" s="1" t="n">
        <v>0</v>
      </c>
      <c r="G1336" s="20" t="b">
        <f aca="false">TRUE()</f>
        <v>1</v>
      </c>
      <c r="H1336" s="20" t="b">
        <f aca="false">FALSE()</f>
        <v>0</v>
      </c>
    </row>
    <row r="1337" customFormat="false" ht="15" hidden="false" customHeight="true" outlineLevel="0" collapsed="false">
      <c r="A1337" s="19" t="n">
        <v>45745.6041666667</v>
      </c>
      <c r="B1337" s="1" t="s">
        <v>32</v>
      </c>
      <c r="C1337" s="1" t="s">
        <v>15</v>
      </c>
      <c r="D1337" s="1" t="s">
        <v>198</v>
      </c>
      <c r="E1337" s="1" t="n">
        <v>3</v>
      </c>
      <c r="F1337" s="1" t="n">
        <v>2</v>
      </c>
      <c r="G1337" s="20" t="b">
        <f aca="false">TRUE()</f>
        <v>1</v>
      </c>
      <c r="H1337" s="20" t="b">
        <f aca="false">FALSE()</f>
        <v>0</v>
      </c>
    </row>
    <row r="1338" customFormat="false" ht="15" hidden="false" customHeight="true" outlineLevel="0" collapsed="false">
      <c r="A1338" s="19" t="n">
        <v>45745.6354166667</v>
      </c>
      <c r="B1338" s="1" t="s">
        <v>30</v>
      </c>
      <c r="C1338" s="1" t="s">
        <v>176</v>
      </c>
      <c r="D1338" s="1" t="s">
        <v>182</v>
      </c>
      <c r="E1338" s="1" t="n">
        <v>1</v>
      </c>
      <c r="F1338" s="1" t="n">
        <v>1</v>
      </c>
      <c r="G1338" s="20" t="b">
        <f aca="false">FALSE()</f>
        <v>0</v>
      </c>
      <c r="H1338" s="20" t="b">
        <f aca="false">FALSE()</f>
        <v>0</v>
      </c>
    </row>
    <row r="1339" customFormat="false" ht="15" hidden="false" customHeight="true" outlineLevel="0" collapsed="false">
      <c r="A1339" s="19" t="n">
        <v>45745.6666666667</v>
      </c>
      <c r="B1339" s="1" t="s">
        <v>33</v>
      </c>
      <c r="C1339" s="1" t="s">
        <v>143</v>
      </c>
      <c r="D1339" s="1" t="s">
        <v>135</v>
      </c>
      <c r="E1339" s="1" t="n">
        <v>3</v>
      </c>
      <c r="F1339" s="1" t="n">
        <v>1</v>
      </c>
      <c r="G1339" s="20" t="b">
        <f aca="false">TRUE()</f>
        <v>1</v>
      </c>
      <c r="H1339" s="20" t="b">
        <f aca="false">FALSE()</f>
        <v>0</v>
      </c>
    </row>
    <row r="1340" customFormat="false" ht="15" hidden="false" customHeight="true" outlineLevel="0" collapsed="false">
      <c r="A1340" s="19" t="n">
        <v>45745.7083333333</v>
      </c>
      <c r="B1340" s="1" t="s">
        <v>31</v>
      </c>
      <c r="C1340" s="1" t="s">
        <v>177</v>
      </c>
      <c r="D1340" s="1" t="s">
        <v>136</v>
      </c>
      <c r="E1340" s="1" t="n">
        <v>1</v>
      </c>
      <c r="F1340" s="1" t="n">
        <v>0</v>
      </c>
      <c r="G1340" s="20" t="b">
        <f aca="false">TRUE()</f>
        <v>1</v>
      </c>
      <c r="H1340" s="20" t="b">
        <f aca="false">FALSE()</f>
        <v>0</v>
      </c>
    </row>
    <row r="1341" customFormat="false" ht="15" hidden="false" customHeight="true" outlineLevel="0" collapsed="false">
      <c r="A1341" s="19" t="n">
        <v>45745.7291666667</v>
      </c>
      <c r="B1341" s="1" t="s">
        <v>30</v>
      </c>
      <c r="C1341" s="1" t="s">
        <v>119</v>
      </c>
      <c r="D1341" s="1" t="s">
        <v>167</v>
      </c>
      <c r="E1341" s="1" t="n">
        <v>0</v>
      </c>
      <c r="F1341" s="1" t="n">
        <v>2</v>
      </c>
      <c r="G1341" s="20" t="b">
        <f aca="false">FALSE()</f>
        <v>0</v>
      </c>
      <c r="H1341" s="20" t="b">
        <f aca="false">TRUE()</f>
        <v>1</v>
      </c>
    </row>
    <row r="1342" customFormat="false" ht="15" hidden="false" customHeight="true" outlineLevel="0" collapsed="false">
      <c r="A1342" s="19" t="n">
        <v>45745.7291666667</v>
      </c>
      <c r="B1342" s="1" t="s">
        <v>32</v>
      </c>
      <c r="C1342" s="1" t="s">
        <v>196</v>
      </c>
      <c r="D1342" s="1" t="s">
        <v>190</v>
      </c>
      <c r="E1342" s="1" t="n">
        <v>1</v>
      </c>
      <c r="F1342" s="1" t="n">
        <v>0</v>
      </c>
      <c r="G1342" s="20" t="b">
        <f aca="false">TRUE()</f>
        <v>1</v>
      </c>
      <c r="H1342" s="20" t="b">
        <f aca="false">FALSE()</f>
        <v>0</v>
      </c>
    </row>
    <row r="1343" customFormat="false" ht="15" hidden="false" customHeight="true" outlineLevel="0" collapsed="false">
      <c r="A1343" s="19" t="n">
        <v>45745.75</v>
      </c>
      <c r="B1343" s="1" t="s">
        <v>33</v>
      </c>
      <c r="C1343" s="1" t="s">
        <v>150</v>
      </c>
      <c r="D1343" s="1" t="s">
        <v>17</v>
      </c>
      <c r="E1343" s="1" t="n">
        <v>1</v>
      </c>
      <c r="F1343" s="1" t="n">
        <v>6</v>
      </c>
      <c r="G1343" s="20" t="b">
        <f aca="false">FALSE()</f>
        <v>0</v>
      </c>
      <c r="H1343" s="20" t="b">
        <f aca="false">TRUE()</f>
        <v>1</v>
      </c>
    </row>
    <row r="1344" customFormat="false" ht="15" hidden="false" customHeight="true" outlineLevel="0" collapsed="false">
      <c r="A1344" s="19" t="n">
        <v>45745.8229166667</v>
      </c>
      <c r="B1344" s="1" t="s">
        <v>31</v>
      </c>
      <c r="C1344" s="1" t="s">
        <v>174</v>
      </c>
      <c r="D1344" s="1" t="s">
        <v>20</v>
      </c>
      <c r="E1344" s="1" t="n">
        <v>0</v>
      </c>
      <c r="F1344" s="1" t="n">
        <v>1</v>
      </c>
      <c r="G1344" s="20" t="b">
        <f aca="false">FALSE()</f>
        <v>0</v>
      </c>
      <c r="H1344" s="20" t="b">
        <f aca="false">TRUE()</f>
        <v>1</v>
      </c>
    </row>
    <row r="1345" customFormat="false" ht="15" hidden="false" customHeight="true" outlineLevel="0" collapsed="false">
      <c r="A1345" s="19" t="n">
        <v>45745.8333333333</v>
      </c>
      <c r="B1345" s="1" t="s">
        <v>30</v>
      </c>
      <c r="C1345" s="1" t="s">
        <v>18</v>
      </c>
      <c r="D1345" s="1" t="s">
        <v>142</v>
      </c>
      <c r="E1345" s="1" t="n">
        <v>3</v>
      </c>
      <c r="F1345" s="1" t="n">
        <v>2</v>
      </c>
      <c r="G1345" s="20" t="b">
        <f aca="false">TRUE()</f>
        <v>1</v>
      </c>
      <c r="H1345" s="20" t="b">
        <f aca="false">FALSE()</f>
        <v>0</v>
      </c>
    </row>
    <row r="1346" customFormat="false" ht="15" hidden="false" customHeight="true" outlineLevel="0" collapsed="false">
      <c r="A1346" s="19" t="n">
        <v>45745.8368055556</v>
      </c>
      <c r="B1346" s="1" t="s">
        <v>33</v>
      </c>
      <c r="C1346" s="1" t="s">
        <v>149</v>
      </c>
      <c r="D1346" s="1" t="s">
        <v>155</v>
      </c>
      <c r="E1346" s="1" t="n">
        <v>2</v>
      </c>
      <c r="F1346" s="1" t="n">
        <v>1</v>
      </c>
      <c r="G1346" s="20" t="b">
        <f aca="false">TRUE()</f>
        <v>1</v>
      </c>
      <c r="H1346" s="20" t="b">
        <f aca="false">FALSE()</f>
        <v>0</v>
      </c>
    </row>
    <row r="1347" customFormat="false" ht="15" hidden="false" customHeight="true" outlineLevel="0" collapsed="false">
      <c r="A1347" s="19" t="n">
        <v>45746.4375</v>
      </c>
      <c r="B1347" s="1" t="s">
        <v>31</v>
      </c>
      <c r="C1347" s="1" t="s">
        <v>168</v>
      </c>
      <c r="D1347" s="1" t="s">
        <v>148</v>
      </c>
      <c r="E1347" s="1" t="n">
        <v>3</v>
      </c>
      <c r="F1347" s="1" t="n">
        <v>0</v>
      </c>
      <c r="G1347" s="20" t="b">
        <f aca="false">TRUE()</f>
        <v>1</v>
      </c>
      <c r="H1347" s="20" t="b">
        <f aca="false">FALSE()</f>
        <v>0</v>
      </c>
    </row>
    <row r="1348" customFormat="false" ht="15" hidden="false" customHeight="true" outlineLevel="0" collapsed="false">
      <c r="A1348" s="19" t="n">
        <v>45746.5</v>
      </c>
      <c r="B1348" s="1" t="s">
        <v>30</v>
      </c>
      <c r="C1348" s="1" t="s">
        <v>115</v>
      </c>
      <c r="D1348" s="1" t="s">
        <v>181</v>
      </c>
      <c r="E1348" s="1" t="n">
        <v>1</v>
      </c>
      <c r="F1348" s="1" t="n">
        <v>2</v>
      </c>
      <c r="G1348" s="20" t="b">
        <f aca="false">FALSE()</f>
        <v>0</v>
      </c>
      <c r="H1348" s="20" t="b">
        <f aca="false">TRUE()</f>
        <v>1</v>
      </c>
    </row>
    <row r="1349" customFormat="false" ht="15" hidden="false" customHeight="true" outlineLevel="0" collapsed="false">
      <c r="A1349" s="19" t="n">
        <v>45746.5416666667</v>
      </c>
      <c r="B1349" s="1" t="s">
        <v>33</v>
      </c>
      <c r="C1349" s="1" t="s">
        <v>158</v>
      </c>
      <c r="D1349" s="1" t="s">
        <v>134</v>
      </c>
      <c r="E1349" s="1" t="n">
        <v>2</v>
      </c>
      <c r="F1349" s="1" t="n">
        <v>4</v>
      </c>
      <c r="G1349" s="20" t="b">
        <f aca="false">FALSE()</f>
        <v>0</v>
      </c>
      <c r="H1349" s="20" t="b">
        <f aca="false">TRUE()</f>
        <v>1</v>
      </c>
    </row>
    <row r="1350" customFormat="false" ht="15" hidden="false" customHeight="true" outlineLevel="0" collapsed="false">
      <c r="A1350" s="19" t="n">
        <v>45746.5416666667</v>
      </c>
      <c r="B1350" s="1" t="s">
        <v>31</v>
      </c>
      <c r="C1350" s="1" t="s">
        <v>140</v>
      </c>
      <c r="D1350" s="1" t="s">
        <v>24</v>
      </c>
      <c r="E1350" s="1" t="n">
        <v>1</v>
      </c>
      <c r="F1350" s="1" t="n">
        <v>0</v>
      </c>
      <c r="G1350" s="20" t="b">
        <f aca="false">TRUE()</f>
        <v>1</v>
      </c>
      <c r="H1350" s="20" t="b">
        <f aca="false">FALSE()</f>
        <v>0</v>
      </c>
    </row>
    <row r="1351" customFormat="false" ht="15" hidden="false" customHeight="true" outlineLevel="0" collapsed="false">
      <c r="A1351" s="19" t="n">
        <v>45746.5625</v>
      </c>
      <c r="B1351" s="1" t="s">
        <v>32</v>
      </c>
      <c r="C1351" s="1" t="s">
        <v>189</v>
      </c>
      <c r="D1351" s="1" t="s">
        <v>188</v>
      </c>
      <c r="E1351" s="1" t="n">
        <v>1</v>
      </c>
      <c r="F1351" s="1" t="n">
        <v>2</v>
      </c>
      <c r="G1351" s="20" t="b">
        <f aca="false">FALSE()</f>
        <v>0</v>
      </c>
      <c r="H1351" s="20" t="b">
        <f aca="false">TRUE()</f>
        <v>1</v>
      </c>
    </row>
    <row r="1352" customFormat="false" ht="15" hidden="false" customHeight="true" outlineLevel="0" collapsed="false">
      <c r="A1352" s="19" t="n">
        <v>45746.59375</v>
      </c>
      <c r="B1352" s="1" t="s">
        <v>30</v>
      </c>
      <c r="C1352" s="1" t="s">
        <v>16</v>
      </c>
      <c r="D1352" s="1" t="s">
        <v>117</v>
      </c>
      <c r="E1352" s="1" t="n">
        <v>4</v>
      </c>
      <c r="F1352" s="1" t="n">
        <v>1</v>
      </c>
      <c r="G1352" s="20" t="b">
        <f aca="false">TRUE()</f>
        <v>1</v>
      </c>
      <c r="H1352" s="20" t="b">
        <f aca="false">FALSE()</f>
        <v>0</v>
      </c>
    </row>
    <row r="1353" customFormat="false" ht="15" hidden="false" customHeight="true" outlineLevel="0" collapsed="false">
      <c r="A1353" s="19" t="n">
        <v>45746.6354166667</v>
      </c>
      <c r="B1353" s="1" t="s">
        <v>33</v>
      </c>
      <c r="C1353" s="1" t="s">
        <v>120</v>
      </c>
      <c r="D1353" s="1" t="s">
        <v>159</v>
      </c>
      <c r="E1353" s="1" t="n">
        <v>3</v>
      </c>
      <c r="F1353" s="1" t="n">
        <v>2</v>
      </c>
      <c r="G1353" s="20" t="b">
        <f aca="false">TRUE()</f>
        <v>1</v>
      </c>
      <c r="H1353" s="20" t="b">
        <f aca="false">FALSE()</f>
        <v>0</v>
      </c>
    </row>
    <row r="1354" customFormat="false" ht="15" hidden="false" customHeight="true" outlineLevel="0" collapsed="false">
      <c r="A1354" s="19" t="n">
        <v>45746.6354166667</v>
      </c>
      <c r="B1354" s="1" t="s">
        <v>33</v>
      </c>
      <c r="C1354" s="1" t="s">
        <v>154</v>
      </c>
      <c r="D1354" s="1" t="s">
        <v>160</v>
      </c>
      <c r="E1354" s="1" t="n">
        <v>1</v>
      </c>
      <c r="F1354" s="1" t="n">
        <v>0</v>
      </c>
      <c r="G1354" s="20" t="b">
        <f aca="false">TRUE()</f>
        <v>1</v>
      </c>
      <c r="H1354" s="20" t="b">
        <f aca="false">FALSE()</f>
        <v>0</v>
      </c>
    </row>
    <row r="1355" customFormat="false" ht="15" hidden="false" customHeight="true" outlineLevel="0" collapsed="false">
      <c r="A1355" s="19" t="n">
        <v>45746.6354166667</v>
      </c>
      <c r="B1355" s="1" t="s">
        <v>33</v>
      </c>
      <c r="C1355" s="1" t="s">
        <v>156</v>
      </c>
      <c r="D1355" s="1" t="s">
        <v>171</v>
      </c>
      <c r="E1355" s="1" t="n">
        <v>0</v>
      </c>
      <c r="F1355" s="1" t="n">
        <v>3</v>
      </c>
      <c r="G1355" s="20" t="b">
        <f aca="false">FALSE()</f>
        <v>0</v>
      </c>
      <c r="H1355" s="20" t="b">
        <f aca="false">TRUE()</f>
        <v>1</v>
      </c>
    </row>
    <row r="1356" customFormat="false" ht="15" hidden="false" customHeight="true" outlineLevel="0" collapsed="false">
      <c r="A1356" s="19" t="n">
        <v>45746.6458333333</v>
      </c>
      <c r="B1356" s="1" t="s">
        <v>32</v>
      </c>
      <c r="C1356" s="1" t="s">
        <v>195</v>
      </c>
      <c r="D1356" s="1" t="s">
        <v>187</v>
      </c>
      <c r="E1356" s="1" t="n">
        <v>3</v>
      </c>
      <c r="F1356" s="1" t="n">
        <v>1</v>
      </c>
      <c r="G1356" s="20" t="b">
        <f aca="false">TRUE()</f>
        <v>1</v>
      </c>
      <c r="H1356" s="20" t="b">
        <f aca="false">FALSE()</f>
        <v>0</v>
      </c>
    </row>
    <row r="1357" customFormat="false" ht="15" hidden="false" customHeight="true" outlineLevel="0" collapsed="false">
      <c r="A1357" s="19" t="n">
        <v>45746.6666666667</v>
      </c>
      <c r="B1357" s="1" t="s">
        <v>31</v>
      </c>
      <c r="C1357" s="1" t="s">
        <v>19</v>
      </c>
      <c r="D1357" s="1" t="s">
        <v>165</v>
      </c>
      <c r="E1357" s="1" t="n">
        <v>2</v>
      </c>
      <c r="F1357" s="1" t="n">
        <v>1</v>
      </c>
      <c r="G1357" s="20" t="b">
        <f aca="false">TRUE()</f>
        <v>1</v>
      </c>
      <c r="H1357" s="20" t="b">
        <f aca="false">FALSE()</f>
        <v>0</v>
      </c>
    </row>
    <row r="1358" customFormat="false" ht="15" hidden="false" customHeight="true" outlineLevel="0" collapsed="false">
      <c r="A1358" s="19" t="n">
        <v>45746.6875</v>
      </c>
      <c r="B1358" s="1" t="s">
        <v>30</v>
      </c>
      <c r="C1358" s="1" t="s">
        <v>151</v>
      </c>
      <c r="D1358" s="1" t="s">
        <v>173</v>
      </c>
      <c r="E1358" s="1" t="n">
        <v>1</v>
      </c>
      <c r="F1358" s="1" t="n">
        <v>0</v>
      </c>
      <c r="G1358" s="20" t="b">
        <f aca="false">TRUE()</f>
        <v>1</v>
      </c>
      <c r="H1358" s="20" t="b">
        <f aca="false">FALSE()</f>
        <v>0</v>
      </c>
    </row>
    <row r="1359" customFormat="false" ht="15" hidden="false" customHeight="true" outlineLevel="0" collapsed="false">
      <c r="A1359" s="19" t="n">
        <v>45746.6875</v>
      </c>
      <c r="B1359" s="1" t="s">
        <v>30</v>
      </c>
      <c r="C1359" s="1" t="s">
        <v>114</v>
      </c>
      <c r="D1359" s="1" t="s">
        <v>141</v>
      </c>
      <c r="E1359" s="1" t="n">
        <v>0</v>
      </c>
      <c r="F1359" s="1" t="n">
        <v>0</v>
      </c>
      <c r="G1359" s="20" t="b">
        <f aca="false">FALSE()</f>
        <v>0</v>
      </c>
      <c r="H1359" s="20" t="b">
        <f aca="false">FALSE()</f>
        <v>0</v>
      </c>
    </row>
    <row r="1360" customFormat="false" ht="15" hidden="false" customHeight="true" outlineLevel="0" collapsed="false">
      <c r="A1360" s="19" t="n">
        <v>45746.78125</v>
      </c>
      <c r="B1360" s="1" t="s">
        <v>31</v>
      </c>
      <c r="C1360" s="1" t="s">
        <v>22</v>
      </c>
      <c r="D1360" s="1" t="s">
        <v>145</v>
      </c>
      <c r="E1360" s="1" t="n">
        <v>2</v>
      </c>
      <c r="F1360" s="1" t="n">
        <v>1</v>
      </c>
      <c r="G1360" s="20" t="b">
        <f aca="false">TRUE()</f>
        <v>1</v>
      </c>
      <c r="H1360" s="20" t="b">
        <f aca="false">FALSE()</f>
        <v>0</v>
      </c>
    </row>
    <row r="1361" customFormat="false" ht="15" hidden="false" customHeight="true" outlineLevel="0" collapsed="false">
      <c r="A1361" s="19" t="n">
        <v>45746.78125</v>
      </c>
      <c r="B1361" s="1" t="s">
        <v>33</v>
      </c>
      <c r="C1361" s="1" t="s">
        <v>144</v>
      </c>
      <c r="D1361" s="1" t="s">
        <v>157</v>
      </c>
      <c r="E1361" s="1" t="n">
        <v>1</v>
      </c>
      <c r="F1361" s="1" t="n">
        <v>0</v>
      </c>
      <c r="G1361" s="20" t="b">
        <f aca="false">TRUE()</f>
        <v>1</v>
      </c>
      <c r="H1361" s="20" t="b">
        <f aca="false">FALSE()</f>
        <v>0</v>
      </c>
    </row>
    <row r="1362" customFormat="false" ht="15" hidden="false" customHeight="true" outlineLevel="0" collapsed="false">
      <c r="A1362" s="19" t="n">
        <v>45746.7916666667</v>
      </c>
      <c r="B1362" s="1" t="s">
        <v>30</v>
      </c>
      <c r="C1362" s="1" t="s">
        <v>116</v>
      </c>
      <c r="D1362" s="1" t="s">
        <v>124</v>
      </c>
      <c r="E1362" s="1" t="n">
        <v>2</v>
      </c>
      <c r="F1362" s="1" t="n">
        <v>1</v>
      </c>
      <c r="G1362" s="20" t="b">
        <f aca="false">TRUE()</f>
        <v>1</v>
      </c>
      <c r="H1362" s="20" t="b">
        <f aca="false">FALSE()</f>
        <v>0</v>
      </c>
    </row>
    <row r="1363" customFormat="false" ht="15" hidden="false" customHeight="true" outlineLevel="0" collapsed="false">
      <c r="A1363" s="19" t="n">
        <v>45747.6875</v>
      </c>
      <c r="B1363" s="1" t="s">
        <v>31</v>
      </c>
      <c r="C1363" s="1" t="s">
        <v>163</v>
      </c>
      <c r="D1363" s="1" t="s">
        <v>139</v>
      </c>
      <c r="E1363" s="1" t="n">
        <v>0</v>
      </c>
      <c r="F1363" s="1" t="n">
        <v>0</v>
      </c>
      <c r="G1363" s="20" t="b">
        <f aca="false">FALSE()</f>
        <v>0</v>
      </c>
      <c r="H1363" s="20" t="b">
        <f aca="false">FALSE()</f>
        <v>0</v>
      </c>
    </row>
    <row r="1364" customFormat="false" ht="15" hidden="false" customHeight="true" outlineLevel="0" collapsed="false">
      <c r="A1364" s="19" t="n">
        <v>45747.78125</v>
      </c>
      <c r="B1364" s="1" t="s">
        <v>31</v>
      </c>
      <c r="C1364" s="1" t="s">
        <v>169</v>
      </c>
      <c r="D1364" s="1" t="s">
        <v>146</v>
      </c>
      <c r="E1364" s="1" t="n">
        <v>1</v>
      </c>
      <c r="F1364" s="1" t="n">
        <v>1</v>
      </c>
      <c r="G1364" s="20" t="b">
        <f aca="false">FALSE()</f>
        <v>0</v>
      </c>
      <c r="H1364" s="20" t="b">
        <f aca="false">FALSE()</f>
        <v>0</v>
      </c>
    </row>
    <row r="1365" customFormat="false" ht="15" hidden="false" customHeight="true" outlineLevel="0" collapsed="false">
      <c r="A1365" s="19" t="n">
        <v>45747.7916666667</v>
      </c>
      <c r="B1365" s="1" t="s">
        <v>30</v>
      </c>
      <c r="C1365" s="1" t="s">
        <v>118</v>
      </c>
      <c r="D1365" s="1" t="s">
        <v>123</v>
      </c>
      <c r="E1365" s="1" t="n">
        <v>1</v>
      </c>
      <c r="F1365" s="1" t="n">
        <v>1</v>
      </c>
      <c r="G1365" s="20" t="b">
        <f aca="false">FALSE()</f>
        <v>0</v>
      </c>
      <c r="H1365" s="20" t="b">
        <f aca="false">FALSE()</f>
        <v>0</v>
      </c>
    </row>
    <row r="1366" customFormat="false" ht="15" hidden="false" customHeight="true" outlineLevel="0" collapsed="false">
      <c r="A1366" s="19" t="n">
        <v>45748.78125</v>
      </c>
      <c r="B1366" s="1" t="s">
        <v>29</v>
      </c>
      <c r="C1366" s="1" t="s">
        <v>131</v>
      </c>
      <c r="D1366" s="1" t="s">
        <v>137</v>
      </c>
      <c r="E1366" s="1" t="n">
        <v>1</v>
      </c>
      <c r="F1366" s="1" t="n">
        <v>0</v>
      </c>
      <c r="G1366" s="20" t="b">
        <f aca="false">TRUE()</f>
        <v>1</v>
      </c>
      <c r="H1366" s="20" t="b">
        <f aca="false">FALSE()</f>
        <v>0</v>
      </c>
    </row>
    <row r="1367" customFormat="false" ht="15" hidden="false" customHeight="true" outlineLevel="0" collapsed="false">
      <c r="A1367" s="19" t="n">
        <v>45748.78125</v>
      </c>
      <c r="B1367" s="1" t="s">
        <v>29</v>
      </c>
      <c r="C1367" s="1" t="s">
        <v>130</v>
      </c>
      <c r="D1367" s="1" t="s">
        <v>122</v>
      </c>
      <c r="E1367" s="1" t="n">
        <v>2</v>
      </c>
      <c r="F1367" s="1" t="n">
        <v>1</v>
      </c>
      <c r="G1367" s="20" t="b">
        <f aca="false">TRUE()</f>
        <v>1</v>
      </c>
      <c r="H1367" s="20" t="b">
        <f aca="false">FALSE()</f>
        <v>0</v>
      </c>
    </row>
    <row r="1368" customFormat="false" ht="15" hidden="false" customHeight="true" outlineLevel="0" collapsed="false">
      <c r="A1368" s="19" t="n">
        <v>45748.7916666667</v>
      </c>
      <c r="B1368" s="1" t="s">
        <v>29</v>
      </c>
      <c r="C1368" s="1" t="s">
        <v>126</v>
      </c>
      <c r="D1368" s="1" t="s">
        <v>121</v>
      </c>
      <c r="E1368" s="1" t="n">
        <v>1</v>
      </c>
      <c r="F1368" s="1" t="n">
        <v>0</v>
      </c>
      <c r="G1368" s="20" t="b">
        <f aca="false">TRUE()</f>
        <v>1</v>
      </c>
      <c r="H1368" s="20" t="b">
        <f aca="false">FALSE()</f>
        <v>0</v>
      </c>
    </row>
    <row r="1369" customFormat="false" ht="15" hidden="false" customHeight="true" outlineLevel="0" collapsed="false">
      <c r="A1369" s="19" t="n">
        <v>45749.78125</v>
      </c>
      <c r="B1369" s="1" t="s">
        <v>29</v>
      </c>
      <c r="C1369" s="1" t="s">
        <v>133</v>
      </c>
      <c r="D1369" s="1" t="s">
        <v>153</v>
      </c>
      <c r="E1369" s="1" t="n">
        <v>1</v>
      </c>
      <c r="F1369" s="1" t="n">
        <v>1</v>
      </c>
      <c r="G1369" s="20" t="b">
        <f aca="false">FALSE()</f>
        <v>0</v>
      </c>
      <c r="H1369" s="20" t="b">
        <f aca="false">FALSE()</f>
        <v>0</v>
      </c>
    </row>
    <row r="1370" customFormat="false" ht="15" hidden="false" customHeight="true" outlineLevel="0" collapsed="false">
      <c r="A1370" s="19" t="n">
        <v>45749.78125</v>
      </c>
      <c r="B1370" s="1" t="s">
        <v>29</v>
      </c>
      <c r="C1370" s="1" t="s">
        <v>132</v>
      </c>
      <c r="D1370" s="1" t="s">
        <v>152</v>
      </c>
      <c r="E1370" s="1" t="n">
        <v>2</v>
      </c>
      <c r="F1370" s="1" t="n">
        <v>1</v>
      </c>
      <c r="G1370" s="20" t="b">
        <f aca="false">TRUE()</f>
        <v>1</v>
      </c>
      <c r="H1370" s="20" t="b">
        <f aca="false">FALSE()</f>
        <v>0</v>
      </c>
    </row>
    <row r="1371" customFormat="false" ht="15" hidden="false" customHeight="true" outlineLevel="0" collapsed="false">
      <c r="A1371" s="19" t="n">
        <v>45749.78125</v>
      </c>
      <c r="B1371" s="1" t="s">
        <v>29</v>
      </c>
      <c r="C1371" s="1" t="s">
        <v>23</v>
      </c>
      <c r="D1371" s="1" t="s">
        <v>179</v>
      </c>
      <c r="E1371" s="1" t="n">
        <v>2</v>
      </c>
      <c r="F1371" s="1" t="n">
        <v>0</v>
      </c>
      <c r="G1371" s="20" t="b">
        <f aca="false">TRUE()</f>
        <v>1</v>
      </c>
      <c r="H1371" s="20" t="b">
        <f aca="false">FALSE()</f>
        <v>0</v>
      </c>
    </row>
    <row r="1372" customFormat="false" ht="15" hidden="false" customHeight="true" outlineLevel="0" collapsed="false">
      <c r="A1372" s="19" t="n">
        <v>45749.78125</v>
      </c>
      <c r="B1372" s="1" t="s">
        <v>29</v>
      </c>
      <c r="C1372" s="1" t="s">
        <v>129</v>
      </c>
      <c r="D1372" s="1" t="s">
        <v>138</v>
      </c>
      <c r="E1372" s="1" t="n">
        <v>0</v>
      </c>
      <c r="F1372" s="1" t="n">
        <v>3</v>
      </c>
      <c r="G1372" s="20" t="b">
        <f aca="false">FALSE()</f>
        <v>0</v>
      </c>
      <c r="H1372" s="20" t="b">
        <f aca="false">TRUE()</f>
        <v>1</v>
      </c>
    </row>
    <row r="1373" customFormat="false" ht="15" hidden="false" customHeight="true" outlineLevel="0" collapsed="false">
      <c r="A1373" s="19" t="n">
        <v>45749.78125</v>
      </c>
      <c r="B1373" s="1" t="s">
        <v>29</v>
      </c>
      <c r="C1373" s="1" t="s">
        <v>127</v>
      </c>
      <c r="D1373" s="1" t="s">
        <v>125</v>
      </c>
      <c r="E1373" s="1" t="n">
        <v>1</v>
      </c>
      <c r="F1373" s="1" t="n">
        <v>2</v>
      </c>
      <c r="G1373" s="20" t="b">
        <f aca="false">FALSE()</f>
        <v>0</v>
      </c>
      <c r="H1373" s="20" t="b">
        <f aca="false">TRUE()</f>
        <v>1</v>
      </c>
    </row>
    <row r="1374" customFormat="false" ht="15" hidden="false" customHeight="true" outlineLevel="0" collapsed="false">
      <c r="A1374" s="19" t="n">
        <v>45749.7916666667</v>
      </c>
      <c r="B1374" s="1" t="s">
        <v>29</v>
      </c>
      <c r="C1374" s="1" t="s">
        <v>21</v>
      </c>
      <c r="D1374" s="1" t="s">
        <v>128</v>
      </c>
      <c r="E1374" s="1" t="n">
        <v>1</v>
      </c>
      <c r="F1374" s="1" t="n">
        <v>0</v>
      </c>
      <c r="G1374" s="20" t="b">
        <f aca="false">TRUE()</f>
        <v>1</v>
      </c>
      <c r="H1374" s="20" t="b">
        <f aca="false">FALSE()</f>
        <v>0</v>
      </c>
    </row>
    <row r="1375" customFormat="false" ht="15" hidden="false" customHeight="true" outlineLevel="0" collapsed="false">
      <c r="A1375" s="19" t="n">
        <v>45750.7916666667</v>
      </c>
      <c r="B1375" s="1" t="s">
        <v>29</v>
      </c>
      <c r="C1375" s="1" t="s">
        <v>162</v>
      </c>
      <c r="D1375" s="1" t="s">
        <v>180</v>
      </c>
      <c r="E1375" s="1" t="n">
        <v>1</v>
      </c>
      <c r="F1375" s="1" t="n">
        <v>0</v>
      </c>
      <c r="G1375" s="20" t="b">
        <f aca="false">TRUE()</f>
        <v>1</v>
      </c>
      <c r="H1375" s="20" t="b">
        <f aca="false">FALSE()</f>
        <v>0</v>
      </c>
    </row>
    <row r="1376" customFormat="false" ht="15" hidden="false" customHeight="true" outlineLevel="0" collapsed="false">
      <c r="A1376" s="19" t="n">
        <v>45751.7708333333</v>
      </c>
      <c r="B1376" s="1" t="s">
        <v>32</v>
      </c>
      <c r="C1376" s="1" t="s">
        <v>191</v>
      </c>
      <c r="D1376" s="1" t="s">
        <v>15</v>
      </c>
      <c r="E1376" s="1" t="n">
        <v>1</v>
      </c>
      <c r="F1376" s="1" t="n">
        <v>3</v>
      </c>
      <c r="G1376" s="20" t="b">
        <f aca="false">FALSE()</f>
        <v>0</v>
      </c>
      <c r="H1376" s="20" t="b">
        <f aca="false">TRUE()</f>
        <v>1</v>
      </c>
    </row>
    <row r="1377" customFormat="false" ht="15" hidden="false" customHeight="true" outlineLevel="0" collapsed="false">
      <c r="A1377" s="19" t="n">
        <v>45751.78125</v>
      </c>
      <c r="B1377" s="1" t="s">
        <v>31</v>
      </c>
      <c r="C1377" s="1" t="s">
        <v>136</v>
      </c>
      <c r="D1377" s="1" t="s">
        <v>165</v>
      </c>
      <c r="E1377" s="1" t="n">
        <v>1</v>
      </c>
      <c r="F1377" s="1" t="n">
        <v>0</v>
      </c>
      <c r="G1377" s="20" t="b">
        <f aca="false">TRUE()</f>
        <v>1</v>
      </c>
      <c r="H1377" s="20" t="b">
        <f aca="false">FALSE()</f>
        <v>0</v>
      </c>
    </row>
    <row r="1378" customFormat="false" ht="15" hidden="false" customHeight="true" outlineLevel="0" collapsed="false">
      <c r="A1378" s="19" t="n">
        <v>45751.78125</v>
      </c>
      <c r="B1378" s="1" t="s">
        <v>33</v>
      </c>
      <c r="C1378" s="1" t="s">
        <v>155</v>
      </c>
      <c r="D1378" s="1" t="s">
        <v>159</v>
      </c>
      <c r="E1378" s="1" t="n">
        <v>1</v>
      </c>
      <c r="F1378" s="1" t="n">
        <v>2</v>
      </c>
      <c r="G1378" s="20" t="b">
        <f aca="false">FALSE()</f>
        <v>0</v>
      </c>
      <c r="H1378" s="20" t="b">
        <f aca="false">TRUE()</f>
        <v>1</v>
      </c>
    </row>
    <row r="1379" customFormat="false" ht="15" hidden="false" customHeight="true" outlineLevel="0" collapsed="false">
      <c r="A1379" s="19" t="n">
        <v>45751.7916666667</v>
      </c>
      <c r="B1379" s="1" t="s">
        <v>30</v>
      </c>
      <c r="C1379" s="1" t="s">
        <v>167</v>
      </c>
      <c r="D1379" s="1" t="s">
        <v>176</v>
      </c>
      <c r="E1379" s="1" t="n">
        <v>0</v>
      </c>
      <c r="F1379" s="1" t="n">
        <v>4</v>
      </c>
      <c r="G1379" s="20" t="b">
        <f aca="false">FALSE()</f>
        <v>0</v>
      </c>
      <c r="H1379" s="20" t="b">
        <f aca="false">TRUE()</f>
        <v>1</v>
      </c>
    </row>
    <row r="1380" customFormat="false" ht="15" hidden="false" customHeight="true" outlineLevel="0" collapsed="false">
      <c r="A1380" s="19" t="n">
        <v>45752.4791666667</v>
      </c>
      <c r="B1380" s="1" t="s">
        <v>29</v>
      </c>
      <c r="C1380" s="1" t="s">
        <v>128</v>
      </c>
      <c r="D1380" s="1" t="s">
        <v>130</v>
      </c>
      <c r="E1380" s="1" t="n">
        <v>1</v>
      </c>
      <c r="F1380" s="1" t="n">
        <v>1</v>
      </c>
      <c r="G1380" s="20" t="b">
        <f aca="false">FALSE()</f>
        <v>0</v>
      </c>
      <c r="H1380" s="20" t="b">
        <f aca="false">FALSE()</f>
        <v>0</v>
      </c>
    </row>
    <row r="1381" customFormat="false" ht="15" hidden="false" customHeight="true" outlineLevel="0" collapsed="false">
      <c r="A1381" s="19" t="n">
        <v>45752.5</v>
      </c>
      <c r="B1381" s="1" t="s">
        <v>30</v>
      </c>
      <c r="C1381" s="1" t="s">
        <v>117</v>
      </c>
      <c r="D1381" s="1" t="s">
        <v>119</v>
      </c>
      <c r="E1381" s="1" t="n">
        <v>0</v>
      </c>
      <c r="F1381" s="1" t="n">
        <v>1</v>
      </c>
      <c r="G1381" s="20" t="b">
        <f aca="false">FALSE()</f>
        <v>0</v>
      </c>
      <c r="H1381" s="20" t="b">
        <f aca="false">TRUE()</f>
        <v>1</v>
      </c>
    </row>
    <row r="1382" customFormat="false" ht="15" hidden="false" customHeight="true" outlineLevel="0" collapsed="false">
      <c r="A1382" s="19" t="n">
        <v>45752.5416666667</v>
      </c>
      <c r="B1382" s="1" t="s">
        <v>31</v>
      </c>
      <c r="C1382" s="1" t="s">
        <v>148</v>
      </c>
      <c r="D1382" s="1" t="s">
        <v>178</v>
      </c>
      <c r="E1382" s="1" t="n">
        <v>1</v>
      </c>
      <c r="F1382" s="1" t="n">
        <v>3</v>
      </c>
      <c r="G1382" s="20" t="b">
        <f aca="false">FALSE()</f>
        <v>0</v>
      </c>
      <c r="H1382" s="20" t="b">
        <f aca="false">TRUE()</f>
        <v>1</v>
      </c>
    </row>
    <row r="1383" customFormat="false" ht="15" hidden="false" customHeight="true" outlineLevel="0" collapsed="false">
      <c r="A1383" s="19" t="n">
        <v>45752.5625</v>
      </c>
      <c r="B1383" s="1" t="s">
        <v>32</v>
      </c>
      <c r="C1383" s="1" t="s">
        <v>187</v>
      </c>
      <c r="D1383" s="1" t="s">
        <v>194</v>
      </c>
      <c r="E1383" s="1" t="n">
        <v>1</v>
      </c>
      <c r="F1383" s="1" t="n">
        <v>1</v>
      </c>
      <c r="G1383" s="20" t="b">
        <f aca="false">FALSE()</f>
        <v>0</v>
      </c>
      <c r="H1383" s="20" t="b">
        <f aca="false">FALSE()</f>
        <v>0</v>
      </c>
    </row>
    <row r="1384" customFormat="false" ht="15" hidden="false" customHeight="true" outlineLevel="0" collapsed="false">
      <c r="A1384" s="19" t="n">
        <v>45752.5625</v>
      </c>
      <c r="B1384" s="1" t="s">
        <v>32</v>
      </c>
      <c r="C1384" s="1" t="s">
        <v>199</v>
      </c>
      <c r="D1384" s="1" t="s">
        <v>184</v>
      </c>
      <c r="E1384" s="1" t="n">
        <v>0</v>
      </c>
      <c r="F1384" s="1" t="n">
        <v>1</v>
      </c>
      <c r="G1384" s="20" t="b">
        <f aca="false">FALSE()</f>
        <v>0</v>
      </c>
      <c r="H1384" s="20" t="b">
        <f aca="false">TRUE()</f>
        <v>1</v>
      </c>
    </row>
    <row r="1385" customFormat="false" ht="15" hidden="false" customHeight="true" outlineLevel="0" collapsed="false">
      <c r="A1385" s="19" t="n">
        <v>45752.5625</v>
      </c>
      <c r="B1385" s="1" t="s">
        <v>32</v>
      </c>
      <c r="C1385" s="1" t="s">
        <v>189</v>
      </c>
      <c r="D1385" s="1" t="s">
        <v>195</v>
      </c>
      <c r="E1385" s="1" t="n">
        <v>1</v>
      </c>
      <c r="F1385" s="1" t="n">
        <v>4</v>
      </c>
      <c r="G1385" s="20" t="b">
        <f aca="false">FALSE()</f>
        <v>0</v>
      </c>
      <c r="H1385" s="20" t="b">
        <f aca="false">TRUE()</f>
        <v>1</v>
      </c>
    </row>
    <row r="1386" customFormat="false" ht="15" hidden="false" customHeight="true" outlineLevel="0" collapsed="false">
      <c r="A1386" s="19" t="n">
        <v>45752.5625</v>
      </c>
      <c r="B1386" s="1" t="s">
        <v>32</v>
      </c>
      <c r="C1386" s="1" t="s">
        <v>185</v>
      </c>
      <c r="D1386" s="1" t="s">
        <v>193</v>
      </c>
      <c r="E1386" s="1" t="n">
        <v>3</v>
      </c>
      <c r="F1386" s="1" t="n">
        <v>1</v>
      </c>
      <c r="G1386" s="20" t="b">
        <f aca="false">TRUE()</f>
        <v>1</v>
      </c>
      <c r="H1386" s="20" t="b">
        <f aca="false">FALSE()</f>
        <v>0</v>
      </c>
    </row>
    <row r="1387" customFormat="false" ht="15" hidden="false" customHeight="true" outlineLevel="0" collapsed="false">
      <c r="A1387" s="19" t="n">
        <v>45752.5625</v>
      </c>
      <c r="B1387" s="1" t="s">
        <v>32</v>
      </c>
      <c r="C1387" s="1" t="s">
        <v>186</v>
      </c>
      <c r="D1387" s="1" t="s">
        <v>190</v>
      </c>
      <c r="E1387" s="1" t="n">
        <v>0</v>
      </c>
      <c r="F1387" s="1" t="n">
        <v>4</v>
      </c>
      <c r="G1387" s="20" t="b">
        <f aca="false">FALSE()</f>
        <v>0</v>
      </c>
      <c r="H1387" s="20" t="b">
        <f aca="false">TRUE()</f>
        <v>1</v>
      </c>
    </row>
    <row r="1388" customFormat="false" ht="15" hidden="false" customHeight="true" outlineLevel="0" collapsed="false">
      <c r="A1388" s="19" t="n">
        <v>45752.5833333333</v>
      </c>
      <c r="B1388" s="1" t="s">
        <v>29</v>
      </c>
      <c r="C1388" s="1" t="s">
        <v>137</v>
      </c>
      <c r="D1388" s="1" t="s">
        <v>127</v>
      </c>
      <c r="E1388" s="1" t="n">
        <v>2</v>
      </c>
      <c r="F1388" s="1" t="n">
        <v>2</v>
      </c>
      <c r="G1388" s="20" t="b">
        <f aca="false">FALSE()</f>
        <v>0</v>
      </c>
      <c r="H1388" s="20" t="b">
        <f aca="false">FALSE()</f>
        <v>0</v>
      </c>
    </row>
    <row r="1389" customFormat="false" ht="15" hidden="false" customHeight="true" outlineLevel="0" collapsed="false">
      <c r="A1389" s="19" t="n">
        <v>45752.5833333333</v>
      </c>
      <c r="B1389" s="1" t="s">
        <v>29</v>
      </c>
      <c r="C1389" s="1" t="s">
        <v>153</v>
      </c>
      <c r="D1389" s="1" t="s">
        <v>129</v>
      </c>
      <c r="E1389" s="1" t="n">
        <v>2</v>
      </c>
      <c r="F1389" s="1" t="n">
        <v>1</v>
      </c>
      <c r="G1389" s="20" t="b">
        <f aca="false">TRUE()</f>
        <v>1</v>
      </c>
      <c r="H1389" s="20" t="b">
        <f aca="false">FALSE()</f>
        <v>0</v>
      </c>
    </row>
    <row r="1390" customFormat="false" ht="15" hidden="false" customHeight="true" outlineLevel="0" collapsed="false">
      <c r="A1390" s="19" t="n">
        <v>45752.5833333333</v>
      </c>
      <c r="B1390" s="1" t="s">
        <v>29</v>
      </c>
      <c r="C1390" s="1" t="s">
        <v>125</v>
      </c>
      <c r="D1390" s="1" t="s">
        <v>131</v>
      </c>
      <c r="E1390" s="1" t="n">
        <v>1</v>
      </c>
      <c r="F1390" s="1" t="n">
        <v>2</v>
      </c>
      <c r="G1390" s="20" t="b">
        <f aca="false">FALSE()</f>
        <v>0</v>
      </c>
      <c r="H1390" s="20" t="b">
        <f aca="false">TRUE()</f>
        <v>1</v>
      </c>
    </row>
    <row r="1391" customFormat="false" ht="15" hidden="false" customHeight="true" outlineLevel="0" collapsed="false">
      <c r="A1391" s="19" t="n">
        <v>45752.59375</v>
      </c>
      <c r="B1391" s="1" t="s">
        <v>30</v>
      </c>
      <c r="C1391" s="1" t="s">
        <v>18</v>
      </c>
      <c r="D1391" s="1" t="s">
        <v>151</v>
      </c>
      <c r="E1391" s="1" t="n">
        <v>1</v>
      </c>
      <c r="F1391" s="1" t="n">
        <v>2</v>
      </c>
      <c r="G1391" s="20" t="b">
        <f aca="false">FALSE()</f>
        <v>0</v>
      </c>
      <c r="H1391" s="20" t="b">
        <f aca="false">TRUE()</f>
        <v>1</v>
      </c>
    </row>
    <row r="1392" customFormat="false" ht="15" hidden="false" customHeight="true" outlineLevel="0" collapsed="false">
      <c r="A1392" s="19" t="n">
        <v>45752.625</v>
      </c>
      <c r="B1392" s="1" t="s">
        <v>33</v>
      </c>
      <c r="C1392" s="1" t="s">
        <v>17</v>
      </c>
      <c r="D1392" s="1" t="s">
        <v>156</v>
      </c>
      <c r="E1392" s="1" t="n">
        <v>1</v>
      </c>
      <c r="F1392" s="1" t="n">
        <v>0</v>
      </c>
      <c r="G1392" s="20" t="b">
        <f aca="false">TRUE()</f>
        <v>1</v>
      </c>
      <c r="H1392" s="20" t="b">
        <f aca="false">FALSE()</f>
        <v>0</v>
      </c>
    </row>
    <row r="1393" customFormat="false" ht="15" hidden="false" customHeight="true" outlineLevel="0" collapsed="false">
      <c r="A1393" s="19" t="n">
        <v>45752.6666666667</v>
      </c>
      <c r="B1393" s="1" t="s">
        <v>31</v>
      </c>
      <c r="C1393" s="1" t="s">
        <v>139</v>
      </c>
      <c r="D1393" s="1" t="s">
        <v>19</v>
      </c>
      <c r="E1393" s="1" t="n">
        <v>2</v>
      </c>
      <c r="F1393" s="1" t="n">
        <v>2</v>
      </c>
      <c r="G1393" s="20" t="b">
        <f aca="false">FALSE()</f>
        <v>0</v>
      </c>
      <c r="H1393" s="20" t="b">
        <f aca="false">FALSE()</f>
        <v>0</v>
      </c>
    </row>
    <row r="1394" customFormat="false" ht="15" hidden="false" customHeight="true" outlineLevel="0" collapsed="false">
      <c r="A1394" s="19" t="n">
        <v>45752.6875</v>
      </c>
      <c r="B1394" s="1" t="s">
        <v>29</v>
      </c>
      <c r="C1394" s="1" t="s">
        <v>138</v>
      </c>
      <c r="D1394" s="1" t="s">
        <v>126</v>
      </c>
      <c r="E1394" s="1" t="n">
        <v>2</v>
      </c>
      <c r="F1394" s="1" t="n">
        <v>1</v>
      </c>
      <c r="G1394" s="20" t="b">
        <f aca="false">TRUE()</f>
        <v>1</v>
      </c>
      <c r="H1394" s="20" t="b">
        <f aca="false">FALSE()</f>
        <v>0</v>
      </c>
    </row>
    <row r="1395" customFormat="false" ht="15" hidden="false" customHeight="true" outlineLevel="0" collapsed="false">
      <c r="A1395" s="19" t="n">
        <v>45752.6875</v>
      </c>
      <c r="B1395" s="1" t="s">
        <v>32</v>
      </c>
      <c r="C1395" s="1" t="s">
        <v>192</v>
      </c>
      <c r="D1395" s="1" t="s">
        <v>196</v>
      </c>
      <c r="E1395" s="1" t="n">
        <v>2</v>
      </c>
      <c r="F1395" s="1" t="n">
        <v>0</v>
      </c>
      <c r="G1395" s="20" t="b">
        <f aca="false">TRUE()</f>
        <v>1</v>
      </c>
      <c r="H1395" s="20" t="b">
        <f aca="false">FALSE()</f>
        <v>0</v>
      </c>
    </row>
    <row r="1396" customFormat="false" ht="15" hidden="false" customHeight="true" outlineLevel="0" collapsed="false">
      <c r="A1396" s="19" t="n">
        <v>45752.6875</v>
      </c>
      <c r="B1396" s="1" t="s">
        <v>30</v>
      </c>
      <c r="C1396" s="1" t="s">
        <v>173</v>
      </c>
      <c r="D1396" s="1" t="s">
        <v>118</v>
      </c>
      <c r="E1396" s="1" t="n">
        <v>1</v>
      </c>
      <c r="F1396" s="1" t="n">
        <v>2</v>
      </c>
      <c r="G1396" s="20" t="b">
        <f aca="false">FALSE()</f>
        <v>0</v>
      </c>
      <c r="H1396" s="20" t="b">
        <f aca="false">TRUE()</f>
        <v>1</v>
      </c>
    </row>
    <row r="1397" customFormat="false" ht="15" hidden="false" customHeight="true" outlineLevel="0" collapsed="false">
      <c r="A1397" s="19" t="n">
        <v>45752.7083333333</v>
      </c>
      <c r="B1397" s="1" t="s">
        <v>33</v>
      </c>
      <c r="C1397" s="1" t="s">
        <v>134</v>
      </c>
      <c r="D1397" s="1" t="s">
        <v>149</v>
      </c>
      <c r="E1397" s="1" t="n">
        <v>2</v>
      </c>
      <c r="F1397" s="1" t="n">
        <v>1</v>
      </c>
      <c r="G1397" s="20" t="b">
        <f aca="false">TRUE()</f>
        <v>1</v>
      </c>
      <c r="H1397" s="20" t="b">
        <f aca="false">FALSE()</f>
        <v>0</v>
      </c>
    </row>
    <row r="1398" customFormat="false" ht="15" hidden="false" customHeight="true" outlineLevel="0" collapsed="false">
      <c r="A1398" s="19" t="n">
        <v>45752.78125</v>
      </c>
      <c r="B1398" s="1" t="s">
        <v>31</v>
      </c>
      <c r="C1398" s="1" t="s">
        <v>145</v>
      </c>
      <c r="D1398" s="1" t="s">
        <v>140</v>
      </c>
      <c r="E1398" s="1" t="n">
        <v>2</v>
      </c>
      <c r="F1398" s="1" t="n">
        <v>2</v>
      </c>
      <c r="G1398" s="20" t="b">
        <f aca="false">FALSE()</f>
        <v>0</v>
      </c>
      <c r="H1398" s="20" t="b">
        <f aca="false">FALSE()</f>
        <v>0</v>
      </c>
    </row>
    <row r="1399" customFormat="false" ht="15" hidden="false" customHeight="true" outlineLevel="0" collapsed="false">
      <c r="A1399" s="19" t="n">
        <v>45752.7916666667</v>
      </c>
      <c r="B1399" s="1" t="s">
        <v>30</v>
      </c>
      <c r="C1399" s="1" t="s">
        <v>16</v>
      </c>
      <c r="D1399" s="1" t="s">
        <v>116</v>
      </c>
      <c r="E1399" s="1" t="n">
        <v>1</v>
      </c>
      <c r="F1399" s="1" t="n">
        <v>1</v>
      </c>
      <c r="G1399" s="20" t="b">
        <f aca="false">FALSE()</f>
        <v>0</v>
      </c>
      <c r="H1399" s="20" t="b">
        <f aca="false">FALSE()</f>
        <v>0</v>
      </c>
    </row>
    <row r="1400" customFormat="false" ht="15" hidden="false" customHeight="true" outlineLevel="0" collapsed="false">
      <c r="A1400" s="19" t="n">
        <v>45752.7951388889</v>
      </c>
      <c r="B1400" s="1" t="s">
        <v>33</v>
      </c>
      <c r="C1400" s="1" t="s">
        <v>172</v>
      </c>
      <c r="D1400" s="1" t="s">
        <v>144</v>
      </c>
      <c r="E1400" s="1" t="n">
        <v>2</v>
      </c>
      <c r="F1400" s="1" t="n">
        <v>1</v>
      </c>
      <c r="G1400" s="20" t="b">
        <f aca="false">TRUE()</f>
        <v>1</v>
      </c>
      <c r="H1400" s="20" t="b">
        <f aca="false">FALSE()</f>
        <v>0</v>
      </c>
    </row>
    <row r="1401" customFormat="false" ht="15" hidden="false" customHeight="true" outlineLevel="0" collapsed="false">
      <c r="A1401" s="19" t="n">
        <v>45753.4375</v>
      </c>
      <c r="B1401" s="1" t="s">
        <v>31</v>
      </c>
      <c r="C1401" s="1" t="s">
        <v>174</v>
      </c>
      <c r="D1401" s="1" t="s">
        <v>170</v>
      </c>
      <c r="E1401" s="1" t="n">
        <v>1</v>
      </c>
      <c r="F1401" s="1" t="n">
        <v>1</v>
      </c>
      <c r="G1401" s="20" t="b">
        <f aca="false">FALSE()</f>
        <v>0</v>
      </c>
      <c r="H1401" s="20" t="b">
        <f aca="false">FALSE()</f>
        <v>0</v>
      </c>
    </row>
    <row r="1402" customFormat="false" ht="15" hidden="false" customHeight="true" outlineLevel="0" collapsed="false">
      <c r="A1402" s="19" t="n">
        <v>45753.5</v>
      </c>
      <c r="B1402" s="1" t="s">
        <v>30</v>
      </c>
      <c r="C1402" s="1" t="s">
        <v>123</v>
      </c>
      <c r="D1402" s="1" t="s">
        <v>166</v>
      </c>
      <c r="E1402" s="1" t="n">
        <v>1</v>
      </c>
      <c r="F1402" s="1" t="n">
        <v>3</v>
      </c>
      <c r="G1402" s="20" t="b">
        <f aca="false">FALSE()</f>
        <v>0</v>
      </c>
      <c r="H1402" s="20" t="b">
        <f aca="false">TRUE()</f>
        <v>1</v>
      </c>
    </row>
    <row r="1403" customFormat="false" ht="15" hidden="false" customHeight="true" outlineLevel="0" collapsed="false">
      <c r="A1403" s="19" t="n">
        <v>45753.5416666667</v>
      </c>
      <c r="B1403" s="1" t="s">
        <v>33</v>
      </c>
      <c r="C1403" s="1" t="s">
        <v>157</v>
      </c>
      <c r="D1403" s="1" t="s">
        <v>150</v>
      </c>
      <c r="E1403" s="1" t="n">
        <v>1</v>
      </c>
      <c r="F1403" s="1" t="n">
        <v>0</v>
      </c>
      <c r="G1403" s="20" t="b">
        <f aca="false">TRUE()</f>
        <v>1</v>
      </c>
      <c r="H1403" s="20" t="b">
        <f aca="false">FALSE()</f>
        <v>0</v>
      </c>
    </row>
    <row r="1404" customFormat="false" ht="15" hidden="false" customHeight="true" outlineLevel="0" collapsed="false">
      <c r="A1404" s="19" t="n">
        <v>45753.5416666667</v>
      </c>
      <c r="B1404" s="1" t="s">
        <v>29</v>
      </c>
      <c r="C1404" s="1" t="s">
        <v>122</v>
      </c>
      <c r="D1404" s="1" t="s">
        <v>21</v>
      </c>
      <c r="E1404" s="1" t="n">
        <v>3</v>
      </c>
      <c r="F1404" s="1" t="n">
        <v>2</v>
      </c>
      <c r="G1404" s="20" t="b">
        <f aca="false">TRUE()</f>
        <v>1</v>
      </c>
      <c r="H1404" s="20" t="b">
        <f aca="false">FALSE()</f>
        <v>0</v>
      </c>
    </row>
    <row r="1405" customFormat="false" ht="15" hidden="false" customHeight="true" outlineLevel="0" collapsed="false">
      <c r="A1405" s="19" t="n">
        <v>45753.5416666667</v>
      </c>
      <c r="B1405" s="1" t="s">
        <v>31</v>
      </c>
      <c r="C1405" s="1" t="s">
        <v>146</v>
      </c>
      <c r="D1405" s="1" t="s">
        <v>163</v>
      </c>
      <c r="E1405" s="1" t="n">
        <v>1</v>
      </c>
      <c r="F1405" s="1" t="n">
        <v>1</v>
      </c>
      <c r="G1405" s="20" t="b">
        <f aca="false">FALSE()</f>
        <v>0</v>
      </c>
      <c r="H1405" s="20" t="b">
        <f aca="false">FALSE()</f>
        <v>0</v>
      </c>
    </row>
    <row r="1406" customFormat="false" ht="15" hidden="false" customHeight="true" outlineLevel="0" collapsed="false">
      <c r="A1406" s="19" t="n">
        <v>45753.5416666667</v>
      </c>
      <c r="B1406" s="1" t="s">
        <v>31</v>
      </c>
      <c r="C1406" s="1" t="s">
        <v>147</v>
      </c>
      <c r="D1406" s="1" t="s">
        <v>168</v>
      </c>
      <c r="E1406" s="1" t="n">
        <v>0</v>
      </c>
      <c r="F1406" s="1" t="n">
        <v>0</v>
      </c>
      <c r="G1406" s="20" t="b">
        <f aca="false">FALSE()</f>
        <v>0</v>
      </c>
      <c r="H1406" s="20" t="b">
        <f aca="false">FALSE()</f>
        <v>0</v>
      </c>
    </row>
    <row r="1407" customFormat="false" ht="15" hidden="false" customHeight="true" outlineLevel="0" collapsed="false">
      <c r="A1407" s="19" t="n">
        <v>45753.5416666667</v>
      </c>
      <c r="B1407" s="1" t="s">
        <v>29</v>
      </c>
      <c r="C1407" s="1" t="s">
        <v>152</v>
      </c>
      <c r="D1407" s="1" t="s">
        <v>162</v>
      </c>
      <c r="E1407" s="1" t="n">
        <v>0</v>
      </c>
      <c r="F1407" s="1" t="n">
        <v>0</v>
      </c>
      <c r="G1407" s="20" t="b">
        <f aca="false">FALSE()</f>
        <v>0</v>
      </c>
      <c r="H1407" s="20" t="b">
        <f aca="false">FALSE()</f>
        <v>0</v>
      </c>
    </row>
    <row r="1408" customFormat="false" ht="15" hidden="false" customHeight="true" outlineLevel="0" collapsed="false">
      <c r="A1408" s="19" t="n">
        <v>45753.5416666667</v>
      </c>
      <c r="B1408" s="1" t="s">
        <v>29</v>
      </c>
      <c r="C1408" s="1" t="s">
        <v>180</v>
      </c>
      <c r="D1408" s="1" t="s">
        <v>133</v>
      </c>
      <c r="E1408" s="1" t="n">
        <v>3</v>
      </c>
      <c r="F1408" s="1" t="n">
        <v>1</v>
      </c>
      <c r="G1408" s="20" t="b">
        <f aca="false">TRUE()</f>
        <v>1</v>
      </c>
      <c r="H1408" s="20" t="b">
        <f aca="false">FALSE()</f>
        <v>0</v>
      </c>
    </row>
    <row r="1409" customFormat="false" ht="15" hidden="false" customHeight="true" outlineLevel="0" collapsed="false">
      <c r="A1409" s="19" t="n">
        <v>45753.5625</v>
      </c>
      <c r="B1409" s="1" t="s">
        <v>32</v>
      </c>
      <c r="C1409" s="1" t="s">
        <v>198</v>
      </c>
      <c r="D1409" s="1" t="s">
        <v>183</v>
      </c>
      <c r="E1409" s="1" t="n">
        <v>1</v>
      </c>
      <c r="F1409" s="1" t="n">
        <v>1</v>
      </c>
      <c r="G1409" s="20" t="b">
        <f aca="false">FALSE()</f>
        <v>0</v>
      </c>
      <c r="H1409" s="20" t="b">
        <f aca="false">FALSE()</f>
        <v>0</v>
      </c>
    </row>
    <row r="1410" customFormat="false" ht="15" hidden="false" customHeight="true" outlineLevel="0" collapsed="false">
      <c r="A1410" s="19" t="n">
        <v>45753.59375</v>
      </c>
      <c r="B1410" s="1" t="s">
        <v>30</v>
      </c>
      <c r="C1410" s="1" t="s">
        <v>124</v>
      </c>
      <c r="D1410" s="1" t="s">
        <v>182</v>
      </c>
      <c r="E1410" s="1" t="n">
        <v>1</v>
      </c>
      <c r="F1410" s="1" t="n">
        <v>2</v>
      </c>
      <c r="G1410" s="20" t="b">
        <f aca="false">FALSE()</f>
        <v>0</v>
      </c>
      <c r="H1410" s="20" t="b">
        <f aca="false">TRUE()</f>
        <v>1</v>
      </c>
    </row>
    <row r="1411" customFormat="false" ht="15" hidden="false" customHeight="true" outlineLevel="0" collapsed="false">
      <c r="A1411" s="19" t="n">
        <v>45753.6354166667</v>
      </c>
      <c r="B1411" s="1" t="s">
        <v>33</v>
      </c>
      <c r="C1411" s="1" t="s">
        <v>143</v>
      </c>
      <c r="D1411" s="1" t="s">
        <v>161</v>
      </c>
      <c r="E1411" s="1" t="n">
        <v>0</v>
      </c>
      <c r="F1411" s="1" t="n">
        <v>1</v>
      </c>
      <c r="G1411" s="20" t="b">
        <f aca="false">FALSE()</f>
        <v>0</v>
      </c>
      <c r="H1411" s="20" t="b">
        <f aca="false">TRUE()</f>
        <v>1</v>
      </c>
    </row>
    <row r="1412" customFormat="false" ht="15" hidden="false" customHeight="true" outlineLevel="0" collapsed="false">
      <c r="A1412" s="19" t="n">
        <v>45753.6354166667</v>
      </c>
      <c r="B1412" s="1" t="s">
        <v>33</v>
      </c>
      <c r="C1412" s="1" t="s">
        <v>160</v>
      </c>
      <c r="D1412" s="1" t="s">
        <v>120</v>
      </c>
      <c r="E1412" s="1" t="n">
        <v>0</v>
      </c>
      <c r="F1412" s="1" t="n">
        <v>2</v>
      </c>
      <c r="G1412" s="20" t="b">
        <f aca="false">FALSE()</f>
        <v>0</v>
      </c>
      <c r="H1412" s="20" t="b">
        <f aca="false">TRUE()</f>
        <v>1</v>
      </c>
    </row>
    <row r="1413" customFormat="false" ht="15" hidden="false" customHeight="true" outlineLevel="0" collapsed="false">
      <c r="A1413" s="19" t="n">
        <v>45753.6354166667</v>
      </c>
      <c r="B1413" s="1" t="s">
        <v>33</v>
      </c>
      <c r="C1413" s="1" t="s">
        <v>171</v>
      </c>
      <c r="D1413" s="1" t="s">
        <v>154</v>
      </c>
      <c r="E1413" s="1" t="n">
        <v>0</v>
      </c>
      <c r="F1413" s="1" t="n">
        <v>1</v>
      </c>
      <c r="G1413" s="20" t="b">
        <f aca="false">FALSE()</f>
        <v>0</v>
      </c>
      <c r="H1413" s="20" t="b">
        <f aca="false">TRUE()</f>
        <v>1</v>
      </c>
    </row>
    <row r="1414" customFormat="false" ht="15" hidden="false" customHeight="true" outlineLevel="0" collapsed="false">
      <c r="A1414" s="19" t="n">
        <v>45753.6458333333</v>
      </c>
      <c r="B1414" s="1" t="s">
        <v>32</v>
      </c>
      <c r="C1414" s="1" t="s">
        <v>188</v>
      </c>
      <c r="D1414" s="1" t="s">
        <v>197</v>
      </c>
      <c r="E1414" s="1" t="n">
        <v>1</v>
      </c>
      <c r="F1414" s="1" t="n">
        <v>0</v>
      </c>
      <c r="G1414" s="20" t="b">
        <f aca="false">TRUE()</f>
        <v>1</v>
      </c>
      <c r="H1414" s="20" t="b">
        <f aca="false">FALSE()</f>
        <v>0</v>
      </c>
    </row>
    <row r="1415" customFormat="false" ht="15" hidden="false" customHeight="true" outlineLevel="0" collapsed="false">
      <c r="A1415" s="19" t="n">
        <v>45753.6458333333</v>
      </c>
      <c r="B1415" s="1" t="s">
        <v>29</v>
      </c>
      <c r="C1415" s="1" t="s">
        <v>121</v>
      </c>
      <c r="D1415" s="1" t="s">
        <v>23</v>
      </c>
      <c r="E1415" s="1" t="n">
        <v>0</v>
      </c>
      <c r="F1415" s="1" t="n">
        <v>0</v>
      </c>
      <c r="G1415" s="20" t="b">
        <f aca="false">FALSE()</f>
        <v>0</v>
      </c>
      <c r="H1415" s="20" t="b">
        <f aca="false">FALSE()</f>
        <v>0</v>
      </c>
    </row>
    <row r="1416" customFormat="false" ht="15" hidden="false" customHeight="true" outlineLevel="0" collapsed="false">
      <c r="A1416" s="19" t="n">
        <v>45753.6666666667</v>
      </c>
      <c r="B1416" s="1" t="s">
        <v>31</v>
      </c>
      <c r="C1416" s="1" t="s">
        <v>24</v>
      </c>
      <c r="D1416" s="1" t="s">
        <v>169</v>
      </c>
      <c r="E1416" s="1" t="n">
        <v>0</v>
      </c>
      <c r="F1416" s="1" t="n">
        <v>1</v>
      </c>
      <c r="G1416" s="20" t="b">
        <f aca="false">FALSE()</f>
        <v>0</v>
      </c>
      <c r="H1416" s="20" t="b">
        <f aca="false">TRUE()</f>
        <v>1</v>
      </c>
    </row>
    <row r="1417" customFormat="false" ht="15" hidden="false" customHeight="true" outlineLevel="0" collapsed="false">
      <c r="A1417" s="19" t="n">
        <v>45753.6875</v>
      </c>
      <c r="B1417" s="1" t="s">
        <v>30</v>
      </c>
      <c r="C1417" s="1" t="s">
        <v>175</v>
      </c>
      <c r="D1417" s="1" t="s">
        <v>115</v>
      </c>
      <c r="E1417" s="1" t="n">
        <v>0</v>
      </c>
      <c r="F1417" s="1" t="n">
        <v>4</v>
      </c>
      <c r="G1417" s="20" t="b">
        <f aca="false">FALSE()</f>
        <v>0</v>
      </c>
      <c r="H1417" s="20" t="b">
        <f aca="false">TRUE()</f>
        <v>1</v>
      </c>
    </row>
    <row r="1418" customFormat="false" ht="15" hidden="false" customHeight="true" outlineLevel="0" collapsed="false">
      <c r="A1418" s="19" t="n">
        <v>45753.78125</v>
      </c>
      <c r="B1418" s="1" t="s">
        <v>33</v>
      </c>
      <c r="C1418" s="1" t="s">
        <v>135</v>
      </c>
      <c r="D1418" s="1" t="s">
        <v>158</v>
      </c>
      <c r="E1418" s="1" t="n">
        <v>3</v>
      </c>
      <c r="F1418" s="1" t="n">
        <v>2</v>
      </c>
      <c r="G1418" s="20" t="b">
        <f aca="false">TRUE()</f>
        <v>1</v>
      </c>
      <c r="H1418" s="20" t="b">
        <f aca="false">FALSE()</f>
        <v>0</v>
      </c>
    </row>
    <row r="1419" customFormat="false" ht="15" hidden="false" customHeight="true" outlineLevel="0" collapsed="false">
      <c r="A1419" s="19" t="n">
        <v>45753.78125</v>
      </c>
      <c r="B1419" s="1" t="s">
        <v>31</v>
      </c>
      <c r="C1419" s="1" t="s">
        <v>20</v>
      </c>
      <c r="D1419" s="1" t="s">
        <v>177</v>
      </c>
      <c r="E1419" s="1" t="n">
        <v>1</v>
      </c>
      <c r="F1419" s="1" t="n">
        <v>1</v>
      </c>
      <c r="G1419" s="20" t="b">
        <f aca="false">FALSE()</f>
        <v>0</v>
      </c>
      <c r="H1419" s="20" t="b">
        <f aca="false">FALSE()</f>
        <v>0</v>
      </c>
    </row>
    <row r="1420" customFormat="false" ht="15" hidden="false" customHeight="true" outlineLevel="0" collapsed="false">
      <c r="A1420" s="19" t="n">
        <v>45753.7916666667</v>
      </c>
      <c r="B1420" s="1" t="s">
        <v>30</v>
      </c>
      <c r="C1420" s="1" t="s">
        <v>181</v>
      </c>
      <c r="D1420" s="1" t="s">
        <v>114</v>
      </c>
      <c r="E1420" s="1" t="n">
        <v>0</v>
      </c>
      <c r="F1420" s="1" t="n">
        <v>0</v>
      </c>
      <c r="G1420" s="20" t="b">
        <f aca="false">FALSE()</f>
        <v>0</v>
      </c>
      <c r="H1420" s="20" t="b">
        <f aca="false">FALSE()</f>
        <v>0</v>
      </c>
    </row>
    <row r="1421" customFormat="false" ht="15" hidden="false" customHeight="true" outlineLevel="0" collapsed="false">
      <c r="A1421" s="19" t="n">
        <v>45754.78125</v>
      </c>
      <c r="B1421" s="1" t="s">
        <v>31</v>
      </c>
      <c r="C1421" s="1" t="s">
        <v>164</v>
      </c>
      <c r="D1421" s="1" t="s">
        <v>22</v>
      </c>
      <c r="E1421" s="1" t="n">
        <v>1</v>
      </c>
      <c r="F1421" s="1" t="n">
        <v>1</v>
      </c>
      <c r="G1421" s="20" t="b">
        <f aca="false">FALSE()</f>
        <v>0</v>
      </c>
      <c r="H1421" s="20" t="b">
        <f aca="false">FALSE()</f>
        <v>0</v>
      </c>
    </row>
    <row r="1422" customFormat="false" ht="15" hidden="false" customHeight="true" outlineLevel="0" collapsed="false">
      <c r="A1422" s="19" t="n">
        <v>45754.7916666667</v>
      </c>
      <c r="B1422" s="1" t="s">
        <v>30</v>
      </c>
      <c r="C1422" s="1" t="s">
        <v>142</v>
      </c>
      <c r="D1422" s="1" t="s">
        <v>141</v>
      </c>
      <c r="E1422" s="1" t="n">
        <v>1</v>
      </c>
      <c r="F1422" s="1" t="n">
        <v>1</v>
      </c>
      <c r="G1422" s="20" t="b">
        <f aca="false">FALSE()</f>
        <v>0</v>
      </c>
      <c r="H1422" s="20" t="b">
        <f aca="false">FALSE()</f>
        <v>0</v>
      </c>
    </row>
    <row r="1423" customFormat="false" ht="15" hidden="false" customHeight="true" outlineLevel="0" collapsed="false">
      <c r="A1423" s="19" t="n">
        <v>45754.7916666667</v>
      </c>
      <c r="B1423" s="1" t="s">
        <v>29</v>
      </c>
      <c r="C1423" s="1" t="s">
        <v>179</v>
      </c>
      <c r="D1423" s="1" t="s">
        <v>132</v>
      </c>
      <c r="E1423" s="1" t="n">
        <v>0</v>
      </c>
      <c r="F1423" s="1" t="n">
        <v>3</v>
      </c>
      <c r="G1423" s="20" t="b">
        <f aca="false">FALSE()</f>
        <v>0</v>
      </c>
      <c r="H1423" s="20" t="b">
        <f aca="false">TRUE()</f>
        <v>1</v>
      </c>
    </row>
    <row r="1424" customFormat="false" ht="15" hidden="false" customHeight="true" outlineLevel="0" collapsed="false">
      <c r="A1424" s="19" t="n">
        <v>45758.7708333333</v>
      </c>
      <c r="B1424" s="1" t="s">
        <v>32</v>
      </c>
      <c r="C1424" s="1" t="s">
        <v>197</v>
      </c>
      <c r="D1424" s="1" t="s">
        <v>185</v>
      </c>
      <c r="E1424" s="1" t="n">
        <v>2</v>
      </c>
      <c r="F1424" s="1" t="n">
        <v>3</v>
      </c>
      <c r="G1424" s="20" t="b">
        <f aca="false">FALSE()</f>
        <v>0</v>
      </c>
      <c r="H1424" s="20" t="b">
        <f aca="false">TRUE()</f>
        <v>1</v>
      </c>
    </row>
    <row r="1425" customFormat="false" ht="15" hidden="false" customHeight="true" outlineLevel="0" collapsed="false">
      <c r="A1425" s="19" t="n">
        <v>45758.78125</v>
      </c>
      <c r="B1425" s="1" t="s">
        <v>31</v>
      </c>
      <c r="C1425" s="1" t="s">
        <v>165</v>
      </c>
      <c r="D1425" s="1" t="s">
        <v>145</v>
      </c>
      <c r="E1425" s="1" t="n">
        <v>0</v>
      </c>
      <c r="F1425" s="1" t="n">
        <v>4</v>
      </c>
      <c r="G1425" s="20" t="b">
        <f aca="false">FALSE()</f>
        <v>0</v>
      </c>
      <c r="H1425" s="20" t="b">
        <f aca="false">TRUE()</f>
        <v>1</v>
      </c>
    </row>
    <row r="1426" customFormat="false" ht="15" hidden="false" customHeight="true" outlineLevel="0" collapsed="false">
      <c r="A1426" s="19" t="n">
        <v>45758.78125</v>
      </c>
      <c r="B1426" s="1" t="s">
        <v>33</v>
      </c>
      <c r="C1426" s="1" t="s">
        <v>157</v>
      </c>
      <c r="D1426" s="1" t="s">
        <v>143</v>
      </c>
      <c r="E1426" s="1" t="n">
        <v>0</v>
      </c>
      <c r="F1426" s="1" t="n">
        <v>2</v>
      </c>
      <c r="G1426" s="20" t="b">
        <f aca="false">FALSE()</f>
        <v>0</v>
      </c>
      <c r="H1426" s="20" t="b">
        <f aca="false">TRUE()</f>
        <v>1</v>
      </c>
    </row>
    <row r="1427" customFormat="false" ht="15" hidden="false" customHeight="true" outlineLevel="0" collapsed="false">
      <c r="A1427" s="19" t="n">
        <v>45758.7916666667</v>
      </c>
      <c r="B1427" s="1" t="s">
        <v>30</v>
      </c>
      <c r="C1427" s="1" t="s">
        <v>151</v>
      </c>
      <c r="D1427" s="1" t="s">
        <v>124</v>
      </c>
      <c r="E1427" s="1" t="n">
        <v>1</v>
      </c>
      <c r="F1427" s="1" t="n">
        <v>0</v>
      </c>
      <c r="G1427" s="20" t="b">
        <f aca="false">TRUE()</f>
        <v>1</v>
      </c>
      <c r="H1427" s="20" t="b">
        <f aca="false">FALSE()</f>
        <v>0</v>
      </c>
    </row>
    <row r="1428" customFormat="false" ht="15" hidden="false" customHeight="true" outlineLevel="0" collapsed="false">
      <c r="A1428" s="19" t="n">
        <v>45759.4791666667</v>
      </c>
      <c r="B1428" s="1" t="s">
        <v>29</v>
      </c>
      <c r="C1428" s="1" t="s">
        <v>23</v>
      </c>
      <c r="D1428" s="1" t="s">
        <v>153</v>
      </c>
      <c r="E1428" s="1" t="n">
        <v>5</v>
      </c>
      <c r="F1428" s="1" t="n">
        <v>2</v>
      </c>
      <c r="G1428" s="20" t="b">
        <f aca="false">TRUE()</f>
        <v>1</v>
      </c>
      <c r="H1428" s="20" t="b">
        <f aca="false">FALSE()</f>
        <v>0</v>
      </c>
    </row>
    <row r="1429" customFormat="false" ht="15" hidden="false" customHeight="true" outlineLevel="0" collapsed="false">
      <c r="A1429" s="19" t="n">
        <v>45759.5</v>
      </c>
      <c r="B1429" s="1" t="s">
        <v>30</v>
      </c>
      <c r="C1429" s="1" t="s">
        <v>166</v>
      </c>
      <c r="D1429" s="1" t="s">
        <v>173</v>
      </c>
      <c r="E1429" s="1" t="n">
        <v>0</v>
      </c>
      <c r="F1429" s="1" t="n">
        <v>2</v>
      </c>
      <c r="G1429" s="20" t="b">
        <f aca="false">FALSE()</f>
        <v>0</v>
      </c>
      <c r="H1429" s="20" t="b">
        <f aca="false">TRUE()</f>
        <v>1</v>
      </c>
    </row>
    <row r="1430" customFormat="false" ht="15" hidden="false" customHeight="true" outlineLevel="0" collapsed="false">
      <c r="A1430" s="19" t="n">
        <v>45759.5416666667</v>
      </c>
      <c r="B1430" s="1" t="s">
        <v>31</v>
      </c>
      <c r="C1430" s="1" t="s">
        <v>170</v>
      </c>
      <c r="D1430" s="1" t="s">
        <v>148</v>
      </c>
      <c r="E1430" s="1" t="n">
        <v>1</v>
      </c>
      <c r="F1430" s="1" t="n">
        <v>0</v>
      </c>
      <c r="G1430" s="20" t="b">
        <f aca="false">TRUE()</f>
        <v>1</v>
      </c>
      <c r="H1430" s="20" t="b">
        <f aca="false">FALSE()</f>
        <v>0</v>
      </c>
    </row>
    <row r="1431" customFormat="false" ht="15" hidden="false" customHeight="true" outlineLevel="0" collapsed="false">
      <c r="A1431" s="19" t="n">
        <v>45759.5625</v>
      </c>
      <c r="B1431" s="1" t="s">
        <v>32</v>
      </c>
      <c r="C1431" s="1" t="s">
        <v>183</v>
      </c>
      <c r="D1431" s="1" t="s">
        <v>189</v>
      </c>
      <c r="E1431" s="1" t="n">
        <v>1</v>
      </c>
      <c r="F1431" s="1" t="n">
        <v>2</v>
      </c>
      <c r="G1431" s="20" t="b">
        <f aca="false">FALSE()</f>
        <v>0</v>
      </c>
      <c r="H1431" s="20" t="b">
        <f aca="false">TRUE()</f>
        <v>1</v>
      </c>
    </row>
    <row r="1432" customFormat="false" ht="15" hidden="false" customHeight="true" outlineLevel="0" collapsed="false">
      <c r="A1432" s="19" t="n">
        <v>45759.5625</v>
      </c>
      <c r="B1432" s="1" t="s">
        <v>32</v>
      </c>
      <c r="C1432" s="1" t="s">
        <v>186</v>
      </c>
      <c r="D1432" s="1" t="s">
        <v>191</v>
      </c>
      <c r="E1432" s="1" t="n">
        <v>1</v>
      </c>
      <c r="F1432" s="1" t="n">
        <v>2</v>
      </c>
      <c r="G1432" s="20" t="b">
        <f aca="false">FALSE()</f>
        <v>0</v>
      </c>
      <c r="H1432" s="20" t="b">
        <f aca="false">TRUE()</f>
        <v>1</v>
      </c>
    </row>
    <row r="1433" customFormat="false" ht="15" hidden="false" customHeight="true" outlineLevel="0" collapsed="false">
      <c r="A1433" s="19" t="n">
        <v>45759.5625</v>
      </c>
      <c r="B1433" s="1" t="s">
        <v>32</v>
      </c>
      <c r="C1433" s="1" t="s">
        <v>193</v>
      </c>
      <c r="D1433" s="1" t="s">
        <v>187</v>
      </c>
      <c r="E1433" s="1" t="n">
        <v>2</v>
      </c>
      <c r="F1433" s="1" t="n">
        <v>0</v>
      </c>
      <c r="G1433" s="20" t="b">
        <f aca="false">TRUE()</f>
        <v>1</v>
      </c>
      <c r="H1433" s="20" t="b">
        <f aca="false">FALSE()</f>
        <v>0</v>
      </c>
    </row>
    <row r="1434" customFormat="false" ht="15" hidden="false" customHeight="true" outlineLevel="0" collapsed="false">
      <c r="A1434" s="19" t="n">
        <v>45759.5625</v>
      </c>
      <c r="B1434" s="1" t="s">
        <v>32</v>
      </c>
      <c r="C1434" s="1" t="s">
        <v>194</v>
      </c>
      <c r="D1434" s="1" t="s">
        <v>198</v>
      </c>
      <c r="E1434" s="1" t="n">
        <v>1</v>
      </c>
      <c r="F1434" s="1" t="n">
        <v>2</v>
      </c>
      <c r="G1434" s="20" t="b">
        <f aca="false">FALSE()</f>
        <v>0</v>
      </c>
      <c r="H1434" s="20" t="b">
        <f aca="false">TRUE()</f>
        <v>1</v>
      </c>
    </row>
    <row r="1435" customFormat="false" ht="15" hidden="false" customHeight="true" outlineLevel="0" collapsed="false">
      <c r="A1435" s="19" t="n">
        <v>45759.5625</v>
      </c>
      <c r="B1435" s="1" t="s">
        <v>32</v>
      </c>
      <c r="C1435" s="1" t="s">
        <v>184</v>
      </c>
      <c r="D1435" s="1" t="s">
        <v>188</v>
      </c>
      <c r="E1435" s="1" t="n">
        <v>0</v>
      </c>
      <c r="F1435" s="1" t="n">
        <v>0</v>
      </c>
      <c r="G1435" s="20" t="b">
        <f aca="false">FALSE()</f>
        <v>0</v>
      </c>
      <c r="H1435" s="20" t="b">
        <f aca="false">FALSE()</f>
        <v>0</v>
      </c>
    </row>
    <row r="1436" customFormat="false" ht="15" hidden="false" customHeight="true" outlineLevel="0" collapsed="false">
      <c r="A1436" s="19" t="n">
        <v>45759.5833333333</v>
      </c>
      <c r="B1436" s="1" t="s">
        <v>29</v>
      </c>
      <c r="C1436" s="1" t="s">
        <v>129</v>
      </c>
      <c r="D1436" s="1" t="s">
        <v>179</v>
      </c>
      <c r="E1436" s="1" t="n">
        <v>2</v>
      </c>
      <c r="F1436" s="1" t="n">
        <v>2</v>
      </c>
      <c r="G1436" s="20" t="b">
        <f aca="false">FALSE()</f>
        <v>0</v>
      </c>
      <c r="H1436" s="20" t="b">
        <f aca="false">FALSE()</f>
        <v>0</v>
      </c>
    </row>
    <row r="1437" customFormat="false" ht="15" hidden="false" customHeight="true" outlineLevel="0" collapsed="false">
      <c r="A1437" s="19" t="n">
        <v>45759.5833333333</v>
      </c>
      <c r="B1437" s="1" t="s">
        <v>29</v>
      </c>
      <c r="C1437" s="1" t="s">
        <v>133</v>
      </c>
      <c r="D1437" s="1" t="s">
        <v>138</v>
      </c>
      <c r="E1437" s="1" t="n">
        <v>0</v>
      </c>
      <c r="F1437" s="1" t="n">
        <v>3</v>
      </c>
      <c r="G1437" s="20" t="b">
        <f aca="false">FALSE()</f>
        <v>0</v>
      </c>
      <c r="H1437" s="20" t="b">
        <f aca="false">TRUE()</f>
        <v>1</v>
      </c>
    </row>
    <row r="1438" customFormat="false" ht="15" hidden="false" customHeight="true" outlineLevel="0" collapsed="false">
      <c r="A1438" s="19" t="n">
        <v>45759.5833333333</v>
      </c>
      <c r="B1438" s="1" t="s">
        <v>29</v>
      </c>
      <c r="C1438" s="1" t="s">
        <v>126</v>
      </c>
      <c r="D1438" s="1" t="s">
        <v>128</v>
      </c>
      <c r="E1438" s="1" t="n">
        <v>0</v>
      </c>
      <c r="F1438" s="1" t="n">
        <v>1</v>
      </c>
      <c r="G1438" s="20" t="b">
        <f aca="false">FALSE()</f>
        <v>0</v>
      </c>
      <c r="H1438" s="20" t="b">
        <f aca="false">TRUE()</f>
        <v>1</v>
      </c>
    </row>
    <row r="1439" customFormat="false" ht="15" hidden="false" customHeight="true" outlineLevel="0" collapsed="false">
      <c r="A1439" s="19" t="n">
        <v>45759.59375</v>
      </c>
      <c r="B1439" s="1" t="s">
        <v>30</v>
      </c>
      <c r="C1439" s="1" t="s">
        <v>115</v>
      </c>
      <c r="D1439" s="1" t="s">
        <v>123</v>
      </c>
      <c r="E1439" s="1" t="n">
        <v>1</v>
      </c>
      <c r="F1439" s="1" t="n">
        <v>3</v>
      </c>
      <c r="G1439" s="20" t="b">
        <f aca="false">FALSE()</f>
        <v>0</v>
      </c>
      <c r="H1439" s="20" t="b">
        <f aca="false">TRUE()</f>
        <v>1</v>
      </c>
    </row>
    <row r="1440" customFormat="false" ht="15" hidden="false" customHeight="true" outlineLevel="0" collapsed="false">
      <c r="A1440" s="19" t="n">
        <v>45759.625</v>
      </c>
      <c r="B1440" s="1" t="s">
        <v>33</v>
      </c>
      <c r="C1440" s="1" t="s">
        <v>149</v>
      </c>
      <c r="D1440" s="1" t="s">
        <v>135</v>
      </c>
      <c r="E1440" s="1" t="n">
        <v>3</v>
      </c>
      <c r="F1440" s="1" t="n">
        <v>0</v>
      </c>
      <c r="G1440" s="20" t="b">
        <f aca="false">TRUE()</f>
        <v>1</v>
      </c>
      <c r="H1440" s="20" t="b">
        <f aca="false">FALSE()</f>
        <v>0</v>
      </c>
    </row>
    <row r="1441" customFormat="false" ht="15" hidden="false" customHeight="true" outlineLevel="0" collapsed="false">
      <c r="A1441" s="19" t="n">
        <v>45759.6666666667</v>
      </c>
      <c r="B1441" s="1" t="s">
        <v>31</v>
      </c>
      <c r="C1441" s="1" t="s">
        <v>19</v>
      </c>
      <c r="D1441" s="1" t="s">
        <v>168</v>
      </c>
      <c r="E1441" s="1" t="n">
        <v>3</v>
      </c>
      <c r="F1441" s="1" t="n">
        <v>1</v>
      </c>
      <c r="G1441" s="20" t="b">
        <f aca="false">TRUE()</f>
        <v>1</v>
      </c>
      <c r="H1441" s="20" t="b">
        <f aca="false">FALSE()</f>
        <v>0</v>
      </c>
    </row>
    <row r="1442" customFormat="false" ht="15" hidden="false" customHeight="true" outlineLevel="0" collapsed="false">
      <c r="A1442" s="19" t="n">
        <v>45759.6875</v>
      </c>
      <c r="B1442" s="1" t="s">
        <v>32</v>
      </c>
      <c r="C1442" s="1" t="s">
        <v>15</v>
      </c>
      <c r="D1442" s="1" t="s">
        <v>195</v>
      </c>
      <c r="E1442" s="1" t="n">
        <v>2</v>
      </c>
      <c r="F1442" s="1" t="n">
        <v>2</v>
      </c>
      <c r="G1442" s="20" t="b">
        <f aca="false">FALSE()</f>
        <v>0</v>
      </c>
      <c r="H1442" s="20" t="b">
        <f aca="false">FALSE()</f>
        <v>0</v>
      </c>
    </row>
    <row r="1443" customFormat="false" ht="15" hidden="false" customHeight="true" outlineLevel="0" collapsed="false">
      <c r="A1443" s="19" t="n">
        <v>45759.6875</v>
      </c>
      <c r="B1443" s="1" t="s">
        <v>29</v>
      </c>
      <c r="C1443" s="1" t="s">
        <v>130</v>
      </c>
      <c r="D1443" s="1" t="s">
        <v>152</v>
      </c>
      <c r="E1443" s="1" t="n">
        <v>1</v>
      </c>
      <c r="F1443" s="1" t="n">
        <v>1</v>
      </c>
      <c r="G1443" s="20" t="b">
        <f aca="false">FALSE()</f>
        <v>0</v>
      </c>
      <c r="H1443" s="20" t="b">
        <f aca="false">FALSE()</f>
        <v>0</v>
      </c>
    </row>
    <row r="1444" customFormat="false" ht="15" hidden="false" customHeight="true" outlineLevel="0" collapsed="false">
      <c r="A1444" s="19" t="n">
        <v>45759.6875</v>
      </c>
      <c r="B1444" s="1" t="s">
        <v>30</v>
      </c>
      <c r="C1444" s="1" t="s">
        <v>118</v>
      </c>
      <c r="D1444" s="1" t="s">
        <v>176</v>
      </c>
      <c r="E1444" s="1" t="n">
        <v>0</v>
      </c>
      <c r="F1444" s="1" t="n">
        <v>2</v>
      </c>
      <c r="G1444" s="20" t="b">
        <f aca="false">FALSE()</f>
        <v>0</v>
      </c>
      <c r="H1444" s="20" t="b">
        <f aca="false">TRUE()</f>
        <v>1</v>
      </c>
    </row>
    <row r="1445" customFormat="false" ht="15" hidden="false" customHeight="true" outlineLevel="0" collapsed="false">
      <c r="A1445" s="19" t="n">
        <v>45759.7083333333</v>
      </c>
      <c r="B1445" s="1" t="s">
        <v>33</v>
      </c>
      <c r="C1445" s="1" t="s">
        <v>158</v>
      </c>
      <c r="D1445" s="1" t="s">
        <v>144</v>
      </c>
      <c r="E1445" s="1" t="n">
        <v>1</v>
      </c>
      <c r="F1445" s="1" t="n">
        <v>2</v>
      </c>
      <c r="G1445" s="20" t="b">
        <f aca="false">FALSE()</f>
        <v>0</v>
      </c>
      <c r="H1445" s="20" t="b">
        <f aca="false">TRUE()</f>
        <v>1</v>
      </c>
    </row>
    <row r="1446" customFormat="false" ht="15" hidden="false" customHeight="true" outlineLevel="0" collapsed="false">
      <c r="A1446" s="19" t="n">
        <v>45759.78125</v>
      </c>
      <c r="B1446" s="1" t="s">
        <v>31</v>
      </c>
      <c r="C1446" s="1" t="s">
        <v>177</v>
      </c>
      <c r="D1446" s="1" t="s">
        <v>174</v>
      </c>
      <c r="E1446" s="1" t="n">
        <v>2</v>
      </c>
      <c r="F1446" s="1" t="n">
        <v>1</v>
      </c>
      <c r="G1446" s="20" t="b">
        <f aca="false">TRUE()</f>
        <v>1</v>
      </c>
      <c r="H1446" s="20" t="b">
        <f aca="false">FALSE()</f>
        <v>0</v>
      </c>
    </row>
    <row r="1447" customFormat="false" ht="15" hidden="false" customHeight="true" outlineLevel="0" collapsed="false">
      <c r="A1447" s="19" t="n">
        <v>45759.7916666667</v>
      </c>
      <c r="B1447" s="1" t="s">
        <v>30</v>
      </c>
      <c r="C1447" s="1" t="s">
        <v>142</v>
      </c>
      <c r="D1447" s="1" t="s">
        <v>16</v>
      </c>
      <c r="E1447" s="1" t="n">
        <v>0</v>
      </c>
      <c r="F1447" s="1" t="n">
        <v>1</v>
      </c>
      <c r="G1447" s="20" t="b">
        <f aca="false">FALSE()</f>
        <v>0</v>
      </c>
      <c r="H1447" s="20" t="b">
        <f aca="false">TRUE()</f>
        <v>1</v>
      </c>
    </row>
    <row r="1448" customFormat="false" ht="15" hidden="false" customHeight="true" outlineLevel="0" collapsed="false">
      <c r="A1448" s="19" t="n">
        <v>45759.7951388889</v>
      </c>
      <c r="B1448" s="1" t="s">
        <v>33</v>
      </c>
      <c r="C1448" s="1" t="s">
        <v>161</v>
      </c>
      <c r="D1448" s="1" t="s">
        <v>155</v>
      </c>
      <c r="E1448" s="1" t="n">
        <v>2</v>
      </c>
      <c r="F1448" s="1" t="n">
        <v>2</v>
      </c>
      <c r="G1448" s="20" t="b">
        <f aca="false">FALSE()</f>
        <v>0</v>
      </c>
      <c r="H1448" s="20" t="b">
        <f aca="false">FALSE()</f>
        <v>0</v>
      </c>
    </row>
    <row r="1449" customFormat="false" ht="15" hidden="false" customHeight="true" outlineLevel="0" collapsed="false">
      <c r="A1449" s="19" t="n">
        <v>45760.4375</v>
      </c>
      <c r="B1449" s="1" t="s">
        <v>31</v>
      </c>
      <c r="C1449" s="1" t="s">
        <v>24</v>
      </c>
      <c r="D1449" s="1" t="s">
        <v>164</v>
      </c>
      <c r="E1449" s="1" t="n">
        <v>2</v>
      </c>
      <c r="F1449" s="1" t="n">
        <v>0</v>
      </c>
      <c r="G1449" s="20" t="b">
        <f aca="false">TRUE()</f>
        <v>1</v>
      </c>
      <c r="H1449" s="20" t="b">
        <f aca="false">FALSE()</f>
        <v>0</v>
      </c>
    </row>
    <row r="1450" customFormat="false" ht="15" hidden="false" customHeight="true" outlineLevel="0" collapsed="false">
      <c r="A1450" s="19" t="n">
        <v>45760.5</v>
      </c>
      <c r="B1450" s="1" t="s">
        <v>30</v>
      </c>
      <c r="C1450" s="1" t="s">
        <v>141</v>
      </c>
      <c r="D1450" s="1" t="s">
        <v>117</v>
      </c>
      <c r="E1450" s="1" t="n">
        <v>2</v>
      </c>
      <c r="F1450" s="1" t="n">
        <v>1</v>
      </c>
      <c r="G1450" s="20" t="b">
        <f aca="false">TRUE()</f>
        <v>1</v>
      </c>
      <c r="H1450" s="20" t="b">
        <f aca="false">FALSE()</f>
        <v>0</v>
      </c>
    </row>
    <row r="1451" customFormat="false" ht="15" hidden="false" customHeight="true" outlineLevel="0" collapsed="false">
      <c r="A1451" s="19" t="n">
        <v>45760.5416666667</v>
      </c>
      <c r="B1451" s="1" t="s">
        <v>33</v>
      </c>
      <c r="C1451" s="1" t="s">
        <v>150</v>
      </c>
      <c r="D1451" s="1" t="s">
        <v>134</v>
      </c>
      <c r="E1451" s="1" t="n">
        <v>3</v>
      </c>
      <c r="F1451" s="1" t="n">
        <v>3</v>
      </c>
      <c r="G1451" s="20" t="b">
        <f aca="false">FALSE()</f>
        <v>0</v>
      </c>
      <c r="H1451" s="20" t="b">
        <f aca="false">FALSE()</f>
        <v>0</v>
      </c>
    </row>
    <row r="1452" customFormat="false" ht="15" hidden="false" customHeight="true" outlineLevel="0" collapsed="false">
      <c r="A1452" s="19" t="n">
        <v>45760.5416666667</v>
      </c>
      <c r="B1452" s="1" t="s">
        <v>29</v>
      </c>
      <c r="C1452" s="1" t="s">
        <v>162</v>
      </c>
      <c r="D1452" s="1" t="s">
        <v>125</v>
      </c>
      <c r="E1452" s="1" t="n">
        <v>2</v>
      </c>
      <c r="F1452" s="1" t="n">
        <v>2</v>
      </c>
      <c r="G1452" s="20" t="b">
        <f aca="false">FALSE()</f>
        <v>0</v>
      </c>
      <c r="H1452" s="20" t="b">
        <f aca="false">FALSE()</f>
        <v>0</v>
      </c>
    </row>
    <row r="1453" customFormat="false" ht="15" hidden="false" customHeight="true" outlineLevel="0" collapsed="false">
      <c r="A1453" s="19" t="n">
        <v>45760.5416666667</v>
      </c>
      <c r="B1453" s="1" t="s">
        <v>31</v>
      </c>
      <c r="C1453" s="1" t="s">
        <v>140</v>
      </c>
      <c r="D1453" s="1" t="s">
        <v>139</v>
      </c>
      <c r="E1453" s="1" t="n">
        <v>0</v>
      </c>
      <c r="F1453" s="1" t="n">
        <v>0</v>
      </c>
      <c r="G1453" s="20" t="b">
        <f aca="false">FALSE()</f>
        <v>0</v>
      </c>
      <c r="H1453" s="20" t="b">
        <f aca="false">FALSE()</f>
        <v>0</v>
      </c>
    </row>
    <row r="1454" customFormat="false" ht="15" hidden="false" customHeight="true" outlineLevel="0" collapsed="false">
      <c r="A1454" s="19" t="n">
        <v>45760.5416666667</v>
      </c>
      <c r="B1454" s="1" t="s">
        <v>31</v>
      </c>
      <c r="C1454" s="1" t="s">
        <v>163</v>
      </c>
      <c r="D1454" s="1" t="s">
        <v>136</v>
      </c>
      <c r="E1454" s="1" t="n">
        <v>0</v>
      </c>
      <c r="F1454" s="1" t="n">
        <v>0</v>
      </c>
      <c r="G1454" s="20" t="b">
        <f aca="false">FALSE()</f>
        <v>0</v>
      </c>
      <c r="H1454" s="20" t="b">
        <f aca="false">FALSE()</f>
        <v>0</v>
      </c>
    </row>
    <row r="1455" customFormat="false" ht="15" hidden="false" customHeight="true" outlineLevel="0" collapsed="false">
      <c r="A1455" s="19" t="n">
        <v>45760.5416666667</v>
      </c>
      <c r="B1455" s="1" t="s">
        <v>29</v>
      </c>
      <c r="C1455" s="1" t="s">
        <v>131</v>
      </c>
      <c r="D1455" s="1" t="s">
        <v>180</v>
      </c>
      <c r="E1455" s="1" t="n">
        <v>4</v>
      </c>
      <c r="F1455" s="1" t="n">
        <v>2</v>
      </c>
      <c r="G1455" s="20" t="b">
        <f aca="false">TRUE()</f>
        <v>1</v>
      </c>
      <c r="H1455" s="20" t="b">
        <f aca="false">FALSE()</f>
        <v>0</v>
      </c>
    </row>
    <row r="1456" customFormat="false" ht="15" hidden="false" customHeight="true" outlineLevel="0" collapsed="false">
      <c r="A1456" s="19" t="n">
        <v>45760.5416666667</v>
      </c>
      <c r="B1456" s="1" t="s">
        <v>29</v>
      </c>
      <c r="C1456" s="1" t="s">
        <v>21</v>
      </c>
      <c r="D1456" s="1" t="s">
        <v>137</v>
      </c>
      <c r="E1456" s="1" t="n">
        <v>2</v>
      </c>
      <c r="F1456" s="1" t="n">
        <v>1</v>
      </c>
      <c r="G1456" s="20" t="b">
        <f aca="false">TRUE()</f>
        <v>1</v>
      </c>
      <c r="H1456" s="20" t="b">
        <f aca="false">FALSE()</f>
        <v>0</v>
      </c>
    </row>
    <row r="1457" customFormat="false" ht="15" hidden="false" customHeight="true" outlineLevel="0" collapsed="false">
      <c r="A1457" s="19" t="n">
        <v>45760.5625</v>
      </c>
      <c r="B1457" s="1" t="s">
        <v>32</v>
      </c>
      <c r="C1457" s="1" t="s">
        <v>190</v>
      </c>
      <c r="D1457" s="1" t="s">
        <v>192</v>
      </c>
      <c r="E1457" s="1" t="n">
        <v>1</v>
      </c>
      <c r="F1457" s="1" t="n">
        <v>2</v>
      </c>
      <c r="G1457" s="20" t="b">
        <f aca="false">FALSE()</f>
        <v>0</v>
      </c>
      <c r="H1457" s="20" t="b">
        <f aca="false">TRUE()</f>
        <v>1</v>
      </c>
    </row>
    <row r="1458" customFormat="false" ht="15" hidden="false" customHeight="true" outlineLevel="0" collapsed="false">
      <c r="A1458" s="19" t="n">
        <v>45760.59375</v>
      </c>
      <c r="B1458" s="1" t="s">
        <v>30</v>
      </c>
      <c r="C1458" s="1" t="s">
        <v>119</v>
      </c>
      <c r="D1458" s="1" t="s">
        <v>18</v>
      </c>
      <c r="E1458" s="1" t="n">
        <v>0</v>
      </c>
      <c r="F1458" s="1" t="n">
        <v>1</v>
      </c>
      <c r="G1458" s="20" t="b">
        <f aca="false">FALSE()</f>
        <v>0</v>
      </c>
      <c r="H1458" s="20" t="b">
        <f aca="false">TRUE()</f>
        <v>1</v>
      </c>
    </row>
    <row r="1459" customFormat="false" ht="15" hidden="false" customHeight="true" outlineLevel="0" collapsed="false">
      <c r="A1459" s="19" t="n">
        <v>45760.6354166667</v>
      </c>
      <c r="B1459" s="1" t="s">
        <v>33</v>
      </c>
      <c r="C1459" s="1" t="s">
        <v>156</v>
      </c>
      <c r="D1459" s="1" t="s">
        <v>160</v>
      </c>
      <c r="E1459" s="1" t="n">
        <v>2</v>
      </c>
      <c r="F1459" s="1" t="n">
        <v>0</v>
      </c>
      <c r="G1459" s="20" t="b">
        <f aca="false">TRUE()</f>
        <v>1</v>
      </c>
      <c r="H1459" s="20" t="b">
        <f aca="false">FALSE()</f>
        <v>0</v>
      </c>
    </row>
    <row r="1460" customFormat="false" ht="15" hidden="false" customHeight="true" outlineLevel="0" collapsed="false">
      <c r="A1460" s="19" t="n">
        <v>45760.6354166667</v>
      </c>
      <c r="B1460" s="1" t="s">
        <v>33</v>
      </c>
      <c r="C1460" s="1" t="s">
        <v>120</v>
      </c>
      <c r="D1460" s="1" t="s">
        <v>171</v>
      </c>
      <c r="E1460" s="1" t="n">
        <v>1</v>
      </c>
      <c r="F1460" s="1" t="n">
        <v>5</v>
      </c>
      <c r="G1460" s="20" t="b">
        <f aca="false">FALSE()</f>
        <v>0</v>
      </c>
      <c r="H1460" s="20" t="b">
        <f aca="false">TRUE()</f>
        <v>1</v>
      </c>
    </row>
    <row r="1461" customFormat="false" ht="15" hidden="false" customHeight="true" outlineLevel="0" collapsed="false">
      <c r="A1461" s="19" t="n">
        <v>45760.6458333333</v>
      </c>
      <c r="B1461" s="1" t="s">
        <v>32</v>
      </c>
      <c r="C1461" s="1" t="s">
        <v>196</v>
      </c>
      <c r="D1461" s="1" t="s">
        <v>199</v>
      </c>
      <c r="E1461" s="1" t="n">
        <v>3</v>
      </c>
      <c r="F1461" s="1" t="n">
        <v>0</v>
      </c>
      <c r="G1461" s="20" t="b">
        <f aca="false">TRUE()</f>
        <v>1</v>
      </c>
      <c r="H1461" s="20" t="b">
        <f aca="false">FALSE()</f>
        <v>0</v>
      </c>
    </row>
    <row r="1462" customFormat="false" ht="15" hidden="false" customHeight="true" outlineLevel="0" collapsed="false">
      <c r="A1462" s="19" t="n">
        <v>45760.6458333333</v>
      </c>
      <c r="B1462" s="1" t="s">
        <v>29</v>
      </c>
      <c r="C1462" s="1" t="s">
        <v>132</v>
      </c>
      <c r="D1462" s="1" t="s">
        <v>121</v>
      </c>
      <c r="E1462" s="1" t="n">
        <v>4</v>
      </c>
      <c r="F1462" s="1" t="n">
        <v>1</v>
      </c>
      <c r="G1462" s="20" t="b">
        <f aca="false">TRUE()</f>
        <v>1</v>
      </c>
      <c r="H1462" s="20" t="b">
        <f aca="false">FALSE()</f>
        <v>0</v>
      </c>
    </row>
    <row r="1463" customFormat="false" ht="15" hidden="false" customHeight="true" outlineLevel="0" collapsed="false">
      <c r="A1463" s="19" t="n">
        <v>45760.6666666667</v>
      </c>
      <c r="B1463" s="1" t="s">
        <v>31</v>
      </c>
      <c r="C1463" s="1" t="s">
        <v>178</v>
      </c>
      <c r="D1463" s="1" t="s">
        <v>146</v>
      </c>
      <c r="E1463" s="1" t="n">
        <v>1</v>
      </c>
      <c r="F1463" s="1" t="n">
        <v>0</v>
      </c>
      <c r="G1463" s="20" t="b">
        <f aca="false">TRUE()</f>
        <v>1</v>
      </c>
      <c r="H1463" s="20" t="b">
        <f aca="false">FALSE()</f>
        <v>0</v>
      </c>
    </row>
    <row r="1464" customFormat="false" ht="15" hidden="false" customHeight="true" outlineLevel="0" collapsed="false">
      <c r="A1464" s="19" t="n">
        <v>45760.6875</v>
      </c>
      <c r="B1464" s="1" t="s">
        <v>30</v>
      </c>
      <c r="C1464" s="1" t="s">
        <v>116</v>
      </c>
      <c r="D1464" s="1" t="s">
        <v>181</v>
      </c>
      <c r="E1464" s="1" t="n">
        <v>1</v>
      </c>
      <c r="F1464" s="1" t="n">
        <v>2</v>
      </c>
      <c r="G1464" s="20" t="b">
        <f aca="false">FALSE()</f>
        <v>0</v>
      </c>
      <c r="H1464" s="20" t="b">
        <f aca="false">TRUE()</f>
        <v>1</v>
      </c>
    </row>
    <row r="1465" customFormat="false" ht="15" hidden="false" customHeight="true" outlineLevel="0" collapsed="false">
      <c r="A1465" s="19" t="n">
        <v>45760.78125</v>
      </c>
      <c r="B1465" s="1" t="s">
        <v>31</v>
      </c>
      <c r="C1465" s="1" t="s">
        <v>169</v>
      </c>
      <c r="D1465" s="1" t="s">
        <v>20</v>
      </c>
      <c r="E1465" s="1" t="n">
        <v>1</v>
      </c>
      <c r="F1465" s="1" t="n">
        <v>1</v>
      </c>
      <c r="G1465" s="20" t="b">
        <f aca="false">FALSE()</f>
        <v>0</v>
      </c>
      <c r="H1465" s="20" t="b">
        <f aca="false">FALSE()</f>
        <v>0</v>
      </c>
    </row>
    <row r="1466" customFormat="false" ht="15" hidden="false" customHeight="true" outlineLevel="0" collapsed="false">
      <c r="A1466" s="19" t="n">
        <v>45760.78125</v>
      </c>
      <c r="B1466" s="1" t="s">
        <v>33</v>
      </c>
      <c r="C1466" s="1" t="s">
        <v>154</v>
      </c>
      <c r="D1466" s="1" t="s">
        <v>172</v>
      </c>
      <c r="E1466" s="1" t="n">
        <v>1</v>
      </c>
      <c r="F1466" s="1" t="n">
        <v>3</v>
      </c>
      <c r="G1466" s="20" t="b">
        <f aca="false">FALSE()</f>
        <v>0</v>
      </c>
      <c r="H1466" s="20" t="b">
        <f aca="false">TRUE()</f>
        <v>1</v>
      </c>
    </row>
    <row r="1467" customFormat="false" ht="15" hidden="false" customHeight="true" outlineLevel="0" collapsed="false">
      <c r="A1467" s="19" t="n">
        <v>45760.7916666667</v>
      </c>
      <c r="B1467" s="1" t="s">
        <v>30</v>
      </c>
      <c r="C1467" s="1" t="s">
        <v>114</v>
      </c>
      <c r="D1467" s="1" t="s">
        <v>167</v>
      </c>
      <c r="E1467" s="1" t="n">
        <v>3</v>
      </c>
      <c r="F1467" s="1" t="n">
        <v>1</v>
      </c>
      <c r="G1467" s="20" t="b">
        <f aca="false">TRUE()</f>
        <v>1</v>
      </c>
      <c r="H1467" s="20" t="b">
        <f aca="false">FALSE()</f>
        <v>0</v>
      </c>
    </row>
    <row r="1468" customFormat="false" ht="15" hidden="false" customHeight="true" outlineLevel="0" collapsed="false">
      <c r="A1468" s="19" t="n">
        <v>45761.78125</v>
      </c>
      <c r="B1468" s="1" t="s">
        <v>31</v>
      </c>
      <c r="C1468" s="1" t="s">
        <v>22</v>
      </c>
      <c r="D1468" s="1" t="s">
        <v>147</v>
      </c>
      <c r="E1468" s="1" t="n">
        <v>3</v>
      </c>
      <c r="F1468" s="1" t="n">
        <v>0</v>
      </c>
      <c r="G1468" s="20" t="b">
        <f aca="false">TRUE()</f>
        <v>1</v>
      </c>
      <c r="H1468" s="20" t="b">
        <f aca="false">FALSE()</f>
        <v>0</v>
      </c>
    </row>
    <row r="1469" customFormat="false" ht="15" hidden="false" customHeight="true" outlineLevel="0" collapsed="false">
      <c r="A1469" s="19" t="n">
        <v>45761.7916666667</v>
      </c>
      <c r="B1469" s="1" t="s">
        <v>30</v>
      </c>
      <c r="C1469" s="1" t="s">
        <v>182</v>
      </c>
      <c r="D1469" s="1" t="s">
        <v>175</v>
      </c>
      <c r="E1469" s="1" t="n">
        <v>4</v>
      </c>
      <c r="F1469" s="1" t="n">
        <v>2</v>
      </c>
      <c r="G1469" s="20" t="b">
        <f aca="false">TRUE()</f>
        <v>1</v>
      </c>
      <c r="H1469" s="20" t="b">
        <f aca="false">FALSE()</f>
        <v>0</v>
      </c>
    </row>
    <row r="1470" customFormat="false" ht="15" hidden="false" customHeight="true" outlineLevel="0" collapsed="false">
      <c r="A1470" s="19" t="n">
        <v>45761.7916666667</v>
      </c>
      <c r="B1470" s="1" t="s">
        <v>29</v>
      </c>
      <c r="C1470" s="1" t="s">
        <v>127</v>
      </c>
      <c r="D1470" s="1" t="s">
        <v>122</v>
      </c>
      <c r="E1470" s="1" t="n">
        <v>1</v>
      </c>
      <c r="F1470" s="1" t="n">
        <v>0</v>
      </c>
      <c r="G1470" s="20" t="b">
        <f aca="false">TRUE()</f>
        <v>1</v>
      </c>
      <c r="H1470" s="20" t="b">
        <f aca="false">FALSE()</f>
        <v>0</v>
      </c>
    </row>
    <row r="1471" customFormat="false" ht="15" hidden="false" customHeight="true" outlineLevel="0" collapsed="false">
      <c r="A1471" s="19" t="n">
        <v>45763.7708333333</v>
      </c>
      <c r="B1471" s="1" t="s">
        <v>29</v>
      </c>
      <c r="C1471" s="1" t="s">
        <v>132</v>
      </c>
      <c r="D1471" s="1" t="s">
        <v>153</v>
      </c>
      <c r="E1471" s="1" t="n">
        <v>5</v>
      </c>
      <c r="F1471" s="1" t="n">
        <v>0</v>
      </c>
      <c r="G1471" s="20" t="b">
        <f aca="false">TRUE()</f>
        <v>1</v>
      </c>
      <c r="H1471" s="20" t="b">
        <f aca="false">FALSE()</f>
        <v>0</v>
      </c>
    </row>
    <row r="1472" customFormat="false" ht="15" hidden="false" customHeight="true" outlineLevel="0" collapsed="false">
      <c r="A1472" s="19" t="n">
        <v>45765.78125</v>
      </c>
      <c r="B1472" s="1" t="s">
        <v>33</v>
      </c>
      <c r="C1472" s="1" t="s">
        <v>171</v>
      </c>
      <c r="D1472" s="1" t="s">
        <v>159</v>
      </c>
      <c r="E1472" s="1" t="n">
        <v>2</v>
      </c>
      <c r="F1472" s="1" t="n">
        <v>1</v>
      </c>
      <c r="G1472" s="20" t="b">
        <f aca="false">TRUE()</f>
        <v>1</v>
      </c>
      <c r="H1472" s="20" t="b">
        <f aca="false">FALSE()</f>
        <v>0</v>
      </c>
    </row>
    <row r="1473" customFormat="false" ht="15" hidden="false" customHeight="true" outlineLevel="0" collapsed="false">
      <c r="A1473" s="19" t="n">
        <v>45765.7916666667</v>
      </c>
      <c r="B1473" s="1" t="s">
        <v>30</v>
      </c>
      <c r="C1473" s="1" t="s">
        <v>176</v>
      </c>
      <c r="D1473" s="1" t="s">
        <v>115</v>
      </c>
      <c r="E1473" s="1" t="n">
        <v>1</v>
      </c>
      <c r="F1473" s="1" t="n">
        <v>0</v>
      </c>
      <c r="G1473" s="20" t="b">
        <f aca="false">TRUE()</f>
        <v>1</v>
      </c>
      <c r="H1473" s="20" t="b">
        <f aca="false">FALSE()</f>
        <v>0</v>
      </c>
    </row>
    <row r="1474" customFormat="false" ht="15" hidden="false" customHeight="true" outlineLevel="0" collapsed="false">
      <c r="A1474" s="19" t="n">
        <v>45766.5</v>
      </c>
      <c r="B1474" s="1" t="s">
        <v>30</v>
      </c>
      <c r="C1474" s="1" t="s">
        <v>167</v>
      </c>
      <c r="D1474" s="1" t="s">
        <v>151</v>
      </c>
      <c r="E1474" s="1" t="n">
        <v>1</v>
      </c>
      <c r="F1474" s="1" t="n">
        <v>1</v>
      </c>
      <c r="G1474" s="20" t="b">
        <f aca="false">FALSE()</f>
        <v>0</v>
      </c>
      <c r="H1474" s="20" t="b">
        <f aca="false">FALSE()</f>
        <v>0</v>
      </c>
    </row>
    <row r="1475" customFormat="false" ht="15" hidden="false" customHeight="true" outlineLevel="0" collapsed="false">
      <c r="A1475" s="19" t="n">
        <v>45766.5416666667</v>
      </c>
      <c r="B1475" s="1" t="s">
        <v>31</v>
      </c>
      <c r="C1475" s="1" t="s">
        <v>174</v>
      </c>
      <c r="D1475" s="1" t="s">
        <v>178</v>
      </c>
      <c r="E1475" s="1" t="n">
        <v>0</v>
      </c>
      <c r="F1475" s="1" t="n">
        <v>3</v>
      </c>
      <c r="G1475" s="20" t="b">
        <f aca="false">FALSE()</f>
        <v>0</v>
      </c>
      <c r="H1475" s="20" t="b">
        <f aca="false">TRUE()</f>
        <v>1</v>
      </c>
    </row>
    <row r="1476" customFormat="false" ht="15" hidden="false" customHeight="true" outlineLevel="0" collapsed="false">
      <c r="A1476" s="19" t="n">
        <v>45766.5625</v>
      </c>
      <c r="B1476" s="1" t="s">
        <v>32</v>
      </c>
      <c r="C1476" s="1" t="s">
        <v>192</v>
      </c>
      <c r="D1476" s="1" t="s">
        <v>186</v>
      </c>
      <c r="E1476" s="1" t="n">
        <v>1</v>
      </c>
      <c r="F1476" s="1" t="n">
        <v>0</v>
      </c>
      <c r="G1476" s="20" t="b">
        <f aca="false">TRUE()</f>
        <v>1</v>
      </c>
      <c r="H1476" s="20" t="b">
        <f aca="false">FALSE()</f>
        <v>0</v>
      </c>
    </row>
    <row r="1477" customFormat="false" ht="15" hidden="false" customHeight="true" outlineLevel="0" collapsed="false">
      <c r="A1477" s="19" t="n">
        <v>45766.5625</v>
      </c>
      <c r="B1477" s="1" t="s">
        <v>32</v>
      </c>
      <c r="C1477" s="1" t="s">
        <v>189</v>
      </c>
      <c r="D1477" s="1" t="s">
        <v>193</v>
      </c>
      <c r="E1477" s="1" t="n">
        <v>3</v>
      </c>
      <c r="F1477" s="1" t="n">
        <v>2</v>
      </c>
      <c r="G1477" s="20" t="b">
        <f aca="false">TRUE()</f>
        <v>1</v>
      </c>
      <c r="H1477" s="20" t="b">
        <f aca="false">FALSE()</f>
        <v>0</v>
      </c>
    </row>
    <row r="1478" customFormat="false" ht="15" hidden="false" customHeight="true" outlineLevel="0" collapsed="false">
      <c r="A1478" s="19" t="n">
        <v>45766.5625</v>
      </c>
      <c r="B1478" s="1" t="s">
        <v>32</v>
      </c>
      <c r="C1478" s="1" t="s">
        <v>185</v>
      </c>
      <c r="D1478" s="1" t="s">
        <v>194</v>
      </c>
      <c r="E1478" s="1" t="n">
        <v>1</v>
      </c>
      <c r="F1478" s="1" t="n">
        <v>1</v>
      </c>
      <c r="G1478" s="20" t="b">
        <f aca="false">FALSE()</f>
        <v>0</v>
      </c>
      <c r="H1478" s="20" t="b">
        <f aca="false">FALSE()</f>
        <v>0</v>
      </c>
    </row>
    <row r="1479" customFormat="false" ht="15" hidden="false" customHeight="true" outlineLevel="0" collapsed="false">
      <c r="A1479" s="19" t="n">
        <v>45766.5625</v>
      </c>
      <c r="B1479" s="1" t="s">
        <v>32</v>
      </c>
      <c r="C1479" s="1" t="s">
        <v>187</v>
      </c>
      <c r="D1479" s="1" t="s">
        <v>197</v>
      </c>
      <c r="E1479" s="1" t="n">
        <v>2</v>
      </c>
      <c r="F1479" s="1" t="n">
        <v>2</v>
      </c>
      <c r="G1479" s="20" t="b">
        <f aca="false">FALSE()</f>
        <v>0</v>
      </c>
      <c r="H1479" s="20" t="b">
        <f aca="false">FALSE()</f>
        <v>0</v>
      </c>
    </row>
    <row r="1480" customFormat="false" ht="15" hidden="false" customHeight="true" outlineLevel="0" collapsed="false">
      <c r="A1480" s="19" t="n">
        <v>45766.5625</v>
      </c>
      <c r="B1480" s="1" t="s">
        <v>32</v>
      </c>
      <c r="C1480" s="1" t="s">
        <v>199</v>
      </c>
      <c r="D1480" s="1" t="s">
        <v>15</v>
      </c>
      <c r="E1480" s="1" t="n">
        <v>0</v>
      </c>
      <c r="F1480" s="1" t="n">
        <v>4</v>
      </c>
      <c r="G1480" s="20" t="b">
        <f aca="false">FALSE()</f>
        <v>0</v>
      </c>
      <c r="H1480" s="20" t="b">
        <f aca="false">TRUE()</f>
        <v>1</v>
      </c>
    </row>
    <row r="1481" customFormat="false" ht="15" hidden="false" customHeight="true" outlineLevel="0" collapsed="false">
      <c r="A1481" s="19" t="n">
        <v>45766.5833333333</v>
      </c>
      <c r="B1481" s="1" t="s">
        <v>29</v>
      </c>
      <c r="C1481" s="1" t="s">
        <v>152</v>
      </c>
      <c r="D1481" s="1" t="s">
        <v>129</v>
      </c>
      <c r="E1481" s="1" t="n">
        <v>4</v>
      </c>
      <c r="F1481" s="1" t="n">
        <v>2</v>
      </c>
      <c r="G1481" s="20" t="b">
        <f aca="false">TRUE()</f>
        <v>1</v>
      </c>
      <c r="H1481" s="20" t="b">
        <f aca="false">FALSE()</f>
        <v>0</v>
      </c>
    </row>
    <row r="1482" customFormat="false" ht="15" hidden="false" customHeight="true" outlineLevel="0" collapsed="false">
      <c r="A1482" s="19" t="n">
        <v>45766.5833333333</v>
      </c>
      <c r="B1482" s="1" t="s">
        <v>29</v>
      </c>
      <c r="C1482" s="1" t="s">
        <v>153</v>
      </c>
      <c r="D1482" s="1" t="s">
        <v>127</v>
      </c>
      <c r="E1482" s="1" t="n">
        <v>0</v>
      </c>
      <c r="F1482" s="1" t="n">
        <v>0</v>
      </c>
      <c r="G1482" s="20" t="b">
        <f aca="false">FALSE()</f>
        <v>0</v>
      </c>
      <c r="H1482" s="20" t="b">
        <f aca="false">FALSE()</f>
        <v>0</v>
      </c>
    </row>
    <row r="1483" customFormat="false" ht="15" hidden="false" customHeight="true" outlineLevel="0" collapsed="false">
      <c r="A1483" s="19" t="n">
        <v>45766.5833333333</v>
      </c>
      <c r="B1483" s="1" t="s">
        <v>29</v>
      </c>
      <c r="C1483" s="1" t="s">
        <v>128</v>
      </c>
      <c r="D1483" s="1" t="s">
        <v>23</v>
      </c>
      <c r="E1483" s="1" t="n">
        <v>0</v>
      </c>
      <c r="F1483" s="1" t="n">
        <v>2</v>
      </c>
      <c r="G1483" s="20" t="b">
        <f aca="false">FALSE()</f>
        <v>0</v>
      </c>
      <c r="H1483" s="20" t="b">
        <f aca="false">TRUE()</f>
        <v>1</v>
      </c>
    </row>
    <row r="1484" customFormat="false" ht="15" hidden="false" customHeight="true" outlineLevel="0" collapsed="false">
      <c r="A1484" s="19" t="n">
        <v>45766.5833333333</v>
      </c>
      <c r="B1484" s="1" t="s">
        <v>29</v>
      </c>
      <c r="C1484" s="1" t="s">
        <v>137</v>
      </c>
      <c r="D1484" s="1" t="s">
        <v>133</v>
      </c>
      <c r="E1484" s="1" t="n">
        <v>1</v>
      </c>
      <c r="F1484" s="1" t="n">
        <v>1</v>
      </c>
      <c r="G1484" s="20" t="b">
        <f aca="false">FALSE()</f>
        <v>0</v>
      </c>
      <c r="H1484" s="20" t="b">
        <f aca="false">FALSE()</f>
        <v>0</v>
      </c>
    </row>
    <row r="1485" customFormat="false" ht="15" hidden="false" customHeight="true" outlineLevel="0" collapsed="false">
      <c r="A1485" s="19" t="n">
        <v>45766.59375</v>
      </c>
      <c r="B1485" s="1" t="s">
        <v>30</v>
      </c>
      <c r="C1485" s="1" t="s">
        <v>16</v>
      </c>
      <c r="D1485" s="1" t="s">
        <v>118</v>
      </c>
      <c r="E1485" s="1" t="n">
        <v>4</v>
      </c>
      <c r="F1485" s="1" t="n">
        <v>3</v>
      </c>
      <c r="G1485" s="20" t="b">
        <f aca="false">TRUE()</f>
        <v>1</v>
      </c>
      <c r="H1485" s="20" t="b">
        <f aca="false">FALSE()</f>
        <v>0</v>
      </c>
    </row>
    <row r="1486" customFormat="false" ht="15" hidden="false" customHeight="true" outlineLevel="0" collapsed="false">
      <c r="A1486" s="19" t="n">
        <v>45766.625</v>
      </c>
      <c r="B1486" s="1" t="s">
        <v>33</v>
      </c>
      <c r="C1486" s="1" t="s">
        <v>17</v>
      </c>
      <c r="D1486" s="1" t="s">
        <v>120</v>
      </c>
      <c r="E1486" s="1" t="n">
        <v>2</v>
      </c>
      <c r="F1486" s="1" t="n">
        <v>1</v>
      </c>
      <c r="G1486" s="20" t="b">
        <f aca="false">TRUE()</f>
        <v>1</v>
      </c>
      <c r="H1486" s="20" t="b">
        <f aca="false">FALSE()</f>
        <v>0</v>
      </c>
    </row>
    <row r="1487" customFormat="false" ht="15" hidden="false" customHeight="true" outlineLevel="0" collapsed="false">
      <c r="A1487" s="19" t="n">
        <v>45766.6666666667</v>
      </c>
      <c r="B1487" s="1" t="s">
        <v>31</v>
      </c>
      <c r="C1487" s="1" t="s">
        <v>148</v>
      </c>
      <c r="D1487" s="1" t="s">
        <v>22</v>
      </c>
      <c r="E1487" s="1" t="n">
        <v>0</v>
      </c>
      <c r="F1487" s="1" t="n">
        <v>1</v>
      </c>
      <c r="G1487" s="20" t="b">
        <f aca="false">FALSE()</f>
        <v>0</v>
      </c>
      <c r="H1487" s="20" t="b">
        <f aca="false">TRUE()</f>
        <v>1</v>
      </c>
    </row>
    <row r="1488" customFormat="false" ht="15" hidden="false" customHeight="true" outlineLevel="0" collapsed="false">
      <c r="A1488" s="19" t="n">
        <v>45766.6875</v>
      </c>
      <c r="B1488" s="1" t="s">
        <v>30</v>
      </c>
      <c r="C1488" s="1" t="s">
        <v>173</v>
      </c>
      <c r="D1488" s="1" t="s">
        <v>142</v>
      </c>
      <c r="E1488" s="1" t="n">
        <v>0</v>
      </c>
      <c r="F1488" s="1" t="n">
        <v>0</v>
      </c>
      <c r="G1488" s="20" t="b">
        <f aca="false">FALSE()</f>
        <v>0</v>
      </c>
      <c r="H1488" s="20" t="b">
        <f aca="false">FALSE()</f>
        <v>0</v>
      </c>
    </row>
    <row r="1489" customFormat="false" ht="15" hidden="false" customHeight="true" outlineLevel="0" collapsed="false">
      <c r="A1489" s="19" t="n">
        <v>45766.6875</v>
      </c>
      <c r="B1489" s="1" t="s">
        <v>29</v>
      </c>
      <c r="C1489" s="1" t="s">
        <v>138</v>
      </c>
      <c r="D1489" s="1" t="s">
        <v>132</v>
      </c>
      <c r="E1489" s="1" t="n">
        <v>4</v>
      </c>
      <c r="F1489" s="1" t="n">
        <v>1</v>
      </c>
      <c r="G1489" s="20" t="b">
        <f aca="false">TRUE()</f>
        <v>1</v>
      </c>
      <c r="H1489" s="20" t="b">
        <f aca="false">FALSE()</f>
        <v>0</v>
      </c>
    </row>
    <row r="1490" customFormat="false" ht="15" hidden="false" customHeight="true" outlineLevel="0" collapsed="false">
      <c r="A1490" s="19" t="n">
        <v>45766.6875</v>
      </c>
      <c r="B1490" s="1" t="s">
        <v>32</v>
      </c>
      <c r="C1490" s="1" t="s">
        <v>188</v>
      </c>
      <c r="D1490" s="1" t="s">
        <v>190</v>
      </c>
      <c r="E1490" s="1" t="n">
        <v>4</v>
      </c>
      <c r="F1490" s="1" t="n">
        <v>4</v>
      </c>
      <c r="G1490" s="20" t="b">
        <f aca="false">FALSE()</f>
        <v>0</v>
      </c>
      <c r="H1490" s="20" t="b">
        <f aca="false">FALSE()</f>
        <v>0</v>
      </c>
    </row>
    <row r="1491" customFormat="false" ht="15" hidden="false" customHeight="true" outlineLevel="0" collapsed="false">
      <c r="A1491" s="19" t="n">
        <v>45766.7083333333</v>
      </c>
      <c r="B1491" s="1" t="s">
        <v>33</v>
      </c>
      <c r="C1491" s="1" t="s">
        <v>149</v>
      </c>
      <c r="D1491" s="1" t="s">
        <v>161</v>
      </c>
      <c r="E1491" s="1" t="n">
        <v>0</v>
      </c>
      <c r="F1491" s="1" t="n">
        <v>0</v>
      </c>
      <c r="G1491" s="20" t="b">
        <f aca="false">FALSE()</f>
        <v>0</v>
      </c>
      <c r="H1491" s="20" t="b">
        <f aca="false">FALSE()</f>
        <v>0</v>
      </c>
    </row>
    <row r="1492" customFormat="false" ht="15" hidden="false" customHeight="true" outlineLevel="0" collapsed="false">
      <c r="A1492" s="19" t="n">
        <v>45766.78125</v>
      </c>
      <c r="B1492" s="1" t="s">
        <v>31</v>
      </c>
      <c r="C1492" s="1" t="s">
        <v>20</v>
      </c>
      <c r="D1492" s="1" t="s">
        <v>163</v>
      </c>
      <c r="E1492" s="1" t="n">
        <v>1</v>
      </c>
      <c r="F1492" s="1" t="n">
        <v>0</v>
      </c>
      <c r="G1492" s="20" t="b">
        <f aca="false">TRUE()</f>
        <v>1</v>
      </c>
      <c r="H1492" s="20" t="b">
        <f aca="false">FALSE()</f>
        <v>0</v>
      </c>
    </row>
    <row r="1493" customFormat="false" ht="15" hidden="false" customHeight="true" outlineLevel="0" collapsed="false">
      <c r="A1493" s="19" t="n">
        <v>45766.7916666667</v>
      </c>
      <c r="B1493" s="1" t="s">
        <v>30</v>
      </c>
      <c r="C1493" s="1" t="s">
        <v>123</v>
      </c>
      <c r="D1493" s="1" t="s">
        <v>182</v>
      </c>
      <c r="E1493" s="1" t="n">
        <v>1</v>
      </c>
      <c r="F1493" s="1" t="n">
        <v>0</v>
      </c>
      <c r="G1493" s="20" t="b">
        <f aca="false">TRUE()</f>
        <v>1</v>
      </c>
      <c r="H1493" s="20" t="b">
        <f aca="false">FALSE()</f>
        <v>0</v>
      </c>
    </row>
    <row r="1494" customFormat="false" ht="15" hidden="false" customHeight="true" outlineLevel="0" collapsed="false">
      <c r="A1494" s="19" t="n">
        <v>45766.7951388889</v>
      </c>
      <c r="B1494" s="1" t="s">
        <v>33</v>
      </c>
      <c r="C1494" s="1" t="s">
        <v>135</v>
      </c>
      <c r="D1494" s="1" t="s">
        <v>160</v>
      </c>
      <c r="E1494" s="1" t="n">
        <v>5</v>
      </c>
      <c r="F1494" s="1" t="n">
        <v>1</v>
      </c>
      <c r="G1494" s="20" t="b">
        <f aca="false">TRUE()</f>
        <v>1</v>
      </c>
      <c r="H1494" s="20" t="b">
        <f aca="false">FALSE()</f>
        <v>0</v>
      </c>
    </row>
    <row r="1495" customFormat="false" ht="15" hidden="false" customHeight="true" outlineLevel="0" collapsed="false">
      <c r="A1495" s="19" t="n">
        <v>45767.5</v>
      </c>
      <c r="B1495" s="1" t="s">
        <v>30</v>
      </c>
      <c r="C1495" s="1" t="s">
        <v>175</v>
      </c>
      <c r="D1495" s="1" t="s">
        <v>141</v>
      </c>
      <c r="E1495" s="1" t="n">
        <v>2</v>
      </c>
      <c r="F1495" s="1" t="n">
        <v>3</v>
      </c>
      <c r="G1495" s="20" t="b">
        <f aca="false">FALSE()</f>
        <v>0</v>
      </c>
      <c r="H1495" s="20" t="b">
        <f aca="false">TRUE()</f>
        <v>1</v>
      </c>
    </row>
    <row r="1496" customFormat="false" ht="15" hidden="false" customHeight="true" outlineLevel="0" collapsed="false">
      <c r="A1496" s="19" t="n">
        <v>45767.5416666667</v>
      </c>
      <c r="B1496" s="1" t="s">
        <v>33</v>
      </c>
      <c r="C1496" s="1" t="s">
        <v>144</v>
      </c>
      <c r="D1496" s="1" t="s">
        <v>154</v>
      </c>
      <c r="E1496" s="1" t="n">
        <v>3</v>
      </c>
      <c r="F1496" s="1" t="n">
        <v>1</v>
      </c>
      <c r="G1496" s="20" t="b">
        <f aca="false">TRUE()</f>
        <v>1</v>
      </c>
      <c r="H1496" s="20" t="b">
        <f aca="false">FALSE()</f>
        <v>0</v>
      </c>
    </row>
    <row r="1497" customFormat="false" ht="15" hidden="false" customHeight="true" outlineLevel="0" collapsed="false">
      <c r="A1497" s="19" t="n">
        <v>45767.5416666667</v>
      </c>
      <c r="B1497" s="1" t="s">
        <v>29</v>
      </c>
      <c r="C1497" s="1" t="s">
        <v>122</v>
      </c>
      <c r="D1497" s="1" t="s">
        <v>162</v>
      </c>
      <c r="E1497" s="1" t="n">
        <v>1</v>
      </c>
      <c r="F1497" s="1" t="n">
        <v>2</v>
      </c>
      <c r="G1497" s="20" t="b">
        <f aca="false">FALSE()</f>
        <v>0</v>
      </c>
      <c r="H1497" s="20" t="b">
        <f aca="false">TRUE()</f>
        <v>1</v>
      </c>
    </row>
    <row r="1498" customFormat="false" ht="15" hidden="false" customHeight="true" outlineLevel="0" collapsed="false">
      <c r="A1498" s="19" t="n">
        <v>45767.5416666667</v>
      </c>
      <c r="B1498" s="1" t="s">
        <v>29</v>
      </c>
      <c r="C1498" s="1" t="s">
        <v>125</v>
      </c>
      <c r="D1498" s="1" t="s">
        <v>130</v>
      </c>
      <c r="E1498" s="1" t="n">
        <v>0</v>
      </c>
      <c r="F1498" s="1" t="n">
        <v>4</v>
      </c>
      <c r="G1498" s="20" t="b">
        <f aca="false">FALSE()</f>
        <v>0</v>
      </c>
      <c r="H1498" s="20" t="b">
        <f aca="false">TRUE()</f>
        <v>1</v>
      </c>
    </row>
    <row r="1499" customFormat="false" ht="15" hidden="false" customHeight="true" outlineLevel="0" collapsed="false">
      <c r="A1499" s="19" t="n">
        <v>45767.5416666667</v>
      </c>
      <c r="B1499" s="1" t="s">
        <v>29</v>
      </c>
      <c r="C1499" s="1" t="s">
        <v>121</v>
      </c>
      <c r="D1499" s="1" t="s">
        <v>131</v>
      </c>
      <c r="E1499" s="1" t="n">
        <v>0</v>
      </c>
      <c r="F1499" s="1" t="n">
        <v>1</v>
      </c>
      <c r="G1499" s="20" t="b">
        <f aca="false">FALSE()</f>
        <v>0</v>
      </c>
      <c r="H1499" s="20" t="b">
        <f aca="false">TRUE()</f>
        <v>1</v>
      </c>
    </row>
    <row r="1500" customFormat="false" ht="15" hidden="false" customHeight="true" outlineLevel="0" collapsed="false">
      <c r="A1500" s="19" t="n">
        <v>45767.5416666667</v>
      </c>
      <c r="B1500" s="1" t="s">
        <v>31</v>
      </c>
      <c r="C1500" s="1" t="s">
        <v>147</v>
      </c>
      <c r="D1500" s="1" t="s">
        <v>170</v>
      </c>
      <c r="E1500" s="1" t="n">
        <v>2</v>
      </c>
      <c r="F1500" s="1" t="n">
        <v>2</v>
      </c>
      <c r="G1500" s="20" t="b">
        <f aca="false">FALSE()</f>
        <v>0</v>
      </c>
      <c r="H1500" s="20" t="b">
        <f aca="false">FALSE()</f>
        <v>0</v>
      </c>
    </row>
    <row r="1501" customFormat="false" ht="15" hidden="false" customHeight="true" outlineLevel="0" collapsed="false">
      <c r="A1501" s="19" t="n">
        <v>45767.5625</v>
      </c>
      <c r="B1501" s="1" t="s">
        <v>32</v>
      </c>
      <c r="C1501" s="1" t="s">
        <v>191</v>
      </c>
      <c r="D1501" s="1" t="s">
        <v>196</v>
      </c>
      <c r="E1501" s="1" t="n">
        <v>0</v>
      </c>
      <c r="F1501" s="1" t="n">
        <v>0</v>
      </c>
      <c r="G1501" s="20" t="b">
        <f aca="false">FALSE()</f>
        <v>0</v>
      </c>
      <c r="H1501" s="20" t="b">
        <f aca="false">FALSE()</f>
        <v>0</v>
      </c>
    </row>
    <row r="1502" customFormat="false" ht="15" hidden="false" customHeight="true" outlineLevel="0" collapsed="false">
      <c r="A1502" s="19" t="n">
        <v>45767.59375</v>
      </c>
      <c r="B1502" s="1" t="s">
        <v>30</v>
      </c>
      <c r="C1502" s="1" t="s">
        <v>181</v>
      </c>
      <c r="D1502" s="1" t="s">
        <v>166</v>
      </c>
      <c r="E1502" s="1" t="n">
        <v>2</v>
      </c>
      <c r="F1502" s="1" t="n">
        <v>2</v>
      </c>
      <c r="G1502" s="20" t="b">
        <f aca="false">FALSE()</f>
        <v>0</v>
      </c>
      <c r="H1502" s="20" t="b">
        <f aca="false">FALSE()</f>
        <v>0</v>
      </c>
    </row>
    <row r="1503" customFormat="false" ht="15" hidden="false" customHeight="true" outlineLevel="0" collapsed="false">
      <c r="A1503" s="19" t="n">
        <v>45767.6354166667</v>
      </c>
      <c r="B1503" s="1" t="s">
        <v>33</v>
      </c>
      <c r="C1503" s="1" t="s">
        <v>143</v>
      </c>
      <c r="D1503" s="1" t="s">
        <v>158</v>
      </c>
      <c r="E1503" s="1" t="n">
        <v>1</v>
      </c>
      <c r="F1503" s="1" t="n">
        <v>0</v>
      </c>
      <c r="G1503" s="20" t="b">
        <f aca="false">TRUE()</f>
        <v>1</v>
      </c>
      <c r="H1503" s="20" t="b">
        <f aca="false">FALSE()</f>
        <v>0</v>
      </c>
    </row>
    <row r="1504" customFormat="false" ht="15" hidden="false" customHeight="true" outlineLevel="0" collapsed="false">
      <c r="A1504" s="19" t="n">
        <v>45767.6354166667</v>
      </c>
      <c r="B1504" s="1" t="s">
        <v>33</v>
      </c>
      <c r="C1504" s="1" t="s">
        <v>155</v>
      </c>
      <c r="D1504" s="1" t="s">
        <v>156</v>
      </c>
      <c r="E1504" s="1" t="n">
        <v>2</v>
      </c>
      <c r="F1504" s="1" t="n">
        <v>1</v>
      </c>
      <c r="G1504" s="20" t="b">
        <f aca="false">TRUE()</f>
        <v>1</v>
      </c>
      <c r="H1504" s="20" t="b">
        <f aca="false">FALSE()</f>
        <v>0</v>
      </c>
    </row>
    <row r="1505" customFormat="false" ht="15" hidden="false" customHeight="true" outlineLevel="0" collapsed="false">
      <c r="A1505" s="19" t="n">
        <v>45767.6354166667</v>
      </c>
      <c r="B1505" s="1" t="s">
        <v>33</v>
      </c>
      <c r="C1505" s="1" t="s">
        <v>134</v>
      </c>
      <c r="D1505" s="1" t="s">
        <v>157</v>
      </c>
      <c r="E1505" s="1" t="n">
        <v>1</v>
      </c>
      <c r="F1505" s="1" t="n">
        <v>3</v>
      </c>
      <c r="G1505" s="20" t="b">
        <f aca="false">FALSE()</f>
        <v>0</v>
      </c>
      <c r="H1505" s="20" t="b">
        <f aca="false">TRUE()</f>
        <v>1</v>
      </c>
    </row>
    <row r="1506" customFormat="false" ht="15" hidden="false" customHeight="true" outlineLevel="0" collapsed="false">
      <c r="A1506" s="19" t="n">
        <v>45767.6458333333</v>
      </c>
      <c r="B1506" s="1" t="s">
        <v>29</v>
      </c>
      <c r="C1506" s="1" t="s">
        <v>179</v>
      </c>
      <c r="D1506" s="1" t="s">
        <v>21</v>
      </c>
      <c r="E1506" s="1" t="n">
        <v>0</v>
      </c>
      <c r="F1506" s="1" t="n">
        <v>1</v>
      </c>
      <c r="G1506" s="20" t="b">
        <f aca="false">FALSE()</f>
        <v>0</v>
      </c>
      <c r="H1506" s="20" t="b">
        <f aca="false">TRUE()</f>
        <v>1</v>
      </c>
    </row>
    <row r="1507" customFormat="false" ht="15" hidden="false" customHeight="true" outlineLevel="0" collapsed="false">
      <c r="A1507" s="19" t="n">
        <v>45767.6458333333</v>
      </c>
      <c r="B1507" s="1" t="s">
        <v>32</v>
      </c>
      <c r="C1507" s="1" t="s">
        <v>195</v>
      </c>
      <c r="D1507" s="1" t="s">
        <v>183</v>
      </c>
      <c r="E1507" s="1" t="n">
        <v>3</v>
      </c>
      <c r="F1507" s="1" t="n">
        <v>2</v>
      </c>
      <c r="G1507" s="20" t="b">
        <f aca="false">TRUE()</f>
        <v>1</v>
      </c>
      <c r="H1507" s="20" t="b">
        <f aca="false">FALSE()</f>
        <v>0</v>
      </c>
    </row>
    <row r="1508" customFormat="false" ht="15" hidden="false" customHeight="true" outlineLevel="0" collapsed="false">
      <c r="A1508" s="19" t="n">
        <v>45767.6666666667</v>
      </c>
      <c r="B1508" s="1" t="s">
        <v>31</v>
      </c>
      <c r="C1508" s="1" t="s">
        <v>164</v>
      </c>
      <c r="D1508" s="1" t="s">
        <v>19</v>
      </c>
      <c r="E1508" s="1" t="n">
        <v>1</v>
      </c>
      <c r="F1508" s="1" t="n">
        <v>0</v>
      </c>
      <c r="G1508" s="20" t="b">
        <f aca="false">TRUE()</f>
        <v>1</v>
      </c>
      <c r="H1508" s="20" t="b">
        <f aca="false">FALSE()</f>
        <v>0</v>
      </c>
    </row>
    <row r="1509" customFormat="false" ht="15" hidden="false" customHeight="true" outlineLevel="0" collapsed="false">
      <c r="A1509" s="19" t="n">
        <v>45767.6875</v>
      </c>
      <c r="B1509" s="1" t="s">
        <v>30</v>
      </c>
      <c r="C1509" s="1" t="s">
        <v>124</v>
      </c>
      <c r="D1509" s="1" t="s">
        <v>119</v>
      </c>
      <c r="E1509" s="1" t="n">
        <v>1</v>
      </c>
      <c r="F1509" s="1" t="n">
        <v>1</v>
      </c>
      <c r="G1509" s="20" t="b">
        <f aca="false">FALSE()</f>
        <v>0</v>
      </c>
      <c r="H1509" s="20" t="b">
        <f aca="false">FALSE()</f>
        <v>0</v>
      </c>
    </row>
    <row r="1510" customFormat="false" ht="15" hidden="false" customHeight="true" outlineLevel="0" collapsed="false">
      <c r="A1510" s="19" t="n">
        <v>45767.7291666667</v>
      </c>
      <c r="B1510" s="1" t="s">
        <v>32</v>
      </c>
      <c r="C1510" s="1" t="s">
        <v>198</v>
      </c>
      <c r="D1510" s="1" t="s">
        <v>184</v>
      </c>
      <c r="E1510" s="1" t="n">
        <v>1</v>
      </c>
      <c r="F1510" s="1" t="n">
        <v>1</v>
      </c>
      <c r="G1510" s="20" t="b">
        <f aca="false">FALSE()</f>
        <v>0</v>
      </c>
      <c r="H1510" s="20" t="b">
        <f aca="false">FALSE()</f>
        <v>0</v>
      </c>
    </row>
    <row r="1511" customFormat="false" ht="15" hidden="false" customHeight="true" outlineLevel="0" collapsed="false">
      <c r="A1511" s="19" t="n">
        <v>45767.78125</v>
      </c>
      <c r="B1511" s="1" t="s">
        <v>31</v>
      </c>
      <c r="C1511" s="1" t="s">
        <v>145</v>
      </c>
      <c r="D1511" s="1" t="s">
        <v>24</v>
      </c>
      <c r="E1511" s="1" t="n">
        <v>0</v>
      </c>
      <c r="F1511" s="1" t="n">
        <v>1</v>
      </c>
      <c r="G1511" s="20" t="b">
        <f aca="false">FALSE()</f>
        <v>0</v>
      </c>
      <c r="H1511" s="20" t="b">
        <f aca="false">TRUE()</f>
        <v>1</v>
      </c>
    </row>
    <row r="1512" customFormat="false" ht="15" hidden="false" customHeight="true" outlineLevel="0" collapsed="false">
      <c r="A1512" s="19" t="n">
        <v>45767.78125</v>
      </c>
      <c r="B1512" s="1" t="s">
        <v>33</v>
      </c>
      <c r="C1512" s="1" t="s">
        <v>150</v>
      </c>
      <c r="D1512" s="1" t="s">
        <v>172</v>
      </c>
      <c r="E1512" s="1" t="n">
        <v>2</v>
      </c>
      <c r="F1512" s="1" t="n">
        <v>1</v>
      </c>
      <c r="G1512" s="20" t="b">
        <f aca="false">TRUE()</f>
        <v>1</v>
      </c>
      <c r="H1512" s="20" t="b">
        <f aca="false">FALSE()</f>
        <v>0</v>
      </c>
    </row>
    <row r="1513" customFormat="false" ht="15" hidden="false" customHeight="true" outlineLevel="0" collapsed="false">
      <c r="A1513" s="19" t="n">
        <v>45767.7916666667</v>
      </c>
      <c r="B1513" s="1" t="s">
        <v>30</v>
      </c>
      <c r="C1513" s="1" t="s">
        <v>18</v>
      </c>
      <c r="D1513" s="1" t="s">
        <v>114</v>
      </c>
      <c r="E1513" s="1" t="n">
        <v>1</v>
      </c>
      <c r="F1513" s="1" t="n">
        <v>0</v>
      </c>
      <c r="G1513" s="20" t="b">
        <f aca="false">TRUE()</f>
        <v>1</v>
      </c>
      <c r="H1513" s="20" t="b">
        <f aca="false">FALSE()</f>
        <v>0</v>
      </c>
    </row>
    <row r="1514" customFormat="false" ht="15" hidden="false" customHeight="true" outlineLevel="0" collapsed="false">
      <c r="A1514" s="19" t="n">
        <v>45768.7916666667</v>
      </c>
      <c r="B1514" s="1" t="s">
        <v>29</v>
      </c>
      <c r="C1514" s="1" t="s">
        <v>180</v>
      </c>
      <c r="D1514" s="1" t="s">
        <v>126</v>
      </c>
      <c r="E1514" s="1" t="n">
        <v>1</v>
      </c>
      <c r="F1514" s="1" t="n">
        <v>2</v>
      </c>
      <c r="G1514" s="20" t="b">
        <f aca="false">FALSE()</f>
        <v>0</v>
      </c>
      <c r="H1514" s="20" t="b">
        <f aca="false">TRUE()</f>
        <v>1</v>
      </c>
    </row>
    <row r="1515" customFormat="false" ht="15" hidden="false" customHeight="true" outlineLevel="0" collapsed="false">
      <c r="A1515" s="19" t="n">
        <v>45768.7916666667</v>
      </c>
      <c r="B1515" s="1" t="s">
        <v>30</v>
      </c>
      <c r="C1515" s="1" t="s">
        <v>117</v>
      </c>
      <c r="D1515" s="1" t="s">
        <v>116</v>
      </c>
      <c r="E1515" s="1" t="n">
        <v>1</v>
      </c>
      <c r="F1515" s="1" t="n">
        <v>3</v>
      </c>
      <c r="G1515" s="20" t="b">
        <f aca="false">FALSE()</f>
        <v>0</v>
      </c>
      <c r="H1515" s="20" t="b">
        <f aca="false">TRUE()</f>
        <v>1</v>
      </c>
    </row>
    <row r="1516" customFormat="false" ht="15" hidden="false" customHeight="true" outlineLevel="0" collapsed="false">
      <c r="A1516" s="19" t="n">
        <v>45769.7083333333</v>
      </c>
      <c r="B1516" s="1" t="s">
        <v>30</v>
      </c>
      <c r="C1516" s="1" t="s">
        <v>151</v>
      </c>
      <c r="D1516" s="1" t="s">
        <v>176</v>
      </c>
      <c r="E1516" s="1" t="n">
        <v>1</v>
      </c>
      <c r="F1516" s="1" t="n">
        <v>1</v>
      </c>
      <c r="G1516" s="20" t="b">
        <f aca="false">FALSE()</f>
        <v>0</v>
      </c>
      <c r="H1516" s="20" t="b">
        <f aca="false">FALSE()</f>
        <v>0</v>
      </c>
    </row>
    <row r="1517" customFormat="false" ht="15" hidden="false" customHeight="true" outlineLevel="0" collapsed="false">
      <c r="A1517" s="19" t="n">
        <v>45769.78125</v>
      </c>
      <c r="B1517" s="1" t="s">
        <v>33</v>
      </c>
      <c r="C1517" s="1" t="s">
        <v>159</v>
      </c>
      <c r="D1517" s="1" t="s">
        <v>17</v>
      </c>
      <c r="E1517" s="1" t="n">
        <v>1</v>
      </c>
      <c r="F1517" s="1" t="n">
        <v>1</v>
      </c>
      <c r="G1517" s="20" t="b">
        <f aca="false">FALSE()</f>
        <v>0</v>
      </c>
      <c r="H1517" s="20" t="b">
        <f aca="false">FALSE()</f>
        <v>0</v>
      </c>
    </row>
    <row r="1518" customFormat="false" ht="15" hidden="false" customHeight="true" outlineLevel="0" collapsed="false">
      <c r="A1518" s="19" t="n">
        <v>45769.7916666667</v>
      </c>
      <c r="B1518" s="1" t="s">
        <v>29</v>
      </c>
      <c r="C1518" s="1" t="s">
        <v>23</v>
      </c>
      <c r="D1518" s="1" t="s">
        <v>138</v>
      </c>
      <c r="E1518" s="1" t="n">
        <v>2</v>
      </c>
      <c r="F1518" s="1" t="n">
        <v>1</v>
      </c>
      <c r="G1518" s="20" t="b">
        <f aca="false">TRUE()</f>
        <v>1</v>
      </c>
      <c r="H1518" s="20" t="b">
        <f aca="false">FALSE()</f>
        <v>0</v>
      </c>
    </row>
    <row r="1519" customFormat="false" ht="15" hidden="false" customHeight="true" outlineLevel="0" collapsed="false">
      <c r="A1519" s="19" t="n">
        <v>45769.8125</v>
      </c>
      <c r="B1519" s="1" t="s">
        <v>30</v>
      </c>
      <c r="C1519" s="1" t="s">
        <v>16</v>
      </c>
      <c r="D1519" s="1" t="s">
        <v>173</v>
      </c>
      <c r="E1519" s="1" t="n">
        <v>1</v>
      </c>
      <c r="F1519" s="1" t="n">
        <v>0</v>
      </c>
      <c r="G1519" s="20" t="b">
        <f aca="false">TRUE()</f>
        <v>1</v>
      </c>
      <c r="H1519" s="20" t="b">
        <f aca="false">FALSE()</f>
        <v>0</v>
      </c>
    </row>
    <row r="1520" customFormat="false" ht="15" hidden="false" customHeight="true" outlineLevel="0" collapsed="false">
      <c r="A1520" s="19" t="n">
        <v>45770.6875</v>
      </c>
      <c r="B1520" s="1" t="s">
        <v>31</v>
      </c>
      <c r="C1520" s="1" t="s">
        <v>146</v>
      </c>
      <c r="D1520" s="1" t="s">
        <v>165</v>
      </c>
      <c r="E1520" s="1" t="n">
        <v>2</v>
      </c>
      <c r="F1520" s="1" t="n">
        <v>0</v>
      </c>
      <c r="G1520" s="20" t="b">
        <f aca="false">TRUE()</f>
        <v>1</v>
      </c>
      <c r="H1520" s="20" t="b">
        <f aca="false">FALSE()</f>
        <v>0</v>
      </c>
    </row>
    <row r="1521" customFormat="false" ht="15" hidden="false" customHeight="true" outlineLevel="0" collapsed="false">
      <c r="A1521" s="19" t="n">
        <v>45770.6875</v>
      </c>
      <c r="B1521" s="1" t="s">
        <v>31</v>
      </c>
      <c r="C1521" s="1" t="s">
        <v>168</v>
      </c>
      <c r="D1521" s="1" t="s">
        <v>140</v>
      </c>
      <c r="E1521" s="1" t="n">
        <v>1</v>
      </c>
      <c r="F1521" s="1" t="n">
        <v>2</v>
      </c>
      <c r="G1521" s="20" t="b">
        <f aca="false">FALSE()</f>
        <v>0</v>
      </c>
      <c r="H1521" s="20" t="b">
        <f aca="false">TRUE()</f>
        <v>1</v>
      </c>
    </row>
    <row r="1522" customFormat="false" ht="15" hidden="false" customHeight="true" outlineLevel="0" collapsed="false">
      <c r="A1522" s="19" t="n">
        <v>45770.6875</v>
      </c>
      <c r="B1522" s="1" t="s">
        <v>31</v>
      </c>
      <c r="C1522" s="1" t="s">
        <v>136</v>
      </c>
      <c r="D1522" s="1" t="s">
        <v>169</v>
      </c>
      <c r="E1522" s="1" t="n">
        <v>0</v>
      </c>
      <c r="F1522" s="1" t="n">
        <v>2</v>
      </c>
      <c r="G1522" s="20" t="b">
        <f aca="false">FALSE()</f>
        <v>0</v>
      </c>
      <c r="H1522" s="20" t="b">
        <f aca="false">TRUE()</f>
        <v>1</v>
      </c>
    </row>
    <row r="1523" customFormat="false" ht="15" hidden="false" customHeight="true" outlineLevel="0" collapsed="false">
      <c r="A1523" s="19" t="n">
        <v>45770.6875</v>
      </c>
      <c r="B1523" s="1" t="s">
        <v>31</v>
      </c>
      <c r="C1523" s="1" t="s">
        <v>139</v>
      </c>
      <c r="D1523" s="1" t="s">
        <v>177</v>
      </c>
      <c r="E1523" s="1" t="n">
        <v>1</v>
      </c>
      <c r="F1523" s="1" t="n">
        <v>0</v>
      </c>
      <c r="G1523" s="20" t="b">
        <f aca="false">TRUE()</f>
        <v>1</v>
      </c>
      <c r="H1523" s="20" t="b">
        <f aca="false">FALSE()</f>
        <v>0</v>
      </c>
    </row>
    <row r="1524" customFormat="false" ht="15" hidden="false" customHeight="true" outlineLevel="0" collapsed="false">
      <c r="A1524" s="19" t="n">
        <v>45770.7083333333</v>
      </c>
      <c r="B1524" s="1" t="s">
        <v>30</v>
      </c>
      <c r="C1524" s="1" t="s">
        <v>118</v>
      </c>
      <c r="D1524" s="1" t="s">
        <v>181</v>
      </c>
      <c r="E1524" s="1" t="n">
        <v>3</v>
      </c>
      <c r="F1524" s="1" t="n">
        <v>0</v>
      </c>
      <c r="G1524" s="20" t="b">
        <f aca="false">TRUE()</f>
        <v>1</v>
      </c>
      <c r="H1524" s="20" t="b">
        <f aca="false">FALSE()</f>
        <v>0</v>
      </c>
    </row>
    <row r="1525" customFormat="false" ht="15" hidden="false" customHeight="true" outlineLevel="0" collapsed="false">
      <c r="A1525" s="19" t="n">
        <v>45770.7083333333</v>
      </c>
      <c r="B1525" s="1" t="s">
        <v>30</v>
      </c>
      <c r="C1525" s="1" t="s">
        <v>114</v>
      </c>
      <c r="D1525" s="1" t="s">
        <v>123</v>
      </c>
      <c r="E1525" s="1" t="n">
        <v>1</v>
      </c>
      <c r="F1525" s="1" t="n">
        <v>0</v>
      </c>
      <c r="G1525" s="20" t="b">
        <f aca="false">TRUE()</f>
        <v>1</v>
      </c>
      <c r="H1525" s="20" t="b">
        <f aca="false">FALSE()</f>
        <v>0</v>
      </c>
    </row>
    <row r="1526" customFormat="false" ht="15" hidden="false" customHeight="true" outlineLevel="0" collapsed="false">
      <c r="A1526" s="19" t="n">
        <v>45770.7916666667</v>
      </c>
      <c r="B1526" s="1" t="s">
        <v>29</v>
      </c>
      <c r="C1526" s="1" t="s">
        <v>130</v>
      </c>
      <c r="D1526" s="1" t="s">
        <v>153</v>
      </c>
      <c r="E1526" s="1" t="n">
        <v>2</v>
      </c>
      <c r="F1526" s="1" t="n">
        <v>2</v>
      </c>
      <c r="G1526" s="20" t="b">
        <f aca="false">FALSE()</f>
        <v>0</v>
      </c>
      <c r="H1526" s="20" t="b">
        <f aca="false">FALSE()</f>
        <v>0</v>
      </c>
    </row>
    <row r="1527" customFormat="false" ht="15" hidden="false" customHeight="true" outlineLevel="0" collapsed="false">
      <c r="A1527" s="19" t="n">
        <v>45770.8125</v>
      </c>
      <c r="B1527" s="1" t="s">
        <v>30</v>
      </c>
      <c r="C1527" s="1" t="s">
        <v>119</v>
      </c>
      <c r="D1527" s="1" t="s">
        <v>166</v>
      </c>
      <c r="E1527" s="1" t="n">
        <v>1</v>
      </c>
      <c r="F1527" s="1" t="n">
        <v>0</v>
      </c>
      <c r="G1527" s="20" t="b">
        <f aca="false">TRUE()</f>
        <v>1</v>
      </c>
      <c r="H1527" s="20" t="b">
        <f aca="false">FALSE()</f>
        <v>0</v>
      </c>
    </row>
    <row r="1528" customFormat="false" ht="15" hidden="false" customHeight="true" outlineLevel="0" collapsed="false">
      <c r="A1528" s="19" t="n">
        <v>45770.8125</v>
      </c>
      <c r="B1528" s="1" t="s">
        <v>30</v>
      </c>
      <c r="C1528" s="1" t="s">
        <v>115</v>
      </c>
      <c r="D1528" s="1" t="s">
        <v>18</v>
      </c>
      <c r="E1528" s="1" t="n">
        <v>0</v>
      </c>
      <c r="F1528" s="1" t="n">
        <v>1</v>
      </c>
      <c r="G1528" s="20" t="b">
        <f aca="false">FALSE()</f>
        <v>0</v>
      </c>
      <c r="H1528" s="20" t="b">
        <f aca="false">TRUE()</f>
        <v>1</v>
      </c>
    </row>
    <row r="1529" customFormat="false" ht="15" hidden="false" customHeight="true" outlineLevel="0" collapsed="false">
      <c r="A1529" s="19" t="n">
        <v>45771.7083333333</v>
      </c>
      <c r="B1529" s="1" t="s">
        <v>30</v>
      </c>
      <c r="C1529" s="1" t="s">
        <v>141</v>
      </c>
      <c r="D1529" s="1" t="s">
        <v>124</v>
      </c>
      <c r="E1529" s="1" t="n">
        <v>1</v>
      </c>
      <c r="F1529" s="1" t="n">
        <v>0</v>
      </c>
      <c r="G1529" s="20" t="b">
        <f aca="false">TRUE()</f>
        <v>1</v>
      </c>
      <c r="H1529" s="20" t="b">
        <f aca="false">FALSE()</f>
        <v>0</v>
      </c>
    </row>
    <row r="1530" customFormat="false" ht="15" hidden="false" customHeight="true" outlineLevel="0" collapsed="false">
      <c r="A1530" s="19" t="n">
        <v>45771.7083333333</v>
      </c>
      <c r="B1530" s="1" t="s">
        <v>30</v>
      </c>
      <c r="C1530" s="1" t="s">
        <v>142</v>
      </c>
      <c r="D1530" s="1" t="s">
        <v>117</v>
      </c>
      <c r="E1530" s="1" t="n">
        <v>1</v>
      </c>
      <c r="F1530" s="1" t="n">
        <v>1</v>
      </c>
      <c r="G1530" s="20" t="b">
        <f aca="false">FALSE()</f>
        <v>0</v>
      </c>
      <c r="H1530" s="20" t="b">
        <f aca="false">FALSE()</f>
        <v>0</v>
      </c>
    </row>
    <row r="1531" customFormat="false" ht="15" hidden="false" customHeight="true" outlineLevel="0" collapsed="false">
      <c r="A1531" s="19" t="n">
        <v>45771.8125</v>
      </c>
      <c r="B1531" s="1" t="s">
        <v>30</v>
      </c>
      <c r="C1531" s="1" t="s">
        <v>182</v>
      </c>
      <c r="D1531" s="1" t="s">
        <v>167</v>
      </c>
      <c r="E1531" s="1" t="n">
        <v>3</v>
      </c>
      <c r="F1531" s="1" t="n">
        <v>0</v>
      </c>
      <c r="G1531" s="20" t="b">
        <f aca="false">TRUE()</f>
        <v>1</v>
      </c>
      <c r="H1531" s="20" t="b">
        <f aca="false">FALSE()</f>
        <v>0</v>
      </c>
    </row>
    <row r="1532" customFormat="false" ht="15" hidden="false" customHeight="true" outlineLevel="0" collapsed="false">
      <c r="A1532" s="19" t="n">
        <v>45771.8125</v>
      </c>
      <c r="B1532" s="1" t="s">
        <v>30</v>
      </c>
      <c r="C1532" s="1" t="s">
        <v>116</v>
      </c>
      <c r="D1532" s="1" t="s">
        <v>175</v>
      </c>
      <c r="E1532" s="1" t="n">
        <v>5</v>
      </c>
      <c r="F1532" s="1" t="n">
        <v>1</v>
      </c>
      <c r="G1532" s="20" t="b">
        <f aca="false">TRUE()</f>
        <v>1</v>
      </c>
      <c r="H1532" s="20" t="b">
        <f aca="false">FALSE()</f>
        <v>0</v>
      </c>
    </row>
    <row r="1533" customFormat="false" ht="15" hidden="false" customHeight="true" outlineLevel="0" collapsed="false">
      <c r="A1533" s="19" t="n">
        <v>45772.7708333333</v>
      </c>
      <c r="B1533" s="1" t="s">
        <v>32</v>
      </c>
      <c r="C1533" s="1" t="s">
        <v>190</v>
      </c>
      <c r="D1533" s="1" t="s">
        <v>199</v>
      </c>
      <c r="E1533" s="1" t="n">
        <v>0</v>
      </c>
      <c r="F1533" s="1" t="n">
        <v>1</v>
      </c>
      <c r="G1533" s="20" t="b">
        <f aca="false">FALSE()</f>
        <v>0</v>
      </c>
      <c r="H1533" s="20" t="b">
        <f aca="false">TRUE()</f>
        <v>1</v>
      </c>
    </row>
    <row r="1534" customFormat="false" ht="15" hidden="false" customHeight="true" outlineLevel="0" collapsed="false">
      <c r="A1534" s="19" t="n">
        <v>45772.78125</v>
      </c>
      <c r="B1534" s="1" t="s">
        <v>33</v>
      </c>
      <c r="C1534" s="1" t="s">
        <v>17</v>
      </c>
      <c r="D1534" s="1" t="s">
        <v>155</v>
      </c>
      <c r="E1534" s="1" t="n">
        <v>1</v>
      </c>
      <c r="F1534" s="1" t="n">
        <v>3</v>
      </c>
      <c r="G1534" s="20" t="b">
        <f aca="false">FALSE()</f>
        <v>0</v>
      </c>
      <c r="H1534" s="20" t="b">
        <f aca="false">TRUE()</f>
        <v>1</v>
      </c>
    </row>
    <row r="1535" customFormat="false" ht="15" hidden="false" customHeight="true" outlineLevel="0" collapsed="false">
      <c r="A1535" s="19" t="n">
        <v>45773.4791666667</v>
      </c>
      <c r="B1535" s="1" t="s">
        <v>29</v>
      </c>
      <c r="C1535" s="1" t="s">
        <v>162</v>
      </c>
      <c r="D1535" s="1" t="s">
        <v>128</v>
      </c>
      <c r="E1535" s="1" t="n">
        <v>1</v>
      </c>
      <c r="F1535" s="1" t="n">
        <v>0</v>
      </c>
      <c r="G1535" s="20" t="b">
        <f aca="false">TRUE()</f>
        <v>1</v>
      </c>
      <c r="H1535" s="20" t="b">
        <f aca="false">FALSE()</f>
        <v>0</v>
      </c>
    </row>
    <row r="1536" customFormat="false" ht="15" hidden="false" customHeight="true" outlineLevel="0" collapsed="false">
      <c r="A1536" s="19" t="n">
        <v>45773.5625</v>
      </c>
      <c r="B1536" s="1" t="s">
        <v>32</v>
      </c>
      <c r="C1536" s="1" t="s">
        <v>184</v>
      </c>
      <c r="D1536" s="1" t="s">
        <v>191</v>
      </c>
      <c r="E1536" s="1" t="n">
        <v>2</v>
      </c>
      <c r="F1536" s="1" t="n">
        <v>0</v>
      </c>
      <c r="G1536" s="20" t="b">
        <f aca="false">TRUE()</f>
        <v>1</v>
      </c>
      <c r="H1536" s="20" t="b">
        <f aca="false">FALSE()</f>
        <v>0</v>
      </c>
    </row>
    <row r="1537" customFormat="false" ht="15" hidden="false" customHeight="true" outlineLevel="0" collapsed="false">
      <c r="A1537" s="19" t="n">
        <v>45773.5625</v>
      </c>
      <c r="B1537" s="1" t="s">
        <v>32</v>
      </c>
      <c r="C1537" s="1" t="s">
        <v>193</v>
      </c>
      <c r="D1537" s="1" t="s">
        <v>195</v>
      </c>
      <c r="E1537" s="1" t="n">
        <v>2</v>
      </c>
      <c r="F1537" s="1" t="n">
        <v>3</v>
      </c>
      <c r="G1537" s="20" t="b">
        <f aca="false">FALSE()</f>
        <v>0</v>
      </c>
      <c r="H1537" s="20" t="b">
        <f aca="false">TRUE()</f>
        <v>1</v>
      </c>
    </row>
    <row r="1538" customFormat="false" ht="15" hidden="false" customHeight="true" outlineLevel="0" collapsed="false">
      <c r="A1538" s="19" t="n">
        <v>45773.5625</v>
      </c>
      <c r="B1538" s="1" t="s">
        <v>32</v>
      </c>
      <c r="C1538" s="1" t="s">
        <v>197</v>
      </c>
      <c r="D1538" s="1" t="s">
        <v>189</v>
      </c>
      <c r="E1538" s="1" t="n">
        <v>0</v>
      </c>
      <c r="F1538" s="1" t="n">
        <v>1</v>
      </c>
      <c r="G1538" s="20" t="b">
        <f aca="false">FALSE()</f>
        <v>0</v>
      </c>
      <c r="H1538" s="20" t="b">
        <f aca="false">TRUE()</f>
        <v>1</v>
      </c>
    </row>
    <row r="1539" customFormat="false" ht="15" hidden="false" customHeight="true" outlineLevel="0" collapsed="false">
      <c r="A1539" s="19" t="n">
        <v>45773.5625</v>
      </c>
      <c r="B1539" s="1" t="s">
        <v>32</v>
      </c>
      <c r="C1539" s="1" t="s">
        <v>194</v>
      </c>
      <c r="D1539" s="1" t="s">
        <v>183</v>
      </c>
      <c r="E1539" s="1" t="n">
        <v>4</v>
      </c>
      <c r="F1539" s="1" t="n">
        <v>3</v>
      </c>
      <c r="G1539" s="20" t="b">
        <f aca="false">TRUE()</f>
        <v>1</v>
      </c>
      <c r="H1539" s="20" t="b">
        <f aca="false">FALSE()</f>
        <v>0</v>
      </c>
    </row>
    <row r="1540" customFormat="false" ht="15" hidden="false" customHeight="true" outlineLevel="0" collapsed="false">
      <c r="A1540" s="19" t="n">
        <v>45773.5625</v>
      </c>
      <c r="B1540" s="1" t="s">
        <v>32</v>
      </c>
      <c r="C1540" s="1" t="s">
        <v>15</v>
      </c>
      <c r="D1540" s="1" t="s">
        <v>187</v>
      </c>
      <c r="E1540" s="1" t="n">
        <v>3</v>
      </c>
      <c r="F1540" s="1" t="n">
        <v>0</v>
      </c>
      <c r="G1540" s="20" t="b">
        <f aca="false">TRUE()</f>
        <v>1</v>
      </c>
      <c r="H1540" s="20" t="b">
        <f aca="false">FALSE()</f>
        <v>0</v>
      </c>
    </row>
    <row r="1541" customFormat="false" ht="15" hidden="false" customHeight="true" outlineLevel="0" collapsed="false">
      <c r="A1541" s="19" t="n">
        <v>45773.5833333333</v>
      </c>
      <c r="B1541" s="1" t="s">
        <v>29</v>
      </c>
      <c r="C1541" s="1" t="s">
        <v>133</v>
      </c>
      <c r="D1541" s="1" t="s">
        <v>122</v>
      </c>
      <c r="E1541" s="1" t="n">
        <v>1</v>
      </c>
      <c r="F1541" s="1" t="n">
        <v>2</v>
      </c>
      <c r="G1541" s="20" t="b">
        <f aca="false">FALSE()</f>
        <v>0</v>
      </c>
      <c r="H1541" s="20" t="b">
        <f aca="false">TRUE()</f>
        <v>1</v>
      </c>
    </row>
    <row r="1542" customFormat="false" ht="15" hidden="false" customHeight="true" outlineLevel="0" collapsed="false">
      <c r="A1542" s="19" t="n">
        <v>45773.5833333333</v>
      </c>
      <c r="B1542" s="1" t="s">
        <v>29</v>
      </c>
      <c r="C1542" s="1" t="s">
        <v>131</v>
      </c>
      <c r="D1542" s="1" t="s">
        <v>179</v>
      </c>
      <c r="E1542" s="1" t="n">
        <v>3</v>
      </c>
      <c r="F1542" s="1" t="n">
        <v>0</v>
      </c>
      <c r="G1542" s="20" t="b">
        <f aca="false">TRUE()</f>
        <v>1</v>
      </c>
      <c r="H1542" s="20" t="b">
        <f aca="false">FALSE()</f>
        <v>0</v>
      </c>
    </row>
    <row r="1543" customFormat="false" ht="15" hidden="false" customHeight="true" outlineLevel="0" collapsed="false">
      <c r="A1543" s="19" t="n">
        <v>45773.5833333333</v>
      </c>
      <c r="B1543" s="1" t="s">
        <v>29</v>
      </c>
      <c r="C1543" s="1" t="s">
        <v>132</v>
      </c>
      <c r="D1543" s="1" t="s">
        <v>125</v>
      </c>
      <c r="E1543" s="1" t="n">
        <v>3</v>
      </c>
      <c r="F1543" s="1" t="n">
        <v>0</v>
      </c>
      <c r="G1543" s="20" t="b">
        <f aca="false">TRUE()</f>
        <v>1</v>
      </c>
      <c r="H1543" s="20" t="b">
        <f aca="false">FALSE()</f>
        <v>0</v>
      </c>
    </row>
    <row r="1544" customFormat="false" ht="15" hidden="false" customHeight="true" outlineLevel="0" collapsed="false">
      <c r="A1544" s="19" t="n">
        <v>45773.5833333333</v>
      </c>
      <c r="B1544" s="1" t="s">
        <v>29</v>
      </c>
      <c r="C1544" s="1" t="s">
        <v>129</v>
      </c>
      <c r="D1544" s="1" t="s">
        <v>137</v>
      </c>
      <c r="E1544" s="1" t="n">
        <v>3</v>
      </c>
      <c r="F1544" s="1" t="n">
        <v>2</v>
      </c>
      <c r="G1544" s="20" t="b">
        <f aca="false">TRUE()</f>
        <v>1</v>
      </c>
      <c r="H1544" s="20" t="b">
        <f aca="false">FALSE()</f>
        <v>0</v>
      </c>
    </row>
    <row r="1545" customFormat="false" ht="15" hidden="false" customHeight="true" outlineLevel="0" collapsed="false">
      <c r="A1545" s="19" t="n">
        <v>45773.625</v>
      </c>
      <c r="B1545" s="1" t="s">
        <v>33</v>
      </c>
      <c r="C1545" s="1" t="s">
        <v>161</v>
      </c>
      <c r="D1545" s="1" t="s">
        <v>150</v>
      </c>
      <c r="E1545" s="1" t="n">
        <v>3</v>
      </c>
      <c r="F1545" s="1" t="n">
        <v>1</v>
      </c>
      <c r="G1545" s="20" t="b">
        <f aca="false">TRUE()</f>
        <v>1</v>
      </c>
      <c r="H1545" s="20" t="b">
        <f aca="false">FALSE()</f>
        <v>0</v>
      </c>
    </row>
    <row r="1546" customFormat="false" ht="15" hidden="false" customHeight="true" outlineLevel="0" collapsed="false">
      <c r="A1546" s="19" t="n">
        <v>45773.6875</v>
      </c>
      <c r="B1546" s="1" t="s">
        <v>32</v>
      </c>
      <c r="C1546" s="1" t="s">
        <v>196</v>
      </c>
      <c r="D1546" s="1" t="s">
        <v>185</v>
      </c>
      <c r="E1546" s="1" t="n">
        <v>4</v>
      </c>
      <c r="F1546" s="1" t="n">
        <v>0</v>
      </c>
      <c r="G1546" s="20" t="b">
        <f aca="false">TRUE()</f>
        <v>1</v>
      </c>
      <c r="H1546" s="20" t="b">
        <f aca="false">FALSE()</f>
        <v>0</v>
      </c>
    </row>
    <row r="1547" customFormat="false" ht="15" hidden="false" customHeight="true" outlineLevel="0" collapsed="false">
      <c r="A1547" s="19" t="n">
        <v>45773.7083333333</v>
      </c>
      <c r="B1547" s="1" t="s">
        <v>33</v>
      </c>
      <c r="C1547" s="1" t="s">
        <v>120</v>
      </c>
      <c r="D1547" s="1" t="s">
        <v>149</v>
      </c>
      <c r="E1547" s="1" t="n">
        <v>1</v>
      </c>
      <c r="F1547" s="1" t="n">
        <v>1</v>
      </c>
      <c r="G1547" s="20" t="b">
        <f aca="false">FALSE()</f>
        <v>0</v>
      </c>
      <c r="H1547" s="20" t="b">
        <f aca="false">FALSE()</f>
        <v>0</v>
      </c>
    </row>
    <row r="1548" customFormat="false" ht="15" hidden="false" customHeight="true" outlineLevel="0" collapsed="false">
      <c r="A1548" s="19" t="n">
        <v>45773.7951388889</v>
      </c>
      <c r="B1548" s="1" t="s">
        <v>33</v>
      </c>
      <c r="C1548" s="1" t="s">
        <v>172</v>
      </c>
      <c r="D1548" s="1" t="s">
        <v>171</v>
      </c>
      <c r="E1548" s="1" t="n">
        <v>4</v>
      </c>
      <c r="F1548" s="1" t="n">
        <v>1</v>
      </c>
      <c r="G1548" s="20" t="b">
        <f aca="false">TRUE()</f>
        <v>1</v>
      </c>
      <c r="H1548" s="20" t="b">
        <f aca="false">FALSE()</f>
        <v>0</v>
      </c>
    </row>
    <row r="1549" customFormat="false" ht="15" hidden="false" customHeight="true" outlineLevel="0" collapsed="false">
      <c r="A1549" s="19" t="n">
        <v>45774.4375</v>
      </c>
      <c r="B1549" s="1" t="s">
        <v>31</v>
      </c>
      <c r="C1549" s="1" t="s">
        <v>178</v>
      </c>
      <c r="D1549" s="1" t="s">
        <v>136</v>
      </c>
      <c r="E1549" s="1" t="n">
        <v>1</v>
      </c>
      <c r="F1549" s="1" t="n">
        <v>0</v>
      </c>
      <c r="G1549" s="20" t="b">
        <f aca="false">TRUE()</f>
        <v>1</v>
      </c>
      <c r="H1549" s="20" t="b">
        <f aca="false">FALSE()</f>
        <v>0</v>
      </c>
    </row>
    <row r="1550" customFormat="false" ht="15" hidden="false" customHeight="true" outlineLevel="0" collapsed="false">
      <c r="A1550" s="19" t="n">
        <v>45774.4375</v>
      </c>
      <c r="B1550" s="1" t="s">
        <v>31</v>
      </c>
      <c r="C1550" s="1" t="s">
        <v>170</v>
      </c>
      <c r="D1550" s="1" t="s">
        <v>145</v>
      </c>
      <c r="E1550" s="1" t="n">
        <v>0</v>
      </c>
      <c r="F1550" s="1" t="n">
        <v>2</v>
      </c>
      <c r="G1550" s="20" t="b">
        <f aca="false">FALSE()</f>
        <v>0</v>
      </c>
      <c r="H1550" s="20" t="b">
        <f aca="false">TRUE()</f>
        <v>1</v>
      </c>
    </row>
    <row r="1551" customFormat="false" ht="15" hidden="false" customHeight="true" outlineLevel="0" collapsed="false">
      <c r="A1551" s="19" t="n">
        <v>45774.5416666667</v>
      </c>
      <c r="B1551" s="1" t="s">
        <v>31</v>
      </c>
      <c r="C1551" s="1" t="s">
        <v>140</v>
      </c>
      <c r="D1551" s="1" t="s">
        <v>147</v>
      </c>
      <c r="E1551" s="1" t="n">
        <v>2</v>
      </c>
      <c r="F1551" s="1" t="n">
        <v>1</v>
      </c>
      <c r="G1551" s="20" t="b">
        <f aca="false">TRUE()</f>
        <v>1</v>
      </c>
      <c r="H1551" s="20" t="b">
        <f aca="false">FALSE()</f>
        <v>0</v>
      </c>
    </row>
    <row r="1552" customFormat="false" ht="15" hidden="false" customHeight="true" outlineLevel="0" collapsed="false">
      <c r="A1552" s="19" t="n">
        <v>45774.5416666667</v>
      </c>
      <c r="B1552" s="1" t="s">
        <v>33</v>
      </c>
      <c r="C1552" s="1" t="s">
        <v>156</v>
      </c>
      <c r="D1552" s="1" t="s">
        <v>144</v>
      </c>
      <c r="E1552" s="1" t="n">
        <v>0</v>
      </c>
      <c r="F1552" s="1" t="n">
        <v>2</v>
      </c>
      <c r="G1552" s="20" t="b">
        <f aca="false">FALSE()</f>
        <v>0</v>
      </c>
      <c r="H1552" s="20" t="b">
        <f aca="false">TRUE()</f>
        <v>1</v>
      </c>
    </row>
    <row r="1553" customFormat="false" ht="15" hidden="false" customHeight="true" outlineLevel="0" collapsed="false">
      <c r="A1553" s="19" t="n">
        <v>45774.5416666667</v>
      </c>
      <c r="B1553" s="1" t="s">
        <v>29</v>
      </c>
      <c r="C1553" s="1" t="s">
        <v>127</v>
      </c>
      <c r="D1553" s="1" t="s">
        <v>121</v>
      </c>
      <c r="E1553" s="1" t="n">
        <v>1</v>
      </c>
      <c r="F1553" s="1" t="n">
        <v>1</v>
      </c>
      <c r="G1553" s="20" t="b">
        <f aca="false">FALSE()</f>
        <v>0</v>
      </c>
      <c r="H1553" s="20" t="b">
        <f aca="false">FALSE()</f>
        <v>0</v>
      </c>
    </row>
    <row r="1554" customFormat="false" ht="15" hidden="false" customHeight="true" outlineLevel="0" collapsed="false">
      <c r="A1554" s="19" t="n">
        <v>45774.5416666667</v>
      </c>
      <c r="B1554" s="1" t="s">
        <v>31</v>
      </c>
      <c r="C1554" s="1" t="s">
        <v>19</v>
      </c>
      <c r="D1554" s="1" t="s">
        <v>20</v>
      </c>
      <c r="E1554" s="1" t="n">
        <v>0</v>
      </c>
      <c r="F1554" s="1" t="n">
        <v>1</v>
      </c>
      <c r="G1554" s="20" t="b">
        <f aca="false">FALSE()</f>
        <v>0</v>
      </c>
      <c r="H1554" s="20" t="b">
        <f aca="false">TRUE()</f>
        <v>1</v>
      </c>
    </row>
    <row r="1555" customFormat="false" ht="15" hidden="false" customHeight="true" outlineLevel="0" collapsed="false">
      <c r="A1555" s="19" t="n">
        <v>45774.5625</v>
      </c>
      <c r="B1555" s="1" t="s">
        <v>32</v>
      </c>
      <c r="C1555" s="1" t="s">
        <v>186</v>
      </c>
      <c r="D1555" s="1" t="s">
        <v>188</v>
      </c>
      <c r="E1555" s="1" t="n">
        <v>1</v>
      </c>
      <c r="F1555" s="1" t="n">
        <v>1</v>
      </c>
      <c r="G1555" s="20" t="b">
        <f aca="false">FALSE()</f>
        <v>0</v>
      </c>
      <c r="H1555" s="20" t="b">
        <f aca="false">FALSE()</f>
        <v>0</v>
      </c>
    </row>
    <row r="1556" customFormat="false" ht="15" hidden="false" customHeight="true" outlineLevel="0" collapsed="false">
      <c r="A1556" s="19" t="n">
        <v>45774.59375</v>
      </c>
      <c r="B1556" s="1" t="s">
        <v>30</v>
      </c>
      <c r="C1556" s="1" t="s">
        <v>181</v>
      </c>
      <c r="D1556" s="1" t="s">
        <v>176</v>
      </c>
      <c r="E1556" s="1" t="n">
        <v>1</v>
      </c>
      <c r="F1556" s="1" t="n">
        <v>0</v>
      </c>
      <c r="G1556" s="20" t="b">
        <f aca="false">TRUE()</f>
        <v>1</v>
      </c>
      <c r="H1556" s="20" t="b">
        <f aca="false">FALSE()</f>
        <v>0</v>
      </c>
    </row>
    <row r="1557" customFormat="false" ht="15" hidden="false" customHeight="true" outlineLevel="0" collapsed="false">
      <c r="A1557" s="19" t="n">
        <v>45774.6354166667</v>
      </c>
      <c r="B1557" s="1" t="s">
        <v>33</v>
      </c>
      <c r="C1557" s="1" t="s">
        <v>157</v>
      </c>
      <c r="D1557" s="1" t="s">
        <v>154</v>
      </c>
      <c r="E1557" s="1" t="n">
        <v>0</v>
      </c>
      <c r="F1557" s="1" t="n">
        <v>4</v>
      </c>
      <c r="G1557" s="20" t="b">
        <f aca="false">FALSE()</f>
        <v>0</v>
      </c>
      <c r="H1557" s="20" t="b">
        <f aca="false">TRUE()</f>
        <v>1</v>
      </c>
    </row>
    <row r="1558" customFormat="false" ht="15" hidden="false" customHeight="true" outlineLevel="0" collapsed="false">
      <c r="A1558" s="19" t="n">
        <v>45774.6354166667</v>
      </c>
      <c r="B1558" s="1" t="s">
        <v>33</v>
      </c>
      <c r="C1558" s="1" t="s">
        <v>159</v>
      </c>
      <c r="D1558" s="1" t="s">
        <v>158</v>
      </c>
      <c r="E1558" s="1" t="n">
        <v>0</v>
      </c>
      <c r="F1558" s="1" t="n">
        <v>0</v>
      </c>
      <c r="G1558" s="20" t="b">
        <f aca="false">FALSE()</f>
        <v>0</v>
      </c>
      <c r="H1558" s="20" t="b">
        <f aca="false">FALSE()</f>
        <v>0</v>
      </c>
    </row>
    <row r="1559" customFormat="false" ht="15" hidden="false" customHeight="true" outlineLevel="0" collapsed="false">
      <c r="A1559" s="19" t="n">
        <v>45774.6354166667</v>
      </c>
      <c r="B1559" s="1" t="s">
        <v>33</v>
      </c>
      <c r="C1559" s="1" t="s">
        <v>160</v>
      </c>
      <c r="D1559" s="1" t="s">
        <v>143</v>
      </c>
      <c r="E1559" s="1" t="n">
        <v>0</v>
      </c>
      <c r="F1559" s="1" t="n">
        <v>0</v>
      </c>
      <c r="G1559" s="20" t="b">
        <f aca="false">FALSE()</f>
        <v>0</v>
      </c>
      <c r="H1559" s="20" t="b">
        <f aca="false">FALSE()</f>
        <v>0</v>
      </c>
    </row>
    <row r="1560" customFormat="false" ht="15" hidden="false" customHeight="true" outlineLevel="0" collapsed="false">
      <c r="A1560" s="19" t="n">
        <v>45774.6458333333</v>
      </c>
      <c r="B1560" s="1" t="s">
        <v>29</v>
      </c>
      <c r="C1560" s="1" t="s">
        <v>21</v>
      </c>
      <c r="D1560" s="1" t="s">
        <v>180</v>
      </c>
      <c r="E1560" s="1" t="n">
        <v>5</v>
      </c>
      <c r="F1560" s="1" t="n">
        <v>1</v>
      </c>
      <c r="G1560" s="20" t="b">
        <f aca="false">TRUE()</f>
        <v>1</v>
      </c>
      <c r="H1560" s="20" t="b">
        <f aca="false">FALSE()</f>
        <v>0</v>
      </c>
    </row>
    <row r="1561" customFormat="false" ht="15" hidden="false" customHeight="true" outlineLevel="0" collapsed="false">
      <c r="A1561" s="19" t="n">
        <v>45774.6458333333</v>
      </c>
      <c r="B1561" s="1" t="s">
        <v>32</v>
      </c>
      <c r="C1561" s="1" t="s">
        <v>192</v>
      </c>
      <c r="D1561" s="1" t="s">
        <v>198</v>
      </c>
      <c r="E1561" s="1" t="n">
        <v>0</v>
      </c>
      <c r="F1561" s="1" t="n">
        <v>0</v>
      </c>
      <c r="G1561" s="20" t="b">
        <f aca="false">FALSE()</f>
        <v>0</v>
      </c>
      <c r="H1561" s="20" t="b">
        <f aca="false">FALSE()</f>
        <v>0</v>
      </c>
    </row>
    <row r="1562" customFormat="false" ht="15" hidden="false" customHeight="true" outlineLevel="0" collapsed="false">
      <c r="A1562" s="19" t="n">
        <v>45774.6666666667</v>
      </c>
      <c r="B1562" s="1" t="s">
        <v>31</v>
      </c>
      <c r="C1562" s="1" t="s">
        <v>177</v>
      </c>
      <c r="D1562" s="1" t="s">
        <v>148</v>
      </c>
      <c r="E1562" s="1" t="n">
        <v>2</v>
      </c>
      <c r="F1562" s="1" t="n">
        <v>0</v>
      </c>
      <c r="G1562" s="20" t="b">
        <f aca="false">TRUE()</f>
        <v>1</v>
      </c>
      <c r="H1562" s="20" t="b">
        <f aca="false">FALSE()</f>
        <v>0</v>
      </c>
    </row>
    <row r="1563" customFormat="false" ht="15" hidden="false" customHeight="true" outlineLevel="0" collapsed="false">
      <c r="A1563" s="19" t="n">
        <v>45774.78125</v>
      </c>
      <c r="B1563" s="1" t="s">
        <v>31</v>
      </c>
      <c r="C1563" s="1" t="s">
        <v>24</v>
      </c>
      <c r="D1563" s="1" t="s">
        <v>174</v>
      </c>
      <c r="E1563" s="1" t="n">
        <v>1</v>
      </c>
      <c r="F1563" s="1" t="n">
        <v>1</v>
      </c>
      <c r="G1563" s="20" t="b">
        <f aca="false">FALSE()</f>
        <v>0</v>
      </c>
      <c r="H1563" s="20" t="b">
        <f aca="false">FALSE()</f>
        <v>0</v>
      </c>
    </row>
    <row r="1564" customFormat="false" ht="15" hidden="false" customHeight="true" outlineLevel="0" collapsed="false">
      <c r="A1564" s="19" t="n">
        <v>45774.78125</v>
      </c>
      <c r="B1564" s="1" t="s">
        <v>31</v>
      </c>
      <c r="C1564" s="1" t="s">
        <v>22</v>
      </c>
      <c r="D1564" s="1" t="s">
        <v>146</v>
      </c>
      <c r="E1564" s="1" t="n">
        <v>2</v>
      </c>
      <c r="F1564" s="1" t="n">
        <v>0</v>
      </c>
      <c r="G1564" s="20" t="b">
        <f aca="false">TRUE()</f>
        <v>1</v>
      </c>
      <c r="H1564" s="20" t="b">
        <f aca="false">FALSE()</f>
        <v>0</v>
      </c>
    </row>
    <row r="1565" customFormat="false" ht="15" hidden="false" customHeight="true" outlineLevel="0" collapsed="false">
      <c r="A1565" s="19" t="n">
        <v>45774.78125</v>
      </c>
      <c r="B1565" s="1" t="s">
        <v>33</v>
      </c>
      <c r="C1565" s="1" t="s">
        <v>135</v>
      </c>
      <c r="D1565" s="1" t="s">
        <v>134</v>
      </c>
      <c r="E1565" s="1" t="n">
        <v>4</v>
      </c>
      <c r="F1565" s="1" t="n">
        <v>1</v>
      </c>
      <c r="G1565" s="20" t="b">
        <f aca="false">TRUE()</f>
        <v>1</v>
      </c>
      <c r="H1565" s="20" t="b">
        <f aca="false">FALSE()</f>
        <v>0</v>
      </c>
    </row>
    <row r="1566" customFormat="false" ht="15" hidden="false" customHeight="true" outlineLevel="0" collapsed="false">
      <c r="A1566" s="19" t="n">
        <v>45775.6875</v>
      </c>
      <c r="B1566" s="1" t="s">
        <v>31</v>
      </c>
      <c r="C1566" s="1" t="s">
        <v>165</v>
      </c>
      <c r="D1566" s="1" t="s">
        <v>164</v>
      </c>
      <c r="E1566" s="1" t="n">
        <v>0</v>
      </c>
      <c r="F1566" s="1" t="n">
        <v>0</v>
      </c>
      <c r="G1566" s="20" t="b">
        <f aca="false">FALSE()</f>
        <v>0</v>
      </c>
      <c r="H1566" s="20" t="b">
        <f aca="false">FALSE()</f>
        <v>0</v>
      </c>
    </row>
    <row r="1567" customFormat="false" ht="15" hidden="false" customHeight="true" outlineLevel="0" collapsed="false">
      <c r="A1567" s="19" t="n">
        <v>45775.78125</v>
      </c>
      <c r="B1567" s="1" t="s">
        <v>31</v>
      </c>
      <c r="C1567" s="1" t="s">
        <v>169</v>
      </c>
      <c r="D1567" s="1" t="s">
        <v>139</v>
      </c>
      <c r="E1567" s="1" t="n">
        <v>2</v>
      </c>
      <c r="F1567" s="1" t="n">
        <v>2</v>
      </c>
      <c r="G1567" s="20" t="b">
        <f aca="false">FALSE()</f>
        <v>0</v>
      </c>
      <c r="H1567" s="20" t="b">
        <f aca="false">FALSE()</f>
        <v>0</v>
      </c>
    </row>
    <row r="1568" customFormat="false" ht="15" hidden="false" customHeight="true" outlineLevel="0" collapsed="false">
      <c r="A1568" s="19" t="n">
        <v>45775.78125</v>
      </c>
      <c r="B1568" s="1" t="s">
        <v>31</v>
      </c>
      <c r="C1568" s="1" t="s">
        <v>163</v>
      </c>
      <c r="D1568" s="1" t="s">
        <v>168</v>
      </c>
      <c r="E1568" s="1" t="n">
        <v>0</v>
      </c>
      <c r="F1568" s="1" t="n">
        <v>2</v>
      </c>
      <c r="G1568" s="20" t="b">
        <f aca="false">FALSE()</f>
        <v>0</v>
      </c>
      <c r="H1568" s="20" t="b">
        <f aca="false">TRUE()</f>
        <v>1</v>
      </c>
    </row>
    <row r="1569" customFormat="false" ht="15" hidden="false" customHeight="true" outlineLevel="0" collapsed="false">
      <c r="A1569" s="19" t="n">
        <v>45778.7708333333</v>
      </c>
      <c r="B1569" s="1" t="s">
        <v>29</v>
      </c>
      <c r="C1569" s="1" t="s">
        <v>126</v>
      </c>
      <c r="D1569" s="1" t="s">
        <v>152</v>
      </c>
      <c r="E1569" s="1" t="n">
        <v>0</v>
      </c>
      <c r="F1569" s="1" t="n">
        <v>2</v>
      </c>
      <c r="G1569" s="20" t="b">
        <f aca="false">FALSE()</f>
        <v>0</v>
      </c>
      <c r="H1569" s="20" t="b">
        <f aca="false">TRUE()</f>
        <v>1</v>
      </c>
    </row>
    <row r="1570" customFormat="false" ht="15" hidden="false" customHeight="true" outlineLevel="0" collapsed="false">
      <c r="A1570" s="19" t="n">
        <v>45779.7708333333</v>
      </c>
      <c r="B1570" s="1" t="s">
        <v>32</v>
      </c>
      <c r="C1570" s="1" t="s">
        <v>199</v>
      </c>
      <c r="D1570" s="1" t="s">
        <v>186</v>
      </c>
      <c r="E1570" s="1" t="n">
        <v>0</v>
      </c>
      <c r="F1570" s="1" t="n">
        <v>0</v>
      </c>
      <c r="G1570" s="20" t="b">
        <f aca="false">FALSE()</f>
        <v>0</v>
      </c>
      <c r="H1570" s="20" t="b">
        <f aca="false">FALSE()</f>
        <v>0</v>
      </c>
    </row>
    <row r="1571" customFormat="false" ht="15" hidden="false" customHeight="true" outlineLevel="0" collapsed="false">
      <c r="A1571" s="19" t="n">
        <v>45779.78125</v>
      </c>
      <c r="B1571" s="1" t="s">
        <v>31</v>
      </c>
      <c r="C1571" s="1" t="s">
        <v>146</v>
      </c>
      <c r="D1571" s="1" t="s">
        <v>170</v>
      </c>
      <c r="E1571" s="1" t="n">
        <v>1</v>
      </c>
      <c r="F1571" s="1" t="n">
        <v>1</v>
      </c>
      <c r="G1571" s="20" t="b">
        <f aca="false">FALSE()</f>
        <v>0</v>
      </c>
      <c r="H1571" s="20" t="b">
        <f aca="false">FALSE()</f>
        <v>0</v>
      </c>
    </row>
    <row r="1572" customFormat="false" ht="15" hidden="false" customHeight="true" outlineLevel="0" collapsed="false">
      <c r="A1572" s="19" t="n">
        <v>45779.78125</v>
      </c>
      <c r="B1572" s="1" t="s">
        <v>33</v>
      </c>
      <c r="C1572" s="1" t="s">
        <v>155</v>
      </c>
      <c r="D1572" s="1" t="s">
        <v>143</v>
      </c>
      <c r="E1572" s="1" t="n">
        <v>1</v>
      </c>
      <c r="F1572" s="1" t="n">
        <v>0</v>
      </c>
      <c r="G1572" s="20" t="b">
        <f aca="false">TRUE()</f>
        <v>1</v>
      </c>
      <c r="H1572" s="20" t="b">
        <f aca="false">FALSE()</f>
        <v>0</v>
      </c>
    </row>
    <row r="1573" customFormat="false" ht="15" hidden="false" customHeight="true" outlineLevel="0" collapsed="false">
      <c r="A1573" s="19" t="n">
        <v>45779.7916666667</v>
      </c>
      <c r="B1573" s="1" t="s">
        <v>29</v>
      </c>
      <c r="C1573" s="1" t="s">
        <v>23</v>
      </c>
      <c r="D1573" s="1" t="s">
        <v>131</v>
      </c>
      <c r="E1573" s="1" t="n">
        <v>1</v>
      </c>
      <c r="F1573" s="1" t="n">
        <v>0</v>
      </c>
      <c r="G1573" s="20" t="b">
        <f aca="false">TRUE()</f>
        <v>1</v>
      </c>
      <c r="H1573" s="20" t="b">
        <f aca="false">FALSE()</f>
        <v>0</v>
      </c>
    </row>
    <row r="1574" customFormat="false" ht="15" hidden="false" customHeight="true" outlineLevel="0" collapsed="false">
      <c r="A1574" s="19" t="n">
        <v>45779.7916666667</v>
      </c>
      <c r="B1574" s="1" t="s">
        <v>30</v>
      </c>
      <c r="C1574" s="1" t="s">
        <v>167</v>
      </c>
      <c r="D1574" s="1" t="s">
        <v>115</v>
      </c>
      <c r="E1574" s="1" t="n">
        <v>1</v>
      </c>
      <c r="F1574" s="1" t="n">
        <v>0</v>
      </c>
      <c r="G1574" s="20" t="b">
        <f aca="false">TRUE()</f>
        <v>1</v>
      </c>
      <c r="H1574" s="20" t="b">
        <f aca="false">FALSE()</f>
        <v>0</v>
      </c>
    </row>
    <row r="1575" customFormat="false" ht="15" hidden="false" customHeight="true" outlineLevel="0" collapsed="false">
      <c r="A1575" s="19" t="n">
        <v>45780.4791666667</v>
      </c>
      <c r="B1575" s="1" t="s">
        <v>29</v>
      </c>
      <c r="C1575" s="1" t="s">
        <v>138</v>
      </c>
      <c r="D1575" s="1" t="s">
        <v>122</v>
      </c>
      <c r="E1575" s="1" t="n">
        <v>1</v>
      </c>
      <c r="F1575" s="1" t="n">
        <v>0</v>
      </c>
      <c r="G1575" s="20" t="b">
        <f aca="false">TRUE()</f>
        <v>1</v>
      </c>
      <c r="H1575" s="20" t="b">
        <f aca="false">FALSE()</f>
        <v>0</v>
      </c>
    </row>
    <row r="1576" customFormat="false" ht="15" hidden="false" customHeight="true" outlineLevel="0" collapsed="false">
      <c r="A1576" s="19" t="n">
        <v>45780.5</v>
      </c>
      <c r="B1576" s="1" t="s">
        <v>30</v>
      </c>
      <c r="C1576" s="1" t="s">
        <v>119</v>
      </c>
      <c r="D1576" s="1" t="s">
        <v>182</v>
      </c>
      <c r="E1576" s="1" t="n">
        <v>0</v>
      </c>
      <c r="F1576" s="1" t="n">
        <v>0</v>
      </c>
      <c r="G1576" s="20" t="b">
        <f aca="false">FALSE()</f>
        <v>0</v>
      </c>
      <c r="H1576" s="20" t="b">
        <f aca="false">FALSE()</f>
        <v>0</v>
      </c>
    </row>
    <row r="1577" customFormat="false" ht="15" hidden="false" customHeight="true" outlineLevel="0" collapsed="false">
      <c r="A1577" s="19" t="n">
        <v>45780.5416666667</v>
      </c>
      <c r="B1577" s="1" t="s">
        <v>31</v>
      </c>
      <c r="C1577" s="1" t="s">
        <v>139</v>
      </c>
      <c r="D1577" s="1" t="s">
        <v>178</v>
      </c>
      <c r="E1577" s="1" t="n">
        <v>0</v>
      </c>
      <c r="F1577" s="1" t="n">
        <v>1</v>
      </c>
      <c r="G1577" s="20" t="b">
        <f aca="false">FALSE()</f>
        <v>0</v>
      </c>
      <c r="H1577" s="20" t="b">
        <f aca="false">TRUE()</f>
        <v>1</v>
      </c>
    </row>
    <row r="1578" customFormat="false" ht="15" hidden="false" customHeight="true" outlineLevel="0" collapsed="false">
      <c r="A1578" s="19" t="n">
        <v>45780.5416666667</v>
      </c>
      <c r="B1578" s="1" t="s">
        <v>31</v>
      </c>
      <c r="C1578" s="1" t="s">
        <v>168</v>
      </c>
      <c r="D1578" s="1" t="s">
        <v>165</v>
      </c>
      <c r="E1578" s="1" t="n">
        <v>1</v>
      </c>
      <c r="F1578" s="1" t="n">
        <v>2</v>
      </c>
      <c r="G1578" s="20" t="b">
        <f aca="false">FALSE()</f>
        <v>0</v>
      </c>
      <c r="H1578" s="20" t="b">
        <f aca="false">TRUE()</f>
        <v>1</v>
      </c>
    </row>
    <row r="1579" customFormat="false" ht="15" hidden="false" customHeight="true" outlineLevel="0" collapsed="false">
      <c r="A1579" s="19" t="n">
        <v>45780.5625</v>
      </c>
      <c r="B1579" s="1" t="s">
        <v>32</v>
      </c>
      <c r="C1579" s="1" t="s">
        <v>198</v>
      </c>
      <c r="D1579" s="1" t="s">
        <v>190</v>
      </c>
      <c r="E1579" s="1" t="n">
        <v>0</v>
      </c>
      <c r="F1579" s="1" t="n">
        <v>1</v>
      </c>
      <c r="G1579" s="20" t="b">
        <f aca="false">FALSE()</f>
        <v>0</v>
      </c>
      <c r="H1579" s="20" t="b">
        <f aca="false">TRUE()</f>
        <v>1</v>
      </c>
    </row>
    <row r="1580" customFormat="false" ht="15" hidden="false" customHeight="true" outlineLevel="0" collapsed="false">
      <c r="A1580" s="19" t="n">
        <v>45780.5625</v>
      </c>
      <c r="B1580" s="1" t="s">
        <v>32</v>
      </c>
      <c r="C1580" s="1" t="s">
        <v>185</v>
      </c>
      <c r="D1580" s="1" t="s">
        <v>15</v>
      </c>
      <c r="E1580" s="1" t="n">
        <v>3</v>
      </c>
      <c r="F1580" s="1" t="n">
        <v>3</v>
      </c>
      <c r="G1580" s="20" t="b">
        <f aca="false">FALSE()</f>
        <v>0</v>
      </c>
      <c r="H1580" s="20" t="b">
        <f aca="false">FALSE()</f>
        <v>0</v>
      </c>
    </row>
    <row r="1581" customFormat="false" ht="15" hidden="false" customHeight="true" outlineLevel="0" collapsed="false">
      <c r="A1581" s="19" t="n">
        <v>45780.5625</v>
      </c>
      <c r="B1581" s="1" t="s">
        <v>32</v>
      </c>
      <c r="C1581" s="1" t="s">
        <v>183</v>
      </c>
      <c r="D1581" s="1" t="s">
        <v>193</v>
      </c>
      <c r="E1581" s="1" t="n">
        <v>4</v>
      </c>
      <c r="F1581" s="1" t="n">
        <v>4</v>
      </c>
      <c r="G1581" s="20" t="b">
        <f aca="false">FALSE()</f>
        <v>0</v>
      </c>
      <c r="H1581" s="20" t="b">
        <f aca="false">FALSE()</f>
        <v>0</v>
      </c>
    </row>
    <row r="1582" customFormat="false" ht="15" hidden="false" customHeight="true" outlineLevel="0" collapsed="false">
      <c r="A1582" s="19" t="n">
        <v>45780.5625</v>
      </c>
      <c r="B1582" s="1" t="s">
        <v>32</v>
      </c>
      <c r="C1582" s="1" t="s">
        <v>188</v>
      </c>
      <c r="D1582" s="1" t="s">
        <v>192</v>
      </c>
      <c r="E1582" s="1" t="n">
        <v>2</v>
      </c>
      <c r="F1582" s="1" t="n">
        <v>2</v>
      </c>
      <c r="G1582" s="20" t="b">
        <f aca="false">FALSE()</f>
        <v>0</v>
      </c>
      <c r="H1582" s="20" t="b">
        <f aca="false">FALSE()</f>
        <v>0</v>
      </c>
    </row>
    <row r="1583" customFormat="false" ht="15" hidden="false" customHeight="true" outlineLevel="0" collapsed="false">
      <c r="A1583" s="19" t="n">
        <v>45780.5833333333</v>
      </c>
      <c r="B1583" s="1" t="s">
        <v>29</v>
      </c>
      <c r="C1583" s="1" t="s">
        <v>179</v>
      </c>
      <c r="D1583" s="1" t="s">
        <v>133</v>
      </c>
      <c r="E1583" s="1" t="n">
        <v>2</v>
      </c>
      <c r="F1583" s="1" t="n">
        <v>0</v>
      </c>
      <c r="G1583" s="20" t="b">
        <f aca="false">TRUE()</f>
        <v>1</v>
      </c>
      <c r="H1583" s="20" t="b">
        <f aca="false">FALSE()</f>
        <v>0</v>
      </c>
    </row>
    <row r="1584" customFormat="false" ht="15" hidden="false" customHeight="true" outlineLevel="0" collapsed="false">
      <c r="A1584" s="19" t="n">
        <v>45780.5833333333</v>
      </c>
      <c r="B1584" s="1" t="s">
        <v>29</v>
      </c>
      <c r="C1584" s="1" t="s">
        <v>128</v>
      </c>
      <c r="D1584" s="1" t="s">
        <v>125</v>
      </c>
      <c r="E1584" s="1" t="n">
        <v>2</v>
      </c>
      <c r="F1584" s="1" t="n">
        <v>2</v>
      </c>
      <c r="G1584" s="20" t="b">
        <f aca="false">FALSE()</f>
        <v>0</v>
      </c>
      <c r="H1584" s="20" t="b">
        <f aca="false">FALSE()</f>
        <v>0</v>
      </c>
    </row>
    <row r="1585" customFormat="false" ht="15" hidden="false" customHeight="true" outlineLevel="0" collapsed="false">
      <c r="A1585" s="19" t="n">
        <v>45780.59375</v>
      </c>
      <c r="B1585" s="1" t="s">
        <v>30</v>
      </c>
      <c r="C1585" s="1" t="s">
        <v>181</v>
      </c>
      <c r="D1585" s="1" t="s">
        <v>141</v>
      </c>
      <c r="E1585" s="1" t="n">
        <v>4</v>
      </c>
      <c r="F1585" s="1" t="n">
        <v>2</v>
      </c>
      <c r="G1585" s="20" t="b">
        <f aca="false">TRUE()</f>
        <v>1</v>
      </c>
      <c r="H1585" s="20" t="b">
        <f aca="false">FALSE()</f>
        <v>0</v>
      </c>
    </row>
    <row r="1586" customFormat="false" ht="15" hidden="false" customHeight="true" outlineLevel="0" collapsed="false">
      <c r="A1586" s="19" t="n">
        <v>45780.625</v>
      </c>
      <c r="B1586" s="1" t="s">
        <v>33</v>
      </c>
      <c r="C1586" s="1" t="s">
        <v>161</v>
      </c>
      <c r="D1586" s="1" t="s">
        <v>17</v>
      </c>
      <c r="E1586" s="1" t="n">
        <v>2</v>
      </c>
      <c r="F1586" s="1" t="n">
        <v>1</v>
      </c>
      <c r="G1586" s="20" t="b">
        <f aca="false">TRUE()</f>
        <v>1</v>
      </c>
      <c r="H1586" s="20" t="b">
        <f aca="false">FALSE()</f>
        <v>0</v>
      </c>
    </row>
    <row r="1587" customFormat="false" ht="15" hidden="false" customHeight="true" outlineLevel="0" collapsed="false">
      <c r="A1587" s="19" t="n">
        <v>45780.6666666667</v>
      </c>
      <c r="B1587" s="1" t="s">
        <v>31</v>
      </c>
      <c r="C1587" s="1" t="s">
        <v>174</v>
      </c>
      <c r="D1587" s="1" t="s">
        <v>22</v>
      </c>
      <c r="E1587" s="1" t="n">
        <v>0</v>
      </c>
      <c r="F1587" s="1" t="n">
        <v>1</v>
      </c>
      <c r="G1587" s="20" t="b">
        <f aca="false">FALSE()</f>
        <v>0</v>
      </c>
      <c r="H1587" s="20" t="b">
        <f aca="false">TRUE()</f>
        <v>1</v>
      </c>
    </row>
    <row r="1588" customFormat="false" ht="15" hidden="false" customHeight="true" outlineLevel="0" collapsed="false">
      <c r="A1588" s="19" t="n">
        <v>45780.6875</v>
      </c>
      <c r="B1588" s="1" t="s">
        <v>30</v>
      </c>
      <c r="C1588" s="1" t="s">
        <v>123</v>
      </c>
      <c r="D1588" s="1" t="s">
        <v>151</v>
      </c>
      <c r="E1588" s="1" t="n">
        <v>2</v>
      </c>
      <c r="F1588" s="1" t="n">
        <v>3</v>
      </c>
      <c r="G1588" s="20" t="b">
        <f aca="false">FALSE()</f>
        <v>0</v>
      </c>
      <c r="H1588" s="20" t="b">
        <f aca="false">TRUE()</f>
        <v>1</v>
      </c>
    </row>
    <row r="1589" customFormat="false" ht="15" hidden="false" customHeight="true" outlineLevel="0" collapsed="false">
      <c r="A1589" s="19" t="n">
        <v>45780.6875</v>
      </c>
      <c r="B1589" s="1" t="s">
        <v>29</v>
      </c>
      <c r="C1589" s="1" t="s">
        <v>130</v>
      </c>
      <c r="D1589" s="1" t="s">
        <v>127</v>
      </c>
      <c r="E1589" s="1" t="n">
        <v>1</v>
      </c>
      <c r="F1589" s="1" t="n">
        <v>2</v>
      </c>
      <c r="G1589" s="20" t="b">
        <f aca="false">FALSE()</f>
        <v>0</v>
      </c>
      <c r="H1589" s="20" t="b">
        <f aca="false">TRUE()</f>
        <v>1</v>
      </c>
    </row>
    <row r="1590" customFormat="false" ht="15" hidden="false" customHeight="true" outlineLevel="0" collapsed="false">
      <c r="A1590" s="19" t="n">
        <v>45780.6875</v>
      </c>
      <c r="B1590" s="1" t="s">
        <v>32</v>
      </c>
      <c r="C1590" s="1" t="s">
        <v>195</v>
      </c>
      <c r="D1590" s="1" t="s">
        <v>197</v>
      </c>
      <c r="E1590" s="1" t="n">
        <v>4</v>
      </c>
      <c r="F1590" s="1" t="n">
        <v>0</v>
      </c>
      <c r="G1590" s="20" t="b">
        <f aca="false">TRUE()</f>
        <v>1</v>
      </c>
      <c r="H1590" s="20" t="b">
        <f aca="false">FALSE()</f>
        <v>0</v>
      </c>
    </row>
    <row r="1591" customFormat="false" ht="15" hidden="false" customHeight="true" outlineLevel="0" collapsed="false">
      <c r="A1591" s="19" t="n">
        <v>45780.7083333333</v>
      </c>
      <c r="B1591" s="1" t="s">
        <v>33</v>
      </c>
      <c r="C1591" s="1" t="s">
        <v>158</v>
      </c>
      <c r="D1591" s="1" t="s">
        <v>171</v>
      </c>
      <c r="E1591" s="1" t="n">
        <v>2</v>
      </c>
      <c r="F1591" s="1" t="n">
        <v>1</v>
      </c>
      <c r="G1591" s="20" t="b">
        <f aca="false">TRUE()</f>
        <v>1</v>
      </c>
      <c r="H1591" s="20" t="b">
        <f aca="false">FALSE()</f>
        <v>0</v>
      </c>
    </row>
    <row r="1592" customFormat="false" ht="15" hidden="false" customHeight="true" outlineLevel="0" collapsed="false">
      <c r="A1592" s="19" t="n">
        <v>45780.78125</v>
      </c>
      <c r="B1592" s="1" t="s">
        <v>31</v>
      </c>
      <c r="C1592" s="1" t="s">
        <v>19</v>
      </c>
      <c r="D1592" s="1" t="s">
        <v>163</v>
      </c>
      <c r="E1592" s="1" t="n">
        <v>1</v>
      </c>
      <c r="F1592" s="1" t="n">
        <v>0</v>
      </c>
      <c r="G1592" s="20" t="b">
        <f aca="false">TRUE()</f>
        <v>1</v>
      </c>
      <c r="H1592" s="20" t="b">
        <f aca="false">FALSE()</f>
        <v>0</v>
      </c>
    </row>
    <row r="1593" customFormat="false" ht="15" hidden="false" customHeight="true" outlineLevel="0" collapsed="false">
      <c r="A1593" s="19" t="n">
        <v>45780.7916666667</v>
      </c>
      <c r="B1593" s="1" t="s">
        <v>30</v>
      </c>
      <c r="C1593" s="1" t="s">
        <v>175</v>
      </c>
      <c r="D1593" s="1" t="s">
        <v>16</v>
      </c>
      <c r="E1593" s="1" t="n">
        <v>1</v>
      </c>
      <c r="F1593" s="1" t="n">
        <v>2</v>
      </c>
      <c r="G1593" s="20" t="b">
        <f aca="false">FALSE()</f>
        <v>0</v>
      </c>
      <c r="H1593" s="20" t="b">
        <f aca="false">TRUE()</f>
        <v>1</v>
      </c>
    </row>
    <row r="1594" customFormat="false" ht="15" hidden="false" customHeight="true" outlineLevel="0" collapsed="false">
      <c r="A1594" s="19" t="n">
        <v>45780.7951388889</v>
      </c>
      <c r="B1594" s="1" t="s">
        <v>33</v>
      </c>
      <c r="C1594" s="1" t="s">
        <v>150</v>
      </c>
      <c r="D1594" s="1" t="s">
        <v>149</v>
      </c>
      <c r="E1594" s="1" t="n">
        <v>1</v>
      </c>
      <c r="F1594" s="1" t="n">
        <v>3</v>
      </c>
      <c r="G1594" s="20" t="b">
        <f aca="false">FALSE()</f>
        <v>0</v>
      </c>
      <c r="H1594" s="20" t="b">
        <f aca="false">TRUE()</f>
        <v>1</v>
      </c>
    </row>
    <row r="1595" customFormat="false" ht="15" hidden="false" customHeight="true" outlineLevel="0" collapsed="false">
      <c r="A1595" s="19" t="n">
        <v>45781.4375</v>
      </c>
      <c r="B1595" s="1" t="s">
        <v>31</v>
      </c>
      <c r="C1595" s="1" t="s">
        <v>147</v>
      </c>
      <c r="D1595" s="1" t="s">
        <v>169</v>
      </c>
      <c r="E1595" s="1" t="n">
        <v>0</v>
      </c>
      <c r="F1595" s="1" t="n">
        <v>1</v>
      </c>
      <c r="G1595" s="20" t="b">
        <f aca="false">FALSE()</f>
        <v>0</v>
      </c>
      <c r="H1595" s="20" t="b">
        <f aca="false">TRUE()</f>
        <v>1</v>
      </c>
    </row>
    <row r="1596" customFormat="false" ht="15" hidden="false" customHeight="true" outlineLevel="0" collapsed="false">
      <c r="A1596" s="19" t="n">
        <v>45781.5</v>
      </c>
      <c r="B1596" s="1" t="s">
        <v>30</v>
      </c>
      <c r="C1596" s="1" t="s">
        <v>18</v>
      </c>
      <c r="D1596" s="1" t="s">
        <v>118</v>
      </c>
      <c r="E1596" s="1" t="n">
        <v>3</v>
      </c>
      <c r="F1596" s="1" t="n">
        <v>2</v>
      </c>
      <c r="G1596" s="20" t="b">
        <f aca="false">TRUE()</f>
        <v>1</v>
      </c>
      <c r="H1596" s="20" t="b">
        <f aca="false">FALSE()</f>
        <v>0</v>
      </c>
    </row>
    <row r="1597" customFormat="false" ht="15" hidden="false" customHeight="true" outlineLevel="0" collapsed="false">
      <c r="A1597" s="19" t="n">
        <v>45781.5416666667</v>
      </c>
      <c r="B1597" s="1" t="s">
        <v>29</v>
      </c>
      <c r="C1597" s="1" t="s">
        <v>152</v>
      </c>
      <c r="D1597" s="1" t="s">
        <v>121</v>
      </c>
      <c r="E1597" s="1" t="n">
        <v>4</v>
      </c>
      <c r="F1597" s="1" t="n">
        <v>3</v>
      </c>
      <c r="G1597" s="20" t="b">
        <f aca="false">TRUE()</f>
        <v>1</v>
      </c>
      <c r="H1597" s="20" t="b">
        <f aca="false">FALSE()</f>
        <v>0</v>
      </c>
    </row>
    <row r="1598" customFormat="false" ht="15" hidden="false" customHeight="true" outlineLevel="0" collapsed="false">
      <c r="A1598" s="19" t="n">
        <v>45781.5416666667</v>
      </c>
      <c r="B1598" s="1" t="s">
        <v>31</v>
      </c>
      <c r="C1598" s="1" t="s">
        <v>148</v>
      </c>
      <c r="D1598" s="1" t="s">
        <v>24</v>
      </c>
      <c r="E1598" s="1" t="n">
        <v>0</v>
      </c>
      <c r="F1598" s="1" t="n">
        <v>4</v>
      </c>
      <c r="G1598" s="20" t="b">
        <f aca="false">FALSE()</f>
        <v>0</v>
      </c>
      <c r="H1598" s="20" t="b">
        <f aca="false">TRUE()</f>
        <v>1</v>
      </c>
    </row>
    <row r="1599" customFormat="false" ht="15" hidden="false" customHeight="true" outlineLevel="0" collapsed="false">
      <c r="A1599" s="19" t="n">
        <v>45781.5416666667</v>
      </c>
      <c r="B1599" s="1" t="s">
        <v>29</v>
      </c>
      <c r="C1599" s="1" t="s">
        <v>129</v>
      </c>
      <c r="D1599" s="1" t="s">
        <v>132</v>
      </c>
      <c r="E1599" s="1" t="n">
        <v>1</v>
      </c>
      <c r="F1599" s="1" t="n">
        <v>1</v>
      </c>
      <c r="G1599" s="20" t="b">
        <f aca="false">FALSE()</f>
        <v>0</v>
      </c>
      <c r="H1599" s="20" t="b">
        <f aca="false">FALSE()</f>
        <v>0</v>
      </c>
    </row>
    <row r="1600" customFormat="false" ht="15" hidden="false" customHeight="true" outlineLevel="0" collapsed="false">
      <c r="A1600" s="19" t="n">
        <v>45781.5416666667</v>
      </c>
      <c r="B1600" s="1" t="s">
        <v>29</v>
      </c>
      <c r="C1600" s="1" t="s">
        <v>137</v>
      </c>
      <c r="D1600" s="1" t="s">
        <v>180</v>
      </c>
      <c r="E1600" s="1" t="n">
        <v>1</v>
      </c>
      <c r="F1600" s="1" t="n">
        <v>1</v>
      </c>
      <c r="G1600" s="20" t="b">
        <f aca="false">FALSE()</f>
        <v>0</v>
      </c>
      <c r="H1600" s="20" t="b">
        <f aca="false">FALSE()</f>
        <v>0</v>
      </c>
    </row>
    <row r="1601" customFormat="false" ht="15" hidden="false" customHeight="true" outlineLevel="0" collapsed="false">
      <c r="A1601" s="19" t="n">
        <v>45781.5416666667</v>
      </c>
      <c r="B1601" s="1" t="s">
        <v>33</v>
      </c>
      <c r="C1601" s="1" t="s">
        <v>159</v>
      </c>
      <c r="D1601" s="1" t="s">
        <v>156</v>
      </c>
      <c r="E1601" s="1" t="n">
        <v>0</v>
      </c>
      <c r="F1601" s="1" t="n">
        <v>1</v>
      </c>
      <c r="G1601" s="20" t="b">
        <f aca="false">FALSE()</f>
        <v>0</v>
      </c>
      <c r="H1601" s="20" t="b">
        <f aca="false">TRUE()</f>
        <v>1</v>
      </c>
    </row>
    <row r="1602" customFormat="false" ht="15" hidden="false" customHeight="true" outlineLevel="0" collapsed="false">
      <c r="A1602" s="19" t="n">
        <v>45781.5625</v>
      </c>
      <c r="B1602" s="1" t="s">
        <v>32</v>
      </c>
      <c r="C1602" s="1" t="s">
        <v>191</v>
      </c>
      <c r="D1602" s="1" t="s">
        <v>194</v>
      </c>
      <c r="E1602" s="1" t="n">
        <v>1</v>
      </c>
      <c r="F1602" s="1" t="n">
        <v>3</v>
      </c>
      <c r="G1602" s="20" t="b">
        <f aca="false">FALSE()</f>
        <v>0</v>
      </c>
      <c r="H1602" s="20" t="b">
        <f aca="false">TRUE()</f>
        <v>1</v>
      </c>
    </row>
    <row r="1603" customFormat="false" ht="15" hidden="false" customHeight="true" outlineLevel="0" collapsed="false">
      <c r="A1603" s="19" t="n">
        <v>45781.59375</v>
      </c>
      <c r="B1603" s="1" t="s">
        <v>30</v>
      </c>
      <c r="C1603" s="1" t="s">
        <v>124</v>
      </c>
      <c r="D1603" s="1" t="s">
        <v>142</v>
      </c>
      <c r="E1603" s="1" t="n">
        <v>2</v>
      </c>
      <c r="F1603" s="1" t="n">
        <v>2</v>
      </c>
      <c r="G1603" s="20" t="b">
        <f aca="false">FALSE()</f>
        <v>0</v>
      </c>
      <c r="H1603" s="20" t="b">
        <f aca="false">FALSE()</f>
        <v>0</v>
      </c>
    </row>
    <row r="1604" customFormat="false" ht="15" hidden="false" customHeight="true" outlineLevel="0" collapsed="false">
      <c r="A1604" s="19" t="n">
        <v>45781.6354166667</v>
      </c>
      <c r="B1604" s="1" t="s">
        <v>33</v>
      </c>
      <c r="C1604" s="1" t="s">
        <v>172</v>
      </c>
      <c r="D1604" s="1" t="s">
        <v>157</v>
      </c>
      <c r="E1604" s="1" t="n">
        <v>1</v>
      </c>
      <c r="F1604" s="1" t="n">
        <v>2</v>
      </c>
      <c r="G1604" s="20" t="b">
        <f aca="false">FALSE()</f>
        <v>0</v>
      </c>
      <c r="H1604" s="20" t="b">
        <f aca="false">TRUE()</f>
        <v>1</v>
      </c>
    </row>
    <row r="1605" customFormat="false" ht="15" hidden="false" customHeight="true" outlineLevel="0" collapsed="false">
      <c r="A1605" s="19" t="n">
        <v>45781.6354166667</v>
      </c>
      <c r="B1605" s="1" t="s">
        <v>33</v>
      </c>
      <c r="C1605" s="1" t="s">
        <v>154</v>
      </c>
      <c r="D1605" s="1" t="s">
        <v>120</v>
      </c>
      <c r="E1605" s="1" t="n">
        <v>1</v>
      </c>
      <c r="F1605" s="1" t="n">
        <v>2</v>
      </c>
      <c r="G1605" s="20" t="b">
        <f aca="false">FALSE()</f>
        <v>0</v>
      </c>
      <c r="H1605" s="20" t="b">
        <f aca="false">TRUE()</f>
        <v>1</v>
      </c>
    </row>
    <row r="1606" customFormat="false" ht="15" hidden="false" customHeight="true" outlineLevel="0" collapsed="false">
      <c r="A1606" s="19" t="n">
        <v>45781.6354166667</v>
      </c>
      <c r="B1606" s="1" t="s">
        <v>33</v>
      </c>
      <c r="C1606" s="1" t="s">
        <v>134</v>
      </c>
      <c r="D1606" s="1" t="s">
        <v>160</v>
      </c>
      <c r="E1606" s="1" t="n">
        <v>1</v>
      </c>
      <c r="F1606" s="1" t="n">
        <v>0</v>
      </c>
      <c r="G1606" s="20" t="b">
        <f aca="false">TRUE()</f>
        <v>1</v>
      </c>
      <c r="H1606" s="20" t="b">
        <f aca="false">FALSE()</f>
        <v>0</v>
      </c>
    </row>
    <row r="1607" customFormat="false" ht="15" hidden="false" customHeight="true" outlineLevel="0" collapsed="false">
      <c r="A1607" s="19" t="n">
        <v>45781.6458333333</v>
      </c>
      <c r="B1607" s="1" t="s">
        <v>29</v>
      </c>
      <c r="C1607" s="1" t="s">
        <v>162</v>
      </c>
      <c r="D1607" s="1" t="s">
        <v>21</v>
      </c>
      <c r="E1607" s="1" t="n">
        <v>3</v>
      </c>
      <c r="F1607" s="1" t="n">
        <v>1</v>
      </c>
      <c r="G1607" s="20" t="b">
        <f aca="false">TRUE()</f>
        <v>1</v>
      </c>
      <c r="H1607" s="20" t="b">
        <f aca="false">FALSE()</f>
        <v>0</v>
      </c>
    </row>
    <row r="1608" customFormat="false" ht="15" hidden="false" customHeight="true" outlineLevel="0" collapsed="false">
      <c r="A1608" s="19" t="n">
        <v>45781.6458333333</v>
      </c>
      <c r="B1608" s="1" t="s">
        <v>32</v>
      </c>
      <c r="C1608" s="1" t="s">
        <v>189</v>
      </c>
      <c r="D1608" s="1" t="s">
        <v>184</v>
      </c>
      <c r="E1608" s="1" t="n">
        <v>2</v>
      </c>
      <c r="F1608" s="1" t="n">
        <v>2</v>
      </c>
      <c r="G1608" s="20" t="b">
        <f aca="false">FALSE()</f>
        <v>0</v>
      </c>
      <c r="H1608" s="20" t="b">
        <f aca="false">FALSE()</f>
        <v>0</v>
      </c>
    </row>
    <row r="1609" customFormat="false" ht="15" hidden="false" customHeight="true" outlineLevel="0" collapsed="false">
      <c r="A1609" s="19" t="n">
        <v>45781.6666666667</v>
      </c>
      <c r="B1609" s="1" t="s">
        <v>31</v>
      </c>
      <c r="C1609" s="1" t="s">
        <v>20</v>
      </c>
      <c r="D1609" s="1" t="s">
        <v>140</v>
      </c>
      <c r="E1609" s="1" t="n">
        <v>1</v>
      </c>
      <c r="F1609" s="1" t="n">
        <v>0</v>
      </c>
      <c r="G1609" s="20" t="b">
        <f aca="false">TRUE()</f>
        <v>1</v>
      </c>
      <c r="H1609" s="20" t="b">
        <f aca="false">FALSE()</f>
        <v>0</v>
      </c>
    </row>
    <row r="1610" customFormat="false" ht="15" hidden="false" customHeight="true" outlineLevel="0" collapsed="false">
      <c r="A1610" s="19" t="n">
        <v>45781.6875</v>
      </c>
      <c r="B1610" s="1" t="s">
        <v>30</v>
      </c>
      <c r="C1610" s="1" t="s">
        <v>176</v>
      </c>
      <c r="D1610" s="1" t="s">
        <v>116</v>
      </c>
      <c r="E1610" s="1" t="n">
        <v>1</v>
      </c>
      <c r="F1610" s="1" t="n">
        <v>2</v>
      </c>
      <c r="G1610" s="20" t="b">
        <f aca="false">FALSE()</f>
        <v>0</v>
      </c>
      <c r="H1610" s="20" t="b">
        <f aca="false">TRUE()</f>
        <v>1</v>
      </c>
    </row>
    <row r="1611" customFormat="false" ht="15" hidden="false" customHeight="true" outlineLevel="0" collapsed="false">
      <c r="A1611" s="19" t="n">
        <v>45781.7291666667</v>
      </c>
      <c r="B1611" s="1" t="s">
        <v>32</v>
      </c>
      <c r="C1611" s="1" t="s">
        <v>187</v>
      </c>
      <c r="D1611" s="1" t="s">
        <v>196</v>
      </c>
      <c r="E1611" s="1" t="n">
        <v>1</v>
      </c>
      <c r="F1611" s="1" t="n">
        <v>1</v>
      </c>
      <c r="G1611" s="20" t="b">
        <f aca="false">FALSE()</f>
        <v>0</v>
      </c>
      <c r="H1611" s="20" t="b">
        <f aca="false">FALSE()</f>
        <v>0</v>
      </c>
    </row>
    <row r="1612" customFormat="false" ht="15" hidden="false" customHeight="true" outlineLevel="0" collapsed="false">
      <c r="A1612" s="19" t="n">
        <v>45781.78125</v>
      </c>
      <c r="B1612" s="1" t="s">
        <v>33</v>
      </c>
      <c r="C1612" s="1" t="s">
        <v>144</v>
      </c>
      <c r="D1612" s="1" t="s">
        <v>135</v>
      </c>
      <c r="E1612" s="1" t="n">
        <v>1</v>
      </c>
      <c r="F1612" s="1" t="n">
        <v>1</v>
      </c>
      <c r="G1612" s="20" t="b">
        <f aca="false">FALSE()</f>
        <v>0</v>
      </c>
      <c r="H1612" s="20" t="b">
        <f aca="false">FALSE()</f>
        <v>0</v>
      </c>
    </row>
    <row r="1613" customFormat="false" ht="15" hidden="false" customHeight="true" outlineLevel="0" collapsed="false">
      <c r="A1613" s="19" t="n">
        <v>45781.78125</v>
      </c>
      <c r="B1613" s="1" t="s">
        <v>31</v>
      </c>
      <c r="C1613" s="1" t="s">
        <v>164</v>
      </c>
      <c r="D1613" s="1" t="s">
        <v>177</v>
      </c>
      <c r="E1613" s="1" t="n">
        <v>1</v>
      </c>
      <c r="F1613" s="1" t="n">
        <v>1</v>
      </c>
      <c r="G1613" s="20" t="b">
        <f aca="false">FALSE()</f>
        <v>0</v>
      </c>
      <c r="H1613" s="20" t="b">
        <f aca="false">FALSE()</f>
        <v>0</v>
      </c>
    </row>
    <row r="1614" customFormat="false" ht="15" hidden="false" customHeight="true" outlineLevel="0" collapsed="false">
      <c r="A1614" s="19" t="n">
        <v>45781.7916666667</v>
      </c>
      <c r="B1614" s="1" t="s">
        <v>30</v>
      </c>
      <c r="C1614" s="1" t="s">
        <v>166</v>
      </c>
      <c r="D1614" s="1" t="s">
        <v>114</v>
      </c>
      <c r="E1614" s="1" t="n">
        <v>0</v>
      </c>
      <c r="F1614" s="1" t="n">
        <v>0</v>
      </c>
      <c r="G1614" s="20" t="b">
        <f aca="false">FALSE()</f>
        <v>0</v>
      </c>
      <c r="H1614" s="20" t="b">
        <f aca="false">FALSE()</f>
        <v>0</v>
      </c>
    </row>
    <row r="1615" customFormat="false" ht="15" hidden="false" customHeight="true" outlineLevel="0" collapsed="false">
      <c r="A1615" s="19" t="n">
        <v>45782.78125</v>
      </c>
      <c r="B1615" s="1" t="s">
        <v>31</v>
      </c>
      <c r="C1615" s="1" t="s">
        <v>136</v>
      </c>
      <c r="D1615" s="1" t="s">
        <v>145</v>
      </c>
      <c r="E1615" s="1" t="n">
        <v>1</v>
      </c>
      <c r="F1615" s="1" t="n">
        <v>2</v>
      </c>
      <c r="G1615" s="20" t="b">
        <f aca="false">FALSE()</f>
        <v>0</v>
      </c>
      <c r="H1615" s="20" t="b">
        <f aca="false">TRUE()</f>
        <v>1</v>
      </c>
    </row>
    <row r="1616" customFormat="false" ht="15" hidden="false" customHeight="true" outlineLevel="0" collapsed="false">
      <c r="A1616" s="19" t="n">
        <v>45782.7916666667</v>
      </c>
      <c r="B1616" s="1" t="s">
        <v>29</v>
      </c>
      <c r="C1616" s="1" t="s">
        <v>153</v>
      </c>
      <c r="D1616" s="1" t="s">
        <v>126</v>
      </c>
      <c r="E1616" s="1" t="n">
        <v>1</v>
      </c>
      <c r="F1616" s="1" t="n">
        <v>1</v>
      </c>
      <c r="G1616" s="20" t="b">
        <f aca="false">FALSE()</f>
        <v>0</v>
      </c>
      <c r="H1616" s="20" t="b">
        <f aca="false">FALSE()</f>
        <v>0</v>
      </c>
    </row>
    <row r="1617" customFormat="false" ht="15" hidden="false" customHeight="true" outlineLevel="0" collapsed="false">
      <c r="A1617" s="19" t="n">
        <v>45782.7916666667</v>
      </c>
      <c r="B1617" s="1" t="s">
        <v>30</v>
      </c>
      <c r="C1617" s="1" t="s">
        <v>117</v>
      </c>
      <c r="D1617" s="1" t="s">
        <v>173</v>
      </c>
      <c r="E1617" s="1" t="n">
        <v>1</v>
      </c>
      <c r="F1617" s="1" t="n">
        <v>0</v>
      </c>
      <c r="G1617" s="20" t="b">
        <f aca="false">TRUE()</f>
        <v>1</v>
      </c>
      <c r="H1617" s="20" t="b">
        <f aca="false">FALSE()</f>
        <v>0</v>
      </c>
    </row>
    <row r="1618" customFormat="false" ht="15" hidden="false" customHeight="true" outlineLevel="0" collapsed="false">
      <c r="A1618" s="19" t="n">
        <v>45786.7708333333</v>
      </c>
      <c r="B1618" s="1" t="s">
        <v>32</v>
      </c>
      <c r="C1618" s="1" t="s">
        <v>197</v>
      </c>
      <c r="D1618" s="1" t="s">
        <v>193</v>
      </c>
      <c r="E1618" s="1" t="n">
        <v>2</v>
      </c>
      <c r="F1618" s="1" t="n">
        <v>2</v>
      </c>
      <c r="G1618" s="20" t="b">
        <f aca="false">FALSE()</f>
        <v>0</v>
      </c>
      <c r="H1618" s="20" t="b">
        <f aca="false">FALSE()</f>
        <v>0</v>
      </c>
    </row>
    <row r="1619" customFormat="false" ht="15" hidden="false" customHeight="true" outlineLevel="0" collapsed="false">
      <c r="A1619" s="19" t="n">
        <v>45786.78125</v>
      </c>
      <c r="B1619" s="1" t="s">
        <v>31</v>
      </c>
      <c r="C1619" s="1" t="s">
        <v>145</v>
      </c>
      <c r="D1619" s="1" t="s">
        <v>164</v>
      </c>
      <c r="E1619" s="1" t="n">
        <v>3</v>
      </c>
      <c r="F1619" s="1" t="n">
        <v>1</v>
      </c>
      <c r="G1619" s="20" t="b">
        <f aca="false">TRUE()</f>
        <v>1</v>
      </c>
      <c r="H1619" s="20" t="b">
        <f aca="false">FALSE()</f>
        <v>0</v>
      </c>
    </row>
    <row r="1620" customFormat="false" ht="15" hidden="false" customHeight="true" outlineLevel="0" collapsed="false">
      <c r="A1620" s="19" t="n">
        <v>45786.7916666667</v>
      </c>
      <c r="B1620" s="1" t="s">
        <v>30</v>
      </c>
      <c r="C1620" s="1" t="s">
        <v>123</v>
      </c>
      <c r="D1620" s="1" t="s">
        <v>167</v>
      </c>
      <c r="E1620" s="1" t="n">
        <v>0</v>
      </c>
      <c r="F1620" s="1" t="n">
        <v>1</v>
      </c>
      <c r="G1620" s="20" t="b">
        <f aca="false">FALSE()</f>
        <v>0</v>
      </c>
      <c r="H1620" s="20" t="b">
        <f aca="false">TRUE()</f>
        <v>1</v>
      </c>
    </row>
    <row r="1621" customFormat="false" ht="15" hidden="false" customHeight="true" outlineLevel="0" collapsed="false">
      <c r="A1621" s="19" t="n">
        <v>45787.5</v>
      </c>
      <c r="B1621" s="1" t="s">
        <v>30</v>
      </c>
      <c r="C1621" s="1" t="s">
        <v>151</v>
      </c>
      <c r="D1621" s="1" t="s">
        <v>115</v>
      </c>
      <c r="E1621" s="1" t="n">
        <v>3</v>
      </c>
      <c r="F1621" s="1" t="n">
        <v>0</v>
      </c>
      <c r="G1621" s="20" t="b">
        <f aca="false">TRUE()</f>
        <v>1</v>
      </c>
      <c r="H1621" s="20" t="b">
        <f aca="false">FALSE()</f>
        <v>0</v>
      </c>
    </row>
    <row r="1622" customFormat="false" ht="15" hidden="false" customHeight="true" outlineLevel="0" collapsed="false">
      <c r="A1622" s="19" t="n">
        <v>45787.5416666667</v>
      </c>
      <c r="B1622" s="1" t="s">
        <v>31</v>
      </c>
      <c r="C1622" s="1" t="s">
        <v>178</v>
      </c>
      <c r="D1622" s="1" t="s">
        <v>168</v>
      </c>
      <c r="E1622" s="1" t="n">
        <v>3</v>
      </c>
      <c r="F1622" s="1" t="n">
        <v>1</v>
      </c>
      <c r="G1622" s="20" t="b">
        <f aca="false">TRUE()</f>
        <v>1</v>
      </c>
      <c r="H1622" s="20" t="b">
        <f aca="false">FALSE()</f>
        <v>0</v>
      </c>
    </row>
    <row r="1623" customFormat="false" ht="15" hidden="false" customHeight="true" outlineLevel="0" collapsed="false">
      <c r="A1623" s="19" t="n">
        <v>45787.5625</v>
      </c>
      <c r="B1623" s="1" t="s">
        <v>32</v>
      </c>
      <c r="C1623" s="1" t="s">
        <v>186</v>
      </c>
      <c r="D1623" s="1" t="s">
        <v>187</v>
      </c>
      <c r="E1623" s="1" t="n">
        <v>1</v>
      </c>
      <c r="F1623" s="1" t="n">
        <v>4</v>
      </c>
      <c r="G1623" s="20" t="b">
        <f aca="false">FALSE()</f>
        <v>0</v>
      </c>
      <c r="H1623" s="20" t="b">
        <f aca="false">TRUE()</f>
        <v>1</v>
      </c>
    </row>
    <row r="1624" customFormat="false" ht="15" hidden="false" customHeight="true" outlineLevel="0" collapsed="false">
      <c r="A1624" s="19" t="n">
        <v>45787.5625</v>
      </c>
      <c r="B1624" s="1" t="s">
        <v>32</v>
      </c>
      <c r="C1624" s="1" t="s">
        <v>192</v>
      </c>
      <c r="D1624" s="1" t="s">
        <v>185</v>
      </c>
      <c r="E1624" s="1" t="n">
        <v>0</v>
      </c>
      <c r="F1624" s="1" t="n">
        <v>0</v>
      </c>
      <c r="G1624" s="20" t="b">
        <f aca="false">FALSE()</f>
        <v>0</v>
      </c>
      <c r="H1624" s="20" t="b">
        <f aca="false">FALSE()</f>
        <v>0</v>
      </c>
    </row>
    <row r="1625" customFormat="false" ht="15" hidden="false" customHeight="true" outlineLevel="0" collapsed="false">
      <c r="A1625" s="19" t="n">
        <v>45787.5625</v>
      </c>
      <c r="B1625" s="1" t="s">
        <v>32</v>
      </c>
      <c r="C1625" s="1" t="s">
        <v>188</v>
      </c>
      <c r="D1625" s="1" t="s">
        <v>199</v>
      </c>
      <c r="E1625" s="1" t="n">
        <v>0</v>
      </c>
      <c r="F1625" s="1" t="n">
        <v>3</v>
      </c>
      <c r="G1625" s="20" t="b">
        <f aca="false">FALSE()</f>
        <v>0</v>
      </c>
      <c r="H1625" s="20" t="b">
        <f aca="false">TRUE()</f>
        <v>1</v>
      </c>
    </row>
    <row r="1626" customFormat="false" ht="15" hidden="false" customHeight="true" outlineLevel="0" collapsed="false">
      <c r="A1626" s="19" t="n">
        <v>45787.5625</v>
      </c>
      <c r="B1626" s="1" t="s">
        <v>32</v>
      </c>
      <c r="C1626" s="1" t="s">
        <v>194</v>
      </c>
      <c r="D1626" s="1" t="s">
        <v>189</v>
      </c>
      <c r="E1626" s="1" t="n">
        <v>1</v>
      </c>
      <c r="F1626" s="1" t="n">
        <v>2</v>
      </c>
      <c r="G1626" s="20" t="b">
        <f aca="false">FALSE()</f>
        <v>0</v>
      </c>
      <c r="H1626" s="20" t="b">
        <f aca="false">TRUE()</f>
        <v>1</v>
      </c>
    </row>
    <row r="1627" customFormat="false" ht="15" hidden="false" customHeight="true" outlineLevel="0" collapsed="false">
      <c r="A1627" s="19" t="n">
        <v>45787.5833333333</v>
      </c>
      <c r="B1627" s="1" t="s">
        <v>29</v>
      </c>
      <c r="C1627" s="1" t="s">
        <v>125</v>
      </c>
      <c r="D1627" s="1" t="s">
        <v>152</v>
      </c>
      <c r="E1627" s="1" t="n">
        <v>0</v>
      </c>
      <c r="F1627" s="1" t="n">
        <v>1</v>
      </c>
      <c r="G1627" s="20" t="b">
        <f aca="false">FALSE()</f>
        <v>0</v>
      </c>
      <c r="H1627" s="20" t="b">
        <f aca="false">TRUE()</f>
        <v>1</v>
      </c>
    </row>
    <row r="1628" customFormat="false" ht="15" hidden="false" customHeight="true" outlineLevel="0" collapsed="false">
      <c r="A1628" s="19" t="n">
        <v>45787.5833333333</v>
      </c>
      <c r="B1628" s="1" t="s">
        <v>29</v>
      </c>
      <c r="C1628" s="1" t="s">
        <v>131</v>
      </c>
      <c r="D1628" s="1" t="s">
        <v>129</v>
      </c>
      <c r="E1628" s="1" t="n">
        <v>0</v>
      </c>
      <c r="F1628" s="1" t="n">
        <v>2</v>
      </c>
      <c r="G1628" s="20" t="b">
        <f aca="false">FALSE()</f>
        <v>0</v>
      </c>
      <c r="H1628" s="20" t="b">
        <f aca="false">TRUE()</f>
        <v>1</v>
      </c>
    </row>
    <row r="1629" customFormat="false" ht="15" hidden="false" customHeight="true" outlineLevel="0" collapsed="false">
      <c r="A1629" s="19" t="n">
        <v>45787.5833333333</v>
      </c>
      <c r="B1629" s="1" t="s">
        <v>29</v>
      </c>
      <c r="C1629" s="1" t="s">
        <v>133</v>
      </c>
      <c r="D1629" s="1" t="s">
        <v>23</v>
      </c>
      <c r="E1629" s="1" t="n">
        <v>0</v>
      </c>
      <c r="F1629" s="1" t="n">
        <v>0</v>
      </c>
      <c r="G1629" s="20" t="b">
        <f aca="false">FALSE()</f>
        <v>0</v>
      </c>
      <c r="H1629" s="20" t="b">
        <f aca="false">FALSE()</f>
        <v>0</v>
      </c>
    </row>
    <row r="1630" customFormat="false" ht="15" hidden="false" customHeight="true" outlineLevel="0" collapsed="false">
      <c r="A1630" s="19" t="n">
        <v>45787.5833333333</v>
      </c>
      <c r="B1630" s="1" t="s">
        <v>29</v>
      </c>
      <c r="C1630" s="1" t="s">
        <v>122</v>
      </c>
      <c r="D1630" s="1" t="s">
        <v>128</v>
      </c>
      <c r="E1630" s="1" t="n">
        <v>1</v>
      </c>
      <c r="F1630" s="1" t="n">
        <v>3</v>
      </c>
      <c r="G1630" s="20" t="b">
        <f aca="false">FALSE()</f>
        <v>0</v>
      </c>
      <c r="H1630" s="20" t="b">
        <f aca="false">TRUE()</f>
        <v>1</v>
      </c>
    </row>
    <row r="1631" customFormat="false" ht="15" hidden="false" customHeight="true" outlineLevel="0" collapsed="false">
      <c r="A1631" s="19" t="n">
        <v>45787.59375</v>
      </c>
      <c r="B1631" s="1" t="s">
        <v>30</v>
      </c>
      <c r="C1631" s="1" t="s">
        <v>118</v>
      </c>
      <c r="D1631" s="1" t="s">
        <v>124</v>
      </c>
      <c r="E1631" s="1" t="n">
        <v>3</v>
      </c>
      <c r="F1631" s="1" t="n">
        <v>2</v>
      </c>
      <c r="G1631" s="20" t="b">
        <f aca="false">TRUE()</f>
        <v>1</v>
      </c>
      <c r="H1631" s="20" t="b">
        <f aca="false">FALSE()</f>
        <v>0</v>
      </c>
    </row>
    <row r="1632" customFormat="false" ht="15" hidden="false" customHeight="true" outlineLevel="0" collapsed="false">
      <c r="A1632" s="19" t="n">
        <v>45787.6666666667</v>
      </c>
      <c r="B1632" s="1" t="s">
        <v>31</v>
      </c>
      <c r="C1632" s="1" t="s">
        <v>169</v>
      </c>
      <c r="D1632" s="1" t="s">
        <v>177</v>
      </c>
      <c r="E1632" s="1" t="n">
        <v>1</v>
      </c>
      <c r="F1632" s="1" t="n">
        <v>1</v>
      </c>
      <c r="G1632" s="20" t="b">
        <f aca="false">FALSE()</f>
        <v>0</v>
      </c>
      <c r="H1632" s="20" t="b">
        <f aca="false">FALSE()</f>
        <v>0</v>
      </c>
    </row>
    <row r="1633" customFormat="false" ht="15" hidden="false" customHeight="true" outlineLevel="0" collapsed="false">
      <c r="A1633" s="19" t="n">
        <v>45787.6875</v>
      </c>
      <c r="B1633" s="1" t="s">
        <v>32</v>
      </c>
      <c r="C1633" s="1" t="s">
        <v>15</v>
      </c>
      <c r="D1633" s="1" t="s">
        <v>183</v>
      </c>
      <c r="E1633" s="1" t="n">
        <v>2</v>
      </c>
      <c r="F1633" s="1" t="n">
        <v>0</v>
      </c>
      <c r="G1633" s="20" t="b">
        <f aca="false">TRUE()</f>
        <v>1</v>
      </c>
      <c r="H1633" s="20" t="b">
        <f aca="false">FALSE()</f>
        <v>0</v>
      </c>
    </row>
    <row r="1634" customFormat="false" ht="15" hidden="false" customHeight="true" outlineLevel="0" collapsed="false">
      <c r="A1634" s="19" t="n">
        <v>45787.6875</v>
      </c>
      <c r="B1634" s="1" t="s">
        <v>29</v>
      </c>
      <c r="C1634" s="1" t="s">
        <v>127</v>
      </c>
      <c r="D1634" s="1" t="s">
        <v>138</v>
      </c>
      <c r="E1634" s="1" t="n">
        <v>0</v>
      </c>
      <c r="F1634" s="1" t="n">
        <v>1</v>
      </c>
      <c r="G1634" s="20" t="b">
        <f aca="false">FALSE()</f>
        <v>0</v>
      </c>
      <c r="H1634" s="20" t="b">
        <f aca="false">TRUE()</f>
        <v>1</v>
      </c>
    </row>
    <row r="1635" customFormat="false" ht="15" hidden="false" customHeight="true" outlineLevel="0" collapsed="false">
      <c r="A1635" s="19" t="n">
        <v>45787.6875</v>
      </c>
      <c r="B1635" s="1" t="s">
        <v>30</v>
      </c>
      <c r="C1635" s="1" t="s">
        <v>173</v>
      </c>
      <c r="D1635" s="1" t="s">
        <v>175</v>
      </c>
      <c r="E1635" s="1" t="n">
        <v>2</v>
      </c>
      <c r="F1635" s="1" t="n">
        <v>1</v>
      </c>
      <c r="G1635" s="20" t="b">
        <f aca="false">TRUE()</f>
        <v>1</v>
      </c>
      <c r="H1635" s="20" t="b">
        <f aca="false">FALSE()</f>
        <v>0</v>
      </c>
    </row>
    <row r="1636" customFormat="false" ht="15" hidden="false" customHeight="true" outlineLevel="0" collapsed="false">
      <c r="A1636" s="19" t="n">
        <v>45787.6875</v>
      </c>
      <c r="B1636" s="1" t="s">
        <v>30</v>
      </c>
      <c r="C1636" s="1" t="s">
        <v>117</v>
      </c>
      <c r="D1636" s="1" t="s">
        <v>181</v>
      </c>
      <c r="E1636" s="1" t="n">
        <v>0</v>
      </c>
      <c r="F1636" s="1" t="n">
        <v>1</v>
      </c>
      <c r="G1636" s="20" t="b">
        <f aca="false">FALSE()</f>
        <v>0</v>
      </c>
      <c r="H1636" s="20" t="b">
        <f aca="false">TRUE()</f>
        <v>1</v>
      </c>
    </row>
    <row r="1637" customFormat="false" ht="15" hidden="false" customHeight="true" outlineLevel="0" collapsed="false">
      <c r="A1637" s="19" t="n">
        <v>45787.78125</v>
      </c>
      <c r="B1637" s="1" t="s">
        <v>31</v>
      </c>
      <c r="C1637" s="1" t="s">
        <v>147</v>
      </c>
      <c r="D1637" s="1" t="s">
        <v>139</v>
      </c>
      <c r="E1637" s="1" t="n">
        <v>2</v>
      </c>
      <c r="F1637" s="1" t="n">
        <v>1</v>
      </c>
      <c r="G1637" s="20" t="b">
        <f aca="false">TRUE()</f>
        <v>1</v>
      </c>
      <c r="H1637" s="20" t="b">
        <f aca="false">FALSE()</f>
        <v>0</v>
      </c>
    </row>
    <row r="1638" customFormat="false" ht="15" hidden="false" customHeight="true" outlineLevel="0" collapsed="false">
      <c r="A1638" s="19" t="n">
        <v>45787.7916666667</v>
      </c>
      <c r="B1638" s="1" t="s">
        <v>33</v>
      </c>
      <c r="C1638" s="1" t="s">
        <v>134</v>
      </c>
      <c r="D1638" s="1" t="s">
        <v>144</v>
      </c>
      <c r="E1638" s="1" t="n">
        <v>2</v>
      </c>
      <c r="F1638" s="1" t="n">
        <v>0</v>
      </c>
      <c r="G1638" s="20" t="b">
        <f aca="false">TRUE()</f>
        <v>1</v>
      </c>
      <c r="H1638" s="20" t="b">
        <f aca="false">FALSE()</f>
        <v>0</v>
      </c>
    </row>
    <row r="1639" customFormat="false" ht="15" hidden="false" customHeight="true" outlineLevel="0" collapsed="false">
      <c r="A1639" s="19" t="n">
        <v>45787.7916666667</v>
      </c>
      <c r="B1639" s="1" t="s">
        <v>33</v>
      </c>
      <c r="C1639" s="1" t="s">
        <v>156</v>
      </c>
      <c r="D1639" s="1" t="s">
        <v>161</v>
      </c>
      <c r="E1639" s="1" t="n">
        <v>2</v>
      </c>
      <c r="F1639" s="1" t="n">
        <v>1</v>
      </c>
      <c r="G1639" s="20" t="b">
        <f aca="false">TRUE()</f>
        <v>1</v>
      </c>
      <c r="H1639" s="20" t="b">
        <f aca="false">FALSE()</f>
        <v>0</v>
      </c>
    </row>
    <row r="1640" customFormat="false" ht="15" hidden="false" customHeight="true" outlineLevel="0" collapsed="false">
      <c r="A1640" s="19" t="n">
        <v>45787.7916666667</v>
      </c>
      <c r="B1640" s="1" t="s">
        <v>33</v>
      </c>
      <c r="C1640" s="1" t="s">
        <v>154</v>
      </c>
      <c r="D1640" s="1" t="s">
        <v>159</v>
      </c>
      <c r="E1640" s="1" t="n">
        <v>1</v>
      </c>
      <c r="F1640" s="1" t="n">
        <v>1</v>
      </c>
      <c r="G1640" s="20" t="b">
        <f aca="false">FALSE()</f>
        <v>0</v>
      </c>
      <c r="H1640" s="20" t="b">
        <f aca="false">FALSE()</f>
        <v>0</v>
      </c>
    </row>
    <row r="1641" customFormat="false" ht="15" hidden="false" customHeight="true" outlineLevel="0" collapsed="false">
      <c r="A1641" s="19" t="n">
        <v>45787.7916666667</v>
      </c>
      <c r="B1641" s="1" t="s">
        <v>33</v>
      </c>
      <c r="C1641" s="1" t="s">
        <v>120</v>
      </c>
      <c r="D1641" s="1" t="s">
        <v>135</v>
      </c>
      <c r="E1641" s="1" t="n">
        <v>1</v>
      </c>
      <c r="F1641" s="1" t="n">
        <v>3</v>
      </c>
      <c r="G1641" s="20" t="b">
        <f aca="false">FALSE()</f>
        <v>0</v>
      </c>
      <c r="H1641" s="20" t="b">
        <f aca="false">TRUE()</f>
        <v>1</v>
      </c>
    </row>
    <row r="1642" customFormat="false" ht="15" hidden="false" customHeight="true" outlineLevel="0" collapsed="false">
      <c r="A1642" s="19" t="n">
        <v>45787.7916666667</v>
      </c>
      <c r="B1642" s="1" t="s">
        <v>33</v>
      </c>
      <c r="C1642" s="1" t="s">
        <v>149</v>
      </c>
      <c r="D1642" s="1" t="s">
        <v>172</v>
      </c>
      <c r="E1642" s="1" t="n">
        <v>2</v>
      </c>
      <c r="F1642" s="1" t="n">
        <v>0</v>
      </c>
      <c r="G1642" s="20" t="b">
        <f aca="false">TRUE()</f>
        <v>1</v>
      </c>
      <c r="H1642" s="20" t="b">
        <f aca="false">FALSE()</f>
        <v>0</v>
      </c>
    </row>
    <row r="1643" customFormat="false" ht="15" hidden="false" customHeight="true" outlineLevel="0" collapsed="false">
      <c r="A1643" s="19" t="n">
        <v>45787.7916666667</v>
      </c>
      <c r="B1643" s="1" t="s">
        <v>33</v>
      </c>
      <c r="C1643" s="1" t="s">
        <v>158</v>
      </c>
      <c r="D1643" s="1" t="s">
        <v>157</v>
      </c>
      <c r="E1643" s="1" t="n">
        <v>1</v>
      </c>
      <c r="F1643" s="1" t="n">
        <v>1</v>
      </c>
      <c r="G1643" s="20" t="b">
        <f aca="false">FALSE()</f>
        <v>0</v>
      </c>
      <c r="H1643" s="20" t="b">
        <f aca="false">FALSE()</f>
        <v>0</v>
      </c>
    </row>
    <row r="1644" customFormat="false" ht="15" hidden="false" customHeight="true" outlineLevel="0" collapsed="false">
      <c r="A1644" s="19" t="n">
        <v>45787.7916666667</v>
      </c>
      <c r="B1644" s="1" t="s">
        <v>33</v>
      </c>
      <c r="C1644" s="1" t="s">
        <v>171</v>
      </c>
      <c r="D1644" s="1" t="s">
        <v>155</v>
      </c>
      <c r="E1644" s="1" t="n">
        <v>2</v>
      </c>
      <c r="F1644" s="1" t="n">
        <v>0</v>
      </c>
      <c r="G1644" s="20" t="b">
        <f aca="false">TRUE()</f>
        <v>1</v>
      </c>
      <c r="H1644" s="20" t="b">
        <f aca="false">FALSE()</f>
        <v>0</v>
      </c>
    </row>
    <row r="1645" customFormat="false" ht="15" hidden="false" customHeight="true" outlineLevel="0" collapsed="false">
      <c r="A1645" s="19" t="n">
        <v>45787.7916666667</v>
      </c>
      <c r="B1645" s="1" t="s">
        <v>30</v>
      </c>
      <c r="C1645" s="1" t="s">
        <v>182</v>
      </c>
      <c r="D1645" s="1" t="s">
        <v>166</v>
      </c>
      <c r="E1645" s="1" t="n">
        <v>4</v>
      </c>
      <c r="F1645" s="1" t="n">
        <v>0</v>
      </c>
      <c r="G1645" s="20" t="b">
        <f aca="false">TRUE()</f>
        <v>1</v>
      </c>
      <c r="H1645" s="20" t="b">
        <f aca="false">FALSE()</f>
        <v>0</v>
      </c>
    </row>
    <row r="1646" customFormat="false" ht="15" hidden="false" customHeight="true" outlineLevel="0" collapsed="false">
      <c r="A1646" s="19" t="n">
        <v>45787.7916666667</v>
      </c>
      <c r="B1646" s="1" t="s">
        <v>33</v>
      </c>
      <c r="C1646" s="1" t="s">
        <v>160</v>
      </c>
      <c r="D1646" s="1" t="s">
        <v>17</v>
      </c>
      <c r="E1646" s="1" t="n">
        <v>1</v>
      </c>
      <c r="F1646" s="1" t="n">
        <v>4</v>
      </c>
      <c r="G1646" s="20" t="b">
        <f aca="false">FALSE()</f>
        <v>0</v>
      </c>
      <c r="H1646" s="20" t="b">
        <f aca="false">TRUE()</f>
        <v>1</v>
      </c>
    </row>
    <row r="1647" customFormat="false" ht="15" hidden="false" customHeight="true" outlineLevel="0" collapsed="false">
      <c r="A1647" s="19" t="n">
        <v>45787.7916666667</v>
      </c>
      <c r="B1647" s="1" t="s">
        <v>33</v>
      </c>
      <c r="C1647" s="1" t="s">
        <v>143</v>
      </c>
      <c r="D1647" s="1" t="s">
        <v>150</v>
      </c>
      <c r="E1647" s="1" t="n">
        <v>0</v>
      </c>
      <c r="F1647" s="1" t="n">
        <v>2</v>
      </c>
      <c r="G1647" s="20" t="b">
        <f aca="false">FALSE()</f>
        <v>0</v>
      </c>
      <c r="H1647" s="20" t="b">
        <f aca="false">TRUE()</f>
        <v>1</v>
      </c>
    </row>
    <row r="1648" customFormat="false" ht="15" hidden="false" customHeight="true" outlineLevel="0" collapsed="false">
      <c r="A1648" s="19" t="n">
        <v>45788.4375</v>
      </c>
      <c r="B1648" s="1" t="s">
        <v>31</v>
      </c>
      <c r="C1648" s="1" t="s">
        <v>165</v>
      </c>
      <c r="D1648" s="1" t="s">
        <v>148</v>
      </c>
      <c r="E1648" s="1" t="n">
        <v>1</v>
      </c>
      <c r="F1648" s="1" t="n">
        <v>2</v>
      </c>
      <c r="G1648" s="20" t="b">
        <f aca="false">FALSE()</f>
        <v>0</v>
      </c>
      <c r="H1648" s="20" t="b">
        <f aca="false">TRUE()</f>
        <v>1</v>
      </c>
    </row>
    <row r="1649" customFormat="false" ht="15" hidden="false" customHeight="true" outlineLevel="0" collapsed="false">
      <c r="A1649" s="19" t="n">
        <v>45788.4583333333</v>
      </c>
      <c r="B1649" s="1" t="s">
        <v>29</v>
      </c>
      <c r="C1649" s="1" t="s">
        <v>132</v>
      </c>
      <c r="D1649" s="1" t="s">
        <v>162</v>
      </c>
      <c r="E1649" s="1" t="n">
        <v>2</v>
      </c>
      <c r="F1649" s="1" t="n">
        <v>0</v>
      </c>
      <c r="G1649" s="20" t="b">
        <f aca="false">TRUE()</f>
        <v>1</v>
      </c>
      <c r="H1649" s="20" t="b">
        <f aca="false">FALSE()</f>
        <v>0</v>
      </c>
    </row>
    <row r="1650" customFormat="false" ht="15" hidden="false" customHeight="true" outlineLevel="0" collapsed="false">
      <c r="A1650" s="19" t="n">
        <v>45788.5</v>
      </c>
      <c r="B1650" s="1" t="s">
        <v>30</v>
      </c>
      <c r="C1650" s="1" t="s">
        <v>142</v>
      </c>
      <c r="D1650" s="1" t="s">
        <v>176</v>
      </c>
      <c r="E1650" s="1" t="n">
        <v>3</v>
      </c>
      <c r="F1650" s="1" t="n">
        <v>2</v>
      </c>
      <c r="G1650" s="20" t="b">
        <f aca="false">TRUE()</f>
        <v>1</v>
      </c>
      <c r="H1650" s="20" t="b">
        <f aca="false">FALSE()</f>
        <v>0</v>
      </c>
    </row>
    <row r="1651" customFormat="false" ht="15" hidden="false" customHeight="true" outlineLevel="0" collapsed="false">
      <c r="A1651" s="19" t="n">
        <v>45788.5416666667</v>
      </c>
      <c r="B1651" s="1" t="s">
        <v>31</v>
      </c>
      <c r="C1651" s="1" t="s">
        <v>163</v>
      </c>
      <c r="D1651" s="1" t="s">
        <v>174</v>
      </c>
      <c r="E1651" s="1" t="n">
        <v>1</v>
      </c>
      <c r="F1651" s="1" t="n">
        <v>1</v>
      </c>
      <c r="G1651" s="20" t="b">
        <f aca="false">FALSE()</f>
        <v>0</v>
      </c>
      <c r="H1651" s="20" t="b">
        <f aca="false">FALSE()</f>
        <v>0</v>
      </c>
    </row>
    <row r="1652" customFormat="false" ht="15" hidden="false" customHeight="true" outlineLevel="0" collapsed="false">
      <c r="A1652" s="19" t="n">
        <v>45788.5520833333</v>
      </c>
      <c r="B1652" s="1" t="s">
        <v>29</v>
      </c>
      <c r="C1652" s="1" t="s">
        <v>126</v>
      </c>
      <c r="D1652" s="1" t="s">
        <v>179</v>
      </c>
      <c r="E1652" s="1" t="n">
        <v>2</v>
      </c>
      <c r="F1652" s="1" t="n">
        <v>2</v>
      </c>
      <c r="G1652" s="20" t="b">
        <f aca="false">FALSE()</f>
        <v>0</v>
      </c>
      <c r="H1652" s="20" t="b">
        <f aca="false">FALSE()</f>
        <v>0</v>
      </c>
    </row>
    <row r="1653" customFormat="false" ht="15" hidden="false" customHeight="true" outlineLevel="0" collapsed="false">
      <c r="A1653" s="19" t="n">
        <v>45788.5520833333</v>
      </c>
      <c r="B1653" s="1" t="s">
        <v>29</v>
      </c>
      <c r="C1653" s="1" t="s">
        <v>180</v>
      </c>
      <c r="D1653" s="1" t="s">
        <v>153</v>
      </c>
      <c r="E1653" s="1" t="n">
        <v>0</v>
      </c>
      <c r="F1653" s="1" t="n">
        <v>2</v>
      </c>
      <c r="G1653" s="20" t="b">
        <f aca="false">FALSE()</f>
        <v>0</v>
      </c>
      <c r="H1653" s="20" t="b">
        <f aca="false">TRUE()</f>
        <v>1</v>
      </c>
    </row>
    <row r="1654" customFormat="false" ht="15" hidden="false" customHeight="true" outlineLevel="0" collapsed="false">
      <c r="A1654" s="19" t="n">
        <v>45788.5520833333</v>
      </c>
      <c r="B1654" s="1" t="s">
        <v>29</v>
      </c>
      <c r="C1654" s="1" t="s">
        <v>121</v>
      </c>
      <c r="D1654" s="1" t="s">
        <v>137</v>
      </c>
      <c r="E1654" s="1" t="n">
        <v>0</v>
      </c>
      <c r="F1654" s="1" t="n">
        <v>2</v>
      </c>
      <c r="G1654" s="20" t="b">
        <f aca="false">FALSE()</f>
        <v>0</v>
      </c>
      <c r="H1654" s="20" t="b">
        <f aca="false">TRUE()</f>
        <v>1</v>
      </c>
    </row>
    <row r="1655" customFormat="false" ht="15" hidden="false" customHeight="true" outlineLevel="0" collapsed="false">
      <c r="A1655" s="19" t="n">
        <v>45788.5625</v>
      </c>
      <c r="B1655" s="1" t="s">
        <v>32</v>
      </c>
      <c r="C1655" s="1" t="s">
        <v>184</v>
      </c>
      <c r="D1655" s="1" t="s">
        <v>195</v>
      </c>
      <c r="E1655" s="1" t="n">
        <v>2</v>
      </c>
      <c r="F1655" s="1" t="n">
        <v>4</v>
      </c>
      <c r="G1655" s="20" t="b">
        <f aca="false">FALSE()</f>
        <v>0</v>
      </c>
      <c r="H1655" s="20" t="b">
        <f aca="false">TRUE()</f>
        <v>1</v>
      </c>
    </row>
    <row r="1656" customFormat="false" ht="15" hidden="false" customHeight="true" outlineLevel="0" collapsed="false">
      <c r="A1656" s="19" t="n">
        <v>45788.59375</v>
      </c>
      <c r="B1656" s="1" t="s">
        <v>30</v>
      </c>
      <c r="C1656" s="1" t="s">
        <v>16</v>
      </c>
      <c r="D1656" s="1" t="s">
        <v>18</v>
      </c>
      <c r="E1656" s="1" t="n">
        <v>4</v>
      </c>
      <c r="F1656" s="1" t="n">
        <v>3</v>
      </c>
      <c r="G1656" s="20" t="b">
        <f aca="false">TRUE()</f>
        <v>1</v>
      </c>
      <c r="H1656" s="20" t="b">
        <f aca="false">FALSE()</f>
        <v>0</v>
      </c>
    </row>
    <row r="1657" customFormat="false" ht="15" hidden="false" customHeight="true" outlineLevel="0" collapsed="false">
      <c r="A1657" s="19" t="n">
        <v>45788.6458333333</v>
      </c>
      <c r="B1657" s="1" t="s">
        <v>29</v>
      </c>
      <c r="C1657" s="1" t="s">
        <v>21</v>
      </c>
      <c r="D1657" s="1" t="s">
        <v>130</v>
      </c>
      <c r="E1657" s="1" t="n">
        <v>2</v>
      </c>
      <c r="F1657" s="1" t="n">
        <v>2</v>
      </c>
      <c r="G1657" s="20" t="b">
        <f aca="false">FALSE()</f>
        <v>0</v>
      </c>
      <c r="H1657" s="20" t="b">
        <f aca="false">FALSE()</f>
        <v>0</v>
      </c>
    </row>
    <row r="1658" customFormat="false" ht="15" hidden="false" customHeight="true" outlineLevel="0" collapsed="false">
      <c r="A1658" s="19" t="n">
        <v>45788.6458333333</v>
      </c>
      <c r="B1658" s="1" t="s">
        <v>32</v>
      </c>
      <c r="C1658" s="1" t="s">
        <v>196</v>
      </c>
      <c r="D1658" s="1" t="s">
        <v>198</v>
      </c>
      <c r="E1658" s="1" t="n">
        <v>2</v>
      </c>
      <c r="F1658" s="1" t="n">
        <v>2</v>
      </c>
      <c r="G1658" s="20" t="b">
        <f aca="false">FALSE()</f>
        <v>0</v>
      </c>
      <c r="H1658" s="20" t="b">
        <f aca="false">FALSE()</f>
        <v>0</v>
      </c>
    </row>
    <row r="1659" customFormat="false" ht="15" hidden="false" customHeight="true" outlineLevel="0" collapsed="false">
      <c r="A1659" s="19" t="n">
        <v>45788.6666666667</v>
      </c>
      <c r="B1659" s="1" t="s">
        <v>31</v>
      </c>
      <c r="C1659" s="1" t="s">
        <v>146</v>
      </c>
      <c r="D1659" s="1" t="s">
        <v>19</v>
      </c>
      <c r="E1659" s="1" t="n">
        <v>0</v>
      </c>
      <c r="F1659" s="1" t="n">
        <v>2</v>
      </c>
      <c r="G1659" s="20" t="b">
        <f aca="false">FALSE()</f>
        <v>0</v>
      </c>
      <c r="H1659" s="20" t="b">
        <f aca="false">TRUE()</f>
        <v>1</v>
      </c>
    </row>
    <row r="1660" customFormat="false" ht="15" hidden="false" customHeight="true" outlineLevel="0" collapsed="false">
      <c r="A1660" s="19" t="n">
        <v>45788.6875</v>
      </c>
      <c r="B1660" s="1" t="s">
        <v>30</v>
      </c>
      <c r="C1660" s="1" t="s">
        <v>114</v>
      </c>
      <c r="D1660" s="1" t="s">
        <v>119</v>
      </c>
      <c r="E1660" s="1" t="n">
        <v>1</v>
      </c>
      <c r="F1660" s="1" t="n">
        <v>0</v>
      </c>
      <c r="G1660" s="20" t="b">
        <f aca="false">TRUE()</f>
        <v>1</v>
      </c>
      <c r="H1660" s="20" t="b">
        <f aca="false">FALSE()</f>
        <v>0</v>
      </c>
    </row>
    <row r="1661" customFormat="false" ht="15" hidden="false" customHeight="true" outlineLevel="0" collapsed="false">
      <c r="A1661" s="19" t="n">
        <v>45788.7291666667</v>
      </c>
      <c r="B1661" s="1" t="s">
        <v>32</v>
      </c>
      <c r="C1661" s="1" t="s">
        <v>190</v>
      </c>
      <c r="D1661" s="1" t="s">
        <v>191</v>
      </c>
      <c r="E1661" s="1" t="n">
        <v>4</v>
      </c>
      <c r="F1661" s="1" t="n">
        <v>0</v>
      </c>
      <c r="G1661" s="20" t="b">
        <f aca="false">TRUE()</f>
        <v>1</v>
      </c>
      <c r="H1661" s="20" t="b">
        <f aca="false">FALSE()</f>
        <v>0</v>
      </c>
    </row>
    <row r="1662" customFormat="false" ht="15" hidden="false" customHeight="true" outlineLevel="0" collapsed="false">
      <c r="A1662" s="19" t="n">
        <v>45788.78125</v>
      </c>
      <c r="B1662" s="1" t="s">
        <v>31</v>
      </c>
      <c r="C1662" s="1" t="s">
        <v>22</v>
      </c>
      <c r="D1662" s="1" t="s">
        <v>136</v>
      </c>
      <c r="E1662" s="1" t="n">
        <v>2</v>
      </c>
      <c r="F1662" s="1" t="n">
        <v>2</v>
      </c>
      <c r="G1662" s="20" t="b">
        <f aca="false">FALSE()</f>
        <v>0</v>
      </c>
      <c r="H1662" s="20" t="b">
        <f aca="false">FALSE()</f>
        <v>0</v>
      </c>
    </row>
    <row r="1663" customFormat="false" ht="15" hidden="false" customHeight="true" outlineLevel="0" collapsed="false">
      <c r="A1663" s="19" t="n">
        <v>45788.7916666667</v>
      </c>
      <c r="B1663" s="1" t="s">
        <v>30</v>
      </c>
      <c r="C1663" s="1" t="s">
        <v>116</v>
      </c>
      <c r="D1663" s="1" t="s">
        <v>141</v>
      </c>
      <c r="E1663" s="1" t="n">
        <v>1</v>
      </c>
      <c r="F1663" s="1" t="n">
        <v>1</v>
      </c>
      <c r="G1663" s="20" t="b">
        <f aca="false">FALSE()</f>
        <v>0</v>
      </c>
      <c r="H1663" s="20" t="b">
        <f aca="false">FALSE()</f>
        <v>0</v>
      </c>
    </row>
    <row r="1664" customFormat="false" ht="15" hidden="false" customHeight="true" outlineLevel="0" collapsed="false">
      <c r="A1664" s="19" t="n">
        <v>45789.6875</v>
      </c>
      <c r="B1664" s="1" t="s">
        <v>31</v>
      </c>
      <c r="C1664" s="1" t="s">
        <v>170</v>
      </c>
      <c r="D1664" s="1" t="s">
        <v>140</v>
      </c>
      <c r="E1664" s="1" t="n">
        <v>2</v>
      </c>
      <c r="F1664" s="1" t="n">
        <v>1</v>
      </c>
      <c r="G1664" s="20" t="b">
        <f aca="false">TRUE()</f>
        <v>1</v>
      </c>
      <c r="H1664" s="20" t="b">
        <f aca="false">FALSE()</f>
        <v>0</v>
      </c>
    </row>
    <row r="1665" customFormat="false" ht="15" hidden="false" customHeight="true" outlineLevel="0" collapsed="false">
      <c r="A1665" s="19" t="n">
        <v>45789.78125</v>
      </c>
      <c r="B1665" s="1" t="s">
        <v>31</v>
      </c>
      <c r="C1665" s="1" t="s">
        <v>24</v>
      </c>
      <c r="D1665" s="1" t="s">
        <v>20</v>
      </c>
      <c r="E1665" s="1" t="n">
        <v>2</v>
      </c>
      <c r="F1665" s="1" t="n">
        <v>1</v>
      </c>
      <c r="G1665" s="20" t="b">
        <f aca="false">TRUE()</f>
        <v>1</v>
      </c>
      <c r="H1665" s="20" t="b">
        <f aca="false">FALSE()</f>
        <v>0</v>
      </c>
    </row>
    <row r="1666" customFormat="false" ht="15" hidden="false" customHeight="true" outlineLevel="0" collapsed="false">
      <c r="A1666" s="19" t="n">
        <v>45790.7083333333</v>
      </c>
      <c r="B1666" s="1" t="s">
        <v>30</v>
      </c>
      <c r="C1666" s="1" t="s">
        <v>175</v>
      </c>
      <c r="D1666" s="1" t="s">
        <v>117</v>
      </c>
      <c r="E1666" s="1" t="n">
        <v>0</v>
      </c>
      <c r="F1666" s="1" t="n">
        <v>1</v>
      </c>
      <c r="G1666" s="20" t="b">
        <f aca="false">FALSE()</f>
        <v>0</v>
      </c>
      <c r="H1666" s="20" t="b">
        <f aca="false">TRUE()</f>
        <v>1</v>
      </c>
    </row>
    <row r="1667" customFormat="false" ht="15" hidden="false" customHeight="true" outlineLevel="0" collapsed="false">
      <c r="A1667" s="19" t="n">
        <v>45790.75</v>
      </c>
      <c r="B1667" s="1" t="s">
        <v>30</v>
      </c>
      <c r="C1667" s="1" t="s">
        <v>166</v>
      </c>
      <c r="D1667" s="1" t="s">
        <v>118</v>
      </c>
      <c r="E1667" s="1" t="n">
        <v>0</v>
      </c>
      <c r="F1667" s="1" t="n">
        <v>1</v>
      </c>
      <c r="G1667" s="20" t="b">
        <f aca="false">FALSE()</f>
        <v>0</v>
      </c>
      <c r="H1667" s="20" t="b">
        <f aca="false">TRUE()</f>
        <v>1</v>
      </c>
    </row>
    <row r="1668" customFormat="false" ht="15" hidden="false" customHeight="true" outlineLevel="0" collapsed="false">
      <c r="A1668" s="19" t="n">
        <v>45790.8125</v>
      </c>
      <c r="B1668" s="1" t="s">
        <v>30</v>
      </c>
      <c r="C1668" s="1" t="s">
        <v>124</v>
      </c>
      <c r="D1668" s="1" t="s">
        <v>123</v>
      </c>
      <c r="E1668" s="1" t="n">
        <v>1</v>
      </c>
      <c r="F1668" s="1" t="n">
        <v>0</v>
      </c>
      <c r="G1668" s="20" t="b">
        <f aca="false">TRUE()</f>
        <v>1</v>
      </c>
      <c r="H1668" s="20" t="b">
        <f aca="false">FALSE()</f>
        <v>0</v>
      </c>
    </row>
    <row r="1669" customFormat="false" ht="15" hidden="false" customHeight="true" outlineLevel="0" collapsed="false">
      <c r="A1669" s="19" t="n">
        <v>45791.7083333333</v>
      </c>
      <c r="B1669" s="1" t="s">
        <v>30</v>
      </c>
      <c r="C1669" s="1" t="s">
        <v>119</v>
      </c>
      <c r="D1669" s="1" t="s">
        <v>151</v>
      </c>
      <c r="E1669" s="1" t="n">
        <v>1</v>
      </c>
      <c r="F1669" s="1" t="n">
        <v>0</v>
      </c>
      <c r="G1669" s="20" t="b">
        <f aca="false">TRUE()</f>
        <v>1</v>
      </c>
      <c r="H1669" s="20" t="b">
        <f aca="false">FALSE()</f>
        <v>0</v>
      </c>
    </row>
    <row r="1670" customFormat="false" ht="15" hidden="false" customHeight="true" outlineLevel="0" collapsed="false">
      <c r="A1670" s="19" t="n">
        <v>45791.7083333333</v>
      </c>
      <c r="B1670" s="1" t="s">
        <v>30</v>
      </c>
      <c r="C1670" s="1" t="s">
        <v>181</v>
      </c>
      <c r="D1670" s="1" t="s">
        <v>142</v>
      </c>
      <c r="E1670" s="1" t="n">
        <v>3</v>
      </c>
      <c r="F1670" s="1" t="n">
        <v>0</v>
      </c>
      <c r="G1670" s="20" t="b">
        <f aca="false">TRUE()</f>
        <v>1</v>
      </c>
      <c r="H1670" s="20" t="b">
        <f aca="false">FALSE()</f>
        <v>0</v>
      </c>
    </row>
    <row r="1671" customFormat="false" ht="15" hidden="false" customHeight="true" outlineLevel="0" collapsed="false">
      <c r="A1671" s="19" t="n">
        <v>45791.8125</v>
      </c>
      <c r="B1671" s="1" t="s">
        <v>30</v>
      </c>
      <c r="C1671" s="1" t="s">
        <v>18</v>
      </c>
      <c r="D1671" s="1" t="s">
        <v>173</v>
      </c>
      <c r="E1671" s="1" t="n">
        <v>2</v>
      </c>
      <c r="F1671" s="1" t="n">
        <v>1</v>
      </c>
      <c r="G1671" s="20" t="b">
        <f aca="false">TRUE()</f>
        <v>1</v>
      </c>
      <c r="H1671" s="20" t="b">
        <f aca="false">FALSE()</f>
        <v>0</v>
      </c>
    </row>
    <row r="1672" customFormat="false" ht="15" hidden="false" customHeight="true" outlineLevel="0" collapsed="false">
      <c r="A1672" s="19" t="n">
        <v>45792.7083333333</v>
      </c>
      <c r="B1672" s="1" t="s">
        <v>30</v>
      </c>
      <c r="C1672" s="1" t="s">
        <v>141</v>
      </c>
      <c r="D1672" s="1" t="s">
        <v>182</v>
      </c>
      <c r="E1672" s="1" t="n">
        <v>2</v>
      </c>
      <c r="F1672" s="1" t="n">
        <v>0</v>
      </c>
      <c r="G1672" s="20" t="b">
        <f aca="false">TRUE()</f>
        <v>1</v>
      </c>
      <c r="H1672" s="20" t="b">
        <f aca="false">FALSE()</f>
        <v>0</v>
      </c>
    </row>
    <row r="1673" customFormat="false" ht="15" hidden="false" customHeight="true" outlineLevel="0" collapsed="false">
      <c r="A1673" s="19" t="n">
        <v>45792.7083333333</v>
      </c>
      <c r="B1673" s="1" t="s">
        <v>30</v>
      </c>
      <c r="C1673" s="1" t="s">
        <v>167</v>
      </c>
      <c r="D1673" s="1" t="s">
        <v>116</v>
      </c>
      <c r="E1673" s="1" t="n">
        <v>2</v>
      </c>
      <c r="F1673" s="1" t="n">
        <v>2</v>
      </c>
      <c r="G1673" s="20" t="b">
        <f aca="false">FALSE()</f>
        <v>0</v>
      </c>
      <c r="H1673" s="20" t="b">
        <f aca="false">FALSE()</f>
        <v>0</v>
      </c>
    </row>
    <row r="1674" customFormat="false" ht="15" hidden="false" customHeight="true" outlineLevel="0" collapsed="false">
      <c r="A1674" s="19" t="n">
        <v>45792.8125</v>
      </c>
      <c r="B1674" s="1" t="s">
        <v>30</v>
      </c>
      <c r="C1674" s="1" t="s">
        <v>115</v>
      </c>
      <c r="D1674" s="1" t="s">
        <v>114</v>
      </c>
      <c r="E1674" s="1" t="n">
        <v>0</v>
      </c>
      <c r="F1674" s="1" t="n">
        <v>2</v>
      </c>
      <c r="G1674" s="20" t="b">
        <f aca="false">FALSE()</f>
        <v>0</v>
      </c>
      <c r="H1674" s="20" t="b">
        <f aca="false">TRUE()</f>
        <v>1</v>
      </c>
    </row>
    <row r="1675" customFormat="false" ht="15" hidden="false" customHeight="true" outlineLevel="0" collapsed="false">
      <c r="A1675" s="19" t="n">
        <v>45792.8125</v>
      </c>
      <c r="B1675" s="1" t="s">
        <v>30</v>
      </c>
      <c r="C1675" s="1" t="s">
        <v>176</v>
      </c>
      <c r="D1675" s="1" t="s">
        <v>16</v>
      </c>
      <c r="E1675" s="1" t="n">
        <v>0</v>
      </c>
      <c r="F1675" s="1" t="n">
        <v>2</v>
      </c>
      <c r="G1675" s="20" t="b">
        <f aca="false">FALSE()</f>
        <v>0</v>
      </c>
      <c r="H1675" s="20" t="b">
        <f aca="false">TRUE()</f>
        <v>1</v>
      </c>
    </row>
    <row r="1676" customFormat="false" ht="15" hidden="false" customHeight="true" outlineLevel="0" collapsed="false">
      <c r="A1676" s="19" t="n">
        <v>45793.7708333333</v>
      </c>
      <c r="B1676" s="1" t="s">
        <v>29</v>
      </c>
      <c r="C1676" s="1" t="s">
        <v>138</v>
      </c>
      <c r="D1676" s="1" t="s">
        <v>180</v>
      </c>
      <c r="E1676" s="1" t="n">
        <v>2</v>
      </c>
      <c r="F1676" s="1" t="n">
        <v>0</v>
      </c>
      <c r="G1676" s="20" t="b">
        <f aca="false">TRUE()</f>
        <v>1</v>
      </c>
      <c r="H1676" s="20" t="b">
        <f aca="false">FALSE()</f>
        <v>0</v>
      </c>
    </row>
    <row r="1677" customFormat="false" ht="15" hidden="false" customHeight="true" outlineLevel="0" collapsed="false">
      <c r="A1677" s="19" t="n">
        <v>45793.8020833333</v>
      </c>
      <c r="B1677" s="1" t="s">
        <v>29</v>
      </c>
      <c r="C1677" s="1" t="s">
        <v>162</v>
      </c>
      <c r="D1677" s="1" t="s">
        <v>121</v>
      </c>
      <c r="E1677" s="1" t="n">
        <v>1</v>
      </c>
      <c r="F1677" s="1" t="n">
        <v>0</v>
      </c>
      <c r="G1677" s="20" t="b">
        <f aca="false">TRUE()</f>
        <v>1</v>
      </c>
      <c r="H1677" s="20" t="b">
        <f aca="false">FALSE()</f>
        <v>0</v>
      </c>
    </row>
    <row r="1678" customFormat="false" ht="15" hidden="false" customHeight="true" outlineLevel="0" collapsed="false">
      <c r="A1678" s="19" t="n">
        <v>45794.5625</v>
      </c>
      <c r="B1678" s="1" t="s">
        <v>32</v>
      </c>
      <c r="C1678" s="1" t="s">
        <v>187</v>
      </c>
      <c r="D1678" s="1" t="s">
        <v>184</v>
      </c>
      <c r="E1678" s="1" t="n">
        <v>2</v>
      </c>
      <c r="F1678" s="1" t="n">
        <v>2</v>
      </c>
      <c r="G1678" s="20" t="b">
        <f aca="false">FALSE()</f>
        <v>0</v>
      </c>
      <c r="H1678" s="20" t="b">
        <f aca="false">FALSE()</f>
        <v>0</v>
      </c>
    </row>
    <row r="1679" customFormat="false" ht="15" hidden="false" customHeight="true" outlineLevel="0" collapsed="false">
      <c r="A1679" s="19" t="n">
        <v>45794.5625</v>
      </c>
      <c r="B1679" s="1" t="s">
        <v>32</v>
      </c>
      <c r="C1679" s="1" t="s">
        <v>183</v>
      </c>
      <c r="D1679" s="1" t="s">
        <v>197</v>
      </c>
      <c r="E1679" s="1" t="n">
        <v>0</v>
      </c>
      <c r="F1679" s="1" t="n">
        <v>1</v>
      </c>
      <c r="G1679" s="20" t="b">
        <f aca="false">FALSE()</f>
        <v>0</v>
      </c>
      <c r="H1679" s="20" t="b">
        <f aca="false">TRUE()</f>
        <v>1</v>
      </c>
    </row>
    <row r="1680" customFormat="false" ht="15" hidden="false" customHeight="true" outlineLevel="0" collapsed="false">
      <c r="A1680" s="19" t="n">
        <v>45794.5625</v>
      </c>
      <c r="B1680" s="1" t="s">
        <v>32</v>
      </c>
      <c r="C1680" s="1" t="s">
        <v>191</v>
      </c>
      <c r="D1680" s="1" t="s">
        <v>188</v>
      </c>
      <c r="E1680" s="1" t="n">
        <v>1</v>
      </c>
      <c r="F1680" s="1" t="n">
        <v>2</v>
      </c>
      <c r="G1680" s="20" t="b">
        <f aca="false">FALSE()</f>
        <v>0</v>
      </c>
      <c r="H1680" s="20" t="b">
        <f aca="false">TRUE()</f>
        <v>1</v>
      </c>
    </row>
    <row r="1681" customFormat="false" ht="15" hidden="false" customHeight="true" outlineLevel="0" collapsed="false">
      <c r="A1681" s="19" t="n">
        <v>45794.5625</v>
      </c>
      <c r="B1681" s="1" t="s">
        <v>32</v>
      </c>
      <c r="C1681" s="1" t="s">
        <v>193</v>
      </c>
      <c r="D1681" s="1" t="s">
        <v>15</v>
      </c>
      <c r="E1681" s="1" t="n">
        <v>0</v>
      </c>
      <c r="F1681" s="1" t="n">
        <v>4</v>
      </c>
      <c r="G1681" s="20" t="b">
        <f aca="false">FALSE()</f>
        <v>0</v>
      </c>
      <c r="H1681" s="20" t="b">
        <f aca="false">TRUE()</f>
        <v>1</v>
      </c>
    </row>
    <row r="1682" customFormat="false" ht="15" hidden="false" customHeight="true" outlineLevel="0" collapsed="false">
      <c r="A1682" s="19" t="n">
        <v>45794.5625</v>
      </c>
      <c r="B1682" s="1" t="s">
        <v>32</v>
      </c>
      <c r="C1682" s="1" t="s">
        <v>185</v>
      </c>
      <c r="D1682" s="1" t="s">
        <v>190</v>
      </c>
      <c r="E1682" s="1" t="n">
        <v>2</v>
      </c>
      <c r="F1682" s="1" t="n">
        <v>3</v>
      </c>
      <c r="G1682" s="20" t="b">
        <f aca="false">FALSE()</f>
        <v>0</v>
      </c>
      <c r="H1682" s="20" t="b">
        <f aca="false">TRUE()</f>
        <v>1</v>
      </c>
    </row>
    <row r="1683" customFormat="false" ht="15" hidden="false" customHeight="true" outlineLevel="0" collapsed="false">
      <c r="A1683" s="19" t="n">
        <v>45794.5625</v>
      </c>
      <c r="B1683" s="1" t="s">
        <v>32</v>
      </c>
      <c r="C1683" s="1" t="s">
        <v>198</v>
      </c>
      <c r="D1683" s="1" t="s">
        <v>186</v>
      </c>
      <c r="E1683" s="1" t="n">
        <v>0</v>
      </c>
      <c r="F1683" s="1" t="n">
        <v>2</v>
      </c>
      <c r="G1683" s="20" t="b">
        <f aca="false">FALSE()</f>
        <v>0</v>
      </c>
      <c r="H1683" s="20" t="b">
        <f aca="false">TRUE()</f>
        <v>1</v>
      </c>
    </row>
    <row r="1684" customFormat="false" ht="15" hidden="false" customHeight="true" outlineLevel="0" collapsed="false">
      <c r="A1684" s="19" t="n">
        <v>45794.5625</v>
      </c>
      <c r="B1684" s="1" t="s">
        <v>32</v>
      </c>
      <c r="C1684" s="1" t="s">
        <v>189</v>
      </c>
      <c r="D1684" s="1" t="s">
        <v>196</v>
      </c>
      <c r="E1684" s="1" t="n">
        <v>1</v>
      </c>
      <c r="F1684" s="1" t="n">
        <v>3</v>
      </c>
      <c r="G1684" s="20" t="b">
        <f aca="false">FALSE()</f>
        <v>0</v>
      </c>
      <c r="H1684" s="20" t="b">
        <f aca="false">TRUE()</f>
        <v>1</v>
      </c>
    </row>
    <row r="1685" customFormat="false" ht="15" hidden="false" customHeight="true" outlineLevel="0" collapsed="false">
      <c r="A1685" s="19" t="n">
        <v>45794.5625</v>
      </c>
      <c r="B1685" s="1" t="s">
        <v>32</v>
      </c>
      <c r="C1685" s="1" t="s">
        <v>195</v>
      </c>
      <c r="D1685" s="1" t="s">
        <v>194</v>
      </c>
      <c r="E1685" s="1" t="n">
        <v>3</v>
      </c>
      <c r="F1685" s="1" t="n">
        <v>0</v>
      </c>
      <c r="G1685" s="20" t="b">
        <f aca="false">TRUE()</f>
        <v>1</v>
      </c>
      <c r="H1685" s="20" t="b">
        <f aca="false">FALSE()</f>
        <v>0</v>
      </c>
    </row>
    <row r="1686" customFormat="false" ht="15" hidden="false" customHeight="true" outlineLevel="0" collapsed="false">
      <c r="A1686" s="19" t="n">
        <v>45794.5625</v>
      </c>
      <c r="B1686" s="1" t="s">
        <v>32</v>
      </c>
      <c r="C1686" s="1" t="s">
        <v>199</v>
      </c>
      <c r="D1686" s="1" t="s">
        <v>192</v>
      </c>
      <c r="E1686" s="1" t="n">
        <v>1</v>
      </c>
      <c r="F1686" s="1" t="n">
        <v>4</v>
      </c>
      <c r="G1686" s="20" t="b">
        <f aca="false">FALSE()</f>
        <v>0</v>
      </c>
      <c r="H1686" s="20" t="b">
        <f aca="false">TRUE()</f>
        <v>1</v>
      </c>
    </row>
    <row r="1687" customFormat="false" ht="15" hidden="false" customHeight="true" outlineLevel="0" collapsed="false">
      <c r="A1687" s="19" t="n">
        <v>45794.78125</v>
      </c>
      <c r="B1687" s="1" t="s">
        <v>31</v>
      </c>
      <c r="C1687" s="1" t="s">
        <v>136</v>
      </c>
      <c r="D1687" s="1" t="s">
        <v>24</v>
      </c>
      <c r="E1687" s="1" t="n">
        <v>2</v>
      </c>
      <c r="F1687" s="1" t="n">
        <v>3</v>
      </c>
      <c r="G1687" s="20" t="b">
        <f aca="false">FALSE()</f>
        <v>0</v>
      </c>
      <c r="H1687" s="20" t="b">
        <f aca="false">TRUE()</f>
        <v>1</v>
      </c>
    </row>
    <row r="1688" customFormat="false" ht="15" hidden="false" customHeight="true" outlineLevel="0" collapsed="false">
      <c r="A1688" s="19" t="n">
        <v>45794.7916666667</v>
      </c>
      <c r="B1688" s="1" t="s">
        <v>33</v>
      </c>
      <c r="C1688" s="1" t="s">
        <v>150</v>
      </c>
      <c r="D1688" s="1" t="s">
        <v>158</v>
      </c>
      <c r="E1688" s="1" t="n">
        <v>2</v>
      </c>
      <c r="F1688" s="1" t="n">
        <v>3</v>
      </c>
      <c r="G1688" s="20" t="b">
        <f aca="false">FALSE()</f>
        <v>0</v>
      </c>
      <c r="H1688" s="20" t="b">
        <f aca="false">TRUE()</f>
        <v>1</v>
      </c>
    </row>
    <row r="1689" customFormat="false" ht="15" hidden="false" customHeight="true" outlineLevel="0" collapsed="false">
      <c r="A1689" s="19" t="n">
        <v>45794.7916666667</v>
      </c>
      <c r="B1689" s="1" t="s">
        <v>33</v>
      </c>
      <c r="C1689" s="1" t="s">
        <v>17</v>
      </c>
      <c r="D1689" s="1" t="s">
        <v>154</v>
      </c>
      <c r="E1689" s="1" t="n">
        <v>3</v>
      </c>
      <c r="F1689" s="1" t="n">
        <v>1</v>
      </c>
      <c r="G1689" s="20" t="b">
        <f aca="false">TRUE()</f>
        <v>1</v>
      </c>
      <c r="H1689" s="20" t="b">
        <f aca="false">FALSE()</f>
        <v>0</v>
      </c>
    </row>
    <row r="1690" customFormat="false" ht="15" hidden="false" customHeight="true" outlineLevel="0" collapsed="false">
      <c r="A1690" s="19" t="n">
        <v>45794.7916666667</v>
      </c>
      <c r="B1690" s="1" t="s">
        <v>33</v>
      </c>
      <c r="C1690" s="1" t="s">
        <v>161</v>
      </c>
      <c r="D1690" s="1" t="s">
        <v>120</v>
      </c>
      <c r="E1690" s="1" t="n">
        <v>2</v>
      </c>
      <c r="F1690" s="1" t="n">
        <v>3</v>
      </c>
      <c r="G1690" s="20" t="b">
        <f aca="false">FALSE()</f>
        <v>0</v>
      </c>
      <c r="H1690" s="20" t="b">
        <f aca="false">TRUE()</f>
        <v>1</v>
      </c>
    </row>
    <row r="1691" customFormat="false" ht="15" hidden="false" customHeight="true" outlineLevel="0" collapsed="false">
      <c r="A1691" s="19" t="n">
        <v>45794.7916666667</v>
      </c>
      <c r="B1691" s="1" t="s">
        <v>33</v>
      </c>
      <c r="C1691" s="1" t="s">
        <v>135</v>
      </c>
      <c r="D1691" s="1" t="s">
        <v>171</v>
      </c>
      <c r="E1691" s="1" t="n">
        <v>4</v>
      </c>
      <c r="F1691" s="1" t="n">
        <v>2</v>
      </c>
      <c r="G1691" s="20" t="b">
        <f aca="false">TRUE()</f>
        <v>1</v>
      </c>
      <c r="H1691" s="20" t="b">
        <f aca="false">FALSE()</f>
        <v>0</v>
      </c>
    </row>
    <row r="1692" customFormat="false" ht="15" hidden="false" customHeight="true" outlineLevel="0" collapsed="false">
      <c r="A1692" s="19" t="n">
        <v>45794.7916666667</v>
      </c>
      <c r="B1692" s="1" t="s">
        <v>33</v>
      </c>
      <c r="C1692" s="1" t="s">
        <v>144</v>
      </c>
      <c r="D1692" s="1" t="s">
        <v>143</v>
      </c>
      <c r="E1692" s="1" t="n">
        <v>2</v>
      </c>
      <c r="F1692" s="1" t="n">
        <v>1</v>
      </c>
      <c r="G1692" s="20" t="b">
        <f aca="false">TRUE()</f>
        <v>1</v>
      </c>
      <c r="H1692" s="20" t="b">
        <f aca="false">FALSE()</f>
        <v>0</v>
      </c>
    </row>
    <row r="1693" customFormat="false" ht="15" hidden="false" customHeight="true" outlineLevel="0" collapsed="false">
      <c r="A1693" s="19" t="n">
        <v>45794.7916666667</v>
      </c>
      <c r="B1693" s="1" t="s">
        <v>33</v>
      </c>
      <c r="C1693" s="1" t="s">
        <v>157</v>
      </c>
      <c r="D1693" s="1" t="s">
        <v>149</v>
      </c>
      <c r="E1693" s="1" t="n">
        <v>4</v>
      </c>
      <c r="F1693" s="1" t="n">
        <v>0</v>
      </c>
      <c r="G1693" s="20" t="b">
        <f aca="false">TRUE()</f>
        <v>1</v>
      </c>
      <c r="H1693" s="20" t="b">
        <f aca="false">FALSE()</f>
        <v>0</v>
      </c>
    </row>
    <row r="1694" customFormat="false" ht="15" hidden="false" customHeight="true" outlineLevel="0" collapsed="false">
      <c r="A1694" s="19" t="n">
        <v>45794.7916666667</v>
      </c>
      <c r="B1694" s="1" t="s">
        <v>33</v>
      </c>
      <c r="C1694" s="1" t="s">
        <v>159</v>
      </c>
      <c r="D1694" s="1" t="s">
        <v>160</v>
      </c>
      <c r="E1694" s="1" t="n">
        <v>3</v>
      </c>
      <c r="F1694" s="1" t="n">
        <v>0</v>
      </c>
      <c r="G1694" s="20" t="b">
        <f aca="false">TRUE()</f>
        <v>1</v>
      </c>
      <c r="H1694" s="20" t="b">
        <f aca="false">FALSE()</f>
        <v>0</v>
      </c>
    </row>
    <row r="1695" customFormat="false" ht="15" hidden="false" customHeight="true" outlineLevel="0" collapsed="false">
      <c r="A1695" s="19" t="n">
        <v>45794.7916666667</v>
      </c>
      <c r="B1695" s="1" t="s">
        <v>33</v>
      </c>
      <c r="C1695" s="1" t="s">
        <v>172</v>
      </c>
      <c r="D1695" s="1" t="s">
        <v>156</v>
      </c>
      <c r="E1695" s="1" t="n">
        <v>2</v>
      </c>
      <c r="F1695" s="1" t="n">
        <v>0</v>
      </c>
      <c r="G1695" s="20" t="b">
        <f aca="false">TRUE()</f>
        <v>1</v>
      </c>
      <c r="H1695" s="20" t="b">
        <f aca="false">FALSE()</f>
        <v>0</v>
      </c>
    </row>
    <row r="1696" customFormat="false" ht="15" hidden="false" customHeight="true" outlineLevel="0" collapsed="false">
      <c r="A1696" s="19" t="n">
        <v>45794.7916666667</v>
      </c>
      <c r="B1696" s="1" t="s">
        <v>33</v>
      </c>
      <c r="C1696" s="1" t="s">
        <v>155</v>
      </c>
      <c r="D1696" s="1" t="s">
        <v>134</v>
      </c>
      <c r="E1696" s="1" t="n">
        <v>6</v>
      </c>
      <c r="F1696" s="1" t="n">
        <v>0</v>
      </c>
      <c r="G1696" s="20" t="b">
        <f aca="false">TRUE()</f>
        <v>1</v>
      </c>
      <c r="H1696" s="20" t="b">
        <f aca="false">FALSE()</f>
        <v>0</v>
      </c>
    </row>
    <row r="1697" customFormat="false" ht="15" hidden="false" customHeight="true" outlineLevel="0" collapsed="false">
      <c r="A1697" s="19" t="n">
        <v>45795.4583333333</v>
      </c>
      <c r="B1697" s="1" t="s">
        <v>29</v>
      </c>
      <c r="C1697" s="1" t="s">
        <v>128</v>
      </c>
      <c r="D1697" s="1" t="s">
        <v>133</v>
      </c>
      <c r="E1697" s="1" t="n">
        <v>2</v>
      </c>
      <c r="F1697" s="1" t="n">
        <v>0</v>
      </c>
      <c r="G1697" s="20" t="b">
        <f aca="false">TRUE()</f>
        <v>1</v>
      </c>
      <c r="H1697" s="20" t="b">
        <f aca="false">FALSE()</f>
        <v>0</v>
      </c>
    </row>
    <row r="1698" customFormat="false" ht="15" hidden="false" customHeight="true" outlineLevel="0" collapsed="false">
      <c r="A1698" s="19" t="n">
        <v>45795.5520833333</v>
      </c>
      <c r="B1698" s="1" t="s">
        <v>29</v>
      </c>
      <c r="C1698" s="1" t="s">
        <v>137</v>
      </c>
      <c r="D1698" s="1" t="s">
        <v>126</v>
      </c>
      <c r="E1698" s="1" t="n">
        <v>1</v>
      </c>
      <c r="F1698" s="1" t="n">
        <v>2</v>
      </c>
      <c r="G1698" s="20" t="b">
        <f aca="false">FALSE()</f>
        <v>0</v>
      </c>
      <c r="H1698" s="20" t="b">
        <f aca="false">TRUE()</f>
        <v>1</v>
      </c>
    </row>
    <row r="1699" customFormat="false" ht="15" hidden="false" customHeight="true" outlineLevel="0" collapsed="false">
      <c r="A1699" s="19" t="n">
        <v>45795.5833333333</v>
      </c>
      <c r="B1699" s="1" t="s">
        <v>29</v>
      </c>
      <c r="C1699" s="1" t="s">
        <v>152</v>
      </c>
      <c r="D1699" s="1" t="s">
        <v>122</v>
      </c>
      <c r="E1699" s="1" t="n">
        <v>2</v>
      </c>
      <c r="F1699" s="1" t="n">
        <v>3</v>
      </c>
      <c r="G1699" s="20" t="b">
        <f aca="false">FALSE()</f>
        <v>0</v>
      </c>
      <c r="H1699" s="20" t="b">
        <f aca="false">TRUE()</f>
        <v>1</v>
      </c>
    </row>
    <row r="1700" customFormat="false" ht="15" hidden="false" customHeight="true" outlineLevel="0" collapsed="false">
      <c r="A1700" s="19" t="n">
        <v>45795.5833333333</v>
      </c>
      <c r="B1700" s="1" t="s">
        <v>29</v>
      </c>
      <c r="C1700" s="1" t="s">
        <v>179</v>
      </c>
      <c r="D1700" s="1" t="s">
        <v>125</v>
      </c>
      <c r="E1700" s="1" t="n">
        <v>2</v>
      </c>
      <c r="F1700" s="1" t="n">
        <v>0</v>
      </c>
      <c r="G1700" s="20" t="b">
        <f aca="false">TRUE()</f>
        <v>1</v>
      </c>
      <c r="H1700" s="20" t="b">
        <f aca="false">FALSE()</f>
        <v>0</v>
      </c>
    </row>
    <row r="1701" customFormat="false" ht="15" hidden="false" customHeight="true" outlineLevel="0" collapsed="false">
      <c r="A1701" s="19" t="n">
        <v>45795.6458333333</v>
      </c>
      <c r="B1701" s="1" t="s">
        <v>29</v>
      </c>
      <c r="C1701" s="1" t="s">
        <v>130</v>
      </c>
      <c r="D1701" s="1" t="s">
        <v>132</v>
      </c>
      <c r="E1701" s="1" t="n">
        <v>1</v>
      </c>
      <c r="F1701" s="1" t="n">
        <v>0</v>
      </c>
      <c r="G1701" s="20" t="b">
        <f aca="false">TRUE()</f>
        <v>1</v>
      </c>
      <c r="H1701" s="20" t="b">
        <f aca="false">FALSE()</f>
        <v>0</v>
      </c>
    </row>
    <row r="1702" customFormat="false" ht="15" hidden="false" customHeight="true" outlineLevel="0" collapsed="false">
      <c r="A1702" s="19" t="n">
        <v>45795.7083333333</v>
      </c>
      <c r="B1702" s="1" t="s">
        <v>30</v>
      </c>
      <c r="C1702" s="1" t="s">
        <v>123</v>
      </c>
      <c r="D1702" s="1" t="s">
        <v>142</v>
      </c>
      <c r="E1702" s="1" t="n">
        <v>0</v>
      </c>
      <c r="F1702" s="1" t="n">
        <v>1</v>
      </c>
      <c r="G1702" s="20" t="b">
        <f aca="false">FALSE()</f>
        <v>0</v>
      </c>
      <c r="H1702" s="20" t="b">
        <f aca="false">TRUE()</f>
        <v>1</v>
      </c>
    </row>
    <row r="1703" customFormat="false" ht="15" hidden="false" customHeight="true" outlineLevel="0" collapsed="false">
      <c r="A1703" s="19" t="n">
        <v>45795.7083333333</v>
      </c>
      <c r="B1703" s="1" t="s">
        <v>30</v>
      </c>
      <c r="C1703" s="1" t="s">
        <v>16</v>
      </c>
      <c r="D1703" s="1" t="s">
        <v>181</v>
      </c>
      <c r="E1703" s="1" t="n">
        <v>2</v>
      </c>
      <c r="F1703" s="1" t="n">
        <v>3</v>
      </c>
      <c r="G1703" s="20" t="b">
        <f aca="false">FALSE()</f>
        <v>0</v>
      </c>
      <c r="H1703" s="20" t="b">
        <f aca="false">TRUE()</f>
        <v>1</v>
      </c>
    </row>
    <row r="1704" customFormat="false" ht="15" hidden="false" customHeight="true" outlineLevel="0" collapsed="false">
      <c r="A1704" s="19" t="n">
        <v>45795.7083333333</v>
      </c>
      <c r="B1704" s="1" t="s">
        <v>30</v>
      </c>
      <c r="C1704" s="1" t="s">
        <v>118</v>
      </c>
      <c r="D1704" s="1" t="s">
        <v>167</v>
      </c>
      <c r="E1704" s="1" t="n">
        <v>1</v>
      </c>
      <c r="F1704" s="1" t="n">
        <v>2</v>
      </c>
      <c r="G1704" s="20" t="b">
        <f aca="false">FALSE()</f>
        <v>0</v>
      </c>
      <c r="H1704" s="20" t="b">
        <f aca="false">TRUE()</f>
        <v>1</v>
      </c>
    </row>
    <row r="1705" customFormat="false" ht="15" hidden="false" customHeight="true" outlineLevel="0" collapsed="false">
      <c r="A1705" s="19" t="n">
        <v>45795.7083333333</v>
      </c>
      <c r="B1705" s="1" t="s">
        <v>30</v>
      </c>
      <c r="C1705" s="1" t="s">
        <v>173</v>
      </c>
      <c r="D1705" s="1" t="s">
        <v>115</v>
      </c>
      <c r="E1705" s="1" t="n">
        <v>1</v>
      </c>
      <c r="F1705" s="1" t="n">
        <v>2</v>
      </c>
      <c r="G1705" s="20" t="b">
        <f aca="false">FALSE()</f>
        <v>0</v>
      </c>
      <c r="H1705" s="20" t="b">
        <f aca="false">TRUE()</f>
        <v>1</v>
      </c>
    </row>
    <row r="1706" customFormat="false" ht="15" hidden="false" customHeight="true" outlineLevel="0" collapsed="false">
      <c r="A1706" s="19" t="n">
        <v>45795.7083333333</v>
      </c>
      <c r="B1706" s="1" t="s">
        <v>30</v>
      </c>
      <c r="C1706" s="1" t="s">
        <v>141</v>
      </c>
      <c r="D1706" s="1" t="s">
        <v>176</v>
      </c>
      <c r="E1706" s="1" t="n">
        <v>2</v>
      </c>
      <c r="F1706" s="1" t="n">
        <v>0</v>
      </c>
      <c r="G1706" s="20" t="b">
        <f aca="false">TRUE()</f>
        <v>1</v>
      </c>
      <c r="H1706" s="20" t="b">
        <f aca="false">FALSE()</f>
        <v>0</v>
      </c>
    </row>
    <row r="1707" customFormat="false" ht="15" hidden="false" customHeight="true" outlineLevel="0" collapsed="false">
      <c r="A1707" s="19" t="n">
        <v>45795.7083333333</v>
      </c>
      <c r="B1707" s="1" t="s">
        <v>30</v>
      </c>
      <c r="C1707" s="1" t="s">
        <v>166</v>
      </c>
      <c r="D1707" s="1" t="s">
        <v>117</v>
      </c>
      <c r="E1707" s="1" t="n">
        <v>3</v>
      </c>
      <c r="F1707" s="1" t="n">
        <v>2</v>
      </c>
      <c r="G1707" s="20" t="b">
        <f aca="false">TRUE()</f>
        <v>1</v>
      </c>
      <c r="H1707" s="20" t="b">
        <f aca="false">FALSE()</f>
        <v>0</v>
      </c>
    </row>
    <row r="1708" customFormat="false" ht="15" hidden="false" customHeight="true" outlineLevel="0" collapsed="false">
      <c r="A1708" s="19" t="n">
        <v>45795.7083333333</v>
      </c>
      <c r="B1708" s="1" t="s">
        <v>30</v>
      </c>
      <c r="C1708" s="1" t="s">
        <v>175</v>
      </c>
      <c r="D1708" s="1" t="s">
        <v>119</v>
      </c>
      <c r="E1708" s="1" t="n">
        <v>0</v>
      </c>
      <c r="F1708" s="1" t="n">
        <v>1</v>
      </c>
      <c r="G1708" s="20" t="b">
        <f aca="false">FALSE()</f>
        <v>0</v>
      </c>
      <c r="H1708" s="20" t="b">
        <f aca="false">TRUE()</f>
        <v>1</v>
      </c>
    </row>
    <row r="1709" customFormat="false" ht="15" hidden="false" customHeight="true" outlineLevel="0" collapsed="false">
      <c r="A1709" s="19" t="n">
        <v>45795.7083333333</v>
      </c>
      <c r="B1709" s="1" t="s">
        <v>30</v>
      </c>
      <c r="C1709" s="1" t="s">
        <v>124</v>
      </c>
      <c r="D1709" s="1" t="s">
        <v>18</v>
      </c>
      <c r="E1709" s="1" t="n">
        <v>0</v>
      </c>
      <c r="F1709" s="1" t="n">
        <v>2</v>
      </c>
      <c r="G1709" s="20" t="b">
        <f aca="false">FALSE()</f>
        <v>0</v>
      </c>
      <c r="H1709" s="20" t="b">
        <f aca="false">TRUE()</f>
        <v>1</v>
      </c>
    </row>
    <row r="1710" customFormat="false" ht="15" hidden="false" customHeight="true" outlineLevel="0" collapsed="false">
      <c r="A1710" s="19" t="n">
        <v>45795.7083333333</v>
      </c>
      <c r="B1710" s="1" t="s">
        <v>30</v>
      </c>
      <c r="C1710" s="1" t="s">
        <v>151</v>
      </c>
      <c r="D1710" s="1" t="s">
        <v>114</v>
      </c>
      <c r="E1710" s="1" t="n">
        <v>0</v>
      </c>
      <c r="F1710" s="1" t="n">
        <v>1</v>
      </c>
      <c r="G1710" s="20" t="b">
        <f aca="false">FALSE()</f>
        <v>0</v>
      </c>
      <c r="H1710" s="20" t="b">
        <f aca="false">TRUE()</f>
        <v>1</v>
      </c>
    </row>
    <row r="1711" customFormat="false" ht="15" hidden="false" customHeight="true" outlineLevel="0" collapsed="false">
      <c r="A1711" s="19" t="n">
        <v>45795.7083333333</v>
      </c>
      <c r="B1711" s="1" t="s">
        <v>30</v>
      </c>
      <c r="C1711" s="1" t="s">
        <v>182</v>
      </c>
      <c r="D1711" s="1" t="s">
        <v>116</v>
      </c>
      <c r="E1711" s="1" t="n">
        <v>4</v>
      </c>
      <c r="F1711" s="1" t="n">
        <v>1</v>
      </c>
      <c r="G1711" s="20" t="b">
        <f aca="false">TRUE()</f>
        <v>1</v>
      </c>
      <c r="H1711" s="20" t="b">
        <f aca="false">FALSE()</f>
        <v>0</v>
      </c>
    </row>
    <row r="1712" customFormat="false" ht="15" hidden="false" customHeight="true" outlineLevel="0" collapsed="false">
      <c r="A1712" s="19" t="n">
        <v>45795.78125</v>
      </c>
      <c r="B1712" s="1" t="s">
        <v>31</v>
      </c>
      <c r="C1712" s="1" t="s">
        <v>140</v>
      </c>
      <c r="D1712" s="1" t="s">
        <v>164</v>
      </c>
      <c r="E1712" s="1" t="n">
        <v>3</v>
      </c>
      <c r="F1712" s="1" t="n">
        <v>2</v>
      </c>
      <c r="G1712" s="20" t="b">
        <f aca="false">TRUE()</f>
        <v>1</v>
      </c>
      <c r="H1712" s="20" t="b">
        <f aca="false">FALSE()</f>
        <v>0</v>
      </c>
    </row>
    <row r="1713" customFormat="false" ht="15" hidden="false" customHeight="true" outlineLevel="0" collapsed="false">
      <c r="A1713" s="19" t="n">
        <v>45795.78125</v>
      </c>
      <c r="B1713" s="1" t="s">
        <v>31</v>
      </c>
      <c r="C1713" s="1" t="s">
        <v>139</v>
      </c>
      <c r="D1713" s="1" t="s">
        <v>22</v>
      </c>
      <c r="E1713" s="1" t="n">
        <v>0</v>
      </c>
      <c r="F1713" s="1" t="n">
        <v>0</v>
      </c>
      <c r="G1713" s="20" t="b">
        <f aca="false">FALSE()</f>
        <v>0</v>
      </c>
      <c r="H1713" s="20" t="b">
        <f aca="false">FALSE()</f>
        <v>0</v>
      </c>
    </row>
    <row r="1714" customFormat="false" ht="15" hidden="false" customHeight="true" outlineLevel="0" collapsed="false">
      <c r="A1714" s="19" t="n">
        <v>45795.78125</v>
      </c>
      <c r="B1714" s="1" t="s">
        <v>31</v>
      </c>
      <c r="C1714" s="1" t="s">
        <v>148</v>
      </c>
      <c r="D1714" s="1" t="s">
        <v>147</v>
      </c>
      <c r="E1714" s="1" t="n">
        <v>1</v>
      </c>
      <c r="F1714" s="1" t="n">
        <v>3</v>
      </c>
      <c r="G1714" s="20" t="b">
        <f aca="false">FALSE()</f>
        <v>0</v>
      </c>
      <c r="H1714" s="20" t="b">
        <f aca="false">TRUE()</f>
        <v>1</v>
      </c>
    </row>
    <row r="1715" customFormat="false" ht="15" hidden="false" customHeight="true" outlineLevel="0" collapsed="false">
      <c r="A1715" s="19" t="n">
        <v>45795.78125</v>
      </c>
      <c r="B1715" s="1" t="s">
        <v>31</v>
      </c>
      <c r="C1715" s="1" t="s">
        <v>174</v>
      </c>
      <c r="D1715" s="1" t="s">
        <v>146</v>
      </c>
      <c r="E1715" s="1" t="n">
        <v>1</v>
      </c>
      <c r="F1715" s="1" t="n">
        <v>0</v>
      </c>
      <c r="G1715" s="20" t="b">
        <f aca="false">TRUE()</f>
        <v>1</v>
      </c>
      <c r="H1715" s="20" t="b">
        <f aca="false">FALSE()</f>
        <v>0</v>
      </c>
    </row>
    <row r="1716" customFormat="false" ht="15" hidden="false" customHeight="true" outlineLevel="0" collapsed="false">
      <c r="A1716" s="19" t="n">
        <v>45795.78125</v>
      </c>
      <c r="B1716" s="1" t="s">
        <v>31</v>
      </c>
      <c r="C1716" s="1" t="s">
        <v>177</v>
      </c>
      <c r="D1716" s="1" t="s">
        <v>165</v>
      </c>
      <c r="E1716" s="1" t="n">
        <v>2</v>
      </c>
      <c r="F1716" s="1" t="n">
        <v>0</v>
      </c>
      <c r="G1716" s="20" t="b">
        <f aca="false">TRUE()</f>
        <v>1</v>
      </c>
      <c r="H1716" s="20" t="b">
        <f aca="false">FALSE()</f>
        <v>0</v>
      </c>
    </row>
    <row r="1717" customFormat="false" ht="15" hidden="false" customHeight="true" outlineLevel="0" collapsed="false">
      <c r="A1717" s="19" t="n">
        <v>45795.78125</v>
      </c>
      <c r="B1717" s="1" t="s">
        <v>31</v>
      </c>
      <c r="C1717" s="1" t="s">
        <v>19</v>
      </c>
      <c r="D1717" s="1" t="s">
        <v>169</v>
      </c>
      <c r="E1717" s="1" t="n">
        <v>2</v>
      </c>
      <c r="F1717" s="1" t="n">
        <v>2</v>
      </c>
      <c r="G1717" s="20" t="b">
        <f aca="false">FALSE()</f>
        <v>0</v>
      </c>
      <c r="H1717" s="20" t="b">
        <f aca="false">FALSE()</f>
        <v>0</v>
      </c>
    </row>
    <row r="1718" customFormat="false" ht="15" hidden="false" customHeight="true" outlineLevel="0" collapsed="false">
      <c r="A1718" s="19" t="n">
        <v>45795.78125</v>
      </c>
      <c r="B1718" s="1" t="s">
        <v>31</v>
      </c>
      <c r="C1718" s="1" t="s">
        <v>163</v>
      </c>
      <c r="D1718" s="1" t="s">
        <v>178</v>
      </c>
      <c r="E1718" s="1" t="n">
        <v>1</v>
      </c>
      <c r="F1718" s="1" t="n">
        <v>1</v>
      </c>
      <c r="G1718" s="20" t="b">
        <f aca="false">FALSE()</f>
        <v>0</v>
      </c>
      <c r="H1718" s="20" t="b">
        <f aca="false">FALSE()</f>
        <v>0</v>
      </c>
    </row>
    <row r="1719" customFormat="false" ht="15" hidden="false" customHeight="true" outlineLevel="0" collapsed="false">
      <c r="A1719" s="19" t="n">
        <v>45795.78125</v>
      </c>
      <c r="B1719" s="1" t="s">
        <v>31</v>
      </c>
      <c r="C1719" s="1" t="s">
        <v>20</v>
      </c>
      <c r="D1719" s="1" t="s">
        <v>145</v>
      </c>
      <c r="E1719" s="1" t="n">
        <v>3</v>
      </c>
      <c r="F1719" s="1" t="n">
        <v>1</v>
      </c>
      <c r="G1719" s="20" t="b">
        <f aca="false">TRUE()</f>
        <v>1</v>
      </c>
      <c r="H1719" s="20" t="b">
        <f aca="false">FALSE()</f>
        <v>0</v>
      </c>
    </row>
    <row r="1720" customFormat="false" ht="15" hidden="false" customHeight="true" outlineLevel="0" collapsed="false">
      <c r="A1720" s="19" t="n">
        <v>45795.78125</v>
      </c>
      <c r="B1720" s="1" t="s">
        <v>31</v>
      </c>
      <c r="C1720" s="1" t="s">
        <v>168</v>
      </c>
      <c r="D1720" s="1" t="s">
        <v>170</v>
      </c>
      <c r="E1720" s="1" t="n">
        <v>3</v>
      </c>
      <c r="F1720" s="1" t="n">
        <v>0</v>
      </c>
      <c r="G1720" s="20" t="b">
        <f aca="false">TRUE()</f>
        <v>1</v>
      </c>
      <c r="H1720" s="20" t="b">
        <f aca="false">FALSE()</f>
        <v>0</v>
      </c>
    </row>
    <row r="1721" customFormat="false" ht="15" hidden="false" customHeight="true" outlineLevel="0" collapsed="false">
      <c r="A1721" s="19" t="n">
        <v>45796.7916666667</v>
      </c>
      <c r="B1721" s="1" t="s">
        <v>29</v>
      </c>
      <c r="C1721" s="1" t="s">
        <v>129</v>
      </c>
      <c r="D1721" s="1" t="s">
        <v>21</v>
      </c>
      <c r="E1721" s="1" t="n">
        <v>3</v>
      </c>
      <c r="F1721" s="1" t="n">
        <v>2</v>
      </c>
      <c r="G1721" s="20" t="b">
        <f aca="false">TRUE()</f>
        <v>1</v>
      </c>
      <c r="H1721" s="20" t="b">
        <f aca="false">FALSE()</f>
        <v>0</v>
      </c>
    </row>
    <row r="1722" customFormat="false" ht="15" hidden="false" customHeight="true" outlineLevel="0" collapsed="false">
      <c r="A1722" s="19" t="n">
        <v>45797.7916666667</v>
      </c>
      <c r="B1722" s="1" t="s">
        <v>29</v>
      </c>
      <c r="C1722" s="1" t="s">
        <v>153</v>
      </c>
      <c r="D1722" s="1" t="s">
        <v>131</v>
      </c>
      <c r="E1722" s="1" t="n">
        <v>4</v>
      </c>
      <c r="F1722" s="1" t="n">
        <v>2</v>
      </c>
      <c r="G1722" s="20" t="b">
        <f aca="false">TRUE()</f>
        <v>1</v>
      </c>
      <c r="H1722" s="20" t="b">
        <f aca="false">FALSE()</f>
        <v>0</v>
      </c>
    </row>
    <row r="1723" customFormat="false" ht="15" hidden="false" customHeight="true" outlineLevel="0" collapsed="false">
      <c r="A1723" s="19" t="n">
        <v>45797.7916666667</v>
      </c>
      <c r="B1723" s="1" t="s">
        <v>29</v>
      </c>
      <c r="C1723" s="1" t="s">
        <v>23</v>
      </c>
      <c r="D1723" s="1" t="s">
        <v>127</v>
      </c>
      <c r="E1723" s="1" t="n">
        <v>3</v>
      </c>
      <c r="F1723" s="1" t="n">
        <v>1</v>
      </c>
      <c r="G1723" s="20" t="b">
        <f aca="false">TRUE()</f>
        <v>1</v>
      </c>
      <c r="H1723" s="20" t="b">
        <f aca="false">FALSE()</f>
        <v>0</v>
      </c>
    </row>
    <row r="1724" customFormat="false" ht="15" hidden="false" customHeight="true" outlineLevel="0" collapsed="false">
      <c r="A1724" s="19" t="n">
        <v>45800.78125</v>
      </c>
      <c r="B1724" s="1" t="s">
        <v>31</v>
      </c>
      <c r="C1724" s="1" t="s">
        <v>22</v>
      </c>
      <c r="D1724" s="1" t="s">
        <v>168</v>
      </c>
      <c r="E1724" s="1" t="n">
        <v>2</v>
      </c>
      <c r="F1724" s="1" t="n">
        <v>0</v>
      </c>
      <c r="G1724" s="20" t="b">
        <f aca="false">TRUE()</f>
        <v>1</v>
      </c>
      <c r="H1724" s="20" t="b">
        <f aca="false">FALSE()</f>
        <v>0</v>
      </c>
    </row>
    <row r="1725" customFormat="false" ht="15" hidden="false" customHeight="true" outlineLevel="0" collapsed="false">
      <c r="A1725" s="19" t="n">
        <v>45800.78125</v>
      </c>
      <c r="B1725" s="1" t="s">
        <v>31</v>
      </c>
      <c r="C1725" s="1" t="s">
        <v>178</v>
      </c>
      <c r="D1725" s="1" t="s">
        <v>19</v>
      </c>
      <c r="E1725" s="1" t="n">
        <v>0</v>
      </c>
      <c r="F1725" s="1" t="n">
        <v>2</v>
      </c>
      <c r="G1725" s="20" t="b">
        <f aca="false">FALSE()</f>
        <v>0</v>
      </c>
      <c r="H1725" s="20" t="b">
        <f aca="false">TRUE()</f>
        <v>1</v>
      </c>
    </row>
    <row r="1726" customFormat="false" ht="15" hidden="false" customHeight="true" outlineLevel="0" collapsed="false">
      <c r="A1726" s="19" t="n">
        <v>45800.7916666667</v>
      </c>
      <c r="B1726" s="1" t="s">
        <v>30</v>
      </c>
      <c r="C1726" s="1" t="s">
        <v>116</v>
      </c>
      <c r="D1726" s="1" t="s">
        <v>151</v>
      </c>
      <c r="E1726" s="1" t="n">
        <v>1</v>
      </c>
      <c r="F1726" s="1" t="n">
        <v>1</v>
      </c>
      <c r="G1726" s="20" t="b">
        <f aca="false">FALSE()</f>
        <v>0</v>
      </c>
      <c r="H1726" s="20" t="b">
        <f aca="false">FALSE()</f>
        <v>0</v>
      </c>
    </row>
    <row r="1727" customFormat="false" ht="15" hidden="false" customHeight="true" outlineLevel="0" collapsed="false">
      <c r="A1727" s="19" t="n">
        <v>45801.59375</v>
      </c>
      <c r="B1727" s="1" t="s">
        <v>30</v>
      </c>
      <c r="C1727" s="1" t="s">
        <v>18</v>
      </c>
      <c r="D1727" s="1" t="s">
        <v>166</v>
      </c>
      <c r="E1727" s="1" t="n">
        <v>2</v>
      </c>
      <c r="F1727" s="1" t="n">
        <v>0</v>
      </c>
      <c r="G1727" s="20" t="b">
        <f aca="false">TRUE()</f>
        <v>1</v>
      </c>
      <c r="H1727" s="20" t="b">
        <f aca="false">FALSE()</f>
        <v>0</v>
      </c>
    </row>
    <row r="1728" customFormat="false" ht="15" hidden="false" customHeight="true" outlineLevel="0" collapsed="false">
      <c r="A1728" s="19" t="n">
        <v>45801.6666666667</v>
      </c>
      <c r="B1728" s="1" t="s">
        <v>31</v>
      </c>
      <c r="C1728" s="1" t="s">
        <v>164</v>
      </c>
      <c r="D1728" s="1" t="s">
        <v>136</v>
      </c>
      <c r="E1728" s="1" t="n">
        <v>1</v>
      </c>
      <c r="F1728" s="1" t="n">
        <v>3</v>
      </c>
      <c r="G1728" s="20" t="b">
        <f aca="false">FALSE()</f>
        <v>0</v>
      </c>
      <c r="H1728" s="20" t="b">
        <f aca="false">TRUE()</f>
        <v>1</v>
      </c>
    </row>
    <row r="1729" customFormat="false" ht="15" hidden="false" customHeight="true" outlineLevel="0" collapsed="false">
      <c r="A1729" s="19" t="n">
        <v>45801.6875</v>
      </c>
      <c r="B1729" s="1" t="s">
        <v>30</v>
      </c>
      <c r="C1729" s="1" t="s">
        <v>142</v>
      </c>
      <c r="D1729" s="1" t="s">
        <v>175</v>
      </c>
      <c r="E1729" s="1" t="n">
        <v>3</v>
      </c>
      <c r="F1729" s="1" t="n">
        <v>0</v>
      </c>
      <c r="G1729" s="20" t="b">
        <f aca="false">TRUE()</f>
        <v>1</v>
      </c>
      <c r="H1729" s="20" t="b">
        <f aca="false">FALSE()</f>
        <v>0</v>
      </c>
    </row>
    <row r="1730" customFormat="false" ht="15" hidden="false" customHeight="true" outlineLevel="0" collapsed="false">
      <c r="A1730" s="19" t="n">
        <v>45801.6875</v>
      </c>
      <c r="B1730" s="1" t="s">
        <v>30</v>
      </c>
      <c r="C1730" s="1" t="s">
        <v>176</v>
      </c>
      <c r="D1730" s="1" t="s">
        <v>123</v>
      </c>
      <c r="E1730" s="1" t="n">
        <v>2</v>
      </c>
      <c r="F1730" s="1" t="n">
        <v>0</v>
      </c>
      <c r="G1730" s="20" t="b">
        <f aca="false">TRUE()</f>
        <v>1</v>
      </c>
      <c r="H1730" s="20" t="b">
        <f aca="false">FALSE()</f>
        <v>0</v>
      </c>
    </row>
    <row r="1731" customFormat="false" ht="15" hidden="false" customHeight="true" outlineLevel="0" collapsed="false">
      <c r="A1731" s="19" t="n">
        <v>45801.78125</v>
      </c>
      <c r="B1731" s="1" t="s">
        <v>31</v>
      </c>
      <c r="C1731" s="1" t="s">
        <v>145</v>
      </c>
      <c r="D1731" s="1" t="s">
        <v>148</v>
      </c>
      <c r="E1731" s="1" t="n">
        <v>2</v>
      </c>
      <c r="F1731" s="1" t="n">
        <v>0</v>
      </c>
      <c r="G1731" s="20" t="b">
        <f aca="false">TRUE()</f>
        <v>1</v>
      </c>
      <c r="H1731" s="20" t="b">
        <f aca="false">FALSE()</f>
        <v>0</v>
      </c>
    </row>
    <row r="1732" customFormat="false" ht="15" hidden="false" customHeight="true" outlineLevel="0" collapsed="false">
      <c r="A1732" s="19" t="n">
        <v>45801.7916666667</v>
      </c>
      <c r="B1732" s="1" t="s">
        <v>30</v>
      </c>
      <c r="C1732" s="1" t="s">
        <v>167</v>
      </c>
      <c r="D1732" s="1" t="s">
        <v>173</v>
      </c>
      <c r="E1732" s="1" t="n">
        <v>0</v>
      </c>
      <c r="F1732" s="1" t="n">
        <v>0</v>
      </c>
      <c r="G1732" s="20" t="b">
        <f aca="false">FALSE()</f>
        <v>0</v>
      </c>
      <c r="H1732" s="20" t="b">
        <f aca="false">FALSE()</f>
        <v>0</v>
      </c>
    </row>
    <row r="1733" customFormat="false" ht="15" hidden="false" customHeight="true" outlineLevel="0" collapsed="false">
      <c r="A1733" s="19" t="n">
        <v>45801.7916666667</v>
      </c>
      <c r="B1733" s="1" t="s">
        <v>30</v>
      </c>
      <c r="C1733" s="1" t="s">
        <v>115</v>
      </c>
      <c r="D1733" s="1" t="s">
        <v>118</v>
      </c>
      <c r="E1733" s="1" t="n">
        <v>1</v>
      </c>
      <c r="F1733" s="1" t="n">
        <v>2</v>
      </c>
      <c r="G1733" s="20" t="b">
        <f aca="false">FALSE()</f>
        <v>0</v>
      </c>
      <c r="H1733" s="20" t="b">
        <f aca="false">TRUE()</f>
        <v>1</v>
      </c>
    </row>
    <row r="1734" customFormat="false" ht="15" hidden="false" customHeight="true" outlineLevel="0" collapsed="false">
      <c r="A1734" s="19" t="n">
        <v>45801.7916666667</v>
      </c>
      <c r="B1734" s="1" t="s">
        <v>30</v>
      </c>
      <c r="C1734" s="1" t="s">
        <v>119</v>
      </c>
      <c r="D1734" s="1" t="s">
        <v>141</v>
      </c>
      <c r="E1734" s="1" t="n">
        <v>1</v>
      </c>
      <c r="F1734" s="1" t="n">
        <v>1</v>
      </c>
      <c r="G1734" s="20" t="b">
        <f aca="false">FALSE()</f>
        <v>0</v>
      </c>
      <c r="H1734" s="20" t="b">
        <f aca="false">FALSE()</f>
        <v>0</v>
      </c>
    </row>
    <row r="1735" customFormat="false" ht="15" hidden="false" customHeight="true" outlineLevel="0" collapsed="false">
      <c r="A1735" s="19" t="n">
        <v>45802.5</v>
      </c>
      <c r="B1735" s="1" t="s">
        <v>30</v>
      </c>
      <c r="C1735" s="1" t="s">
        <v>117</v>
      </c>
      <c r="D1735" s="1" t="s">
        <v>182</v>
      </c>
      <c r="E1735" s="1" t="n">
        <v>0</v>
      </c>
      <c r="F1735" s="1" t="n">
        <v>4</v>
      </c>
      <c r="G1735" s="20" t="b">
        <f aca="false">FALSE()</f>
        <v>0</v>
      </c>
      <c r="H1735" s="20" t="b">
        <f aca="false">TRUE()</f>
        <v>1</v>
      </c>
    </row>
    <row r="1736" customFormat="false" ht="15" hidden="false" customHeight="true" outlineLevel="0" collapsed="false">
      <c r="A1736" s="19" t="n">
        <v>45802.59375</v>
      </c>
      <c r="B1736" s="1" t="s">
        <v>30</v>
      </c>
      <c r="C1736" s="1" t="s">
        <v>181</v>
      </c>
      <c r="D1736" s="1" t="s">
        <v>124</v>
      </c>
      <c r="E1736" s="1" t="n">
        <v>4</v>
      </c>
      <c r="F1736" s="1" t="n">
        <v>2</v>
      </c>
      <c r="G1736" s="20" t="b">
        <f aca="false">TRUE()</f>
        <v>1</v>
      </c>
      <c r="H1736" s="20" t="b">
        <f aca="false">FALSE()</f>
        <v>0</v>
      </c>
    </row>
    <row r="1737" customFormat="false" ht="15" hidden="false" customHeight="true" outlineLevel="0" collapsed="false">
      <c r="A1737" s="19" t="n">
        <v>45802.625</v>
      </c>
      <c r="B1737" s="1" t="s">
        <v>29</v>
      </c>
      <c r="C1737" s="1" t="s">
        <v>125</v>
      </c>
      <c r="D1737" s="1" t="s">
        <v>137</v>
      </c>
      <c r="E1737" s="1" t="n">
        <v>1</v>
      </c>
      <c r="F1737" s="1" t="n">
        <v>3</v>
      </c>
      <c r="G1737" s="20" t="b">
        <f aca="false">FALSE()</f>
        <v>0</v>
      </c>
      <c r="H1737" s="20" t="b">
        <f aca="false">TRUE()</f>
        <v>1</v>
      </c>
    </row>
    <row r="1738" customFormat="false" ht="15" hidden="false" customHeight="true" outlineLevel="0" collapsed="false">
      <c r="A1738" s="19" t="n">
        <v>45802.625</v>
      </c>
      <c r="B1738" s="1" t="s">
        <v>29</v>
      </c>
      <c r="C1738" s="1" t="s">
        <v>122</v>
      </c>
      <c r="D1738" s="1" t="s">
        <v>23</v>
      </c>
      <c r="E1738" s="1" t="n">
        <v>0</v>
      </c>
      <c r="F1738" s="1" t="n">
        <v>2</v>
      </c>
      <c r="G1738" s="20" t="b">
        <f aca="false">FALSE()</f>
        <v>0</v>
      </c>
      <c r="H1738" s="20" t="b">
        <f aca="false">TRUE()</f>
        <v>1</v>
      </c>
    </row>
    <row r="1739" customFormat="false" ht="15" hidden="false" customHeight="true" outlineLevel="0" collapsed="false">
      <c r="A1739" s="19" t="n">
        <v>45802.625</v>
      </c>
      <c r="B1739" s="1" t="s">
        <v>29</v>
      </c>
      <c r="C1739" s="1" t="s">
        <v>21</v>
      </c>
      <c r="D1739" s="1" t="s">
        <v>153</v>
      </c>
      <c r="E1739" s="1" t="n">
        <v>1</v>
      </c>
      <c r="F1739" s="1" t="n">
        <v>1</v>
      </c>
      <c r="G1739" s="20" t="b">
        <f aca="false">FALSE()</f>
        <v>0</v>
      </c>
      <c r="H1739" s="20" t="b">
        <f aca="false">FALSE()</f>
        <v>0</v>
      </c>
    </row>
    <row r="1740" customFormat="false" ht="15" hidden="false" customHeight="true" outlineLevel="0" collapsed="false">
      <c r="A1740" s="19" t="n">
        <v>45802.625</v>
      </c>
      <c r="B1740" s="1" t="s">
        <v>29</v>
      </c>
      <c r="C1740" s="1" t="s">
        <v>132</v>
      </c>
      <c r="D1740" s="1" t="s">
        <v>128</v>
      </c>
      <c r="E1740" s="1" t="n">
        <v>0</v>
      </c>
      <c r="F1740" s="1" t="n">
        <v>1</v>
      </c>
      <c r="G1740" s="20" t="b">
        <f aca="false">FALSE()</f>
        <v>0</v>
      </c>
      <c r="H1740" s="20" t="b">
        <f aca="false">TRUE()</f>
        <v>1</v>
      </c>
    </row>
    <row r="1741" customFormat="false" ht="15" hidden="false" customHeight="true" outlineLevel="0" collapsed="false">
      <c r="A1741" s="19" t="n">
        <v>45802.625</v>
      </c>
      <c r="B1741" s="1" t="s">
        <v>29</v>
      </c>
      <c r="C1741" s="1" t="s">
        <v>131</v>
      </c>
      <c r="D1741" s="1" t="s">
        <v>152</v>
      </c>
      <c r="E1741" s="1" t="n">
        <v>1</v>
      </c>
      <c r="F1741" s="1" t="n">
        <v>1</v>
      </c>
      <c r="G1741" s="20" t="b">
        <f aca="false">FALSE()</f>
        <v>0</v>
      </c>
      <c r="H1741" s="20" t="b">
        <f aca="false">FALSE()</f>
        <v>0</v>
      </c>
    </row>
    <row r="1742" customFormat="false" ht="15" hidden="false" customHeight="true" outlineLevel="0" collapsed="false">
      <c r="A1742" s="19" t="n">
        <v>45802.625</v>
      </c>
      <c r="B1742" s="1" t="s">
        <v>29</v>
      </c>
      <c r="C1742" s="1" t="s">
        <v>126</v>
      </c>
      <c r="D1742" s="1" t="s">
        <v>162</v>
      </c>
      <c r="E1742" s="1" t="n">
        <v>0</v>
      </c>
      <c r="F1742" s="1" t="n">
        <v>1</v>
      </c>
      <c r="G1742" s="20" t="b">
        <f aca="false">FALSE()</f>
        <v>0</v>
      </c>
      <c r="H1742" s="20" t="b">
        <f aca="false">TRUE()</f>
        <v>1</v>
      </c>
    </row>
    <row r="1743" customFormat="false" ht="15" hidden="false" customHeight="true" outlineLevel="0" collapsed="false">
      <c r="A1743" s="19" t="n">
        <v>45802.625</v>
      </c>
      <c r="B1743" s="1" t="s">
        <v>29</v>
      </c>
      <c r="C1743" s="1" t="s">
        <v>133</v>
      </c>
      <c r="D1743" s="1" t="s">
        <v>130</v>
      </c>
      <c r="E1743" s="1" t="n">
        <v>1</v>
      </c>
      <c r="F1743" s="1" t="n">
        <v>2</v>
      </c>
      <c r="G1743" s="20" t="b">
        <f aca="false">FALSE()</f>
        <v>0</v>
      </c>
      <c r="H1743" s="20" t="b">
        <f aca="false">TRUE()</f>
        <v>1</v>
      </c>
    </row>
    <row r="1744" customFormat="false" ht="15" hidden="false" customHeight="true" outlineLevel="0" collapsed="false">
      <c r="A1744" s="19" t="n">
        <v>45802.625</v>
      </c>
      <c r="B1744" s="1" t="s">
        <v>29</v>
      </c>
      <c r="C1744" s="1" t="s">
        <v>180</v>
      </c>
      <c r="D1744" s="1" t="s">
        <v>129</v>
      </c>
      <c r="E1744" s="1" t="n">
        <v>1</v>
      </c>
      <c r="F1744" s="1" t="n">
        <v>4</v>
      </c>
      <c r="G1744" s="20" t="b">
        <f aca="false">FALSE()</f>
        <v>0</v>
      </c>
      <c r="H1744" s="20" t="b">
        <f aca="false">TRUE()</f>
        <v>1</v>
      </c>
    </row>
    <row r="1745" customFormat="false" ht="15" hidden="false" customHeight="true" outlineLevel="0" collapsed="false">
      <c r="A1745" s="19" t="n">
        <v>45802.625</v>
      </c>
      <c r="B1745" s="1" t="s">
        <v>29</v>
      </c>
      <c r="C1745" s="1" t="s">
        <v>121</v>
      </c>
      <c r="D1745" s="1" t="s">
        <v>138</v>
      </c>
      <c r="E1745" s="1" t="n">
        <v>2</v>
      </c>
      <c r="F1745" s="1" t="n">
        <v>0</v>
      </c>
      <c r="G1745" s="20" t="b">
        <f aca="false">TRUE()</f>
        <v>1</v>
      </c>
      <c r="H1745" s="20" t="b">
        <f aca="false">FALSE()</f>
        <v>0</v>
      </c>
    </row>
    <row r="1746" customFormat="false" ht="15" hidden="false" customHeight="true" outlineLevel="0" collapsed="false">
      <c r="A1746" s="19" t="n">
        <v>45802.625</v>
      </c>
      <c r="B1746" s="1" t="s">
        <v>29</v>
      </c>
      <c r="C1746" s="1" t="s">
        <v>127</v>
      </c>
      <c r="D1746" s="1" t="s">
        <v>179</v>
      </c>
      <c r="E1746" s="1" t="n">
        <v>2</v>
      </c>
      <c r="F1746" s="1" t="n">
        <v>0</v>
      </c>
      <c r="G1746" s="20" t="b">
        <f aca="false">TRUE()</f>
        <v>1</v>
      </c>
      <c r="H1746" s="20" t="b">
        <f aca="false">FALSE()</f>
        <v>0</v>
      </c>
    </row>
    <row r="1747" customFormat="false" ht="15" hidden="false" customHeight="true" outlineLevel="0" collapsed="false">
      <c r="A1747" s="19" t="n">
        <v>45802.78125</v>
      </c>
      <c r="B1747" s="1" t="s">
        <v>31</v>
      </c>
      <c r="C1747" s="1" t="s">
        <v>165</v>
      </c>
      <c r="D1747" s="1" t="s">
        <v>140</v>
      </c>
      <c r="E1747" s="1" t="n">
        <v>2</v>
      </c>
      <c r="F1747" s="1" t="n">
        <v>3</v>
      </c>
      <c r="G1747" s="20" t="b">
        <f aca="false">FALSE()</f>
        <v>0</v>
      </c>
      <c r="H1747" s="20" t="b">
        <f aca="false">TRUE()</f>
        <v>1</v>
      </c>
    </row>
    <row r="1748" customFormat="false" ht="15" hidden="false" customHeight="true" outlineLevel="0" collapsed="false">
      <c r="A1748" s="19" t="n">
        <v>45802.78125</v>
      </c>
      <c r="B1748" s="1" t="s">
        <v>31</v>
      </c>
      <c r="C1748" s="1" t="s">
        <v>24</v>
      </c>
      <c r="D1748" s="1" t="s">
        <v>139</v>
      </c>
      <c r="E1748" s="1" t="n">
        <v>2</v>
      </c>
      <c r="F1748" s="1" t="n">
        <v>3</v>
      </c>
      <c r="G1748" s="20" t="b">
        <f aca="false">FALSE()</f>
        <v>0</v>
      </c>
      <c r="H1748" s="20" t="b">
        <f aca="false">TRUE()</f>
        <v>1</v>
      </c>
    </row>
    <row r="1749" customFormat="false" ht="15" hidden="false" customHeight="true" outlineLevel="0" collapsed="false">
      <c r="A1749" s="19" t="n">
        <v>45802.78125</v>
      </c>
      <c r="B1749" s="1" t="s">
        <v>31</v>
      </c>
      <c r="C1749" s="1" t="s">
        <v>169</v>
      </c>
      <c r="D1749" s="1" t="s">
        <v>174</v>
      </c>
      <c r="E1749" s="1" t="n">
        <v>0</v>
      </c>
      <c r="F1749" s="1" t="n">
        <v>1</v>
      </c>
      <c r="G1749" s="20" t="b">
        <f aca="false">FALSE()</f>
        <v>0</v>
      </c>
      <c r="H1749" s="20" t="b">
        <f aca="false">TRUE()</f>
        <v>1</v>
      </c>
    </row>
    <row r="1750" customFormat="false" ht="15" hidden="false" customHeight="true" outlineLevel="0" collapsed="false">
      <c r="A1750" s="19" t="n">
        <v>45802.78125</v>
      </c>
      <c r="B1750" s="1" t="s">
        <v>31</v>
      </c>
      <c r="C1750" s="1" t="s">
        <v>147</v>
      </c>
      <c r="D1750" s="1" t="s">
        <v>163</v>
      </c>
      <c r="E1750" s="1" t="n">
        <v>1</v>
      </c>
      <c r="F1750" s="1" t="n">
        <v>2</v>
      </c>
      <c r="G1750" s="20" t="b">
        <f aca="false">FALSE()</f>
        <v>0</v>
      </c>
      <c r="H1750" s="20" t="b">
        <f aca="false">TRUE()</f>
        <v>1</v>
      </c>
    </row>
    <row r="1751" customFormat="false" ht="15" hidden="false" customHeight="true" outlineLevel="0" collapsed="false">
      <c r="A1751" s="19" t="n">
        <v>45802.78125</v>
      </c>
      <c r="B1751" s="1" t="s">
        <v>31</v>
      </c>
      <c r="C1751" s="1" t="s">
        <v>146</v>
      </c>
      <c r="D1751" s="1" t="s">
        <v>20</v>
      </c>
      <c r="E1751" s="1" t="n">
        <v>0</v>
      </c>
      <c r="F1751" s="1" t="n">
        <v>2</v>
      </c>
      <c r="G1751" s="20" t="b">
        <f aca="false">FALSE()</f>
        <v>0</v>
      </c>
      <c r="H1751" s="20" t="b">
        <f aca="false">TRUE()</f>
        <v>1</v>
      </c>
    </row>
    <row r="1752" customFormat="false" ht="15" hidden="false" customHeight="true" outlineLevel="0" collapsed="false">
      <c r="A1752" s="19" t="n">
        <v>45802.78125</v>
      </c>
      <c r="B1752" s="1" t="s">
        <v>31</v>
      </c>
      <c r="C1752" s="1" t="s">
        <v>170</v>
      </c>
      <c r="D1752" s="1" t="s">
        <v>177</v>
      </c>
      <c r="E1752" s="1" t="n">
        <v>2</v>
      </c>
      <c r="F1752" s="1" t="n">
        <v>3</v>
      </c>
      <c r="G1752" s="20" t="b">
        <f aca="false">FALSE()</f>
        <v>0</v>
      </c>
      <c r="H1752" s="20" t="b">
        <f aca="false">TRUE()</f>
        <v>1</v>
      </c>
    </row>
    <row r="1753" customFormat="false" ht="15" hidden="false" customHeight="true" outlineLevel="0" collapsed="false">
      <c r="A1753" s="19" t="n">
        <v>45802.7916666667</v>
      </c>
      <c r="B1753" s="1" t="s">
        <v>30</v>
      </c>
      <c r="C1753" s="1" t="s">
        <v>114</v>
      </c>
      <c r="D1753" s="1" t="s">
        <v>16</v>
      </c>
      <c r="E1753" s="1" t="n">
        <v>0</v>
      </c>
      <c r="F1753" s="1" t="n">
        <v>3</v>
      </c>
      <c r="G1753" s="20" t="b">
        <f aca="false">FALSE()</f>
        <v>0</v>
      </c>
      <c r="H1753" s="20" t="b">
        <f aca="false">TRUE()</f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7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20"/>
    <col collapsed="false" customWidth="true" hidden="false" outlineLevel="0" max="4" min="2" style="1" width="25"/>
    <col collapsed="false" customWidth="true" hidden="false" outlineLevel="0" max="6" min="5" style="1" width="12"/>
  </cols>
  <sheetData>
    <row r="1" customFormat="false" ht="15" hidden="false" customHeight="true" outlineLevel="0" collapsed="false">
      <c r="A1" s="17" t="s">
        <v>107</v>
      </c>
      <c r="B1" s="17" t="s">
        <v>26</v>
      </c>
      <c r="C1" s="17" t="s">
        <v>108</v>
      </c>
      <c r="D1" s="17" t="s">
        <v>109</v>
      </c>
      <c r="E1" s="17" t="s">
        <v>110</v>
      </c>
      <c r="F1" s="17" t="s">
        <v>111</v>
      </c>
      <c r="G1" s="17" t="s">
        <v>112</v>
      </c>
      <c r="H1" s="17" t="s">
        <v>113</v>
      </c>
    </row>
    <row r="2" customFormat="false" ht="15" hidden="false" customHeight="true" outlineLevel="0" collapsed="false">
      <c r="A2" s="19" t="n">
        <v>45884.7083333333</v>
      </c>
      <c r="B2" s="1" t="s">
        <v>30</v>
      </c>
      <c r="C2" s="1" t="s">
        <v>117</v>
      </c>
      <c r="D2" s="1" t="s">
        <v>167</v>
      </c>
      <c r="E2" s="1" t="n">
        <f aca="false">'✍️ Score Entry 2025-26'!F6</f>
        <v>1</v>
      </c>
      <c r="F2" s="1" t="n">
        <f aca="false">'✍️ Score Entry 2025-26'!G6</f>
        <v>3</v>
      </c>
      <c r="G2" s="20" t="b">
        <f aca="false">E2&gt;F2</f>
        <v>0</v>
      </c>
      <c r="H2" s="20" t="b">
        <f aca="false">F2&gt;E2</f>
        <v>1</v>
      </c>
    </row>
    <row r="3" customFormat="false" ht="15" hidden="false" customHeight="true" outlineLevel="0" collapsed="false">
      <c r="A3" s="19" t="n">
        <v>45884.78125</v>
      </c>
      <c r="B3" s="1" t="s">
        <v>33</v>
      </c>
      <c r="C3" s="1" t="s">
        <v>171</v>
      </c>
      <c r="D3" s="1" t="s">
        <v>135</v>
      </c>
      <c r="E3" s="1" t="n">
        <f aca="false">'✍️ Score Entry 2025-26'!F7</f>
        <v>1</v>
      </c>
      <c r="F3" s="1" t="n">
        <f aca="false">'✍️ Score Entry 2025-26'!G7</f>
        <v>0</v>
      </c>
      <c r="G3" s="20" t="b">
        <f aca="false">E3&gt;F3</f>
        <v>1</v>
      </c>
      <c r="H3" s="20" t="b">
        <f aca="false">F3&gt;E3</f>
        <v>0</v>
      </c>
    </row>
    <row r="4" customFormat="false" ht="15" hidden="false" customHeight="true" outlineLevel="0" collapsed="false">
      <c r="A4" s="19" t="n">
        <v>45884.7916666667</v>
      </c>
      <c r="B4" s="1" t="s">
        <v>29</v>
      </c>
      <c r="C4" s="1" t="s">
        <v>21</v>
      </c>
      <c r="D4" s="1" t="s">
        <v>127</v>
      </c>
      <c r="E4" s="1" t="n">
        <f aca="false">'✍️ Score Entry 2025-26'!F8</f>
        <v>4</v>
      </c>
      <c r="F4" s="1" t="n">
        <f aca="false">'✍️ Score Entry 2025-26'!G8</f>
        <v>2</v>
      </c>
      <c r="G4" s="20" t="b">
        <f aca="false">E4&gt;F4</f>
        <v>1</v>
      </c>
      <c r="H4" s="20" t="b">
        <f aca="false">F4&gt;E4</f>
        <v>0</v>
      </c>
    </row>
    <row r="5" customFormat="false" ht="15" hidden="false" customHeight="true" outlineLevel="0" collapsed="false">
      <c r="A5" s="19" t="n">
        <v>45884.8125</v>
      </c>
      <c r="B5" s="1" t="s">
        <v>30</v>
      </c>
      <c r="C5" s="1" t="s">
        <v>181</v>
      </c>
      <c r="D5" s="1" t="s">
        <v>200</v>
      </c>
      <c r="E5" s="1" t="n">
        <f aca="false">'✍️ Score Entry 2025-26'!F9</f>
        <v>2</v>
      </c>
      <c r="F5" s="1" t="n">
        <f aca="false">'✍️ Score Entry 2025-26'!G9</f>
        <v>0</v>
      </c>
      <c r="G5" s="20" t="b">
        <f aca="false">E5&gt;F5</f>
        <v>1</v>
      </c>
      <c r="H5" s="20" t="b">
        <f aca="false">F5&gt;E5</f>
        <v>0</v>
      </c>
    </row>
    <row r="6" customFormat="false" ht="15" hidden="false" customHeight="true" outlineLevel="0" collapsed="false">
      <c r="A6" s="19" t="n">
        <v>45885.4791666667</v>
      </c>
      <c r="B6" s="1" t="s">
        <v>29</v>
      </c>
      <c r="C6" s="1" t="s">
        <v>138</v>
      </c>
      <c r="D6" s="1" t="s">
        <v>132</v>
      </c>
      <c r="E6" s="1" t="n">
        <f aca="false">'✍️ Score Entry 2025-26'!F10</f>
        <v>0</v>
      </c>
      <c r="F6" s="1" t="n">
        <f aca="false">'✍️ Score Entry 2025-26'!G10</f>
        <v>0</v>
      </c>
      <c r="G6" s="20" t="b">
        <f aca="false">E6&gt;F6</f>
        <v>0</v>
      </c>
      <c r="H6" s="20" t="b">
        <f aca="false">F6&gt;E6</f>
        <v>0</v>
      </c>
    </row>
    <row r="7" customFormat="false" ht="15" hidden="false" customHeight="true" outlineLevel="0" collapsed="false">
      <c r="A7" s="19" t="n">
        <v>45885.5833333333</v>
      </c>
      <c r="B7" s="1" t="s">
        <v>29</v>
      </c>
      <c r="C7" s="1" t="s">
        <v>129</v>
      </c>
      <c r="D7" s="1" t="s">
        <v>122</v>
      </c>
      <c r="E7" s="1" t="n">
        <f aca="false">'✍️ Score Entry 2025-26'!F11</f>
        <v>1</v>
      </c>
      <c r="F7" s="1" t="n">
        <f aca="false">'✍️ Score Entry 2025-26'!G11</f>
        <v>1</v>
      </c>
      <c r="G7" s="20" t="b">
        <f aca="false">E7&gt;F7</f>
        <v>0</v>
      </c>
      <c r="H7" s="20" t="b">
        <f aca="false">F7&gt;E7</f>
        <v>0</v>
      </c>
    </row>
    <row r="8" customFormat="false" ht="15" hidden="false" customHeight="true" outlineLevel="0" collapsed="false">
      <c r="A8" s="19" t="n">
        <v>45885.5833333333</v>
      </c>
      <c r="B8" s="1" t="s">
        <v>29</v>
      </c>
      <c r="C8" s="1" t="s">
        <v>180</v>
      </c>
      <c r="D8" s="1" t="s">
        <v>201</v>
      </c>
      <c r="E8" s="1" t="n">
        <f aca="false">'✍️ Score Entry 2025-26'!F12</f>
        <v>3</v>
      </c>
      <c r="F8" s="1" t="n">
        <f aca="false">'✍️ Score Entry 2025-26'!G12</f>
        <v>0</v>
      </c>
      <c r="G8" s="20" t="b">
        <f aca="false">E8&gt;F8</f>
        <v>1</v>
      </c>
      <c r="H8" s="20" t="b">
        <f aca="false">F8&gt;E8</f>
        <v>0</v>
      </c>
    </row>
    <row r="9" customFormat="false" ht="15" hidden="false" customHeight="true" outlineLevel="0" collapsed="false">
      <c r="A9" s="19" t="n">
        <v>45885.5833333333</v>
      </c>
      <c r="B9" s="1" t="s">
        <v>29</v>
      </c>
      <c r="C9" s="1" t="s">
        <v>202</v>
      </c>
      <c r="D9" s="1" t="s">
        <v>137</v>
      </c>
      <c r="E9" s="1" t="n">
        <f aca="false">'✍️ Score Entry 2025-26'!F13</f>
        <v>3</v>
      </c>
      <c r="F9" s="1" t="n">
        <f aca="false">'✍️ Score Entry 2025-26'!G13</f>
        <v>0</v>
      </c>
      <c r="G9" s="20" t="b">
        <f aca="false">E9&gt;F9</f>
        <v>1</v>
      </c>
      <c r="H9" s="20" t="b">
        <f aca="false">F9&gt;E9</f>
        <v>0</v>
      </c>
    </row>
    <row r="10" customFormat="false" ht="15" hidden="false" customHeight="true" outlineLevel="0" collapsed="false">
      <c r="A10" s="19" t="n">
        <v>45885.625</v>
      </c>
      <c r="B10" s="1" t="s">
        <v>33</v>
      </c>
      <c r="C10" s="1" t="s">
        <v>157</v>
      </c>
      <c r="D10" s="1" t="s">
        <v>172</v>
      </c>
      <c r="E10" s="1" t="n">
        <f aca="false">'✍️ Score Entry 2025-26'!F14</f>
        <v>0</v>
      </c>
      <c r="F10" s="1" t="n">
        <f aca="false">'✍️ Score Entry 2025-26'!G14</f>
        <v>1</v>
      </c>
      <c r="G10" s="20" t="b">
        <f aca="false">E10&gt;F10</f>
        <v>0</v>
      </c>
      <c r="H10" s="20" t="b">
        <f aca="false">F10&gt;E10</f>
        <v>1</v>
      </c>
    </row>
    <row r="11" customFormat="false" ht="15" hidden="false" customHeight="true" outlineLevel="0" collapsed="false">
      <c r="A11" s="19" t="n">
        <v>45885.6875</v>
      </c>
      <c r="B11" s="1" t="s">
        <v>29</v>
      </c>
      <c r="C11" s="1" t="s">
        <v>131</v>
      </c>
      <c r="D11" s="1" t="s">
        <v>23</v>
      </c>
      <c r="E11" s="1" t="n">
        <f aca="false">'✍️ Score Entry 2025-26'!F15</f>
        <v>0</v>
      </c>
      <c r="F11" s="1" t="n">
        <f aca="false">'✍️ Score Entry 2025-26'!G15</f>
        <v>4</v>
      </c>
      <c r="G11" s="20" t="b">
        <f aca="false">E11&gt;F11</f>
        <v>0</v>
      </c>
      <c r="H11" s="20" t="b">
        <f aca="false">F11&gt;E11</f>
        <v>1</v>
      </c>
    </row>
    <row r="12" customFormat="false" ht="15" hidden="false" customHeight="true" outlineLevel="0" collapsed="false">
      <c r="A12" s="19" t="n">
        <v>45885.7083333333</v>
      </c>
      <c r="B12" s="1" t="s">
        <v>33</v>
      </c>
      <c r="C12" s="1" t="s">
        <v>149</v>
      </c>
      <c r="D12" s="1" t="s">
        <v>120</v>
      </c>
      <c r="E12" s="1" t="n">
        <f aca="false">'✍️ Score Entry 2025-26'!F16</f>
        <v>3</v>
      </c>
      <c r="F12" s="1" t="n">
        <f aca="false">'✍️ Score Entry 2025-26'!G16</f>
        <v>1</v>
      </c>
      <c r="G12" s="20" t="b">
        <f aca="false">E12&gt;F12</f>
        <v>1</v>
      </c>
      <c r="H12" s="20" t="b">
        <f aca="false">F12&gt;E12</f>
        <v>0</v>
      </c>
    </row>
    <row r="13" customFormat="false" ht="15" hidden="false" customHeight="true" outlineLevel="0" collapsed="false">
      <c r="A13" s="19" t="n">
        <v>45885.7291666667</v>
      </c>
      <c r="B13" s="1" t="s">
        <v>30</v>
      </c>
      <c r="C13" s="1" t="s">
        <v>173</v>
      </c>
      <c r="D13" s="1" t="s">
        <v>16</v>
      </c>
      <c r="E13" s="1" t="n">
        <f aca="false">'✍️ Score Entry 2025-26'!F17</f>
        <v>0</v>
      </c>
      <c r="F13" s="1" t="n">
        <f aca="false">'✍️ Score Entry 2025-26'!G17</f>
        <v>3</v>
      </c>
      <c r="G13" s="20" t="b">
        <f aca="false">E13&gt;F13</f>
        <v>0</v>
      </c>
      <c r="H13" s="20" t="b">
        <f aca="false">F13&gt;E13</f>
        <v>1</v>
      </c>
    </row>
    <row r="14" customFormat="false" ht="15" hidden="false" customHeight="true" outlineLevel="0" collapsed="false">
      <c r="A14" s="19" t="n">
        <v>45885.7951388889</v>
      </c>
      <c r="B14" s="1" t="s">
        <v>33</v>
      </c>
      <c r="C14" s="1" t="s">
        <v>155</v>
      </c>
      <c r="D14" s="1" t="s">
        <v>158</v>
      </c>
      <c r="E14" s="1" t="n">
        <f aca="false">'✍️ Score Entry 2025-26'!F18</f>
        <v>0</v>
      </c>
      <c r="F14" s="1" t="n">
        <f aca="false">'✍️ Score Entry 2025-26'!G18</f>
        <v>1</v>
      </c>
      <c r="G14" s="20" t="b">
        <f aca="false">E14&gt;F14</f>
        <v>0</v>
      </c>
      <c r="H14" s="20" t="b">
        <f aca="false">F14&gt;E14</f>
        <v>1</v>
      </c>
    </row>
    <row r="15" customFormat="false" ht="15" hidden="false" customHeight="true" outlineLevel="0" collapsed="false">
      <c r="A15" s="19" t="n">
        <v>45885.8125</v>
      </c>
      <c r="B15" s="1" t="s">
        <v>30</v>
      </c>
      <c r="C15" s="1" t="s">
        <v>119</v>
      </c>
      <c r="D15" s="1" t="s">
        <v>203</v>
      </c>
      <c r="E15" s="1" t="n">
        <f aca="false">'✍️ Score Entry 2025-26'!F19</f>
        <v>2</v>
      </c>
      <c r="F15" s="1" t="n">
        <f aca="false">'✍️ Score Entry 2025-26'!G19</f>
        <v>1</v>
      </c>
      <c r="G15" s="20" t="b">
        <f aca="false">E15&gt;F15</f>
        <v>1</v>
      </c>
      <c r="H15" s="20" t="b">
        <f aca="false">F15&gt;E15</f>
        <v>0</v>
      </c>
    </row>
    <row r="16" customFormat="false" ht="15" hidden="false" customHeight="true" outlineLevel="0" collapsed="false">
      <c r="A16" s="19" t="n">
        <v>45885.8125</v>
      </c>
      <c r="B16" s="1" t="s">
        <v>30</v>
      </c>
      <c r="C16" s="1" t="s">
        <v>151</v>
      </c>
      <c r="D16" s="1" t="s">
        <v>166</v>
      </c>
      <c r="E16" s="1" t="n">
        <f aca="false">'✍️ Score Entry 2025-26'!F20</f>
        <v>1</v>
      </c>
      <c r="F16" s="1" t="n">
        <f aca="false">'✍️ Score Entry 2025-26'!G20</f>
        <v>1</v>
      </c>
      <c r="G16" s="20" t="b">
        <f aca="false">E16&gt;F16</f>
        <v>0</v>
      </c>
      <c r="H16" s="20" t="b">
        <f aca="false">F16&gt;E16</f>
        <v>0</v>
      </c>
    </row>
    <row r="17" customFormat="false" ht="15" hidden="false" customHeight="true" outlineLevel="0" collapsed="false">
      <c r="A17" s="19" t="n">
        <v>45886.5416666667</v>
      </c>
      <c r="B17" s="1" t="s">
        <v>33</v>
      </c>
      <c r="C17" s="1" t="s">
        <v>134</v>
      </c>
      <c r="D17" s="1" t="s">
        <v>144</v>
      </c>
      <c r="E17" s="1" t="n">
        <f aca="false">'✍️ Score Entry 2025-26'!F21</f>
        <v>3</v>
      </c>
      <c r="F17" s="1" t="n">
        <f aca="false">'✍️ Score Entry 2025-26'!G21</f>
        <v>3</v>
      </c>
      <c r="G17" s="20" t="b">
        <f aca="false">E17&gt;F17</f>
        <v>0</v>
      </c>
      <c r="H17" s="20" t="b">
        <f aca="false">F17&gt;E17</f>
        <v>0</v>
      </c>
    </row>
    <row r="18" customFormat="false" ht="15" hidden="false" customHeight="true" outlineLevel="0" collapsed="false">
      <c r="A18" s="19" t="n">
        <v>45886.5416666667</v>
      </c>
      <c r="B18" s="1" t="s">
        <v>29</v>
      </c>
      <c r="C18" s="1" t="s">
        <v>126</v>
      </c>
      <c r="D18" s="1" t="s">
        <v>152</v>
      </c>
      <c r="E18" s="1" t="n">
        <f aca="false">'✍️ Score Entry 2025-26'!F22</f>
        <v>3</v>
      </c>
      <c r="F18" s="1" t="n">
        <f aca="false">'✍️ Score Entry 2025-26'!G22</f>
        <v>1</v>
      </c>
      <c r="G18" s="20" t="b">
        <f aca="false">E18&gt;F18</f>
        <v>1</v>
      </c>
      <c r="H18" s="20" t="b">
        <f aca="false">F18&gt;E18</f>
        <v>0</v>
      </c>
    </row>
    <row r="19" customFormat="false" ht="15" hidden="false" customHeight="true" outlineLevel="0" collapsed="false">
      <c r="A19" s="19" t="n">
        <v>45886.5416666667</v>
      </c>
      <c r="B19" s="1" t="s">
        <v>29</v>
      </c>
      <c r="C19" s="1" t="s">
        <v>162</v>
      </c>
      <c r="D19" s="1" t="s">
        <v>153</v>
      </c>
      <c r="E19" s="1" t="n">
        <f aca="false">'✍️ Score Entry 2025-26'!F23</f>
        <v>0</v>
      </c>
      <c r="F19" s="1" t="n">
        <f aca="false">'✍️ Score Entry 2025-26'!G23</f>
        <v>0</v>
      </c>
      <c r="G19" s="20" t="b">
        <f aca="false">E19&gt;F19</f>
        <v>0</v>
      </c>
      <c r="H19" s="20" t="b">
        <f aca="false">F19&gt;E19</f>
        <v>0</v>
      </c>
    </row>
    <row r="20" customFormat="false" ht="15" hidden="false" customHeight="true" outlineLevel="0" collapsed="false">
      <c r="A20" s="19" t="n">
        <v>45886.625</v>
      </c>
      <c r="B20" s="1" t="s">
        <v>30</v>
      </c>
      <c r="C20" s="1" t="s">
        <v>118</v>
      </c>
      <c r="D20" s="1" t="s">
        <v>115</v>
      </c>
      <c r="E20" s="1" t="n">
        <f aca="false">'✍️ Score Entry 2025-26'!F24</f>
        <v>0</v>
      </c>
      <c r="F20" s="1" t="n">
        <f aca="false">'✍️ Score Entry 2025-26'!G24</f>
        <v>2</v>
      </c>
      <c r="G20" s="20" t="b">
        <f aca="false">E20&gt;F20</f>
        <v>0</v>
      </c>
      <c r="H20" s="20" t="b">
        <f aca="false">F20&gt;E20</f>
        <v>1</v>
      </c>
    </row>
    <row r="21" customFormat="false" ht="15" hidden="false" customHeight="true" outlineLevel="0" collapsed="false">
      <c r="A21" s="19" t="n">
        <v>45886.6354166667</v>
      </c>
      <c r="B21" s="1" t="s">
        <v>33</v>
      </c>
      <c r="C21" s="1" t="s">
        <v>204</v>
      </c>
      <c r="D21" s="1" t="s">
        <v>161</v>
      </c>
      <c r="E21" s="1" t="n">
        <f aca="false">'✍️ Score Entry 2025-26'!F25</f>
        <v>0</v>
      </c>
      <c r="F21" s="1" t="n">
        <f aca="false">'✍️ Score Entry 2025-26'!G25</f>
        <v>1</v>
      </c>
      <c r="G21" s="20" t="b">
        <f aca="false">E21&gt;F21</f>
        <v>0</v>
      </c>
      <c r="H21" s="20" t="b">
        <f aca="false">F21&gt;E21</f>
        <v>1</v>
      </c>
    </row>
    <row r="22" customFormat="false" ht="15" hidden="false" customHeight="true" outlineLevel="0" collapsed="false">
      <c r="A22" s="19" t="n">
        <v>45886.6354166667</v>
      </c>
      <c r="B22" s="1" t="s">
        <v>33</v>
      </c>
      <c r="C22" s="1" t="s">
        <v>154</v>
      </c>
      <c r="D22" s="1" t="s">
        <v>205</v>
      </c>
      <c r="E22" s="1" t="n">
        <f aca="false">'✍️ Score Entry 2025-26'!F26</f>
        <v>1</v>
      </c>
      <c r="F22" s="1" t="n">
        <f aca="false">'✍️ Score Entry 2025-26'!G26</f>
        <v>0</v>
      </c>
      <c r="G22" s="20" t="b">
        <f aca="false">E22&gt;F22</f>
        <v>1</v>
      </c>
      <c r="H22" s="20" t="b">
        <f aca="false">F22&gt;E22</f>
        <v>0</v>
      </c>
    </row>
    <row r="23" customFormat="false" ht="15" hidden="false" customHeight="true" outlineLevel="0" collapsed="false">
      <c r="A23" s="19" t="n">
        <v>45886.6354166667</v>
      </c>
      <c r="B23" s="1" t="s">
        <v>33</v>
      </c>
      <c r="C23" s="1" t="s">
        <v>156</v>
      </c>
      <c r="D23" s="1" t="s">
        <v>206</v>
      </c>
      <c r="E23" s="1" t="n">
        <f aca="false">'✍️ Score Entry 2025-26'!F27</f>
        <v>1</v>
      </c>
      <c r="F23" s="1" t="n">
        <f aca="false">'✍️ Score Entry 2025-26'!G27</f>
        <v>0</v>
      </c>
      <c r="G23" s="20" t="b">
        <f aca="false">E23&gt;F23</f>
        <v>1</v>
      </c>
      <c r="H23" s="20" t="b">
        <f aca="false">F23&gt;E23</f>
        <v>0</v>
      </c>
    </row>
    <row r="24" customFormat="false" ht="15" hidden="false" customHeight="true" outlineLevel="0" collapsed="false">
      <c r="A24" s="19" t="n">
        <v>45886.6458333333</v>
      </c>
      <c r="B24" s="1" t="s">
        <v>29</v>
      </c>
      <c r="C24" s="1" t="s">
        <v>121</v>
      </c>
      <c r="D24" s="1" t="s">
        <v>130</v>
      </c>
      <c r="E24" s="1" t="n">
        <f aca="false">'✍️ Score Entry 2025-26'!F28</f>
        <v>0</v>
      </c>
      <c r="F24" s="1" t="n">
        <f aca="false">'✍️ Score Entry 2025-26'!G28</f>
        <v>1</v>
      </c>
      <c r="G24" s="20" t="b">
        <f aca="false">E24&gt;F24</f>
        <v>0</v>
      </c>
      <c r="H24" s="20" t="b">
        <f aca="false">F24&gt;E24</f>
        <v>1</v>
      </c>
    </row>
    <row r="25" customFormat="false" ht="15" hidden="false" customHeight="true" outlineLevel="0" collapsed="false">
      <c r="A25" s="19" t="n">
        <v>45886.7291666667</v>
      </c>
      <c r="B25" s="1" t="s">
        <v>30</v>
      </c>
      <c r="C25" s="1" t="s">
        <v>114</v>
      </c>
      <c r="D25" s="1" t="s">
        <v>124</v>
      </c>
      <c r="E25" s="1" t="n">
        <f aca="false">'✍️ Score Entry 2025-26'!F29</f>
        <v>3</v>
      </c>
      <c r="F25" s="1" t="n">
        <f aca="false">'✍️ Score Entry 2025-26'!G29</f>
        <v>2</v>
      </c>
      <c r="G25" s="20" t="b">
        <f aca="false">E25&gt;F25</f>
        <v>1</v>
      </c>
      <c r="H25" s="20" t="b">
        <f aca="false">F25&gt;E25</f>
        <v>0</v>
      </c>
    </row>
    <row r="26" customFormat="false" ht="15" hidden="false" customHeight="true" outlineLevel="0" collapsed="false">
      <c r="A26" s="19" t="n">
        <v>45886.78125</v>
      </c>
      <c r="B26" s="1" t="s">
        <v>33</v>
      </c>
      <c r="C26" s="1" t="s">
        <v>159</v>
      </c>
      <c r="D26" s="1" t="s">
        <v>17</v>
      </c>
      <c r="E26" s="1" t="n">
        <f aca="false">'✍️ Score Entry 2025-26'!F30</f>
        <v>0</v>
      </c>
      <c r="F26" s="1" t="n">
        <f aca="false">'✍️ Score Entry 2025-26'!G30</f>
        <v>1</v>
      </c>
      <c r="G26" s="20" t="b">
        <f aca="false">E26&gt;F26</f>
        <v>0</v>
      </c>
      <c r="H26" s="20" t="b">
        <f aca="false">F26&gt;E26</f>
        <v>1</v>
      </c>
    </row>
    <row r="27" customFormat="false" ht="15" hidden="false" customHeight="true" outlineLevel="0" collapsed="false">
      <c r="A27" s="19" t="n">
        <v>45886.8125</v>
      </c>
      <c r="B27" s="1" t="s">
        <v>30</v>
      </c>
      <c r="C27" s="1" t="s">
        <v>176</v>
      </c>
      <c r="D27" s="1" t="s">
        <v>182</v>
      </c>
      <c r="E27" s="1" t="n">
        <f aca="false">'✍️ Score Entry 2025-26'!F31</f>
        <v>2</v>
      </c>
      <c r="F27" s="1" t="n">
        <f aca="false">'✍️ Score Entry 2025-26'!G31</f>
        <v>1</v>
      </c>
      <c r="G27" s="20" t="b">
        <f aca="false">E27&gt;F27</f>
        <v>1</v>
      </c>
      <c r="H27" s="20" t="b">
        <f aca="false">F27&gt;E27</f>
        <v>0</v>
      </c>
    </row>
    <row r="28" customFormat="false" ht="15" hidden="false" customHeight="true" outlineLevel="0" collapsed="false">
      <c r="A28" s="19" t="n">
        <v>45887.7916666667</v>
      </c>
      <c r="B28" s="1" t="s">
        <v>29</v>
      </c>
      <c r="C28" s="1" t="s">
        <v>207</v>
      </c>
      <c r="D28" s="1" t="s">
        <v>128</v>
      </c>
      <c r="E28" s="1" t="n">
        <f aca="false">'✍️ Score Entry 2025-26'!F32</f>
        <v>1</v>
      </c>
      <c r="F28" s="1" t="n">
        <f aca="false">'✍️ Score Entry 2025-26'!G32</f>
        <v>0</v>
      </c>
      <c r="G28" s="20" t="b">
        <f aca="false">E28&gt;F28</f>
        <v>1</v>
      </c>
      <c r="H28" s="20" t="b">
        <f aca="false">F28&gt;E28</f>
        <v>0</v>
      </c>
    </row>
    <row r="29" customFormat="false" ht="15" hidden="false" customHeight="true" outlineLevel="0" collapsed="false">
      <c r="A29" s="19" t="n">
        <v>45887.7916666667</v>
      </c>
      <c r="B29" s="1" t="s">
        <v>30</v>
      </c>
      <c r="C29" s="1" t="s">
        <v>208</v>
      </c>
      <c r="D29" s="1" t="s">
        <v>116</v>
      </c>
      <c r="E29" s="1" t="n">
        <f aca="false">'✍️ Score Entry 2025-26'!F33</f>
        <v>1</v>
      </c>
      <c r="F29" s="1" t="n">
        <f aca="false">'✍️ Score Entry 2025-26'!G33</f>
        <v>1</v>
      </c>
      <c r="G29" s="20" t="b">
        <f aca="false">E29&gt;F29</f>
        <v>0</v>
      </c>
      <c r="H29" s="20" t="b">
        <f aca="false">F29&gt;E29</f>
        <v>0</v>
      </c>
    </row>
    <row r="30" customFormat="false" ht="15" hidden="false" customHeight="true" outlineLevel="0" collapsed="false">
      <c r="A30" s="19" t="n">
        <v>45888.7916666667</v>
      </c>
      <c r="B30" s="1" t="s">
        <v>30</v>
      </c>
      <c r="C30" s="1" t="s">
        <v>18</v>
      </c>
      <c r="D30" s="1" t="s">
        <v>141</v>
      </c>
      <c r="E30" s="1" t="n">
        <f aca="false">'✍️ Score Entry 2025-26'!F34</f>
        <v>1</v>
      </c>
      <c r="F30" s="1" t="n">
        <f aca="false">'✍️ Score Entry 2025-26'!G34</f>
        <v>0</v>
      </c>
      <c r="G30" s="20" t="b">
        <f aca="false">E30&gt;F30</f>
        <v>1</v>
      </c>
      <c r="H30" s="20" t="b">
        <f aca="false">F30&gt;E30</f>
        <v>0</v>
      </c>
    </row>
    <row r="31" customFormat="false" ht="15" hidden="false" customHeight="true" outlineLevel="0" collapsed="false">
      <c r="A31" s="19" t="n">
        <v>45891.7708333333</v>
      </c>
      <c r="B31" s="1" t="s">
        <v>32</v>
      </c>
      <c r="C31" s="1" t="s">
        <v>15</v>
      </c>
      <c r="D31" s="1" t="s">
        <v>185</v>
      </c>
      <c r="E31" s="1" t="n">
        <f aca="false">'✍️ Score Entry 2025-26'!F35</f>
        <v>6</v>
      </c>
      <c r="F31" s="1" t="n">
        <f aca="false">'✍️ Score Entry 2025-26'!G35</f>
        <v>0</v>
      </c>
      <c r="G31" s="20" t="b">
        <f aca="false">E31&gt;F31</f>
        <v>1</v>
      </c>
      <c r="H31" s="20" t="b">
        <f aca="false">F31&gt;E31</f>
        <v>0</v>
      </c>
    </row>
    <row r="32" customFormat="false" ht="15" hidden="false" customHeight="true" outlineLevel="0" collapsed="false">
      <c r="A32" s="19" t="n">
        <v>45891.78125</v>
      </c>
      <c r="B32" s="1" t="s">
        <v>33</v>
      </c>
      <c r="C32" s="1" t="s">
        <v>17</v>
      </c>
      <c r="D32" s="1" t="s">
        <v>156</v>
      </c>
      <c r="E32" s="1" t="n">
        <f aca="false">'✍️ Score Entry 2025-26'!F36</f>
        <v>1</v>
      </c>
      <c r="F32" s="1" t="n">
        <f aca="false">'✍️ Score Entry 2025-26'!G36</f>
        <v>0</v>
      </c>
      <c r="G32" s="20" t="b">
        <f aca="false">E32&gt;F32</f>
        <v>1</v>
      </c>
      <c r="H32" s="20" t="b">
        <f aca="false">F32&gt;E32</f>
        <v>0</v>
      </c>
    </row>
    <row r="33" customFormat="false" ht="15" hidden="false" customHeight="true" outlineLevel="0" collapsed="false">
      <c r="A33" s="19" t="n">
        <v>45891.7916666667</v>
      </c>
      <c r="B33" s="1" t="s">
        <v>29</v>
      </c>
      <c r="C33" s="1" t="s">
        <v>137</v>
      </c>
      <c r="D33" s="1" t="s">
        <v>162</v>
      </c>
      <c r="E33" s="1" t="n">
        <f aca="false">'✍️ Score Entry 2025-26'!F37</f>
        <v>1</v>
      </c>
      <c r="F33" s="1" t="n">
        <f aca="false">'✍️ Score Entry 2025-26'!G37</f>
        <v>5</v>
      </c>
      <c r="G33" s="20" t="b">
        <f aca="false">E33&gt;F33</f>
        <v>0</v>
      </c>
      <c r="H33" s="20" t="b">
        <f aca="false">F33&gt;E33</f>
        <v>1</v>
      </c>
    </row>
    <row r="34" customFormat="false" ht="15" hidden="false" customHeight="true" outlineLevel="0" collapsed="false">
      <c r="A34" s="19" t="n">
        <v>45891.8125</v>
      </c>
      <c r="B34" s="1" t="s">
        <v>30</v>
      </c>
      <c r="C34" s="1" t="s">
        <v>116</v>
      </c>
      <c r="D34" s="1" t="s">
        <v>119</v>
      </c>
      <c r="E34" s="1" t="n">
        <f aca="false">'✍️ Score Entry 2025-26'!F38</f>
        <v>1</v>
      </c>
      <c r="F34" s="1" t="n">
        <f aca="false">'✍️ Score Entry 2025-26'!G38</f>
        <v>0</v>
      </c>
      <c r="G34" s="20" t="b">
        <f aca="false">E34&gt;F34</f>
        <v>1</v>
      </c>
      <c r="H34" s="20" t="b">
        <f aca="false">F34&gt;E34</f>
        <v>0</v>
      </c>
    </row>
    <row r="35" customFormat="false" ht="15" hidden="false" customHeight="true" outlineLevel="0" collapsed="false">
      <c r="A35" s="19" t="n">
        <v>45892.4791666667</v>
      </c>
      <c r="B35" s="1" t="s">
        <v>29</v>
      </c>
      <c r="C35" s="1" t="s">
        <v>23</v>
      </c>
      <c r="D35" s="1" t="s">
        <v>180</v>
      </c>
      <c r="E35" s="1" t="n">
        <f aca="false">'✍️ Score Entry 2025-26'!F39</f>
        <v>0</v>
      </c>
      <c r="F35" s="1" t="n">
        <f aca="false">'✍️ Score Entry 2025-26'!G39</f>
        <v>2</v>
      </c>
      <c r="G35" s="20" t="b">
        <f aca="false">E35&gt;F35</f>
        <v>0</v>
      </c>
      <c r="H35" s="20" t="b">
        <f aca="false">F35&gt;E35</f>
        <v>1</v>
      </c>
    </row>
    <row r="36" customFormat="false" ht="15" hidden="false" customHeight="true" outlineLevel="0" collapsed="false">
      <c r="A36" s="19" t="n">
        <v>45892.5625</v>
      </c>
      <c r="B36" s="1" t="s">
        <v>32</v>
      </c>
      <c r="C36" s="1" t="s">
        <v>189</v>
      </c>
      <c r="D36" s="1" t="s">
        <v>191</v>
      </c>
      <c r="E36" s="1" t="n">
        <f aca="false">'✍️ Score Entry 2025-26'!F40</f>
        <v>1</v>
      </c>
      <c r="F36" s="1" t="n">
        <f aca="false">'✍️ Score Entry 2025-26'!G40</f>
        <v>3</v>
      </c>
      <c r="G36" s="20" t="b">
        <f aca="false">E36&gt;F36</f>
        <v>0</v>
      </c>
      <c r="H36" s="20" t="b">
        <f aca="false">F36&gt;E36</f>
        <v>1</v>
      </c>
    </row>
    <row r="37" customFormat="false" ht="15" hidden="false" customHeight="true" outlineLevel="0" collapsed="false">
      <c r="A37" s="19" t="n">
        <v>45892.5625</v>
      </c>
      <c r="B37" s="1" t="s">
        <v>32</v>
      </c>
      <c r="C37" s="1" t="s">
        <v>184</v>
      </c>
      <c r="D37" s="1" t="s">
        <v>193</v>
      </c>
      <c r="E37" s="1" t="n">
        <f aca="false">'✍️ Score Entry 2025-26'!F41</f>
        <v>1</v>
      </c>
      <c r="F37" s="1" t="n">
        <f aca="false">'✍️ Score Entry 2025-26'!G41</f>
        <v>2</v>
      </c>
      <c r="G37" s="20" t="b">
        <f aca="false">E37&gt;F37</f>
        <v>0</v>
      </c>
      <c r="H37" s="20" t="b">
        <f aca="false">F37&gt;E37</f>
        <v>1</v>
      </c>
    </row>
    <row r="38" customFormat="false" ht="15" hidden="false" customHeight="true" outlineLevel="0" collapsed="false">
      <c r="A38" s="19" t="n">
        <v>45892.5625</v>
      </c>
      <c r="B38" s="1" t="s">
        <v>32</v>
      </c>
      <c r="C38" s="1" t="s">
        <v>188</v>
      </c>
      <c r="D38" s="1" t="s">
        <v>190</v>
      </c>
      <c r="E38" s="1" t="n">
        <f aca="false">'✍️ Score Entry 2025-26'!F42</f>
        <v>2</v>
      </c>
      <c r="F38" s="1" t="n">
        <f aca="false">'✍️ Score Entry 2025-26'!G42</f>
        <v>1</v>
      </c>
      <c r="G38" s="20" t="b">
        <f aca="false">E38&gt;F38</f>
        <v>1</v>
      </c>
      <c r="H38" s="20" t="b">
        <f aca="false">F38&gt;E38</f>
        <v>0</v>
      </c>
    </row>
    <row r="39" customFormat="false" ht="15" hidden="false" customHeight="true" outlineLevel="0" collapsed="false">
      <c r="A39" s="19" t="n">
        <v>45892.5625</v>
      </c>
      <c r="B39" s="1" t="s">
        <v>32</v>
      </c>
      <c r="C39" s="1" t="s">
        <v>199</v>
      </c>
      <c r="D39" s="1" t="s">
        <v>197</v>
      </c>
      <c r="E39" s="1" t="n">
        <f aca="false">'✍️ Score Entry 2025-26'!F43</f>
        <v>1</v>
      </c>
      <c r="F39" s="1" t="n">
        <f aca="false">'✍️ Score Entry 2025-26'!G43</f>
        <v>3</v>
      </c>
      <c r="G39" s="20" t="b">
        <f aca="false">E39&gt;F39</f>
        <v>0</v>
      </c>
      <c r="H39" s="20" t="b">
        <f aca="false">F39&gt;E39</f>
        <v>1</v>
      </c>
    </row>
    <row r="40" customFormat="false" ht="15" hidden="false" customHeight="true" outlineLevel="0" collapsed="false">
      <c r="A40" s="19" t="n">
        <v>45892.5625</v>
      </c>
      <c r="B40" s="1" t="s">
        <v>32</v>
      </c>
      <c r="C40" s="1" t="s">
        <v>196</v>
      </c>
      <c r="D40" s="1" t="s">
        <v>192</v>
      </c>
      <c r="E40" s="1" t="n">
        <f aca="false">'✍️ Score Entry 2025-26'!F44</f>
        <v>4</v>
      </c>
      <c r="F40" s="1" t="n">
        <f aca="false">'✍️ Score Entry 2025-26'!G44</f>
        <v>1</v>
      </c>
      <c r="G40" s="20" t="b">
        <f aca="false">E40&gt;F40</f>
        <v>1</v>
      </c>
      <c r="H40" s="20" t="b">
        <f aca="false">F40&gt;E40</f>
        <v>0</v>
      </c>
    </row>
    <row r="41" customFormat="false" ht="15" hidden="false" customHeight="true" outlineLevel="0" collapsed="false">
      <c r="A41" s="19" t="n">
        <v>45892.5833333333</v>
      </c>
      <c r="B41" s="1" t="s">
        <v>29</v>
      </c>
      <c r="C41" s="1" t="s">
        <v>127</v>
      </c>
      <c r="D41" s="1" t="s">
        <v>131</v>
      </c>
      <c r="E41" s="1" t="n">
        <f aca="false">'✍️ Score Entry 2025-26'!F45</f>
        <v>1</v>
      </c>
      <c r="F41" s="1" t="n">
        <f aca="false">'✍️ Score Entry 2025-26'!G45</f>
        <v>0</v>
      </c>
      <c r="G41" s="20" t="b">
        <f aca="false">E41&gt;F41</f>
        <v>1</v>
      </c>
      <c r="H41" s="20" t="b">
        <f aca="false">F41&gt;E41</f>
        <v>0</v>
      </c>
    </row>
    <row r="42" customFormat="false" ht="15" hidden="false" customHeight="true" outlineLevel="0" collapsed="false">
      <c r="A42" s="19" t="n">
        <v>45892.5833333333</v>
      </c>
      <c r="B42" s="1" t="s">
        <v>29</v>
      </c>
      <c r="C42" s="1" t="s">
        <v>152</v>
      </c>
      <c r="D42" s="1" t="s">
        <v>138</v>
      </c>
      <c r="E42" s="1" t="n">
        <f aca="false">'✍️ Score Entry 2025-26'!F46</f>
        <v>1</v>
      </c>
      <c r="F42" s="1" t="n">
        <f aca="false">'✍️ Score Entry 2025-26'!G46</f>
        <v>0</v>
      </c>
      <c r="G42" s="20" t="b">
        <f aca="false">E42&gt;F42</f>
        <v>1</v>
      </c>
      <c r="H42" s="20" t="b">
        <f aca="false">F42&gt;E42</f>
        <v>0</v>
      </c>
    </row>
    <row r="43" customFormat="false" ht="15" hidden="false" customHeight="true" outlineLevel="0" collapsed="false">
      <c r="A43" s="19" t="n">
        <v>45892.5833333333</v>
      </c>
      <c r="B43" s="1" t="s">
        <v>29</v>
      </c>
      <c r="C43" s="1" t="s">
        <v>201</v>
      </c>
      <c r="D43" s="1" t="s">
        <v>202</v>
      </c>
      <c r="E43" s="1" t="n">
        <f aca="false">'✍️ Score Entry 2025-26'!F47</f>
        <v>2</v>
      </c>
      <c r="F43" s="1" t="n">
        <f aca="false">'✍️ Score Entry 2025-26'!G47</f>
        <v>0</v>
      </c>
      <c r="G43" s="20" t="b">
        <f aca="false">E43&gt;F43</f>
        <v>1</v>
      </c>
      <c r="H43" s="20" t="b">
        <f aca="false">F43&gt;E43</f>
        <v>0</v>
      </c>
    </row>
    <row r="44" customFormat="false" ht="15" hidden="false" customHeight="true" outlineLevel="0" collapsed="false">
      <c r="A44" s="19" t="n">
        <v>45892.625</v>
      </c>
      <c r="B44" s="1" t="s">
        <v>33</v>
      </c>
      <c r="C44" s="1" t="s">
        <v>135</v>
      </c>
      <c r="D44" s="1" t="s">
        <v>206</v>
      </c>
      <c r="E44" s="1" t="n">
        <f aca="false">'✍️ Score Entry 2025-26'!F48</f>
        <v>5</v>
      </c>
      <c r="F44" s="1" t="n">
        <f aca="false">'✍️ Score Entry 2025-26'!G48</f>
        <v>2</v>
      </c>
      <c r="G44" s="20" t="b">
        <f aca="false">E44&gt;F44</f>
        <v>1</v>
      </c>
      <c r="H44" s="20" t="b">
        <f aca="false">F44&gt;E44</f>
        <v>0</v>
      </c>
    </row>
    <row r="45" customFormat="false" ht="15" hidden="false" customHeight="true" outlineLevel="0" collapsed="false">
      <c r="A45" s="19" t="n">
        <v>45892.625</v>
      </c>
      <c r="B45" s="1" t="s">
        <v>30</v>
      </c>
      <c r="C45" s="1" t="s">
        <v>173</v>
      </c>
      <c r="D45" s="1" t="s">
        <v>118</v>
      </c>
      <c r="E45" s="1" t="n">
        <f aca="false">'✍️ Score Entry 2025-26'!F49</f>
        <v>1</v>
      </c>
      <c r="F45" s="1" t="n">
        <f aca="false">'✍️ Score Entry 2025-26'!G49</f>
        <v>1</v>
      </c>
      <c r="G45" s="20" t="b">
        <f aca="false">E45&gt;F45</f>
        <v>0</v>
      </c>
      <c r="H45" s="20" t="b">
        <f aca="false">F45&gt;E45</f>
        <v>0</v>
      </c>
    </row>
    <row r="46" customFormat="false" ht="15" hidden="false" customHeight="true" outlineLevel="0" collapsed="false">
      <c r="A46" s="19" t="n">
        <v>45892.6875</v>
      </c>
      <c r="B46" s="1" t="s">
        <v>32</v>
      </c>
      <c r="C46" s="1" t="s">
        <v>198</v>
      </c>
      <c r="D46" s="1" t="s">
        <v>195</v>
      </c>
      <c r="E46" s="1" t="n">
        <f aca="false">'✍️ Score Entry 2025-26'!F50</f>
        <v>3</v>
      </c>
      <c r="F46" s="1" t="n">
        <f aca="false">'✍️ Score Entry 2025-26'!G50</f>
        <v>3</v>
      </c>
      <c r="G46" s="20" t="b">
        <f aca="false">E46&gt;F46</f>
        <v>0</v>
      </c>
      <c r="H46" s="20" t="b">
        <f aca="false">F46&gt;E46</f>
        <v>0</v>
      </c>
    </row>
    <row r="47" customFormat="false" ht="15" hidden="false" customHeight="true" outlineLevel="0" collapsed="false">
      <c r="A47" s="19" t="n">
        <v>45892.6875</v>
      </c>
      <c r="B47" s="1" t="s">
        <v>29</v>
      </c>
      <c r="C47" s="1" t="s">
        <v>130</v>
      </c>
      <c r="D47" s="1" t="s">
        <v>207</v>
      </c>
      <c r="E47" s="1" t="n">
        <f aca="false">'✍️ Score Entry 2025-26'!F51</f>
        <v>5</v>
      </c>
      <c r="F47" s="1" t="n">
        <f aca="false">'✍️ Score Entry 2025-26'!G51</f>
        <v>0</v>
      </c>
      <c r="G47" s="20" t="b">
        <f aca="false">E47&gt;F47</f>
        <v>1</v>
      </c>
      <c r="H47" s="20" t="b">
        <f aca="false">F47&gt;E47</f>
        <v>0</v>
      </c>
    </row>
    <row r="48" customFormat="false" ht="15" hidden="false" customHeight="true" outlineLevel="0" collapsed="false">
      <c r="A48" s="19" t="n">
        <v>45892.6875</v>
      </c>
      <c r="B48" s="1" t="s">
        <v>31</v>
      </c>
      <c r="C48" s="1" t="s">
        <v>209</v>
      </c>
      <c r="D48" s="1" t="s">
        <v>22</v>
      </c>
      <c r="E48" s="1" t="n">
        <f aca="false">'✍️ Score Entry 2025-26'!F52</f>
        <v>0</v>
      </c>
      <c r="F48" s="1" t="n">
        <f aca="false">'✍️ Score Entry 2025-26'!G52</f>
        <v>2</v>
      </c>
      <c r="G48" s="20" t="b">
        <f aca="false">E48&gt;F48</f>
        <v>0</v>
      </c>
      <c r="H48" s="20" t="b">
        <f aca="false">F48&gt;E48</f>
        <v>1</v>
      </c>
    </row>
    <row r="49" customFormat="false" ht="15" hidden="false" customHeight="true" outlineLevel="0" collapsed="false">
      <c r="A49" s="19" t="n">
        <v>45892.6875</v>
      </c>
      <c r="B49" s="1" t="s">
        <v>31</v>
      </c>
      <c r="C49" s="1" t="s">
        <v>136</v>
      </c>
      <c r="D49" s="1" t="s">
        <v>174</v>
      </c>
      <c r="E49" s="1" t="n">
        <f aca="false">'✍️ Score Entry 2025-26'!F53</f>
        <v>0</v>
      </c>
      <c r="F49" s="1" t="n">
        <f aca="false">'✍️ Score Entry 2025-26'!G53</f>
        <v>0</v>
      </c>
      <c r="G49" s="20" t="b">
        <f aca="false">E49&gt;F49</f>
        <v>0</v>
      </c>
      <c r="H49" s="20" t="b">
        <f aca="false">F49&gt;E49</f>
        <v>0</v>
      </c>
    </row>
    <row r="50" customFormat="false" ht="15" hidden="false" customHeight="true" outlineLevel="0" collapsed="false">
      <c r="A50" s="19" t="n">
        <v>45892.7083333333</v>
      </c>
      <c r="B50" s="1" t="s">
        <v>33</v>
      </c>
      <c r="C50" s="1" t="s">
        <v>155</v>
      </c>
      <c r="D50" s="1" t="s">
        <v>154</v>
      </c>
      <c r="E50" s="1" t="n">
        <f aca="false">'✍️ Score Entry 2025-26'!F54</f>
        <v>3</v>
      </c>
      <c r="F50" s="1" t="n">
        <f aca="false">'✍️ Score Entry 2025-26'!G54</f>
        <v>1</v>
      </c>
      <c r="G50" s="20" t="b">
        <f aca="false">E50&gt;F50</f>
        <v>1</v>
      </c>
      <c r="H50" s="20" t="b">
        <f aca="false">F50&gt;E50</f>
        <v>0</v>
      </c>
    </row>
    <row r="51" customFormat="false" ht="15" hidden="false" customHeight="true" outlineLevel="0" collapsed="false">
      <c r="A51" s="19" t="n">
        <v>45892.7291666667</v>
      </c>
      <c r="B51" s="1" t="s">
        <v>30</v>
      </c>
      <c r="C51" s="1" t="s">
        <v>182</v>
      </c>
      <c r="D51" s="1" t="s">
        <v>208</v>
      </c>
      <c r="E51" s="1" t="n">
        <f aca="false">'✍️ Score Entry 2025-26'!F55</f>
        <v>1</v>
      </c>
      <c r="F51" s="1" t="n">
        <f aca="false">'✍️ Score Entry 2025-26'!G55</f>
        <v>1</v>
      </c>
      <c r="G51" s="20" t="b">
        <f aca="false">E51&gt;F51</f>
        <v>0</v>
      </c>
      <c r="H51" s="20" t="b">
        <f aca="false">F51&gt;E51</f>
        <v>0</v>
      </c>
    </row>
    <row r="52" customFormat="false" ht="15" hidden="false" customHeight="true" outlineLevel="0" collapsed="false">
      <c r="A52" s="19" t="n">
        <v>45892.78125</v>
      </c>
      <c r="B52" s="1" t="s">
        <v>31</v>
      </c>
      <c r="C52" s="1" t="s">
        <v>20</v>
      </c>
      <c r="D52" s="1" t="s">
        <v>164</v>
      </c>
      <c r="E52" s="1" t="n">
        <f aca="false">'✍️ Score Entry 2025-26'!F56</f>
        <v>1</v>
      </c>
      <c r="F52" s="1" t="n">
        <f aca="false">'✍️ Score Entry 2025-26'!G56</f>
        <v>0</v>
      </c>
      <c r="G52" s="20" t="b">
        <f aca="false">E52&gt;F52</f>
        <v>1</v>
      </c>
      <c r="H52" s="20" t="b">
        <f aca="false">F52&gt;E52</f>
        <v>0</v>
      </c>
    </row>
    <row r="53" customFormat="false" ht="15" hidden="false" customHeight="true" outlineLevel="0" collapsed="false">
      <c r="A53" s="19" t="n">
        <v>45892.78125</v>
      </c>
      <c r="B53" s="1" t="s">
        <v>31</v>
      </c>
      <c r="C53" s="1" t="s">
        <v>145</v>
      </c>
      <c r="D53" s="1" t="s">
        <v>210</v>
      </c>
      <c r="E53" s="1" t="n">
        <f aca="false">'✍️ Score Entry 2025-26'!F57</f>
        <v>1</v>
      </c>
      <c r="F53" s="1" t="n">
        <f aca="false">'✍️ Score Entry 2025-26'!G57</f>
        <v>2</v>
      </c>
      <c r="G53" s="20" t="b">
        <f aca="false">E53&gt;F53</f>
        <v>0</v>
      </c>
      <c r="H53" s="20" t="b">
        <f aca="false">F53&gt;E53</f>
        <v>1</v>
      </c>
    </row>
    <row r="54" customFormat="false" ht="15" hidden="false" customHeight="true" outlineLevel="0" collapsed="false">
      <c r="A54" s="19" t="n">
        <v>45892.7951388889</v>
      </c>
      <c r="B54" s="1" t="s">
        <v>33</v>
      </c>
      <c r="C54" s="1" t="s">
        <v>172</v>
      </c>
      <c r="D54" s="1" t="s">
        <v>204</v>
      </c>
      <c r="E54" s="1" t="n">
        <f aca="false">'✍️ Score Entry 2025-26'!F58</f>
        <v>3</v>
      </c>
      <c r="F54" s="1" t="n">
        <f aca="false">'✍️ Score Entry 2025-26'!G58</f>
        <v>0</v>
      </c>
      <c r="G54" s="20" t="b">
        <f aca="false">E54&gt;F54</f>
        <v>1</v>
      </c>
      <c r="H54" s="20" t="b">
        <f aca="false">F54&gt;E54</f>
        <v>0</v>
      </c>
    </row>
    <row r="55" customFormat="false" ht="15" hidden="false" customHeight="true" outlineLevel="0" collapsed="false">
      <c r="A55" s="19" t="n">
        <v>45892.8125</v>
      </c>
      <c r="B55" s="1" t="s">
        <v>30</v>
      </c>
      <c r="C55" s="1" t="s">
        <v>203</v>
      </c>
      <c r="D55" s="1" t="s">
        <v>16</v>
      </c>
      <c r="E55" s="1" t="n">
        <f aca="false">'✍️ Score Entry 2025-26'!F59</f>
        <v>2</v>
      </c>
      <c r="F55" s="1" t="n">
        <f aca="false">'✍️ Score Entry 2025-26'!G59</f>
        <v>3</v>
      </c>
      <c r="G55" s="20" t="b">
        <f aca="false">E55&gt;F55</f>
        <v>0</v>
      </c>
      <c r="H55" s="20" t="b">
        <f aca="false">F55&gt;E55</f>
        <v>1</v>
      </c>
    </row>
    <row r="56" customFormat="false" ht="15" hidden="false" customHeight="true" outlineLevel="0" collapsed="false">
      <c r="A56" s="19" t="n">
        <v>45893.5416666667</v>
      </c>
      <c r="B56" s="1" t="s">
        <v>29</v>
      </c>
      <c r="C56" s="1" t="s">
        <v>128</v>
      </c>
      <c r="D56" s="1" t="s">
        <v>129</v>
      </c>
      <c r="E56" s="1" t="n">
        <f aca="false">'✍️ Score Entry 2025-26'!F60</f>
        <v>2</v>
      </c>
      <c r="F56" s="1" t="n">
        <f aca="false">'✍️ Score Entry 2025-26'!G60</f>
        <v>0</v>
      </c>
      <c r="G56" s="20" t="b">
        <f aca="false">E56&gt;F56</f>
        <v>1</v>
      </c>
      <c r="H56" s="20" t="b">
        <f aca="false">F56&gt;E56</f>
        <v>0</v>
      </c>
    </row>
    <row r="57" customFormat="false" ht="15" hidden="false" customHeight="true" outlineLevel="0" collapsed="false">
      <c r="A57" s="19" t="n">
        <v>45893.5416666667</v>
      </c>
      <c r="B57" s="1" t="s">
        <v>29</v>
      </c>
      <c r="C57" s="1" t="s">
        <v>153</v>
      </c>
      <c r="D57" s="1" t="s">
        <v>126</v>
      </c>
      <c r="E57" s="1" t="n">
        <f aca="false">'✍️ Score Entry 2025-26'!F61</f>
        <v>1</v>
      </c>
      <c r="F57" s="1" t="n">
        <f aca="false">'✍️ Score Entry 2025-26'!G61</f>
        <v>1</v>
      </c>
      <c r="G57" s="20" t="b">
        <f aca="false">E57&gt;F57</f>
        <v>0</v>
      </c>
      <c r="H57" s="20" t="b">
        <f aca="false">F57&gt;E57</f>
        <v>0</v>
      </c>
    </row>
    <row r="58" customFormat="false" ht="15" hidden="false" customHeight="true" outlineLevel="0" collapsed="false">
      <c r="A58" s="19" t="n">
        <v>45893.5416666667</v>
      </c>
      <c r="B58" s="1" t="s">
        <v>33</v>
      </c>
      <c r="C58" s="1" t="s">
        <v>205</v>
      </c>
      <c r="D58" s="1" t="s">
        <v>171</v>
      </c>
      <c r="E58" s="1" t="n">
        <f aca="false">'✍️ Score Entry 2025-26'!F62</f>
        <v>4</v>
      </c>
      <c r="F58" s="1" t="n">
        <f aca="false">'✍️ Score Entry 2025-26'!G62</f>
        <v>0</v>
      </c>
      <c r="G58" s="20" t="b">
        <f aca="false">E58&gt;F58</f>
        <v>1</v>
      </c>
      <c r="H58" s="20" t="b">
        <f aca="false">F58&gt;E58</f>
        <v>0</v>
      </c>
    </row>
    <row r="59" customFormat="false" ht="15" hidden="false" customHeight="true" outlineLevel="0" collapsed="false">
      <c r="A59" s="19" t="n">
        <v>45893.5625</v>
      </c>
      <c r="B59" s="1" t="s">
        <v>32</v>
      </c>
      <c r="C59" s="1" t="s">
        <v>187</v>
      </c>
      <c r="D59" s="1" t="s">
        <v>211</v>
      </c>
      <c r="E59" s="1" t="n">
        <f aca="false">'✍️ Score Entry 2025-26'!F63</f>
        <v>0</v>
      </c>
      <c r="F59" s="1" t="n">
        <f aca="false">'✍️ Score Entry 2025-26'!G63</f>
        <v>1</v>
      </c>
      <c r="G59" s="20" t="b">
        <f aca="false">E59&gt;F59</f>
        <v>0</v>
      </c>
      <c r="H59" s="20" t="b">
        <f aca="false">F59&gt;E59</f>
        <v>1</v>
      </c>
    </row>
    <row r="60" customFormat="false" ht="15" hidden="false" customHeight="true" outlineLevel="0" collapsed="false">
      <c r="A60" s="19" t="n">
        <v>45893.625</v>
      </c>
      <c r="B60" s="1" t="s">
        <v>30</v>
      </c>
      <c r="C60" s="1" t="s">
        <v>141</v>
      </c>
      <c r="D60" s="1" t="s">
        <v>151</v>
      </c>
      <c r="E60" s="1" t="n">
        <f aca="false">'✍️ Score Entry 2025-26'!F64</f>
        <v>1</v>
      </c>
      <c r="F60" s="1" t="n">
        <f aca="false">'✍️ Score Entry 2025-26'!G64</f>
        <v>0</v>
      </c>
      <c r="G60" s="20" t="b">
        <f aca="false">E60&gt;F60</f>
        <v>1</v>
      </c>
      <c r="H60" s="20" t="b">
        <f aca="false">F60&gt;E60</f>
        <v>0</v>
      </c>
    </row>
    <row r="61" customFormat="false" ht="15" hidden="false" customHeight="true" outlineLevel="0" collapsed="false">
      <c r="A61" s="19" t="n">
        <v>45893.6354166667</v>
      </c>
      <c r="B61" s="1" t="s">
        <v>33</v>
      </c>
      <c r="C61" s="1" t="s">
        <v>120</v>
      </c>
      <c r="D61" s="1" t="s">
        <v>157</v>
      </c>
      <c r="E61" s="1" t="n">
        <f aca="false">'✍️ Score Entry 2025-26'!F65</f>
        <v>1</v>
      </c>
      <c r="F61" s="1" t="n">
        <f aca="false">'✍️ Score Entry 2025-26'!G65</f>
        <v>2</v>
      </c>
      <c r="G61" s="20" t="b">
        <f aca="false">E61&gt;F61</f>
        <v>0</v>
      </c>
      <c r="H61" s="20" t="b">
        <f aca="false">F61&gt;E61</f>
        <v>1</v>
      </c>
    </row>
    <row r="62" customFormat="false" ht="15" hidden="false" customHeight="true" outlineLevel="0" collapsed="false">
      <c r="A62" s="19" t="n">
        <v>45893.6354166667</v>
      </c>
      <c r="B62" s="1" t="s">
        <v>33</v>
      </c>
      <c r="C62" s="1" t="s">
        <v>161</v>
      </c>
      <c r="D62" s="1" t="s">
        <v>159</v>
      </c>
      <c r="E62" s="1" t="n">
        <f aca="false">'✍️ Score Entry 2025-26'!F66</f>
        <v>1</v>
      </c>
      <c r="F62" s="1" t="n">
        <f aca="false">'✍️ Score Entry 2025-26'!G66</f>
        <v>0</v>
      </c>
      <c r="G62" s="20" t="b">
        <f aca="false">E62&gt;F62</f>
        <v>1</v>
      </c>
      <c r="H62" s="20" t="b">
        <f aca="false">F62&gt;E62</f>
        <v>0</v>
      </c>
    </row>
    <row r="63" customFormat="false" ht="15" hidden="false" customHeight="true" outlineLevel="0" collapsed="false">
      <c r="A63" s="19" t="n">
        <v>45893.6354166667</v>
      </c>
      <c r="B63" s="1" t="s">
        <v>33</v>
      </c>
      <c r="C63" s="1" t="s">
        <v>158</v>
      </c>
      <c r="D63" s="1" t="s">
        <v>134</v>
      </c>
      <c r="E63" s="1" t="n">
        <f aca="false">'✍️ Score Entry 2025-26'!F67</f>
        <v>2</v>
      </c>
      <c r="F63" s="1" t="n">
        <f aca="false">'✍️ Score Entry 2025-26'!G67</f>
        <v>0</v>
      </c>
      <c r="G63" s="20" t="b">
        <f aca="false">E63&gt;F63</f>
        <v>1</v>
      </c>
      <c r="H63" s="20" t="b">
        <f aca="false">F63&gt;E63</f>
        <v>0</v>
      </c>
    </row>
    <row r="64" customFormat="false" ht="15" hidden="false" customHeight="true" outlineLevel="0" collapsed="false">
      <c r="A64" s="19" t="n">
        <v>45893.6458333333</v>
      </c>
      <c r="B64" s="1" t="s">
        <v>29</v>
      </c>
      <c r="C64" s="1" t="s">
        <v>122</v>
      </c>
      <c r="D64" s="1" t="s">
        <v>121</v>
      </c>
      <c r="E64" s="1" t="n">
        <f aca="false">'✍️ Score Entry 2025-26'!F68</f>
        <v>1</v>
      </c>
      <c r="F64" s="1" t="n">
        <f aca="false">'✍️ Score Entry 2025-26'!G68</f>
        <v>1</v>
      </c>
      <c r="G64" s="20" t="b">
        <f aca="false">E64&gt;F64</f>
        <v>0</v>
      </c>
      <c r="H64" s="20" t="b">
        <f aca="false">F64&gt;E64</f>
        <v>0</v>
      </c>
    </row>
    <row r="65" customFormat="false" ht="15" hidden="false" customHeight="true" outlineLevel="0" collapsed="false">
      <c r="A65" s="19" t="n">
        <v>45893.6458333333</v>
      </c>
      <c r="B65" s="1" t="s">
        <v>32</v>
      </c>
      <c r="C65" s="1" t="s">
        <v>183</v>
      </c>
      <c r="D65" s="1" t="s">
        <v>212</v>
      </c>
      <c r="E65" s="1" t="n">
        <f aca="false">'✍️ Score Entry 2025-26'!F69</f>
        <v>0</v>
      </c>
      <c r="F65" s="1" t="n">
        <f aca="false">'✍️ Score Entry 2025-26'!G69</f>
        <v>0</v>
      </c>
      <c r="G65" s="20" t="b">
        <f aca="false">E65&gt;F65</f>
        <v>0</v>
      </c>
      <c r="H65" s="20" t="b">
        <f aca="false">F65&gt;E65</f>
        <v>0</v>
      </c>
    </row>
    <row r="66" customFormat="false" ht="15" hidden="false" customHeight="true" outlineLevel="0" collapsed="false">
      <c r="A66" s="19" t="n">
        <v>45893.6875</v>
      </c>
      <c r="B66" s="1" t="s">
        <v>31</v>
      </c>
      <c r="C66" s="1" t="s">
        <v>178</v>
      </c>
      <c r="D66" s="1" t="s">
        <v>169</v>
      </c>
      <c r="E66" s="1" t="n">
        <f aca="false">'✍️ Score Entry 2025-26'!F70</f>
        <v>2</v>
      </c>
      <c r="F66" s="1" t="n">
        <f aca="false">'✍️ Score Entry 2025-26'!G70</f>
        <v>0</v>
      </c>
      <c r="G66" s="20" t="b">
        <f aca="false">E66&gt;F66</f>
        <v>1</v>
      </c>
      <c r="H66" s="20" t="b">
        <f aca="false">F66&gt;E66</f>
        <v>0</v>
      </c>
    </row>
    <row r="67" customFormat="false" ht="15" hidden="false" customHeight="true" outlineLevel="0" collapsed="false">
      <c r="A67" s="19" t="n">
        <v>45893.6875</v>
      </c>
      <c r="B67" s="1" t="s">
        <v>31</v>
      </c>
      <c r="C67" s="1" t="s">
        <v>168</v>
      </c>
      <c r="D67" s="1" t="s">
        <v>140</v>
      </c>
      <c r="E67" s="1" t="n">
        <f aca="false">'✍️ Score Entry 2025-26'!F71</f>
        <v>1</v>
      </c>
      <c r="F67" s="1" t="n">
        <f aca="false">'✍️ Score Entry 2025-26'!G71</f>
        <v>1</v>
      </c>
      <c r="G67" s="20" t="b">
        <f aca="false">E67&gt;F67</f>
        <v>0</v>
      </c>
      <c r="H67" s="20" t="b">
        <f aca="false">F67&gt;E67</f>
        <v>0</v>
      </c>
    </row>
    <row r="68" customFormat="false" ht="15" hidden="false" customHeight="true" outlineLevel="0" collapsed="false">
      <c r="A68" s="19" t="n">
        <v>45893.7291666667</v>
      </c>
      <c r="B68" s="1" t="s">
        <v>30</v>
      </c>
      <c r="C68" s="1" t="s">
        <v>166</v>
      </c>
      <c r="D68" s="1" t="s">
        <v>176</v>
      </c>
      <c r="E68" s="1" t="n">
        <f aca="false">'✍️ Score Entry 2025-26'!F72</f>
        <v>2</v>
      </c>
      <c r="F68" s="1" t="n">
        <f aca="false">'✍️ Score Entry 2025-26'!G72</f>
        <v>2</v>
      </c>
      <c r="G68" s="20" t="b">
        <f aca="false">E68&gt;F68</f>
        <v>0</v>
      </c>
      <c r="H68" s="20" t="b">
        <f aca="false">F68&gt;E68</f>
        <v>0</v>
      </c>
    </row>
    <row r="69" customFormat="false" ht="15" hidden="false" customHeight="true" outlineLevel="0" collapsed="false">
      <c r="A69" s="19" t="n">
        <v>45893.7291666667</v>
      </c>
      <c r="B69" s="1" t="s">
        <v>30</v>
      </c>
      <c r="C69" s="1" t="s">
        <v>181</v>
      </c>
      <c r="D69" s="1" t="s">
        <v>117</v>
      </c>
      <c r="E69" s="1" t="n">
        <f aca="false">'✍️ Score Entry 2025-26'!F73</f>
        <v>5</v>
      </c>
      <c r="F69" s="1" t="n">
        <f aca="false">'✍️ Score Entry 2025-26'!G73</f>
        <v>0</v>
      </c>
      <c r="G69" s="20" t="b">
        <f aca="false">E69&gt;F69</f>
        <v>1</v>
      </c>
      <c r="H69" s="20" t="b">
        <f aca="false">F69&gt;E69</f>
        <v>0</v>
      </c>
    </row>
    <row r="70" customFormat="false" ht="15" hidden="false" customHeight="true" outlineLevel="0" collapsed="false">
      <c r="A70" s="19" t="n">
        <v>45893.78125</v>
      </c>
      <c r="B70" s="1" t="s">
        <v>33</v>
      </c>
      <c r="C70" s="1" t="s">
        <v>144</v>
      </c>
      <c r="D70" s="1" t="s">
        <v>149</v>
      </c>
      <c r="E70" s="1" t="n">
        <f aca="false">'✍️ Score Entry 2025-26'!F74</f>
        <v>1</v>
      </c>
      <c r="F70" s="1" t="n">
        <f aca="false">'✍️ Score Entry 2025-26'!G74</f>
        <v>0</v>
      </c>
      <c r="G70" s="20" t="b">
        <f aca="false">E70&gt;F70</f>
        <v>1</v>
      </c>
      <c r="H70" s="20" t="b">
        <f aca="false">F70&gt;E70</f>
        <v>0</v>
      </c>
    </row>
    <row r="71" customFormat="false" ht="15" hidden="false" customHeight="true" outlineLevel="0" collapsed="false">
      <c r="A71" s="19" t="n">
        <v>45893.78125</v>
      </c>
      <c r="B71" s="1" t="s">
        <v>31</v>
      </c>
      <c r="C71" s="1" t="s">
        <v>177</v>
      </c>
      <c r="D71" s="1" t="s">
        <v>139</v>
      </c>
      <c r="E71" s="1" t="n">
        <f aca="false">'✍️ Score Entry 2025-26'!F75</f>
        <v>2</v>
      </c>
      <c r="F71" s="1" t="n">
        <f aca="false">'✍️ Score Entry 2025-26'!G75</f>
        <v>0</v>
      </c>
      <c r="G71" s="20" t="b">
        <f aca="false">E71&gt;F71</f>
        <v>1</v>
      </c>
      <c r="H71" s="20" t="b">
        <f aca="false">F71&gt;E71</f>
        <v>0</v>
      </c>
    </row>
    <row r="72" customFormat="false" ht="15" hidden="false" customHeight="true" outlineLevel="0" collapsed="false">
      <c r="A72" s="19" t="n">
        <v>45893.78125</v>
      </c>
      <c r="B72" s="1" t="s">
        <v>31</v>
      </c>
      <c r="C72" s="1" t="s">
        <v>24</v>
      </c>
      <c r="D72" s="1" t="s">
        <v>213</v>
      </c>
      <c r="E72" s="1" t="n">
        <f aca="false">'✍️ Score Entry 2025-26'!F76</f>
        <v>1</v>
      </c>
      <c r="F72" s="1" t="n">
        <f aca="false">'✍️ Score Entry 2025-26'!G76</f>
        <v>1</v>
      </c>
      <c r="G72" s="20" t="b">
        <f aca="false">E72&gt;F72</f>
        <v>0</v>
      </c>
      <c r="H72" s="20" t="b">
        <f aca="false">F72&gt;E72</f>
        <v>0</v>
      </c>
    </row>
    <row r="73" customFormat="false" ht="15" hidden="false" customHeight="true" outlineLevel="0" collapsed="false">
      <c r="A73" s="19" t="n">
        <v>45893.8125</v>
      </c>
      <c r="B73" s="1" t="s">
        <v>30</v>
      </c>
      <c r="C73" s="1" t="s">
        <v>200</v>
      </c>
      <c r="D73" s="1" t="s">
        <v>18</v>
      </c>
      <c r="E73" s="1" t="n">
        <f aca="false">'✍️ Score Entry 2025-26'!F77</f>
        <v>0</v>
      </c>
      <c r="F73" s="1" t="n">
        <f aca="false">'✍️ Score Entry 2025-26'!G77</f>
        <v>3</v>
      </c>
      <c r="G73" s="20" t="b">
        <f aca="false">E73&gt;F73</f>
        <v>0</v>
      </c>
      <c r="H73" s="20" t="b">
        <f aca="false">F73&gt;E73</f>
        <v>1</v>
      </c>
    </row>
    <row r="74" customFormat="false" ht="15" hidden="false" customHeight="true" outlineLevel="0" collapsed="false">
      <c r="A74" s="19" t="n">
        <v>45894.6875</v>
      </c>
      <c r="B74" s="1" t="s">
        <v>31</v>
      </c>
      <c r="C74" s="1" t="s">
        <v>165</v>
      </c>
      <c r="D74" s="1" t="s">
        <v>163</v>
      </c>
      <c r="E74" s="1" t="n">
        <f aca="false">'✍️ Score Entry 2025-26'!F78</f>
        <v>1</v>
      </c>
      <c r="F74" s="1" t="n">
        <f aca="false">'✍️ Score Entry 2025-26'!G78</f>
        <v>1</v>
      </c>
      <c r="G74" s="20" t="b">
        <f aca="false">E74&gt;F74</f>
        <v>0</v>
      </c>
      <c r="H74" s="20" t="b">
        <f aca="false">F74&gt;E74</f>
        <v>0</v>
      </c>
    </row>
    <row r="75" customFormat="false" ht="15" hidden="false" customHeight="true" outlineLevel="0" collapsed="false">
      <c r="A75" s="19" t="n">
        <v>45894.7291666667</v>
      </c>
      <c r="B75" s="1" t="s">
        <v>30</v>
      </c>
      <c r="C75" s="1" t="s">
        <v>114</v>
      </c>
      <c r="D75" s="1" t="s">
        <v>167</v>
      </c>
      <c r="E75" s="1" t="n">
        <f aca="false">'✍️ Score Entry 2025-26'!F79</f>
        <v>1</v>
      </c>
      <c r="F75" s="1" t="n">
        <f aca="false">'✍️ Score Entry 2025-26'!G79</f>
        <v>0</v>
      </c>
      <c r="G75" s="20" t="b">
        <f aca="false">E75&gt;F75</f>
        <v>1</v>
      </c>
      <c r="H75" s="20" t="b">
        <f aca="false">F75&gt;E75</f>
        <v>0</v>
      </c>
    </row>
    <row r="76" customFormat="false" ht="15" hidden="false" customHeight="true" outlineLevel="0" collapsed="false">
      <c r="A76" s="19" t="n">
        <v>45894.78125</v>
      </c>
      <c r="B76" s="1" t="s">
        <v>31</v>
      </c>
      <c r="C76" s="1" t="s">
        <v>19</v>
      </c>
      <c r="D76" s="1" t="s">
        <v>146</v>
      </c>
      <c r="E76" s="1" t="n">
        <f aca="false">'✍️ Score Entry 2025-26'!F80</f>
        <v>5</v>
      </c>
      <c r="F76" s="1" t="n">
        <f aca="false">'✍️ Score Entry 2025-26'!G80</f>
        <v>0</v>
      </c>
      <c r="G76" s="20" t="b">
        <f aca="false">E76&gt;F76</f>
        <v>1</v>
      </c>
      <c r="H76" s="20" t="b">
        <f aca="false">F76&gt;E76</f>
        <v>0</v>
      </c>
    </row>
    <row r="77" customFormat="false" ht="15" hidden="false" customHeight="true" outlineLevel="0" collapsed="false">
      <c r="A77" s="19" t="n">
        <v>45894.7916666667</v>
      </c>
      <c r="B77" s="1" t="s">
        <v>29</v>
      </c>
      <c r="C77" s="1" t="s">
        <v>132</v>
      </c>
      <c r="D77" s="1" t="s">
        <v>21</v>
      </c>
      <c r="E77" s="1" t="n">
        <f aca="false">'✍️ Score Entry 2025-26'!F81</f>
        <v>2</v>
      </c>
      <c r="F77" s="1" t="n">
        <f aca="false">'✍️ Score Entry 2025-26'!G81</f>
        <v>3</v>
      </c>
      <c r="G77" s="20" t="b">
        <f aca="false">E77&gt;F77</f>
        <v>0</v>
      </c>
      <c r="H77" s="20" t="b">
        <f aca="false">F77&gt;E77</f>
        <v>1</v>
      </c>
    </row>
    <row r="78" customFormat="false" ht="15" hidden="false" customHeight="true" outlineLevel="0" collapsed="false">
      <c r="A78" s="19" t="n">
        <v>45894.8125</v>
      </c>
      <c r="B78" s="1" t="s">
        <v>30</v>
      </c>
      <c r="C78" s="1" t="s">
        <v>124</v>
      </c>
      <c r="D78" s="1" t="s">
        <v>115</v>
      </c>
      <c r="E78" s="1" t="n">
        <f aca="false">'✍️ Score Entry 2025-26'!F82</f>
        <v>1</v>
      </c>
      <c r="F78" s="1" t="n">
        <f aca="false">'✍️ Score Entry 2025-26'!G82</f>
        <v>2</v>
      </c>
      <c r="G78" s="20" t="b">
        <f aca="false">E78&gt;F78</f>
        <v>0</v>
      </c>
      <c r="H78" s="20" t="b">
        <f aca="false">F78&gt;E78</f>
        <v>1</v>
      </c>
    </row>
    <row r="79" customFormat="false" ht="15" hidden="false" customHeight="true" outlineLevel="0" collapsed="false">
      <c r="A79" s="19" t="n">
        <v>45896.7916666667</v>
      </c>
      <c r="B79" s="1" t="s">
        <v>30</v>
      </c>
      <c r="C79" s="1" t="s">
        <v>118</v>
      </c>
      <c r="D79" s="1" t="s">
        <v>116</v>
      </c>
      <c r="E79" s="1" t="n">
        <f aca="false">'✍️ Score Entry 2025-26'!F83</f>
        <v>1</v>
      </c>
      <c r="F79" s="1" t="n">
        <f aca="false">'✍️ Score Entry 2025-26'!G83</f>
        <v>1</v>
      </c>
      <c r="G79" s="20" t="b">
        <f aca="false">E79&gt;F79</f>
        <v>0</v>
      </c>
      <c r="H79" s="20" t="b">
        <f aca="false">F79&gt;E79</f>
        <v>0</v>
      </c>
    </row>
    <row r="80" customFormat="false" ht="15" hidden="false" customHeight="true" outlineLevel="0" collapsed="false">
      <c r="A80" s="19" t="n">
        <v>45898.6875</v>
      </c>
      <c r="B80" s="1" t="s">
        <v>31</v>
      </c>
      <c r="C80" s="1" t="s">
        <v>210</v>
      </c>
      <c r="D80" s="1" t="s">
        <v>209</v>
      </c>
      <c r="E80" s="1" t="n">
        <f aca="false">'✍️ Score Entry 2025-26'!F84</f>
        <v>3</v>
      </c>
      <c r="F80" s="1" t="n">
        <f aca="false">'✍️ Score Entry 2025-26'!G84</f>
        <v>2</v>
      </c>
      <c r="G80" s="20" t="b">
        <f aca="false">E80&gt;F80</f>
        <v>1</v>
      </c>
      <c r="H80" s="20" t="b">
        <f aca="false">F80&gt;E80</f>
        <v>0</v>
      </c>
    </row>
    <row r="81" customFormat="false" ht="15" hidden="false" customHeight="true" outlineLevel="0" collapsed="false">
      <c r="A81" s="19" t="n">
        <v>45898.7291666667</v>
      </c>
      <c r="B81" s="1" t="s">
        <v>30</v>
      </c>
      <c r="C81" s="1" t="s">
        <v>208</v>
      </c>
      <c r="D81" s="1" t="s">
        <v>203</v>
      </c>
      <c r="E81" s="1" t="n">
        <f aca="false">'✍️ Score Entry 2025-26'!F85</f>
        <v>2</v>
      </c>
      <c r="F81" s="1" t="n">
        <f aca="false">'✍️ Score Entry 2025-26'!G85</f>
        <v>0</v>
      </c>
      <c r="G81" s="20" t="b">
        <f aca="false">E81&gt;F81</f>
        <v>1</v>
      </c>
      <c r="H81" s="20" t="b">
        <f aca="false">F81&gt;E81</f>
        <v>0</v>
      </c>
    </row>
    <row r="82" customFormat="false" ht="15" hidden="false" customHeight="true" outlineLevel="0" collapsed="false">
      <c r="A82" s="19" t="n">
        <v>45898.7708333333</v>
      </c>
      <c r="B82" s="1" t="s">
        <v>32</v>
      </c>
      <c r="C82" s="1" t="s">
        <v>212</v>
      </c>
      <c r="D82" s="1" t="s">
        <v>198</v>
      </c>
      <c r="E82" s="1" t="n">
        <f aca="false">'✍️ Score Entry 2025-26'!F86</f>
        <v>0</v>
      </c>
      <c r="F82" s="1" t="n">
        <f aca="false">'✍️ Score Entry 2025-26'!G86</f>
        <v>2</v>
      </c>
      <c r="G82" s="20" t="b">
        <f aca="false">E82&gt;F82</f>
        <v>0</v>
      </c>
      <c r="H82" s="20" t="b">
        <f aca="false">F82&gt;E82</f>
        <v>1</v>
      </c>
    </row>
    <row r="83" customFormat="false" ht="15" hidden="false" customHeight="true" outlineLevel="0" collapsed="false">
      <c r="A83" s="19" t="n">
        <v>45898.78125</v>
      </c>
      <c r="B83" s="1" t="s">
        <v>31</v>
      </c>
      <c r="C83" s="1" t="s">
        <v>174</v>
      </c>
      <c r="D83" s="1" t="s">
        <v>145</v>
      </c>
      <c r="E83" s="1" t="n">
        <f aca="false">'✍️ Score Entry 2025-26'!F87</f>
        <v>0</v>
      </c>
      <c r="F83" s="1" t="n">
        <f aca="false">'✍️ Score Entry 2025-26'!G87</f>
        <v>2</v>
      </c>
      <c r="G83" s="20" t="b">
        <f aca="false">E83&gt;F83</f>
        <v>0</v>
      </c>
      <c r="H83" s="20" t="b">
        <f aca="false">F83&gt;E83</f>
        <v>1</v>
      </c>
    </row>
    <row r="84" customFormat="false" ht="15" hidden="false" customHeight="true" outlineLevel="0" collapsed="false">
      <c r="A84" s="19" t="n">
        <v>45898.78125</v>
      </c>
      <c r="B84" s="1" t="s">
        <v>33</v>
      </c>
      <c r="C84" s="1" t="s">
        <v>157</v>
      </c>
      <c r="D84" s="1" t="s">
        <v>134</v>
      </c>
      <c r="E84" s="1" t="n">
        <f aca="false">'✍️ Score Entry 2025-26'!F88</f>
        <v>3</v>
      </c>
      <c r="F84" s="1" t="n">
        <f aca="false">'✍️ Score Entry 2025-26'!G88</f>
        <v>1</v>
      </c>
      <c r="G84" s="20" t="b">
        <f aca="false">E84&gt;F84</f>
        <v>1</v>
      </c>
      <c r="H84" s="20" t="b">
        <f aca="false">F84&gt;E84</f>
        <v>0</v>
      </c>
    </row>
    <row r="85" customFormat="false" ht="15" hidden="false" customHeight="true" outlineLevel="0" collapsed="false">
      <c r="A85" s="19" t="n">
        <v>45898.8125</v>
      </c>
      <c r="B85" s="1" t="s">
        <v>30</v>
      </c>
      <c r="C85" s="1" t="s">
        <v>151</v>
      </c>
      <c r="D85" s="1" t="s">
        <v>115</v>
      </c>
      <c r="E85" s="1" t="n">
        <f aca="false">'✍️ Score Entry 2025-26'!F89</f>
        <v>3</v>
      </c>
      <c r="F85" s="1" t="n">
        <f aca="false">'✍️ Score Entry 2025-26'!G89</f>
        <v>0</v>
      </c>
      <c r="G85" s="20" t="b">
        <f aca="false">E85&gt;F85</f>
        <v>1</v>
      </c>
      <c r="H85" s="20" t="b">
        <f aca="false">F85&gt;E85</f>
        <v>0</v>
      </c>
    </row>
    <row r="86" customFormat="false" ht="15" hidden="false" customHeight="true" outlineLevel="0" collapsed="false">
      <c r="A86" s="19" t="n">
        <v>45899.4791666667</v>
      </c>
      <c r="B86" s="1" t="s">
        <v>29</v>
      </c>
      <c r="C86" s="1" t="s">
        <v>162</v>
      </c>
      <c r="D86" s="1" t="s">
        <v>122</v>
      </c>
      <c r="E86" s="1" t="n">
        <f aca="false">'✍️ Score Entry 2025-26'!F90</f>
        <v>2</v>
      </c>
      <c r="F86" s="1" t="n">
        <f aca="false">'✍️ Score Entry 2025-26'!G90</f>
        <v>0</v>
      </c>
      <c r="G86" s="20" t="b">
        <f aca="false">E86&gt;F86</f>
        <v>1</v>
      </c>
      <c r="H86" s="20" t="b">
        <f aca="false">F86&gt;E86</f>
        <v>0</v>
      </c>
    </row>
    <row r="87" customFormat="false" ht="15" hidden="false" customHeight="true" outlineLevel="0" collapsed="false">
      <c r="A87" s="19" t="n">
        <v>45899.5625</v>
      </c>
      <c r="B87" s="1" t="s">
        <v>32</v>
      </c>
      <c r="C87" s="1" t="s">
        <v>185</v>
      </c>
      <c r="D87" s="1" t="s">
        <v>199</v>
      </c>
      <c r="E87" s="1" t="n">
        <f aca="false">'✍️ Score Entry 2025-26'!F91</f>
        <v>2</v>
      </c>
      <c r="F87" s="1" t="n">
        <f aca="false">'✍️ Score Entry 2025-26'!G91</f>
        <v>0</v>
      </c>
      <c r="G87" s="20" t="b">
        <f aca="false">E87&gt;F87</f>
        <v>1</v>
      </c>
      <c r="H87" s="20" t="b">
        <f aca="false">F87&gt;E87</f>
        <v>0</v>
      </c>
    </row>
    <row r="88" customFormat="false" ht="15" hidden="false" customHeight="true" outlineLevel="0" collapsed="false">
      <c r="A88" s="19" t="n">
        <v>45899.5625</v>
      </c>
      <c r="B88" s="1" t="s">
        <v>32</v>
      </c>
      <c r="C88" s="1" t="s">
        <v>192</v>
      </c>
      <c r="D88" s="1" t="s">
        <v>184</v>
      </c>
      <c r="E88" s="1" t="n">
        <f aca="false">'✍️ Score Entry 2025-26'!F92</f>
        <v>3</v>
      </c>
      <c r="F88" s="1" t="n">
        <f aca="false">'✍️ Score Entry 2025-26'!G92</f>
        <v>3</v>
      </c>
      <c r="G88" s="20" t="b">
        <f aca="false">E88&gt;F88</f>
        <v>0</v>
      </c>
      <c r="H88" s="20" t="b">
        <f aca="false">F88&gt;E88</f>
        <v>0</v>
      </c>
    </row>
    <row r="89" customFormat="false" ht="15" hidden="false" customHeight="true" outlineLevel="0" collapsed="false">
      <c r="A89" s="19" t="n">
        <v>45899.5625</v>
      </c>
      <c r="B89" s="1" t="s">
        <v>32</v>
      </c>
      <c r="C89" s="1" t="s">
        <v>193</v>
      </c>
      <c r="D89" s="1" t="s">
        <v>196</v>
      </c>
      <c r="E89" s="1" t="n">
        <f aca="false">'✍️ Score Entry 2025-26'!F93</f>
        <v>1</v>
      </c>
      <c r="F89" s="1" t="n">
        <f aca="false">'✍️ Score Entry 2025-26'!G93</f>
        <v>3</v>
      </c>
      <c r="G89" s="20" t="b">
        <f aca="false">E89&gt;F89</f>
        <v>0</v>
      </c>
      <c r="H89" s="20" t="b">
        <f aca="false">F89&gt;E89</f>
        <v>1</v>
      </c>
    </row>
    <row r="90" customFormat="false" ht="15" hidden="false" customHeight="true" outlineLevel="0" collapsed="false">
      <c r="A90" s="19" t="n">
        <v>45899.5625</v>
      </c>
      <c r="B90" s="1" t="s">
        <v>32</v>
      </c>
      <c r="C90" s="1" t="s">
        <v>190</v>
      </c>
      <c r="D90" s="1" t="s">
        <v>183</v>
      </c>
      <c r="E90" s="1" t="n">
        <f aca="false">'✍️ Score Entry 2025-26'!F94</f>
        <v>1</v>
      </c>
      <c r="F90" s="1" t="n">
        <f aca="false">'✍️ Score Entry 2025-26'!G94</f>
        <v>0</v>
      </c>
      <c r="G90" s="20" t="b">
        <f aca="false">E90&gt;F90</f>
        <v>1</v>
      </c>
      <c r="H90" s="20" t="b">
        <f aca="false">F90&gt;E90</f>
        <v>0</v>
      </c>
    </row>
    <row r="91" customFormat="false" ht="15" hidden="false" customHeight="true" outlineLevel="0" collapsed="false">
      <c r="A91" s="19" t="n">
        <v>45899.5833333333</v>
      </c>
      <c r="B91" s="1" t="s">
        <v>29</v>
      </c>
      <c r="C91" s="1" t="s">
        <v>180</v>
      </c>
      <c r="D91" s="1" t="s">
        <v>127</v>
      </c>
      <c r="E91" s="1" t="n">
        <f aca="false">'✍️ Score Entry 2025-26'!F95</f>
        <v>0</v>
      </c>
      <c r="F91" s="1" t="n">
        <f aca="false">'✍️ Score Entry 2025-26'!G95</f>
        <v>1</v>
      </c>
      <c r="G91" s="20" t="b">
        <f aca="false">E91&gt;F91</f>
        <v>0</v>
      </c>
      <c r="H91" s="20" t="b">
        <f aca="false">F91&gt;E91</f>
        <v>1</v>
      </c>
    </row>
    <row r="92" customFormat="false" ht="15" hidden="false" customHeight="true" outlineLevel="0" collapsed="false">
      <c r="A92" s="19" t="n">
        <v>45899.5833333333</v>
      </c>
      <c r="B92" s="1" t="s">
        <v>29</v>
      </c>
      <c r="C92" s="1" t="s">
        <v>121</v>
      </c>
      <c r="D92" s="1" t="s">
        <v>201</v>
      </c>
      <c r="E92" s="1" t="n">
        <f aca="false">'✍️ Score Entry 2025-26'!F96</f>
        <v>3</v>
      </c>
      <c r="F92" s="1" t="n">
        <f aca="false">'✍️ Score Entry 2025-26'!G96</f>
        <v>2</v>
      </c>
      <c r="G92" s="20" t="b">
        <f aca="false">E92&gt;F92</f>
        <v>1</v>
      </c>
      <c r="H92" s="20" t="b">
        <f aca="false">F92&gt;E92</f>
        <v>0</v>
      </c>
    </row>
    <row r="93" customFormat="false" ht="15" hidden="false" customHeight="true" outlineLevel="0" collapsed="false">
      <c r="A93" s="19" t="n">
        <v>45899.5833333333</v>
      </c>
      <c r="B93" s="1" t="s">
        <v>29</v>
      </c>
      <c r="C93" s="1" t="s">
        <v>202</v>
      </c>
      <c r="D93" s="1" t="s">
        <v>152</v>
      </c>
      <c r="E93" s="1" t="n">
        <f aca="false">'✍️ Score Entry 2025-26'!F97</f>
        <v>2</v>
      </c>
      <c r="F93" s="1" t="n">
        <f aca="false">'✍️ Score Entry 2025-26'!G97</f>
        <v>1</v>
      </c>
      <c r="G93" s="20" t="b">
        <f aca="false">E93&gt;F93</f>
        <v>1</v>
      </c>
      <c r="H93" s="20" t="b">
        <f aca="false">F93&gt;E93</f>
        <v>0</v>
      </c>
    </row>
    <row r="94" customFormat="false" ht="15" hidden="false" customHeight="true" outlineLevel="0" collapsed="false">
      <c r="A94" s="19" t="n">
        <v>45899.5833333333</v>
      </c>
      <c r="B94" s="1" t="s">
        <v>29</v>
      </c>
      <c r="C94" s="1" t="s">
        <v>131</v>
      </c>
      <c r="D94" s="1" t="s">
        <v>128</v>
      </c>
      <c r="E94" s="1" t="n">
        <f aca="false">'✍️ Score Entry 2025-26'!F98</f>
        <v>2</v>
      </c>
      <c r="F94" s="1" t="n">
        <f aca="false">'✍️ Score Entry 2025-26'!G98</f>
        <v>3</v>
      </c>
      <c r="G94" s="20" t="b">
        <f aca="false">E94&gt;F94</f>
        <v>0</v>
      </c>
      <c r="H94" s="20" t="b">
        <f aca="false">F94&gt;E94</f>
        <v>1</v>
      </c>
    </row>
    <row r="95" customFormat="false" ht="15" hidden="false" customHeight="true" outlineLevel="0" collapsed="false">
      <c r="A95" s="19" t="n">
        <v>45899.625</v>
      </c>
      <c r="B95" s="1" t="s">
        <v>30</v>
      </c>
      <c r="C95" s="1" t="s">
        <v>119</v>
      </c>
      <c r="D95" s="1" t="s">
        <v>182</v>
      </c>
      <c r="E95" s="1" t="n">
        <f aca="false">'✍️ Score Entry 2025-26'!F99</f>
        <v>1</v>
      </c>
      <c r="F95" s="1" t="n">
        <f aca="false">'✍️ Score Entry 2025-26'!G99</f>
        <v>1</v>
      </c>
      <c r="G95" s="20" t="b">
        <f aca="false">E95&gt;F95</f>
        <v>0</v>
      </c>
      <c r="H95" s="20" t="b">
        <f aca="false">F95&gt;E95</f>
        <v>0</v>
      </c>
    </row>
    <row r="96" customFormat="false" ht="15" hidden="false" customHeight="true" outlineLevel="0" collapsed="false">
      <c r="A96" s="19" t="n">
        <v>45899.625</v>
      </c>
      <c r="B96" s="1" t="s">
        <v>33</v>
      </c>
      <c r="C96" s="1" t="s">
        <v>205</v>
      </c>
      <c r="D96" s="1" t="s">
        <v>144</v>
      </c>
      <c r="E96" s="1" t="n">
        <f aca="false">'✍️ Score Entry 2025-26'!F100</f>
        <v>1</v>
      </c>
      <c r="F96" s="1" t="n">
        <f aca="false">'✍️ Score Entry 2025-26'!G100</f>
        <v>7</v>
      </c>
      <c r="G96" s="20" t="b">
        <f aca="false">E96&gt;F96</f>
        <v>0</v>
      </c>
      <c r="H96" s="20" t="b">
        <f aca="false">F96&gt;E96</f>
        <v>1</v>
      </c>
    </row>
    <row r="97" customFormat="false" ht="15" hidden="false" customHeight="true" outlineLevel="0" collapsed="false">
      <c r="A97" s="19" t="n">
        <v>45899.6875</v>
      </c>
      <c r="B97" s="1" t="s">
        <v>32</v>
      </c>
      <c r="C97" s="1" t="s">
        <v>191</v>
      </c>
      <c r="D97" s="1" t="s">
        <v>15</v>
      </c>
      <c r="E97" s="1" t="n">
        <f aca="false">'✍️ Score Entry 2025-26'!F101</f>
        <v>2</v>
      </c>
      <c r="F97" s="1" t="n">
        <f aca="false">'✍️ Score Entry 2025-26'!G101</f>
        <v>3</v>
      </c>
      <c r="G97" s="20" t="b">
        <f aca="false">E97&gt;F97</f>
        <v>0</v>
      </c>
      <c r="H97" s="20" t="b">
        <f aca="false">F97&gt;E97</f>
        <v>1</v>
      </c>
    </row>
    <row r="98" customFormat="false" ht="15" hidden="false" customHeight="true" outlineLevel="0" collapsed="false">
      <c r="A98" s="19" t="n">
        <v>45899.6875</v>
      </c>
      <c r="B98" s="1" t="s">
        <v>31</v>
      </c>
      <c r="C98" s="1" t="s">
        <v>139</v>
      </c>
      <c r="D98" s="1" t="s">
        <v>24</v>
      </c>
      <c r="E98" s="1" t="n">
        <f aca="false">'✍️ Score Entry 2025-26'!F102</f>
        <v>1</v>
      </c>
      <c r="F98" s="1" t="n">
        <f aca="false">'✍️ Score Entry 2025-26'!G102</f>
        <v>1</v>
      </c>
      <c r="G98" s="20" t="b">
        <f aca="false">E98&gt;F98</f>
        <v>0</v>
      </c>
      <c r="H98" s="20" t="b">
        <f aca="false">F98&gt;E98</f>
        <v>0</v>
      </c>
    </row>
    <row r="99" customFormat="false" ht="15" hidden="false" customHeight="true" outlineLevel="0" collapsed="false">
      <c r="A99" s="19" t="n">
        <v>45899.6875</v>
      </c>
      <c r="B99" s="1" t="s">
        <v>31</v>
      </c>
      <c r="C99" s="1" t="s">
        <v>164</v>
      </c>
      <c r="D99" s="1" t="s">
        <v>178</v>
      </c>
      <c r="E99" s="1" t="n">
        <f aca="false">'✍️ Score Entry 2025-26'!F103</f>
        <v>1</v>
      </c>
      <c r="F99" s="1" t="n">
        <f aca="false">'✍️ Score Entry 2025-26'!G103</f>
        <v>0</v>
      </c>
      <c r="G99" s="20" t="b">
        <f aca="false">E99&gt;F99</f>
        <v>1</v>
      </c>
      <c r="H99" s="20" t="b">
        <f aca="false">F99&gt;E99</f>
        <v>0</v>
      </c>
    </row>
    <row r="100" customFormat="false" ht="15" hidden="false" customHeight="true" outlineLevel="0" collapsed="false">
      <c r="A100" s="19" t="n">
        <v>45899.6875</v>
      </c>
      <c r="B100" s="1" t="s">
        <v>29</v>
      </c>
      <c r="C100" s="1" t="s">
        <v>207</v>
      </c>
      <c r="D100" s="1" t="s">
        <v>132</v>
      </c>
      <c r="E100" s="1" t="n">
        <f aca="false">'✍️ Score Entry 2025-26'!F104</f>
        <v>0</v>
      </c>
      <c r="F100" s="1" t="n">
        <f aca="false">'✍️ Score Entry 2025-26'!G104</f>
        <v>0</v>
      </c>
      <c r="G100" s="20" t="b">
        <f aca="false">E100&gt;F100</f>
        <v>0</v>
      </c>
      <c r="H100" s="20" t="b">
        <f aca="false">F100&gt;E100</f>
        <v>0</v>
      </c>
    </row>
    <row r="101" customFormat="false" ht="15" hidden="false" customHeight="true" outlineLevel="0" collapsed="false">
      <c r="A101" s="19" t="n">
        <v>45899.7083333333</v>
      </c>
      <c r="B101" s="1" t="s">
        <v>33</v>
      </c>
      <c r="C101" s="1" t="s">
        <v>159</v>
      </c>
      <c r="D101" s="1" t="s">
        <v>154</v>
      </c>
      <c r="E101" s="1" t="n">
        <f aca="false">'✍️ Score Entry 2025-26'!F105</f>
        <v>1</v>
      </c>
      <c r="F101" s="1" t="n">
        <f aca="false">'✍️ Score Entry 2025-26'!G105</f>
        <v>0</v>
      </c>
      <c r="G101" s="20" t="b">
        <f aca="false">E101&gt;F101</f>
        <v>1</v>
      </c>
      <c r="H101" s="20" t="b">
        <f aca="false">F101&gt;E101</f>
        <v>0</v>
      </c>
    </row>
    <row r="102" customFormat="false" ht="15" hidden="false" customHeight="true" outlineLevel="0" collapsed="false">
      <c r="A102" s="19" t="n">
        <v>45899.7083333333</v>
      </c>
      <c r="B102" s="1" t="s">
        <v>30</v>
      </c>
      <c r="C102" s="1" t="s">
        <v>200</v>
      </c>
      <c r="D102" s="1" t="s">
        <v>166</v>
      </c>
      <c r="E102" s="1" t="n">
        <f aca="false">'✍️ Score Entry 2025-26'!F106</f>
        <v>1</v>
      </c>
      <c r="F102" s="1" t="n">
        <f aca="false">'✍️ Score Entry 2025-26'!G106</f>
        <v>0</v>
      </c>
      <c r="G102" s="20" t="b">
        <f aca="false">E102&gt;F102</f>
        <v>1</v>
      </c>
      <c r="H102" s="20" t="b">
        <f aca="false">F102&gt;E102</f>
        <v>0</v>
      </c>
    </row>
    <row r="103" customFormat="false" ht="15" hidden="false" customHeight="true" outlineLevel="0" collapsed="false">
      <c r="A103" s="19" t="n">
        <v>45899.7291666667</v>
      </c>
      <c r="B103" s="1" t="s">
        <v>30</v>
      </c>
      <c r="C103" s="1" t="s">
        <v>117</v>
      </c>
      <c r="D103" s="1" t="s">
        <v>124</v>
      </c>
      <c r="E103" s="1" t="n">
        <f aca="false">'✍️ Score Entry 2025-26'!F107</f>
        <v>0</v>
      </c>
      <c r="F103" s="1" t="n">
        <f aca="false">'✍️ Score Entry 2025-26'!G107</f>
        <v>2</v>
      </c>
      <c r="G103" s="20" t="b">
        <f aca="false">E103&gt;F103</f>
        <v>0</v>
      </c>
      <c r="H103" s="20" t="b">
        <f aca="false">F103&gt;E103</f>
        <v>1</v>
      </c>
    </row>
    <row r="104" customFormat="false" ht="15" hidden="false" customHeight="true" outlineLevel="0" collapsed="false">
      <c r="A104" s="19" t="n">
        <v>45899.78125</v>
      </c>
      <c r="B104" s="1" t="s">
        <v>31</v>
      </c>
      <c r="C104" s="1" t="s">
        <v>213</v>
      </c>
      <c r="D104" s="1" t="s">
        <v>20</v>
      </c>
      <c r="E104" s="1" t="n">
        <f aca="false">'✍️ Score Entry 2025-26'!F108</f>
        <v>0</v>
      </c>
      <c r="F104" s="1" t="n">
        <f aca="false">'✍️ Score Entry 2025-26'!G108</f>
        <v>1</v>
      </c>
      <c r="G104" s="20" t="b">
        <f aca="false">E104&gt;F104</f>
        <v>0</v>
      </c>
      <c r="H104" s="20" t="b">
        <f aca="false">F104&gt;E104</f>
        <v>1</v>
      </c>
    </row>
    <row r="105" customFormat="false" ht="15" hidden="false" customHeight="true" outlineLevel="0" collapsed="false">
      <c r="A105" s="19" t="n">
        <v>45899.78125</v>
      </c>
      <c r="B105" s="1" t="s">
        <v>31</v>
      </c>
      <c r="C105" s="1" t="s">
        <v>22</v>
      </c>
      <c r="D105" s="1" t="s">
        <v>168</v>
      </c>
      <c r="E105" s="1" t="n">
        <f aca="false">'✍️ Score Entry 2025-26'!F109</f>
        <v>1</v>
      </c>
      <c r="F105" s="1" t="n">
        <f aca="false">'✍️ Score Entry 2025-26'!G109</f>
        <v>0</v>
      </c>
      <c r="G105" s="20" t="b">
        <f aca="false">E105&gt;F105</f>
        <v>1</v>
      </c>
      <c r="H105" s="20" t="b">
        <f aca="false">F105&gt;E105</f>
        <v>0</v>
      </c>
    </row>
    <row r="106" customFormat="false" ht="15" hidden="false" customHeight="true" outlineLevel="0" collapsed="false">
      <c r="A106" s="19" t="n">
        <v>45899.7951388889</v>
      </c>
      <c r="B106" s="1" t="s">
        <v>33</v>
      </c>
      <c r="C106" s="1" t="s">
        <v>158</v>
      </c>
      <c r="D106" s="1" t="s">
        <v>17</v>
      </c>
      <c r="E106" s="1" t="n">
        <f aca="false">'✍️ Score Entry 2025-26'!F110</f>
        <v>3</v>
      </c>
      <c r="F106" s="1" t="n">
        <f aca="false">'✍️ Score Entry 2025-26'!G110</f>
        <v>6</v>
      </c>
      <c r="G106" s="20" t="b">
        <f aca="false">E106&gt;F106</f>
        <v>0</v>
      </c>
      <c r="H106" s="20" t="b">
        <f aca="false">F106&gt;E106</f>
        <v>1</v>
      </c>
    </row>
    <row r="107" customFormat="false" ht="15" hidden="false" customHeight="true" outlineLevel="0" collapsed="false">
      <c r="A107" s="19" t="n">
        <v>45899.8125</v>
      </c>
      <c r="B107" s="1" t="s">
        <v>30</v>
      </c>
      <c r="C107" s="1" t="s">
        <v>18</v>
      </c>
      <c r="D107" s="1" t="s">
        <v>173</v>
      </c>
      <c r="E107" s="1" t="n">
        <f aca="false">'✍️ Score Entry 2025-26'!F111</f>
        <v>2</v>
      </c>
      <c r="F107" s="1" t="n">
        <f aca="false">'✍️ Score Entry 2025-26'!G111</f>
        <v>1</v>
      </c>
      <c r="G107" s="20" t="b">
        <f aca="false">E107&gt;F107</f>
        <v>1</v>
      </c>
      <c r="H107" s="20" t="b">
        <f aca="false">F107&gt;E107</f>
        <v>0</v>
      </c>
    </row>
    <row r="108" customFormat="false" ht="15" hidden="false" customHeight="true" outlineLevel="0" collapsed="false">
      <c r="A108" s="19" t="n">
        <v>45900.5416666667</v>
      </c>
      <c r="B108" s="1" t="s">
        <v>29</v>
      </c>
      <c r="C108" s="1" t="s">
        <v>126</v>
      </c>
      <c r="D108" s="1" t="s">
        <v>137</v>
      </c>
      <c r="E108" s="1" t="n">
        <f aca="false">'✍️ Score Entry 2025-26'!F112</f>
        <v>0</v>
      </c>
      <c r="F108" s="1" t="n">
        <f aca="false">'✍️ Score Entry 2025-26'!G112</f>
        <v>3</v>
      </c>
      <c r="G108" s="20" t="b">
        <f aca="false">E108&gt;F108</f>
        <v>0</v>
      </c>
      <c r="H108" s="20" t="b">
        <f aca="false">F108&gt;E108</f>
        <v>1</v>
      </c>
    </row>
    <row r="109" customFormat="false" ht="15" hidden="false" customHeight="true" outlineLevel="0" collapsed="false">
      <c r="A109" s="19" t="n">
        <v>45900.5416666667</v>
      </c>
      <c r="B109" s="1" t="s">
        <v>29</v>
      </c>
      <c r="C109" s="1" t="s">
        <v>129</v>
      </c>
      <c r="D109" s="1" t="s">
        <v>23</v>
      </c>
      <c r="E109" s="1" t="n">
        <f aca="false">'✍️ Score Entry 2025-26'!F113</f>
        <v>2</v>
      </c>
      <c r="F109" s="1" t="n">
        <f aca="false">'✍️ Score Entry 2025-26'!G113</f>
        <v>1</v>
      </c>
      <c r="G109" s="20" t="b">
        <f aca="false">E109&gt;F109</f>
        <v>1</v>
      </c>
      <c r="H109" s="20" t="b">
        <f aca="false">F109&gt;E109</f>
        <v>0</v>
      </c>
    </row>
    <row r="110" customFormat="false" ht="15" hidden="false" customHeight="true" outlineLevel="0" collapsed="false">
      <c r="A110" s="19" t="n">
        <v>45900.5416666667</v>
      </c>
      <c r="B110" s="1" t="s">
        <v>33</v>
      </c>
      <c r="C110" s="1" t="s">
        <v>156</v>
      </c>
      <c r="D110" s="1" t="s">
        <v>171</v>
      </c>
      <c r="E110" s="1" t="n">
        <f aca="false">'✍️ Score Entry 2025-26'!F114</f>
        <v>1</v>
      </c>
      <c r="F110" s="1" t="n">
        <f aca="false">'✍️ Score Entry 2025-26'!G114</f>
        <v>1</v>
      </c>
      <c r="G110" s="20" t="b">
        <f aca="false">E110&gt;F110</f>
        <v>0</v>
      </c>
      <c r="H110" s="20" t="b">
        <f aca="false">F110&gt;E110</f>
        <v>0</v>
      </c>
    </row>
    <row r="111" customFormat="false" ht="15" hidden="false" customHeight="true" outlineLevel="0" collapsed="false">
      <c r="A111" s="19" t="n">
        <v>45900.5625</v>
      </c>
      <c r="B111" s="1" t="s">
        <v>32</v>
      </c>
      <c r="C111" s="1" t="s">
        <v>197</v>
      </c>
      <c r="D111" s="1" t="s">
        <v>187</v>
      </c>
      <c r="E111" s="1" t="n">
        <f aca="false">'✍️ Score Entry 2025-26'!F115</f>
        <v>1</v>
      </c>
      <c r="F111" s="1" t="n">
        <f aca="false">'✍️ Score Entry 2025-26'!G115</f>
        <v>1</v>
      </c>
      <c r="G111" s="20" t="b">
        <f aca="false">E111&gt;F111</f>
        <v>0</v>
      </c>
      <c r="H111" s="20" t="b">
        <f aca="false">F111&gt;E111</f>
        <v>0</v>
      </c>
    </row>
    <row r="112" customFormat="false" ht="15" hidden="false" customHeight="true" outlineLevel="0" collapsed="false">
      <c r="A112" s="19" t="n">
        <v>45900.625</v>
      </c>
      <c r="B112" s="1" t="s">
        <v>30</v>
      </c>
      <c r="C112" s="1" t="s">
        <v>118</v>
      </c>
      <c r="D112" s="1" t="s">
        <v>181</v>
      </c>
      <c r="E112" s="1" t="n">
        <f aca="false">'✍️ Score Entry 2025-26'!F116</f>
        <v>1</v>
      </c>
      <c r="F112" s="1" t="n">
        <f aca="false">'✍️ Score Entry 2025-26'!G116</f>
        <v>1</v>
      </c>
      <c r="G112" s="20" t="b">
        <f aca="false">E112&gt;F112</f>
        <v>0</v>
      </c>
      <c r="H112" s="20" t="b">
        <f aca="false">F112&gt;E112</f>
        <v>0</v>
      </c>
    </row>
    <row r="113" customFormat="false" ht="15" hidden="false" customHeight="true" outlineLevel="0" collapsed="false">
      <c r="A113" s="19" t="n">
        <v>45900.6354166667</v>
      </c>
      <c r="B113" s="1" t="s">
        <v>33</v>
      </c>
      <c r="C113" s="1" t="s">
        <v>120</v>
      </c>
      <c r="D113" s="1" t="s">
        <v>155</v>
      </c>
      <c r="E113" s="1" t="n">
        <f aca="false">'✍️ Score Entry 2025-26'!F117</f>
        <v>3</v>
      </c>
      <c r="F113" s="1" t="n">
        <f aca="false">'✍️ Score Entry 2025-26'!G117</f>
        <v>1</v>
      </c>
      <c r="G113" s="20" t="b">
        <f aca="false">E113&gt;F113</f>
        <v>1</v>
      </c>
      <c r="H113" s="20" t="b">
        <f aca="false">F113&gt;E113</f>
        <v>0</v>
      </c>
    </row>
    <row r="114" customFormat="false" ht="15" hidden="false" customHeight="true" outlineLevel="0" collapsed="false">
      <c r="A114" s="19" t="n">
        <v>45900.6354166667</v>
      </c>
      <c r="B114" s="1" t="s">
        <v>33</v>
      </c>
      <c r="C114" s="1" t="s">
        <v>149</v>
      </c>
      <c r="D114" s="1" t="s">
        <v>161</v>
      </c>
      <c r="E114" s="1" t="n">
        <f aca="false">'✍️ Score Entry 2025-26'!F118</f>
        <v>3</v>
      </c>
      <c r="F114" s="1" t="n">
        <f aca="false">'✍️ Score Entry 2025-26'!G118</f>
        <v>2</v>
      </c>
      <c r="G114" s="20" t="b">
        <f aca="false">E114&gt;F114</f>
        <v>1</v>
      </c>
      <c r="H114" s="20" t="b">
        <f aca="false">F114&gt;E114</f>
        <v>0</v>
      </c>
    </row>
    <row r="115" customFormat="false" ht="15" hidden="false" customHeight="true" outlineLevel="0" collapsed="false">
      <c r="A115" s="19" t="n">
        <v>45900.6354166667</v>
      </c>
      <c r="B115" s="1" t="s">
        <v>33</v>
      </c>
      <c r="C115" s="1" t="s">
        <v>206</v>
      </c>
      <c r="D115" s="1" t="s">
        <v>204</v>
      </c>
      <c r="E115" s="1" t="n">
        <f aca="false">'✍️ Score Entry 2025-26'!F119</f>
        <v>3</v>
      </c>
      <c r="F115" s="1" t="n">
        <f aca="false">'✍️ Score Entry 2025-26'!G119</f>
        <v>2</v>
      </c>
      <c r="G115" s="20" t="b">
        <f aca="false">E115&gt;F115</f>
        <v>1</v>
      </c>
      <c r="H115" s="20" t="b">
        <f aca="false">F115&gt;E115</f>
        <v>0</v>
      </c>
    </row>
    <row r="116" customFormat="false" ht="15" hidden="false" customHeight="true" outlineLevel="0" collapsed="false">
      <c r="A116" s="19" t="n">
        <v>45900.6458333333</v>
      </c>
      <c r="B116" s="1" t="s">
        <v>29</v>
      </c>
      <c r="C116" s="1" t="s">
        <v>21</v>
      </c>
      <c r="D116" s="1" t="s">
        <v>130</v>
      </c>
      <c r="E116" s="1" t="n">
        <f aca="false">'✍️ Score Entry 2025-26'!F120</f>
        <v>1</v>
      </c>
      <c r="F116" s="1" t="n">
        <f aca="false">'✍️ Score Entry 2025-26'!G120</f>
        <v>0</v>
      </c>
      <c r="G116" s="20" t="b">
        <f aca="false">E116&gt;F116</f>
        <v>1</v>
      </c>
      <c r="H116" s="20" t="b">
        <f aca="false">F116&gt;E116</f>
        <v>0</v>
      </c>
    </row>
    <row r="117" customFormat="false" ht="15" hidden="false" customHeight="true" outlineLevel="0" collapsed="false">
      <c r="A117" s="19" t="n">
        <v>45900.6458333333</v>
      </c>
      <c r="B117" s="1" t="s">
        <v>32</v>
      </c>
      <c r="C117" s="1" t="s">
        <v>195</v>
      </c>
      <c r="D117" s="1" t="s">
        <v>188</v>
      </c>
      <c r="E117" s="1" t="n">
        <f aca="false">'✍️ Score Entry 2025-26'!F121</f>
        <v>3</v>
      </c>
      <c r="F117" s="1" t="n">
        <f aca="false">'✍️ Score Entry 2025-26'!G121</f>
        <v>0</v>
      </c>
      <c r="G117" s="20" t="b">
        <f aca="false">E117&gt;F117</f>
        <v>1</v>
      </c>
      <c r="H117" s="20" t="b">
        <f aca="false">F117&gt;E117</f>
        <v>0</v>
      </c>
    </row>
    <row r="118" customFormat="false" ht="15" hidden="false" customHeight="true" outlineLevel="0" collapsed="false">
      <c r="A118" s="19" t="n">
        <v>45900.6875</v>
      </c>
      <c r="B118" s="1" t="s">
        <v>31</v>
      </c>
      <c r="C118" s="1" t="s">
        <v>146</v>
      </c>
      <c r="D118" s="1" t="s">
        <v>140</v>
      </c>
      <c r="E118" s="1" t="n">
        <f aca="false">'✍️ Score Entry 2025-26'!F122</f>
        <v>0</v>
      </c>
      <c r="F118" s="1" t="n">
        <f aca="false">'✍️ Score Entry 2025-26'!G122</f>
        <v>0</v>
      </c>
      <c r="G118" s="20" t="b">
        <f aca="false">E118&gt;F118</f>
        <v>0</v>
      </c>
      <c r="H118" s="20" t="b">
        <f aca="false">F118&gt;E118</f>
        <v>0</v>
      </c>
    </row>
    <row r="119" customFormat="false" ht="15" hidden="false" customHeight="true" outlineLevel="0" collapsed="false">
      <c r="A119" s="19" t="n">
        <v>45900.6875</v>
      </c>
      <c r="B119" s="1" t="s">
        <v>31</v>
      </c>
      <c r="C119" s="1" t="s">
        <v>136</v>
      </c>
      <c r="D119" s="1" t="s">
        <v>177</v>
      </c>
      <c r="E119" s="1" t="n">
        <f aca="false">'✍️ Score Entry 2025-26'!F123</f>
        <v>0</v>
      </c>
      <c r="F119" s="1" t="n">
        <f aca="false">'✍️ Score Entry 2025-26'!G123</f>
        <v>1</v>
      </c>
      <c r="G119" s="20" t="b">
        <f aca="false">E119&gt;F119</f>
        <v>0</v>
      </c>
      <c r="H119" s="20" t="b">
        <f aca="false">F119&gt;E119</f>
        <v>1</v>
      </c>
    </row>
    <row r="120" customFormat="false" ht="15" hidden="false" customHeight="true" outlineLevel="0" collapsed="false">
      <c r="A120" s="19" t="n">
        <v>45900.7083333333</v>
      </c>
      <c r="B120" s="1" t="s">
        <v>30</v>
      </c>
      <c r="C120" s="1" t="s">
        <v>116</v>
      </c>
      <c r="D120" s="1" t="s">
        <v>114</v>
      </c>
      <c r="E120" s="1" t="n">
        <f aca="false">'✍️ Score Entry 2025-26'!F124</f>
        <v>1</v>
      </c>
      <c r="F120" s="1" t="n">
        <f aca="false">'✍️ Score Entry 2025-26'!G124</f>
        <v>2</v>
      </c>
      <c r="G120" s="20" t="b">
        <f aca="false">E120&gt;F120</f>
        <v>0</v>
      </c>
      <c r="H120" s="20" t="b">
        <f aca="false">F120&gt;E120</f>
        <v>1</v>
      </c>
    </row>
    <row r="121" customFormat="false" ht="15" hidden="false" customHeight="true" outlineLevel="0" collapsed="false">
      <c r="A121" s="19" t="n">
        <v>45900.7291666667</v>
      </c>
      <c r="B121" s="1" t="s">
        <v>30</v>
      </c>
      <c r="C121" s="1" t="s">
        <v>176</v>
      </c>
      <c r="D121" s="1" t="s">
        <v>141</v>
      </c>
      <c r="E121" s="1" t="n">
        <f aca="false">'✍️ Score Entry 2025-26'!F125</f>
        <v>1</v>
      </c>
      <c r="F121" s="1" t="n">
        <f aca="false">'✍️ Score Entry 2025-26'!G125</f>
        <v>0</v>
      </c>
      <c r="G121" s="20" t="b">
        <f aca="false">E121&gt;F121</f>
        <v>1</v>
      </c>
      <c r="H121" s="20" t="b">
        <f aca="false">F121&gt;E121</f>
        <v>0</v>
      </c>
    </row>
    <row r="122" customFormat="false" ht="15" hidden="false" customHeight="true" outlineLevel="0" collapsed="false">
      <c r="A122" s="19" t="n">
        <v>45900.7291666667</v>
      </c>
      <c r="B122" s="1" t="s">
        <v>32</v>
      </c>
      <c r="C122" s="1" t="s">
        <v>211</v>
      </c>
      <c r="D122" s="1" t="s">
        <v>189</v>
      </c>
      <c r="E122" s="1" t="n">
        <f aca="false">'✍️ Score Entry 2025-26'!F126</f>
        <v>4</v>
      </c>
      <c r="F122" s="1" t="n">
        <f aca="false">'✍️ Score Entry 2025-26'!G126</f>
        <v>1</v>
      </c>
      <c r="G122" s="20" t="b">
        <f aca="false">E122&gt;F122</f>
        <v>1</v>
      </c>
      <c r="H122" s="20" t="b">
        <f aca="false">F122&gt;E122</f>
        <v>0</v>
      </c>
    </row>
    <row r="123" customFormat="false" ht="15" hidden="false" customHeight="true" outlineLevel="0" collapsed="false">
      <c r="A123" s="19" t="n">
        <v>45900.75</v>
      </c>
      <c r="B123" s="1" t="s">
        <v>29</v>
      </c>
      <c r="C123" s="1" t="s">
        <v>138</v>
      </c>
      <c r="D123" s="1" t="s">
        <v>153</v>
      </c>
      <c r="E123" s="1" t="n">
        <f aca="false">'✍️ Score Entry 2025-26'!F127</f>
        <v>0</v>
      </c>
      <c r="F123" s="1" t="n">
        <f aca="false">'✍️ Score Entry 2025-26'!G127</f>
        <v>3</v>
      </c>
      <c r="G123" s="20" t="b">
        <f aca="false">E123&gt;F123</f>
        <v>0</v>
      </c>
      <c r="H123" s="20" t="b">
        <f aca="false">F123&gt;E123</f>
        <v>1</v>
      </c>
    </row>
    <row r="124" customFormat="false" ht="15" hidden="false" customHeight="true" outlineLevel="0" collapsed="false">
      <c r="A124" s="19" t="n">
        <v>45900.78125</v>
      </c>
      <c r="B124" s="1" t="s">
        <v>31</v>
      </c>
      <c r="C124" s="1" t="s">
        <v>169</v>
      </c>
      <c r="D124" s="1" t="s">
        <v>163</v>
      </c>
      <c r="E124" s="1" t="n">
        <f aca="false">'✍️ Score Entry 2025-26'!F128</f>
        <v>4</v>
      </c>
      <c r="F124" s="1" t="n">
        <f aca="false">'✍️ Score Entry 2025-26'!G128</f>
        <v>0</v>
      </c>
      <c r="G124" s="20" t="b">
        <f aca="false">E124&gt;F124</f>
        <v>1</v>
      </c>
      <c r="H124" s="20" t="b">
        <f aca="false">F124&gt;E124</f>
        <v>0</v>
      </c>
    </row>
    <row r="125" customFormat="false" ht="15" hidden="false" customHeight="true" outlineLevel="0" collapsed="false">
      <c r="A125" s="19" t="n">
        <v>45900.78125</v>
      </c>
      <c r="B125" s="1" t="s">
        <v>33</v>
      </c>
      <c r="C125" s="1" t="s">
        <v>172</v>
      </c>
      <c r="D125" s="1" t="s">
        <v>135</v>
      </c>
      <c r="E125" s="1" t="n">
        <f aca="false">'✍️ Score Entry 2025-26'!F129</f>
        <v>1</v>
      </c>
      <c r="F125" s="1" t="n">
        <f aca="false">'✍️ Score Entry 2025-26'!G129</f>
        <v>0</v>
      </c>
      <c r="G125" s="20" t="b">
        <f aca="false">E125&gt;F125</f>
        <v>1</v>
      </c>
      <c r="H125" s="20" t="b">
        <f aca="false">F125&gt;E125</f>
        <v>0</v>
      </c>
    </row>
    <row r="126" customFormat="false" ht="15" hidden="false" customHeight="true" outlineLevel="0" collapsed="false">
      <c r="A126" s="19" t="n">
        <v>45900.78125</v>
      </c>
      <c r="B126" s="1" t="s">
        <v>31</v>
      </c>
      <c r="C126" s="1" t="s">
        <v>19</v>
      </c>
      <c r="D126" s="1" t="s">
        <v>165</v>
      </c>
      <c r="E126" s="1" t="n">
        <f aca="false">'✍️ Score Entry 2025-26'!F130</f>
        <v>1</v>
      </c>
      <c r="F126" s="1" t="n">
        <f aca="false">'✍️ Score Entry 2025-26'!G130</f>
        <v>2</v>
      </c>
      <c r="G126" s="20" t="b">
        <f aca="false">E126&gt;F126</f>
        <v>0</v>
      </c>
      <c r="H126" s="20" t="b">
        <f aca="false">F126&gt;E126</f>
        <v>1</v>
      </c>
    </row>
    <row r="127" customFormat="false" ht="15" hidden="false" customHeight="true" outlineLevel="0" collapsed="false">
      <c r="A127" s="19" t="n">
        <v>45900.8125</v>
      </c>
      <c r="B127" s="1" t="s">
        <v>30</v>
      </c>
      <c r="C127" s="1" t="s">
        <v>167</v>
      </c>
      <c r="D127" s="1" t="s">
        <v>16</v>
      </c>
      <c r="E127" s="1" t="n">
        <f aca="false">'✍️ Score Entry 2025-26'!F131</f>
        <v>1</v>
      </c>
      <c r="F127" s="1" t="n">
        <f aca="false">'✍️ Score Entry 2025-26'!G131</f>
        <v>1</v>
      </c>
      <c r="G127" s="20" t="b">
        <f aca="false">E127&gt;F127</f>
        <v>0</v>
      </c>
      <c r="H127" s="20" t="b">
        <f aca="false">F127&gt;E127</f>
        <v>0</v>
      </c>
    </row>
    <row r="128" customFormat="false" ht="15" hidden="false" customHeight="true" outlineLevel="0" collapsed="false">
      <c r="A128" s="19" t="n">
        <v>45912.7708333333</v>
      </c>
      <c r="B128" s="1" t="s">
        <v>32</v>
      </c>
      <c r="C128" s="1" t="s">
        <v>184</v>
      </c>
      <c r="D128" s="1" t="s">
        <v>196</v>
      </c>
      <c r="E128" s="1" t="n">
        <f aca="false">'✍️ Score Entry 2025-26'!F132</f>
        <v>3</v>
      </c>
      <c r="F128" s="1" t="n">
        <f aca="false">'✍️ Score Entry 2025-26'!G132</f>
        <v>1</v>
      </c>
      <c r="G128" s="20" t="b">
        <f aca="false">E128&gt;F128</f>
        <v>1</v>
      </c>
      <c r="H128" s="20" t="b">
        <f aca="false">F128&gt;E128</f>
        <v>0</v>
      </c>
    </row>
    <row r="129" customFormat="false" ht="15" hidden="false" customHeight="true" outlineLevel="0" collapsed="false">
      <c r="A129" s="19" t="n">
        <v>45912.78125</v>
      </c>
      <c r="B129" s="1" t="s">
        <v>33</v>
      </c>
      <c r="C129" s="1" t="s">
        <v>135</v>
      </c>
      <c r="D129" s="1" t="s">
        <v>205</v>
      </c>
      <c r="E129" s="1" t="n">
        <f aca="false">'✍️ Score Entry 2025-26'!F133</f>
        <v>4</v>
      </c>
      <c r="F129" s="1" t="n">
        <f aca="false">'✍️ Score Entry 2025-26'!G133</f>
        <v>0</v>
      </c>
      <c r="G129" s="20" t="b">
        <f aca="false">E129&gt;F129</f>
        <v>1</v>
      </c>
      <c r="H129" s="20" t="b">
        <f aca="false">F129&gt;E129</f>
        <v>0</v>
      </c>
    </row>
    <row r="130" customFormat="false" ht="15" hidden="false" customHeight="true" outlineLevel="0" collapsed="false">
      <c r="A130" s="19" t="n">
        <v>45912.7916666667</v>
      </c>
      <c r="B130" s="1" t="s">
        <v>30</v>
      </c>
      <c r="C130" s="1" t="s">
        <v>124</v>
      </c>
      <c r="D130" s="1" t="s">
        <v>208</v>
      </c>
      <c r="E130" s="1" t="n">
        <f aca="false">'✍️ Score Entry 2025-26'!F134</f>
        <v>2</v>
      </c>
      <c r="F130" s="1" t="n">
        <f aca="false">'✍️ Score Entry 2025-26'!G134</f>
        <v>2</v>
      </c>
      <c r="G130" s="20" t="b">
        <f aca="false">E130&gt;F130</f>
        <v>0</v>
      </c>
      <c r="H130" s="20" t="b">
        <f aca="false">F130&gt;E130</f>
        <v>0</v>
      </c>
    </row>
    <row r="131" customFormat="false" ht="15" hidden="false" customHeight="true" outlineLevel="0" collapsed="false">
      <c r="A131" s="19" t="n">
        <v>45913.4791666667</v>
      </c>
      <c r="B131" s="1" t="s">
        <v>29</v>
      </c>
      <c r="C131" s="1" t="s">
        <v>130</v>
      </c>
      <c r="D131" s="1" t="s">
        <v>126</v>
      </c>
      <c r="E131" s="1" t="n">
        <f aca="false">'✍️ Score Entry 2025-26'!F135</f>
        <v>3</v>
      </c>
      <c r="F131" s="1" t="n">
        <f aca="false">'✍️ Score Entry 2025-26'!G135</f>
        <v>0</v>
      </c>
      <c r="G131" s="20" t="b">
        <f aca="false">E131&gt;F131</f>
        <v>1</v>
      </c>
      <c r="H131" s="20" t="b">
        <f aca="false">F131&gt;E131</f>
        <v>0</v>
      </c>
    </row>
    <row r="132" customFormat="false" ht="15" hidden="false" customHeight="true" outlineLevel="0" collapsed="false">
      <c r="A132" s="19" t="n">
        <v>45913.5</v>
      </c>
      <c r="B132" s="1" t="s">
        <v>30</v>
      </c>
      <c r="C132" s="1" t="s">
        <v>115</v>
      </c>
      <c r="D132" s="1" t="s">
        <v>200</v>
      </c>
      <c r="E132" s="1" t="n">
        <f aca="false">'✍️ Score Entry 2025-26'!F136</f>
        <v>2</v>
      </c>
      <c r="F132" s="1" t="n">
        <f aca="false">'✍️ Score Entry 2025-26'!G136</f>
        <v>0</v>
      </c>
      <c r="G132" s="20" t="b">
        <f aca="false">E132&gt;F132</f>
        <v>1</v>
      </c>
      <c r="H132" s="20" t="b">
        <f aca="false">F132&gt;E132</f>
        <v>0</v>
      </c>
    </row>
    <row r="133" customFormat="false" ht="15" hidden="false" customHeight="true" outlineLevel="0" collapsed="false">
      <c r="A133" s="19" t="n">
        <v>45913.5416666667</v>
      </c>
      <c r="B133" s="1" t="s">
        <v>31</v>
      </c>
      <c r="C133" s="1" t="s">
        <v>168</v>
      </c>
      <c r="D133" s="1" t="s">
        <v>139</v>
      </c>
      <c r="E133" s="1" t="n">
        <f aca="false">'✍️ Score Entry 2025-26'!F137</f>
        <v>2</v>
      </c>
      <c r="F133" s="1" t="n">
        <f aca="false">'✍️ Score Entry 2025-26'!G137</f>
        <v>0</v>
      </c>
      <c r="G133" s="20" t="b">
        <f aca="false">E133&gt;F133</f>
        <v>1</v>
      </c>
      <c r="H133" s="20" t="b">
        <f aca="false">F133&gt;E133</f>
        <v>0</v>
      </c>
    </row>
    <row r="134" customFormat="false" ht="15" hidden="false" customHeight="true" outlineLevel="0" collapsed="false">
      <c r="A134" s="19" t="n">
        <v>45913.5625</v>
      </c>
      <c r="B134" s="1" t="s">
        <v>32</v>
      </c>
      <c r="C134" s="1" t="s">
        <v>188</v>
      </c>
      <c r="D134" s="1" t="s">
        <v>193</v>
      </c>
      <c r="E134" s="1" t="n">
        <f aca="false">'✍️ Score Entry 2025-26'!F138</f>
        <v>2</v>
      </c>
      <c r="F134" s="1" t="n">
        <f aca="false">'✍️ Score Entry 2025-26'!G138</f>
        <v>4</v>
      </c>
      <c r="G134" s="20" t="b">
        <f aca="false">E134&gt;F134</f>
        <v>0</v>
      </c>
      <c r="H134" s="20" t="b">
        <f aca="false">F134&gt;E134</f>
        <v>1</v>
      </c>
    </row>
    <row r="135" customFormat="false" ht="15" hidden="false" customHeight="true" outlineLevel="0" collapsed="false">
      <c r="A135" s="19" t="n">
        <v>45913.5625</v>
      </c>
      <c r="B135" s="1" t="s">
        <v>32</v>
      </c>
      <c r="C135" s="1" t="s">
        <v>199</v>
      </c>
      <c r="D135" s="1" t="s">
        <v>195</v>
      </c>
      <c r="E135" s="1" t="n">
        <f aca="false">'✍️ Score Entry 2025-26'!F139</f>
        <v>0</v>
      </c>
      <c r="F135" s="1" t="n">
        <f aca="false">'✍️ Score Entry 2025-26'!G139</f>
        <v>2</v>
      </c>
      <c r="G135" s="20" t="b">
        <f aca="false">E135&gt;F135</f>
        <v>0</v>
      </c>
      <c r="H135" s="20" t="b">
        <f aca="false">F135&gt;E135</f>
        <v>1</v>
      </c>
    </row>
    <row r="136" customFormat="false" ht="15" hidden="false" customHeight="true" outlineLevel="0" collapsed="false">
      <c r="A136" s="19" t="n">
        <v>45913.5625</v>
      </c>
      <c r="B136" s="1" t="s">
        <v>32</v>
      </c>
      <c r="C136" s="1" t="s">
        <v>189</v>
      </c>
      <c r="D136" s="1" t="s">
        <v>190</v>
      </c>
      <c r="E136" s="1" t="n">
        <f aca="false">'✍️ Score Entry 2025-26'!F140</f>
        <v>3</v>
      </c>
      <c r="F136" s="1" t="n">
        <f aca="false">'✍️ Score Entry 2025-26'!G140</f>
        <v>1</v>
      </c>
      <c r="G136" s="20" t="b">
        <f aca="false">E136&gt;F136</f>
        <v>1</v>
      </c>
      <c r="H136" s="20" t="b">
        <f aca="false">F136&gt;E136</f>
        <v>0</v>
      </c>
    </row>
    <row r="137" customFormat="false" ht="15" hidden="false" customHeight="true" outlineLevel="0" collapsed="false">
      <c r="A137" s="19" t="n">
        <v>45913.5625</v>
      </c>
      <c r="B137" s="1" t="s">
        <v>32</v>
      </c>
      <c r="C137" s="1" t="s">
        <v>187</v>
      </c>
      <c r="D137" s="1" t="s">
        <v>185</v>
      </c>
      <c r="E137" s="1" t="n">
        <f aca="false">'✍️ Score Entry 2025-26'!F141</f>
        <v>0</v>
      </c>
      <c r="F137" s="1" t="n">
        <f aca="false">'✍️ Score Entry 2025-26'!G141</f>
        <v>1</v>
      </c>
      <c r="G137" s="20" t="b">
        <f aca="false">E137&gt;F137</f>
        <v>0</v>
      </c>
      <c r="H137" s="20" t="b">
        <f aca="false">F137&gt;E137</f>
        <v>1</v>
      </c>
    </row>
    <row r="138" customFormat="false" ht="15" hidden="false" customHeight="true" outlineLevel="0" collapsed="false">
      <c r="A138" s="19" t="n">
        <v>45913.5625</v>
      </c>
      <c r="B138" s="1" t="s">
        <v>32</v>
      </c>
      <c r="C138" s="1" t="s">
        <v>197</v>
      </c>
      <c r="D138" s="1" t="s">
        <v>211</v>
      </c>
      <c r="E138" s="1" t="n">
        <f aca="false">'✍️ Score Entry 2025-26'!F142</f>
        <v>3</v>
      </c>
      <c r="F138" s="1" t="n">
        <f aca="false">'✍️ Score Entry 2025-26'!G142</f>
        <v>3</v>
      </c>
      <c r="G138" s="20" t="b">
        <f aca="false">E138&gt;F138</f>
        <v>0</v>
      </c>
      <c r="H138" s="20" t="b">
        <f aca="false">F138&gt;E138</f>
        <v>0</v>
      </c>
    </row>
    <row r="139" customFormat="false" ht="15" hidden="false" customHeight="true" outlineLevel="0" collapsed="false">
      <c r="A139" s="19" t="n">
        <v>45913.5833333333</v>
      </c>
      <c r="B139" s="1" t="s">
        <v>29</v>
      </c>
      <c r="C139" s="1" t="s">
        <v>122</v>
      </c>
      <c r="D139" s="1" t="s">
        <v>207</v>
      </c>
      <c r="E139" s="1" t="n">
        <f aca="false">'✍️ Score Entry 2025-26'!F143</f>
        <v>1</v>
      </c>
      <c r="F139" s="1" t="n">
        <f aca="false">'✍️ Score Entry 2025-26'!G143</f>
        <v>0</v>
      </c>
      <c r="G139" s="20" t="b">
        <f aca="false">E139&gt;F139</f>
        <v>1</v>
      </c>
      <c r="H139" s="20" t="b">
        <f aca="false">F139&gt;E139</f>
        <v>0</v>
      </c>
    </row>
    <row r="140" customFormat="false" ht="15" hidden="false" customHeight="true" outlineLevel="0" collapsed="false">
      <c r="A140" s="19" t="n">
        <v>45913.5833333333</v>
      </c>
      <c r="B140" s="1" t="s">
        <v>29</v>
      </c>
      <c r="C140" s="1" t="s">
        <v>128</v>
      </c>
      <c r="D140" s="1" t="s">
        <v>138</v>
      </c>
      <c r="E140" s="1" t="n">
        <f aca="false">'✍️ Score Entry 2025-26'!F144</f>
        <v>0</v>
      </c>
      <c r="F140" s="1" t="n">
        <f aca="false">'✍️ Score Entry 2025-26'!G144</f>
        <v>0</v>
      </c>
      <c r="G140" s="20" t="b">
        <f aca="false">E140&gt;F140</f>
        <v>0</v>
      </c>
      <c r="H140" s="20" t="b">
        <f aca="false">F140&gt;E140</f>
        <v>0</v>
      </c>
    </row>
    <row r="141" customFormat="false" ht="15" hidden="false" customHeight="true" outlineLevel="0" collapsed="false">
      <c r="A141" s="19" t="n">
        <v>45913.5833333333</v>
      </c>
      <c r="B141" s="1" t="s">
        <v>29</v>
      </c>
      <c r="C141" s="1" t="s">
        <v>132</v>
      </c>
      <c r="D141" s="1" t="s">
        <v>131</v>
      </c>
      <c r="E141" s="1" t="n">
        <f aca="false">'✍️ Score Entry 2025-26'!F145</f>
        <v>1</v>
      </c>
      <c r="F141" s="1" t="n">
        <f aca="false">'✍️ Score Entry 2025-26'!G145</f>
        <v>0</v>
      </c>
      <c r="G141" s="20" t="b">
        <f aca="false">E141&gt;F141</f>
        <v>1</v>
      </c>
      <c r="H141" s="20" t="b">
        <f aca="false">F141&gt;E141</f>
        <v>0</v>
      </c>
    </row>
    <row r="142" customFormat="false" ht="15" hidden="false" customHeight="true" outlineLevel="0" collapsed="false">
      <c r="A142" s="19" t="n">
        <v>45913.5833333333</v>
      </c>
      <c r="B142" s="1" t="s">
        <v>29</v>
      </c>
      <c r="C142" s="1" t="s">
        <v>127</v>
      </c>
      <c r="D142" s="1" t="s">
        <v>129</v>
      </c>
      <c r="E142" s="1" t="n">
        <f aca="false">'✍️ Score Entry 2025-26'!F146</f>
        <v>2</v>
      </c>
      <c r="F142" s="1" t="n">
        <f aca="false">'✍️ Score Entry 2025-26'!G146</f>
        <v>1</v>
      </c>
      <c r="G142" s="20" t="b">
        <f aca="false">E142&gt;F142</f>
        <v>1</v>
      </c>
      <c r="H142" s="20" t="b">
        <f aca="false">F142&gt;E142</f>
        <v>0</v>
      </c>
    </row>
    <row r="143" customFormat="false" ht="15" hidden="false" customHeight="true" outlineLevel="0" collapsed="false">
      <c r="A143" s="19" t="n">
        <v>45913.5833333333</v>
      </c>
      <c r="B143" s="1" t="s">
        <v>29</v>
      </c>
      <c r="C143" s="1" t="s">
        <v>153</v>
      </c>
      <c r="D143" s="1" t="s">
        <v>202</v>
      </c>
      <c r="E143" s="1" t="n">
        <f aca="false">'✍️ Score Entry 2025-26'!F147</f>
        <v>0</v>
      </c>
      <c r="F143" s="1" t="n">
        <f aca="false">'✍️ Score Entry 2025-26'!G147</f>
        <v>0</v>
      </c>
      <c r="G143" s="20" t="b">
        <f aca="false">E143&gt;F143</f>
        <v>0</v>
      </c>
      <c r="H143" s="20" t="b">
        <f aca="false">F143&gt;E143</f>
        <v>0</v>
      </c>
    </row>
    <row r="144" customFormat="false" ht="15" hidden="false" customHeight="true" outlineLevel="0" collapsed="false">
      <c r="A144" s="19" t="n">
        <v>45913.59375</v>
      </c>
      <c r="B144" s="1" t="s">
        <v>30</v>
      </c>
      <c r="C144" s="1" t="s">
        <v>166</v>
      </c>
      <c r="D144" s="1" t="s">
        <v>18</v>
      </c>
      <c r="E144" s="1" t="n">
        <f aca="false">'✍️ Score Entry 2025-26'!F148</f>
        <v>1</v>
      </c>
      <c r="F144" s="1" t="n">
        <f aca="false">'✍️ Score Entry 2025-26'!G148</f>
        <v>2</v>
      </c>
      <c r="G144" s="20" t="b">
        <f aca="false">E144&gt;F144</f>
        <v>0</v>
      </c>
      <c r="H144" s="20" t="b">
        <f aca="false">F144&gt;E144</f>
        <v>1</v>
      </c>
    </row>
    <row r="145" customFormat="false" ht="15" hidden="false" customHeight="true" outlineLevel="0" collapsed="false">
      <c r="A145" s="19" t="n">
        <v>45913.625</v>
      </c>
      <c r="B145" s="1" t="s">
        <v>33</v>
      </c>
      <c r="C145" s="1" t="s">
        <v>155</v>
      </c>
      <c r="D145" s="1" t="s">
        <v>159</v>
      </c>
      <c r="E145" s="1" t="n">
        <f aca="false">'✍️ Score Entry 2025-26'!F149</f>
        <v>1</v>
      </c>
      <c r="F145" s="1" t="n">
        <f aca="false">'✍️ Score Entry 2025-26'!G149</f>
        <v>0</v>
      </c>
      <c r="G145" s="20" t="b">
        <f aca="false">E145&gt;F145</f>
        <v>1</v>
      </c>
      <c r="H145" s="20" t="b">
        <f aca="false">F145&gt;E145</f>
        <v>0</v>
      </c>
    </row>
    <row r="146" customFormat="false" ht="15" hidden="false" customHeight="true" outlineLevel="0" collapsed="false">
      <c r="A146" s="19" t="n">
        <v>45913.6666666667</v>
      </c>
      <c r="B146" s="1" t="s">
        <v>31</v>
      </c>
      <c r="C146" s="1" t="s">
        <v>177</v>
      </c>
      <c r="D146" s="1" t="s">
        <v>19</v>
      </c>
      <c r="E146" s="1" t="n">
        <f aca="false">'✍️ Score Entry 2025-26'!F150</f>
        <v>4</v>
      </c>
      <c r="F146" s="1" t="n">
        <f aca="false">'✍️ Score Entry 2025-26'!G150</f>
        <v>3</v>
      </c>
      <c r="G146" s="20" t="b">
        <f aca="false">E146&gt;F146</f>
        <v>1</v>
      </c>
      <c r="H146" s="20" t="b">
        <f aca="false">F146&gt;E146</f>
        <v>0</v>
      </c>
    </row>
    <row r="147" customFormat="false" ht="15" hidden="false" customHeight="true" outlineLevel="0" collapsed="false">
      <c r="A147" s="19" t="n">
        <v>45913.6875</v>
      </c>
      <c r="B147" s="1" t="s">
        <v>32</v>
      </c>
      <c r="C147" s="1" t="s">
        <v>15</v>
      </c>
      <c r="D147" s="1" t="s">
        <v>212</v>
      </c>
      <c r="E147" s="1" t="n">
        <f aca="false">'✍️ Score Entry 2025-26'!F151</f>
        <v>5</v>
      </c>
      <c r="F147" s="1" t="n">
        <f aca="false">'✍️ Score Entry 2025-26'!G151</f>
        <v>0</v>
      </c>
      <c r="G147" s="20" t="b">
        <f aca="false">E147&gt;F147</f>
        <v>1</v>
      </c>
      <c r="H147" s="20" t="b">
        <f aca="false">F147&gt;E147</f>
        <v>0</v>
      </c>
    </row>
    <row r="148" customFormat="false" ht="15" hidden="false" customHeight="true" outlineLevel="0" collapsed="false">
      <c r="A148" s="19" t="n">
        <v>45913.6875</v>
      </c>
      <c r="B148" s="1" t="s">
        <v>29</v>
      </c>
      <c r="C148" s="1" t="s">
        <v>137</v>
      </c>
      <c r="D148" s="1" t="s">
        <v>180</v>
      </c>
      <c r="E148" s="1" t="n">
        <f aca="false">'✍️ Score Entry 2025-26'!F152</f>
        <v>0</v>
      </c>
      <c r="F148" s="1" t="n">
        <f aca="false">'✍️ Score Entry 2025-26'!G152</f>
        <v>3</v>
      </c>
      <c r="G148" s="20" t="b">
        <f aca="false">E148&gt;F148</f>
        <v>0</v>
      </c>
      <c r="H148" s="20" t="b">
        <f aca="false">F148&gt;E148</f>
        <v>1</v>
      </c>
    </row>
    <row r="149" customFormat="false" ht="15" hidden="false" customHeight="true" outlineLevel="0" collapsed="false">
      <c r="A149" s="19" t="n">
        <v>45913.6875</v>
      </c>
      <c r="B149" s="1" t="s">
        <v>30</v>
      </c>
      <c r="C149" s="1" t="s">
        <v>114</v>
      </c>
      <c r="D149" s="1" t="s">
        <v>119</v>
      </c>
      <c r="E149" s="1" t="n">
        <f aca="false">'✍️ Score Entry 2025-26'!F153</f>
        <v>0</v>
      </c>
      <c r="F149" s="1" t="n">
        <f aca="false">'✍️ Score Entry 2025-26'!G153</f>
        <v>1</v>
      </c>
      <c r="G149" s="20" t="b">
        <f aca="false">E149&gt;F149</f>
        <v>0</v>
      </c>
      <c r="H149" s="20" t="b">
        <f aca="false">F149&gt;E149</f>
        <v>1</v>
      </c>
    </row>
    <row r="150" customFormat="false" ht="15" hidden="false" customHeight="true" outlineLevel="0" collapsed="false">
      <c r="A150" s="19" t="n">
        <v>45913.78125</v>
      </c>
      <c r="B150" s="1" t="s">
        <v>31</v>
      </c>
      <c r="C150" s="1" t="s">
        <v>140</v>
      </c>
      <c r="D150" s="1" t="s">
        <v>22</v>
      </c>
      <c r="E150" s="1" t="n">
        <f aca="false">'✍️ Score Entry 2025-26'!F154</f>
        <v>1</v>
      </c>
      <c r="F150" s="1" t="n">
        <f aca="false">'✍️ Score Entry 2025-26'!G154</f>
        <v>3</v>
      </c>
      <c r="G150" s="20" t="b">
        <f aca="false">E150&gt;F150</f>
        <v>0</v>
      </c>
      <c r="H150" s="20" t="b">
        <f aca="false">F150&gt;E150</f>
        <v>1</v>
      </c>
    </row>
    <row r="151" customFormat="false" ht="15" hidden="false" customHeight="true" outlineLevel="0" collapsed="false">
      <c r="A151" s="19" t="n">
        <v>45913.7916666667</v>
      </c>
      <c r="B151" s="1" t="s">
        <v>30</v>
      </c>
      <c r="C151" s="1" t="s">
        <v>182</v>
      </c>
      <c r="D151" s="1" t="s">
        <v>181</v>
      </c>
      <c r="E151" s="1" t="n">
        <f aca="false">'✍️ Score Entry 2025-26'!F155</f>
        <v>2</v>
      </c>
      <c r="F151" s="1" t="n">
        <f aca="false">'✍️ Score Entry 2025-26'!G155</f>
        <v>0</v>
      </c>
      <c r="G151" s="20" t="b">
        <f aca="false">E151&gt;F151</f>
        <v>1</v>
      </c>
      <c r="H151" s="20" t="b">
        <f aca="false">F151&gt;E151</f>
        <v>0</v>
      </c>
    </row>
    <row r="152" customFormat="false" ht="15" hidden="false" customHeight="true" outlineLevel="0" collapsed="false">
      <c r="A152" s="19" t="n">
        <v>45913.7916666667</v>
      </c>
      <c r="B152" s="1" t="s">
        <v>29</v>
      </c>
      <c r="C152" s="1" t="s">
        <v>152</v>
      </c>
      <c r="D152" s="1" t="s">
        <v>162</v>
      </c>
      <c r="E152" s="1" t="n">
        <f aca="false">'✍️ Score Entry 2025-26'!F156</f>
        <v>2</v>
      </c>
      <c r="F152" s="1" t="n">
        <f aca="false">'✍️ Score Entry 2025-26'!G156</f>
        <v>2</v>
      </c>
      <c r="G152" s="20" t="b">
        <f aca="false">E152&gt;F152</f>
        <v>0</v>
      </c>
      <c r="H152" s="20" t="b">
        <f aca="false">F152&gt;E152</f>
        <v>0</v>
      </c>
    </row>
    <row r="153" customFormat="false" ht="15" hidden="false" customHeight="true" outlineLevel="0" collapsed="false">
      <c r="A153" s="19" t="n">
        <v>45913.7951388889</v>
      </c>
      <c r="B153" s="1" t="s">
        <v>33</v>
      </c>
      <c r="C153" s="1" t="s">
        <v>154</v>
      </c>
      <c r="D153" s="1" t="s">
        <v>149</v>
      </c>
      <c r="E153" s="1" t="n">
        <f aca="false">'✍️ Score Entry 2025-26'!F157</f>
        <v>1</v>
      </c>
      <c r="F153" s="1" t="n">
        <f aca="false">'✍️ Score Entry 2025-26'!G157</f>
        <v>2</v>
      </c>
      <c r="G153" s="20" t="b">
        <f aca="false">E153&gt;F153</f>
        <v>0</v>
      </c>
      <c r="H153" s="20" t="b">
        <f aca="false">F153&gt;E153</f>
        <v>1</v>
      </c>
    </row>
    <row r="154" customFormat="false" ht="15" hidden="false" customHeight="true" outlineLevel="0" collapsed="false">
      <c r="A154" s="19" t="n">
        <v>45914.4375</v>
      </c>
      <c r="B154" s="1" t="s">
        <v>31</v>
      </c>
      <c r="C154" s="1" t="s">
        <v>20</v>
      </c>
      <c r="D154" s="1" t="s">
        <v>146</v>
      </c>
      <c r="E154" s="1" t="n">
        <f aca="false">'✍️ Score Entry 2025-26'!F158</f>
        <v>0</v>
      </c>
      <c r="F154" s="1" t="n">
        <f aca="false">'✍️ Score Entry 2025-26'!G158</f>
        <v>1</v>
      </c>
      <c r="G154" s="20" t="b">
        <f aca="false">E154&gt;F154</f>
        <v>0</v>
      </c>
      <c r="H154" s="20" t="b">
        <f aca="false">F154&gt;E154</f>
        <v>1</v>
      </c>
    </row>
    <row r="155" customFormat="false" ht="15" hidden="false" customHeight="true" outlineLevel="0" collapsed="false">
      <c r="A155" s="19" t="n">
        <v>45914.5</v>
      </c>
      <c r="B155" s="1" t="s">
        <v>30</v>
      </c>
      <c r="C155" s="1" t="s">
        <v>118</v>
      </c>
      <c r="D155" s="1" t="s">
        <v>117</v>
      </c>
      <c r="E155" s="1" t="n">
        <f aca="false">'✍️ Score Entry 2025-26'!F159</f>
        <v>1</v>
      </c>
      <c r="F155" s="1" t="n">
        <f aca="false">'✍️ Score Entry 2025-26'!G159</f>
        <v>1</v>
      </c>
      <c r="G155" s="20" t="b">
        <f aca="false">E155&gt;F155</f>
        <v>0</v>
      </c>
      <c r="H155" s="20" t="b">
        <f aca="false">F155&gt;E155</f>
        <v>0</v>
      </c>
    </row>
    <row r="156" customFormat="false" ht="15" hidden="false" customHeight="true" outlineLevel="0" collapsed="false">
      <c r="A156" s="19" t="n">
        <v>45914.5416666667</v>
      </c>
      <c r="B156" s="1" t="s">
        <v>31</v>
      </c>
      <c r="C156" s="1" t="s">
        <v>213</v>
      </c>
      <c r="D156" s="1" t="s">
        <v>165</v>
      </c>
      <c r="E156" s="1" t="n">
        <f aca="false">'✍️ Score Entry 2025-26'!F160</f>
        <v>0</v>
      </c>
      <c r="F156" s="1" t="n">
        <f aca="false">'✍️ Score Entry 2025-26'!G160</f>
        <v>1</v>
      </c>
      <c r="G156" s="20" t="b">
        <f aca="false">E156&gt;F156</f>
        <v>0</v>
      </c>
      <c r="H156" s="20" t="b">
        <f aca="false">F156&gt;E156</f>
        <v>1</v>
      </c>
    </row>
    <row r="157" customFormat="false" ht="15" hidden="false" customHeight="true" outlineLevel="0" collapsed="false">
      <c r="A157" s="19" t="n">
        <v>45914.5416666667</v>
      </c>
      <c r="B157" s="1" t="s">
        <v>31</v>
      </c>
      <c r="C157" s="1" t="s">
        <v>24</v>
      </c>
      <c r="D157" s="1" t="s">
        <v>174</v>
      </c>
      <c r="E157" s="1" t="n">
        <f aca="false">'✍️ Score Entry 2025-26'!F161</f>
        <v>4</v>
      </c>
      <c r="F157" s="1" t="n">
        <f aca="false">'✍️ Score Entry 2025-26'!G161</f>
        <v>1</v>
      </c>
      <c r="G157" s="20" t="b">
        <f aca="false">E157&gt;F157</f>
        <v>1</v>
      </c>
      <c r="H157" s="20" t="b">
        <f aca="false">F157&gt;E157</f>
        <v>0</v>
      </c>
    </row>
    <row r="158" customFormat="false" ht="15" hidden="false" customHeight="true" outlineLevel="0" collapsed="false">
      <c r="A158" s="19" t="n">
        <v>45914.5416666667</v>
      </c>
      <c r="B158" s="1" t="s">
        <v>33</v>
      </c>
      <c r="C158" s="1" t="s">
        <v>144</v>
      </c>
      <c r="D158" s="1" t="s">
        <v>158</v>
      </c>
      <c r="E158" s="1" t="n">
        <f aca="false">'✍️ Score Entry 2025-26'!F162</f>
        <v>2</v>
      </c>
      <c r="F158" s="1" t="n">
        <f aca="false">'✍️ Score Entry 2025-26'!G162</f>
        <v>1</v>
      </c>
      <c r="G158" s="20" t="b">
        <f aca="false">E158&gt;F158</f>
        <v>1</v>
      </c>
      <c r="H158" s="20" t="b">
        <f aca="false">F158&gt;E158</f>
        <v>0</v>
      </c>
    </row>
    <row r="159" customFormat="false" ht="15" hidden="false" customHeight="true" outlineLevel="0" collapsed="false">
      <c r="A159" s="19" t="n">
        <v>45914.5416666667</v>
      </c>
      <c r="B159" s="1" t="s">
        <v>29</v>
      </c>
      <c r="C159" s="1" t="s">
        <v>201</v>
      </c>
      <c r="D159" s="1" t="s">
        <v>21</v>
      </c>
      <c r="E159" s="1" t="n">
        <f aca="false">'✍️ Score Entry 2025-26'!F163</f>
        <v>0</v>
      </c>
      <c r="F159" s="1" t="n">
        <f aca="false">'✍️ Score Entry 2025-26'!G163</f>
        <v>1</v>
      </c>
      <c r="G159" s="20" t="b">
        <f aca="false">E159&gt;F159</f>
        <v>0</v>
      </c>
      <c r="H159" s="20" t="b">
        <f aca="false">F159&gt;E159</f>
        <v>1</v>
      </c>
    </row>
    <row r="160" customFormat="false" ht="15" hidden="false" customHeight="true" outlineLevel="0" collapsed="false">
      <c r="A160" s="19" t="n">
        <v>45914.5625</v>
      </c>
      <c r="B160" s="1" t="s">
        <v>32</v>
      </c>
      <c r="C160" s="1" t="s">
        <v>198</v>
      </c>
      <c r="D160" s="1" t="s">
        <v>191</v>
      </c>
      <c r="E160" s="1" t="n">
        <f aca="false">'✍️ Score Entry 2025-26'!F164</f>
        <v>2</v>
      </c>
      <c r="F160" s="1" t="n">
        <f aca="false">'✍️ Score Entry 2025-26'!G164</f>
        <v>1</v>
      </c>
      <c r="G160" s="20" t="b">
        <f aca="false">E160&gt;F160</f>
        <v>1</v>
      </c>
      <c r="H160" s="20" t="b">
        <f aca="false">F160&gt;E160</f>
        <v>0</v>
      </c>
    </row>
    <row r="161" customFormat="false" ht="15" hidden="false" customHeight="true" outlineLevel="0" collapsed="false">
      <c r="A161" s="19" t="n">
        <v>45914.59375</v>
      </c>
      <c r="B161" s="1" t="s">
        <v>30</v>
      </c>
      <c r="C161" s="1" t="s">
        <v>203</v>
      </c>
      <c r="D161" s="1" t="s">
        <v>116</v>
      </c>
      <c r="E161" s="1" t="n">
        <f aca="false">'✍️ Score Entry 2025-26'!F165</f>
        <v>2</v>
      </c>
      <c r="F161" s="1" t="n">
        <f aca="false">'✍️ Score Entry 2025-26'!G165</f>
        <v>2</v>
      </c>
      <c r="G161" s="20" t="b">
        <f aca="false">E161&gt;F161</f>
        <v>0</v>
      </c>
      <c r="H161" s="20" t="b">
        <f aca="false">F161&gt;E161</f>
        <v>0</v>
      </c>
    </row>
    <row r="162" customFormat="false" ht="15" hidden="false" customHeight="true" outlineLevel="0" collapsed="false">
      <c r="A162" s="19" t="n">
        <v>45914.6354166667</v>
      </c>
      <c r="B162" s="1" t="s">
        <v>33</v>
      </c>
      <c r="C162" s="1" t="s">
        <v>134</v>
      </c>
      <c r="D162" s="1" t="s">
        <v>206</v>
      </c>
      <c r="E162" s="1" t="n">
        <f aca="false">'✍️ Score Entry 2025-26'!F166</f>
        <v>1</v>
      </c>
      <c r="F162" s="1" t="n">
        <f aca="false">'✍️ Score Entry 2025-26'!G166</f>
        <v>2</v>
      </c>
      <c r="G162" s="20" t="b">
        <f aca="false">E162&gt;F162</f>
        <v>0</v>
      </c>
      <c r="H162" s="20" t="b">
        <f aca="false">F162&gt;E162</f>
        <v>1</v>
      </c>
    </row>
    <row r="163" customFormat="false" ht="15" hidden="false" customHeight="true" outlineLevel="0" collapsed="false">
      <c r="A163" s="19" t="n">
        <v>45914.6354166667</v>
      </c>
      <c r="B163" s="1" t="s">
        <v>33</v>
      </c>
      <c r="C163" s="1" t="s">
        <v>204</v>
      </c>
      <c r="D163" s="1" t="s">
        <v>156</v>
      </c>
      <c r="E163" s="1" t="n">
        <f aca="false">'✍️ Score Entry 2025-26'!F167</f>
        <v>1</v>
      </c>
      <c r="F163" s="1" t="n">
        <f aca="false">'✍️ Score Entry 2025-26'!G167</f>
        <v>1</v>
      </c>
      <c r="G163" s="20" t="b">
        <f aca="false">E163&gt;F163</f>
        <v>0</v>
      </c>
      <c r="H163" s="20" t="b">
        <f aca="false">F163&gt;E163</f>
        <v>0</v>
      </c>
    </row>
    <row r="164" customFormat="false" ht="15" hidden="false" customHeight="true" outlineLevel="0" collapsed="false">
      <c r="A164" s="19" t="n">
        <v>45914.6354166667</v>
      </c>
      <c r="B164" s="1" t="s">
        <v>33</v>
      </c>
      <c r="C164" s="1" t="s">
        <v>17</v>
      </c>
      <c r="D164" s="1" t="s">
        <v>157</v>
      </c>
      <c r="E164" s="1" t="n">
        <f aca="false">'✍️ Score Entry 2025-26'!F168</f>
        <v>2</v>
      </c>
      <c r="F164" s="1" t="n">
        <f aca="false">'✍️ Score Entry 2025-26'!G168</f>
        <v>0</v>
      </c>
      <c r="G164" s="20" t="b">
        <f aca="false">E164&gt;F164</f>
        <v>1</v>
      </c>
      <c r="H164" s="20" t="b">
        <f aca="false">F164&gt;E164</f>
        <v>0</v>
      </c>
    </row>
    <row r="165" customFormat="false" ht="15" hidden="false" customHeight="true" outlineLevel="0" collapsed="false">
      <c r="A165" s="19" t="n">
        <v>45914.6354166667</v>
      </c>
      <c r="B165" s="1" t="s">
        <v>33</v>
      </c>
      <c r="C165" s="1" t="s">
        <v>161</v>
      </c>
      <c r="D165" s="1" t="s">
        <v>120</v>
      </c>
      <c r="E165" s="1" t="n">
        <f aca="false">'✍️ Score Entry 2025-26'!F169</f>
        <v>1</v>
      </c>
      <c r="F165" s="1" t="n">
        <f aca="false">'✍️ Score Entry 2025-26'!G169</f>
        <v>0</v>
      </c>
      <c r="G165" s="20" t="b">
        <f aca="false">E165&gt;F165</f>
        <v>1</v>
      </c>
      <c r="H165" s="20" t="b">
        <f aca="false">F165&gt;E165</f>
        <v>0</v>
      </c>
    </row>
    <row r="166" customFormat="false" ht="15" hidden="false" customHeight="true" outlineLevel="0" collapsed="false">
      <c r="A166" s="19" t="n">
        <v>45914.6458333333</v>
      </c>
      <c r="B166" s="1" t="s">
        <v>29</v>
      </c>
      <c r="C166" s="1" t="s">
        <v>23</v>
      </c>
      <c r="D166" s="1" t="s">
        <v>121</v>
      </c>
      <c r="E166" s="1" t="n">
        <f aca="false">'✍️ Score Entry 2025-26'!F170</f>
        <v>3</v>
      </c>
      <c r="F166" s="1" t="n">
        <f aca="false">'✍️ Score Entry 2025-26'!G170</f>
        <v>0</v>
      </c>
      <c r="G166" s="20" t="b">
        <f aca="false">E166&gt;F166</f>
        <v>1</v>
      </c>
      <c r="H166" s="20" t="b">
        <f aca="false">F166&gt;E166</f>
        <v>0</v>
      </c>
    </row>
    <row r="167" customFormat="false" ht="15" hidden="false" customHeight="true" outlineLevel="0" collapsed="false">
      <c r="A167" s="19" t="n">
        <v>45914.6458333333</v>
      </c>
      <c r="B167" s="1" t="s">
        <v>32</v>
      </c>
      <c r="C167" s="1" t="s">
        <v>183</v>
      </c>
      <c r="D167" s="1" t="s">
        <v>192</v>
      </c>
      <c r="E167" s="1" t="n">
        <f aca="false">'✍️ Score Entry 2025-26'!F171</f>
        <v>0</v>
      </c>
      <c r="F167" s="1" t="n">
        <f aca="false">'✍️ Score Entry 2025-26'!G171</f>
        <v>4</v>
      </c>
      <c r="G167" s="20" t="b">
        <f aca="false">E167&gt;F167</f>
        <v>0</v>
      </c>
      <c r="H167" s="20" t="b">
        <f aca="false">F167&gt;E167</f>
        <v>1</v>
      </c>
    </row>
    <row r="168" customFormat="false" ht="15" hidden="false" customHeight="true" outlineLevel="0" collapsed="false">
      <c r="A168" s="19" t="n">
        <v>45914.6666666667</v>
      </c>
      <c r="B168" s="1" t="s">
        <v>31</v>
      </c>
      <c r="C168" s="1" t="s">
        <v>209</v>
      </c>
      <c r="D168" s="1" t="s">
        <v>169</v>
      </c>
      <c r="E168" s="1" t="n">
        <f aca="false">'✍️ Score Entry 2025-26'!F172</f>
        <v>1</v>
      </c>
      <c r="F168" s="1" t="n">
        <f aca="false">'✍️ Score Entry 2025-26'!G172</f>
        <v>0</v>
      </c>
      <c r="G168" s="20" t="b">
        <f aca="false">E168&gt;F168</f>
        <v>1</v>
      </c>
      <c r="H168" s="20" t="b">
        <f aca="false">F168&gt;E168</f>
        <v>0</v>
      </c>
    </row>
    <row r="169" customFormat="false" ht="15" hidden="false" customHeight="true" outlineLevel="0" collapsed="false">
      <c r="A169" s="19" t="n">
        <v>45914.6875</v>
      </c>
      <c r="B169" s="1" t="s">
        <v>30</v>
      </c>
      <c r="C169" s="1" t="s">
        <v>141</v>
      </c>
      <c r="D169" s="1" t="s">
        <v>167</v>
      </c>
      <c r="E169" s="1" t="n">
        <f aca="false">'✍️ Score Entry 2025-26'!F173</f>
        <v>2</v>
      </c>
      <c r="F169" s="1" t="n">
        <f aca="false">'✍️ Score Entry 2025-26'!G173</f>
        <v>0</v>
      </c>
      <c r="G169" s="20" t="b">
        <f aca="false">E169&gt;F169</f>
        <v>1</v>
      </c>
      <c r="H169" s="20" t="b">
        <f aca="false">F169&gt;E169</f>
        <v>0</v>
      </c>
    </row>
    <row r="170" customFormat="false" ht="15" hidden="false" customHeight="true" outlineLevel="0" collapsed="false">
      <c r="A170" s="19" t="n">
        <v>45914.78125</v>
      </c>
      <c r="B170" s="1" t="s">
        <v>31</v>
      </c>
      <c r="C170" s="1" t="s">
        <v>145</v>
      </c>
      <c r="D170" s="1" t="s">
        <v>164</v>
      </c>
      <c r="E170" s="1" t="n">
        <f aca="false">'✍️ Score Entry 2025-26'!F174</f>
        <v>1</v>
      </c>
      <c r="F170" s="1" t="n">
        <f aca="false">'✍️ Score Entry 2025-26'!G174</f>
        <v>0</v>
      </c>
      <c r="G170" s="20" t="b">
        <f aca="false">E170&gt;F170</f>
        <v>1</v>
      </c>
      <c r="H170" s="20" t="b">
        <f aca="false">F170&gt;E170</f>
        <v>0</v>
      </c>
    </row>
    <row r="171" customFormat="false" ht="15" hidden="false" customHeight="true" outlineLevel="0" collapsed="false">
      <c r="A171" s="19" t="n">
        <v>45914.78125</v>
      </c>
      <c r="B171" s="1" t="s">
        <v>33</v>
      </c>
      <c r="C171" s="1" t="s">
        <v>171</v>
      </c>
      <c r="D171" s="1" t="s">
        <v>172</v>
      </c>
      <c r="E171" s="1" t="n">
        <f aca="false">'✍️ Score Entry 2025-26'!F175</f>
        <v>3</v>
      </c>
      <c r="F171" s="1" t="n">
        <f aca="false">'✍️ Score Entry 2025-26'!G175</f>
        <v>1</v>
      </c>
      <c r="G171" s="20" t="b">
        <f aca="false">E171&gt;F171</f>
        <v>1</v>
      </c>
      <c r="H171" s="20" t="b">
        <f aca="false">F171&gt;E171</f>
        <v>0</v>
      </c>
    </row>
    <row r="172" customFormat="false" ht="15" hidden="false" customHeight="true" outlineLevel="0" collapsed="false">
      <c r="A172" s="19" t="n">
        <v>45914.7916666667</v>
      </c>
      <c r="B172" s="1" t="s">
        <v>30</v>
      </c>
      <c r="C172" s="1" t="s">
        <v>16</v>
      </c>
      <c r="D172" s="1" t="s">
        <v>151</v>
      </c>
      <c r="E172" s="1" t="n">
        <f aca="false">'✍️ Score Entry 2025-26'!F176</f>
        <v>6</v>
      </c>
      <c r="F172" s="1" t="n">
        <f aca="false">'✍️ Score Entry 2025-26'!G176</f>
        <v>0</v>
      </c>
      <c r="G172" s="20" t="b">
        <f aca="false">E172&gt;F172</f>
        <v>1</v>
      </c>
      <c r="H172" s="20" t="b">
        <f aca="false">F172&gt;E172</f>
        <v>0</v>
      </c>
    </row>
    <row r="173" customFormat="false" ht="15" hidden="false" customHeight="true" outlineLevel="0" collapsed="false">
      <c r="A173" s="19" t="n">
        <v>45915.6875</v>
      </c>
      <c r="B173" s="1" t="s">
        <v>31</v>
      </c>
      <c r="C173" s="1" t="s">
        <v>163</v>
      </c>
      <c r="D173" s="1" t="s">
        <v>210</v>
      </c>
      <c r="E173" s="1" t="n">
        <f aca="false">'✍️ Score Entry 2025-26'!F177</f>
        <v>0</v>
      </c>
      <c r="F173" s="1" t="n">
        <f aca="false">'✍️ Score Entry 2025-26'!G177</f>
        <v>0</v>
      </c>
      <c r="G173" s="20" t="b">
        <f aca="false">E173&gt;F173</f>
        <v>0</v>
      </c>
      <c r="H173" s="20" t="b">
        <f aca="false">F173&gt;E173</f>
        <v>0</v>
      </c>
    </row>
    <row r="174" customFormat="false" ht="15" hidden="false" customHeight="true" outlineLevel="0" collapsed="false">
      <c r="A174" s="19" t="n">
        <v>45915.78125</v>
      </c>
      <c r="B174" s="1" t="s">
        <v>31</v>
      </c>
      <c r="C174" s="1" t="s">
        <v>178</v>
      </c>
      <c r="D174" s="1" t="s">
        <v>136</v>
      </c>
      <c r="E174" s="1" t="n">
        <f aca="false">'✍️ Score Entry 2025-26'!F178</f>
        <v>1</v>
      </c>
      <c r="F174" s="1" t="n">
        <f aca="false">'✍️ Score Entry 2025-26'!G178</f>
        <v>1</v>
      </c>
      <c r="G174" s="20" t="b">
        <f aca="false">E174&gt;F174</f>
        <v>0</v>
      </c>
      <c r="H174" s="20" t="b">
        <f aca="false">F174&gt;E174</f>
        <v>0</v>
      </c>
    </row>
    <row r="175" customFormat="false" ht="15" hidden="false" customHeight="true" outlineLevel="0" collapsed="false">
      <c r="A175" s="19" t="n">
        <v>45915.7916666667</v>
      </c>
      <c r="B175" s="1" t="s">
        <v>30</v>
      </c>
      <c r="C175" s="1" t="s">
        <v>176</v>
      </c>
      <c r="D175" s="1" t="s">
        <v>173</v>
      </c>
      <c r="E175" s="1" t="n">
        <f aca="false">'✍️ Score Entry 2025-26'!F179</f>
        <v>3</v>
      </c>
      <c r="F175" s="1" t="n">
        <f aca="false">'✍️ Score Entry 2025-26'!G179</f>
        <v>2</v>
      </c>
      <c r="G175" s="20" t="b">
        <f aca="false">E175&gt;F175</f>
        <v>1</v>
      </c>
      <c r="H175" s="20" t="b">
        <f aca="false">F175&gt;E175</f>
        <v>0</v>
      </c>
    </row>
    <row r="176" customFormat="false" ht="15" hidden="false" customHeight="true" outlineLevel="0" collapsed="false">
      <c r="A176" s="19" t="n">
        <v>45919.7708333333</v>
      </c>
      <c r="B176" s="1" t="s">
        <v>32</v>
      </c>
      <c r="C176" s="1" t="s">
        <v>190</v>
      </c>
      <c r="D176" s="1" t="s">
        <v>198</v>
      </c>
      <c r="E176" s="1" t="n">
        <f aca="false">'✍️ Score Entry 2025-26'!F180</f>
        <v>2</v>
      </c>
      <c r="F176" s="1" t="n">
        <f aca="false">'✍️ Score Entry 2025-26'!G180</f>
        <v>0</v>
      </c>
      <c r="G176" s="20" t="b">
        <f aca="false">E176&gt;F176</f>
        <v>1</v>
      </c>
      <c r="H176" s="20" t="b">
        <f aca="false">F176&gt;E176</f>
        <v>0</v>
      </c>
    </row>
    <row r="177" customFormat="false" ht="15" hidden="false" customHeight="true" outlineLevel="0" collapsed="false">
      <c r="A177" s="19" t="n">
        <v>45919.78125</v>
      </c>
      <c r="B177" s="1" t="s">
        <v>31</v>
      </c>
      <c r="C177" s="1" t="s">
        <v>174</v>
      </c>
      <c r="D177" s="1" t="s">
        <v>168</v>
      </c>
      <c r="E177" s="1" t="n">
        <f aca="false">'✍️ Score Entry 2025-26'!F181</f>
        <v>1</v>
      </c>
      <c r="F177" s="1" t="n">
        <f aca="false">'✍️ Score Entry 2025-26'!G181</f>
        <v>2</v>
      </c>
      <c r="G177" s="20" t="b">
        <f aca="false">E177&gt;F177</f>
        <v>0</v>
      </c>
      <c r="H177" s="20" t="b">
        <f aca="false">F177&gt;E177</f>
        <v>1</v>
      </c>
    </row>
    <row r="178" customFormat="false" ht="15" hidden="false" customHeight="true" outlineLevel="0" collapsed="false">
      <c r="A178" s="19" t="n">
        <v>45919.78125</v>
      </c>
      <c r="B178" s="1" t="s">
        <v>33</v>
      </c>
      <c r="C178" s="1" t="s">
        <v>172</v>
      </c>
      <c r="D178" s="1" t="s">
        <v>156</v>
      </c>
      <c r="E178" s="1" t="n">
        <f aca="false">'✍️ Score Entry 2025-26'!F182</f>
        <v>1</v>
      </c>
      <c r="F178" s="1" t="n">
        <f aca="false">'✍️ Score Entry 2025-26'!G182</f>
        <v>0</v>
      </c>
      <c r="G178" s="20" t="b">
        <f aca="false">E178&gt;F178</f>
        <v>1</v>
      </c>
      <c r="H178" s="20" t="b">
        <f aca="false">F178&gt;E178</f>
        <v>0</v>
      </c>
    </row>
    <row r="179" customFormat="false" ht="15" hidden="false" customHeight="true" outlineLevel="0" collapsed="false">
      <c r="A179" s="19" t="n">
        <v>45919.7916666667</v>
      </c>
      <c r="B179" s="1" t="s">
        <v>30</v>
      </c>
      <c r="C179" s="1" t="s">
        <v>116</v>
      </c>
      <c r="D179" s="1" t="s">
        <v>166</v>
      </c>
      <c r="E179" s="1" t="n">
        <f aca="false">'✍️ Score Entry 2025-26'!F183</f>
        <v>3</v>
      </c>
      <c r="F179" s="1" t="n">
        <f aca="false">'✍️ Score Entry 2025-26'!G183</f>
        <v>1</v>
      </c>
      <c r="G179" s="20" t="b">
        <f aca="false">E179&gt;F179</f>
        <v>1</v>
      </c>
      <c r="H179" s="20" t="b">
        <f aca="false">F179&gt;E179</f>
        <v>0</v>
      </c>
    </row>
    <row r="180" customFormat="false" ht="15" hidden="false" customHeight="true" outlineLevel="0" collapsed="false">
      <c r="A180" s="19" t="n">
        <v>45920.4791666667</v>
      </c>
      <c r="B180" s="1" t="s">
        <v>29</v>
      </c>
      <c r="C180" s="1" t="s">
        <v>21</v>
      </c>
      <c r="D180" s="1" t="s">
        <v>128</v>
      </c>
      <c r="E180" s="1" t="n">
        <f aca="false">'✍️ Score Entry 2025-26'!F184</f>
        <v>2</v>
      </c>
      <c r="F180" s="1" t="n">
        <f aca="false">'✍️ Score Entry 2025-26'!G184</f>
        <v>1</v>
      </c>
      <c r="G180" s="20" t="b">
        <f aca="false">E180&gt;F180</f>
        <v>1</v>
      </c>
      <c r="H180" s="20" t="b">
        <f aca="false">F180&gt;E180</f>
        <v>0</v>
      </c>
    </row>
    <row r="181" customFormat="false" ht="15" hidden="false" customHeight="true" outlineLevel="0" collapsed="false">
      <c r="A181" s="19" t="n">
        <v>45920.5</v>
      </c>
      <c r="B181" s="1" t="s">
        <v>30</v>
      </c>
      <c r="C181" s="1" t="s">
        <v>117</v>
      </c>
      <c r="D181" s="1" t="s">
        <v>203</v>
      </c>
      <c r="E181" s="1" t="n">
        <f aca="false">'✍️ Score Entry 2025-26'!F185</f>
        <v>0</v>
      </c>
      <c r="F181" s="1" t="n">
        <f aca="false">'✍️ Score Entry 2025-26'!G185</f>
        <v>4</v>
      </c>
      <c r="G181" s="20" t="b">
        <f aca="false">E181&gt;F181</f>
        <v>0</v>
      </c>
      <c r="H181" s="20" t="b">
        <f aca="false">F181&gt;E181</f>
        <v>1</v>
      </c>
    </row>
    <row r="182" customFormat="false" ht="15" hidden="false" customHeight="true" outlineLevel="0" collapsed="false">
      <c r="A182" s="19" t="n">
        <v>45920.5416666667</v>
      </c>
      <c r="B182" s="1" t="s">
        <v>31</v>
      </c>
      <c r="C182" s="1" t="s">
        <v>164</v>
      </c>
      <c r="D182" s="1" t="s">
        <v>136</v>
      </c>
      <c r="E182" s="1" t="n">
        <f aca="false">'✍️ Score Entry 2025-26'!F186</f>
        <v>2</v>
      </c>
      <c r="F182" s="1" t="n">
        <f aca="false">'✍️ Score Entry 2025-26'!G186</f>
        <v>1</v>
      </c>
      <c r="G182" s="20" t="b">
        <f aca="false">E182&gt;F182</f>
        <v>1</v>
      </c>
      <c r="H182" s="20" t="b">
        <f aca="false">F182&gt;E182</f>
        <v>0</v>
      </c>
    </row>
    <row r="183" customFormat="false" ht="15" hidden="false" customHeight="true" outlineLevel="0" collapsed="false">
      <c r="A183" s="19" t="n">
        <v>45920.5625</v>
      </c>
      <c r="B183" s="1" t="s">
        <v>32</v>
      </c>
      <c r="C183" s="1" t="s">
        <v>191</v>
      </c>
      <c r="D183" s="1" t="s">
        <v>187</v>
      </c>
      <c r="E183" s="1" t="n">
        <f aca="false">'✍️ Score Entry 2025-26'!F187</f>
        <v>1</v>
      </c>
      <c r="F183" s="1" t="n">
        <f aca="false">'✍️ Score Entry 2025-26'!G187</f>
        <v>4</v>
      </c>
      <c r="G183" s="20" t="b">
        <f aca="false">E183&gt;F183</f>
        <v>0</v>
      </c>
      <c r="H183" s="20" t="b">
        <f aca="false">F183&gt;E183</f>
        <v>1</v>
      </c>
    </row>
    <row r="184" customFormat="false" ht="15" hidden="false" customHeight="true" outlineLevel="0" collapsed="false">
      <c r="A184" s="19" t="n">
        <v>45920.5625</v>
      </c>
      <c r="B184" s="1" t="s">
        <v>32</v>
      </c>
      <c r="C184" s="1" t="s">
        <v>212</v>
      </c>
      <c r="D184" s="1" t="s">
        <v>199</v>
      </c>
      <c r="E184" s="1" t="n">
        <f aca="false">'✍️ Score Entry 2025-26'!F188</f>
        <v>2</v>
      </c>
      <c r="F184" s="1" t="n">
        <f aca="false">'✍️ Score Entry 2025-26'!G188</f>
        <v>1</v>
      </c>
      <c r="G184" s="20" t="b">
        <f aca="false">E184&gt;F184</f>
        <v>1</v>
      </c>
      <c r="H184" s="20" t="b">
        <f aca="false">F184&gt;E184</f>
        <v>0</v>
      </c>
    </row>
    <row r="185" customFormat="false" ht="15" hidden="false" customHeight="true" outlineLevel="0" collapsed="false">
      <c r="A185" s="19" t="n">
        <v>45920.5625</v>
      </c>
      <c r="B185" s="1" t="s">
        <v>32</v>
      </c>
      <c r="C185" s="1" t="s">
        <v>192</v>
      </c>
      <c r="D185" s="1" t="s">
        <v>189</v>
      </c>
      <c r="E185" s="1" t="n">
        <f aca="false">'✍️ Score Entry 2025-26'!F189</f>
        <v>0</v>
      </c>
      <c r="F185" s="1" t="n">
        <f aca="false">'✍️ Score Entry 2025-26'!G189</f>
        <v>3</v>
      </c>
      <c r="G185" s="20" t="b">
        <f aca="false">E185&gt;F185</f>
        <v>0</v>
      </c>
      <c r="H185" s="20" t="b">
        <f aca="false">F185&gt;E185</f>
        <v>1</v>
      </c>
    </row>
    <row r="186" customFormat="false" ht="15" hidden="false" customHeight="true" outlineLevel="0" collapsed="false">
      <c r="A186" s="19" t="n">
        <v>45920.5625</v>
      </c>
      <c r="B186" s="1" t="s">
        <v>32</v>
      </c>
      <c r="C186" s="1" t="s">
        <v>193</v>
      </c>
      <c r="D186" s="1" t="s">
        <v>15</v>
      </c>
      <c r="E186" s="1" t="n">
        <f aca="false">'✍️ Score Entry 2025-26'!F190</f>
        <v>1</v>
      </c>
      <c r="F186" s="1" t="n">
        <f aca="false">'✍️ Score Entry 2025-26'!G190</f>
        <v>4</v>
      </c>
      <c r="G186" s="20" t="b">
        <f aca="false">E186&gt;F186</f>
        <v>0</v>
      </c>
      <c r="H186" s="20" t="b">
        <f aca="false">F186&gt;E186</f>
        <v>1</v>
      </c>
    </row>
    <row r="187" customFormat="false" ht="15" hidden="false" customHeight="true" outlineLevel="0" collapsed="false">
      <c r="A187" s="19" t="n">
        <v>45920.5833333333</v>
      </c>
      <c r="B187" s="1" t="s">
        <v>29</v>
      </c>
      <c r="C187" s="1" t="s">
        <v>129</v>
      </c>
      <c r="D187" s="1" t="s">
        <v>180</v>
      </c>
      <c r="E187" s="1" t="n">
        <f aca="false">'✍️ Score Entry 2025-26'!F191</f>
        <v>2</v>
      </c>
      <c r="F187" s="1" t="n">
        <f aca="false">'✍️ Score Entry 2025-26'!G191</f>
        <v>2</v>
      </c>
      <c r="G187" s="20" t="b">
        <f aca="false">E187&gt;F187</f>
        <v>0</v>
      </c>
      <c r="H187" s="20" t="b">
        <f aca="false">F187&gt;E187</f>
        <v>0</v>
      </c>
    </row>
    <row r="188" customFormat="false" ht="15" hidden="false" customHeight="true" outlineLevel="0" collapsed="false">
      <c r="A188" s="19" t="n">
        <v>45920.5833333333</v>
      </c>
      <c r="B188" s="1" t="s">
        <v>29</v>
      </c>
      <c r="C188" s="1" t="s">
        <v>137</v>
      </c>
      <c r="D188" s="1" t="s">
        <v>153</v>
      </c>
      <c r="E188" s="1" t="n">
        <f aca="false">'✍️ Score Entry 2025-26'!F192</f>
        <v>1</v>
      </c>
      <c r="F188" s="1" t="n">
        <f aca="false">'✍️ Score Entry 2025-26'!G192</f>
        <v>2</v>
      </c>
      <c r="G188" s="20" t="b">
        <f aca="false">E188&gt;F188</f>
        <v>0</v>
      </c>
      <c r="H188" s="20" t="b">
        <f aca="false">F188&gt;E188</f>
        <v>1</v>
      </c>
    </row>
    <row r="189" customFormat="false" ht="15" hidden="false" customHeight="true" outlineLevel="0" collapsed="false">
      <c r="A189" s="19" t="n">
        <v>45920.5833333333</v>
      </c>
      <c r="B189" s="1" t="s">
        <v>29</v>
      </c>
      <c r="C189" s="1" t="s">
        <v>131</v>
      </c>
      <c r="D189" s="1" t="s">
        <v>207</v>
      </c>
      <c r="E189" s="1" t="n">
        <f aca="false">'✍️ Score Entry 2025-26'!F193</f>
        <v>1</v>
      </c>
      <c r="F189" s="1" t="n">
        <f aca="false">'✍️ Score Entry 2025-26'!G193</f>
        <v>3</v>
      </c>
      <c r="G189" s="20" t="b">
        <f aca="false">E189&gt;F189</f>
        <v>0</v>
      </c>
      <c r="H189" s="20" t="b">
        <f aca="false">F189&gt;E189</f>
        <v>1</v>
      </c>
    </row>
    <row r="190" customFormat="false" ht="15" hidden="false" customHeight="true" outlineLevel="0" collapsed="false">
      <c r="A190" s="19" t="n">
        <v>45920.5833333333</v>
      </c>
      <c r="B190" s="1" t="s">
        <v>29</v>
      </c>
      <c r="C190" s="1" t="s">
        <v>201</v>
      </c>
      <c r="D190" s="1" t="s">
        <v>126</v>
      </c>
      <c r="E190" s="1" t="n">
        <f aca="false">'✍️ Score Entry 2025-26'!F194</f>
        <v>1</v>
      </c>
      <c r="F190" s="1" t="n">
        <f aca="false">'✍️ Score Entry 2025-26'!G194</f>
        <v>1</v>
      </c>
      <c r="G190" s="20" t="b">
        <f aca="false">E190&gt;F190</f>
        <v>0</v>
      </c>
      <c r="H190" s="20" t="b">
        <f aca="false">F190&gt;E190</f>
        <v>0</v>
      </c>
    </row>
    <row r="191" customFormat="false" ht="15" hidden="false" customHeight="true" outlineLevel="0" collapsed="false">
      <c r="A191" s="19" t="n">
        <v>45920.59375</v>
      </c>
      <c r="B191" s="1" t="s">
        <v>30</v>
      </c>
      <c r="C191" s="1" t="s">
        <v>18</v>
      </c>
      <c r="D191" s="1" t="s">
        <v>176</v>
      </c>
      <c r="E191" s="1" t="n">
        <f aca="false">'✍️ Score Entry 2025-26'!F195</f>
        <v>2</v>
      </c>
      <c r="F191" s="1" t="n">
        <f aca="false">'✍️ Score Entry 2025-26'!G195</f>
        <v>0</v>
      </c>
      <c r="G191" s="20" t="b">
        <f aca="false">E191&gt;F191</f>
        <v>1</v>
      </c>
      <c r="H191" s="20" t="b">
        <f aca="false">F191&gt;E191</f>
        <v>0</v>
      </c>
    </row>
    <row r="192" customFormat="false" ht="15" hidden="false" customHeight="true" outlineLevel="0" collapsed="false">
      <c r="A192" s="19" t="n">
        <v>45920.625</v>
      </c>
      <c r="B192" s="1" t="s">
        <v>33</v>
      </c>
      <c r="C192" s="1" t="s">
        <v>159</v>
      </c>
      <c r="D192" s="1" t="s">
        <v>171</v>
      </c>
      <c r="E192" s="1" t="n">
        <f aca="false">'✍️ Score Entry 2025-26'!F196</f>
        <v>2</v>
      </c>
      <c r="F192" s="1" t="n">
        <f aca="false">'✍️ Score Entry 2025-26'!G196</f>
        <v>2</v>
      </c>
      <c r="G192" s="20" t="b">
        <f aca="false">E192&gt;F192</f>
        <v>0</v>
      </c>
      <c r="H192" s="20" t="b">
        <f aca="false">F192&gt;E192</f>
        <v>0</v>
      </c>
    </row>
    <row r="193" customFormat="false" ht="15" hidden="false" customHeight="true" outlineLevel="0" collapsed="false">
      <c r="A193" s="19" t="n">
        <v>45920.6666666667</v>
      </c>
      <c r="B193" s="1" t="s">
        <v>31</v>
      </c>
      <c r="C193" s="1" t="s">
        <v>163</v>
      </c>
      <c r="D193" s="1" t="s">
        <v>177</v>
      </c>
      <c r="E193" s="1" t="n">
        <f aca="false">'✍️ Score Entry 2025-26'!F197</f>
        <v>1</v>
      </c>
      <c r="F193" s="1" t="n">
        <f aca="false">'✍️ Score Entry 2025-26'!G197</f>
        <v>1</v>
      </c>
      <c r="G193" s="20" t="b">
        <f aca="false">E193&gt;F193</f>
        <v>0</v>
      </c>
      <c r="H193" s="20" t="b">
        <f aca="false">F193&gt;E193</f>
        <v>0</v>
      </c>
    </row>
    <row r="194" customFormat="false" ht="15" hidden="false" customHeight="true" outlineLevel="0" collapsed="false">
      <c r="A194" s="19" t="n">
        <v>45920.6875</v>
      </c>
      <c r="B194" s="1" t="s">
        <v>29</v>
      </c>
      <c r="C194" s="1" t="s">
        <v>121</v>
      </c>
      <c r="D194" s="1" t="s">
        <v>162</v>
      </c>
      <c r="E194" s="1" t="n">
        <f aca="false">'✍️ Score Entry 2025-26'!F198</f>
        <v>2</v>
      </c>
      <c r="F194" s="1" t="n">
        <f aca="false">'✍️ Score Entry 2025-26'!G198</f>
        <v>1</v>
      </c>
      <c r="G194" s="20" t="b">
        <f aca="false">E194&gt;F194</f>
        <v>1</v>
      </c>
      <c r="H194" s="20" t="b">
        <f aca="false">F194&gt;E194</f>
        <v>0</v>
      </c>
    </row>
    <row r="195" customFormat="false" ht="15" hidden="false" customHeight="true" outlineLevel="0" collapsed="false">
      <c r="A195" s="19" t="n">
        <v>45920.6875</v>
      </c>
      <c r="B195" s="1" t="s">
        <v>30</v>
      </c>
      <c r="C195" s="1" t="s">
        <v>119</v>
      </c>
      <c r="D195" s="1" t="s">
        <v>124</v>
      </c>
      <c r="E195" s="1" t="n">
        <f aca="false">'✍️ Score Entry 2025-26'!F199</f>
        <v>1</v>
      </c>
      <c r="F195" s="1" t="n">
        <f aca="false">'✍️ Score Entry 2025-26'!G199</f>
        <v>2</v>
      </c>
      <c r="G195" s="20" t="b">
        <f aca="false">E195&gt;F195</f>
        <v>0</v>
      </c>
      <c r="H195" s="20" t="b">
        <f aca="false">F195&gt;E195</f>
        <v>1</v>
      </c>
    </row>
    <row r="196" customFormat="false" ht="15" hidden="false" customHeight="true" outlineLevel="0" collapsed="false">
      <c r="A196" s="19" t="n">
        <v>45920.6875</v>
      </c>
      <c r="B196" s="1" t="s">
        <v>30</v>
      </c>
      <c r="C196" s="1" t="s">
        <v>181</v>
      </c>
      <c r="D196" s="1" t="s">
        <v>141</v>
      </c>
      <c r="E196" s="1" t="n">
        <f aca="false">'✍️ Score Entry 2025-26'!F200</f>
        <v>2</v>
      </c>
      <c r="F196" s="1" t="n">
        <f aca="false">'✍️ Score Entry 2025-26'!G200</f>
        <v>1</v>
      </c>
      <c r="G196" s="20" t="b">
        <f aca="false">E196&gt;F196</f>
        <v>1</v>
      </c>
      <c r="H196" s="20" t="b">
        <f aca="false">F196&gt;E196</f>
        <v>0</v>
      </c>
    </row>
    <row r="197" customFormat="false" ht="15" hidden="false" customHeight="true" outlineLevel="0" collapsed="false">
      <c r="A197" s="19" t="n">
        <v>45920.6875</v>
      </c>
      <c r="B197" s="1" t="s">
        <v>32</v>
      </c>
      <c r="C197" s="1" t="s">
        <v>185</v>
      </c>
      <c r="D197" s="1" t="s">
        <v>211</v>
      </c>
      <c r="E197" s="1" t="n">
        <f aca="false">'✍️ Score Entry 2025-26'!F201</f>
        <v>3</v>
      </c>
      <c r="F197" s="1" t="n">
        <f aca="false">'✍️ Score Entry 2025-26'!G201</f>
        <v>1</v>
      </c>
      <c r="G197" s="20" t="b">
        <f aca="false">E197&gt;F197</f>
        <v>1</v>
      </c>
      <c r="H197" s="20" t="b">
        <f aca="false">F197&gt;E197</f>
        <v>0</v>
      </c>
    </row>
    <row r="198" customFormat="false" ht="15" hidden="false" customHeight="true" outlineLevel="0" collapsed="false">
      <c r="A198" s="19" t="n">
        <v>45920.7083333333</v>
      </c>
      <c r="B198" s="1" t="s">
        <v>33</v>
      </c>
      <c r="C198" s="1" t="s">
        <v>134</v>
      </c>
      <c r="D198" s="1" t="s">
        <v>155</v>
      </c>
      <c r="E198" s="1" t="n">
        <f aca="false">'✍️ Score Entry 2025-26'!F202</f>
        <v>4</v>
      </c>
      <c r="F198" s="1" t="n">
        <f aca="false">'✍️ Score Entry 2025-26'!G202</f>
        <v>1</v>
      </c>
      <c r="G198" s="20" t="b">
        <f aca="false">E198&gt;F198</f>
        <v>1</v>
      </c>
      <c r="H198" s="20" t="b">
        <f aca="false">F198&gt;E198</f>
        <v>0</v>
      </c>
    </row>
    <row r="199" customFormat="false" ht="15" hidden="false" customHeight="true" outlineLevel="0" collapsed="false">
      <c r="A199" s="19" t="n">
        <v>45920.78125</v>
      </c>
      <c r="B199" s="1" t="s">
        <v>31</v>
      </c>
      <c r="C199" s="1" t="s">
        <v>165</v>
      </c>
      <c r="D199" s="1" t="s">
        <v>145</v>
      </c>
      <c r="E199" s="1" t="n">
        <f aca="false">'✍️ Score Entry 2025-26'!F203</f>
        <v>0</v>
      </c>
      <c r="F199" s="1" t="n">
        <f aca="false">'✍️ Score Entry 2025-26'!G203</f>
        <v>3</v>
      </c>
      <c r="G199" s="20" t="b">
        <f aca="false">E199&gt;F199</f>
        <v>0</v>
      </c>
      <c r="H199" s="20" t="b">
        <f aca="false">F199&gt;E199</f>
        <v>1</v>
      </c>
    </row>
    <row r="200" customFormat="false" ht="15" hidden="false" customHeight="true" outlineLevel="0" collapsed="false">
      <c r="A200" s="19" t="n">
        <v>45920.7916666667</v>
      </c>
      <c r="B200" s="1" t="s">
        <v>30</v>
      </c>
      <c r="C200" s="1" t="s">
        <v>151</v>
      </c>
      <c r="D200" s="1" t="s">
        <v>114</v>
      </c>
      <c r="E200" s="1" t="n">
        <f aca="false">'✍️ Score Entry 2025-26'!F204</f>
        <v>2</v>
      </c>
      <c r="F200" s="1" t="n">
        <f aca="false">'✍️ Score Entry 2025-26'!G204</f>
        <v>0</v>
      </c>
      <c r="G200" s="20" t="b">
        <f aca="false">E200&gt;F200</f>
        <v>1</v>
      </c>
      <c r="H200" s="20" t="b">
        <f aca="false">F200&gt;E200</f>
        <v>0</v>
      </c>
    </row>
    <row r="201" customFormat="false" ht="15" hidden="false" customHeight="true" outlineLevel="0" collapsed="false">
      <c r="A201" s="19" t="n">
        <v>45920.7916666667</v>
      </c>
      <c r="B201" s="1" t="s">
        <v>29</v>
      </c>
      <c r="C201" s="1" t="s">
        <v>122</v>
      </c>
      <c r="D201" s="1" t="s">
        <v>152</v>
      </c>
      <c r="E201" s="1" t="n">
        <f aca="false">'✍️ Score Entry 2025-26'!F205</f>
        <v>3</v>
      </c>
      <c r="F201" s="1" t="n">
        <f aca="false">'✍️ Score Entry 2025-26'!G205</f>
        <v>1</v>
      </c>
      <c r="G201" s="20" t="b">
        <f aca="false">E201&gt;F201</f>
        <v>1</v>
      </c>
      <c r="H201" s="20" t="b">
        <f aca="false">F201&gt;E201</f>
        <v>0</v>
      </c>
    </row>
    <row r="202" customFormat="false" ht="15" hidden="false" customHeight="true" outlineLevel="0" collapsed="false">
      <c r="A202" s="19" t="n">
        <v>45920.7951388889</v>
      </c>
      <c r="B202" s="1" t="s">
        <v>33</v>
      </c>
      <c r="C202" s="1" t="s">
        <v>157</v>
      </c>
      <c r="D202" s="1" t="s">
        <v>144</v>
      </c>
      <c r="E202" s="1" t="n">
        <f aca="false">'✍️ Score Entry 2025-26'!F206</f>
        <v>3</v>
      </c>
      <c r="F202" s="1" t="n">
        <f aca="false">'✍️ Score Entry 2025-26'!G206</f>
        <v>0</v>
      </c>
      <c r="G202" s="20" t="b">
        <f aca="false">E202&gt;F202</f>
        <v>1</v>
      </c>
      <c r="H202" s="20" t="b">
        <f aca="false">F202&gt;E202</f>
        <v>0</v>
      </c>
    </row>
    <row r="203" customFormat="false" ht="15" hidden="false" customHeight="true" outlineLevel="0" collapsed="false">
      <c r="A203" s="19" t="n">
        <v>45921.4375</v>
      </c>
      <c r="B203" s="1" t="s">
        <v>31</v>
      </c>
      <c r="C203" s="1" t="s">
        <v>169</v>
      </c>
      <c r="D203" s="1" t="s">
        <v>20</v>
      </c>
      <c r="E203" s="1" t="n">
        <f aca="false">'✍️ Score Entry 2025-26'!F207</f>
        <v>0</v>
      </c>
      <c r="F203" s="1" t="n">
        <f aca="false">'✍️ Score Entry 2025-26'!G207</f>
        <v>1</v>
      </c>
      <c r="G203" s="20" t="b">
        <f aca="false">E203&gt;F203</f>
        <v>0</v>
      </c>
      <c r="H203" s="20" t="b">
        <f aca="false">F203&gt;E203</f>
        <v>1</v>
      </c>
    </row>
    <row r="204" customFormat="false" ht="15" hidden="false" customHeight="true" outlineLevel="0" collapsed="false">
      <c r="A204" s="19" t="n">
        <v>45921.5</v>
      </c>
      <c r="B204" s="1" t="s">
        <v>30</v>
      </c>
      <c r="C204" s="1" t="s">
        <v>167</v>
      </c>
      <c r="D204" s="1" t="s">
        <v>118</v>
      </c>
      <c r="E204" s="1" t="n">
        <f aca="false">'✍️ Score Entry 2025-26'!F208</f>
        <v>1</v>
      </c>
      <c r="F204" s="1" t="n">
        <f aca="false">'✍️ Score Entry 2025-26'!G208</f>
        <v>1</v>
      </c>
      <c r="G204" s="20" t="b">
        <f aca="false">E204&gt;F204</f>
        <v>0</v>
      </c>
      <c r="H204" s="20" t="b">
        <f aca="false">F204&gt;E204</f>
        <v>0</v>
      </c>
    </row>
    <row r="205" customFormat="false" ht="15" hidden="false" customHeight="true" outlineLevel="0" collapsed="false">
      <c r="A205" s="19" t="n">
        <v>45921.5416666667</v>
      </c>
      <c r="B205" s="1" t="s">
        <v>31</v>
      </c>
      <c r="C205" s="1" t="s">
        <v>146</v>
      </c>
      <c r="D205" s="1" t="s">
        <v>24</v>
      </c>
      <c r="E205" s="1" t="n">
        <f aca="false">'✍️ Score Entry 2025-26'!F209</f>
        <v>0</v>
      </c>
      <c r="F205" s="1" t="n">
        <f aca="false">'✍️ Score Entry 2025-26'!G209</f>
        <v>3</v>
      </c>
      <c r="G205" s="20" t="b">
        <f aca="false">E205&gt;F205</f>
        <v>0</v>
      </c>
      <c r="H205" s="20" t="b">
        <f aca="false">F205&gt;E205</f>
        <v>1</v>
      </c>
    </row>
    <row r="206" customFormat="false" ht="15" hidden="false" customHeight="true" outlineLevel="0" collapsed="false">
      <c r="A206" s="19" t="n">
        <v>45921.5416666667</v>
      </c>
      <c r="B206" s="1" t="s">
        <v>31</v>
      </c>
      <c r="C206" s="1" t="s">
        <v>210</v>
      </c>
      <c r="D206" s="1" t="s">
        <v>139</v>
      </c>
      <c r="E206" s="1" t="n">
        <f aca="false">'✍️ Score Entry 2025-26'!F210</f>
        <v>0</v>
      </c>
      <c r="F206" s="1" t="n">
        <f aca="false">'✍️ Score Entry 2025-26'!G210</f>
        <v>0</v>
      </c>
      <c r="G206" s="20" t="b">
        <f aca="false">E206&gt;F206</f>
        <v>0</v>
      </c>
      <c r="H206" s="20" t="b">
        <f aca="false">F206&gt;E206</f>
        <v>0</v>
      </c>
    </row>
    <row r="207" customFormat="false" ht="15" hidden="false" customHeight="true" outlineLevel="0" collapsed="false">
      <c r="A207" s="19" t="n">
        <v>45921.5416666667</v>
      </c>
      <c r="B207" s="1" t="s">
        <v>29</v>
      </c>
      <c r="C207" s="1" t="s">
        <v>202</v>
      </c>
      <c r="D207" s="1" t="s">
        <v>138</v>
      </c>
      <c r="E207" s="1" t="n">
        <f aca="false">'✍️ Score Entry 2025-26'!F211</f>
        <v>1</v>
      </c>
      <c r="F207" s="1" t="n">
        <f aca="false">'✍️ Score Entry 2025-26'!G211</f>
        <v>1</v>
      </c>
      <c r="G207" s="20" t="b">
        <f aca="false">E207&gt;F207</f>
        <v>0</v>
      </c>
      <c r="H207" s="20" t="b">
        <f aca="false">F207&gt;E207</f>
        <v>0</v>
      </c>
    </row>
    <row r="208" customFormat="false" ht="15" hidden="false" customHeight="true" outlineLevel="0" collapsed="false">
      <c r="A208" s="19" t="n">
        <v>45921.5416666667</v>
      </c>
      <c r="B208" s="1" t="s">
        <v>29</v>
      </c>
      <c r="C208" s="1" t="s">
        <v>127</v>
      </c>
      <c r="D208" s="1" t="s">
        <v>132</v>
      </c>
      <c r="E208" s="1" t="n">
        <f aca="false">'✍️ Score Entry 2025-26'!F212</f>
        <v>0</v>
      </c>
      <c r="F208" s="1" t="n">
        <f aca="false">'✍️ Score Entry 2025-26'!G212</f>
        <v>0</v>
      </c>
      <c r="G208" s="20" t="b">
        <f aca="false">E208&gt;F208</f>
        <v>0</v>
      </c>
      <c r="H208" s="20" t="b">
        <f aca="false">F208&gt;E208</f>
        <v>0</v>
      </c>
    </row>
    <row r="209" customFormat="false" ht="15" hidden="false" customHeight="true" outlineLevel="0" collapsed="false">
      <c r="A209" s="19" t="n">
        <v>45921.5416666667</v>
      </c>
      <c r="B209" s="1" t="s">
        <v>33</v>
      </c>
      <c r="C209" s="1" t="s">
        <v>206</v>
      </c>
      <c r="D209" s="1" t="s">
        <v>161</v>
      </c>
      <c r="E209" s="1" t="n">
        <f aca="false">'✍️ Score Entry 2025-26'!F213</f>
        <v>2</v>
      </c>
      <c r="F209" s="1" t="n">
        <f aca="false">'✍️ Score Entry 2025-26'!G213</f>
        <v>3</v>
      </c>
      <c r="G209" s="20" t="b">
        <f aca="false">E209&gt;F209</f>
        <v>0</v>
      </c>
      <c r="H209" s="20" t="b">
        <f aca="false">F209&gt;E209</f>
        <v>1</v>
      </c>
    </row>
    <row r="210" customFormat="false" ht="15" hidden="false" customHeight="true" outlineLevel="0" collapsed="false">
      <c r="A210" s="19" t="n">
        <v>45921.5625</v>
      </c>
      <c r="B210" s="1" t="s">
        <v>32</v>
      </c>
      <c r="C210" s="1" t="s">
        <v>196</v>
      </c>
      <c r="D210" s="1" t="s">
        <v>188</v>
      </c>
      <c r="E210" s="1" t="n">
        <f aca="false">'✍️ Score Entry 2025-26'!F214</f>
        <v>3</v>
      </c>
      <c r="F210" s="1" t="n">
        <f aca="false">'✍️ Score Entry 2025-26'!G214</f>
        <v>4</v>
      </c>
      <c r="G210" s="20" t="b">
        <f aca="false">E210&gt;F210</f>
        <v>0</v>
      </c>
      <c r="H210" s="20" t="b">
        <f aca="false">F210&gt;E210</f>
        <v>1</v>
      </c>
    </row>
    <row r="211" customFormat="false" ht="15" hidden="false" customHeight="true" outlineLevel="0" collapsed="false">
      <c r="A211" s="19" t="n">
        <v>45921.59375</v>
      </c>
      <c r="B211" s="1" t="s">
        <v>30</v>
      </c>
      <c r="C211" s="1" t="s">
        <v>173</v>
      </c>
      <c r="D211" s="1" t="s">
        <v>182</v>
      </c>
      <c r="E211" s="1" t="n">
        <f aca="false">'✍️ Score Entry 2025-26'!F215</f>
        <v>1</v>
      </c>
      <c r="F211" s="1" t="n">
        <f aca="false">'✍️ Score Entry 2025-26'!G215</f>
        <v>1</v>
      </c>
      <c r="G211" s="20" t="b">
        <f aca="false">E211&gt;F211</f>
        <v>0</v>
      </c>
      <c r="H211" s="20" t="b">
        <f aca="false">F211&gt;E211</f>
        <v>0</v>
      </c>
    </row>
    <row r="212" customFormat="false" ht="15" hidden="false" customHeight="true" outlineLevel="0" collapsed="false">
      <c r="A212" s="19" t="n">
        <v>45921.6354166667</v>
      </c>
      <c r="B212" s="1" t="s">
        <v>33</v>
      </c>
      <c r="C212" s="1" t="s">
        <v>120</v>
      </c>
      <c r="D212" s="1" t="s">
        <v>205</v>
      </c>
      <c r="E212" s="1" t="n">
        <f aca="false">'✍️ Score Entry 2025-26'!F216</f>
        <v>1</v>
      </c>
      <c r="F212" s="1" t="n">
        <f aca="false">'✍️ Score Entry 2025-26'!G216</f>
        <v>1</v>
      </c>
      <c r="G212" s="20" t="b">
        <f aca="false">E212&gt;F212</f>
        <v>0</v>
      </c>
      <c r="H212" s="20" t="b">
        <f aca="false">F212&gt;E212</f>
        <v>0</v>
      </c>
    </row>
    <row r="213" customFormat="false" ht="15" hidden="false" customHeight="true" outlineLevel="0" collapsed="false">
      <c r="A213" s="19" t="n">
        <v>45921.6354166667</v>
      </c>
      <c r="B213" s="1" t="s">
        <v>33</v>
      </c>
      <c r="C213" s="1" t="s">
        <v>154</v>
      </c>
      <c r="D213" s="1" t="s">
        <v>158</v>
      </c>
      <c r="E213" s="1" t="n">
        <f aca="false">'✍️ Score Entry 2025-26'!F217</f>
        <v>1</v>
      </c>
      <c r="F213" s="1" t="n">
        <f aca="false">'✍️ Score Entry 2025-26'!G217</f>
        <v>0</v>
      </c>
      <c r="G213" s="20" t="b">
        <f aca="false">E213&gt;F213</f>
        <v>1</v>
      </c>
      <c r="H213" s="20" t="b">
        <f aca="false">F213&gt;E213</f>
        <v>0</v>
      </c>
    </row>
    <row r="214" customFormat="false" ht="15" hidden="false" customHeight="true" outlineLevel="0" collapsed="false">
      <c r="A214" s="19" t="n">
        <v>45921.6354166667</v>
      </c>
      <c r="B214" s="1" t="s">
        <v>33</v>
      </c>
      <c r="C214" s="1" t="s">
        <v>149</v>
      </c>
      <c r="D214" s="1" t="s">
        <v>204</v>
      </c>
      <c r="E214" s="1" t="n">
        <f aca="false">'✍️ Score Entry 2025-26'!F218</f>
        <v>5</v>
      </c>
      <c r="F214" s="1" t="n">
        <f aca="false">'✍️ Score Entry 2025-26'!G218</f>
        <v>2</v>
      </c>
      <c r="G214" s="20" t="b">
        <f aca="false">E214&gt;F214</f>
        <v>1</v>
      </c>
      <c r="H214" s="20" t="b">
        <f aca="false">F214&gt;E214</f>
        <v>0</v>
      </c>
    </row>
    <row r="215" customFormat="false" ht="15" hidden="false" customHeight="true" outlineLevel="0" collapsed="false">
      <c r="A215" s="19" t="n">
        <v>45921.6458333333</v>
      </c>
      <c r="B215" s="1" t="s">
        <v>32</v>
      </c>
      <c r="C215" s="1" t="s">
        <v>184</v>
      </c>
      <c r="D215" s="1" t="s">
        <v>183</v>
      </c>
      <c r="E215" s="1" t="n">
        <f aca="false">'✍️ Score Entry 2025-26'!F219</f>
        <v>1</v>
      </c>
      <c r="F215" s="1" t="n">
        <f aca="false">'✍️ Score Entry 2025-26'!G219</f>
        <v>1</v>
      </c>
      <c r="G215" s="20" t="b">
        <f aca="false">E215&gt;F215</f>
        <v>0</v>
      </c>
      <c r="H215" s="20" t="b">
        <f aca="false">F215&gt;E215</f>
        <v>0</v>
      </c>
    </row>
    <row r="216" customFormat="false" ht="15" hidden="false" customHeight="true" outlineLevel="0" collapsed="false">
      <c r="A216" s="19" t="n">
        <v>45921.6458333333</v>
      </c>
      <c r="B216" s="1" t="s">
        <v>29</v>
      </c>
      <c r="C216" s="1" t="s">
        <v>130</v>
      </c>
      <c r="D216" s="1" t="s">
        <v>23</v>
      </c>
      <c r="E216" s="1" t="n">
        <f aca="false">'✍️ Score Entry 2025-26'!F220</f>
        <v>1</v>
      </c>
      <c r="F216" s="1" t="n">
        <f aca="false">'✍️ Score Entry 2025-26'!G220</f>
        <v>1</v>
      </c>
      <c r="G216" s="20" t="b">
        <f aca="false">E216&gt;F216</f>
        <v>0</v>
      </c>
      <c r="H216" s="20" t="b">
        <f aca="false">F216&gt;E216</f>
        <v>0</v>
      </c>
    </row>
    <row r="217" customFormat="false" ht="15" hidden="false" customHeight="true" outlineLevel="0" collapsed="false">
      <c r="A217" s="19" t="n">
        <v>45921.6666666667</v>
      </c>
      <c r="B217" s="1" t="s">
        <v>31</v>
      </c>
      <c r="C217" s="1" t="s">
        <v>140</v>
      </c>
      <c r="D217" s="1" t="s">
        <v>178</v>
      </c>
      <c r="E217" s="1" t="n">
        <f aca="false">'✍️ Score Entry 2025-26'!F221</f>
        <v>1</v>
      </c>
      <c r="F217" s="1" t="n">
        <f aca="false">'✍️ Score Entry 2025-26'!G221</f>
        <v>2</v>
      </c>
      <c r="G217" s="20" t="b">
        <f aca="false">E217&gt;F217</f>
        <v>0</v>
      </c>
      <c r="H217" s="20" t="b">
        <f aca="false">F217&gt;E217</f>
        <v>1</v>
      </c>
    </row>
    <row r="218" customFormat="false" ht="15" hidden="false" customHeight="true" outlineLevel="0" collapsed="false">
      <c r="A218" s="19" t="n">
        <v>45921.6875</v>
      </c>
      <c r="B218" s="1" t="s">
        <v>30</v>
      </c>
      <c r="C218" s="1" t="s">
        <v>208</v>
      </c>
      <c r="D218" s="1" t="s">
        <v>200</v>
      </c>
      <c r="E218" s="1" t="n">
        <f aca="false">'✍️ Score Entry 2025-26'!F222</f>
        <v>1</v>
      </c>
      <c r="F218" s="1" t="n">
        <f aca="false">'✍️ Score Entry 2025-26'!G222</f>
        <v>0</v>
      </c>
      <c r="G218" s="20" t="b">
        <f aca="false">E218&gt;F218</f>
        <v>1</v>
      </c>
      <c r="H218" s="20" t="b">
        <f aca="false">F218&gt;E218</f>
        <v>0</v>
      </c>
    </row>
    <row r="219" customFormat="false" ht="15" hidden="false" customHeight="true" outlineLevel="0" collapsed="false">
      <c r="A219" s="19" t="n">
        <v>45921.7291666667</v>
      </c>
      <c r="B219" s="1" t="s">
        <v>32</v>
      </c>
      <c r="C219" s="1" t="s">
        <v>195</v>
      </c>
      <c r="D219" s="1" t="s">
        <v>197</v>
      </c>
      <c r="E219" s="1" t="n">
        <f aca="false">'✍️ Score Entry 2025-26'!F223</f>
        <v>1</v>
      </c>
      <c r="F219" s="1" t="n">
        <f aca="false">'✍️ Score Entry 2025-26'!G223</f>
        <v>0</v>
      </c>
      <c r="G219" s="20" t="b">
        <f aca="false">E219&gt;F219</f>
        <v>1</v>
      </c>
      <c r="H219" s="20" t="b">
        <f aca="false">F219&gt;E219</f>
        <v>0</v>
      </c>
    </row>
    <row r="220" customFormat="false" ht="15" hidden="false" customHeight="true" outlineLevel="0" collapsed="false">
      <c r="A220" s="19" t="n">
        <v>45921.78125</v>
      </c>
      <c r="B220" s="1" t="s">
        <v>31</v>
      </c>
      <c r="C220" s="1" t="s">
        <v>19</v>
      </c>
      <c r="D220" s="1" t="s">
        <v>209</v>
      </c>
      <c r="E220" s="1" t="n">
        <f aca="false">'✍️ Score Entry 2025-26'!F224</f>
        <v>2</v>
      </c>
      <c r="F220" s="1" t="n">
        <f aca="false">'✍️ Score Entry 2025-26'!G224</f>
        <v>1</v>
      </c>
      <c r="G220" s="20" t="b">
        <f aca="false">E220&gt;F220</f>
        <v>1</v>
      </c>
      <c r="H220" s="20" t="b">
        <f aca="false">F220&gt;E220</f>
        <v>0</v>
      </c>
    </row>
    <row r="221" customFormat="false" ht="15" hidden="false" customHeight="true" outlineLevel="0" collapsed="false">
      <c r="A221" s="19" t="n">
        <v>45921.7916666667</v>
      </c>
      <c r="B221" s="1" t="s">
        <v>30</v>
      </c>
      <c r="C221" s="1" t="s">
        <v>16</v>
      </c>
      <c r="D221" s="1" t="s">
        <v>115</v>
      </c>
      <c r="E221" s="1" t="n">
        <f aca="false">'✍️ Score Entry 2025-26'!F225</f>
        <v>3</v>
      </c>
      <c r="F221" s="1" t="n">
        <f aca="false">'✍️ Score Entry 2025-26'!G225</f>
        <v>0</v>
      </c>
      <c r="G221" s="20" t="b">
        <f aca="false">E221&gt;F221</f>
        <v>1</v>
      </c>
      <c r="H221" s="20" t="b">
        <f aca="false">F221&gt;E221</f>
        <v>0</v>
      </c>
    </row>
    <row r="222" customFormat="false" ht="15" hidden="false" customHeight="true" outlineLevel="0" collapsed="false">
      <c r="A222" s="19" t="n">
        <v>45922.75</v>
      </c>
      <c r="B222" s="1" t="s">
        <v>33</v>
      </c>
      <c r="C222" s="1" t="s">
        <v>135</v>
      </c>
      <c r="D222" s="1" t="s">
        <v>17</v>
      </c>
      <c r="E222" s="1" t="n">
        <f aca="false">'✍️ Score Entry 2025-26'!F226</f>
        <v>1</v>
      </c>
      <c r="F222" s="1" t="n">
        <f aca="false">'✍️ Score Entry 2025-26'!G226</f>
        <v>0</v>
      </c>
      <c r="G222" s="20" t="b">
        <f aca="false">E222&gt;F222</f>
        <v>1</v>
      </c>
      <c r="H222" s="20" t="b">
        <f aca="false">F222&gt;E222</f>
        <v>0</v>
      </c>
    </row>
    <row r="223" customFormat="false" ht="15" hidden="false" customHeight="true" outlineLevel="0" collapsed="false">
      <c r="A223" s="19" t="n">
        <v>45922.78125</v>
      </c>
      <c r="B223" s="1" t="s">
        <v>31</v>
      </c>
      <c r="C223" s="1" t="s">
        <v>22</v>
      </c>
      <c r="D223" s="1" t="s">
        <v>213</v>
      </c>
      <c r="E223" s="1" t="n">
        <f aca="false">'✍️ Score Entry 2025-26'!F227</f>
        <v>3</v>
      </c>
      <c r="F223" s="1" t="n">
        <f aca="false">'✍️ Score Entry 2025-26'!G227</f>
        <v>2</v>
      </c>
      <c r="G223" s="20" t="b">
        <f aca="false">E223&gt;F223</f>
        <v>1</v>
      </c>
      <c r="H223" s="20" t="b">
        <f aca="false">F223&gt;E223</f>
        <v>0</v>
      </c>
    </row>
    <row r="224" customFormat="false" ht="15" hidden="false" customHeight="true" outlineLevel="0" collapsed="false">
      <c r="A224" s="19" t="n">
        <v>45923.7083333333</v>
      </c>
      <c r="B224" s="1" t="s">
        <v>30</v>
      </c>
      <c r="C224" s="1" t="s">
        <v>176</v>
      </c>
      <c r="D224" s="1" t="s">
        <v>151</v>
      </c>
      <c r="E224" s="1" t="n">
        <f aca="false">'✍️ Score Entry 2025-26'!F228</f>
        <v>2</v>
      </c>
      <c r="F224" s="1" t="n">
        <f aca="false">'✍️ Score Entry 2025-26'!G228</f>
        <v>2</v>
      </c>
      <c r="G224" s="20" t="b">
        <f aca="false">E224&gt;F224</f>
        <v>0</v>
      </c>
      <c r="H224" s="20" t="b">
        <f aca="false">F224&gt;E224</f>
        <v>0</v>
      </c>
    </row>
    <row r="225" customFormat="false" ht="15" hidden="false" customHeight="true" outlineLevel="0" collapsed="false">
      <c r="A225" s="19" t="n">
        <v>45923.7083333333</v>
      </c>
      <c r="B225" s="1" t="s">
        <v>30</v>
      </c>
      <c r="C225" s="1" t="s">
        <v>114</v>
      </c>
      <c r="D225" s="1" t="s">
        <v>117</v>
      </c>
      <c r="E225" s="1" t="n">
        <f aca="false">'✍️ Score Entry 2025-26'!F229</f>
        <v>1</v>
      </c>
      <c r="F225" s="1" t="n">
        <f aca="false">'✍️ Score Entry 2025-26'!G229</f>
        <v>1</v>
      </c>
      <c r="G225" s="20" t="b">
        <f aca="false">E225&gt;F225</f>
        <v>0</v>
      </c>
      <c r="H225" s="20" t="b">
        <f aca="false">F225&gt;E225</f>
        <v>0</v>
      </c>
    </row>
    <row r="226" customFormat="false" ht="15" hidden="false" customHeight="true" outlineLevel="0" collapsed="false">
      <c r="A226" s="19" t="n">
        <v>45923.8125</v>
      </c>
      <c r="B226" s="1" t="s">
        <v>30</v>
      </c>
      <c r="C226" s="1" t="s">
        <v>124</v>
      </c>
      <c r="D226" s="1" t="s">
        <v>181</v>
      </c>
      <c r="E226" s="1" t="n">
        <f aca="false">'✍️ Score Entry 2025-26'!F230</f>
        <v>1</v>
      </c>
      <c r="F226" s="1" t="n">
        <f aca="false">'✍️ Score Entry 2025-26'!G230</f>
        <v>2</v>
      </c>
      <c r="G226" s="20" t="b">
        <f aca="false">E226&gt;F226</f>
        <v>0</v>
      </c>
      <c r="H226" s="20" t="b">
        <f aca="false">F226&gt;E226</f>
        <v>1</v>
      </c>
    </row>
    <row r="227" customFormat="false" ht="15" hidden="false" customHeight="true" outlineLevel="0" collapsed="false">
      <c r="A227" s="19" t="n">
        <v>45923.8125</v>
      </c>
      <c r="B227" s="1" t="s">
        <v>30</v>
      </c>
      <c r="C227" s="1" t="s">
        <v>203</v>
      </c>
      <c r="D227" s="1" t="s">
        <v>18</v>
      </c>
      <c r="E227" s="1" t="n">
        <f aca="false">'✍️ Score Entry 2025-26'!F231</f>
        <v>1</v>
      </c>
      <c r="F227" s="1" t="n">
        <f aca="false">'✍️ Score Entry 2025-26'!G231</f>
        <v>4</v>
      </c>
      <c r="G227" s="20" t="b">
        <f aca="false">E227&gt;F227</f>
        <v>0</v>
      </c>
      <c r="H227" s="20" t="b">
        <f aca="false">F227&gt;E227</f>
        <v>1</v>
      </c>
    </row>
    <row r="228" customFormat="false" ht="15" hidden="false" customHeight="true" outlineLevel="0" collapsed="false">
      <c r="A228" s="19" t="n">
        <v>45924.7083333333</v>
      </c>
      <c r="B228" s="1" t="s">
        <v>30</v>
      </c>
      <c r="C228" s="1" t="s">
        <v>115</v>
      </c>
      <c r="D228" s="1" t="s">
        <v>119</v>
      </c>
      <c r="E228" s="1" t="n">
        <f aca="false">'✍️ Score Entry 2025-26'!F232</f>
        <v>1</v>
      </c>
      <c r="F228" s="1" t="n">
        <f aca="false">'✍️ Score Entry 2025-26'!G232</f>
        <v>1</v>
      </c>
      <c r="G228" s="20" t="b">
        <f aca="false">E228&gt;F228</f>
        <v>0</v>
      </c>
      <c r="H228" s="20" t="b">
        <f aca="false">F228&gt;E228</f>
        <v>0</v>
      </c>
    </row>
    <row r="229" customFormat="false" ht="15" hidden="false" customHeight="true" outlineLevel="0" collapsed="false">
      <c r="A229" s="19" t="n">
        <v>45924.8125</v>
      </c>
      <c r="B229" s="1" t="s">
        <v>30</v>
      </c>
      <c r="C229" s="1" t="s">
        <v>166</v>
      </c>
      <c r="D229" s="1" t="s">
        <v>173</v>
      </c>
      <c r="E229" s="1" t="n">
        <f aca="false">'✍️ Score Entry 2025-26'!F233</f>
        <v>1</v>
      </c>
      <c r="F229" s="1" t="n">
        <f aca="false">'✍️ Score Entry 2025-26'!G233</f>
        <v>0</v>
      </c>
      <c r="G229" s="20" t="b">
        <f aca="false">E229&gt;F229</f>
        <v>1</v>
      </c>
      <c r="H229" s="20" t="b">
        <f aca="false">F229&gt;E229</f>
        <v>0</v>
      </c>
    </row>
    <row r="230" customFormat="false" ht="15" hidden="false" customHeight="true" outlineLevel="0" collapsed="false">
      <c r="A230" s="19" t="n">
        <v>45924.8125</v>
      </c>
      <c r="B230" s="1" t="s">
        <v>30</v>
      </c>
      <c r="C230" s="1" t="s">
        <v>182</v>
      </c>
      <c r="D230" s="1" t="s">
        <v>167</v>
      </c>
      <c r="E230" s="1" t="n">
        <f aca="false">'✍️ Score Entry 2025-26'!F234</f>
        <v>3</v>
      </c>
      <c r="F230" s="1" t="n">
        <f aca="false">'✍️ Score Entry 2025-26'!G234</f>
        <v>2</v>
      </c>
      <c r="G230" s="20" t="b">
        <f aca="false">E230&gt;F230</f>
        <v>1</v>
      </c>
      <c r="H230" s="20" t="b">
        <f aca="false">F230&gt;E230</f>
        <v>0</v>
      </c>
    </row>
    <row r="231" customFormat="false" ht="15" hidden="false" customHeight="true" outlineLevel="0" collapsed="false">
      <c r="A231" s="19" t="n">
        <v>45925.7291666667</v>
      </c>
      <c r="B231" s="1" t="s">
        <v>30</v>
      </c>
      <c r="C231" s="1" t="s">
        <v>141</v>
      </c>
      <c r="D231" s="1" t="s">
        <v>208</v>
      </c>
      <c r="E231" s="1" t="n">
        <f aca="false">'✍️ Score Entry 2025-26'!F235</f>
        <v>1</v>
      </c>
      <c r="F231" s="1" t="n">
        <f aca="false">'✍️ Score Entry 2025-26'!G235</f>
        <v>1</v>
      </c>
      <c r="G231" s="20" t="b">
        <f aca="false">E231&gt;F231</f>
        <v>0</v>
      </c>
      <c r="H231" s="20" t="b">
        <f aca="false">F231&gt;E231</f>
        <v>0</v>
      </c>
    </row>
    <row r="232" customFormat="false" ht="15" hidden="false" customHeight="true" outlineLevel="0" collapsed="false">
      <c r="A232" s="19" t="n">
        <v>45925.8125</v>
      </c>
      <c r="B232" s="1" t="s">
        <v>30</v>
      </c>
      <c r="C232" s="1" t="s">
        <v>200</v>
      </c>
      <c r="D232" s="1" t="s">
        <v>16</v>
      </c>
      <c r="E232" s="1" t="n">
        <f aca="false">'✍️ Score Entry 2025-26'!F236</f>
        <v>1</v>
      </c>
      <c r="F232" s="1" t="n">
        <f aca="false">'✍️ Score Entry 2025-26'!G236</f>
        <v>3</v>
      </c>
      <c r="G232" s="20" t="b">
        <f aca="false">E232&gt;F232</f>
        <v>0</v>
      </c>
      <c r="H232" s="20" t="b">
        <f aca="false">F232&gt;E232</f>
        <v>1</v>
      </c>
    </row>
    <row r="233" customFormat="false" ht="15" hidden="false" customHeight="true" outlineLevel="0" collapsed="false">
      <c r="A233" s="19" t="n">
        <v>45926.7708333333</v>
      </c>
      <c r="B233" s="1" t="s">
        <v>32</v>
      </c>
      <c r="C233" s="1" t="s">
        <v>15</v>
      </c>
      <c r="D233" s="1" t="s">
        <v>192</v>
      </c>
      <c r="E233" s="1" t="n">
        <f aca="false">'✍️ Score Entry 2025-26'!F237</f>
        <v>4</v>
      </c>
      <c r="F233" s="1" t="n">
        <f aca="false">'✍️ Score Entry 2025-26'!G237</f>
        <v>0</v>
      </c>
      <c r="G233" s="20" t="b">
        <f aca="false">E233&gt;F233</f>
        <v>1</v>
      </c>
      <c r="H233" s="20" t="b">
        <f aca="false">F233&gt;E233</f>
        <v>0</v>
      </c>
    </row>
    <row r="234" customFormat="false" ht="15" hidden="false" customHeight="true" outlineLevel="0" collapsed="false">
      <c r="A234" s="19" t="n">
        <v>45926.78125</v>
      </c>
      <c r="B234" s="1" t="s">
        <v>33</v>
      </c>
      <c r="C234" s="1" t="s">
        <v>161</v>
      </c>
      <c r="D234" s="1" t="s">
        <v>135</v>
      </c>
      <c r="E234" s="1" t="n">
        <f aca="false">'✍️ Score Entry 2025-26'!F238</f>
        <v>1</v>
      </c>
      <c r="F234" s="1" t="n">
        <f aca="false">'✍️ Score Entry 2025-26'!G238</f>
        <v>2</v>
      </c>
      <c r="G234" s="20" t="b">
        <f aca="false">E234&gt;F234</f>
        <v>0</v>
      </c>
      <c r="H234" s="20" t="b">
        <f aca="false">F234&gt;E234</f>
        <v>1</v>
      </c>
    </row>
    <row r="235" customFormat="false" ht="15" hidden="false" customHeight="true" outlineLevel="0" collapsed="false">
      <c r="A235" s="19" t="n">
        <v>45926.7916666667</v>
      </c>
      <c r="B235" s="1" t="s">
        <v>30</v>
      </c>
      <c r="C235" s="1" t="s">
        <v>117</v>
      </c>
      <c r="D235" s="1" t="s">
        <v>176</v>
      </c>
      <c r="E235" s="1" t="n">
        <f aca="false">'✍️ Score Entry 2025-26'!F239</f>
        <v>0</v>
      </c>
      <c r="F235" s="1" t="n">
        <f aca="false">'✍️ Score Entry 2025-26'!G239</f>
        <v>0</v>
      </c>
      <c r="G235" s="20" t="b">
        <f aca="false">E235&gt;F235</f>
        <v>0</v>
      </c>
      <c r="H235" s="20" t="b">
        <f aca="false">F235&gt;E235</f>
        <v>0</v>
      </c>
    </row>
    <row r="236" customFormat="false" ht="15" hidden="false" customHeight="true" outlineLevel="0" collapsed="false">
      <c r="A236" s="19" t="n">
        <v>45927.4791666667</v>
      </c>
      <c r="B236" s="1" t="s">
        <v>29</v>
      </c>
      <c r="C236" s="1" t="s">
        <v>152</v>
      </c>
      <c r="D236" s="1" t="s">
        <v>121</v>
      </c>
      <c r="E236" s="1" t="n">
        <f aca="false">'✍️ Score Entry 2025-26'!F240</f>
        <v>3</v>
      </c>
      <c r="F236" s="1" t="n">
        <f aca="false">'✍️ Score Entry 2025-26'!G240</f>
        <v>1</v>
      </c>
      <c r="G236" s="20" t="b">
        <f aca="false">E236&gt;F236</f>
        <v>1</v>
      </c>
      <c r="H236" s="20" t="b">
        <f aca="false">F236&gt;E236</f>
        <v>0</v>
      </c>
    </row>
    <row r="237" customFormat="false" ht="15" hidden="false" customHeight="true" outlineLevel="0" collapsed="false">
      <c r="A237" s="19" t="n">
        <v>45927.5</v>
      </c>
      <c r="B237" s="1" t="s">
        <v>30</v>
      </c>
      <c r="C237" s="1" t="s">
        <v>115</v>
      </c>
      <c r="D237" s="1" t="s">
        <v>203</v>
      </c>
      <c r="E237" s="1" t="n">
        <f aca="false">'✍️ Score Entry 2025-26'!F241</f>
        <v>1</v>
      </c>
      <c r="F237" s="1" t="n">
        <f aca="false">'✍️ Score Entry 2025-26'!G241</f>
        <v>1</v>
      </c>
      <c r="G237" s="20" t="b">
        <f aca="false">E237&gt;F237</f>
        <v>0</v>
      </c>
      <c r="H237" s="20" t="b">
        <f aca="false">F237&gt;E237</f>
        <v>0</v>
      </c>
    </row>
    <row r="238" customFormat="false" ht="15" hidden="false" customHeight="true" outlineLevel="0" collapsed="false">
      <c r="A238" s="19" t="n">
        <v>45927.5416666667</v>
      </c>
      <c r="B238" s="1" t="s">
        <v>31</v>
      </c>
      <c r="C238" s="1" t="s">
        <v>178</v>
      </c>
      <c r="D238" s="1" t="s">
        <v>210</v>
      </c>
      <c r="E238" s="1" t="n">
        <f aca="false">'✍️ Score Entry 2025-26'!F242</f>
        <v>1</v>
      </c>
      <c r="F238" s="1" t="n">
        <f aca="false">'✍️ Score Entry 2025-26'!G242</f>
        <v>1</v>
      </c>
      <c r="G238" s="20" t="b">
        <f aca="false">E238&gt;F238</f>
        <v>0</v>
      </c>
      <c r="H238" s="20" t="b">
        <f aca="false">F238&gt;E238</f>
        <v>0</v>
      </c>
    </row>
    <row r="239" customFormat="false" ht="15" hidden="false" customHeight="true" outlineLevel="0" collapsed="false">
      <c r="A239" s="19" t="n">
        <v>45927.5625</v>
      </c>
      <c r="B239" s="1" t="s">
        <v>32</v>
      </c>
      <c r="C239" s="1" t="s">
        <v>197</v>
      </c>
      <c r="D239" s="1" t="s">
        <v>185</v>
      </c>
      <c r="E239" s="1" t="n">
        <f aca="false">'✍️ Score Entry 2025-26'!F243</f>
        <v>0</v>
      </c>
      <c r="F239" s="1" t="n">
        <f aca="false">'✍️ Score Entry 2025-26'!G243</f>
        <v>1</v>
      </c>
      <c r="G239" s="20" t="b">
        <f aca="false">E239&gt;F239</f>
        <v>0</v>
      </c>
      <c r="H239" s="20" t="b">
        <f aca="false">F239&gt;E239</f>
        <v>1</v>
      </c>
    </row>
    <row r="240" customFormat="false" ht="15" hidden="false" customHeight="true" outlineLevel="0" collapsed="false">
      <c r="A240" s="19" t="n">
        <v>45927.5625</v>
      </c>
      <c r="B240" s="1" t="s">
        <v>32</v>
      </c>
      <c r="C240" s="1" t="s">
        <v>198</v>
      </c>
      <c r="D240" s="1" t="s">
        <v>184</v>
      </c>
      <c r="E240" s="1" t="n">
        <f aca="false">'✍️ Score Entry 2025-26'!F244</f>
        <v>1</v>
      </c>
      <c r="F240" s="1" t="n">
        <f aca="false">'✍️ Score Entry 2025-26'!G244</f>
        <v>2</v>
      </c>
      <c r="G240" s="20" t="b">
        <f aca="false">E240&gt;F240</f>
        <v>0</v>
      </c>
      <c r="H240" s="20" t="b">
        <f aca="false">F240&gt;E240</f>
        <v>1</v>
      </c>
    </row>
    <row r="241" customFormat="false" ht="15" hidden="false" customHeight="true" outlineLevel="0" collapsed="false">
      <c r="A241" s="19" t="n">
        <v>45927.5625</v>
      </c>
      <c r="B241" s="1" t="s">
        <v>32</v>
      </c>
      <c r="C241" s="1" t="s">
        <v>187</v>
      </c>
      <c r="D241" s="1" t="s">
        <v>195</v>
      </c>
      <c r="E241" s="1" t="n">
        <f aca="false">'✍️ Score Entry 2025-26'!F245</f>
        <v>0</v>
      </c>
      <c r="F241" s="1" t="n">
        <f aca="false">'✍️ Score Entry 2025-26'!G245</f>
        <v>2</v>
      </c>
      <c r="G241" s="20" t="b">
        <f aca="false">E241&gt;F241</f>
        <v>0</v>
      </c>
      <c r="H241" s="20" t="b">
        <f aca="false">F241&gt;E241</f>
        <v>1</v>
      </c>
    </row>
    <row r="242" customFormat="false" ht="15" hidden="false" customHeight="true" outlineLevel="0" collapsed="false">
      <c r="A242" s="19" t="n">
        <v>45927.5625</v>
      </c>
      <c r="B242" s="1" t="s">
        <v>32</v>
      </c>
      <c r="C242" s="1" t="s">
        <v>199</v>
      </c>
      <c r="D242" s="1" t="s">
        <v>191</v>
      </c>
      <c r="E242" s="1" t="n">
        <f aca="false">'✍️ Score Entry 2025-26'!F246</f>
        <v>2</v>
      </c>
      <c r="F242" s="1" t="n">
        <f aca="false">'✍️ Score Entry 2025-26'!G246</f>
        <v>1</v>
      </c>
      <c r="G242" s="20" t="b">
        <f aca="false">E242&gt;F242</f>
        <v>1</v>
      </c>
      <c r="H242" s="20" t="b">
        <f aca="false">F242&gt;E242</f>
        <v>0</v>
      </c>
    </row>
    <row r="243" customFormat="false" ht="15" hidden="false" customHeight="true" outlineLevel="0" collapsed="false">
      <c r="A243" s="19" t="n">
        <v>45927.5833333333</v>
      </c>
      <c r="B243" s="1" t="s">
        <v>29</v>
      </c>
      <c r="C243" s="1" t="s">
        <v>162</v>
      </c>
      <c r="D243" s="1" t="s">
        <v>129</v>
      </c>
      <c r="E243" s="1" t="n">
        <f aca="false">'✍️ Score Entry 2025-26'!F247</f>
        <v>1</v>
      </c>
      <c r="F243" s="1" t="n">
        <f aca="false">'✍️ Score Entry 2025-26'!G247</f>
        <v>3</v>
      </c>
      <c r="G243" s="20" t="b">
        <f aca="false">E243&gt;F243</f>
        <v>0</v>
      </c>
      <c r="H243" s="20" t="b">
        <f aca="false">F243&gt;E243</f>
        <v>1</v>
      </c>
    </row>
    <row r="244" customFormat="false" ht="15" hidden="false" customHeight="true" outlineLevel="0" collapsed="false">
      <c r="A244" s="19" t="n">
        <v>45927.5833333333</v>
      </c>
      <c r="B244" s="1" t="s">
        <v>29</v>
      </c>
      <c r="C244" s="1" t="s">
        <v>153</v>
      </c>
      <c r="D244" s="1" t="s">
        <v>21</v>
      </c>
      <c r="E244" s="1" t="n">
        <f aca="false">'✍️ Score Entry 2025-26'!F248</f>
        <v>2</v>
      </c>
      <c r="F244" s="1" t="n">
        <f aca="false">'✍️ Score Entry 2025-26'!G248</f>
        <v>1</v>
      </c>
      <c r="G244" s="20" t="b">
        <f aca="false">E244&gt;F244</f>
        <v>1</v>
      </c>
      <c r="H244" s="20" t="b">
        <f aca="false">F244&gt;E244</f>
        <v>0</v>
      </c>
    </row>
    <row r="245" customFormat="false" ht="15" hidden="false" customHeight="true" outlineLevel="0" collapsed="false">
      <c r="A245" s="19" t="n">
        <v>45927.5833333333</v>
      </c>
      <c r="B245" s="1" t="s">
        <v>29</v>
      </c>
      <c r="C245" s="1" t="s">
        <v>23</v>
      </c>
      <c r="D245" s="1" t="s">
        <v>201</v>
      </c>
      <c r="E245" s="1" t="n">
        <f aca="false">'✍️ Score Entry 2025-26'!F249</f>
        <v>5</v>
      </c>
      <c r="F245" s="1" t="n">
        <f aca="false">'✍️ Score Entry 2025-26'!G249</f>
        <v>1</v>
      </c>
      <c r="G245" s="20" t="b">
        <f aca="false">E245&gt;F245</f>
        <v>1</v>
      </c>
      <c r="H245" s="20" t="b">
        <f aca="false">F245&gt;E245</f>
        <v>0</v>
      </c>
    </row>
    <row r="246" customFormat="false" ht="15" hidden="false" customHeight="true" outlineLevel="0" collapsed="false">
      <c r="A246" s="19" t="n">
        <v>45927.5833333333</v>
      </c>
      <c r="B246" s="1" t="s">
        <v>29</v>
      </c>
      <c r="C246" s="1" t="s">
        <v>207</v>
      </c>
      <c r="D246" s="1" t="s">
        <v>127</v>
      </c>
      <c r="E246" s="1" t="n">
        <f aca="false">'✍️ Score Entry 2025-26'!F250</f>
        <v>2</v>
      </c>
      <c r="F246" s="1" t="n">
        <f aca="false">'✍️ Score Entry 2025-26'!G250</f>
        <v>2</v>
      </c>
      <c r="G246" s="20" t="b">
        <f aca="false">E246&gt;F246</f>
        <v>0</v>
      </c>
      <c r="H246" s="20" t="b">
        <f aca="false">F246&gt;E246</f>
        <v>0</v>
      </c>
    </row>
    <row r="247" customFormat="false" ht="15" hidden="false" customHeight="true" outlineLevel="0" collapsed="false">
      <c r="A247" s="19" t="n">
        <v>45927.59375</v>
      </c>
      <c r="B247" s="1" t="s">
        <v>30</v>
      </c>
      <c r="C247" s="1" t="s">
        <v>182</v>
      </c>
      <c r="D247" s="1" t="s">
        <v>18</v>
      </c>
      <c r="E247" s="1" t="n">
        <f aca="false">'✍️ Score Entry 2025-26'!F251</f>
        <v>5</v>
      </c>
      <c r="F247" s="1" t="n">
        <f aca="false">'✍️ Score Entry 2025-26'!G251</f>
        <v>2</v>
      </c>
      <c r="G247" s="20" t="b">
        <f aca="false">E247&gt;F247</f>
        <v>1</v>
      </c>
      <c r="H247" s="20" t="b">
        <f aca="false">F247&gt;E247</f>
        <v>0</v>
      </c>
    </row>
    <row r="248" customFormat="false" ht="15" hidden="false" customHeight="true" outlineLevel="0" collapsed="false">
      <c r="A248" s="19" t="n">
        <v>45927.625</v>
      </c>
      <c r="B248" s="1" t="s">
        <v>33</v>
      </c>
      <c r="C248" s="1" t="s">
        <v>205</v>
      </c>
      <c r="D248" s="1" t="s">
        <v>149</v>
      </c>
      <c r="E248" s="1" t="n">
        <f aca="false">'✍️ Score Entry 2025-26'!F252</f>
        <v>3</v>
      </c>
      <c r="F248" s="1" t="n">
        <f aca="false">'✍️ Score Entry 2025-26'!G252</f>
        <v>1</v>
      </c>
      <c r="G248" s="20" t="b">
        <f aca="false">E248&gt;F248</f>
        <v>1</v>
      </c>
      <c r="H248" s="20" t="b">
        <f aca="false">F248&gt;E248</f>
        <v>0</v>
      </c>
    </row>
    <row r="249" customFormat="false" ht="15" hidden="false" customHeight="true" outlineLevel="0" collapsed="false">
      <c r="A249" s="19" t="n">
        <v>45927.6666666667</v>
      </c>
      <c r="B249" s="1" t="s">
        <v>31</v>
      </c>
      <c r="C249" s="1" t="s">
        <v>177</v>
      </c>
      <c r="D249" s="1" t="s">
        <v>24</v>
      </c>
      <c r="E249" s="1" t="n">
        <f aca="false">'✍️ Score Entry 2025-26'!F253</f>
        <v>1</v>
      </c>
      <c r="F249" s="1" t="n">
        <f aca="false">'✍️ Score Entry 2025-26'!G253</f>
        <v>1</v>
      </c>
      <c r="G249" s="20" t="b">
        <f aca="false">E249&gt;F249</f>
        <v>0</v>
      </c>
      <c r="H249" s="20" t="b">
        <f aca="false">F249&gt;E249</f>
        <v>0</v>
      </c>
    </row>
    <row r="250" customFormat="false" ht="15" hidden="false" customHeight="true" outlineLevel="0" collapsed="false">
      <c r="A250" s="19" t="n">
        <v>45927.6875</v>
      </c>
      <c r="B250" s="1" t="s">
        <v>29</v>
      </c>
      <c r="C250" s="1" t="s">
        <v>126</v>
      </c>
      <c r="D250" s="1" t="s">
        <v>202</v>
      </c>
      <c r="E250" s="1" t="n">
        <f aca="false">'✍️ Score Entry 2025-26'!F254</f>
        <v>0</v>
      </c>
      <c r="F250" s="1" t="n">
        <f aca="false">'✍️ Score Entry 2025-26'!G254</f>
        <v>1</v>
      </c>
      <c r="G250" s="20" t="b">
        <f aca="false">E250&gt;F250</f>
        <v>0</v>
      </c>
      <c r="H250" s="20" t="b">
        <f aca="false">F250&gt;E250</f>
        <v>1</v>
      </c>
    </row>
    <row r="251" customFormat="false" ht="15" hidden="false" customHeight="true" outlineLevel="0" collapsed="false">
      <c r="A251" s="19" t="n">
        <v>45927.6875</v>
      </c>
      <c r="B251" s="1" t="s">
        <v>32</v>
      </c>
      <c r="C251" s="1" t="s">
        <v>183</v>
      </c>
      <c r="D251" s="1" t="s">
        <v>196</v>
      </c>
      <c r="E251" s="1" t="n">
        <f aca="false">'✍️ Score Entry 2025-26'!F255</f>
        <v>4</v>
      </c>
      <c r="F251" s="1" t="n">
        <f aca="false">'✍️ Score Entry 2025-26'!G255</f>
        <v>6</v>
      </c>
      <c r="G251" s="20" t="b">
        <f aca="false">E251&gt;F251</f>
        <v>0</v>
      </c>
      <c r="H251" s="20" t="b">
        <f aca="false">F251&gt;E251</f>
        <v>1</v>
      </c>
    </row>
    <row r="252" customFormat="false" ht="15" hidden="false" customHeight="true" outlineLevel="0" collapsed="false">
      <c r="A252" s="19" t="n">
        <v>45927.6875</v>
      </c>
      <c r="B252" s="1" t="s">
        <v>30</v>
      </c>
      <c r="C252" s="1" t="s">
        <v>173</v>
      </c>
      <c r="D252" s="1" t="s">
        <v>119</v>
      </c>
      <c r="E252" s="1" t="n">
        <f aca="false">'✍️ Score Entry 2025-26'!F256</f>
        <v>1</v>
      </c>
      <c r="F252" s="1" t="n">
        <f aca="false">'✍️ Score Entry 2025-26'!G256</f>
        <v>0</v>
      </c>
      <c r="G252" s="20" t="b">
        <f aca="false">E252&gt;F252</f>
        <v>1</v>
      </c>
      <c r="H252" s="20" t="b">
        <f aca="false">F252&gt;E252</f>
        <v>0</v>
      </c>
    </row>
    <row r="253" customFormat="false" ht="15" hidden="false" customHeight="true" outlineLevel="0" collapsed="false">
      <c r="A253" s="19" t="n">
        <v>45927.7083333333</v>
      </c>
      <c r="B253" s="1" t="s">
        <v>33</v>
      </c>
      <c r="C253" s="1" t="s">
        <v>158</v>
      </c>
      <c r="D253" s="1" t="s">
        <v>159</v>
      </c>
      <c r="E253" s="1" t="n">
        <f aca="false">'✍️ Score Entry 2025-26'!F257</f>
        <v>2</v>
      </c>
      <c r="F253" s="1" t="n">
        <f aca="false">'✍️ Score Entry 2025-26'!G257</f>
        <v>2</v>
      </c>
      <c r="G253" s="20" t="b">
        <f aca="false">E253&gt;F253</f>
        <v>0</v>
      </c>
      <c r="H253" s="20" t="b">
        <f aca="false">F253&gt;E253</f>
        <v>0</v>
      </c>
    </row>
    <row r="254" customFormat="false" ht="15" hidden="false" customHeight="true" outlineLevel="0" collapsed="false">
      <c r="A254" s="19" t="n">
        <v>45927.78125</v>
      </c>
      <c r="B254" s="1" t="s">
        <v>31</v>
      </c>
      <c r="C254" s="1" t="s">
        <v>168</v>
      </c>
      <c r="D254" s="1" t="s">
        <v>19</v>
      </c>
      <c r="E254" s="1" t="n">
        <f aca="false">'✍️ Score Entry 2025-26'!F258</f>
        <v>0</v>
      </c>
      <c r="F254" s="1" t="n">
        <f aca="false">'✍️ Score Entry 2025-26'!G258</f>
        <v>2</v>
      </c>
      <c r="G254" s="20" t="b">
        <f aca="false">E254&gt;F254</f>
        <v>0</v>
      </c>
      <c r="H254" s="20" t="b">
        <f aca="false">F254&gt;E254</f>
        <v>1</v>
      </c>
    </row>
    <row r="255" customFormat="false" ht="15" hidden="false" customHeight="true" outlineLevel="0" collapsed="false">
      <c r="A255" s="19" t="n">
        <v>45927.7916666667</v>
      </c>
      <c r="B255" s="1" t="s">
        <v>29</v>
      </c>
      <c r="C255" s="1" t="s">
        <v>180</v>
      </c>
      <c r="D255" s="1" t="s">
        <v>131</v>
      </c>
      <c r="E255" s="1" t="n">
        <f aca="false">'✍️ Score Entry 2025-26'!F259</f>
        <v>1</v>
      </c>
      <c r="F255" s="1" t="n">
        <f aca="false">'✍️ Score Entry 2025-26'!G259</f>
        <v>1</v>
      </c>
      <c r="G255" s="20" t="b">
        <f aca="false">E255&gt;F255</f>
        <v>0</v>
      </c>
      <c r="H255" s="20" t="b">
        <f aca="false">F255&gt;E255</f>
        <v>0</v>
      </c>
    </row>
    <row r="256" customFormat="false" ht="15" hidden="false" customHeight="true" outlineLevel="0" collapsed="false">
      <c r="A256" s="19" t="n">
        <v>45927.7916666667</v>
      </c>
      <c r="B256" s="1" t="s">
        <v>30</v>
      </c>
      <c r="C256" s="1" t="s">
        <v>181</v>
      </c>
      <c r="D256" s="1" t="s">
        <v>114</v>
      </c>
      <c r="E256" s="1" t="n">
        <f aca="false">'✍️ Score Entry 2025-26'!F260</f>
        <v>1</v>
      </c>
      <c r="F256" s="1" t="n">
        <f aca="false">'✍️ Score Entry 2025-26'!G260</f>
        <v>0</v>
      </c>
      <c r="G256" s="20" t="b">
        <f aca="false">E256&gt;F256</f>
        <v>1</v>
      </c>
      <c r="H256" s="20" t="b">
        <f aca="false">F256&gt;E256</f>
        <v>0</v>
      </c>
    </row>
    <row r="257" customFormat="false" ht="15" hidden="false" customHeight="true" outlineLevel="0" collapsed="false">
      <c r="A257" s="19" t="n">
        <v>45927.7951388889</v>
      </c>
      <c r="B257" s="1" t="s">
        <v>33</v>
      </c>
      <c r="C257" s="1" t="s">
        <v>17</v>
      </c>
      <c r="D257" s="1" t="s">
        <v>154</v>
      </c>
      <c r="E257" s="1" t="n">
        <f aca="false">'✍️ Score Entry 2025-26'!F261</f>
        <v>2</v>
      </c>
      <c r="F257" s="1" t="n">
        <f aca="false">'✍️ Score Entry 2025-26'!G261</f>
        <v>0</v>
      </c>
      <c r="G257" s="20" t="b">
        <f aca="false">E257&gt;F257</f>
        <v>1</v>
      </c>
      <c r="H257" s="20" t="b">
        <f aca="false">F257&gt;E257</f>
        <v>0</v>
      </c>
    </row>
    <row r="258" customFormat="false" ht="15" hidden="false" customHeight="true" outlineLevel="0" collapsed="false">
      <c r="A258" s="19" t="n">
        <v>45928.4375</v>
      </c>
      <c r="B258" s="1" t="s">
        <v>31</v>
      </c>
      <c r="C258" s="1" t="s">
        <v>209</v>
      </c>
      <c r="D258" s="1" t="s">
        <v>165</v>
      </c>
      <c r="E258" s="1" t="n">
        <f aca="false">'✍️ Score Entry 2025-26'!F262</f>
        <v>3</v>
      </c>
      <c r="F258" s="1" t="n">
        <f aca="false">'✍️ Score Entry 2025-26'!G262</f>
        <v>1</v>
      </c>
      <c r="G258" s="20" t="b">
        <f aca="false">E258&gt;F258</f>
        <v>1</v>
      </c>
      <c r="H258" s="20" t="b">
        <f aca="false">F258&gt;E258</f>
        <v>0</v>
      </c>
    </row>
    <row r="259" customFormat="false" ht="15" hidden="false" customHeight="true" outlineLevel="0" collapsed="false">
      <c r="A259" s="19" t="n">
        <v>45928.5</v>
      </c>
      <c r="B259" s="1" t="s">
        <v>30</v>
      </c>
      <c r="C259" s="1" t="s">
        <v>167</v>
      </c>
      <c r="D259" s="1" t="s">
        <v>124</v>
      </c>
      <c r="E259" s="1" t="n">
        <f aca="false">'✍️ Score Entry 2025-26'!F263</f>
        <v>0</v>
      </c>
      <c r="F259" s="1" t="n">
        <f aca="false">'✍️ Score Entry 2025-26'!G263</f>
        <v>1</v>
      </c>
      <c r="G259" s="20" t="b">
        <f aca="false">E259&gt;F259</f>
        <v>0</v>
      </c>
      <c r="H259" s="20" t="b">
        <f aca="false">F259&gt;E259</f>
        <v>1</v>
      </c>
    </row>
    <row r="260" customFormat="false" ht="15" hidden="false" customHeight="true" outlineLevel="0" collapsed="false">
      <c r="A260" s="19" t="n">
        <v>45928.5416666667</v>
      </c>
      <c r="B260" s="1" t="s">
        <v>31</v>
      </c>
      <c r="C260" s="1" t="s">
        <v>213</v>
      </c>
      <c r="D260" s="1" t="s">
        <v>140</v>
      </c>
      <c r="E260" s="1" t="n">
        <f aca="false">'✍️ Score Entry 2025-26'!F264</f>
        <v>0</v>
      </c>
      <c r="F260" s="1" t="n">
        <f aca="false">'✍️ Score Entry 2025-26'!G264</f>
        <v>0</v>
      </c>
      <c r="G260" s="20" t="b">
        <f aca="false">E260&gt;F260</f>
        <v>0</v>
      </c>
      <c r="H260" s="20" t="b">
        <f aca="false">F260&gt;E260</f>
        <v>0</v>
      </c>
    </row>
    <row r="261" customFormat="false" ht="15" hidden="false" customHeight="true" outlineLevel="0" collapsed="false">
      <c r="A261" s="19" t="n">
        <v>45928.5416666667</v>
      </c>
      <c r="B261" s="1" t="s">
        <v>29</v>
      </c>
      <c r="C261" s="1" t="s">
        <v>138</v>
      </c>
      <c r="D261" s="1" t="s">
        <v>122</v>
      </c>
      <c r="E261" s="1" t="n">
        <f aca="false">'✍️ Score Entry 2025-26'!F265</f>
        <v>3</v>
      </c>
      <c r="F261" s="1" t="n">
        <f aca="false">'✍️ Score Entry 2025-26'!G265</f>
        <v>1</v>
      </c>
      <c r="G261" s="20" t="b">
        <f aca="false">E261&gt;F261</f>
        <v>1</v>
      </c>
      <c r="H261" s="20" t="b">
        <f aca="false">F261&gt;E261</f>
        <v>0</v>
      </c>
    </row>
    <row r="262" customFormat="false" ht="15" hidden="false" customHeight="true" outlineLevel="0" collapsed="false">
      <c r="A262" s="19" t="n">
        <v>45928.5416666667</v>
      </c>
      <c r="B262" s="1" t="s">
        <v>33</v>
      </c>
      <c r="C262" s="1" t="s">
        <v>155</v>
      </c>
      <c r="D262" s="1" t="s">
        <v>206</v>
      </c>
      <c r="E262" s="1" t="n">
        <f aca="false">'✍️ Score Entry 2025-26'!F266</f>
        <v>1</v>
      </c>
      <c r="F262" s="1" t="n">
        <f aca="false">'✍️ Score Entry 2025-26'!G266</f>
        <v>1</v>
      </c>
      <c r="G262" s="20" t="b">
        <f aca="false">E262&gt;F262</f>
        <v>0</v>
      </c>
      <c r="H262" s="20" t="b">
        <f aca="false">F262&gt;E262</f>
        <v>0</v>
      </c>
    </row>
    <row r="263" customFormat="false" ht="15" hidden="false" customHeight="true" outlineLevel="0" collapsed="false">
      <c r="A263" s="19" t="n">
        <v>45928.5416666667</v>
      </c>
      <c r="B263" s="1" t="s">
        <v>31</v>
      </c>
      <c r="C263" s="1" t="s">
        <v>20</v>
      </c>
      <c r="D263" s="1" t="s">
        <v>163</v>
      </c>
      <c r="E263" s="1" t="n">
        <f aca="false">'✍️ Score Entry 2025-26'!F267</f>
        <v>2</v>
      </c>
      <c r="F263" s="1" t="n">
        <f aca="false">'✍️ Score Entry 2025-26'!G267</f>
        <v>0</v>
      </c>
      <c r="G263" s="20" t="b">
        <f aca="false">E263&gt;F263</f>
        <v>1</v>
      </c>
      <c r="H263" s="20" t="b">
        <f aca="false">F263&gt;E263</f>
        <v>0</v>
      </c>
    </row>
    <row r="264" customFormat="false" ht="15" hidden="false" customHeight="true" outlineLevel="0" collapsed="false">
      <c r="A264" s="19" t="n">
        <v>45928.5625</v>
      </c>
      <c r="B264" s="1" t="s">
        <v>32</v>
      </c>
      <c r="C264" s="1" t="s">
        <v>189</v>
      </c>
      <c r="D264" s="1" t="s">
        <v>193</v>
      </c>
      <c r="E264" s="1" t="n">
        <f aca="false">'✍️ Score Entry 2025-26'!F268</f>
        <v>1</v>
      </c>
      <c r="F264" s="1" t="n">
        <f aca="false">'✍️ Score Entry 2025-26'!G268</f>
        <v>1</v>
      </c>
      <c r="G264" s="20" t="b">
        <f aca="false">E264&gt;F264</f>
        <v>0</v>
      </c>
      <c r="H264" s="20" t="b">
        <f aca="false">F264&gt;E264</f>
        <v>0</v>
      </c>
    </row>
    <row r="265" customFormat="false" ht="15" hidden="false" customHeight="true" outlineLevel="0" collapsed="false">
      <c r="A265" s="19" t="n">
        <v>45928.59375</v>
      </c>
      <c r="B265" s="1" t="s">
        <v>30</v>
      </c>
      <c r="C265" s="1" t="s">
        <v>208</v>
      </c>
      <c r="D265" s="1" t="s">
        <v>118</v>
      </c>
      <c r="E265" s="1" t="n">
        <f aca="false">'✍️ Score Entry 2025-26'!F269</f>
        <v>2</v>
      </c>
      <c r="F265" s="1" t="n">
        <f aca="false">'✍️ Score Entry 2025-26'!G269</f>
        <v>1</v>
      </c>
      <c r="G265" s="20" t="b">
        <f aca="false">E265&gt;F265</f>
        <v>1</v>
      </c>
      <c r="H265" s="20" t="b">
        <f aca="false">F265&gt;E265</f>
        <v>0</v>
      </c>
    </row>
    <row r="266" customFormat="false" ht="15" hidden="false" customHeight="true" outlineLevel="0" collapsed="false">
      <c r="A266" s="19" t="n">
        <v>45928.6354166667</v>
      </c>
      <c r="B266" s="1" t="s">
        <v>33</v>
      </c>
      <c r="C266" s="1" t="s">
        <v>156</v>
      </c>
      <c r="D266" s="1" t="s">
        <v>134</v>
      </c>
      <c r="E266" s="1" t="n">
        <f aca="false">'✍️ Score Entry 2025-26'!F270</f>
        <v>0</v>
      </c>
      <c r="F266" s="1" t="n">
        <f aca="false">'✍️ Score Entry 2025-26'!G270</f>
        <v>2</v>
      </c>
      <c r="G266" s="20" t="b">
        <f aca="false">E266&gt;F266</f>
        <v>0</v>
      </c>
      <c r="H266" s="20" t="b">
        <f aca="false">F266&gt;E266</f>
        <v>1</v>
      </c>
    </row>
    <row r="267" customFormat="false" ht="15" hidden="false" customHeight="true" outlineLevel="0" collapsed="false">
      <c r="A267" s="19" t="n">
        <v>45928.6354166667</v>
      </c>
      <c r="B267" s="1" t="s">
        <v>33</v>
      </c>
      <c r="C267" s="1" t="s">
        <v>144</v>
      </c>
      <c r="D267" s="1" t="s">
        <v>172</v>
      </c>
      <c r="E267" s="1" t="n">
        <f aca="false">'✍️ Score Entry 2025-26'!F271</f>
        <v>0</v>
      </c>
      <c r="F267" s="1" t="n">
        <f aca="false">'✍️ Score Entry 2025-26'!G271</f>
        <v>1</v>
      </c>
      <c r="G267" s="20" t="b">
        <f aca="false">E267&gt;F267</f>
        <v>0</v>
      </c>
      <c r="H267" s="20" t="b">
        <f aca="false">F267&gt;E267</f>
        <v>1</v>
      </c>
    </row>
    <row r="268" customFormat="false" ht="15" hidden="false" customHeight="true" outlineLevel="0" collapsed="false">
      <c r="A268" s="19" t="n">
        <v>45928.6354166667</v>
      </c>
      <c r="B268" s="1" t="s">
        <v>33</v>
      </c>
      <c r="C268" s="1" t="s">
        <v>204</v>
      </c>
      <c r="D268" s="1" t="s">
        <v>120</v>
      </c>
      <c r="E268" s="1" t="n">
        <f aca="false">'✍️ Score Entry 2025-26'!F272</f>
        <v>0</v>
      </c>
      <c r="F268" s="1" t="n">
        <f aca="false">'✍️ Score Entry 2025-26'!G272</f>
        <v>0</v>
      </c>
      <c r="G268" s="20" t="b">
        <f aca="false">E268&gt;F268</f>
        <v>0</v>
      </c>
      <c r="H268" s="20" t="b">
        <f aca="false">F268&gt;E268</f>
        <v>0</v>
      </c>
    </row>
    <row r="269" customFormat="false" ht="15" hidden="false" customHeight="true" outlineLevel="0" collapsed="false">
      <c r="A269" s="19" t="n">
        <v>45928.6458333333</v>
      </c>
      <c r="B269" s="1" t="s">
        <v>32</v>
      </c>
      <c r="C269" s="1" t="s">
        <v>211</v>
      </c>
      <c r="D269" s="1" t="s">
        <v>190</v>
      </c>
      <c r="E269" s="1" t="n">
        <f aca="false">'✍️ Score Entry 2025-26'!F273</f>
        <v>1</v>
      </c>
      <c r="F269" s="1" t="n">
        <f aca="false">'✍️ Score Entry 2025-26'!G273</f>
        <v>2</v>
      </c>
      <c r="G269" s="20" t="b">
        <f aca="false">E269&gt;F269</f>
        <v>0</v>
      </c>
      <c r="H269" s="20" t="b">
        <f aca="false">F269&gt;E269</f>
        <v>1</v>
      </c>
    </row>
    <row r="270" customFormat="false" ht="15" hidden="false" customHeight="true" outlineLevel="0" collapsed="false">
      <c r="A270" s="19" t="n">
        <v>45928.6458333333</v>
      </c>
      <c r="B270" s="1" t="s">
        <v>29</v>
      </c>
      <c r="C270" s="1" t="s">
        <v>132</v>
      </c>
      <c r="D270" s="1" t="s">
        <v>130</v>
      </c>
      <c r="E270" s="1" t="n">
        <f aca="false">'✍️ Score Entry 2025-26'!F274</f>
        <v>1</v>
      </c>
      <c r="F270" s="1" t="n">
        <f aca="false">'✍️ Score Entry 2025-26'!G274</f>
        <v>2</v>
      </c>
      <c r="G270" s="20" t="b">
        <f aca="false">E270&gt;F270</f>
        <v>0</v>
      </c>
      <c r="H270" s="20" t="b">
        <f aca="false">F270&gt;E270</f>
        <v>1</v>
      </c>
    </row>
    <row r="271" customFormat="false" ht="15" hidden="false" customHeight="true" outlineLevel="0" collapsed="false">
      <c r="A271" s="19" t="n">
        <v>45928.6666666667</v>
      </c>
      <c r="B271" s="1" t="s">
        <v>31</v>
      </c>
      <c r="C271" s="1" t="s">
        <v>174</v>
      </c>
      <c r="D271" s="1" t="s">
        <v>164</v>
      </c>
      <c r="E271" s="1" t="n">
        <f aca="false">'✍️ Score Entry 2025-26'!F275</f>
        <v>2</v>
      </c>
      <c r="F271" s="1" t="n">
        <f aca="false">'✍️ Score Entry 2025-26'!G275</f>
        <v>2</v>
      </c>
      <c r="G271" s="20" t="b">
        <f aca="false">E271&gt;F271</f>
        <v>0</v>
      </c>
      <c r="H271" s="20" t="b">
        <f aca="false">F271&gt;E271</f>
        <v>0</v>
      </c>
    </row>
    <row r="272" customFormat="false" ht="15" hidden="false" customHeight="true" outlineLevel="0" collapsed="false">
      <c r="A272" s="19" t="n">
        <v>45928.6875</v>
      </c>
      <c r="B272" s="1" t="s">
        <v>30</v>
      </c>
      <c r="C272" s="1" t="s">
        <v>16</v>
      </c>
      <c r="D272" s="1" t="s">
        <v>166</v>
      </c>
      <c r="E272" s="1" t="n">
        <f aca="false">'✍️ Score Entry 2025-26'!F276</f>
        <v>2</v>
      </c>
      <c r="F272" s="1" t="n">
        <f aca="false">'✍️ Score Entry 2025-26'!G276</f>
        <v>1</v>
      </c>
      <c r="G272" s="20" t="b">
        <f aca="false">E272&gt;F272</f>
        <v>1</v>
      </c>
      <c r="H272" s="20" t="b">
        <f aca="false">F272&gt;E272</f>
        <v>0</v>
      </c>
    </row>
    <row r="273" customFormat="false" ht="15" hidden="false" customHeight="true" outlineLevel="0" collapsed="false">
      <c r="A273" s="19" t="n">
        <v>45928.7291666667</v>
      </c>
      <c r="B273" s="1" t="s">
        <v>32</v>
      </c>
      <c r="C273" s="1" t="s">
        <v>188</v>
      </c>
      <c r="D273" s="1" t="s">
        <v>212</v>
      </c>
      <c r="E273" s="1" t="n">
        <f aca="false">'✍️ Score Entry 2025-26'!F277</f>
        <v>0</v>
      </c>
      <c r="F273" s="1" t="n">
        <f aca="false">'✍️ Score Entry 2025-26'!G277</f>
        <v>0</v>
      </c>
      <c r="G273" s="20" t="b">
        <f aca="false">E273&gt;F273</f>
        <v>0</v>
      </c>
      <c r="H273" s="20" t="b">
        <f aca="false">F273&gt;E273</f>
        <v>0</v>
      </c>
    </row>
    <row r="274" customFormat="false" ht="15" hidden="false" customHeight="true" outlineLevel="0" collapsed="false">
      <c r="A274" s="19" t="n">
        <v>45928.78125</v>
      </c>
      <c r="B274" s="1" t="s">
        <v>33</v>
      </c>
      <c r="C274" s="1" t="s">
        <v>171</v>
      </c>
      <c r="D274" s="1" t="s">
        <v>157</v>
      </c>
      <c r="E274" s="1" t="n">
        <f aca="false">'✍️ Score Entry 2025-26'!F278</f>
        <v>0</v>
      </c>
      <c r="F274" s="1" t="n">
        <f aca="false">'✍️ Score Entry 2025-26'!G278</f>
        <v>0</v>
      </c>
      <c r="G274" s="20" t="b">
        <f aca="false">E274&gt;F274</f>
        <v>0</v>
      </c>
      <c r="H274" s="20" t="b">
        <f aca="false">F274&gt;E274</f>
        <v>0</v>
      </c>
    </row>
    <row r="275" customFormat="false" ht="15" hidden="false" customHeight="true" outlineLevel="0" collapsed="false">
      <c r="A275" s="19" t="n">
        <v>45928.78125</v>
      </c>
      <c r="B275" s="1" t="s">
        <v>31</v>
      </c>
      <c r="C275" s="1" t="s">
        <v>145</v>
      </c>
      <c r="D275" s="1" t="s">
        <v>22</v>
      </c>
      <c r="E275" s="1" t="n">
        <f aca="false">'✍️ Score Entry 2025-26'!F279</f>
        <v>2</v>
      </c>
      <c r="F275" s="1" t="n">
        <f aca="false">'✍️ Score Entry 2025-26'!G279</f>
        <v>1</v>
      </c>
      <c r="G275" s="20" t="b">
        <f aca="false">E275&gt;F275</f>
        <v>1</v>
      </c>
      <c r="H275" s="20" t="b">
        <f aca="false">F275&gt;E275</f>
        <v>0</v>
      </c>
    </row>
    <row r="276" customFormat="false" ht="15" hidden="false" customHeight="true" outlineLevel="0" collapsed="false">
      <c r="A276" s="19" t="n">
        <v>45928.7916666667</v>
      </c>
      <c r="B276" s="1" t="s">
        <v>30</v>
      </c>
      <c r="C276" s="1" t="s">
        <v>116</v>
      </c>
      <c r="D276" s="1" t="s">
        <v>141</v>
      </c>
      <c r="E276" s="1" t="n">
        <f aca="false">'✍️ Score Entry 2025-26'!F280</f>
        <v>2</v>
      </c>
      <c r="F276" s="1" t="n">
        <f aca="false">'✍️ Score Entry 2025-26'!G280</f>
        <v>0</v>
      </c>
      <c r="G276" s="20" t="b">
        <f aca="false">E276&gt;F276</f>
        <v>1</v>
      </c>
      <c r="H276" s="20" t="b">
        <f aca="false">F276&gt;E276</f>
        <v>0</v>
      </c>
    </row>
    <row r="277" customFormat="false" ht="15" hidden="false" customHeight="true" outlineLevel="0" collapsed="false">
      <c r="A277" s="19" t="n">
        <v>45929.6875</v>
      </c>
      <c r="B277" s="1" t="s">
        <v>31</v>
      </c>
      <c r="C277" s="1" t="s">
        <v>139</v>
      </c>
      <c r="D277" s="1" t="s">
        <v>146</v>
      </c>
      <c r="E277" s="1" t="n">
        <f aca="false">'✍️ Score Entry 2025-26'!F281</f>
        <v>2</v>
      </c>
      <c r="F277" s="1" t="n">
        <f aca="false">'✍️ Score Entry 2025-26'!G281</f>
        <v>1</v>
      </c>
      <c r="G277" s="20" t="b">
        <f aca="false">E277&gt;F277</f>
        <v>1</v>
      </c>
      <c r="H277" s="20" t="b">
        <f aca="false">F277&gt;E277</f>
        <v>0</v>
      </c>
    </row>
    <row r="278" customFormat="false" ht="15" hidden="false" customHeight="true" outlineLevel="0" collapsed="false">
      <c r="A278" s="19" t="n">
        <v>45929.78125</v>
      </c>
      <c r="B278" s="1" t="s">
        <v>31</v>
      </c>
      <c r="C278" s="1" t="s">
        <v>136</v>
      </c>
      <c r="D278" s="1" t="s">
        <v>169</v>
      </c>
      <c r="E278" s="1" t="n">
        <f aca="false">'✍️ Score Entry 2025-26'!F282</f>
        <v>0</v>
      </c>
      <c r="F278" s="1" t="n">
        <f aca="false">'✍️ Score Entry 2025-26'!G282</f>
        <v>3</v>
      </c>
      <c r="G278" s="20" t="b">
        <f aca="false">E278&gt;F278</f>
        <v>0</v>
      </c>
      <c r="H278" s="20" t="b">
        <f aca="false">F278&gt;E278</f>
        <v>1</v>
      </c>
    </row>
    <row r="279" customFormat="false" ht="15" hidden="false" customHeight="true" outlineLevel="0" collapsed="false">
      <c r="A279" s="19" t="n">
        <v>45929.7916666667</v>
      </c>
      <c r="B279" s="1" t="s">
        <v>29</v>
      </c>
      <c r="C279" s="1" t="s">
        <v>128</v>
      </c>
      <c r="D279" s="1" t="s">
        <v>137</v>
      </c>
      <c r="E279" s="1" t="n">
        <f aca="false">'✍️ Score Entry 2025-26'!F283</f>
        <v>1</v>
      </c>
      <c r="F279" s="1" t="n">
        <f aca="false">'✍️ Score Entry 2025-26'!G283</f>
        <v>1</v>
      </c>
      <c r="G279" s="20" t="b">
        <f aca="false">E279&gt;F279</f>
        <v>0</v>
      </c>
      <c r="H279" s="20" t="b">
        <f aca="false">F279&gt;E279</f>
        <v>0</v>
      </c>
    </row>
    <row r="280" customFormat="false" ht="15" hidden="false" customHeight="true" outlineLevel="0" collapsed="false">
      <c r="A280" s="19" t="n">
        <v>45930.75</v>
      </c>
      <c r="B280" s="1" t="s">
        <v>30</v>
      </c>
      <c r="C280" s="1" t="s">
        <v>151</v>
      </c>
      <c r="D280" s="1" t="s">
        <v>200</v>
      </c>
      <c r="E280" s="1" t="n">
        <f aca="false">'✍️ Score Entry 2025-26'!F284</f>
        <v>1</v>
      </c>
      <c r="F280" s="1" t="n">
        <f aca="false">'✍️ Score Entry 2025-26'!G284</f>
        <v>2</v>
      </c>
      <c r="G280" s="20" t="b">
        <f aca="false">E280&gt;F280</f>
        <v>0</v>
      </c>
      <c r="H280" s="20" t="b">
        <f aca="false">F280&gt;E280</f>
        <v>1</v>
      </c>
    </row>
    <row r="281" customFormat="false" ht="15" hidden="false" customHeight="true" outlineLevel="0" collapsed="false">
      <c r="A281" s="19" t="n">
        <v>45933.7708333333</v>
      </c>
      <c r="B281" s="1" t="s">
        <v>32</v>
      </c>
      <c r="C281" s="1" t="s">
        <v>193</v>
      </c>
      <c r="D281" s="1" t="s">
        <v>211</v>
      </c>
      <c r="E281" s="1" t="n">
        <f aca="false">'✍️ Score Entry 2025-26'!F285</f>
        <v>0</v>
      </c>
      <c r="F281" s="1" t="n">
        <f aca="false">'✍️ Score Entry 2025-26'!G285</f>
        <v>1</v>
      </c>
      <c r="G281" s="20" t="b">
        <f aca="false">E281&gt;F281</f>
        <v>0</v>
      </c>
      <c r="H281" s="20" t="b">
        <f aca="false">F281&gt;E281</f>
        <v>1</v>
      </c>
    </row>
    <row r="282" customFormat="false" ht="15" hidden="false" customHeight="true" outlineLevel="0" collapsed="false">
      <c r="A282" s="19" t="n">
        <v>45933.78125</v>
      </c>
      <c r="B282" s="1" t="s">
        <v>31</v>
      </c>
      <c r="C282" s="1" t="s">
        <v>163</v>
      </c>
      <c r="D282" s="1" t="s">
        <v>209</v>
      </c>
      <c r="E282" s="1" t="n">
        <f aca="false">'✍️ Score Entry 2025-26'!F286</f>
        <v>0</v>
      </c>
      <c r="F282" s="1" t="n">
        <f aca="false">'✍️ Score Entry 2025-26'!G286</f>
        <v>1</v>
      </c>
      <c r="G282" s="20" t="b">
        <f aca="false">E282&gt;F282</f>
        <v>0</v>
      </c>
      <c r="H282" s="20" t="b">
        <f aca="false">F282&gt;E282</f>
        <v>1</v>
      </c>
    </row>
    <row r="283" customFormat="false" ht="15" hidden="false" customHeight="true" outlineLevel="0" collapsed="false">
      <c r="A283" s="19" t="n">
        <v>45933.78125</v>
      </c>
      <c r="B283" s="1" t="s">
        <v>33</v>
      </c>
      <c r="C283" s="1" t="s">
        <v>206</v>
      </c>
      <c r="D283" s="1" t="s">
        <v>205</v>
      </c>
      <c r="E283" s="1" t="n">
        <f aca="false">'✍️ Score Entry 2025-26'!F287</f>
        <v>2</v>
      </c>
      <c r="F283" s="1" t="n">
        <f aca="false">'✍️ Score Entry 2025-26'!G287</f>
        <v>0</v>
      </c>
      <c r="G283" s="20" t="b">
        <f aca="false">E283&gt;F283</f>
        <v>1</v>
      </c>
      <c r="H283" s="20" t="b">
        <f aca="false">F283&gt;E283</f>
        <v>0</v>
      </c>
    </row>
    <row r="284" customFormat="false" ht="15" hidden="false" customHeight="true" outlineLevel="0" collapsed="false">
      <c r="A284" s="19" t="n">
        <v>45933.7916666667</v>
      </c>
      <c r="B284" s="1" t="s">
        <v>29</v>
      </c>
      <c r="C284" s="1" t="s">
        <v>127</v>
      </c>
      <c r="D284" s="1" t="s">
        <v>122</v>
      </c>
      <c r="E284" s="1" t="n">
        <f aca="false">'✍️ Score Entry 2025-26'!F288</f>
        <v>3</v>
      </c>
      <c r="F284" s="1" t="n">
        <f aca="false">'✍️ Score Entry 2025-26'!G288</f>
        <v>1</v>
      </c>
      <c r="G284" s="20" t="b">
        <f aca="false">E284&gt;F284</f>
        <v>1</v>
      </c>
      <c r="H284" s="20" t="b">
        <f aca="false">F284&gt;E284</f>
        <v>0</v>
      </c>
    </row>
    <row r="285" customFormat="false" ht="15" hidden="false" customHeight="true" outlineLevel="0" collapsed="false">
      <c r="A285" s="19" t="n">
        <v>45933.7916666667</v>
      </c>
      <c r="B285" s="1" t="s">
        <v>30</v>
      </c>
      <c r="C285" s="1" t="s">
        <v>141</v>
      </c>
      <c r="D285" s="1" t="s">
        <v>115</v>
      </c>
      <c r="E285" s="1" t="n">
        <f aca="false">'✍️ Score Entry 2025-26'!F289</f>
        <v>2</v>
      </c>
      <c r="F285" s="1" t="n">
        <f aca="false">'✍️ Score Entry 2025-26'!G289</f>
        <v>1</v>
      </c>
      <c r="G285" s="20" t="b">
        <f aca="false">E285&gt;F285</f>
        <v>1</v>
      </c>
      <c r="H285" s="20" t="b">
        <f aca="false">F285&gt;E285</f>
        <v>0</v>
      </c>
    </row>
    <row r="286" customFormat="false" ht="15" hidden="false" customHeight="true" outlineLevel="0" collapsed="false">
      <c r="A286" s="19" t="n">
        <v>45934.4791666667</v>
      </c>
      <c r="B286" s="1" t="s">
        <v>29</v>
      </c>
      <c r="C286" s="1" t="s">
        <v>207</v>
      </c>
      <c r="D286" s="1" t="s">
        <v>180</v>
      </c>
      <c r="E286" s="1" t="n">
        <f aca="false">'✍️ Score Entry 2025-26'!F290</f>
        <v>1</v>
      </c>
      <c r="F286" s="1" t="n">
        <f aca="false">'✍️ Score Entry 2025-26'!G290</f>
        <v>2</v>
      </c>
      <c r="G286" s="20" t="b">
        <f aca="false">E286&gt;F286</f>
        <v>0</v>
      </c>
      <c r="H286" s="20" t="b">
        <f aca="false">F286&gt;E286</f>
        <v>1</v>
      </c>
    </row>
    <row r="287" customFormat="false" ht="15" hidden="false" customHeight="true" outlineLevel="0" collapsed="false">
      <c r="A287" s="19" t="n">
        <v>45934.5</v>
      </c>
      <c r="B287" s="1" t="s">
        <v>30</v>
      </c>
      <c r="C287" s="1" t="s">
        <v>200</v>
      </c>
      <c r="D287" s="1" t="s">
        <v>203</v>
      </c>
      <c r="E287" s="1" t="n">
        <f aca="false">'✍️ Score Entry 2025-26'!F291</f>
        <v>0</v>
      </c>
      <c r="F287" s="1" t="n">
        <f aca="false">'✍️ Score Entry 2025-26'!G291</f>
        <v>2</v>
      </c>
      <c r="G287" s="20" t="b">
        <f aca="false">E287&gt;F287</f>
        <v>0</v>
      </c>
      <c r="H287" s="20" t="b">
        <f aca="false">F287&gt;E287</f>
        <v>1</v>
      </c>
    </row>
    <row r="288" customFormat="false" ht="15" hidden="false" customHeight="true" outlineLevel="0" collapsed="false">
      <c r="A288" s="19" t="n">
        <v>45934.5416666667</v>
      </c>
      <c r="B288" s="1" t="s">
        <v>31</v>
      </c>
      <c r="C288" s="1" t="s">
        <v>169</v>
      </c>
      <c r="D288" s="1" t="s">
        <v>146</v>
      </c>
      <c r="E288" s="1" t="n">
        <f aca="false">'✍️ Score Entry 2025-26'!F292</f>
        <v>3</v>
      </c>
      <c r="F288" s="1" t="n">
        <f aca="false">'✍️ Score Entry 2025-26'!G292</f>
        <v>3</v>
      </c>
      <c r="G288" s="20" t="b">
        <f aca="false">E288&gt;F288</f>
        <v>0</v>
      </c>
      <c r="H288" s="20" t="b">
        <f aca="false">F288&gt;E288</f>
        <v>0</v>
      </c>
    </row>
    <row r="289" customFormat="false" ht="15" hidden="false" customHeight="true" outlineLevel="0" collapsed="false">
      <c r="A289" s="19" t="n">
        <v>45934.5416666667</v>
      </c>
      <c r="B289" s="1" t="s">
        <v>31</v>
      </c>
      <c r="C289" s="1" t="s">
        <v>139</v>
      </c>
      <c r="D289" s="1" t="s">
        <v>174</v>
      </c>
      <c r="E289" s="1" t="n">
        <f aca="false">'✍️ Score Entry 2025-26'!F293</f>
        <v>0</v>
      </c>
      <c r="F289" s="1" t="n">
        <f aca="false">'✍️ Score Entry 2025-26'!G293</f>
        <v>1</v>
      </c>
      <c r="G289" s="20" t="b">
        <f aca="false">E289&gt;F289</f>
        <v>0</v>
      </c>
      <c r="H289" s="20" t="b">
        <f aca="false">F289&gt;E289</f>
        <v>1</v>
      </c>
    </row>
    <row r="290" customFormat="false" ht="15" hidden="false" customHeight="true" outlineLevel="0" collapsed="false">
      <c r="A290" s="19" t="n">
        <v>45934.5625</v>
      </c>
      <c r="B290" s="1" t="s">
        <v>32</v>
      </c>
      <c r="C290" s="1" t="s">
        <v>191</v>
      </c>
      <c r="D290" s="1" t="s">
        <v>197</v>
      </c>
      <c r="E290" s="1" t="n">
        <f aca="false">'✍️ Score Entry 2025-26'!F294</f>
        <v>3</v>
      </c>
      <c r="F290" s="1" t="n">
        <f aca="false">'✍️ Score Entry 2025-26'!G294</f>
        <v>1</v>
      </c>
      <c r="G290" s="20" t="b">
        <f aca="false">E290&gt;F290</f>
        <v>1</v>
      </c>
      <c r="H290" s="20" t="b">
        <f aca="false">F290&gt;E290</f>
        <v>0</v>
      </c>
    </row>
    <row r="291" customFormat="false" ht="15" hidden="false" customHeight="true" outlineLevel="0" collapsed="false">
      <c r="A291" s="19" t="n">
        <v>45934.5625</v>
      </c>
      <c r="B291" s="1" t="s">
        <v>32</v>
      </c>
      <c r="C291" s="1" t="s">
        <v>184</v>
      </c>
      <c r="D291" s="1" t="s">
        <v>188</v>
      </c>
      <c r="E291" s="1" t="n">
        <f aca="false">'✍️ Score Entry 2025-26'!F295</f>
        <v>2</v>
      </c>
      <c r="F291" s="1" t="n">
        <f aca="false">'✍️ Score Entry 2025-26'!G295</f>
        <v>0</v>
      </c>
      <c r="G291" s="20" t="b">
        <f aca="false">E291&gt;F291</f>
        <v>1</v>
      </c>
      <c r="H291" s="20" t="b">
        <f aca="false">F291&gt;E291</f>
        <v>0</v>
      </c>
    </row>
    <row r="292" customFormat="false" ht="15" hidden="false" customHeight="true" outlineLevel="0" collapsed="false">
      <c r="A292" s="19" t="n">
        <v>45934.5625</v>
      </c>
      <c r="B292" s="1" t="s">
        <v>32</v>
      </c>
      <c r="C292" s="1" t="s">
        <v>192</v>
      </c>
      <c r="D292" s="1" t="s">
        <v>198</v>
      </c>
      <c r="E292" s="1" t="n">
        <f aca="false">'✍️ Score Entry 2025-26'!F296</f>
        <v>1</v>
      </c>
      <c r="F292" s="1" t="n">
        <f aca="false">'✍️ Score Entry 2025-26'!G296</f>
        <v>0</v>
      </c>
      <c r="G292" s="20" t="b">
        <f aca="false">E292&gt;F292</f>
        <v>1</v>
      </c>
      <c r="H292" s="20" t="b">
        <f aca="false">F292&gt;E292</f>
        <v>0</v>
      </c>
    </row>
    <row r="293" customFormat="false" ht="15" hidden="false" customHeight="true" outlineLevel="0" collapsed="false">
      <c r="A293" s="19" t="n">
        <v>45934.5625</v>
      </c>
      <c r="B293" s="1" t="s">
        <v>32</v>
      </c>
      <c r="C293" s="1" t="s">
        <v>195</v>
      </c>
      <c r="D293" s="1" t="s">
        <v>185</v>
      </c>
      <c r="E293" s="1" t="n">
        <f aca="false">'✍️ Score Entry 2025-26'!F297</f>
        <v>1</v>
      </c>
      <c r="F293" s="1" t="n">
        <f aca="false">'✍️ Score Entry 2025-26'!G297</f>
        <v>1</v>
      </c>
      <c r="G293" s="20" t="b">
        <f aca="false">E293&gt;F293</f>
        <v>0</v>
      </c>
      <c r="H293" s="20" t="b">
        <f aca="false">F293&gt;E293</f>
        <v>0</v>
      </c>
    </row>
    <row r="294" customFormat="false" ht="15" hidden="false" customHeight="true" outlineLevel="0" collapsed="false">
      <c r="A294" s="19" t="n">
        <v>45934.5833333333</v>
      </c>
      <c r="B294" s="1" t="s">
        <v>29</v>
      </c>
      <c r="C294" s="1" t="s">
        <v>121</v>
      </c>
      <c r="D294" s="1" t="s">
        <v>202</v>
      </c>
      <c r="E294" s="1" t="n">
        <f aca="false">'✍️ Score Entry 2025-26'!F298</f>
        <v>2</v>
      </c>
      <c r="F294" s="1" t="n">
        <f aca="false">'✍️ Score Entry 2025-26'!G298</f>
        <v>0</v>
      </c>
      <c r="G294" s="20" t="b">
        <f aca="false">E294&gt;F294</f>
        <v>1</v>
      </c>
      <c r="H294" s="20" t="b">
        <f aca="false">F294&gt;E294</f>
        <v>0</v>
      </c>
    </row>
    <row r="295" customFormat="false" ht="15" hidden="false" customHeight="true" outlineLevel="0" collapsed="false">
      <c r="A295" s="19" t="n">
        <v>45934.5833333333</v>
      </c>
      <c r="B295" s="1" t="s">
        <v>29</v>
      </c>
      <c r="C295" s="1" t="s">
        <v>130</v>
      </c>
      <c r="D295" s="1" t="s">
        <v>137</v>
      </c>
      <c r="E295" s="1" t="n">
        <f aca="false">'✍️ Score Entry 2025-26'!F299</f>
        <v>2</v>
      </c>
      <c r="F295" s="1" t="n">
        <f aca="false">'✍️ Score Entry 2025-26'!G299</f>
        <v>0</v>
      </c>
      <c r="G295" s="20" t="b">
        <f aca="false">E295&gt;F295</f>
        <v>1</v>
      </c>
      <c r="H295" s="20" t="b">
        <f aca="false">F295&gt;E295</f>
        <v>0</v>
      </c>
    </row>
    <row r="296" customFormat="false" ht="15" hidden="false" customHeight="true" outlineLevel="0" collapsed="false">
      <c r="A296" s="19" t="n">
        <v>45934.59375</v>
      </c>
      <c r="B296" s="1" t="s">
        <v>30</v>
      </c>
      <c r="C296" s="1" t="s">
        <v>117</v>
      </c>
      <c r="D296" s="1" t="s">
        <v>151</v>
      </c>
      <c r="E296" s="1" t="n">
        <f aca="false">'✍️ Score Entry 2025-26'!F300</f>
        <v>2</v>
      </c>
      <c r="F296" s="1" t="n">
        <f aca="false">'✍️ Score Entry 2025-26'!G300</f>
        <v>1</v>
      </c>
      <c r="G296" s="20" t="b">
        <f aca="false">E296&gt;F296</f>
        <v>1</v>
      </c>
      <c r="H296" s="20" t="b">
        <f aca="false">F296&gt;E296</f>
        <v>0</v>
      </c>
    </row>
    <row r="297" customFormat="false" ht="15" hidden="false" customHeight="true" outlineLevel="0" collapsed="false">
      <c r="A297" s="19" t="n">
        <v>45934.625</v>
      </c>
      <c r="B297" s="1" t="s">
        <v>33</v>
      </c>
      <c r="C297" s="1" t="s">
        <v>204</v>
      </c>
      <c r="D297" s="1" t="s">
        <v>135</v>
      </c>
      <c r="E297" s="1" t="n">
        <f aca="false">'✍️ Score Entry 2025-26'!F301</f>
        <v>0</v>
      </c>
      <c r="F297" s="1" t="n">
        <f aca="false">'✍️ Score Entry 2025-26'!G301</f>
        <v>3</v>
      </c>
      <c r="G297" s="20" t="b">
        <f aca="false">E297&gt;F297</f>
        <v>0</v>
      </c>
      <c r="H297" s="20" t="b">
        <f aca="false">F297&gt;E297</f>
        <v>1</v>
      </c>
    </row>
    <row r="298" customFormat="false" ht="15" hidden="false" customHeight="true" outlineLevel="0" collapsed="false">
      <c r="A298" s="19" t="n">
        <v>45934.6666666667</v>
      </c>
      <c r="B298" s="1" t="s">
        <v>31</v>
      </c>
      <c r="C298" s="1" t="s">
        <v>19</v>
      </c>
      <c r="D298" s="1" t="s">
        <v>210</v>
      </c>
      <c r="E298" s="1" t="n">
        <f aca="false">'✍️ Score Entry 2025-26'!F302</f>
        <v>4</v>
      </c>
      <c r="F298" s="1" t="n">
        <f aca="false">'✍️ Score Entry 2025-26'!G302</f>
        <v>1</v>
      </c>
      <c r="G298" s="20" t="b">
        <f aca="false">E298&gt;F298</f>
        <v>1</v>
      </c>
      <c r="H298" s="20" t="b">
        <f aca="false">F298&gt;E298</f>
        <v>0</v>
      </c>
    </row>
    <row r="299" customFormat="false" ht="15" hidden="false" customHeight="true" outlineLevel="0" collapsed="false">
      <c r="A299" s="19" t="n">
        <v>45934.6875</v>
      </c>
      <c r="B299" s="1" t="s">
        <v>32</v>
      </c>
      <c r="C299" s="1" t="s">
        <v>196</v>
      </c>
      <c r="D299" s="1" t="s">
        <v>15</v>
      </c>
      <c r="E299" s="1" t="n">
        <f aca="false">'✍️ Score Entry 2025-26'!F303</f>
        <v>0</v>
      </c>
      <c r="F299" s="1" t="n">
        <f aca="false">'✍️ Score Entry 2025-26'!G303</f>
        <v>3</v>
      </c>
      <c r="G299" s="20" t="b">
        <f aca="false">E299&gt;F299</f>
        <v>0</v>
      </c>
      <c r="H299" s="20" t="b">
        <f aca="false">F299&gt;E299</f>
        <v>1</v>
      </c>
    </row>
    <row r="300" customFormat="false" ht="15" hidden="false" customHeight="true" outlineLevel="0" collapsed="false">
      <c r="A300" s="19" t="n">
        <v>45934.6875</v>
      </c>
      <c r="B300" s="1" t="s">
        <v>30</v>
      </c>
      <c r="C300" s="1" t="s">
        <v>114</v>
      </c>
      <c r="D300" s="1" t="s">
        <v>173</v>
      </c>
      <c r="E300" s="1" t="n">
        <f aca="false">'✍️ Score Entry 2025-26'!F304</f>
        <v>2</v>
      </c>
      <c r="F300" s="1" t="n">
        <f aca="false">'✍️ Score Entry 2025-26'!G304</f>
        <v>1</v>
      </c>
      <c r="G300" s="20" t="b">
        <f aca="false">E300&gt;F300</f>
        <v>1</v>
      </c>
      <c r="H300" s="20" t="b">
        <f aca="false">F300&gt;E300</f>
        <v>0</v>
      </c>
    </row>
    <row r="301" customFormat="false" ht="15" hidden="false" customHeight="true" outlineLevel="0" collapsed="false">
      <c r="A301" s="19" t="n">
        <v>45934.6875</v>
      </c>
      <c r="B301" s="1" t="s">
        <v>29</v>
      </c>
      <c r="C301" s="1" t="s">
        <v>162</v>
      </c>
      <c r="D301" s="1" t="s">
        <v>21</v>
      </c>
      <c r="E301" s="1" t="n">
        <f aca="false">'✍️ Score Entry 2025-26'!F305</f>
        <v>2</v>
      </c>
      <c r="F301" s="1" t="n">
        <f aca="false">'✍️ Score Entry 2025-26'!G305</f>
        <v>1</v>
      </c>
      <c r="G301" s="20" t="b">
        <f aca="false">E301&gt;F301</f>
        <v>1</v>
      </c>
      <c r="H301" s="20" t="b">
        <f aca="false">F301&gt;E301</f>
        <v>0</v>
      </c>
    </row>
    <row r="302" customFormat="false" ht="15" hidden="false" customHeight="true" outlineLevel="0" collapsed="false">
      <c r="A302" s="19" t="n">
        <v>45934.7083333333</v>
      </c>
      <c r="B302" s="1" t="s">
        <v>33</v>
      </c>
      <c r="C302" s="1" t="s">
        <v>134</v>
      </c>
      <c r="D302" s="1" t="s">
        <v>159</v>
      </c>
      <c r="E302" s="1" t="n">
        <f aca="false">'✍️ Score Entry 2025-26'!F306</f>
        <v>0</v>
      </c>
      <c r="F302" s="1" t="n">
        <f aca="false">'✍️ Score Entry 2025-26'!G306</f>
        <v>0</v>
      </c>
      <c r="G302" s="20" t="b">
        <f aca="false">E302&gt;F302</f>
        <v>0</v>
      </c>
      <c r="H302" s="20" t="b">
        <f aca="false">F302&gt;E302</f>
        <v>0</v>
      </c>
    </row>
    <row r="303" customFormat="false" ht="15" hidden="false" customHeight="true" outlineLevel="0" collapsed="false">
      <c r="A303" s="19" t="n">
        <v>45934.78125</v>
      </c>
      <c r="B303" s="1" t="s">
        <v>31</v>
      </c>
      <c r="C303" s="1" t="s">
        <v>24</v>
      </c>
      <c r="D303" s="1" t="s">
        <v>178</v>
      </c>
      <c r="E303" s="1" t="n">
        <f aca="false">'✍️ Score Entry 2025-26'!F307</f>
        <v>1</v>
      </c>
      <c r="F303" s="1" t="n">
        <f aca="false">'✍️ Score Entry 2025-26'!G307</f>
        <v>1</v>
      </c>
      <c r="G303" s="20" t="b">
        <f aca="false">E303&gt;F303</f>
        <v>0</v>
      </c>
      <c r="H303" s="20" t="b">
        <f aca="false">F303&gt;E303</f>
        <v>0</v>
      </c>
    </row>
    <row r="304" customFormat="false" ht="15" hidden="false" customHeight="true" outlineLevel="0" collapsed="false">
      <c r="A304" s="19" t="n">
        <v>45934.7916666667</v>
      </c>
      <c r="B304" s="1" t="s">
        <v>30</v>
      </c>
      <c r="C304" s="1" t="s">
        <v>18</v>
      </c>
      <c r="D304" s="1" t="s">
        <v>181</v>
      </c>
      <c r="E304" s="1" t="n">
        <f aca="false">'✍️ Score Entry 2025-26'!F308</f>
        <v>3</v>
      </c>
      <c r="F304" s="1" t="n">
        <f aca="false">'✍️ Score Entry 2025-26'!G308</f>
        <v>1</v>
      </c>
      <c r="G304" s="20" t="b">
        <f aca="false">E304&gt;F304</f>
        <v>1</v>
      </c>
      <c r="H304" s="20" t="b">
        <f aca="false">F304&gt;E304</f>
        <v>0</v>
      </c>
    </row>
    <row r="305" customFormat="false" ht="15" hidden="false" customHeight="true" outlineLevel="0" collapsed="false">
      <c r="A305" s="19" t="n">
        <v>45934.7951388889</v>
      </c>
      <c r="B305" s="1" t="s">
        <v>33</v>
      </c>
      <c r="C305" s="1" t="s">
        <v>154</v>
      </c>
      <c r="D305" s="1" t="s">
        <v>157</v>
      </c>
      <c r="E305" s="1" t="n">
        <f aca="false">'✍️ Score Entry 2025-26'!F309</f>
        <v>1</v>
      </c>
      <c r="F305" s="1" t="n">
        <f aca="false">'✍️ Score Entry 2025-26'!G309</f>
        <v>2</v>
      </c>
      <c r="G305" s="20" t="b">
        <f aca="false">E305&gt;F305</f>
        <v>0</v>
      </c>
      <c r="H305" s="20" t="b">
        <f aca="false">F305&gt;E305</f>
        <v>1</v>
      </c>
    </row>
    <row r="306" customFormat="false" ht="15" hidden="false" customHeight="true" outlineLevel="0" collapsed="false">
      <c r="A306" s="19" t="n">
        <v>45935.4375</v>
      </c>
      <c r="B306" s="1" t="s">
        <v>31</v>
      </c>
      <c r="C306" s="1" t="s">
        <v>165</v>
      </c>
      <c r="D306" s="1" t="s">
        <v>168</v>
      </c>
      <c r="E306" s="1" t="n">
        <f aca="false">'✍️ Score Entry 2025-26'!F310</f>
        <v>0</v>
      </c>
      <c r="F306" s="1" t="n">
        <f aca="false">'✍️ Score Entry 2025-26'!G310</f>
        <v>0</v>
      </c>
      <c r="G306" s="20" t="b">
        <f aca="false">E306&gt;F306</f>
        <v>0</v>
      </c>
      <c r="H306" s="20" t="b">
        <f aca="false">F306&gt;E306</f>
        <v>0</v>
      </c>
    </row>
    <row r="307" customFormat="false" ht="15" hidden="false" customHeight="true" outlineLevel="0" collapsed="false">
      <c r="A307" s="19" t="n">
        <v>45935.5</v>
      </c>
      <c r="B307" s="1" t="s">
        <v>30</v>
      </c>
      <c r="C307" s="1" t="s">
        <v>119</v>
      </c>
      <c r="D307" s="1" t="s">
        <v>208</v>
      </c>
      <c r="E307" s="1" t="n">
        <f aca="false">'✍️ Score Entry 2025-26'!F311</f>
        <v>0</v>
      </c>
      <c r="F307" s="1" t="n">
        <f aca="false">'✍️ Score Entry 2025-26'!G311</f>
        <v>0</v>
      </c>
      <c r="G307" s="20" t="b">
        <f aca="false">E307&gt;F307</f>
        <v>0</v>
      </c>
      <c r="H307" s="20" t="b">
        <f aca="false">F307&gt;E307</f>
        <v>0</v>
      </c>
    </row>
    <row r="308" customFormat="false" ht="15" hidden="false" customHeight="true" outlineLevel="0" collapsed="false">
      <c r="A308" s="19" t="n">
        <v>45935.5416666667</v>
      </c>
      <c r="B308" s="1" t="s">
        <v>29</v>
      </c>
      <c r="C308" s="1" t="s">
        <v>131</v>
      </c>
      <c r="D308" s="1" t="s">
        <v>129</v>
      </c>
      <c r="E308" s="1" t="n">
        <f aca="false">'✍️ Score Entry 2025-26'!F312</f>
        <v>0</v>
      </c>
      <c r="F308" s="1" t="n">
        <f aca="false">'✍️ Score Entry 2025-26'!G312</f>
        <v>0</v>
      </c>
      <c r="G308" s="20" t="b">
        <f aca="false">E308&gt;F308</f>
        <v>0</v>
      </c>
      <c r="H308" s="20" t="b">
        <f aca="false">F308&gt;E308</f>
        <v>0</v>
      </c>
    </row>
    <row r="309" customFormat="false" ht="15" hidden="false" customHeight="true" outlineLevel="0" collapsed="false">
      <c r="A309" s="19" t="n">
        <v>45935.5416666667</v>
      </c>
      <c r="B309" s="1" t="s">
        <v>29</v>
      </c>
      <c r="C309" s="1" t="s">
        <v>132</v>
      </c>
      <c r="D309" s="1" t="s">
        <v>126</v>
      </c>
      <c r="E309" s="1" t="n">
        <f aca="false">'✍️ Score Entry 2025-26'!F313</f>
        <v>0</v>
      </c>
      <c r="F309" s="1" t="n">
        <f aca="false">'✍️ Score Entry 2025-26'!G313</f>
        <v>0</v>
      </c>
      <c r="G309" s="20" t="b">
        <f aca="false">E309&gt;F309</f>
        <v>0</v>
      </c>
      <c r="H309" s="20" t="b">
        <f aca="false">F309&gt;E309</f>
        <v>0</v>
      </c>
    </row>
    <row r="310" customFormat="false" ht="15" hidden="false" customHeight="true" outlineLevel="0" collapsed="false">
      <c r="A310" s="19" t="n">
        <v>45935.5416666667</v>
      </c>
      <c r="B310" s="1" t="s">
        <v>31</v>
      </c>
      <c r="C310" s="1" t="s">
        <v>140</v>
      </c>
      <c r="D310" s="1" t="s">
        <v>20</v>
      </c>
      <c r="E310" s="1" t="n">
        <f aca="false">'✍️ Score Entry 2025-26'!F314</f>
        <v>0</v>
      </c>
      <c r="F310" s="1" t="n">
        <f aca="false">'✍️ Score Entry 2025-26'!G314</f>
        <v>0</v>
      </c>
      <c r="G310" s="20" t="b">
        <f aca="false">E310&gt;F310</f>
        <v>0</v>
      </c>
      <c r="H310" s="20" t="b">
        <f aca="false">F310&gt;E310</f>
        <v>0</v>
      </c>
    </row>
    <row r="311" customFormat="false" ht="15" hidden="false" customHeight="true" outlineLevel="0" collapsed="false">
      <c r="A311" s="19" t="n">
        <v>45935.5416666667</v>
      </c>
      <c r="B311" s="1" t="s">
        <v>29</v>
      </c>
      <c r="C311" s="1" t="s">
        <v>128</v>
      </c>
      <c r="D311" s="1" t="s">
        <v>153</v>
      </c>
      <c r="E311" s="1" t="n">
        <f aca="false">'✍️ Score Entry 2025-26'!F315</f>
        <v>0</v>
      </c>
      <c r="F311" s="1" t="n">
        <f aca="false">'✍️ Score Entry 2025-26'!G315</f>
        <v>0</v>
      </c>
      <c r="G311" s="20" t="b">
        <f aca="false">E311&gt;F311</f>
        <v>0</v>
      </c>
      <c r="H311" s="20" t="b">
        <f aca="false">F311&gt;E311</f>
        <v>0</v>
      </c>
    </row>
    <row r="312" customFormat="false" ht="15" hidden="false" customHeight="true" outlineLevel="0" collapsed="false">
      <c r="A312" s="19" t="n">
        <v>45935.5416666667</v>
      </c>
      <c r="B312" s="1" t="s">
        <v>31</v>
      </c>
      <c r="C312" s="1" t="s">
        <v>164</v>
      </c>
      <c r="D312" s="1" t="s">
        <v>213</v>
      </c>
      <c r="E312" s="1" t="n">
        <f aca="false">'✍️ Score Entry 2025-26'!F316</f>
        <v>0</v>
      </c>
      <c r="F312" s="1" t="n">
        <f aca="false">'✍️ Score Entry 2025-26'!G316</f>
        <v>0</v>
      </c>
      <c r="G312" s="20" t="b">
        <f aca="false">E312&gt;F312</f>
        <v>0</v>
      </c>
      <c r="H312" s="20" t="b">
        <f aca="false">F312&gt;E312</f>
        <v>0</v>
      </c>
    </row>
    <row r="313" customFormat="false" ht="15" hidden="false" customHeight="true" outlineLevel="0" collapsed="false">
      <c r="A313" s="19" t="n">
        <v>45935.5416666667</v>
      </c>
      <c r="B313" s="1" t="s">
        <v>33</v>
      </c>
      <c r="C313" s="1" t="s">
        <v>172</v>
      </c>
      <c r="D313" s="1" t="s">
        <v>158</v>
      </c>
      <c r="E313" s="1" t="n">
        <f aca="false">'✍️ Score Entry 2025-26'!F317</f>
        <v>0</v>
      </c>
      <c r="F313" s="1" t="n">
        <f aca="false">'✍️ Score Entry 2025-26'!G317</f>
        <v>0</v>
      </c>
      <c r="G313" s="20" t="b">
        <f aca="false">E313&gt;F313</f>
        <v>0</v>
      </c>
      <c r="H313" s="20" t="b">
        <f aca="false">F313&gt;E313</f>
        <v>0</v>
      </c>
    </row>
    <row r="314" customFormat="false" ht="15" hidden="false" customHeight="true" outlineLevel="0" collapsed="false">
      <c r="A314" s="19" t="n">
        <v>45935.5416666667</v>
      </c>
      <c r="B314" s="1" t="s">
        <v>29</v>
      </c>
      <c r="C314" s="1" t="s">
        <v>138</v>
      </c>
      <c r="D314" s="1" t="s">
        <v>201</v>
      </c>
      <c r="E314" s="1" t="n">
        <f aca="false">'✍️ Score Entry 2025-26'!F318</f>
        <v>0</v>
      </c>
      <c r="F314" s="1" t="n">
        <f aca="false">'✍️ Score Entry 2025-26'!G318</f>
        <v>0</v>
      </c>
      <c r="G314" s="20" t="b">
        <f aca="false">E314&gt;F314</f>
        <v>0</v>
      </c>
      <c r="H314" s="20" t="b">
        <f aca="false">F314&gt;E314</f>
        <v>0</v>
      </c>
    </row>
    <row r="315" customFormat="false" ht="15" hidden="false" customHeight="true" outlineLevel="0" collapsed="false">
      <c r="A315" s="19" t="n">
        <v>45935.5625</v>
      </c>
      <c r="B315" s="1" t="s">
        <v>32</v>
      </c>
      <c r="C315" s="1" t="s">
        <v>190</v>
      </c>
      <c r="D315" s="1" t="s">
        <v>199</v>
      </c>
      <c r="E315" s="1" t="n">
        <f aca="false">'✍️ Score Entry 2025-26'!F319</f>
        <v>0</v>
      </c>
      <c r="F315" s="1" t="n">
        <f aca="false">'✍️ Score Entry 2025-26'!G319</f>
        <v>0</v>
      </c>
      <c r="G315" s="20" t="b">
        <f aca="false">E315&gt;F315</f>
        <v>0</v>
      </c>
      <c r="H315" s="20" t="b">
        <f aca="false">F315&gt;E315</f>
        <v>0</v>
      </c>
    </row>
    <row r="316" customFormat="false" ht="15" hidden="false" customHeight="true" outlineLevel="0" collapsed="false">
      <c r="A316" s="19" t="n">
        <v>45935.59375</v>
      </c>
      <c r="B316" s="1" t="s">
        <v>30</v>
      </c>
      <c r="C316" s="1" t="s">
        <v>124</v>
      </c>
      <c r="D316" s="1" t="s">
        <v>16</v>
      </c>
      <c r="E316" s="1" t="n">
        <f aca="false">'✍️ Score Entry 2025-26'!F320</f>
        <v>0</v>
      </c>
      <c r="F316" s="1" t="n">
        <f aca="false">'✍️ Score Entry 2025-26'!G320</f>
        <v>0</v>
      </c>
      <c r="G316" s="20" t="b">
        <f aca="false">E316&gt;F316</f>
        <v>0</v>
      </c>
      <c r="H316" s="20" t="b">
        <f aca="false">F316&gt;E316</f>
        <v>0</v>
      </c>
    </row>
    <row r="317" customFormat="false" ht="15" hidden="false" customHeight="true" outlineLevel="0" collapsed="false">
      <c r="A317" s="19" t="n">
        <v>45935.6354166667</v>
      </c>
      <c r="B317" s="1" t="s">
        <v>33</v>
      </c>
      <c r="C317" s="1" t="s">
        <v>120</v>
      </c>
      <c r="D317" s="1" t="s">
        <v>171</v>
      </c>
      <c r="E317" s="1" t="n">
        <f aca="false">'✍️ Score Entry 2025-26'!F321</f>
        <v>0</v>
      </c>
      <c r="F317" s="1" t="n">
        <f aca="false">'✍️ Score Entry 2025-26'!G321</f>
        <v>0</v>
      </c>
      <c r="G317" s="20" t="b">
        <f aca="false">E317&gt;F317</f>
        <v>0</v>
      </c>
      <c r="H317" s="20" t="b">
        <f aca="false">F317&gt;E317</f>
        <v>0</v>
      </c>
    </row>
    <row r="318" customFormat="false" ht="15" hidden="false" customHeight="true" outlineLevel="0" collapsed="false">
      <c r="A318" s="19" t="n">
        <v>45935.6354166667</v>
      </c>
      <c r="B318" s="1" t="s">
        <v>33</v>
      </c>
      <c r="C318" s="1" t="s">
        <v>161</v>
      </c>
      <c r="D318" s="1" t="s">
        <v>156</v>
      </c>
      <c r="E318" s="1" t="n">
        <f aca="false">'✍️ Score Entry 2025-26'!F322</f>
        <v>0</v>
      </c>
      <c r="F318" s="1" t="n">
        <f aca="false">'✍️ Score Entry 2025-26'!G322</f>
        <v>0</v>
      </c>
      <c r="G318" s="20" t="b">
        <f aca="false">E318&gt;F318</f>
        <v>0</v>
      </c>
      <c r="H318" s="20" t="b">
        <f aca="false">F318&gt;E318</f>
        <v>0</v>
      </c>
    </row>
    <row r="319" customFormat="false" ht="15" hidden="false" customHeight="true" outlineLevel="0" collapsed="false">
      <c r="A319" s="19" t="n">
        <v>45935.6354166667</v>
      </c>
      <c r="B319" s="1" t="s">
        <v>33</v>
      </c>
      <c r="C319" s="1" t="s">
        <v>149</v>
      </c>
      <c r="D319" s="1" t="s">
        <v>155</v>
      </c>
      <c r="E319" s="1" t="n">
        <f aca="false">'✍️ Score Entry 2025-26'!F323</f>
        <v>0</v>
      </c>
      <c r="F319" s="1" t="n">
        <f aca="false">'✍️ Score Entry 2025-26'!G323</f>
        <v>0</v>
      </c>
      <c r="G319" s="20" t="b">
        <f aca="false">E319&gt;F319</f>
        <v>0</v>
      </c>
      <c r="H319" s="20" t="b">
        <f aca="false">F319&gt;E319</f>
        <v>0</v>
      </c>
    </row>
    <row r="320" customFormat="false" ht="15" hidden="false" customHeight="true" outlineLevel="0" collapsed="false">
      <c r="A320" s="19" t="n">
        <v>45935.6458333333</v>
      </c>
      <c r="B320" s="1" t="s">
        <v>32</v>
      </c>
      <c r="C320" s="1" t="s">
        <v>212</v>
      </c>
      <c r="D320" s="1" t="s">
        <v>187</v>
      </c>
      <c r="E320" s="1" t="n">
        <f aca="false">'✍️ Score Entry 2025-26'!F324</f>
        <v>0</v>
      </c>
      <c r="F320" s="1" t="n">
        <f aca="false">'✍️ Score Entry 2025-26'!G324</f>
        <v>0</v>
      </c>
      <c r="G320" s="20" t="b">
        <f aca="false">E320&gt;F320</f>
        <v>0</v>
      </c>
      <c r="H320" s="20" t="b">
        <f aca="false">F320&gt;E320</f>
        <v>0</v>
      </c>
    </row>
    <row r="321" customFormat="false" ht="15" hidden="false" customHeight="true" outlineLevel="0" collapsed="false">
      <c r="A321" s="19" t="n">
        <v>45935.6458333333</v>
      </c>
      <c r="B321" s="1" t="s">
        <v>29</v>
      </c>
      <c r="C321" s="1" t="s">
        <v>152</v>
      </c>
      <c r="D321" s="1" t="s">
        <v>23</v>
      </c>
      <c r="E321" s="1" t="n">
        <f aca="false">'✍️ Score Entry 2025-26'!F325</f>
        <v>0</v>
      </c>
      <c r="F321" s="1" t="n">
        <f aca="false">'✍️ Score Entry 2025-26'!G325</f>
        <v>0</v>
      </c>
      <c r="G321" s="20" t="b">
        <f aca="false">E321&gt;F321</f>
        <v>0</v>
      </c>
      <c r="H321" s="20" t="b">
        <f aca="false">F321&gt;E321</f>
        <v>0</v>
      </c>
    </row>
    <row r="322" customFormat="false" ht="15" hidden="false" customHeight="true" outlineLevel="0" collapsed="false">
      <c r="A322" s="19" t="n">
        <v>45935.6666666667</v>
      </c>
      <c r="B322" s="1" t="s">
        <v>31</v>
      </c>
      <c r="C322" s="1" t="s">
        <v>22</v>
      </c>
      <c r="D322" s="1" t="s">
        <v>136</v>
      </c>
      <c r="E322" s="1" t="n">
        <f aca="false">'✍️ Score Entry 2025-26'!F326</f>
        <v>0</v>
      </c>
      <c r="F322" s="1" t="n">
        <f aca="false">'✍️ Score Entry 2025-26'!G326</f>
        <v>0</v>
      </c>
      <c r="G322" s="20" t="b">
        <f aca="false">E322&gt;F322</f>
        <v>0</v>
      </c>
      <c r="H322" s="20" t="b">
        <f aca="false">F322&gt;E322</f>
        <v>0</v>
      </c>
    </row>
    <row r="323" customFormat="false" ht="15" hidden="false" customHeight="true" outlineLevel="0" collapsed="false">
      <c r="A323" s="19" t="n">
        <v>45935.6875</v>
      </c>
      <c r="B323" s="1" t="s">
        <v>30</v>
      </c>
      <c r="C323" s="1" t="s">
        <v>176</v>
      </c>
      <c r="D323" s="1" t="s">
        <v>116</v>
      </c>
      <c r="E323" s="1" t="n">
        <f aca="false">'✍️ Score Entry 2025-26'!F327</f>
        <v>0</v>
      </c>
      <c r="F323" s="1" t="n">
        <f aca="false">'✍️ Score Entry 2025-26'!G327</f>
        <v>0</v>
      </c>
      <c r="G323" s="20" t="b">
        <f aca="false">E323&gt;F323</f>
        <v>0</v>
      </c>
      <c r="H323" s="20" t="b">
        <f aca="false">F323&gt;E323</f>
        <v>0</v>
      </c>
    </row>
    <row r="324" customFormat="false" ht="15" hidden="false" customHeight="true" outlineLevel="0" collapsed="false">
      <c r="A324" s="19" t="n">
        <v>45935.6875</v>
      </c>
      <c r="B324" s="1" t="s">
        <v>30</v>
      </c>
      <c r="C324" s="1" t="s">
        <v>166</v>
      </c>
      <c r="D324" s="1" t="s">
        <v>167</v>
      </c>
      <c r="E324" s="1" t="n">
        <f aca="false">'✍️ Score Entry 2025-26'!F328</f>
        <v>0</v>
      </c>
      <c r="F324" s="1" t="n">
        <f aca="false">'✍️ Score Entry 2025-26'!G328</f>
        <v>0</v>
      </c>
      <c r="G324" s="20" t="b">
        <f aca="false">E324&gt;F324</f>
        <v>0</v>
      </c>
      <c r="H324" s="20" t="b">
        <f aca="false">F324&gt;E324</f>
        <v>0</v>
      </c>
    </row>
    <row r="325" customFormat="false" ht="15" hidden="false" customHeight="true" outlineLevel="0" collapsed="false">
      <c r="A325" s="19" t="n">
        <v>45935.7291666667</v>
      </c>
      <c r="B325" s="1" t="s">
        <v>32</v>
      </c>
      <c r="C325" s="1" t="s">
        <v>183</v>
      </c>
      <c r="D325" s="1" t="s">
        <v>189</v>
      </c>
      <c r="E325" s="1" t="n">
        <f aca="false">'✍️ Score Entry 2025-26'!F329</f>
        <v>0</v>
      </c>
      <c r="F325" s="1" t="n">
        <f aca="false">'✍️ Score Entry 2025-26'!G329</f>
        <v>0</v>
      </c>
      <c r="G325" s="20" t="b">
        <f aca="false">E325&gt;F325</f>
        <v>0</v>
      </c>
      <c r="H325" s="20" t="b">
        <f aca="false">F325&gt;E325</f>
        <v>0</v>
      </c>
    </row>
    <row r="326" customFormat="false" ht="15" hidden="false" customHeight="true" outlineLevel="0" collapsed="false">
      <c r="A326" s="19" t="n">
        <v>45935.78125</v>
      </c>
      <c r="B326" s="1" t="s">
        <v>31</v>
      </c>
      <c r="C326" s="1" t="s">
        <v>177</v>
      </c>
      <c r="D326" s="1" t="s">
        <v>145</v>
      </c>
      <c r="E326" s="1" t="n">
        <f aca="false">'✍️ Score Entry 2025-26'!F330</f>
        <v>0</v>
      </c>
      <c r="F326" s="1" t="n">
        <f aca="false">'✍️ Score Entry 2025-26'!G330</f>
        <v>0</v>
      </c>
      <c r="G326" s="20" t="b">
        <f aca="false">E326&gt;F326</f>
        <v>0</v>
      </c>
      <c r="H326" s="20" t="b">
        <f aca="false">F326&gt;E326</f>
        <v>0</v>
      </c>
    </row>
    <row r="327" customFormat="false" ht="15" hidden="false" customHeight="true" outlineLevel="0" collapsed="false">
      <c r="A327" s="19" t="n">
        <v>45935.78125</v>
      </c>
      <c r="B327" s="1" t="s">
        <v>33</v>
      </c>
      <c r="C327" s="1" t="s">
        <v>144</v>
      </c>
      <c r="D327" s="1" t="s">
        <v>17</v>
      </c>
      <c r="E327" s="1" t="n">
        <f aca="false">'✍️ Score Entry 2025-26'!F331</f>
        <v>0</v>
      </c>
      <c r="F327" s="1" t="n">
        <f aca="false">'✍️ Score Entry 2025-26'!G331</f>
        <v>0</v>
      </c>
      <c r="G327" s="20" t="b">
        <f aca="false">E327&gt;F327</f>
        <v>0</v>
      </c>
      <c r="H327" s="20" t="b">
        <f aca="false">F327&gt;E327</f>
        <v>0</v>
      </c>
    </row>
    <row r="328" customFormat="false" ht="15" hidden="false" customHeight="true" outlineLevel="0" collapsed="false">
      <c r="A328" s="19" t="n">
        <v>45935.7916666667</v>
      </c>
      <c r="B328" s="1" t="s">
        <v>30</v>
      </c>
      <c r="C328" s="1" t="s">
        <v>118</v>
      </c>
      <c r="D328" s="1" t="s">
        <v>182</v>
      </c>
      <c r="E328" s="1" t="n">
        <f aca="false">'✍️ Score Entry 2025-26'!F332</f>
        <v>0</v>
      </c>
      <c r="F328" s="1" t="n">
        <f aca="false">'✍️ Score Entry 2025-26'!G332</f>
        <v>0</v>
      </c>
      <c r="G328" s="20" t="b">
        <f aca="false">E328&gt;F328</f>
        <v>0</v>
      </c>
      <c r="H328" s="20" t="b">
        <f aca="false">F328&gt;E328</f>
        <v>0</v>
      </c>
    </row>
    <row r="329" customFormat="false" ht="15" hidden="false" customHeight="true" outlineLevel="0" collapsed="false">
      <c r="A329" s="19" t="n">
        <v>45947.7708333333</v>
      </c>
      <c r="B329" s="1" t="s">
        <v>32</v>
      </c>
      <c r="C329" s="1" t="s">
        <v>188</v>
      </c>
      <c r="D329" s="1" t="s">
        <v>183</v>
      </c>
      <c r="E329" s="1" t="n">
        <f aca="false">'✍️ Score Entry 2025-26'!F333</f>
        <v>0</v>
      </c>
      <c r="F329" s="1" t="n">
        <f aca="false">'✍️ Score Entry 2025-26'!G333</f>
        <v>0</v>
      </c>
      <c r="G329" s="20" t="b">
        <f aca="false">E329&gt;F329</f>
        <v>0</v>
      </c>
      <c r="H329" s="20" t="b">
        <f aca="false">F329&gt;E329</f>
        <v>0</v>
      </c>
    </row>
    <row r="330" customFormat="false" ht="15" hidden="false" customHeight="true" outlineLevel="0" collapsed="false">
      <c r="A330" s="19" t="n">
        <v>45947.78125</v>
      </c>
      <c r="B330" s="1" t="s">
        <v>33</v>
      </c>
      <c r="C330" s="1" t="s">
        <v>17</v>
      </c>
      <c r="D330" s="1" t="s">
        <v>161</v>
      </c>
      <c r="E330" s="1" t="n">
        <f aca="false">'✍️ Score Entry 2025-26'!F334</f>
        <v>0</v>
      </c>
      <c r="F330" s="1" t="n">
        <f aca="false">'✍️ Score Entry 2025-26'!G334</f>
        <v>0</v>
      </c>
      <c r="G330" s="20" t="b">
        <f aca="false">E330&gt;F330</f>
        <v>0</v>
      </c>
      <c r="H330" s="20" t="b">
        <f aca="false">F330&gt;E330</f>
        <v>0</v>
      </c>
    </row>
    <row r="331" customFormat="false" ht="15" hidden="false" customHeight="true" outlineLevel="0" collapsed="false">
      <c r="A331" s="19" t="n">
        <v>45947.7916666667</v>
      </c>
      <c r="B331" s="1" t="s">
        <v>30</v>
      </c>
      <c r="C331" s="1" t="s">
        <v>200</v>
      </c>
      <c r="D331" s="1" t="s">
        <v>176</v>
      </c>
      <c r="E331" s="1" t="n">
        <f aca="false">'✍️ Score Entry 2025-26'!F335</f>
        <v>0</v>
      </c>
      <c r="F331" s="1" t="n">
        <f aca="false">'✍️ Score Entry 2025-26'!G335</f>
        <v>0</v>
      </c>
      <c r="G331" s="20" t="b">
        <f aca="false">E331&gt;F331</f>
        <v>0</v>
      </c>
      <c r="H331" s="20" t="b">
        <f aca="false">F331&gt;E331</f>
        <v>0</v>
      </c>
    </row>
    <row r="332" customFormat="false" ht="15" hidden="false" customHeight="true" outlineLevel="0" collapsed="false">
      <c r="A332" s="19" t="n">
        <v>45948.4791666667</v>
      </c>
      <c r="B332" s="1" t="s">
        <v>29</v>
      </c>
      <c r="C332" s="1" t="s">
        <v>126</v>
      </c>
      <c r="D332" s="1" t="s">
        <v>162</v>
      </c>
      <c r="E332" s="1" t="n">
        <f aca="false">'✍️ Score Entry 2025-26'!F336</f>
        <v>0</v>
      </c>
      <c r="F332" s="1" t="n">
        <f aca="false">'✍️ Score Entry 2025-26'!G336</f>
        <v>0</v>
      </c>
      <c r="G332" s="20" t="b">
        <f aca="false">E332&gt;F332</f>
        <v>0</v>
      </c>
      <c r="H332" s="20" t="b">
        <f aca="false">F332&gt;E332</f>
        <v>0</v>
      </c>
    </row>
    <row r="333" customFormat="false" ht="15" hidden="false" customHeight="true" outlineLevel="0" collapsed="false">
      <c r="A333" s="19" t="n">
        <v>45948.5</v>
      </c>
      <c r="B333" s="1" t="s">
        <v>30</v>
      </c>
      <c r="C333" s="1" t="s">
        <v>124</v>
      </c>
      <c r="D333" s="1" t="s">
        <v>173</v>
      </c>
      <c r="E333" s="1" t="n">
        <f aca="false">'✍️ Score Entry 2025-26'!F337</f>
        <v>0</v>
      </c>
      <c r="F333" s="1" t="n">
        <f aca="false">'✍️ Score Entry 2025-26'!G337</f>
        <v>0</v>
      </c>
      <c r="G333" s="20" t="b">
        <f aca="false">E333&gt;F333</f>
        <v>0</v>
      </c>
      <c r="H333" s="20" t="b">
        <f aca="false">F333&gt;E333</f>
        <v>0</v>
      </c>
    </row>
    <row r="334" customFormat="false" ht="15" hidden="false" customHeight="true" outlineLevel="0" collapsed="false">
      <c r="A334" s="19" t="n">
        <v>45948.5416666667</v>
      </c>
      <c r="B334" s="1" t="s">
        <v>31</v>
      </c>
      <c r="C334" s="1" t="s">
        <v>213</v>
      </c>
      <c r="D334" s="1" t="s">
        <v>163</v>
      </c>
      <c r="E334" s="1" t="n">
        <f aca="false">'✍️ Score Entry 2025-26'!F338</f>
        <v>0</v>
      </c>
      <c r="F334" s="1" t="n">
        <f aca="false">'✍️ Score Entry 2025-26'!G338</f>
        <v>0</v>
      </c>
      <c r="G334" s="20" t="b">
        <f aca="false">E334&gt;F334</f>
        <v>0</v>
      </c>
      <c r="H334" s="20" t="b">
        <f aca="false">F334&gt;E334</f>
        <v>0</v>
      </c>
    </row>
    <row r="335" customFormat="false" ht="15" hidden="false" customHeight="true" outlineLevel="0" collapsed="false">
      <c r="A335" s="19" t="n">
        <v>45948.5416666667</v>
      </c>
      <c r="B335" s="1" t="s">
        <v>31</v>
      </c>
      <c r="C335" s="1" t="s">
        <v>174</v>
      </c>
      <c r="D335" s="1" t="s">
        <v>209</v>
      </c>
      <c r="E335" s="1" t="n">
        <f aca="false">'✍️ Score Entry 2025-26'!F339</f>
        <v>0</v>
      </c>
      <c r="F335" s="1" t="n">
        <f aca="false">'✍️ Score Entry 2025-26'!G339</f>
        <v>0</v>
      </c>
      <c r="G335" s="20" t="b">
        <f aca="false">E335&gt;F335</f>
        <v>0</v>
      </c>
      <c r="H335" s="20" t="b">
        <f aca="false">F335&gt;E335</f>
        <v>0</v>
      </c>
    </row>
    <row r="336" customFormat="false" ht="15" hidden="false" customHeight="true" outlineLevel="0" collapsed="false">
      <c r="A336" s="19" t="n">
        <v>45948.5625</v>
      </c>
      <c r="B336" s="1" t="s">
        <v>32</v>
      </c>
      <c r="C336" s="1" t="s">
        <v>211</v>
      </c>
      <c r="D336" s="1" t="s">
        <v>191</v>
      </c>
      <c r="E336" s="1" t="n">
        <f aca="false">'✍️ Score Entry 2025-26'!F340</f>
        <v>0</v>
      </c>
      <c r="F336" s="1" t="n">
        <f aca="false">'✍️ Score Entry 2025-26'!G340</f>
        <v>0</v>
      </c>
      <c r="G336" s="20" t="b">
        <f aca="false">E336&gt;F336</f>
        <v>0</v>
      </c>
      <c r="H336" s="20" t="b">
        <f aca="false">F336&gt;E336</f>
        <v>0</v>
      </c>
    </row>
    <row r="337" customFormat="false" ht="15" hidden="false" customHeight="true" outlineLevel="0" collapsed="false">
      <c r="A337" s="19" t="n">
        <v>45948.5625</v>
      </c>
      <c r="B337" s="1" t="s">
        <v>32</v>
      </c>
      <c r="C337" s="1" t="s">
        <v>187</v>
      </c>
      <c r="D337" s="1" t="s">
        <v>184</v>
      </c>
      <c r="E337" s="1" t="n">
        <f aca="false">'✍️ Score Entry 2025-26'!F341</f>
        <v>0</v>
      </c>
      <c r="F337" s="1" t="n">
        <f aca="false">'✍️ Score Entry 2025-26'!G341</f>
        <v>0</v>
      </c>
      <c r="G337" s="20" t="b">
        <f aca="false">E337&gt;F337</f>
        <v>0</v>
      </c>
      <c r="H337" s="20" t="b">
        <f aca="false">F337&gt;E337</f>
        <v>0</v>
      </c>
    </row>
    <row r="338" customFormat="false" ht="15" hidden="false" customHeight="true" outlineLevel="0" collapsed="false">
      <c r="A338" s="19" t="n">
        <v>45948.5625</v>
      </c>
      <c r="B338" s="1" t="s">
        <v>32</v>
      </c>
      <c r="C338" s="1" t="s">
        <v>199</v>
      </c>
      <c r="D338" s="1" t="s">
        <v>192</v>
      </c>
      <c r="E338" s="1" t="n">
        <f aca="false">'✍️ Score Entry 2025-26'!F342</f>
        <v>0</v>
      </c>
      <c r="F338" s="1" t="n">
        <f aca="false">'✍️ Score Entry 2025-26'!G342</f>
        <v>0</v>
      </c>
      <c r="G338" s="20" t="b">
        <f aca="false">E338&gt;F338</f>
        <v>0</v>
      </c>
      <c r="H338" s="20" t="b">
        <f aca="false">F338&gt;E338</f>
        <v>0</v>
      </c>
    </row>
    <row r="339" customFormat="false" ht="15" hidden="false" customHeight="true" outlineLevel="0" collapsed="false">
      <c r="A339" s="19" t="n">
        <v>45948.5625</v>
      </c>
      <c r="B339" s="1" t="s">
        <v>32</v>
      </c>
      <c r="C339" s="1" t="s">
        <v>197</v>
      </c>
      <c r="D339" s="1" t="s">
        <v>190</v>
      </c>
      <c r="E339" s="1" t="n">
        <f aca="false">'✍️ Score Entry 2025-26'!F343</f>
        <v>0</v>
      </c>
      <c r="F339" s="1" t="n">
        <f aca="false">'✍️ Score Entry 2025-26'!G343</f>
        <v>0</v>
      </c>
      <c r="G339" s="20" t="b">
        <f aca="false">E339&gt;F339</f>
        <v>0</v>
      </c>
      <c r="H339" s="20" t="b">
        <f aca="false">F339&gt;E339</f>
        <v>0</v>
      </c>
    </row>
    <row r="340" customFormat="false" ht="15" hidden="false" customHeight="true" outlineLevel="0" collapsed="false">
      <c r="A340" s="19" t="n">
        <v>45948.5625</v>
      </c>
      <c r="B340" s="1" t="s">
        <v>32</v>
      </c>
      <c r="C340" s="1" t="s">
        <v>185</v>
      </c>
      <c r="D340" s="1" t="s">
        <v>212</v>
      </c>
      <c r="E340" s="1" t="n">
        <f aca="false">'✍️ Score Entry 2025-26'!F344</f>
        <v>0</v>
      </c>
      <c r="F340" s="1" t="n">
        <f aca="false">'✍️ Score Entry 2025-26'!G344</f>
        <v>0</v>
      </c>
      <c r="G340" s="20" t="b">
        <f aca="false">E340&gt;F340</f>
        <v>0</v>
      </c>
      <c r="H340" s="20" t="b">
        <f aca="false">F340&gt;E340</f>
        <v>0</v>
      </c>
    </row>
    <row r="341" customFormat="false" ht="15" hidden="false" customHeight="true" outlineLevel="0" collapsed="false">
      <c r="A341" s="19" t="n">
        <v>45948.5833333333</v>
      </c>
      <c r="B341" s="1" t="s">
        <v>29</v>
      </c>
      <c r="C341" s="1" t="s">
        <v>23</v>
      </c>
      <c r="D341" s="1" t="s">
        <v>128</v>
      </c>
      <c r="E341" s="1" t="n">
        <f aca="false">'✍️ Score Entry 2025-26'!F345</f>
        <v>0</v>
      </c>
      <c r="F341" s="1" t="n">
        <f aca="false">'✍️ Score Entry 2025-26'!G345</f>
        <v>0</v>
      </c>
      <c r="G341" s="20" t="b">
        <f aca="false">E341&gt;F341</f>
        <v>0</v>
      </c>
      <c r="H341" s="20" t="b">
        <f aca="false">F341&gt;E341</f>
        <v>0</v>
      </c>
    </row>
    <row r="342" customFormat="false" ht="15" hidden="false" customHeight="true" outlineLevel="0" collapsed="false">
      <c r="A342" s="19" t="n">
        <v>45948.5833333333</v>
      </c>
      <c r="B342" s="1" t="s">
        <v>29</v>
      </c>
      <c r="C342" s="1" t="s">
        <v>201</v>
      </c>
      <c r="D342" s="1" t="s">
        <v>207</v>
      </c>
      <c r="E342" s="1" t="n">
        <f aca="false">'✍️ Score Entry 2025-26'!F346</f>
        <v>0</v>
      </c>
      <c r="F342" s="1" t="n">
        <f aca="false">'✍️ Score Entry 2025-26'!G346</f>
        <v>0</v>
      </c>
      <c r="G342" s="20" t="b">
        <f aca="false">E342&gt;F342</f>
        <v>0</v>
      </c>
      <c r="H342" s="20" t="b">
        <f aca="false">F342&gt;E342</f>
        <v>0</v>
      </c>
    </row>
    <row r="343" customFormat="false" ht="15" hidden="false" customHeight="true" outlineLevel="0" collapsed="false">
      <c r="A343" s="19" t="n">
        <v>45948.5833333333</v>
      </c>
      <c r="B343" s="1" t="s">
        <v>29</v>
      </c>
      <c r="C343" s="1" t="s">
        <v>153</v>
      </c>
      <c r="D343" s="1" t="s">
        <v>127</v>
      </c>
      <c r="E343" s="1" t="n">
        <f aca="false">'✍️ Score Entry 2025-26'!F347</f>
        <v>0</v>
      </c>
      <c r="F343" s="1" t="n">
        <f aca="false">'✍️ Score Entry 2025-26'!G347</f>
        <v>0</v>
      </c>
      <c r="G343" s="20" t="b">
        <f aca="false">E343&gt;F343</f>
        <v>0</v>
      </c>
      <c r="H343" s="20" t="b">
        <f aca="false">F343&gt;E343</f>
        <v>0</v>
      </c>
    </row>
    <row r="344" customFormat="false" ht="15" hidden="false" customHeight="true" outlineLevel="0" collapsed="false">
      <c r="A344" s="19" t="n">
        <v>45948.5833333333</v>
      </c>
      <c r="B344" s="1" t="s">
        <v>29</v>
      </c>
      <c r="C344" s="1" t="s">
        <v>129</v>
      </c>
      <c r="D344" s="1" t="s">
        <v>132</v>
      </c>
      <c r="E344" s="1" t="n">
        <f aca="false">'✍️ Score Entry 2025-26'!F348</f>
        <v>0</v>
      </c>
      <c r="F344" s="1" t="n">
        <f aca="false">'✍️ Score Entry 2025-26'!G348</f>
        <v>0</v>
      </c>
      <c r="G344" s="20" t="b">
        <f aca="false">E344&gt;F344</f>
        <v>0</v>
      </c>
      <c r="H344" s="20" t="b">
        <f aca="false">F344&gt;E344</f>
        <v>0</v>
      </c>
    </row>
    <row r="345" customFormat="false" ht="15" hidden="false" customHeight="true" outlineLevel="0" collapsed="false">
      <c r="A345" s="19" t="n">
        <v>45948.5833333333</v>
      </c>
      <c r="B345" s="1" t="s">
        <v>29</v>
      </c>
      <c r="C345" s="1" t="s">
        <v>202</v>
      </c>
      <c r="D345" s="1" t="s">
        <v>131</v>
      </c>
      <c r="E345" s="1" t="n">
        <f aca="false">'✍️ Score Entry 2025-26'!F349</f>
        <v>0</v>
      </c>
      <c r="F345" s="1" t="n">
        <f aca="false">'✍️ Score Entry 2025-26'!G349</f>
        <v>0</v>
      </c>
      <c r="G345" s="20" t="b">
        <f aca="false">E345&gt;F345</f>
        <v>0</v>
      </c>
      <c r="H345" s="20" t="b">
        <f aca="false">F345&gt;E345</f>
        <v>0</v>
      </c>
    </row>
    <row r="346" customFormat="false" ht="15" hidden="false" customHeight="true" outlineLevel="0" collapsed="false">
      <c r="A346" s="19" t="n">
        <v>45948.59375</v>
      </c>
      <c r="B346" s="1" t="s">
        <v>30</v>
      </c>
      <c r="C346" s="1" t="s">
        <v>16</v>
      </c>
      <c r="D346" s="1" t="s">
        <v>117</v>
      </c>
      <c r="E346" s="1" t="n">
        <f aca="false">'✍️ Score Entry 2025-26'!F350</f>
        <v>0</v>
      </c>
      <c r="F346" s="1" t="n">
        <f aca="false">'✍️ Score Entry 2025-26'!G350</f>
        <v>0</v>
      </c>
      <c r="G346" s="20" t="b">
        <f aca="false">E346&gt;F346</f>
        <v>0</v>
      </c>
      <c r="H346" s="20" t="b">
        <f aca="false">F346&gt;E346</f>
        <v>0</v>
      </c>
    </row>
    <row r="347" customFormat="false" ht="15" hidden="false" customHeight="true" outlineLevel="0" collapsed="false">
      <c r="A347" s="19" t="n">
        <v>45948.625</v>
      </c>
      <c r="B347" s="1" t="s">
        <v>33</v>
      </c>
      <c r="C347" s="1" t="s">
        <v>155</v>
      </c>
      <c r="D347" s="1" t="s">
        <v>172</v>
      </c>
      <c r="E347" s="1" t="n">
        <f aca="false">'✍️ Score Entry 2025-26'!F351</f>
        <v>0</v>
      </c>
      <c r="F347" s="1" t="n">
        <f aca="false">'✍️ Score Entry 2025-26'!G351</f>
        <v>0</v>
      </c>
      <c r="G347" s="20" t="b">
        <f aca="false">E347&gt;F347</f>
        <v>0</v>
      </c>
      <c r="H347" s="20" t="b">
        <f aca="false">F347&gt;E347</f>
        <v>0</v>
      </c>
    </row>
    <row r="348" customFormat="false" ht="15" hidden="false" customHeight="true" outlineLevel="0" collapsed="false">
      <c r="A348" s="19" t="n">
        <v>45948.6666666667</v>
      </c>
      <c r="B348" s="1" t="s">
        <v>31</v>
      </c>
      <c r="C348" s="1" t="s">
        <v>146</v>
      </c>
      <c r="D348" s="1" t="s">
        <v>22</v>
      </c>
      <c r="E348" s="1" t="n">
        <f aca="false">'✍️ Score Entry 2025-26'!F352</f>
        <v>0</v>
      </c>
      <c r="F348" s="1" t="n">
        <f aca="false">'✍️ Score Entry 2025-26'!G352</f>
        <v>0</v>
      </c>
      <c r="G348" s="20" t="b">
        <f aca="false">E348&gt;F348</f>
        <v>0</v>
      </c>
      <c r="H348" s="20" t="b">
        <f aca="false">F348&gt;E348</f>
        <v>0</v>
      </c>
    </row>
    <row r="349" customFormat="false" ht="15" hidden="false" customHeight="true" outlineLevel="0" collapsed="false">
      <c r="A349" s="19" t="n">
        <v>45948.6875</v>
      </c>
      <c r="B349" s="1" t="s">
        <v>30</v>
      </c>
      <c r="C349" s="1" t="s">
        <v>181</v>
      </c>
      <c r="D349" s="1" t="s">
        <v>116</v>
      </c>
      <c r="E349" s="1" t="n">
        <f aca="false">'✍️ Score Entry 2025-26'!F353</f>
        <v>0</v>
      </c>
      <c r="F349" s="1" t="n">
        <f aca="false">'✍️ Score Entry 2025-26'!G353</f>
        <v>0</v>
      </c>
      <c r="G349" s="20" t="b">
        <f aca="false">E349&gt;F349</f>
        <v>0</v>
      </c>
      <c r="H349" s="20" t="b">
        <f aca="false">F349&gt;E349</f>
        <v>0</v>
      </c>
    </row>
    <row r="350" customFormat="false" ht="15" hidden="false" customHeight="true" outlineLevel="0" collapsed="false">
      <c r="A350" s="19" t="n">
        <v>45948.6875</v>
      </c>
      <c r="B350" s="1" t="s">
        <v>29</v>
      </c>
      <c r="C350" s="1" t="s">
        <v>122</v>
      </c>
      <c r="D350" s="1" t="s">
        <v>130</v>
      </c>
      <c r="E350" s="1" t="n">
        <f aca="false">'✍️ Score Entry 2025-26'!F354</f>
        <v>0</v>
      </c>
      <c r="F350" s="1" t="n">
        <f aca="false">'✍️ Score Entry 2025-26'!G354</f>
        <v>0</v>
      </c>
      <c r="G350" s="20" t="b">
        <f aca="false">E350&gt;F350</f>
        <v>0</v>
      </c>
      <c r="H350" s="20" t="b">
        <f aca="false">F350&gt;E350</f>
        <v>0</v>
      </c>
    </row>
    <row r="351" customFormat="false" ht="15" hidden="false" customHeight="true" outlineLevel="0" collapsed="false">
      <c r="A351" s="19" t="n">
        <v>45948.6875</v>
      </c>
      <c r="B351" s="1" t="s">
        <v>32</v>
      </c>
      <c r="C351" s="1" t="s">
        <v>15</v>
      </c>
      <c r="D351" s="1" t="s">
        <v>195</v>
      </c>
      <c r="E351" s="1" t="n">
        <f aca="false">'✍️ Score Entry 2025-26'!F355</f>
        <v>0</v>
      </c>
      <c r="F351" s="1" t="n">
        <f aca="false">'✍️ Score Entry 2025-26'!G355</f>
        <v>0</v>
      </c>
      <c r="G351" s="20" t="b">
        <f aca="false">E351&gt;F351</f>
        <v>0</v>
      </c>
      <c r="H351" s="20" t="b">
        <f aca="false">F351&gt;E351</f>
        <v>0</v>
      </c>
    </row>
    <row r="352" customFormat="false" ht="15" hidden="false" customHeight="true" outlineLevel="0" collapsed="false">
      <c r="A352" s="19" t="n">
        <v>45948.7083333333</v>
      </c>
      <c r="B352" s="1" t="s">
        <v>33</v>
      </c>
      <c r="C352" s="1" t="s">
        <v>156</v>
      </c>
      <c r="D352" s="1" t="s">
        <v>149</v>
      </c>
      <c r="E352" s="1" t="n">
        <f aca="false">'✍️ Score Entry 2025-26'!F356</f>
        <v>0</v>
      </c>
      <c r="F352" s="1" t="n">
        <f aca="false">'✍️ Score Entry 2025-26'!G356</f>
        <v>0</v>
      </c>
      <c r="G352" s="20" t="b">
        <f aca="false">E352&gt;F352</f>
        <v>0</v>
      </c>
      <c r="H352" s="20" t="b">
        <f aca="false">F352&gt;E352</f>
        <v>0</v>
      </c>
    </row>
    <row r="353" customFormat="false" ht="15" hidden="false" customHeight="true" outlineLevel="0" collapsed="false">
      <c r="A353" s="19" t="n">
        <v>45948.78125</v>
      </c>
      <c r="B353" s="1" t="s">
        <v>31</v>
      </c>
      <c r="C353" s="1" t="s">
        <v>20</v>
      </c>
      <c r="D353" s="1" t="s">
        <v>19</v>
      </c>
      <c r="E353" s="1" t="n">
        <f aca="false">'✍️ Score Entry 2025-26'!F357</f>
        <v>0</v>
      </c>
      <c r="F353" s="1" t="n">
        <f aca="false">'✍️ Score Entry 2025-26'!G357</f>
        <v>0</v>
      </c>
      <c r="G353" s="20" t="b">
        <f aca="false">E353&gt;F353</f>
        <v>0</v>
      </c>
      <c r="H353" s="20" t="b">
        <f aca="false">F353&gt;E353</f>
        <v>0</v>
      </c>
    </row>
    <row r="354" customFormat="false" ht="15" hidden="false" customHeight="true" outlineLevel="0" collapsed="false">
      <c r="A354" s="19" t="n">
        <v>45948.7916666667</v>
      </c>
      <c r="B354" s="1" t="s">
        <v>30</v>
      </c>
      <c r="C354" s="1" t="s">
        <v>182</v>
      </c>
      <c r="D354" s="1" t="s">
        <v>141</v>
      </c>
      <c r="E354" s="1" t="n">
        <f aca="false">'✍️ Score Entry 2025-26'!F358</f>
        <v>0</v>
      </c>
      <c r="F354" s="1" t="n">
        <f aca="false">'✍️ Score Entry 2025-26'!G358</f>
        <v>0</v>
      </c>
      <c r="G354" s="20" t="b">
        <f aca="false">E354&gt;F354</f>
        <v>0</v>
      </c>
      <c r="H354" s="20" t="b">
        <f aca="false">F354&gt;E354</f>
        <v>0</v>
      </c>
    </row>
    <row r="355" customFormat="false" ht="15" hidden="false" customHeight="true" outlineLevel="0" collapsed="false">
      <c r="A355" s="19" t="n">
        <v>45948.7951388889</v>
      </c>
      <c r="B355" s="1" t="s">
        <v>33</v>
      </c>
      <c r="C355" s="1" t="s">
        <v>135</v>
      </c>
      <c r="D355" s="1" t="s">
        <v>120</v>
      </c>
      <c r="E355" s="1" t="n">
        <f aca="false">'✍️ Score Entry 2025-26'!F359</f>
        <v>0</v>
      </c>
      <c r="F355" s="1" t="n">
        <f aca="false">'✍️ Score Entry 2025-26'!G359</f>
        <v>0</v>
      </c>
      <c r="G355" s="20" t="b">
        <f aca="false">E355&gt;F355</f>
        <v>0</v>
      </c>
      <c r="H355" s="20" t="b">
        <f aca="false">F355&gt;E355</f>
        <v>0</v>
      </c>
    </row>
    <row r="356" customFormat="false" ht="15" hidden="false" customHeight="true" outlineLevel="0" collapsed="false">
      <c r="A356" s="19" t="n">
        <v>45949.4375</v>
      </c>
      <c r="B356" s="1" t="s">
        <v>31</v>
      </c>
      <c r="C356" s="1" t="s">
        <v>178</v>
      </c>
      <c r="D356" s="1" t="s">
        <v>177</v>
      </c>
      <c r="E356" s="1" t="n">
        <f aca="false">'✍️ Score Entry 2025-26'!F360</f>
        <v>0</v>
      </c>
      <c r="F356" s="1" t="n">
        <f aca="false">'✍️ Score Entry 2025-26'!G360</f>
        <v>0</v>
      </c>
      <c r="G356" s="20" t="b">
        <f aca="false">E356&gt;F356</f>
        <v>0</v>
      </c>
      <c r="H356" s="20" t="b">
        <f aca="false">F356&gt;E356</f>
        <v>0</v>
      </c>
    </row>
    <row r="357" customFormat="false" ht="15" hidden="false" customHeight="true" outlineLevel="0" collapsed="false">
      <c r="A357" s="19" t="n">
        <v>45949.5</v>
      </c>
      <c r="B357" s="1" t="s">
        <v>30</v>
      </c>
      <c r="C357" s="1" t="s">
        <v>208</v>
      </c>
      <c r="D357" s="1" t="s">
        <v>114</v>
      </c>
      <c r="E357" s="1" t="n">
        <f aca="false">'✍️ Score Entry 2025-26'!F361</f>
        <v>0</v>
      </c>
      <c r="F357" s="1" t="n">
        <f aca="false">'✍️ Score Entry 2025-26'!G361</f>
        <v>0</v>
      </c>
      <c r="G357" s="20" t="b">
        <f aca="false">E357&gt;F357</f>
        <v>0</v>
      </c>
      <c r="H357" s="20" t="b">
        <f aca="false">F357&gt;E357</f>
        <v>0</v>
      </c>
    </row>
    <row r="358" customFormat="false" ht="15" hidden="false" customHeight="true" outlineLevel="0" collapsed="false">
      <c r="A358" s="19" t="n">
        <v>45949.5416666667</v>
      </c>
      <c r="B358" s="1" t="s">
        <v>31</v>
      </c>
      <c r="C358" s="1" t="s">
        <v>136</v>
      </c>
      <c r="D358" s="1" t="s">
        <v>139</v>
      </c>
      <c r="E358" s="1" t="n">
        <f aca="false">'✍️ Score Entry 2025-26'!F362</f>
        <v>0</v>
      </c>
      <c r="F358" s="1" t="n">
        <f aca="false">'✍️ Score Entry 2025-26'!G362</f>
        <v>0</v>
      </c>
      <c r="G358" s="20" t="b">
        <f aca="false">E358&gt;F358</f>
        <v>0</v>
      </c>
      <c r="H358" s="20" t="b">
        <f aca="false">F358&gt;E358</f>
        <v>0</v>
      </c>
    </row>
    <row r="359" customFormat="false" ht="15" hidden="false" customHeight="true" outlineLevel="0" collapsed="false">
      <c r="A359" s="19" t="n">
        <v>45949.5416666667</v>
      </c>
      <c r="B359" s="1" t="s">
        <v>29</v>
      </c>
      <c r="C359" s="1" t="s">
        <v>180</v>
      </c>
      <c r="D359" s="1" t="s">
        <v>138</v>
      </c>
      <c r="E359" s="1" t="n">
        <f aca="false">'✍️ Score Entry 2025-26'!F363</f>
        <v>0</v>
      </c>
      <c r="F359" s="1" t="n">
        <f aca="false">'✍️ Score Entry 2025-26'!G363</f>
        <v>0</v>
      </c>
      <c r="G359" s="20" t="b">
        <f aca="false">E359&gt;F359</f>
        <v>0</v>
      </c>
      <c r="H359" s="20" t="b">
        <f aca="false">F359&gt;E359</f>
        <v>0</v>
      </c>
    </row>
    <row r="360" customFormat="false" ht="15" hidden="false" customHeight="true" outlineLevel="0" collapsed="false">
      <c r="A360" s="19" t="n">
        <v>45949.5416666667</v>
      </c>
      <c r="B360" s="1" t="s">
        <v>31</v>
      </c>
      <c r="C360" s="1" t="s">
        <v>168</v>
      </c>
      <c r="D360" s="1" t="s">
        <v>164</v>
      </c>
      <c r="E360" s="1" t="n">
        <f aca="false">'✍️ Score Entry 2025-26'!F364</f>
        <v>0</v>
      </c>
      <c r="F360" s="1" t="n">
        <f aca="false">'✍️ Score Entry 2025-26'!G364</f>
        <v>0</v>
      </c>
      <c r="G360" s="20" t="b">
        <f aca="false">E360&gt;F360</f>
        <v>0</v>
      </c>
      <c r="H360" s="20" t="b">
        <f aca="false">F360&gt;E360</f>
        <v>0</v>
      </c>
    </row>
    <row r="361" customFormat="false" ht="15" hidden="false" customHeight="true" outlineLevel="0" collapsed="false">
      <c r="A361" s="19" t="n">
        <v>45949.5416666667</v>
      </c>
      <c r="B361" s="1" t="s">
        <v>33</v>
      </c>
      <c r="C361" s="1" t="s">
        <v>157</v>
      </c>
      <c r="D361" s="1" t="s">
        <v>206</v>
      </c>
      <c r="E361" s="1" t="n">
        <f aca="false">'✍️ Score Entry 2025-26'!F365</f>
        <v>0</v>
      </c>
      <c r="F361" s="1" t="n">
        <f aca="false">'✍️ Score Entry 2025-26'!G365</f>
        <v>0</v>
      </c>
      <c r="G361" s="20" t="b">
        <f aca="false">E361&gt;F361</f>
        <v>0</v>
      </c>
      <c r="H361" s="20" t="b">
        <f aca="false">F361&gt;E361</f>
        <v>0</v>
      </c>
    </row>
    <row r="362" customFormat="false" ht="15" hidden="false" customHeight="true" outlineLevel="0" collapsed="false">
      <c r="A362" s="19" t="n">
        <v>45949.5625</v>
      </c>
      <c r="B362" s="1" t="s">
        <v>32</v>
      </c>
      <c r="C362" s="1" t="s">
        <v>189</v>
      </c>
      <c r="D362" s="1" t="s">
        <v>196</v>
      </c>
      <c r="E362" s="1" t="n">
        <f aca="false">'✍️ Score Entry 2025-26'!F366</f>
        <v>0</v>
      </c>
      <c r="F362" s="1" t="n">
        <f aca="false">'✍️ Score Entry 2025-26'!G366</f>
        <v>0</v>
      </c>
      <c r="G362" s="20" t="b">
        <f aca="false">E362&gt;F362</f>
        <v>0</v>
      </c>
      <c r="H362" s="20" t="b">
        <f aca="false">F362&gt;E362</f>
        <v>0</v>
      </c>
    </row>
    <row r="363" customFormat="false" ht="15" hidden="false" customHeight="true" outlineLevel="0" collapsed="false">
      <c r="A363" s="19" t="n">
        <v>45949.59375</v>
      </c>
      <c r="B363" s="1" t="s">
        <v>30</v>
      </c>
      <c r="C363" s="1" t="s">
        <v>118</v>
      </c>
      <c r="D363" s="1" t="s">
        <v>166</v>
      </c>
      <c r="E363" s="1" t="n">
        <f aca="false">'✍️ Score Entry 2025-26'!F367</f>
        <v>0</v>
      </c>
      <c r="F363" s="1" t="n">
        <f aca="false">'✍️ Score Entry 2025-26'!G367</f>
        <v>0</v>
      </c>
      <c r="G363" s="20" t="b">
        <f aca="false">E363&gt;F363</f>
        <v>0</v>
      </c>
      <c r="H363" s="20" t="b">
        <f aca="false">F363&gt;E363</f>
        <v>0</v>
      </c>
    </row>
    <row r="364" customFormat="false" ht="15" hidden="false" customHeight="true" outlineLevel="0" collapsed="false">
      <c r="A364" s="19" t="n">
        <v>45949.6354166667</v>
      </c>
      <c r="B364" s="1" t="s">
        <v>33</v>
      </c>
      <c r="C364" s="1" t="s">
        <v>205</v>
      </c>
      <c r="D364" s="1" t="s">
        <v>134</v>
      </c>
      <c r="E364" s="1" t="n">
        <f aca="false">'✍️ Score Entry 2025-26'!F368</f>
        <v>0</v>
      </c>
      <c r="F364" s="1" t="n">
        <f aca="false">'✍️ Score Entry 2025-26'!G368</f>
        <v>0</v>
      </c>
      <c r="G364" s="20" t="b">
        <f aca="false">E364&gt;F364</f>
        <v>0</v>
      </c>
      <c r="H364" s="20" t="b">
        <f aca="false">F364&gt;E364</f>
        <v>0</v>
      </c>
    </row>
    <row r="365" customFormat="false" ht="15" hidden="false" customHeight="true" outlineLevel="0" collapsed="false">
      <c r="A365" s="19" t="n">
        <v>45949.6354166667</v>
      </c>
      <c r="B365" s="1" t="s">
        <v>33</v>
      </c>
      <c r="C365" s="1" t="s">
        <v>171</v>
      </c>
      <c r="D365" s="1" t="s">
        <v>154</v>
      </c>
      <c r="E365" s="1" t="n">
        <f aca="false">'✍️ Score Entry 2025-26'!F369</f>
        <v>0</v>
      </c>
      <c r="F365" s="1" t="n">
        <f aca="false">'✍️ Score Entry 2025-26'!G369</f>
        <v>0</v>
      </c>
      <c r="G365" s="20" t="b">
        <f aca="false">E365&gt;F365</f>
        <v>0</v>
      </c>
      <c r="H365" s="20" t="b">
        <f aca="false">F365&gt;E365</f>
        <v>0</v>
      </c>
    </row>
    <row r="366" customFormat="false" ht="15" hidden="false" customHeight="true" outlineLevel="0" collapsed="false">
      <c r="A366" s="19" t="n">
        <v>45949.6354166667</v>
      </c>
      <c r="B366" s="1" t="s">
        <v>33</v>
      </c>
      <c r="C366" s="1" t="s">
        <v>158</v>
      </c>
      <c r="D366" s="1" t="s">
        <v>204</v>
      </c>
      <c r="E366" s="1" t="n">
        <f aca="false">'✍️ Score Entry 2025-26'!F370</f>
        <v>0</v>
      </c>
      <c r="F366" s="1" t="n">
        <f aca="false">'✍️ Score Entry 2025-26'!G370</f>
        <v>0</v>
      </c>
      <c r="G366" s="20" t="b">
        <f aca="false">E366&gt;F366</f>
        <v>0</v>
      </c>
      <c r="H366" s="20" t="b">
        <f aca="false">F366&gt;E366</f>
        <v>0</v>
      </c>
    </row>
    <row r="367" customFormat="false" ht="15" hidden="false" customHeight="true" outlineLevel="0" collapsed="false">
      <c r="A367" s="19" t="n">
        <v>45949.6458333333</v>
      </c>
      <c r="B367" s="1" t="s">
        <v>29</v>
      </c>
      <c r="C367" s="1" t="s">
        <v>21</v>
      </c>
      <c r="D367" s="1" t="s">
        <v>121</v>
      </c>
      <c r="E367" s="1" t="n">
        <f aca="false">'✍️ Score Entry 2025-26'!F371</f>
        <v>0</v>
      </c>
      <c r="F367" s="1" t="n">
        <f aca="false">'✍️ Score Entry 2025-26'!G371</f>
        <v>0</v>
      </c>
      <c r="G367" s="20" t="b">
        <f aca="false">E367&gt;F367</f>
        <v>0</v>
      </c>
      <c r="H367" s="20" t="b">
        <f aca="false">F367&gt;E367</f>
        <v>0</v>
      </c>
    </row>
    <row r="368" customFormat="false" ht="15" hidden="false" customHeight="true" outlineLevel="0" collapsed="false">
      <c r="A368" s="19" t="n">
        <v>45949.6458333333</v>
      </c>
      <c r="B368" s="1" t="s">
        <v>32</v>
      </c>
      <c r="C368" s="1" t="s">
        <v>198</v>
      </c>
      <c r="D368" s="1" t="s">
        <v>193</v>
      </c>
      <c r="E368" s="1" t="n">
        <f aca="false">'✍️ Score Entry 2025-26'!F372</f>
        <v>0</v>
      </c>
      <c r="F368" s="1" t="n">
        <f aca="false">'✍️ Score Entry 2025-26'!G372</f>
        <v>0</v>
      </c>
      <c r="G368" s="20" t="b">
        <f aca="false">E368&gt;F368</f>
        <v>0</v>
      </c>
      <c r="H368" s="20" t="b">
        <f aca="false">F368&gt;E368</f>
        <v>0</v>
      </c>
    </row>
    <row r="369" customFormat="false" ht="15" hidden="false" customHeight="true" outlineLevel="0" collapsed="false">
      <c r="A369" s="19" t="n">
        <v>45949.6666666667</v>
      </c>
      <c r="B369" s="1" t="s">
        <v>31</v>
      </c>
      <c r="C369" s="1" t="s">
        <v>24</v>
      </c>
      <c r="D369" s="1" t="s">
        <v>169</v>
      </c>
      <c r="E369" s="1" t="n">
        <f aca="false">'✍️ Score Entry 2025-26'!F373</f>
        <v>0</v>
      </c>
      <c r="F369" s="1" t="n">
        <f aca="false">'✍️ Score Entry 2025-26'!G373</f>
        <v>0</v>
      </c>
      <c r="G369" s="20" t="b">
        <f aca="false">E369&gt;F369</f>
        <v>0</v>
      </c>
      <c r="H369" s="20" t="b">
        <f aca="false">F369&gt;E369</f>
        <v>0</v>
      </c>
    </row>
    <row r="370" customFormat="false" ht="15" hidden="false" customHeight="true" outlineLevel="0" collapsed="false">
      <c r="A370" s="19" t="n">
        <v>45949.6875</v>
      </c>
      <c r="B370" s="1" t="s">
        <v>30</v>
      </c>
      <c r="C370" s="1" t="s">
        <v>203</v>
      </c>
      <c r="D370" s="1" t="s">
        <v>167</v>
      </c>
      <c r="E370" s="1" t="n">
        <f aca="false">'✍️ Score Entry 2025-26'!F374</f>
        <v>0</v>
      </c>
      <c r="F370" s="1" t="n">
        <f aca="false">'✍️ Score Entry 2025-26'!G374</f>
        <v>0</v>
      </c>
      <c r="G370" s="20" t="b">
        <f aca="false">E370&gt;F370</f>
        <v>0</v>
      </c>
      <c r="H370" s="20" t="b">
        <f aca="false">F370&gt;E370</f>
        <v>0</v>
      </c>
    </row>
    <row r="371" customFormat="false" ht="15" hidden="false" customHeight="true" outlineLevel="0" collapsed="false">
      <c r="A371" s="19" t="n">
        <v>45949.78125</v>
      </c>
      <c r="B371" s="1" t="s">
        <v>31</v>
      </c>
      <c r="C371" s="1" t="s">
        <v>145</v>
      </c>
      <c r="D371" s="1" t="s">
        <v>140</v>
      </c>
      <c r="E371" s="1" t="n">
        <f aca="false">'✍️ Score Entry 2025-26'!F375</f>
        <v>0</v>
      </c>
      <c r="F371" s="1" t="n">
        <f aca="false">'✍️ Score Entry 2025-26'!G375</f>
        <v>0</v>
      </c>
      <c r="G371" s="20" t="b">
        <f aca="false">E371&gt;F371</f>
        <v>0</v>
      </c>
      <c r="H371" s="20" t="b">
        <f aca="false">F371&gt;E371</f>
        <v>0</v>
      </c>
    </row>
    <row r="372" customFormat="false" ht="15" hidden="false" customHeight="true" outlineLevel="0" collapsed="false">
      <c r="A372" s="19" t="n">
        <v>45949.78125</v>
      </c>
      <c r="B372" s="1" t="s">
        <v>33</v>
      </c>
      <c r="C372" s="1" t="s">
        <v>159</v>
      </c>
      <c r="D372" s="1" t="s">
        <v>144</v>
      </c>
      <c r="E372" s="1" t="n">
        <f aca="false">'✍️ Score Entry 2025-26'!F376</f>
        <v>0</v>
      </c>
      <c r="F372" s="1" t="n">
        <f aca="false">'✍️ Score Entry 2025-26'!G376</f>
        <v>0</v>
      </c>
      <c r="G372" s="20" t="b">
        <f aca="false">E372&gt;F372</f>
        <v>0</v>
      </c>
      <c r="H372" s="20" t="b">
        <f aca="false">F372&gt;E372</f>
        <v>0</v>
      </c>
    </row>
    <row r="373" customFormat="false" ht="15" hidden="false" customHeight="true" outlineLevel="0" collapsed="false">
      <c r="A373" s="19" t="n">
        <v>45949.7916666667</v>
      </c>
      <c r="B373" s="1" t="s">
        <v>30</v>
      </c>
      <c r="C373" s="1" t="s">
        <v>115</v>
      </c>
      <c r="D373" s="1" t="s">
        <v>18</v>
      </c>
      <c r="E373" s="1" t="n">
        <f aca="false">'✍️ Score Entry 2025-26'!F377</f>
        <v>0</v>
      </c>
      <c r="F373" s="1" t="n">
        <f aca="false">'✍️ Score Entry 2025-26'!G377</f>
        <v>0</v>
      </c>
      <c r="G373" s="20" t="b">
        <f aca="false">E373&gt;F373</f>
        <v>0</v>
      </c>
      <c r="H373" s="20" t="b">
        <f aca="false">F373&gt;E373</f>
        <v>0</v>
      </c>
    </row>
    <row r="374" customFormat="false" ht="15" hidden="false" customHeight="true" outlineLevel="0" collapsed="false">
      <c r="A374" s="19" t="n">
        <v>45950.78125</v>
      </c>
      <c r="B374" s="1" t="s">
        <v>31</v>
      </c>
      <c r="C374" s="1" t="s">
        <v>210</v>
      </c>
      <c r="D374" s="1" t="s">
        <v>165</v>
      </c>
      <c r="E374" s="1" t="n">
        <f aca="false">'✍️ Score Entry 2025-26'!F378</f>
        <v>0</v>
      </c>
      <c r="F374" s="1" t="n">
        <f aca="false">'✍️ Score Entry 2025-26'!G378</f>
        <v>0</v>
      </c>
      <c r="G374" s="20" t="b">
        <f aca="false">E374&gt;F374</f>
        <v>0</v>
      </c>
      <c r="H374" s="20" t="b">
        <f aca="false">F374&gt;E374</f>
        <v>0</v>
      </c>
    </row>
    <row r="375" customFormat="false" ht="15" hidden="false" customHeight="true" outlineLevel="0" collapsed="false">
      <c r="A375" s="19" t="n">
        <v>45950.7916666667</v>
      </c>
      <c r="B375" s="1" t="s">
        <v>29</v>
      </c>
      <c r="C375" s="1" t="s">
        <v>137</v>
      </c>
      <c r="D375" s="1" t="s">
        <v>152</v>
      </c>
      <c r="E375" s="1" t="n">
        <f aca="false">'✍️ Score Entry 2025-26'!F379</f>
        <v>0</v>
      </c>
      <c r="F375" s="1" t="n">
        <f aca="false">'✍️ Score Entry 2025-26'!G379</f>
        <v>0</v>
      </c>
      <c r="G375" s="20" t="b">
        <f aca="false">E375&gt;F375</f>
        <v>0</v>
      </c>
      <c r="H375" s="20" t="b">
        <f aca="false">F375&gt;E375</f>
        <v>0</v>
      </c>
    </row>
    <row r="376" customFormat="false" ht="15" hidden="false" customHeight="true" outlineLevel="0" collapsed="false">
      <c r="A376" s="19" t="n">
        <v>45950.7916666667</v>
      </c>
      <c r="B376" s="1" t="s">
        <v>30</v>
      </c>
      <c r="C376" s="1" t="s">
        <v>119</v>
      </c>
      <c r="D376" s="1" t="s">
        <v>151</v>
      </c>
      <c r="E376" s="1" t="n">
        <f aca="false">'✍️ Score Entry 2025-26'!F380</f>
        <v>0</v>
      </c>
      <c r="F376" s="1" t="n">
        <f aca="false">'✍️ Score Entry 2025-26'!G380</f>
        <v>0</v>
      </c>
      <c r="G376" s="20" t="b">
        <f aca="false">E376&gt;F376</f>
        <v>0</v>
      </c>
      <c r="H376" s="20" t="b">
        <f aca="false">F376&gt;E376</f>
        <v>0</v>
      </c>
    </row>
    <row r="377" customFormat="false" ht="15" hidden="false" customHeight="true" outlineLevel="0" collapsed="false">
      <c r="A377" s="19" t="n">
        <v>45954.7708333333</v>
      </c>
      <c r="B377" s="1" t="s">
        <v>32</v>
      </c>
      <c r="C377" s="1" t="s">
        <v>192</v>
      </c>
      <c r="D377" s="1" t="s">
        <v>188</v>
      </c>
      <c r="E377" s="1" t="n">
        <f aca="false">'✍️ Score Entry 2025-26'!F381</f>
        <v>0</v>
      </c>
      <c r="F377" s="1" t="n">
        <f aca="false">'✍️ Score Entry 2025-26'!G381</f>
        <v>0</v>
      </c>
      <c r="G377" s="20" t="b">
        <f aca="false">E377&gt;F377</f>
        <v>0</v>
      </c>
      <c r="H377" s="20" t="b">
        <f aca="false">F377&gt;E377</f>
        <v>0</v>
      </c>
    </row>
    <row r="378" customFormat="false" ht="15" hidden="false" customHeight="true" outlineLevel="0" collapsed="false">
      <c r="A378" s="19" t="n">
        <v>45954.78125</v>
      </c>
      <c r="B378" s="1" t="s">
        <v>33</v>
      </c>
      <c r="C378" s="1" t="s">
        <v>206</v>
      </c>
      <c r="D378" s="1" t="s">
        <v>159</v>
      </c>
      <c r="E378" s="1" t="n">
        <f aca="false">'✍️ Score Entry 2025-26'!F382</f>
        <v>0</v>
      </c>
      <c r="F378" s="1" t="n">
        <f aca="false">'✍️ Score Entry 2025-26'!G382</f>
        <v>0</v>
      </c>
      <c r="G378" s="20" t="b">
        <f aca="false">E378&gt;F378</f>
        <v>0</v>
      </c>
      <c r="H378" s="20" t="b">
        <f aca="false">F378&gt;E378</f>
        <v>0</v>
      </c>
    </row>
    <row r="379" customFormat="false" ht="15" hidden="false" customHeight="true" outlineLevel="0" collapsed="false">
      <c r="A379" s="19" t="n">
        <v>45954.78125</v>
      </c>
      <c r="B379" s="1" t="s">
        <v>31</v>
      </c>
      <c r="C379" s="1" t="s">
        <v>145</v>
      </c>
      <c r="D379" s="1" t="s">
        <v>213</v>
      </c>
      <c r="E379" s="1" t="n">
        <f aca="false">'✍️ Score Entry 2025-26'!F383</f>
        <v>0</v>
      </c>
      <c r="F379" s="1" t="n">
        <f aca="false">'✍️ Score Entry 2025-26'!G383</f>
        <v>0</v>
      </c>
      <c r="G379" s="20" t="b">
        <f aca="false">E379&gt;F379</f>
        <v>0</v>
      </c>
      <c r="H379" s="20" t="b">
        <f aca="false">F379&gt;E379</f>
        <v>0</v>
      </c>
    </row>
    <row r="380" customFormat="false" ht="15" hidden="false" customHeight="true" outlineLevel="0" collapsed="false">
      <c r="A380" s="19" t="n">
        <v>45954.7916666667</v>
      </c>
      <c r="B380" s="1" t="s">
        <v>30</v>
      </c>
      <c r="C380" s="1" t="s">
        <v>166</v>
      </c>
      <c r="D380" s="1" t="s">
        <v>124</v>
      </c>
      <c r="E380" s="1" t="n">
        <f aca="false">'✍️ Score Entry 2025-26'!F384</f>
        <v>0</v>
      </c>
      <c r="F380" s="1" t="n">
        <f aca="false">'✍️ Score Entry 2025-26'!G384</f>
        <v>0</v>
      </c>
      <c r="G380" s="20" t="b">
        <f aca="false">E380&gt;F380</f>
        <v>0</v>
      </c>
      <c r="H380" s="20" t="b">
        <f aca="false">F380&gt;E380</f>
        <v>0</v>
      </c>
    </row>
    <row r="381" customFormat="false" ht="15" hidden="false" customHeight="true" outlineLevel="0" collapsed="false">
      <c r="A381" s="19" t="n">
        <v>45954.7916666667</v>
      </c>
      <c r="B381" s="1" t="s">
        <v>29</v>
      </c>
      <c r="C381" s="1" t="s">
        <v>207</v>
      </c>
      <c r="D381" s="1" t="s">
        <v>137</v>
      </c>
      <c r="E381" s="1" t="n">
        <f aca="false">'✍️ Score Entry 2025-26'!F385</f>
        <v>0</v>
      </c>
      <c r="F381" s="1" t="n">
        <f aca="false">'✍️ Score Entry 2025-26'!G385</f>
        <v>0</v>
      </c>
      <c r="G381" s="20" t="b">
        <f aca="false">E381&gt;F381</f>
        <v>0</v>
      </c>
      <c r="H381" s="20" t="b">
        <f aca="false">F381&gt;E381</f>
        <v>0</v>
      </c>
    </row>
    <row r="382" customFormat="false" ht="15" hidden="false" customHeight="true" outlineLevel="0" collapsed="false">
      <c r="A382" s="19" t="n">
        <v>45955.5</v>
      </c>
      <c r="B382" s="1" t="s">
        <v>30</v>
      </c>
      <c r="C382" s="1" t="s">
        <v>117</v>
      </c>
      <c r="D382" s="1" t="s">
        <v>200</v>
      </c>
      <c r="E382" s="1" t="n">
        <f aca="false">'✍️ Score Entry 2025-26'!F386</f>
        <v>0</v>
      </c>
      <c r="F382" s="1" t="n">
        <f aca="false">'✍️ Score Entry 2025-26'!G386</f>
        <v>0</v>
      </c>
      <c r="G382" s="20" t="b">
        <f aca="false">E382&gt;F382</f>
        <v>0</v>
      </c>
      <c r="H382" s="20" t="b">
        <f aca="false">F382&gt;E382</f>
        <v>0</v>
      </c>
    </row>
    <row r="383" customFormat="false" ht="15" hidden="false" customHeight="true" outlineLevel="0" collapsed="false">
      <c r="A383" s="19" t="n">
        <v>45955.5416666667</v>
      </c>
      <c r="B383" s="1" t="s">
        <v>31</v>
      </c>
      <c r="C383" s="1" t="s">
        <v>165</v>
      </c>
      <c r="D383" s="1" t="s">
        <v>174</v>
      </c>
      <c r="E383" s="1" t="n">
        <f aca="false">'✍️ Score Entry 2025-26'!F387</f>
        <v>0</v>
      </c>
      <c r="F383" s="1" t="n">
        <f aca="false">'✍️ Score Entry 2025-26'!G387</f>
        <v>0</v>
      </c>
      <c r="G383" s="20" t="b">
        <f aca="false">E383&gt;F383</f>
        <v>0</v>
      </c>
      <c r="H383" s="20" t="b">
        <f aca="false">F383&gt;E383</f>
        <v>0</v>
      </c>
    </row>
    <row r="384" customFormat="false" ht="15" hidden="false" customHeight="true" outlineLevel="0" collapsed="false">
      <c r="A384" s="19" t="n">
        <v>45955.5416666667</v>
      </c>
      <c r="B384" s="1" t="s">
        <v>31</v>
      </c>
      <c r="C384" s="1" t="s">
        <v>139</v>
      </c>
      <c r="D384" s="1" t="s">
        <v>178</v>
      </c>
      <c r="E384" s="1" t="n">
        <f aca="false">'✍️ Score Entry 2025-26'!F388</f>
        <v>0</v>
      </c>
      <c r="F384" s="1" t="n">
        <f aca="false">'✍️ Score Entry 2025-26'!G388</f>
        <v>0</v>
      </c>
      <c r="G384" s="20" t="b">
        <f aca="false">E384&gt;F384</f>
        <v>0</v>
      </c>
      <c r="H384" s="20" t="b">
        <f aca="false">F384&gt;E384</f>
        <v>0</v>
      </c>
    </row>
    <row r="385" customFormat="false" ht="15" hidden="false" customHeight="true" outlineLevel="0" collapsed="false">
      <c r="A385" s="19" t="n">
        <v>45955.5625</v>
      </c>
      <c r="B385" s="1" t="s">
        <v>32</v>
      </c>
      <c r="C385" s="1" t="s">
        <v>196</v>
      </c>
      <c r="D385" s="1" t="s">
        <v>198</v>
      </c>
      <c r="E385" s="1" t="n">
        <f aca="false">'✍️ Score Entry 2025-26'!F389</f>
        <v>0</v>
      </c>
      <c r="F385" s="1" t="n">
        <f aca="false">'✍️ Score Entry 2025-26'!G389</f>
        <v>0</v>
      </c>
      <c r="G385" s="20" t="b">
        <f aca="false">E385&gt;F385</f>
        <v>0</v>
      </c>
      <c r="H385" s="20" t="b">
        <f aca="false">F385&gt;E385</f>
        <v>0</v>
      </c>
    </row>
    <row r="386" customFormat="false" ht="15" hidden="false" customHeight="true" outlineLevel="0" collapsed="false">
      <c r="A386" s="19" t="n">
        <v>45955.5625</v>
      </c>
      <c r="B386" s="1" t="s">
        <v>32</v>
      </c>
      <c r="C386" s="1" t="s">
        <v>191</v>
      </c>
      <c r="D386" s="1" t="s">
        <v>185</v>
      </c>
      <c r="E386" s="1" t="n">
        <f aca="false">'✍️ Score Entry 2025-26'!F390</f>
        <v>0</v>
      </c>
      <c r="F386" s="1" t="n">
        <f aca="false">'✍️ Score Entry 2025-26'!G390</f>
        <v>0</v>
      </c>
      <c r="G386" s="20" t="b">
        <f aca="false">E386&gt;F386</f>
        <v>0</v>
      </c>
      <c r="H386" s="20" t="b">
        <f aca="false">F386&gt;E386</f>
        <v>0</v>
      </c>
    </row>
    <row r="387" customFormat="false" ht="15" hidden="false" customHeight="true" outlineLevel="0" collapsed="false">
      <c r="A387" s="19" t="n">
        <v>45955.5625</v>
      </c>
      <c r="B387" s="1" t="s">
        <v>32</v>
      </c>
      <c r="C387" s="1" t="s">
        <v>212</v>
      </c>
      <c r="D387" s="1" t="s">
        <v>197</v>
      </c>
      <c r="E387" s="1" t="n">
        <f aca="false">'✍️ Score Entry 2025-26'!F391</f>
        <v>0</v>
      </c>
      <c r="F387" s="1" t="n">
        <f aca="false">'✍️ Score Entry 2025-26'!G391</f>
        <v>0</v>
      </c>
      <c r="G387" s="20" t="b">
        <f aca="false">E387&gt;F387</f>
        <v>0</v>
      </c>
      <c r="H387" s="20" t="b">
        <f aca="false">F387&gt;E387</f>
        <v>0</v>
      </c>
    </row>
    <row r="388" customFormat="false" ht="15" hidden="false" customHeight="true" outlineLevel="0" collapsed="false">
      <c r="A388" s="19" t="n">
        <v>45955.5625</v>
      </c>
      <c r="B388" s="1" t="s">
        <v>32</v>
      </c>
      <c r="C388" s="1" t="s">
        <v>183</v>
      </c>
      <c r="D388" s="1" t="s">
        <v>15</v>
      </c>
      <c r="E388" s="1" t="n">
        <f aca="false">'✍️ Score Entry 2025-26'!F392</f>
        <v>0</v>
      </c>
      <c r="F388" s="1" t="n">
        <f aca="false">'✍️ Score Entry 2025-26'!G392</f>
        <v>0</v>
      </c>
      <c r="G388" s="20" t="b">
        <f aca="false">E388&gt;F388</f>
        <v>0</v>
      </c>
      <c r="H388" s="20" t="b">
        <f aca="false">F388&gt;E388</f>
        <v>0</v>
      </c>
    </row>
    <row r="389" customFormat="false" ht="15" hidden="false" customHeight="true" outlineLevel="0" collapsed="false">
      <c r="A389" s="19" t="n">
        <v>45955.5625</v>
      </c>
      <c r="B389" s="1" t="s">
        <v>32</v>
      </c>
      <c r="C389" s="1" t="s">
        <v>193</v>
      </c>
      <c r="D389" s="1" t="s">
        <v>199</v>
      </c>
      <c r="E389" s="1" t="n">
        <f aca="false">'✍️ Score Entry 2025-26'!F393</f>
        <v>0</v>
      </c>
      <c r="F389" s="1" t="n">
        <f aca="false">'✍️ Score Entry 2025-26'!G393</f>
        <v>0</v>
      </c>
      <c r="G389" s="20" t="b">
        <f aca="false">E389&gt;F389</f>
        <v>0</v>
      </c>
      <c r="H389" s="20" t="b">
        <f aca="false">F389&gt;E389</f>
        <v>0</v>
      </c>
    </row>
    <row r="390" customFormat="false" ht="15" hidden="false" customHeight="true" outlineLevel="0" collapsed="false">
      <c r="A390" s="19" t="n">
        <v>45955.5833333333</v>
      </c>
      <c r="B390" s="1" t="s">
        <v>29</v>
      </c>
      <c r="C390" s="1" t="s">
        <v>132</v>
      </c>
      <c r="D390" s="1" t="s">
        <v>122</v>
      </c>
      <c r="E390" s="1" t="n">
        <f aca="false">'✍️ Score Entry 2025-26'!F394</f>
        <v>0</v>
      </c>
      <c r="F390" s="1" t="n">
        <f aca="false">'✍️ Score Entry 2025-26'!G394</f>
        <v>0</v>
      </c>
      <c r="G390" s="20" t="b">
        <f aca="false">E390&gt;F390</f>
        <v>0</v>
      </c>
      <c r="H390" s="20" t="b">
        <f aca="false">F390&gt;E390</f>
        <v>0</v>
      </c>
    </row>
    <row r="391" customFormat="false" ht="15" hidden="false" customHeight="true" outlineLevel="0" collapsed="false">
      <c r="A391" s="19" t="n">
        <v>45955.5833333333</v>
      </c>
      <c r="B391" s="1" t="s">
        <v>29</v>
      </c>
      <c r="C391" s="1" t="s">
        <v>162</v>
      </c>
      <c r="D391" s="1" t="s">
        <v>202</v>
      </c>
      <c r="E391" s="1" t="n">
        <f aca="false">'✍️ Score Entry 2025-26'!F395</f>
        <v>0</v>
      </c>
      <c r="F391" s="1" t="n">
        <f aca="false">'✍️ Score Entry 2025-26'!G395</f>
        <v>0</v>
      </c>
      <c r="G391" s="20" t="b">
        <f aca="false">E391&gt;F391</f>
        <v>0</v>
      </c>
      <c r="H391" s="20" t="b">
        <f aca="false">F391&gt;E391</f>
        <v>0</v>
      </c>
    </row>
    <row r="392" customFormat="false" ht="15" hidden="false" customHeight="true" outlineLevel="0" collapsed="false">
      <c r="A392" s="19" t="n">
        <v>45955.59375</v>
      </c>
      <c r="B392" s="1" t="s">
        <v>30</v>
      </c>
      <c r="C392" s="1" t="s">
        <v>176</v>
      </c>
      <c r="D392" s="1" t="s">
        <v>208</v>
      </c>
      <c r="E392" s="1" t="n">
        <f aca="false">'✍️ Score Entry 2025-26'!F396</f>
        <v>0</v>
      </c>
      <c r="F392" s="1" t="n">
        <f aca="false">'✍️ Score Entry 2025-26'!G396</f>
        <v>0</v>
      </c>
      <c r="G392" s="20" t="b">
        <f aca="false">E392&gt;F392</f>
        <v>0</v>
      </c>
      <c r="H392" s="20" t="b">
        <f aca="false">F392&gt;E392</f>
        <v>0</v>
      </c>
    </row>
    <row r="393" customFormat="false" ht="15" hidden="false" customHeight="true" outlineLevel="0" collapsed="false">
      <c r="A393" s="19" t="n">
        <v>45955.625</v>
      </c>
      <c r="B393" s="1" t="s">
        <v>33</v>
      </c>
      <c r="C393" s="1" t="s">
        <v>134</v>
      </c>
      <c r="D393" s="1" t="s">
        <v>17</v>
      </c>
      <c r="E393" s="1" t="n">
        <f aca="false">'✍️ Score Entry 2025-26'!F397</f>
        <v>0</v>
      </c>
      <c r="F393" s="1" t="n">
        <f aca="false">'✍️ Score Entry 2025-26'!G397</f>
        <v>0</v>
      </c>
      <c r="G393" s="20" t="b">
        <f aca="false">E393&gt;F393</f>
        <v>0</v>
      </c>
      <c r="H393" s="20" t="b">
        <f aca="false">F393&gt;E393</f>
        <v>0</v>
      </c>
    </row>
    <row r="394" customFormat="false" ht="15" hidden="false" customHeight="true" outlineLevel="0" collapsed="false">
      <c r="A394" s="19" t="n">
        <v>45955.6666666667</v>
      </c>
      <c r="B394" s="1" t="s">
        <v>31</v>
      </c>
      <c r="C394" s="1" t="s">
        <v>22</v>
      </c>
      <c r="D394" s="1" t="s">
        <v>19</v>
      </c>
      <c r="E394" s="1" t="n">
        <f aca="false">'✍️ Score Entry 2025-26'!F398</f>
        <v>0</v>
      </c>
      <c r="F394" s="1" t="n">
        <f aca="false">'✍️ Score Entry 2025-26'!G398</f>
        <v>0</v>
      </c>
      <c r="G394" s="20" t="b">
        <f aca="false">E394&gt;F394</f>
        <v>0</v>
      </c>
      <c r="H394" s="20" t="b">
        <f aca="false">F394&gt;E394</f>
        <v>0</v>
      </c>
    </row>
    <row r="395" customFormat="false" ht="15" hidden="false" customHeight="true" outlineLevel="0" collapsed="false">
      <c r="A395" s="19" t="n">
        <v>45955.6875</v>
      </c>
      <c r="B395" s="1" t="s">
        <v>30</v>
      </c>
      <c r="C395" s="1" t="s">
        <v>114</v>
      </c>
      <c r="D395" s="1" t="s">
        <v>115</v>
      </c>
      <c r="E395" s="1" t="n">
        <f aca="false">'✍️ Score Entry 2025-26'!F399</f>
        <v>0</v>
      </c>
      <c r="F395" s="1" t="n">
        <f aca="false">'✍️ Score Entry 2025-26'!G399</f>
        <v>0</v>
      </c>
      <c r="G395" s="20" t="b">
        <f aca="false">E395&gt;F395</f>
        <v>0</v>
      </c>
      <c r="H395" s="20" t="b">
        <f aca="false">F395&gt;E395</f>
        <v>0</v>
      </c>
    </row>
    <row r="396" customFormat="false" ht="15" hidden="false" customHeight="true" outlineLevel="0" collapsed="false">
      <c r="A396" s="19" t="n">
        <v>45955.6875</v>
      </c>
      <c r="B396" s="1" t="s">
        <v>29</v>
      </c>
      <c r="C396" s="1" t="s">
        <v>121</v>
      </c>
      <c r="D396" s="1" t="s">
        <v>129</v>
      </c>
      <c r="E396" s="1" t="n">
        <f aca="false">'✍️ Score Entry 2025-26'!F400</f>
        <v>0</v>
      </c>
      <c r="F396" s="1" t="n">
        <f aca="false">'✍️ Score Entry 2025-26'!G400</f>
        <v>0</v>
      </c>
      <c r="G396" s="20" t="b">
        <f aca="false">E396&gt;F396</f>
        <v>0</v>
      </c>
      <c r="H396" s="20" t="b">
        <f aca="false">F396&gt;E396</f>
        <v>0</v>
      </c>
    </row>
    <row r="397" customFormat="false" ht="15" hidden="false" customHeight="true" outlineLevel="0" collapsed="false">
      <c r="A397" s="19" t="n">
        <v>45955.6875</v>
      </c>
      <c r="B397" s="1" t="s">
        <v>32</v>
      </c>
      <c r="C397" s="1" t="s">
        <v>195</v>
      </c>
      <c r="D397" s="1" t="s">
        <v>211</v>
      </c>
      <c r="E397" s="1" t="n">
        <f aca="false">'✍️ Score Entry 2025-26'!F401</f>
        <v>0</v>
      </c>
      <c r="F397" s="1" t="n">
        <f aca="false">'✍️ Score Entry 2025-26'!G401</f>
        <v>0</v>
      </c>
      <c r="G397" s="20" t="b">
        <f aca="false">E397&gt;F397</f>
        <v>0</v>
      </c>
      <c r="H397" s="20" t="b">
        <f aca="false">F397&gt;E397</f>
        <v>0</v>
      </c>
    </row>
    <row r="398" customFormat="false" ht="15" hidden="false" customHeight="true" outlineLevel="0" collapsed="false">
      <c r="A398" s="19" t="n">
        <v>45955.7083333333</v>
      </c>
      <c r="B398" s="1" t="s">
        <v>33</v>
      </c>
      <c r="C398" s="1" t="s">
        <v>149</v>
      </c>
      <c r="D398" s="1" t="s">
        <v>158</v>
      </c>
      <c r="E398" s="1" t="n">
        <f aca="false">'✍️ Score Entry 2025-26'!F402</f>
        <v>0</v>
      </c>
      <c r="F398" s="1" t="n">
        <f aca="false">'✍️ Score Entry 2025-26'!G402</f>
        <v>0</v>
      </c>
      <c r="G398" s="20" t="b">
        <f aca="false">E398&gt;F398</f>
        <v>0</v>
      </c>
      <c r="H398" s="20" t="b">
        <f aca="false">F398&gt;E398</f>
        <v>0</v>
      </c>
    </row>
    <row r="399" customFormat="false" ht="15" hidden="false" customHeight="true" outlineLevel="0" collapsed="false">
      <c r="A399" s="19" t="n">
        <v>45955.78125</v>
      </c>
      <c r="B399" s="1" t="s">
        <v>31</v>
      </c>
      <c r="C399" s="1" t="s">
        <v>210</v>
      </c>
      <c r="D399" s="1" t="s">
        <v>24</v>
      </c>
      <c r="E399" s="1" t="n">
        <f aca="false">'✍️ Score Entry 2025-26'!F403</f>
        <v>0</v>
      </c>
      <c r="F399" s="1" t="n">
        <f aca="false">'✍️ Score Entry 2025-26'!G403</f>
        <v>0</v>
      </c>
      <c r="G399" s="20" t="b">
        <f aca="false">E399&gt;F399</f>
        <v>0</v>
      </c>
      <c r="H399" s="20" t="b">
        <f aca="false">F399&gt;E399</f>
        <v>0</v>
      </c>
    </row>
    <row r="400" customFormat="false" ht="15" hidden="false" customHeight="true" outlineLevel="0" collapsed="false">
      <c r="A400" s="19" t="n">
        <v>45955.7916666667</v>
      </c>
      <c r="B400" s="1" t="s">
        <v>30</v>
      </c>
      <c r="C400" s="1" t="s">
        <v>151</v>
      </c>
      <c r="D400" s="1" t="s">
        <v>181</v>
      </c>
      <c r="E400" s="1" t="n">
        <f aca="false">'✍️ Score Entry 2025-26'!F404</f>
        <v>0</v>
      </c>
      <c r="F400" s="1" t="n">
        <f aca="false">'✍️ Score Entry 2025-26'!G404</f>
        <v>0</v>
      </c>
      <c r="G400" s="20" t="b">
        <f aca="false">E400&gt;F400</f>
        <v>0</v>
      </c>
      <c r="H400" s="20" t="b">
        <f aca="false">F400&gt;E400</f>
        <v>0</v>
      </c>
    </row>
    <row r="401" customFormat="false" ht="15" hidden="false" customHeight="true" outlineLevel="0" collapsed="false">
      <c r="A401" s="19" t="n">
        <v>45955.7916666667</v>
      </c>
      <c r="B401" s="1" t="s">
        <v>29</v>
      </c>
      <c r="C401" s="1" t="s">
        <v>152</v>
      </c>
      <c r="D401" s="1" t="s">
        <v>21</v>
      </c>
      <c r="E401" s="1" t="n">
        <f aca="false">'✍️ Score Entry 2025-26'!F405</f>
        <v>0</v>
      </c>
      <c r="F401" s="1" t="n">
        <f aca="false">'✍️ Score Entry 2025-26'!G405</f>
        <v>0</v>
      </c>
      <c r="G401" s="20" t="b">
        <f aca="false">E401&gt;F401</f>
        <v>0</v>
      </c>
      <c r="H401" s="20" t="b">
        <f aca="false">F401&gt;E401</f>
        <v>0</v>
      </c>
    </row>
    <row r="402" customFormat="false" ht="15" hidden="false" customHeight="true" outlineLevel="0" collapsed="false">
      <c r="A402" s="19" t="n">
        <v>45955.7951388889</v>
      </c>
      <c r="B402" s="1" t="s">
        <v>33</v>
      </c>
      <c r="C402" s="1" t="s">
        <v>157</v>
      </c>
      <c r="D402" s="1" t="s">
        <v>135</v>
      </c>
      <c r="E402" s="1" t="n">
        <f aca="false">'✍️ Score Entry 2025-26'!F406</f>
        <v>0</v>
      </c>
      <c r="F402" s="1" t="n">
        <f aca="false">'✍️ Score Entry 2025-26'!G406</f>
        <v>0</v>
      </c>
      <c r="G402" s="20" t="b">
        <f aca="false">E402&gt;F402</f>
        <v>0</v>
      </c>
      <c r="H402" s="20" t="b">
        <f aca="false">F402&gt;E402</f>
        <v>0</v>
      </c>
    </row>
    <row r="403" customFormat="false" ht="15" hidden="false" customHeight="true" outlineLevel="0" collapsed="false">
      <c r="A403" s="19" t="n">
        <v>45956.4791666667</v>
      </c>
      <c r="B403" s="1" t="s">
        <v>31</v>
      </c>
      <c r="C403" s="1" t="s">
        <v>146</v>
      </c>
      <c r="D403" s="1" t="s">
        <v>136</v>
      </c>
      <c r="E403" s="1" t="n">
        <f aca="false">'✍️ Score Entry 2025-26'!F407</f>
        <v>0</v>
      </c>
      <c r="F403" s="1" t="n">
        <f aca="false">'✍️ Score Entry 2025-26'!G407</f>
        <v>0</v>
      </c>
      <c r="G403" s="20" t="b">
        <f aca="false">E403&gt;F403</f>
        <v>0</v>
      </c>
      <c r="H403" s="20" t="b">
        <f aca="false">F403&gt;E403</f>
        <v>0</v>
      </c>
    </row>
    <row r="404" customFormat="false" ht="15" hidden="false" customHeight="true" outlineLevel="0" collapsed="false">
      <c r="A404" s="19" t="n">
        <v>45956.5416666667</v>
      </c>
      <c r="B404" s="1" t="s">
        <v>30</v>
      </c>
      <c r="C404" s="1" t="s">
        <v>173</v>
      </c>
      <c r="D404" s="1" t="s">
        <v>203</v>
      </c>
      <c r="E404" s="1" t="n">
        <f aca="false">'✍️ Score Entry 2025-26'!F408</f>
        <v>0</v>
      </c>
      <c r="F404" s="1" t="n">
        <f aca="false">'✍️ Score Entry 2025-26'!G408</f>
        <v>0</v>
      </c>
      <c r="G404" s="20" t="b">
        <f aca="false">E404&gt;F404</f>
        <v>0</v>
      </c>
      <c r="H404" s="20" t="b">
        <f aca="false">F404&gt;E404</f>
        <v>0</v>
      </c>
    </row>
    <row r="405" customFormat="false" ht="15" hidden="false" customHeight="true" outlineLevel="0" collapsed="false">
      <c r="A405" s="19" t="n">
        <v>45956.5833333333</v>
      </c>
      <c r="B405" s="1" t="s">
        <v>31</v>
      </c>
      <c r="C405" s="1" t="s">
        <v>209</v>
      </c>
      <c r="D405" s="1" t="s">
        <v>20</v>
      </c>
      <c r="E405" s="1" t="n">
        <f aca="false">'✍️ Score Entry 2025-26'!F409</f>
        <v>0</v>
      </c>
      <c r="F405" s="1" t="n">
        <f aca="false">'✍️ Score Entry 2025-26'!G409</f>
        <v>0</v>
      </c>
      <c r="G405" s="20" t="b">
        <f aca="false">E405&gt;F405</f>
        <v>0</v>
      </c>
      <c r="H405" s="20" t="b">
        <f aca="false">F405&gt;E405</f>
        <v>0</v>
      </c>
    </row>
    <row r="406" customFormat="false" ht="15" hidden="false" customHeight="true" outlineLevel="0" collapsed="false">
      <c r="A406" s="19" t="n">
        <v>45956.5833333333</v>
      </c>
      <c r="B406" s="1" t="s">
        <v>31</v>
      </c>
      <c r="C406" s="1" t="s">
        <v>163</v>
      </c>
      <c r="D406" s="1" t="s">
        <v>168</v>
      </c>
      <c r="E406" s="1" t="n">
        <f aca="false">'✍️ Score Entry 2025-26'!F410</f>
        <v>0</v>
      </c>
      <c r="F406" s="1" t="n">
        <f aca="false">'✍️ Score Entry 2025-26'!G410</f>
        <v>0</v>
      </c>
      <c r="G406" s="20" t="b">
        <f aca="false">E406&gt;F406</f>
        <v>0</v>
      </c>
      <c r="H406" s="20" t="b">
        <f aca="false">F406&gt;E406</f>
        <v>0</v>
      </c>
    </row>
    <row r="407" customFormat="false" ht="15" hidden="false" customHeight="true" outlineLevel="0" collapsed="false">
      <c r="A407" s="19" t="n">
        <v>45956.5833333333</v>
      </c>
      <c r="B407" s="1" t="s">
        <v>33</v>
      </c>
      <c r="C407" s="1" t="s">
        <v>144</v>
      </c>
      <c r="D407" s="1" t="s">
        <v>204</v>
      </c>
      <c r="E407" s="1" t="n">
        <f aca="false">'✍️ Score Entry 2025-26'!F411</f>
        <v>0</v>
      </c>
      <c r="F407" s="1" t="n">
        <f aca="false">'✍️ Score Entry 2025-26'!G411</f>
        <v>0</v>
      </c>
      <c r="G407" s="20" t="b">
        <f aca="false">E407&gt;F407</f>
        <v>0</v>
      </c>
      <c r="H407" s="20" t="b">
        <f aca="false">F407&gt;E407</f>
        <v>0</v>
      </c>
    </row>
    <row r="408" customFormat="false" ht="15" hidden="false" customHeight="true" outlineLevel="0" collapsed="false">
      <c r="A408" s="19" t="n">
        <v>45956.5833333333</v>
      </c>
      <c r="B408" s="1" t="s">
        <v>29</v>
      </c>
      <c r="C408" s="1" t="s">
        <v>131</v>
      </c>
      <c r="D408" s="1" t="s">
        <v>201</v>
      </c>
      <c r="E408" s="1" t="n">
        <f aca="false">'✍️ Score Entry 2025-26'!F412</f>
        <v>0</v>
      </c>
      <c r="F408" s="1" t="n">
        <f aca="false">'✍️ Score Entry 2025-26'!G412</f>
        <v>0</v>
      </c>
      <c r="G408" s="20" t="b">
        <f aca="false">E408&gt;F408</f>
        <v>0</v>
      </c>
      <c r="H408" s="20" t="b">
        <f aca="false">F408&gt;E408</f>
        <v>0</v>
      </c>
    </row>
    <row r="409" customFormat="false" ht="15" hidden="false" customHeight="true" outlineLevel="0" collapsed="false">
      <c r="A409" s="19" t="n">
        <v>45956.5833333333</v>
      </c>
      <c r="B409" s="1" t="s">
        <v>29</v>
      </c>
      <c r="C409" s="1" t="s">
        <v>127</v>
      </c>
      <c r="D409" s="1" t="s">
        <v>126</v>
      </c>
      <c r="E409" s="1" t="n">
        <f aca="false">'✍️ Score Entry 2025-26'!F413</f>
        <v>0</v>
      </c>
      <c r="F409" s="1" t="n">
        <f aca="false">'✍️ Score Entry 2025-26'!G413</f>
        <v>0</v>
      </c>
      <c r="G409" s="20" t="b">
        <f aca="false">E409&gt;F409</f>
        <v>0</v>
      </c>
      <c r="H409" s="20" t="b">
        <f aca="false">F409&gt;E409</f>
        <v>0</v>
      </c>
    </row>
    <row r="410" customFormat="false" ht="15" hidden="false" customHeight="true" outlineLevel="0" collapsed="false">
      <c r="A410" s="19" t="n">
        <v>45956.5833333333</v>
      </c>
      <c r="B410" s="1" t="s">
        <v>29</v>
      </c>
      <c r="C410" s="1" t="s">
        <v>130</v>
      </c>
      <c r="D410" s="1" t="s">
        <v>153</v>
      </c>
      <c r="E410" s="1" t="n">
        <f aca="false">'✍️ Score Entry 2025-26'!F414</f>
        <v>0</v>
      </c>
      <c r="F410" s="1" t="n">
        <f aca="false">'✍️ Score Entry 2025-26'!G414</f>
        <v>0</v>
      </c>
      <c r="G410" s="20" t="b">
        <f aca="false">E410&gt;F410</f>
        <v>0</v>
      </c>
      <c r="H410" s="20" t="b">
        <f aca="false">F410&gt;E410</f>
        <v>0</v>
      </c>
    </row>
    <row r="411" customFormat="false" ht="15" hidden="false" customHeight="true" outlineLevel="0" collapsed="false">
      <c r="A411" s="19" t="n">
        <v>45956.5833333333</v>
      </c>
      <c r="B411" s="1" t="s">
        <v>29</v>
      </c>
      <c r="C411" s="1" t="s">
        <v>138</v>
      </c>
      <c r="D411" s="1" t="s">
        <v>23</v>
      </c>
      <c r="E411" s="1" t="n">
        <f aca="false">'✍️ Score Entry 2025-26'!F415</f>
        <v>0</v>
      </c>
      <c r="F411" s="1" t="n">
        <f aca="false">'✍️ Score Entry 2025-26'!G415</f>
        <v>0</v>
      </c>
      <c r="G411" s="20" t="b">
        <f aca="false">E411&gt;F411</f>
        <v>0</v>
      </c>
      <c r="H411" s="20" t="b">
        <f aca="false">F411&gt;E411</f>
        <v>0</v>
      </c>
    </row>
    <row r="412" customFormat="false" ht="15" hidden="false" customHeight="true" outlineLevel="0" collapsed="false">
      <c r="A412" s="19" t="n">
        <v>45956.6041666667</v>
      </c>
      <c r="B412" s="1" t="s">
        <v>32</v>
      </c>
      <c r="C412" s="1" t="s">
        <v>184</v>
      </c>
      <c r="D412" s="1" t="s">
        <v>189</v>
      </c>
      <c r="E412" s="1" t="n">
        <f aca="false">'✍️ Score Entry 2025-26'!F416</f>
        <v>0</v>
      </c>
      <c r="F412" s="1" t="n">
        <f aca="false">'✍️ Score Entry 2025-26'!G416</f>
        <v>0</v>
      </c>
      <c r="G412" s="20" t="b">
        <f aca="false">E412&gt;F412</f>
        <v>0</v>
      </c>
      <c r="H412" s="20" t="b">
        <f aca="false">F412&gt;E412</f>
        <v>0</v>
      </c>
    </row>
    <row r="413" customFormat="false" ht="15" hidden="false" customHeight="true" outlineLevel="0" collapsed="false">
      <c r="A413" s="19" t="n">
        <v>45956.6354166667</v>
      </c>
      <c r="B413" s="1" t="s">
        <v>30</v>
      </c>
      <c r="C413" s="1" t="s">
        <v>18</v>
      </c>
      <c r="D413" s="1" t="s">
        <v>16</v>
      </c>
      <c r="E413" s="1" t="n">
        <f aca="false">'✍️ Score Entry 2025-26'!F417</f>
        <v>0</v>
      </c>
      <c r="F413" s="1" t="n">
        <f aca="false">'✍️ Score Entry 2025-26'!G417</f>
        <v>0</v>
      </c>
      <c r="G413" s="20" t="b">
        <f aca="false">E413&gt;F413</f>
        <v>0</v>
      </c>
      <c r="H413" s="20" t="b">
        <f aca="false">F413&gt;E413</f>
        <v>0</v>
      </c>
    </row>
    <row r="414" customFormat="false" ht="15" hidden="false" customHeight="true" outlineLevel="0" collapsed="false">
      <c r="A414" s="19" t="n">
        <v>45956.6770833333</v>
      </c>
      <c r="B414" s="1" t="s">
        <v>33</v>
      </c>
      <c r="C414" s="1" t="s">
        <v>156</v>
      </c>
      <c r="D414" s="1" t="s">
        <v>205</v>
      </c>
      <c r="E414" s="1" t="n">
        <f aca="false">'✍️ Score Entry 2025-26'!F418</f>
        <v>0</v>
      </c>
      <c r="F414" s="1" t="n">
        <f aca="false">'✍️ Score Entry 2025-26'!G418</f>
        <v>0</v>
      </c>
      <c r="G414" s="20" t="b">
        <f aca="false">E414&gt;F414</f>
        <v>0</v>
      </c>
      <c r="H414" s="20" t="b">
        <f aca="false">F414&gt;E414</f>
        <v>0</v>
      </c>
    </row>
    <row r="415" customFormat="false" ht="15" hidden="false" customHeight="true" outlineLevel="0" collapsed="false">
      <c r="A415" s="19" t="n">
        <v>45956.6770833333</v>
      </c>
      <c r="B415" s="1" t="s">
        <v>33</v>
      </c>
      <c r="C415" s="1" t="s">
        <v>154</v>
      </c>
      <c r="D415" s="1" t="s">
        <v>120</v>
      </c>
      <c r="E415" s="1" t="n">
        <f aca="false">'✍️ Score Entry 2025-26'!F419</f>
        <v>0</v>
      </c>
      <c r="F415" s="1" t="n">
        <f aca="false">'✍️ Score Entry 2025-26'!G419</f>
        <v>0</v>
      </c>
      <c r="G415" s="20" t="b">
        <f aca="false">E415&gt;F415</f>
        <v>0</v>
      </c>
      <c r="H415" s="20" t="b">
        <f aca="false">F415&gt;E415</f>
        <v>0</v>
      </c>
    </row>
    <row r="416" customFormat="false" ht="15" hidden="false" customHeight="true" outlineLevel="0" collapsed="false">
      <c r="A416" s="19" t="n">
        <v>45956.6770833333</v>
      </c>
      <c r="B416" s="1" t="s">
        <v>33</v>
      </c>
      <c r="C416" s="1" t="s">
        <v>171</v>
      </c>
      <c r="D416" s="1" t="s">
        <v>155</v>
      </c>
      <c r="E416" s="1" t="n">
        <f aca="false">'✍️ Score Entry 2025-26'!F420</f>
        <v>0</v>
      </c>
      <c r="F416" s="1" t="n">
        <f aca="false">'✍️ Score Entry 2025-26'!G420</f>
        <v>0</v>
      </c>
      <c r="G416" s="20" t="b">
        <f aca="false">E416&gt;F416</f>
        <v>0</v>
      </c>
      <c r="H416" s="20" t="b">
        <f aca="false">F416&gt;E416</f>
        <v>0</v>
      </c>
    </row>
    <row r="417" customFormat="false" ht="15" hidden="false" customHeight="true" outlineLevel="0" collapsed="false">
      <c r="A417" s="19" t="n">
        <v>45956.6875</v>
      </c>
      <c r="B417" s="1" t="s">
        <v>32</v>
      </c>
      <c r="C417" s="1" t="s">
        <v>190</v>
      </c>
      <c r="D417" s="1" t="s">
        <v>187</v>
      </c>
      <c r="E417" s="1" t="n">
        <f aca="false">'✍️ Score Entry 2025-26'!F421</f>
        <v>0</v>
      </c>
      <c r="F417" s="1" t="n">
        <f aca="false">'✍️ Score Entry 2025-26'!G421</f>
        <v>0</v>
      </c>
      <c r="G417" s="20" t="b">
        <f aca="false">E417&gt;F417</f>
        <v>0</v>
      </c>
      <c r="H417" s="20" t="b">
        <f aca="false">F417&gt;E417</f>
        <v>0</v>
      </c>
    </row>
    <row r="418" customFormat="false" ht="15" hidden="false" customHeight="true" outlineLevel="0" collapsed="false">
      <c r="A418" s="19" t="n">
        <v>45956.6875</v>
      </c>
      <c r="B418" s="1" t="s">
        <v>29</v>
      </c>
      <c r="C418" s="1" t="s">
        <v>128</v>
      </c>
      <c r="D418" s="1" t="s">
        <v>180</v>
      </c>
      <c r="E418" s="1" t="n">
        <f aca="false">'✍️ Score Entry 2025-26'!F422</f>
        <v>0</v>
      </c>
      <c r="F418" s="1" t="n">
        <f aca="false">'✍️ Score Entry 2025-26'!G422</f>
        <v>0</v>
      </c>
      <c r="G418" s="20" t="b">
        <f aca="false">E418&gt;F418</f>
        <v>0</v>
      </c>
      <c r="H418" s="20" t="b">
        <f aca="false">F418&gt;E418</f>
        <v>0</v>
      </c>
    </row>
    <row r="419" customFormat="false" ht="15" hidden="false" customHeight="true" outlineLevel="0" collapsed="false">
      <c r="A419" s="19" t="n">
        <v>45956.7083333333</v>
      </c>
      <c r="B419" s="1" t="s">
        <v>31</v>
      </c>
      <c r="C419" s="1" t="s">
        <v>140</v>
      </c>
      <c r="D419" s="1" t="s">
        <v>164</v>
      </c>
      <c r="E419" s="1" t="n">
        <f aca="false">'✍️ Score Entry 2025-26'!F423</f>
        <v>0</v>
      </c>
      <c r="F419" s="1" t="n">
        <f aca="false">'✍️ Score Entry 2025-26'!G423</f>
        <v>0</v>
      </c>
      <c r="G419" s="20" t="b">
        <f aca="false">E419&gt;F419</f>
        <v>0</v>
      </c>
      <c r="H419" s="20" t="b">
        <f aca="false">F419&gt;E419</f>
        <v>0</v>
      </c>
    </row>
    <row r="420" customFormat="false" ht="15" hidden="false" customHeight="true" outlineLevel="0" collapsed="false">
      <c r="A420" s="19" t="n">
        <v>45956.7291666667</v>
      </c>
      <c r="B420" s="1" t="s">
        <v>30</v>
      </c>
      <c r="C420" s="1" t="s">
        <v>141</v>
      </c>
      <c r="D420" s="1" t="s">
        <v>118</v>
      </c>
      <c r="E420" s="1" t="n">
        <f aca="false">'✍️ Score Entry 2025-26'!F424</f>
        <v>0</v>
      </c>
      <c r="F420" s="1" t="n">
        <f aca="false">'✍️ Score Entry 2025-26'!G424</f>
        <v>0</v>
      </c>
      <c r="G420" s="20" t="b">
        <f aca="false">E420&gt;F420</f>
        <v>0</v>
      </c>
      <c r="H420" s="20" t="b">
        <f aca="false">F420&gt;E420</f>
        <v>0</v>
      </c>
    </row>
    <row r="421" customFormat="false" ht="15" hidden="false" customHeight="true" outlineLevel="0" collapsed="false">
      <c r="A421" s="19" t="n">
        <v>45956.8229166667</v>
      </c>
      <c r="B421" s="1" t="s">
        <v>33</v>
      </c>
      <c r="C421" s="1" t="s">
        <v>172</v>
      </c>
      <c r="D421" s="1" t="s">
        <v>161</v>
      </c>
      <c r="E421" s="1" t="n">
        <f aca="false">'✍️ Score Entry 2025-26'!F425</f>
        <v>0</v>
      </c>
      <c r="F421" s="1" t="n">
        <f aca="false">'✍️ Score Entry 2025-26'!G425</f>
        <v>0</v>
      </c>
      <c r="G421" s="20" t="b">
        <f aca="false">E421&gt;F421</f>
        <v>0</v>
      </c>
      <c r="H421" s="20" t="b">
        <f aca="false">F421&gt;E421</f>
        <v>0</v>
      </c>
    </row>
    <row r="422" customFormat="false" ht="15" hidden="false" customHeight="true" outlineLevel="0" collapsed="false">
      <c r="A422" s="19" t="n">
        <v>45956.8229166667</v>
      </c>
      <c r="B422" s="1" t="s">
        <v>31</v>
      </c>
      <c r="C422" s="1" t="s">
        <v>169</v>
      </c>
      <c r="D422" s="1" t="s">
        <v>177</v>
      </c>
      <c r="E422" s="1" t="n">
        <f aca="false">'✍️ Score Entry 2025-26'!F426</f>
        <v>0</v>
      </c>
      <c r="F422" s="1" t="n">
        <f aca="false">'✍️ Score Entry 2025-26'!G426</f>
        <v>0</v>
      </c>
      <c r="G422" s="20" t="b">
        <f aca="false">E422&gt;F422</f>
        <v>0</v>
      </c>
      <c r="H422" s="20" t="b">
        <f aca="false">F422&gt;E422</f>
        <v>0</v>
      </c>
    </row>
    <row r="423" customFormat="false" ht="15" hidden="false" customHeight="true" outlineLevel="0" collapsed="false">
      <c r="A423" s="19" t="n">
        <v>45956.8333333333</v>
      </c>
      <c r="B423" s="1" t="s">
        <v>30</v>
      </c>
      <c r="C423" s="1" t="s">
        <v>167</v>
      </c>
      <c r="D423" s="1" t="s">
        <v>119</v>
      </c>
      <c r="E423" s="1" t="n">
        <f aca="false">'✍️ Score Entry 2025-26'!F427</f>
        <v>0</v>
      </c>
      <c r="F423" s="1" t="n">
        <f aca="false">'✍️ Score Entry 2025-26'!G427</f>
        <v>0</v>
      </c>
      <c r="G423" s="20" t="b">
        <f aca="false">E423&gt;F423</f>
        <v>0</v>
      </c>
      <c r="H423" s="20" t="b">
        <f aca="false">F423&gt;E423</f>
        <v>0</v>
      </c>
    </row>
    <row r="424" customFormat="false" ht="15" hidden="false" customHeight="true" outlineLevel="0" collapsed="false">
      <c r="A424" s="19" t="n">
        <v>45957.8333333333</v>
      </c>
      <c r="B424" s="1" t="s">
        <v>30</v>
      </c>
      <c r="C424" s="1" t="s">
        <v>116</v>
      </c>
      <c r="D424" s="1" t="s">
        <v>182</v>
      </c>
      <c r="E424" s="1" t="n">
        <f aca="false">'✍️ Score Entry 2025-26'!F428</f>
        <v>0</v>
      </c>
      <c r="F424" s="1" t="n">
        <f aca="false">'✍️ Score Entry 2025-26'!G428</f>
        <v>0</v>
      </c>
      <c r="G424" s="20" t="b">
        <f aca="false">E424&gt;F424</f>
        <v>0</v>
      </c>
      <c r="H424" s="20" t="b">
        <f aca="false">F424&gt;E424</f>
        <v>0</v>
      </c>
    </row>
    <row r="425" customFormat="false" ht="15" hidden="false" customHeight="true" outlineLevel="0" collapsed="false">
      <c r="A425" s="19" t="n">
        <v>45958.7291666667</v>
      </c>
      <c r="B425" s="1" t="s">
        <v>31</v>
      </c>
      <c r="C425" s="1" t="s">
        <v>174</v>
      </c>
      <c r="D425" s="1" t="s">
        <v>22</v>
      </c>
      <c r="E425" s="1" t="n">
        <f aca="false">'✍️ Score Entry 2025-26'!F429</f>
        <v>0</v>
      </c>
      <c r="F425" s="1" t="n">
        <f aca="false">'✍️ Score Entry 2025-26'!G429</f>
        <v>0</v>
      </c>
      <c r="G425" s="20" t="b">
        <f aca="false">E425&gt;F425</f>
        <v>0</v>
      </c>
      <c r="H425" s="20" t="b">
        <f aca="false">F425&gt;E425</f>
        <v>0</v>
      </c>
    </row>
    <row r="426" customFormat="false" ht="15" hidden="false" customHeight="true" outlineLevel="0" collapsed="false">
      <c r="A426" s="19" t="n">
        <v>45958.8229166667</v>
      </c>
      <c r="B426" s="1" t="s">
        <v>31</v>
      </c>
      <c r="C426" s="1" t="s">
        <v>24</v>
      </c>
      <c r="D426" s="1" t="s">
        <v>145</v>
      </c>
      <c r="E426" s="1" t="n">
        <f aca="false">'✍️ Score Entry 2025-26'!F430</f>
        <v>0</v>
      </c>
      <c r="F426" s="1" t="n">
        <f aca="false">'✍️ Score Entry 2025-26'!G430</f>
        <v>0</v>
      </c>
      <c r="G426" s="20" t="b">
        <f aca="false">E426&gt;F426</f>
        <v>0</v>
      </c>
      <c r="H426" s="20" t="b">
        <f aca="false">F426&gt;E426</f>
        <v>0</v>
      </c>
    </row>
    <row r="427" customFormat="false" ht="15" hidden="false" customHeight="true" outlineLevel="0" collapsed="false">
      <c r="A427" s="19" t="n">
        <v>45959.7291666667</v>
      </c>
      <c r="B427" s="1" t="s">
        <v>31</v>
      </c>
      <c r="C427" s="1" t="s">
        <v>178</v>
      </c>
      <c r="D427" s="1" t="s">
        <v>163</v>
      </c>
      <c r="E427" s="1" t="n">
        <f aca="false">'✍️ Score Entry 2025-26'!F431</f>
        <v>0</v>
      </c>
      <c r="F427" s="1" t="n">
        <f aca="false">'✍️ Score Entry 2025-26'!G431</f>
        <v>0</v>
      </c>
      <c r="G427" s="20" t="b">
        <f aca="false">E427&gt;F427</f>
        <v>0</v>
      </c>
      <c r="H427" s="20" t="b">
        <f aca="false">F427&gt;E427</f>
        <v>0</v>
      </c>
    </row>
    <row r="428" customFormat="false" ht="15" hidden="false" customHeight="true" outlineLevel="0" collapsed="false">
      <c r="A428" s="19" t="n">
        <v>45959.7291666667</v>
      </c>
      <c r="B428" s="1" t="s">
        <v>31</v>
      </c>
      <c r="C428" s="1" t="s">
        <v>20</v>
      </c>
      <c r="D428" s="1" t="s">
        <v>139</v>
      </c>
      <c r="E428" s="1" t="n">
        <f aca="false">'✍️ Score Entry 2025-26'!F432</f>
        <v>0</v>
      </c>
      <c r="F428" s="1" t="n">
        <f aca="false">'✍️ Score Entry 2025-26'!G432</f>
        <v>0</v>
      </c>
      <c r="G428" s="20" t="b">
        <f aca="false">E428&gt;F428</f>
        <v>0</v>
      </c>
      <c r="H428" s="20" t="b">
        <f aca="false">F428&gt;E428</f>
        <v>0</v>
      </c>
    </row>
    <row r="429" customFormat="false" ht="15" hidden="false" customHeight="true" outlineLevel="0" collapsed="false">
      <c r="A429" s="19" t="n">
        <v>45959.7291666667</v>
      </c>
      <c r="B429" s="1" t="s">
        <v>31</v>
      </c>
      <c r="C429" s="1" t="s">
        <v>177</v>
      </c>
      <c r="D429" s="1" t="s">
        <v>165</v>
      </c>
      <c r="E429" s="1" t="n">
        <f aca="false">'✍️ Score Entry 2025-26'!F433</f>
        <v>0</v>
      </c>
      <c r="F429" s="1" t="n">
        <f aca="false">'✍️ Score Entry 2025-26'!G433</f>
        <v>0</v>
      </c>
      <c r="G429" s="20" t="b">
        <f aca="false">E429&gt;F429</f>
        <v>0</v>
      </c>
      <c r="H429" s="20" t="b">
        <f aca="false">F429&gt;E429</f>
        <v>0</v>
      </c>
    </row>
    <row r="430" customFormat="false" ht="15" hidden="false" customHeight="true" outlineLevel="0" collapsed="false">
      <c r="A430" s="19" t="n">
        <v>45959.75</v>
      </c>
      <c r="B430" s="1" t="s">
        <v>33</v>
      </c>
      <c r="C430" s="1" t="s">
        <v>204</v>
      </c>
      <c r="D430" s="1" t="s">
        <v>157</v>
      </c>
      <c r="E430" s="1" t="n">
        <f aca="false">'✍️ Score Entry 2025-26'!F434</f>
        <v>0</v>
      </c>
      <c r="F430" s="1" t="n">
        <f aca="false">'✍️ Score Entry 2025-26'!G434</f>
        <v>0</v>
      </c>
      <c r="G430" s="20" t="b">
        <f aca="false">E430&gt;F430</f>
        <v>0</v>
      </c>
      <c r="H430" s="20" t="b">
        <f aca="false">F430&gt;E430</f>
        <v>0</v>
      </c>
    </row>
    <row r="431" customFormat="false" ht="15" hidden="false" customHeight="true" outlineLevel="0" collapsed="false">
      <c r="A431" s="19" t="n">
        <v>45959.75</v>
      </c>
      <c r="B431" s="1" t="s">
        <v>33</v>
      </c>
      <c r="C431" s="1" t="s">
        <v>205</v>
      </c>
      <c r="D431" s="1" t="s">
        <v>17</v>
      </c>
      <c r="E431" s="1" t="n">
        <f aca="false">'✍️ Score Entry 2025-26'!F435</f>
        <v>0</v>
      </c>
      <c r="F431" s="1" t="n">
        <f aca="false">'✍️ Score Entry 2025-26'!G435</f>
        <v>0</v>
      </c>
      <c r="G431" s="20" t="b">
        <f aca="false">E431&gt;F431</f>
        <v>0</v>
      </c>
      <c r="H431" s="20" t="b">
        <f aca="false">F431&gt;E431</f>
        <v>0</v>
      </c>
    </row>
    <row r="432" customFormat="false" ht="15" hidden="false" customHeight="true" outlineLevel="0" collapsed="false">
      <c r="A432" s="19" t="n">
        <v>45959.75</v>
      </c>
      <c r="B432" s="1" t="s">
        <v>33</v>
      </c>
      <c r="C432" s="1" t="s">
        <v>120</v>
      </c>
      <c r="D432" s="1" t="s">
        <v>134</v>
      </c>
      <c r="E432" s="1" t="n">
        <f aca="false">'✍️ Score Entry 2025-26'!F436</f>
        <v>0</v>
      </c>
      <c r="F432" s="1" t="n">
        <f aca="false">'✍️ Score Entry 2025-26'!G436</f>
        <v>0</v>
      </c>
      <c r="G432" s="20" t="b">
        <f aca="false">E432&gt;F432</f>
        <v>0</v>
      </c>
      <c r="H432" s="20" t="b">
        <f aca="false">F432&gt;E432</f>
        <v>0</v>
      </c>
    </row>
    <row r="433" customFormat="false" ht="15" hidden="false" customHeight="true" outlineLevel="0" collapsed="false">
      <c r="A433" s="19" t="n">
        <v>45959.75</v>
      </c>
      <c r="B433" s="1" t="s">
        <v>33</v>
      </c>
      <c r="C433" s="1" t="s">
        <v>155</v>
      </c>
      <c r="D433" s="1" t="s">
        <v>144</v>
      </c>
      <c r="E433" s="1" t="n">
        <f aca="false">'✍️ Score Entry 2025-26'!F437</f>
        <v>0</v>
      </c>
      <c r="F433" s="1" t="n">
        <f aca="false">'✍️ Score Entry 2025-26'!G437</f>
        <v>0</v>
      </c>
      <c r="G433" s="20" t="b">
        <f aca="false">E433&gt;F433</f>
        <v>0</v>
      </c>
      <c r="H433" s="20" t="b">
        <f aca="false">F433&gt;E433</f>
        <v>0</v>
      </c>
    </row>
    <row r="434" customFormat="false" ht="15" hidden="false" customHeight="true" outlineLevel="0" collapsed="false">
      <c r="A434" s="19" t="n">
        <v>45959.8229166667</v>
      </c>
      <c r="B434" s="1" t="s">
        <v>31</v>
      </c>
      <c r="C434" s="1" t="s">
        <v>136</v>
      </c>
      <c r="D434" s="1" t="s">
        <v>210</v>
      </c>
      <c r="E434" s="1" t="n">
        <f aca="false">'✍️ Score Entry 2025-26'!F438</f>
        <v>0</v>
      </c>
      <c r="F434" s="1" t="n">
        <f aca="false">'✍️ Score Entry 2025-26'!G438</f>
        <v>0</v>
      </c>
      <c r="G434" s="20" t="b">
        <f aca="false">E434&gt;F434</f>
        <v>0</v>
      </c>
      <c r="H434" s="20" t="b">
        <f aca="false">F434&gt;E434</f>
        <v>0</v>
      </c>
    </row>
    <row r="435" customFormat="false" ht="15" hidden="false" customHeight="true" outlineLevel="0" collapsed="false">
      <c r="A435" s="19" t="n">
        <v>45959.8229166667</v>
      </c>
      <c r="B435" s="1" t="s">
        <v>31</v>
      </c>
      <c r="C435" s="1" t="s">
        <v>164</v>
      </c>
      <c r="D435" s="1" t="s">
        <v>146</v>
      </c>
      <c r="E435" s="1" t="n">
        <f aca="false">'✍️ Score Entry 2025-26'!F439</f>
        <v>0</v>
      </c>
      <c r="F435" s="1" t="n">
        <f aca="false">'✍️ Score Entry 2025-26'!G439</f>
        <v>0</v>
      </c>
      <c r="G435" s="20" t="b">
        <f aca="false">E435&gt;F435</f>
        <v>0</v>
      </c>
      <c r="H435" s="20" t="b">
        <f aca="false">F435&gt;E435</f>
        <v>0</v>
      </c>
    </row>
    <row r="436" customFormat="false" ht="15" hidden="false" customHeight="true" outlineLevel="0" collapsed="false">
      <c r="A436" s="19" t="n">
        <v>45959.8229166667</v>
      </c>
      <c r="B436" s="1" t="s">
        <v>31</v>
      </c>
      <c r="C436" s="1" t="s">
        <v>19</v>
      </c>
      <c r="D436" s="1" t="s">
        <v>140</v>
      </c>
      <c r="E436" s="1" t="n">
        <f aca="false">'✍️ Score Entry 2025-26'!F440</f>
        <v>0</v>
      </c>
      <c r="F436" s="1" t="n">
        <f aca="false">'✍️ Score Entry 2025-26'!G440</f>
        <v>0</v>
      </c>
      <c r="G436" s="20" t="b">
        <f aca="false">E436&gt;F436</f>
        <v>0</v>
      </c>
      <c r="H436" s="20" t="b">
        <f aca="false">F436&gt;E436</f>
        <v>0</v>
      </c>
    </row>
    <row r="437" customFormat="false" ht="15" hidden="false" customHeight="true" outlineLevel="0" collapsed="false">
      <c r="A437" s="19" t="n">
        <v>45959.8368055556</v>
      </c>
      <c r="B437" s="1" t="s">
        <v>33</v>
      </c>
      <c r="C437" s="1" t="s">
        <v>158</v>
      </c>
      <c r="D437" s="1" t="s">
        <v>171</v>
      </c>
      <c r="E437" s="1" t="n">
        <f aca="false">'✍️ Score Entry 2025-26'!F441</f>
        <v>0</v>
      </c>
      <c r="F437" s="1" t="n">
        <f aca="false">'✍️ Score Entry 2025-26'!G441</f>
        <v>0</v>
      </c>
      <c r="G437" s="20" t="b">
        <f aca="false">E437&gt;F437</f>
        <v>0</v>
      </c>
      <c r="H437" s="20" t="b">
        <f aca="false">F437&gt;E437</f>
        <v>0</v>
      </c>
    </row>
    <row r="438" customFormat="false" ht="15" hidden="false" customHeight="true" outlineLevel="0" collapsed="false">
      <c r="A438" s="19" t="n">
        <v>45959.8368055556</v>
      </c>
      <c r="B438" s="1" t="s">
        <v>33</v>
      </c>
      <c r="C438" s="1" t="s">
        <v>161</v>
      </c>
      <c r="D438" s="1" t="s">
        <v>154</v>
      </c>
      <c r="E438" s="1" t="n">
        <f aca="false">'✍️ Score Entry 2025-26'!F442</f>
        <v>0</v>
      </c>
      <c r="F438" s="1" t="n">
        <f aca="false">'✍️ Score Entry 2025-26'!G442</f>
        <v>0</v>
      </c>
      <c r="G438" s="20" t="b">
        <f aca="false">E438&gt;F438</f>
        <v>0</v>
      </c>
      <c r="H438" s="20" t="b">
        <f aca="false">F438&gt;E438</f>
        <v>0</v>
      </c>
    </row>
    <row r="439" customFormat="false" ht="15" hidden="false" customHeight="true" outlineLevel="0" collapsed="false">
      <c r="A439" s="19" t="n">
        <v>45959.8368055556</v>
      </c>
      <c r="B439" s="1" t="s">
        <v>33</v>
      </c>
      <c r="C439" s="1" t="s">
        <v>206</v>
      </c>
      <c r="D439" s="1" t="s">
        <v>172</v>
      </c>
      <c r="E439" s="1" t="n">
        <f aca="false">'✍️ Score Entry 2025-26'!F443</f>
        <v>0</v>
      </c>
      <c r="F439" s="1" t="n">
        <f aca="false">'✍️ Score Entry 2025-26'!G443</f>
        <v>0</v>
      </c>
      <c r="G439" s="20" t="b">
        <f aca="false">E439&gt;F439</f>
        <v>0</v>
      </c>
      <c r="H439" s="20" t="b">
        <f aca="false">F439&gt;E439</f>
        <v>0</v>
      </c>
    </row>
    <row r="440" customFormat="false" ht="15" hidden="false" customHeight="true" outlineLevel="0" collapsed="false">
      <c r="A440" s="19" t="n">
        <v>45959.8368055556</v>
      </c>
      <c r="B440" s="1" t="s">
        <v>33</v>
      </c>
      <c r="C440" s="1" t="s">
        <v>159</v>
      </c>
      <c r="D440" s="1" t="s">
        <v>149</v>
      </c>
      <c r="E440" s="1" t="n">
        <f aca="false">'✍️ Score Entry 2025-26'!F444</f>
        <v>0</v>
      </c>
      <c r="F440" s="1" t="n">
        <f aca="false">'✍️ Score Entry 2025-26'!G444</f>
        <v>0</v>
      </c>
      <c r="G440" s="20" t="b">
        <f aca="false">E440&gt;F440</f>
        <v>0</v>
      </c>
      <c r="H440" s="20" t="b">
        <f aca="false">F440&gt;E440</f>
        <v>0</v>
      </c>
    </row>
    <row r="441" customFormat="false" ht="15" hidden="false" customHeight="true" outlineLevel="0" collapsed="false">
      <c r="A441" s="19" t="n">
        <v>45959.8368055556</v>
      </c>
      <c r="B441" s="1" t="s">
        <v>33</v>
      </c>
      <c r="C441" s="1" t="s">
        <v>135</v>
      </c>
      <c r="D441" s="1" t="s">
        <v>156</v>
      </c>
      <c r="E441" s="1" t="n">
        <f aca="false">'✍️ Score Entry 2025-26'!F445</f>
        <v>0</v>
      </c>
      <c r="F441" s="1" t="n">
        <f aca="false">'✍️ Score Entry 2025-26'!G445</f>
        <v>0</v>
      </c>
      <c r="G441" s="20" t="b">
        <f aca="false">E441&gt;F441</f>
        <v>0</v>
      </c>
      <c r="H441" s="20" t="b">
        <f aca="false">F441&gt;E441</f>
        <v>0</v>
      </c>
    </row>
    <row r="442" customFormat="false" ht="15" hidden="false" customHeight="true" outlineLevel="0" collapsed="false">
      <c r="A442" s="19" t="n">
        <v>45960.7291666667</v>
      </c>
      <c r="B442" s="1" t="s">
        <v>31</v>
      </c>
      <c r="C442" s="1" t="s">
        <v>168</v>
      </c>
      <c r="D442" s="1" t="s">
        <v>209</v>
      </c>
      <c r="E442" s="1" t="n">
        <f aca="false">'✍️ Score Entry 2025-26'!F446</f>
        <v>0</v>
      </c>
      <c r="F442" s="1" t="n">
        <f aca="false">'✍️ Score Entry 2025-26'!G446</f>
        <v>0</v>
      </c>
      <c r="G442" s="20" t="b">
        <f aca="false">E442&gt;F442</f>
        <v>0</v>
      </c>
      <c r="H442" s="20" t="b">
        <f aca="false">F442&gt;E442</f>
        <v>0</v>
      </c>
    </row>
    <row r="443" customFormat="false" ht="15" hidden="false" customHeight="true" outlineLevel="0" collapsed="false">
      <c r="A443" s="19" t="n">
        <v>45960.8229166667</v>
      </c>
      <c r="B443" s="1" t="s">
        <v>31</v>
      </c>
      <c r="C443" s="1" t="s">
        <v>213</v>
      </c>
      <c r="D443" s="1" t="s">
        <v>169</v>
      </c>
      <c r="E443" s="1" t="n">
        <f aca="false">'✍️ Score Entry 2025-26'!F447</f>
        <v>0</v>
      </c>
      <c r="F443" s="1" t="n">
        <f aca="false">'✍️ Score Entry 2025-26'!G447</f>
        <v>0</v>
      </c>
      <c r="G443" s="20" t="b">
        <f aca="false">E443&gt;F443</f>
        <v>0</v>
      </c>
      <c r="H443" s="20" t="b">
        <f aca="false">F443&gt;E443</f>
        <v>0</v>
      </c>
    </row>
    <row r="444" customFormat="false" ht="15" hidden="false" customHeight="true" outlineLevel="0" collapsed="false">
      <c r="A444" s="19" t="n">
        <v>45961.8125</v>
      </c>
      <c r="B444" s="1" t="s">
        <v>32</v>
      </c>
      <c r="C444" s="1" t="s">
        <v>191</v>
      </c>
      <c r="D444" s="1" t="s">
        <v>195</v>
      </c>
      <c r="E444" s="1" t="n">
        <f aca="false">'✍️ Score Entry 2025-26'!F448</f>
        <v>0</v>
      </c>
      <c r="F444" s="1" t="n">
        <f aca="false">'✍️ Score Entry 2025-26'!G448</f>
        <v>0</v>
      </c>
      <c r="G444" s="20" t="b">
        <f aca="false">E444&gt;F444</f>
        <v>0</v>
      </c>
      <c r="H444" s="20" t="b">
        <f aca="false">F444&gt;E444</f>
        <v>0</v>
      </c>
    </row>
    <row r="445" customFormat="false" ht="15" hidden="false" customHeight="true" outlineLevel="0" collapsed="false">
      <c r="A445" s="19" t="n">
        <v>45961.8333333333</v>
      </c>
      <c r="B445" s="1" t="s">
        <v>30</v>
      </c>
      <c r="C445" s="1" t="s">
        <v>115</v>
      </c>
      <c r="D445" s="1" t="s">
        <v>117</v>
      </c>
      <c r="E445" s="1" t="n">
        <f aca="false">'✍️ Score Entry 2025-26'!F449</f>
        <v>0</v>
      </c>
      <c r="F445" s="1" t="n">
        <f aca="false">'✍️ Score Entry 2025-26'!G449</f>
        <v>0</v>
      </c>
      <c r="G445" s="20" t="b">
        <f aca="false">E445&gt;F445</f>
        <v>0</v>
      </c>
      <c r="H445" s="20" t="b">
        <f aca="false">F445&gt;E445</f>
        <v>0</v>
      </c>
    </row>
    <row r="446" customFormat="false" ht="15" hidden="false" customHeight="true" outlineLevel="0" collapsed="false">
      <c r="A446" s="19" t="n">
        <v>45962.5416666667</v>
      </c>
      <c r="B446" s="1" t="s">
        <v>30</v>
      </c>
      <c r="C446" s="1" t="s">
        <v>181</v>
      </c>
      <c r="D446" s="1" t="s">
        <v>167</v>
      </c>
      <c r="E446" s="1" t="n">
        <f aca="false">'✍️ Score Entry 2025-26'!F450</f>
        <v>0</v>
      </c>
      <c r="F446" s="1" t="n">
        <f aca="false">'✍️ Score Entry 2025-26'!G450</f>
        <v>0</v>
      </c>
      <c r="G446" s="20" t="b">
        <f aca="false">E446&gt;F446</f>
        <v>0</v>
      </c>
      <c r="H446" s="20" t="b">
        <f aca="false">F446&gt;E446</f>
        <v>0</v>
      </c>
    </row>
    <row r="447" customFormat="false" ht="15" hidden="false" customHeight="true" outlineLevel="0" collapsed="false">
      <c r="A447" s="19" t="n">
        <v>45962.5833333333</v>
      </c>
      <c r="B447" s="1" t="s">
        <v>31</v>
      </c>
      <c r="C447" s="1" t="s">
        <v>165</v>
      </c>
      <c r="D447" s="1" t="s">
        <v>24</v>
      </c>
      <c r="E447" s="1" t="n">
        <f aca="false">'✍️ Score Entry 2025-26'!F451</f>
        <v>0</v>
      </c>
      <c r="F447" s="1" t="n">
        <f aca="false">'✍️ Score Entry 2025-26'!G451</f>
        <v>0</v>
      </c>
      <c r="G447" s="20" t="b">
        <f aca="false">E447&gt;F447</f>
        <v>0</v>
      </c>
      <c r="H447" s="20" t="b">
        <f aca="false">F447&gt;E447</f>
        <v>0</v>
      </c>
    </row>
    <row r="448" customFormat="false" ht="15" hidden="false" customHeight="true" outlineLevel="0" collapsed="false">
      <c r="A448" s="19" t="n">
        <v>45962.6041666667</v>
      </c>
      <c r="B448" s="1" t="s">
        <v>32</v>
      </c>
      <c r="C448" s="1" t="s">
        <v>199</v>
      </c>
      <c r="D448" s="1" t="s">
        <v>196</v>
      </c>
      <c r="E448" s="1" t="n">
        <f aca="false">'✍️ Score Entry 2025-26'!F452</f>
        <v>0</v>
      </c>
      <c r="F448" s="1" t="n">
        <f aca="false">'✍️ Score Entry 2025-26'!G452</f>
        <v>0</v>
      </c>
      <c r="G448" s="20" t="b">
        <f aca="false">E448&gt;F448</f>
        <v>0</v>
      </c>
      <c r="H448" s="20" t="b">
        <f aca="false">F448&gt;E448</f>
        <v>0</v>
      </c>
    </row>
    <row r="449" customFormat="false" ht="15" hidden="false" customHeight="true" outlineLevel="0" collapsed="false">
      <c r="A449" s="19" t="n">
        <v>45962.6041666667</v>
      </c>
      <c r="B449" s="1" t="s">
        <v>32</v>
      </c>
      <c r="C449" s="1" t="s">
        <v>185</v>
      </c>
      <c r="D449" s="1" t="s">
        <v>190</v>
      </c>
      <c r="E449" s="1" t="n">
        <f aca="false">'✍️ Score Entry 2025-26'!F453</f>
        <v>0</v>
      </c>
      <c r="F449" s="1" t="n">
        <f aca="false">'✍️ Score Entry 2025-26'!G453</f>
        <v>0</v>
      </c>
      <c r="G449" s="20" t="b">
        <f aca="false">E449&gt;F449</f>
        <v>0</v>
      </c>
      <c r="H449" s="20" t="b">
        <f aca="false">F449&gt;E449</f>
        <v>0</v>
      </c>
    </row>
    <row r="450" customFormat="false" ht="15" hidden="false" customHeight="true" outlineLevel="0" collapsed="false">
      <c r="A450" s="19" t="n">
        <v>45962.6041666667</v>
      </c>
      <c r="B450" s="1" t="s">
        <v>32</v>
      </c>
      <c r="C450" s="1" t="s">
        <v>187</v>
      </c>
      <c r="D450" s="1" t="s">
        <v>192</v>
      </c>
      <c r="E450" s="1" t="n">
        <f aca="false">'✍️ Score Entry 2025-26'!F454</f>
        <v>0</v>
      </c>
      <c r="F450" s="1" t="n">
        <f aca="false">'✍️ Score Entry 2025-26'!G454</f>
        <v>0</v>
      </c>
      <c r="G450" s="20" t="b">
        <f aca="false">E450&gt;F450</f>
        <v>0</v>
      </c>
      <c r="H450" s="20" t="b">
        <f aca="false">F450&gt;E450</f>
        <v>0</v>
      </c>
    </row>
    <row r="451" customFormat="false" ht="15" hidden="false" customHeight="true" outlineLevel="0" collapsed="false">
      <c r="A451" s="19" t="n">
        <v>45962.6041666667</v>
      </c>
      <c r="B451" s="1" t="s">
        <v>32</v>
      </c>
      <c r="C451" s="1" t="s">
        <v>198</v>
      </c>
      <c r="D451" s="1" t="s">
        <v>183</v>
      </c>
      <c r="E451" s="1" t="n">
        <f aca="false">'✍️ Score Entry 2025-26'!F455</f>
        <v>0</v>
      </c>
      <c r="F451" s="1" t="n">
        <f aca="false">'✍️ Score Entry 2025-26'!G455</f>
        <v>0</v>
      </c>
      <c r="G451" s="20" t="b">
        <f aca="false">E451&gt;F451</f>
        <v>0</v>
      </c>
      <c r="H451" s="20" t="b">
        <f aca="false">F451&gt;E451</f>
        <v>0</v>
      </c>
    </row>
    <row r="452" customFormat="false" ht="15" hidden="false" customHeight="true" outlineLevel="0" collapsed="false">
      <c r="A452" s="19" t="n">
        <v>45962.6041666667</v>
      </c>
      <c r="B452" s="1" t="s">
        <v>32</v>
      </c>
      <c r="C452" s="1" t="s">
        <v>188</v>
      </c>
      <c r="D452" s="1" t="s">
        <v>189</v>
      </c>
      <c r="E452" s="1" t="n">
        <f aca="false">'✍️ Score Entry 2025-26'!F456</f>
        <v>0</v>
      </c>
      <c r="F452" s="1" t="n">
        <f aca="false">'✍️ Score Entry 2025-26'!G456</f>
        <v>0</v>
      </c>
      <c r="G452" s="20" t="b">
        <f aca="false">E452&gt;F452</f>
        <v>0</v>
      </c>
      <c r="H452" s="20" t="b">
        <f aca="false">F452&gt;E452</f>
        <v>0</v>
      </c>
    </row>
    <row r="453" customFormat="false" ht="15" hidden="false" customHeight="true" outlineLevel="0" collapsed="false">
      <c r="A453" s="19" t="n">
        <v>45962.625</v>
      </c>
      <c r="B453" s="1" t="s">
        <v>29</v>
      </c>
      <c r="C453" s="1" t="s">
        <v>201</v>
      </c>
      <c r="D453" s="1" t="s">
        <v>130</v>
      </c>
      <c r="E453" s="1" t="n">
        <f aca="false">'✍️ Score Entry 2025-26'!F457</f>
        <v>0</v>
      </c>
      <c r="F453" s="1" t="n">
        <f aca="false">'✍️ Score Entry 2025-26'!G457</f>
        <v>0</v>
      </c>
      <c r="G453" s="20" t="b">
        <f aca="false">E453&gt;F453</f>
        <v>0</v>
      </c>
      <c r="H453" s="20" t="b">
        <f aca="false">F453&gt;E453</f>
        <v>0</v>
      </c>
    </row>
    <row r="454" customFormat="false" ht="15" hidden="false" customHeight="true" outlineLevel="0" collapsed="false">
      <c r="A454" s="19" t="n">
        <v>45962.625</v>
      </c>
      <c r="B454" s="1" t="s">
        <v>29</v>
      </c>
      <c r="C454" s="1" t="s">
        <v>129</v>
      </c>
      <c r="D454" s="1" t="s">
        <v>207</v>
      </c>
      <c r="E454" s="1" t="n">
        <f aca="false">'✍️ Score Entry 2025-26'!F458</f>
        <v>0</v>
      </c>
      <c r="F454" s="1" t="n">
        <f aca="false">'✍️ Score Entry 2025-26'!G458</f>
        <v>0</v>
      </c>
      <c r="G454" s="20" t="b">
        <f aca="false">E454&gt;F454</f>
        <v>0</v>
      </c>
      <c r="H454" s="20" t="b">
        <f aca="false">F454&gt;E454</f>
        <v>0</v>
      </c>
    </row>
    <row r="455" customFormat="false" ht="15" hidden="false" customHeight="true" outlineLevel="0" collapsed="false">
      <c r="A455" s="19" t="n">
        <v>45962.625</v>
      </c>
      <c r="B455" s="1" t="s">
        <v>29</v>
      </c>
      <c r="C455" s="1" t="s">
        <v>126</v>
      </c>
      <c r="D455" s="1" t="s">
        <v>121</v>
      </c>
      <c r="E455" s="1" t="n">
        <f aca="false">'✍️ Score Entry 2025-26'!F459</f>
        <v>0</v>
      </c>
      <c r="F455" s="1" t="n">
        <f aca="false">'✍️ Score Entry 2025-26'!G459</f>
        <v>0</v>
      </c>
      <c r="G455" s="20" t="b">
        <f aca="false">E455&gt;F455</f>
        <v>0</v>
      </c>
      <c r="H455" s="20" t="b">
        <f aca="false">F455&gt;E455</f>
        <v>0</v>
      </c>
    </row>
    <row r="456" customFormat="false" ht="15" hidden="false" customHeight="true" outlineLevel="0" collapsed="false">
      <c r="A456" s="19" t="n">
        <v>45962.625</v>
      </c>
      <c r="B456" s="1" t="s">
        <v>29</v>
      </c>
      <c r="C456" s="1" t="s">
        <v>122</v>
      </c>
      <c r="D456" s="1" t="s">
        <v>131</v>
      </c>
      <c r="E456" s="1" t="n">
        <f aca="false">'✍️ Score Entry 2025-26'!F460</f>
        <v>0</v>
      </c>
      <c r="F456" s="1" t="n">
        <f aca="false">'✍️ Score Entry 2025-26'!G460</f>
        <v>0</v>
      </c>
      <c r="G456" s="20" t="b">
        <f aca="false">E456&gt;F456</f>
        <v>0</v>
      </c>
      <c r="H456" s="20" t="b">
        <f aca="false">F456&gt;E456</f>
        <v>0</v>
      </c>
    </row>
    <row r="457" customFormat="false" ht="15" hidden="false" customHeight="true" outlineLevel="0" collapsed="false">
      <c r="A457" s="19" t="n">
        <v>45962.625</v>
      </c>
      <c r="B457" s="1" t="s">
        <v>29</v>
      </c>
      <c r="C457" s="1" t="s">
        <v>153</v>
      </c>
      <c r="D457" s="1" t="s">
        <v>152</v>
      </c>
      <c r="E457" s="1" t="n">
        <f aca="false">'✍️ Score Entry 2025-26'!F461</f>
        <v>0</v>
      </c>
      <c r="F457" s="1" t="n">
        <f aca="false">'✍️ Score Entry 2025-26'!G461</f>
        <v>0</v>
      </c>
      <c r="G457" s="20" t="b">
        <f aca="false">E457&gt;F457</f>
        <v>0</v>
      </c>
      <c r="H457" s="20" t="b">
        <f aca="false">F457&gt;E457</f>
        <v>0</v>
      </c>
    </row>
    <row r="458" customFormat="false" ht="15" hidden="false" customHeight="true" outlineLevel="0" collapsed="false">
      <c r="A458" s="19" t="n">
        <v>45962.6354166667</v>
      </c>
      <c r="B458" s="1" t="s">
        <v>30</v>
      </c>
      <c r="C458" s="1" t="s">
        <v>182</v>
      </c>
      <c r="D458" s="1" t="s">
        <v>124</v>
      </c>
      <c r="E458" s="1" t="n">
        <f aca="false">'✍️ Score Entry 2025-26'!F462</f>
        <v>0</v>
      </c>
      <c r="F458" s="1" t="n">
        <f aca="false">'✍️ Score Entry 2025-26'!G462</f>
        <v>0</v>
      </c>
      <c r="G458" s="20" t="b">
        <f aca="false">E458&gt;F458</f>
        <v>0</v>
      </c>
      <c r="H458" s="20" t="b">
        <f aca="false">F458&gt;E458</f>
        <v>0</v>
      </c>
    </row>
    <row r="459" customFormat="false" ht="15" hidden="false" customHeight="true" outlineLevel="0" collapsed="false">
      <c r="A459" s="19" t="n">
        <v>45962.6666666667</v>
      </c>
      <c r="B459" s="1" t="s">
        <v>33</v>
      </c>
      <c r="C459" s="1" t="s">
        <v>17</v>
      </c>
      <c r="D459" s="1" t="s">
        <v>155</v>
      </c>
      <c r="E459" s="1" t="n">
        <f aca="false">'✍️ Score Entry 2025-26'!F463</f>
        <v>0</v>
      </c>
      <c r="F459" s="1" t="n">
        <f aca="false">'✍️ Score Entry 2025-26'!G463</f>
        <v>0</v>
      </c>
      <c r="G459" s="20" t="b">
        <f aca="false">E459&gt;F459</f>
        <v>0</v>
      </c>
      <c r="H459" s="20" t="b">
        <f aca="false">F459&gt;E459</f>
        <v>0</v>
      </c>
    </row>
    <row r="460" customFormat="false" ht="15" hidden="false" customHeight="true" outlineLevel="0" collapsed="false">
      <c r="A460" s="19" t="n">
        <v>45962.7083333333</v>
      </c>
      <c r="B460" s="1" t="s">
        <v>31</v>
      </c>
      <c r="C460" s="1" t="s">
        <v>22</v>
      </c>
      <c r="D460" s="1" t="s">
        <v>178</v>
      </c>
      <c r="E460" s="1" t="n">
        <f aca="false">'✍️ Score Entry 2025-26'!F464</f>
        <v>0</v>
      </c>
      <c r="F460" s="1" t="n">
        <f aca="false">'✍️ Score Entry 2025-26'!G464</f>
        <v>0</v>
      </c>
      <c r="G460" s="20" t="b">
        <f aca="false">E460&gt;F460</f>
        <v>0</v>
      </c>
      <c r="H460" s="20" t="b">
        <f aca="false">F460&gt;E460</f>
        <v>0</v>
      </c>
    </row>
    <row r="461" customFormat="false" ht="15" hidden="false" customHeight="true" outlineLevel="0" collapsed="false">
      <c r="A461" s="19" t="n">
        <v>45962.7291666667</v>
      </c>
      <c r="B461" s="1" t="s">
        <v>29</v>
      </c>
      <c r="C461" s="1" t="s">
        <v>180</v>
      </c>
      <c r="D461" s="1" t="s">
        <v>162</v>
      </c>
      <c r="E461" s="1" t="n">
        <f aca="false">'✍️ Score Entry 2025-26'!F465</f>
        <v>0</v>
      </c>
      <c r="F461" s="1" t="n">
        <f aca="false">'✍️ Score Entry 2025-26'!G465</f>
        <v>0</v>
      </c>
      <c r="G461" s="20" t="b">
        <f aca="false">E461&gt;F461</f>
        <v>0</v>
      </c>
      <c r="H461" s="20" t="b">
        <f aca="false">F461&gt;E461</f>
        <v>0</v>
      </c>
    </row>
    <row r="462" customFormat="false" ht="15" hidden="false" customHeight="true" outlineLevel="0" collapsed="false">
      <c r="A462" s="19" t="n">
        <v>45962.7291666667</v>
      </c>
      <c r="B462" s="1" t="s">
        <v>32</v>
      </c>
      <c r="C462" s="1" t="s">
        <v>15</v>
      </c>
      <c r="D462" s="1" t="s">
        <v>184</v>
      </c>
      <c r="E462" s="1" t="n">
        <f aca="false">'✍️ Score Entry 2025-26'!F466</f>
        <v>0</v>
      </c>
      <c r="F462" s="1" t="n">
        <f aca="false">'✍️ Score Entry 2025-26'!G466</f>
        <v>0</v>
      </c>
      <c r="G462" s="20" t="b">
        <f aca="false">E462&gt;F462</f>
        <v>0</v>
      </c>
      <c r="H462" s="20" t="b">
        <f aca="false">F462&gt;E462</f>
        <v>0</v>
      </c>
    </row>
    <row r="463" customFormat="false" ht="15" hidden="false" customHeight="true" outlineLevel="0" collapsed="false">
      <c r="A463" s="19" t="n">
        <v>45962.7291666667</v>
      </c>
      <c r="B463" s="1" t="s">
        <v>30</v>
      </c>
      <c r="C463" s="1" t="s">
        <v>166</v>
      </c>
      <c r="D463" s="1" t="s">
        <v>114</v>
      </c>
      <c r="E463" s="1" t="n">
        <f aca="false">'✍️ Score Entry 2025-26'!F467</f>
        <v>0</v>
      </c>
      <c r="F463" s="1" t="n">
        <f aca="false">'✍️ Score Entry 2025-26'!G467</f>
        <v>0</v>
      </c>
      <c r="G463" s="20" t="b">
        <f aca="false">E463&gt;F463</f>
        <v>0</v>
      </c>
      <c r="H463" s="20" t="b">
        <f aca="false">F463&gt;E463</f>
        <v>0</v>
      </c>
    </row>
    <row r="464" customFormat="false" ht="15" hidden="false" customHeight="true" outlineLevel="0" collapsed="false">
      <c r="A464" s="19" t="n">
        <v>45962.75</v>
      </c>
      <c r="B464" s="1" t="s">
        <v>33</v>
      </c>
      <c r="C464" s="1" t="s">
        <v>149</v>
      </c>
      <c r="D464" s="1" t="s">
        <v>206</v>
      </c>
      <c r="E464" s="1" t="n">
        <f aca="false">'✍️ Score Entry 2025-26'!F468</f>
        <v>0</v>
      </c>
      <c r="F464" s="1" t="n">
        <f aca="false">'✍️ Score Entry 2025-26'!G468</f>
        <v>0</v>
      </c>
      <c r="G464" s="20" t="b">
        <f aca="false">E464&gt;F464</f>
        <v>0</v>
      </c>
      <c r="H464" s="20" t="b">
        <f aca="false">F464&gt;E464</f>
        <v>0</v>
      </c>
    </row>
    <row r="465" customFormat="false" ht="15" hidden="false" customHeight="true" outlineLevel="0" collapsed="false">
      <c r="A465" s="19" t="n">
        <v>45962.8229166667</v>
      </c>
      <c r="B465" s="1" t="s">
        <v>31</v>
      </c>
      <c r="C465" s="1" t="s">
        <v>210</v>
      </c>
      <c r="D465" s="1" t="s">
        <v>177</v>
      </c>
      <c r="E465" s="1" t="n">
        <f aca="false">'✍️ Score Entry 2025-26'!F469</f>
        <v>0</v>
      </c>
      <c r="F465" s="1" t="n">
        <f aca="false">'✍️ Score Entry 2025-26'!G469</f>
        <v>0</v>
      </c>
      <c r="G465" s="20" t="b">
        <f aca="false">E465&gt;F465</f>
        <v>0</v>
      </c>
      <c r="H465" s="20" t="b">
        <f aca="false">F465&gt;E465</f>
        <v>0</v>
      </c>
    </row>
    <row r="466" customFormat="false" ht="15" hidden="false" customHeight="true" outlineLevel="0" collapsed="false">
      <c r="A466" s="19" t="n">
        <v>45962.8333333333</v>
      </c>
      <c r="B466" s="1" t="s">
        <v>29</v>
      </c>
      <c r="C466" s="1" t="s">
        <v>21</v>
      </c>
      <c r="D466" s="1" t="s">
        <v>138</v>
      </c>
      <c r="E466" s="1" t="n">
        <f aca="false">'✍️ Score Entry 2025-26'!F470</f>
        <v>0</v>
      </c>
      <c r="F466" s="1" t="n">
        <f aca="false">'✍️ Score Entry 2025-26'!G470</f>
        <v>0</v>
      </c>
      <c r="G466" s="20" t="b">
        <f aca="false">E466&gt;F466</f>
        <v>0</v>
      </c>
      <c r="H466" s="20" t="b">
        <f aca="false">F466&gt;E466</f>
        <v>0</v>
      </c>
    </row>
    <row r="467" customFormat="false" ht="15" hidden="false" customHeight="true" outlineLevel="0" collapsed="false">
      <c r="A467" s="19" t="n">
        <v>45962.8333333333</v>
      </c>
      <c r="B467" s="1" t="s">
        <v>30</v>
      </c>
      <c r="C467" s="1" t="s">
        <v>18</v>
      </c>
      <c r="D467" s="1" t="s">
        <v>151</v>
      </c>
      <c r="E467" s="1" t="n">
        <f aca="false">'✍️ Score Entry 2025-26'!F471</f>
        <v>0</v>
      </c>
      <c r="F467" s="1" t="n">
        <f aca="false">'✍️ Score Entry 2025-26'!G471</f>
        <v>0</v>
      </c>
      <c r="G467" s="20" t="b">
        <f aca="false">E467&gt;F467</f>
        <v>0</v>
      </c>
      <c r="H467" s="20" t="b">
        <f aca="false">F467&gt;E467</f>
        <v>0</v>
      </c>
    </row>
    <row r="468" customFormat="false" ht="15" hidden="false" customHeight="true" outlineLevel="0" collapsed="false">
      <c r="A468" s="19" t="n">
        <v>45962.8368055556</v>
      </c>
      <c r="B468" s="1" t="s">
        <v>33</v>
      </c>
      <c r="C468" s="1" t="s">
        <v>154</v>
      </c>
      <c r="D468" s="1" t="s">
        <v>135</v>
      </c>
      <c r="E468" s="1" t="n">
        <f aca="false">'✍️ Score Entry 2025-26'!F472</f>
        <v>0</v>
      </c>
      <c r="F468" s="1" t="n">
        <f aca="false">'✍️ Score Entry 2025-26'!G472</f>
        <v>0</v>
      </c>
      <c r="G468" s="20" t="b">
        <f aca="false">E468&gt;F468</f>
        <v>0</v>
      </c>
      <c r="H468" s="20" t="b">
        <f aca="false">F468&gt;E468</f>
        <v>0</v>
      </c>
    </row>
    <row r="469" customFormat="false" ht="15" hidden="false" customHeight="true" outlineLevel="0" collapsed="false">
      <c r="A469" s="19" t="n">
        <v>45963.4791666667</v>
      </c>
      <c r="B469" s="1" t="s">
        <v>31</v>
      </c>
      <c r="C469" s="1" t="s">
        <v>163</v>
      </c>
      <c r="D469" s="1" t="s">
        <v>19</v>
      </c>
      <c r="E469" s="1" t="n">
        <f aca="false">'✍️ Score Entry 2025-26'!F473</f>
        <v>0</v>
      </c>
      <c r="F469" s="1" t="n">
        <f aca="false">'✍️ Score Entry 2025-26'!G473</f>
        <v>0</v>
      </c>
      <c r="G469" s="20" t="b">
        <f aca="false">E469&gt;F469</f>
        <v>0</v>
      </c>
      <c r="H469" s="20" t="b">
        <f aca="false">F469&gt;E469</f>
        <v>0</v>
      </c>
    </row>
    <row r="470" customFormat="false" ht="15" hidden="false" customHeight="true" outlineLevel="0" collapsed="false">
      <c r="A470" s="19" t="n">
        <v>45963.5416666667</v>
      </c>
      <c r="B470" s="1" t="s">
        <v>30</v>
      </c>
      <c r="C470" s="1" t="s">
        <v>203</v>
      </c>
      <c r="D470" s="1" t="s">
        <v>118</v>
      </c>
      <c r="E470" s="1" t="n">
        <f aca="false">'✍️ Score Entry 2025-26'!F474</f>
        <v>0</v>
      </c>
      <c r="F470" s="1" t="n">
        <f aca="false">'✍️ Score Entry 2025-26'!G474</f>
        <v>0</v>
      </c>
      <c r="G470" s="20" t="b">
        <f aca="false">E470&gt;F470</f>
        <v>0</v>
      </c>
      <c r="H470" s="20" t="b">
        <f aca="false">F470&gt;E470</f>
        <v>0</v>
      </c>
    </row>
    <row r="471" customFormat="false" ht="15" hidden="false" customHeight="true" outlineLevel="0" collapsed="false">
      <c r="A471" s="19" t="n">
        <v>45963.5833333333</v>
      </c>
      <c r="B471" s="1" t="s">
        <v>29</v>
      </c>
      <c r="C471" s="1" t="s">
        <v>137</v>
      </c>
      <c r="D471" s="1" t="s">
        <v>132</v>
      </c>
      <c r="E471" s="1" t="n">
        <f aca="false">'✍️ Score Entry 2025-26'!F475</f>
        <v>0</v>
      </c>
      <c r="F471" s="1" t="n">
        <f aca="false">'✍️ Score Entry 2025-26'!G475</f>
        <v>0</v>
      </c>
      <c r="G471" s="20" t="b">
        <f aca="false">E471&gt;F471</f>
        <v>0</v>
      </c>
      <c r="H471" s="20" t="b">
        <f aca="false">F471&gt;E471</f>
        <v>0</v>
      </c>
    </row>
    <row r="472" customFormat="false" ht="15" hidden="false" customHeight="true" outlineLevel="0" collapsed="false">
      <c r="A472" s="19" t="n">
        <v>45963.5833333333</v>
      </c>
      <c r="B472" s="1" t="s">
        <v>31</v>
      </c>
      <c r="C472" s="1" t="s">
        <v>140</v>
      </c>
      <c r="D472" s="1" t="s">
        <v>174</v>
      </c>
      <c r="E472" s="1" t="n">
        <f aca="false">'✍️ Score Entry 2025-26'!F476</f>
        <v>0</v>
      </c>
      <c r="F472" s="1" t="n">
        <f aca="false">'✍️ Score Entry 2025-26'!G476</f>
        <v>0</v>
      </c>
      <c r="G472" s="20" t="b">
        <f aca="false">E472&gt;F472</f>
        <v>0</v>
      </c>
      <c r="H472" s="20" t="b">
        <f aca="false">F472&gt;E472</f>
        <v>0</v>
      </c>
    </row>
    <row r="473" customFormat="false" ht="15" hidden="false" customHeight="true" outlineLevel="0" collapsed="false">
      <c r="A473" s="19" t="n">
        <v>45963.5833333333</v>
      </c>
      <c r="B473" s="1" t="s">
        <v>33</v>
      </c>
      <c r="C473" s="1" t="s">
        <v>171</v>
      </c>
      <c r="D473" s="1" t="s">
        <v>161</v>
      </c>
      <c r="E473" s="1" t="n">
        <f aca="false">'✍️ Score Entry 2025-26'!F477</f>
        <v>0</v>
      </c>
      <c r="F473" s="1" t="n">
        <f aca="false">'✍️ Score Entry 2025-26'!G477</f>
        <v>0</v>
      </c>
      <c r="G473" s="20" t="b">
        <f aca="false">E473&gt;F473</f>
        <v>0</v>
      </c>
      <c r="H473" s="20" t="b">
        <f aca="false">F473&gt;E473</f>
        <v>0</v>
      </c>
    </row>
    <row r="474" customFormat="false" ht="15" hidden="false" customHeight="true" outlineLevel="0" collapsed="false">
      <c r="A474" s="19" t="n">
        <v>45963.5833333333</v>
      </c>
      <c r="B474" s="1" t="s">
        <v>31</v>
      </c>
      <c r="C474" s="1" t="s">
        <v>146</v>
      </c>
      <c r="D474" s="1" t="s">
        <v>213</v>
      </c>
      <c r="E474" s="1" t="n">
        <f aca="false">'✍️ Score Entry 2025-26'!F478</f>
        <v>0</v>
      </c>
      <c r="F474" s="1" t="n">
        <f aca="false">'✍️ Score Entry 2025-26'!G478</f>
        <v>0</v>
      </c>
      <c r="G474" s="20" t="b">
        <f aca="false">E474&gt;F474</f>
        <v>0</v>
      </c>
      <c r="H474" s="20" t="b">
        <f aca="false">F474&gt;E474</f>
        <v>0</v>
      </c>
    </row>
    <row r="475" customFormat="false" ht="15" hidden="false" customHeight="true" outlineLevel="0" collapsed="false">
      <c r="A475" s="19" t="n">
        <v>45963.6041666667</v>
      </c>
      <c r="B475" s="1" t="s">
        <v>32</v>
      </c>
      <c r="C475" s="1" t="s">
        <v>211</v>
      </c>
      <c r="D475" s="1" t="s">
        <v>212</v>
      </c>
      <c r="E475" s="1" t="n">
        <f aca="false">'✍️ Score Entry 2025-26'!F479</f>
        <v>0</v>
      </c>
      <c r="F475" s="1" t="n">
        <f aca="false">'✍️ Score Entry 2025-26'!G479</f>
        <v>0</v>
      </c>
      <c r="G475" s="20" t="b">
        <f aca="false">E475&gt;F475</f>
        <v>0</v>
      </c>
      <c r="H475" s="20" t="b">
        <f aca="false">F475&gt;E475</f>
        <v>0</v>
      </c>
    </row>
    <row r="476" customFormat="false" ht="15" hidden="false" customHeight="true" outlineLevel="0" collapsed="false">
      <c r="A476" s="19" t="n">
        <v>45963.6354166667</v>
      </c>
      <c r="B476" s="1" t="s">
        <v>30</v>
      </c>
      <c r="C476" s="1" t="s">
        <v>119</v>
      </c>
      <c r="D476" s="1" t="s">
        <v>176</v>
      </c>
      <c r="E476" s="1" t="n">
        <f aca="false">'✍️ Score Entry 2025-26'!F480</f>
        <v>0</v>
      </c>
      <c r="F476" s="1" t="n">
        <f aca="false">'✍️ Score Entry 2025-26'!G480</f>
        <v>0</v>
      </c>
      <c r="G476" s="20" t="b">
        <f aca="false">E476&gt;F476</f>
        <v>0</v>
      </c>
      <c r="H476" s="20" t="b">
        <f aca="false">F476&gt;E476</f>
        <v>0</v>
      </c>
    </row>
    <row r="477" customFormat="false" ht="15" hidden="false" customHeight="true" outlineLevel="0" collapsed="false">
      <c r="A477" s="19" t="n">
        <v>45963.6770833333</v>
      </c>
      <c r="B477" s="1" t="s">
        <v>33</v>
      </c>
      <c r="C477" s="1" t="s">
        <v>158</v>
      </c>
      <c r="D477" s="1" t="s">
        <v>120</v>
      </c>
      <c r="E477" s="1" t="n">
        <f aca="false">'✍️ Score Entry 2025-26'!F481</f>
        <v>0</v>
      </c>
      <c r="F477" s="1" t="n">
        <f aca="false">'✍️ Score Entry 2025-26'!G481</f>
        <v>0</v>
      </c>
      <c r="G477" s="20" t="b">
        <f aca="false">E477&gt;F477</f>
        <v>0</v>
      </c>
      <c r="H477" s="20" t="b">
        <f aca="false">F477&gt;E477</f>
        <v>0</v>
      </c>
    </row>
    <row r="478" customFormat="false" ht="15" hidden="false" customHeight="true" outlineLevel="0" collapsed="false">
      <c r="A478" s="19" t="n">
        <v>45963.6770833333</v>
      </c>
      <c r="B478" s="1" t="s">
        <v>33</v>
      </c>
      <c r="C478" s="1" t="s">
        <v>159</v>
      </c>
      <c r="D478" s="1" t="s">
        <v>204</v>
      </c>
      <c r="E478" s="1" t="n">
        <f aca="false">'✍️ Score Entry 2025-26'!F482</f>
        <v>0</v>
      </c>
      <c r="F478" s="1" t="n">
        <f aca="false">'✍️ Score Entry 2025-26'!G482</f>
        <v>0</v>
      </c>
      <c r="G478" s="20" t="b">
        <f aca="false">E478&gt;F478</f>
        <v>0</v>
      </c>
      <c r="H478" s="20" t="b">
        <f aca="false">F478&gt;E478</f>
        <v>0</v>
      </c>
    </row>
    <row r="479" customFormat="false" ht="15" hidden="false" customHeight="true" outlineLevel="0" collapsed="false">
      <c r="A479" s="19" t="n">
        <v>45963.6770833333</v>
      </c>
      <c r="B479" s="1" t="s">
        <v>33</v>
      </c>
      <c r="C479" s="1" t="s">
        <v>144</v>
      </c>
      <c r="D479" s="1" t="s">
        <v>156</v>
      </c>
      <c r="E479" s="1" t="n">
        <f aca="false">'✍️ Score Entry 2025-26'!F483</f>
        <v>0</v>
      </c>
      <c r="F479" s="1" t="n">
        <f aca="false">'✍️ Score Entry 2025-26'!G483</f>
        <v>0</v>
      </c>
      <c r="G479" s="20" t="b">
        <f aca="false">E479&gt;F479</f>
        <v>0</v>
      </c>
      <c r="H479" s="20" t="b">
        <f aca="false">F479&gt;E479</f>
        <v>0</v>
      </c>
    </row>
    <row r="480" customFormat="false" ht="15" hidden="false" customHeight="true" outlineLevel="0" collapsed="false">
      <c r="A480" s="19" t="n">
        <v>45963.6770833333</v>
      </c>
      <c r="B480" s="1" t="s">
        <v>33</v>
      </c>
      <c r="C480" s="1" t="s">
        <v>157</v>
      </c>
      <c r="D480" s="1" t="s">
        <v>205</v>
      </c>
      <c r="E480" s="1" t="n">
        <f aca="false">'✍️ Score Entry 2025-26'!F484</f>
        <v>0</v>
      </c>
      <c r="F480" s="1" t="n">
        <f aca="false">'✍️ Score Entry 2025-26'!G484</f>
        <v>0</v>
      </c>
      <c r="G480" s="20" t="b">
        <f aca="false">E480&gt;F480</f>
        <v>0</v>
      </c>
      <c r="H480" s="20" t="b">
        <f aca="false">F480&gt;E480</f>
        <v>0</v>
      </c>
    </row>
    <row r="481" customFormat="false" ht="15" hidden="false" customHeight="true" outlineLevel="0" collapsed="false">
      <c r="A481" s="19" t="n">
        <v>45963.6875</v>
      </c>
      <c r="B481" s="1" t="s">
        <v>29</v>
      </c>
      <c r="C481" s="1" t="s">
        <v>23</v>
      </c>
      <c r="D481" s="1" t="s">
        <v>127</v>
      </c>
      <c r="E481" s="1" t="n">
        <f aca="false">'✍️ Score Entry 2025-26'!F485</f>
        <v>0</v>
      </c>
      <c r="F481" s="1" t="n">
        <f aca="false">'✍️ Score Entry 2025-26'!G485</f>
        <v>0</v>
      </c>
      <c r="G481" s="20" t="b">
        <f aca="false">E481&gt;F481</f>
        <v>0</v>
      </c>
      <c r="H481" s="20" t="b">
        <f aca="false">F481&gt;E481</f>
        <v>0</v>
      </c>
    </row>
    <row r="482" customFormat="false" ht="15" hidden="false" customHeight="true" outlineLevel="0" collapsed="false">
      <c r="A482" s="19" t="n">
        <v>45963.6875</v>
      </c>
      <c r="B482" s="1" t="s">
        <v>32</v>
      </c>
      <c r="C482" s="1" t="s">
        <v>197</v>
      </c>
      <c r="D482" s="1" t="s">
        <v>193</v>
      </c>
      <c r="E482" s="1" t="n">
        <f aca="false">'✍️ Score Entry 2025-26'!F486</f>
        <v>0</v>
      </c>
      <c r="F482" s="1" t="n">
        <f aca="false">'✍️ Score Entry 2025-26'!G486</f>
        <v>0</v>
      </c>
      <c r="G482" s="20" t="b">
        <f aca="false">E482&gt;F482</f>
        <v>0</v>
      </c>
      <c r="H482" s="20" t="b">
        <f aca="false">F482&gt;E482</f>
        <v>0</v>
      </c>
    </row>
    <row r="483" customFormat="false" ht="15" hidden="false" customHeight="true" outlineLevel="0" collapsed="false">
      <c r="A483" s="19" t="n">
        <v>45963.7083333333</v>
      </c>
      <c r="B483" s="1" t="s">
        <v>31</v>
      </c>
      <c r="C483" s="1" t="s">
        <v>139</v>
      </c>
      <c r="D483" s="1" t="s">
        <v>164</v>
      </c>
      <c r="E483" s="1" t="n">
        <f aca="false">'✍️ Score Entry 2025-26'!F487</f>
        <v>0</v>
      </c>
      <c r="F483" s="1" t="n">
        <f aca="false">'✍️ Score Entry 2025-26'!G487</f>
        <v>0</v>
      </c>
      <c r="G483" s="20" t="b">
        <f aca="false">E483&gt;F483</f>
        <v>0</v>
      </c>
      <c r="H483" s="20" t="b">
        <f aca="false">F483&gt;E483</f>
        <v>0</v>
      </c>
    </row>
    <row r="484" customFormat="false" ht="15" hidden="false" customHeight="true" outlineLevel="0" collapsed="false">
      <c r="A484" s="19" t="n">
        <v>45963.7291666667</v>
      </c>
      <c r="B484" s="1" t="s">
        <v>30</v>
      </c>
      <c r="C484" s="1" t="s">
        <v>16</v>
      </c>
      <c r="D484" s="1" t="s">
        <v>208</v>
      </c>
      <c r="E484" s="1" t="n">
        <f aca="false">'✍️ Score Entry 2025-26'!F488</f>
        <v>0</v>
      </c>
      <c r="F484" s="1" t="n">
        <f aca="false">'✍️ Score Entry 2025-26'!G488</f>
        <v>0</v>
      </c>
      <c r="G484" s="20" t="b">
        <f aca="false">E484&gt;F484</f>
        <v>0</v>
      </c>
      <c r="H484" s="20" t="b">
        <f aca="false">F484&gt;E484</f>
        <v>0</v>
      </c>
    </row>
    <row r="485" customFormat="false" ht="15" hidden="false" customHeight="true" outlineLevel="0" collapsed="false">
      <c r="A485" s="19" t="n">
        <v>45963.8229166667</v>
      </c>
      <c r="B485" s="1" t="s">
        <v>33</v>
      </c>
      <c r="C485" s="1" t="s">
        <v>134</v>
      </c>
      <c r="D485" s="1" t="s">
        <v>172</v>
      </c>
      <c r="E485" s="1" t="n">
        <f aca="false">'✍️ Score Entry 2025-26'!F489</f>
        <v>0</v>
      </c>
      <c r="F485" s="1" t="n">
        <f aca="false">'✍️ Score Entry 2025-26'!G489</f>
        <v>0</v>
      </c>
      <c r="G485" s="20" t="b">
        <f aca="false">E485&gt;F485</f>
        <v>0</v>
      </c>
      <c r="H485" s="20" t="b">
        <f aca="false">F485&gt;E485</f>
        <v>0</v>
      </c>
    </row>
    <row r="486" customFormat="false" ht="15" hidden="false" customHeight="true" outlineLevel="0" collapsed="false">
      <c r="A486" s="19" t="n">
        <v>45963.8229166667</v>
      </c>
      <c r="B486" s="1" t="s">
        <v>31</v>
      </c>
      <c r="C486" s="1" t="s">
        <v>145</v>
      </c>
      <c r="D486" s="1" t="s">
        <v>20</v>
      </c>
      <c r="E486" s="1" t="n">
        <f aca="false">'✍️ Score Entry 2025-26'!F490</f>
        <v>0</v>
      </c>
      <c r="F486" s="1" t="n">
        <f aca="false">'✍️ Score Entry 2025-26'!G490</f>
        <v>0</v>
      </c>
      <c r="G486" s="20" t="b">
        <f aca="false">E486&gt;F486</f>
        <v>0</v>
      </c>
      <c r="H486" s="20" t="b">
        <f aca="false">F486&gt;E486</f>
        <v>0</v>
      </c>
    </row>
    <row r="487" customFormat="false" ht="15" hidden="false" customHeight="true" outlineLevel="0" collapsed="false">
      <c r="A487" s="19" t="n">
        <v>45963.8333333333</v>
      </c>
      <c r="B487" s="1" t="s">
        <v>30</v>
      </c>
      <c r="C487" s="1" t="s">
        <v>116</v>
      </c>
      <c r="D487" s="1" t="s">
        <v>173</v>
      </c>
      <c r="E487" s="1" t="n">
        <f aca="false">'✍️ Score Entry 2025-26'!F491</f>
        <v>0</v>
      </c>
      <c r="F487" s="1" t="n">
        <f aca="false">'✍️ Score Entry 2025-26'!G491</f>
        <v>0</v>
      </c>
      <c r="G487" s="20" t="b">
        <f aca="false">E487&gt;F487</f>
        <v>0</v>
      </c>
      <c r="H487" s="20" t="b">
        <f aca="false">F487&gt;E487</f>
        <v>0</v>
      </c>
    </row>
    <row r="488" customFormat="false" ht="15" hidden="false" customHeight="true" outlineLevel="0" collapsed="false">
      <c r="A488" s="19" t="n">
        <v>45964.7291666667</v>
      </c>
      <c r="B488" s="1" t="s">
        <v>31</v>
      </c>
      <c r="C488" s="1" t="s">
        <v>209</v>
      </c>
      <c r="D488" s="1" t="s">
        <v>136</v>
      </c>
      <c r="E488" s="1" t="n">
        <f aca="false">'✍️ Score Entry 2025-26'!F492</f>
        <v>0</v>
      </c>
      <c r="F488" s="1" t="n">
        <f aca="false">'✍️ Score Entry 2025-26'!G492</f>
        <v>0</v>
      </c>
      <c r="G488" s="20" t="b">
        <f aca="false">E488&gt;F488</f>
        <v>0</v>
      </c>
      <c r="H488" s="20" t="b">
        <f aca="false">F488&gt;E488</f>
        <v>0</v>
      </c>
    </row>
    <row r="489" customFormat="false" ht="15" hidden="false" customHeight="true" outlineLevel="0" collapsed="false">
      <c r="A489" s="19" t="n">
        <v>45964.8229166667</v>
      </c>
      <c r="B489" s="1" t="s">
        <v>31</v>
      </c>
      <c r="C489" s="1" t="s">
        <v>169</v>
      </c>
      <c r="D489" s="1" t="s">
        <v>168</v>
      </c>
      <c r="E489" s="1" t="n">
        <f aca="false">'✍️ Score Entry 2025-26'!F493</f>
        <v>0</v>
      </c>
      <c r="F489" s="1" t="n">
        <f aca="false">'✍️ Score Entry 2025-26'!G493</f>
        <v>0</v>
      </c>
      <c r="G489" s="20" t="b">
        <f aca="false">E489&gt;F489</f>
        <v>0</v>
      </c>
      <c r="H489" s="20" t="b">
        <f aca="false">F489&gt;E489</f>
        <v>0</v>
      </c>
    </row>
    <row r="490" customFormat="false" ht="15" hidden="false" customHeight="true" outlineLevel="0" collapsed="false">
      <c r="A490" s="19" t="n">
        <v>45964.8333333333</v>
      </c>
      <c r="B490" s="1" t="s">
        <v>29</v>
      </c>
      <c r="C490" s="1" t="s">
        <v>202</v>
      </c>
      <c r="D490" s="1" t="s">
        <v>128</v>
      </c>
      <c r="E490" s="1" t="n">
        <f aca="false">'✍️ Score Entry 2025-26'!F494</f>
        <v>0</v>
      </c>
      <c r="F490" s="1" t="n">
        <f aca="false">'✍️ Score Entry 2025-26'!G494</f>
        <v>0</v>
      </c>
      <c r="G490" s="20" t="b">
        <f aca="false">E490&gt;F490</f>
        <v>0</v>
      </c>
      <c r="H490" s="20" t="b">
        <f aca="false">F490&gt;E490</f>
        <v>0</v>
      </c>
    </row>
    <row r="491" customFormat="false" ht="15" hidden="false" customHeight="true" outlineLevel="0" collapsed="false">
      <c r="A491" s="19" t="n">
        <v>45964.8333333333</v>
      </c>
      <c r="B491" s="1" t="s">
        <v>30</v>
      </c>
      <c r="C491" s="1" t="s">
        <v>200</v>
      </c>
      <c r="D491" s="1" t="s">
        <v>141</v>
      </c>
      <c r="E491" s="1" t="n">
        <f aca="false">'✍️ Score Entry 2025-26'!F495</f>
        <v>0</v>
      </c>
      <c r="F491" s="1" t="n">
        <f aca="false">'✍️ Score Entry 2025-26'!G495</f>
        <v>0</v>
      </c>
      <c r="G491" s="20" t="b">
        <f aca="false">E491&gt;F491</f>
        <v>0</v>
      </c>
      <c r="H491" s="20" t="b">
        <f aca="false">F491&gt;E491</f>
        <v>0</v>
      </c>
    </row>
    <row r="492" customFormat="false" ht="15" hidden="false" customHeight="true" outlineLevel="0" collapsed="false">
      <c r="A492" s="19" t="n">
        <v>45968.8125</v>
      </c>
      <c r="B492" s="1" t="s">
        <v>32</v>
      </c>
      <c r="C492" s="1" t="s">
        <v>192</v>
      </c>
      <c r="D492" s="1" t="s">
        <v>197</v>
      </c>
      <c r="E492" s="1" t="n">
        <f aca="false">'✍️ Score Entry 2025-26'!F496</f>
        <v>0</v>
      </c>
      <c r="F492" s="1" t="n">
        <f aca="false">'✍️ Score Entry 2025-26'!G496</f>
        <v>0</v>
      </c>
      <c r="G492" s="20" t="b">
        <f aca="false">E492&gt;F492</f>
        <v>0</v>
      </c>
      <c r="H492" s="20" t="b">
        <f aca="false">F492&gt;E492</f>
        <v>0</v>
      </c>
    </row>
    <row r="493" customFormat="false" ht="15" hidden="false" customHeight="true" outlineLevel="0" collapsed="false">
      <c r="A493" s="19" t="n">
        <v>45968.8229166667</v>
      </c>
      <c r="B493" s="1" t="s">
        <v>31</v>
      </c>
      <c r="C493" s="1" t="s">
        <v>213</v>
      </c>
      <c r="D493" s="1" t="s">
        <v>210</v>
      </c>
      <c r="E493" s="1" t="n">
        <f aca="false">'✍️ Score Entry 2025-26'!F497</f>
        <v>0</v>
      </c>
      <c r="F493" s="1" t="n">
        <f aca="false">'✍️ Score Entry 2025-26'!G497</f>
        <v>0</v>
      </c>
      <c r="G493" s="20" t="b">
        <f aca="false">E493&gt;F493</f>
        <v>0</v>
      </c>
      <c r="H493" s="20" t="b">
        <f aca="false">F493&gt;E493</f>
        <v>0</v>
      </c>
    </row>
    <row r="494" customFormat="false" ht="15" hidden="false" customHeight="true" outlineLevel="0" collapsed="false">
      <c r="A494" s="19" t="n">
        <v>45968.8229166667</v>
      </c>
      <c r="B494" s="1" t="s">
        <v>33</v>
      </c>
      <c r="C494" s="1" t="s">
        <v>206</v>
      </c>
      <c r="D494" s="1" t="s">
        <v>171</v>
      </c>
      <c r="E494" s="1" t="n">
        <f aca="false">'✍️ Score Entry 2025-26'!F498</f>
        <v>0</v>
      </c>
      <c r="F494" s="1" t="n">
        <f aca="false">'✍️ Score Entry 2025-26'!G498</f>
        <v>0</v>
      </c>
      <c r="G494" s="20" t="b">
        <f aca="false">E494&gt;F494</f>
        <v>0</v>
      </c>
      <c r="H494" s="20" t="b">
        <f aca="false">F494&gt;E494</f>
        <v>0</v>
      </c>
    </row>
    <row r="495" customFormat="false" ht="15" hidden="false" customHeight="true" outlineLevel="0" collapsed="false">
      <c r="A495" s="19" t="n">
        <v>45969.5208333333</v>
      </c>
      <c r="B495" s="1" t="s">
        <v>29</v>
      </c>
      <c r="C495" s="1" t="s">
        <v>180</v>
      </c>
      <c r="D495" s="1" t="s">
        <v>121</v>
      </c>
      <c r="E495" s="1" t="n">
        <f aca="false">'✍️ Score Entry 2025-26'!F499</f>
        <v>0</v>
      </c>
      <c r="F495" s="1" t="n">
        <f aca="false">'✍️ Score Entry 2025-26'!G499</f>
        <v>0</v>
      </c>
      <c r="G495" s="20" t="b">
        <f aca="false">E495&gt;F495</f>
        <v>0</v>
      </c>
      <c r="H495" s="20" t="b">
        <f aca="false">F495&gt;E495</f>
        <v>0</v>
      </c>
    </row>
    <row r="496" customFormat="false" ht="15" hidden="false" customHeight="true" outlineLevel="0" collapsed="false">
      <c r="A496" s="19" t="n">
        <v>45969.5833333333</v>
      </c>
      <c r="B496" s="1" t="s">
        <v>31</v>
      </c>
      <c r="C496" s="1" t="s">
        <v>178</v>
      </c>
      <c r="D496" s="1" t="s">
        <v>168</v>
      </c>
      <c r="E496" s="1" t="n">
        <f aca="false">'✍️ Score Entry 2025-26'!F500</f>
        <v>0</v>
      </c>
      <c r="F496" s="1" t="n">
        <f aca="false">'✍️ Score Entry 2025-26'!G500</f>
        <v>0</v>
      </c>
      <c r="G496" s="20" t="b">
        <f aca="false">E496&gt;F496</f>
        <v>0</v>
      </c>
      <c r="H496" s="20" t="b">
        <f aca="false">F496&gt;E496</f>
        <v>0</v>
      </c>
    </row>
    <row r="497" customFormat="false" ht="15" hidden="false" customHeight="true" outlineLevel="0" collapsed="false">
      <c r="A497" s="19" t="n">
        <v>45969.5833333333</v>
      </c>
      <c r="B497" s="1" t="s">
        <v>31</v>
      </c>
      <c r="C497" s="1" t="s">
        <v>174</v>
      </c>
      <c r="D497" s="1" t="s">
        <v>163</v>
      </c>
      <c r="E497" s="1" t="n">
        <f aca="false">'✍️ Score Entry 2025-26'!F501</f>
        <v>0</v>
      </c>
      <c r="F497" s="1" t="n">
        <f aca="false">'✍️ Score Entry 2025-26'!G501</f>
        <v>0</v>
      </c>
      <c r="G497" s="20" t="b">
        <f aca="false">E497&gt;F497</f>
        <v>0</v>
      </c>
      <c r="H497" s="20" t="b">
        <f aca="false">F497&gt;E497</f>
        <v>0</v>
      </c>
    </row>
    <row r="498" customFormat="false" ht="15" hidden="false" customHeight="true" outlineLevel="0" collapsed="false">
      <c r="A498" s="19" t="n">
        <v>45969.6041666667</v>
      </c>
      <c r="B498" s="1" t="s">
        <v>32</v>
      </c>
      <c r="C498" s="1" t="s">
        <v>212</v>
      </c>
      <c r="D498" s="1" t="s">
        <v>195</v>
      </c>
      <c r="E498" s="1" t="n">
        <f aca="false">'✍️ Score Entry 2025-26'!F502</f>
        <v>0</v>
      </c>
      <c r="F498" s="1" t="n">
        <f aca="false">'✍️ Score Entry 2025-26'!G502</f>
        <v>0</v>
      </c>
      <c r="G498" s="20" t="b">
        <f aca="false">E498&gt;F498</f>
        <v>0</v>
      </c>
      <c r="H498" s="20" t="b">
        <f aca="false">F498&gt;E498</f>
        <v>0</v>
      </c>
    </row>
    <row r="499" customFormat="false" ht="15" hidden="false" customHeight="true" outlineLevel="0" collapsed="false">
      <c r="A499" s="19" t="n">
        <v>45969.6041666667</v>
      </c>
      <c r="B499" s="1" t="s">
        <v>32</v>
      </c>
      <c r="C499" s="1" t="s">
        <v>188</v>
      </c>
      <c r="D499" s="1" t="s">
        <v>15</v>
      </c>
      <c r="E499" s="1" t="n">
        <f aca="false">'✍️ Score Entry 2025-26'!F503</f>
        <v>0</v>
      </c>
      <c r="F499" s="1" t="n">
        <f aca="false">'✍️ Score Entry 2025-26'!G503</f>
        <v>0</v>
      </c>
      <c r="G499" s="20" t="b">
        <f aca="false">E499&gt;F499</f>
        <v>0</v>
      </c>
      <c r="H499" s="20" t="b">
        <f aca="false">F499&gt;E499</f>
        <v>0</v>
      </c>
    </row>
    <row r="500" customFormat="false" ht="15" hidden="false" customHeight="true" outlineLevel="0" collapsed="false">
      <c r="A500" s="19" t="n">
        <v>45969.6041666667</v>
      </c>
      <c r="B500" s="1" t="s">
        <v>32</v>
      </c>
      <c r="C500" s="1" t="s">
        <v>184</v>
      </c>
      <c r="D500" s="1" t="s">
        <v>199</v>
      </c>
      <c r="E500" s="1" t="n">
        <f aca="false">'✍️ Score Entry 2025-26'!F504</f>
        <v>0</v>
      </c>
      <c r="F500" s="1" t="n">
        <f aca="false">'✍️ Score Entry 2025-26'!G504</f>
        <v>0</v>
      </c>
      <c r="G500" s="20" t="b">
        <f aca="false">E500&gt;F500</f>
        <v>0</v>
      </c>
      <c r="H500" s="20" t="b">
        <f aca="false">F500&gt;E500</f>
        <v>0</v>
      </c>
    </row>
    <row r="501" customFormat="false" ht="15" hidden="false" customHeight="true" outlineLevel="0" collapsed="false">
      <c r="A501" s="19" t="n">
        <v>45969.6041666667</v>
      </c>
      <c r="B501" s="1" t="s">
        <v>32</v>
      </c>
      <c r="C501" s="1" t="s">
        <v>193</v>
      </c>
      <c r="D501" s="1" t="s">
        <v>185</v>
      </c>
      <c r="E501" s="1" t="n">
        <f aca="false">'✍️ Score Entry 2025-26'!F505</f>
        <v>0</v>
      </c>
      <c r="F501" s="1" t="n">
        <f aca="false">'✍️ Score Entry 2025-26'!G505</f>
        <v>0</v>
      </c>
      <c r="G501" s="20" t="b">
        <f aca="false">E501&gt;F501</f>
        <v>0</v>
      </c>
      <c r="H501" s="20" t="b">
        <f aca="false">F501&gt;E501</f>
        <v>0</v>
      </c>
    </row>
    <row r="502" customFormat="false" ht="15" hidden="false" customHeight="true" outlineLevel="0" collapsed="false">
      <c r="A502" s="19" t="n">
        <v>45969.625</v>
      </c>
      <c r="B502" s="1" t="s">
        <v>29</v>
      </c>
      <c r="C502" s="1" t="s">
        <v>128</v>
      </c>
      <c r="D502" s="1" t="s">
        <v>122</v>
      </c>
      <c r="E502" s="1" t="n">
        <f aca="false">'✍️ Score Entry 2025-26'!F506</f>
        <v>0</v>
      </c>
      <c r="F502" s="1" t="n">
        <f aca="false">'✍️ Score Entry 2025-26'!G506</f>
        <v>0</v>
      </c>
      <c r="G502" s="20" t="b">
        <f aca="false">E502&gt;F502</f>
        <v>0</v>
      </c>
      <c r="H502" s="20" t="b">
        <f aca="false">F502&gt;E502</f>
        <v>0</v>
      </c>
    </row>
    <row r="503" customFormat="false" ht="15" hidden="false" customHeight="true" outlineLevel="0" collapsed="false">
      <c r="A503" s="19" t="n">
        <v>45969.625</v>
      </c>
      <c r="B503" s="1" t="s">
        <v>29</v>
      </c>
      <c r="C503" s="1" t="s">
        <v>137</v>
      </c>
      <c r="D503" s="1" t="s">
        <v>201</v>
      </c>
      <c r="E503" s="1" t="n">
        <f aca="false">'✍️ Score Entry 2025-26'!F507</f>
        <v>0</v>
      </c>
      <c r="F503" s="1" t="n">
        <f aca="false">'✍️ Score Entry 2025-26'!G507</f>
        <v>0</v>
      </c>
      <c r="G503" s="20" t="b">
        <f aca="false">E503&gt;F503</f>
        <v>0</v>
      </c>
      <c r="H503" s="20" t="b">
        <f aca="false">F503&gt;E503</f>
        <v>0</v>
      </c>
    </row>
    <row r="504" customFormat="false" ht="15" hidden="false" customHeight="true" outlineLevel="0" collapsed="false">
      <c r="A504" s="19" t="n">
        <v>45969.6666666667</v>
      </c>
      <c r="B504" s="1" t="s">
        <v>33</v>
      </c>
      <c r="C504" s="1" t="s">
        <v>135</v>
      </c>
      <c r="D504" s="1" t="s">
        <v>134</v>
      </c>
      <c r="E504" s="1" t="n">
        <f aca="false">'✍️ Score Entry 2025-26'!F508</f>
        <v>0</v>
      </c>
      <c r="F504" s="1" t="n">
        <f aca="false">'✍️ Score Entry 2025-26'!G508</f>
        <v>0</v>
      </c>
      <c r="G504" s="20" t="b">
        <f aca="false">E504&gt;F504</f>
        <v>0</v>
      </c>
      <c r="H504" s="20" t="b">
        <f aca="false">F504&gt;E504</f>
        <v>0</v>
      </c>
    </row>
    <row r="505" customFormat="false" ht="15" hidden="false" customHeight="true" outlineLevel="0" collapsed="false">
      <c r="A505" s="19" t="n">
        <v>45969.7083333333</v>
      </c>
      <c r="B505" s="1" t="s">
        <v>31</v>
      </c>
      <c r="C505" s="1" t="s">
        <v>177</v>
      </c>
      <c r="D505" s="1" t="s">
        <v>146</v>
      </c>
      <c r="E505" s="1" t="n">
        <f aca="false">'✍️ Score Entry 2025-26'!F509</f>
        <v>0</v>
      </c>
      <c r="F505" s="1" t="n">
        <f aca="false">'✍️ Score Entry 2025-26'!G509</f>
        <v>0</v>
      </c>
      <c r="G505" s="20" t="b">
        <f aca="false">E505&gt;F505</f>
        <v>0</v>
      </c>
      <c r="H505" s="20" t="b">
        <f aca="false">F505&gt;E505</f>
        <v>0</v>
      </c>
    </row>
    <row r="506" customFormat="false" ht="15" hidden="false" customHeight="true" outlineLevel="0" collapsed="false">
      <c r="A506" s="19" t="n">
        <v>45969.7291666667</v>
      </c>
      <c r="B506" s="1" t="s">
        <v>29</v>
      </c>
      <c r="C506" s="1" t="s">
        <v>202</v>
      </c>
      <c r="D506" s="1" t="s">
        <v>130</v>
      </c>
      <c r="E506" s="1" t="n">
        <f aca="false">'✍️ Score Entry 2025-26'!F510</f>
        <v>0</v>
      </c>
      <c r="F506" s="1" t="n">
        <f aca="false">'✍️ Score Entry 2025-26'!G510</f>
        <v>0</v>
      </c>
      <c r="G506" s="20" t="b">
        <f aca="false">E506&gt;F506</f>
        <v>0</v>
      </c>
      <c r="H506" s="20" t="b">
        <f aca="false">F506&gt;E506</f>
        <v>0</v>
      </c>
    </row>
    <row r="507" customFormat="false" ht="15" hidden="false" customHeight="true" outlineLevel="0" collapsed="false">
      <c r="A507" s="19" t="n">
        <v>45969.7291666667</v>
      </c>
      <c r="B507" s="1" t="s">
        <v>32</v>
      </c>
      <c r="C507" s="1" t="s">
        <v>183</v>
      </c>
      <c r="D507" s="1" t="s">
        <v>211</v>
      </c>
      <c r="E507" s="1" t="n">
        <f aca="false">'✍️ Score Entry 2025-26'!F511</f>
        <v>0</v>
      </c>
      <c r="F507" s="1" t="n">
        <f aca="false">'✍️ Score Entry 2025-26'!G511</f>
        <v>0</v>
      </c>
      <c r="G507" s="20" t="b">
        <f aca="false">E507&gt;F507</f>
        <v>0</v>
      </c>
      <c r="H507" s="20" t="b">
        <f aca="false">F507&gt;E507</f>
        <v>0</v>
      </c>
    </row>
    <row r="508" customFormat="false" ht="15" hidden="false" customHeight="true" outlineLevel="0" collapsed="false">
      <c r="A508" s="19" t="n">
        <v>45969.75</v>
      </c>
      <c r="B508" s="1" t="s">
        <v>33</v>
      </c>
      <c r="C508" s="1" t="s">
        <v>120</v>
      </c>
      <c r="D508" s="1" t="s">
        <v>159</v>
      </c>
      <c r="E508" s="1" t="n">
        <f aca="false">'✍️ Score Entry 2025-26'!F512</f>
        <v>0</v>
      </c>
      <c r="F508" s="1" t="n">
        <f aca="false">'✍️ Score Entry 2025-26'!G512</f>
        <v>0</v>
      </c>
      <c r="G508" s="20" t="b">
        <f aca="false">E508&gt;F508</f>
        <v>0</v>
      </c>
      <c r="H508" s="20" t="b">
        <f aca="false">F508&gt;E508</f>
        <v>0</v>
      </c>
    </row>
    <row r="509" customFormat="false" ht="15" hidden="false" customHeight="true" outlineLevel="0" collapsed="false">
      <c r="A509" s="19" t="n">
        <v>45969.8229166667</v>
      </c>
      <c r="B509" s="1" t="s">
        <v>31</v>
      </c>
      <c r="C509" s="1" t="s">
        <v>139</v>
      </c>
      <c r="D509" s="1" t="s">
        <v>145</v>
      </c>
      <c r="E509" s="1" t="n">
        <f aca="false">'✍️ Score Entry 2025-26'!F513</f>
        <v>0</v>
      </c>
      <c r="F509" s="1" t="n">
        <f aca="false">'✍️ Score Entry 2025-26'!G513</f>
        <v>0</v>
      </c>
      <c r="G509" s="20" t="b">
        <f aca="false">E509&gt;F509</f>
        <v>0</v>
      </c>
      <c r="H509" s="20" t="b">
        <f aca="false">F509&gt;E509</f>
        <v>0</v>
      </c>
    </row>
    <row r="510" customFormat="false" ht="15" hidden="false" customHeight="true" outlineLevel="0" collapsed="false">
      <c r="A510" s="19" t="n">
        <v>45969.8333333333</v>
      </c>
      <c r="B510" s="1" t="s">
        <v>29</v>
      </c>
      <c r="C510" s="1" t="s">
        <v>162</v>
      </c>
      <c r="D510" s="1" t="s">
        <v>131</v>
      </c>
      <c r="E510" s="1" t="n">
        <f aca="false">'✍️ Score Entry 2025-26'!F514</f>
        <v>0</v>
      </c>
      <c r="F510" s="1" t="n">
        <f aca="false">'✍️ Score Entry 2025-26'!G514</f>
        <v>0</v>
      </c>
      <c r="G510" s="20" t="b">
        <f aca="false">E510&gt;F510</f>
        <v>0</v>
      </c>
      <c r="H510" s="20" t="b">
        <f aca="false">F510&gt;E510</f>
        <v>0</v>
      </c>
    </row>
    <row r="511" customFormat="false" ht="15" hidden="false" customHeight="true" outlineLevel="0" collapsed="false">
      <c r="A511" s="19" t="n">
        <v>45969.8368055556</v>
      </c>
      <c r="B511" s="1" t="s">
        <v>33</v>
      </c>
      <c r="C511" s="1" t="s">
        <v>149</v>
      </c>
      <c r="D511" s="1" t="s">
        <v>157</v>
      </c>
      <c r="E511" s="1" t="n">
        <f aca="false">'✍️ Score Entry 2025-26'!F515</f>
        <v>0</v>
      </c>
      <c r="F511" s="1" t="n">
        <f aca="false">'✍️ Score Entry 2025-26'!G515</f>
        <v>0</v>
      </c>
      <c r="G511" s="20" t="b">
        <f aca="false">E511&gt;F511</f>
        <v>0</v>
      </c>
      <c r="H511" s="20" t="b">
        <f aca="false">F511&gt;E511</f>
        <v>0</v>
      </c>
    </row>
    <row r="512" customFormat="false" ht="15" hidden="false" customHeight="true" outlineLevel="0" collapsed="false">
      <c r="A512" s="19" t="n">
        <v>45970.4791666667</v>
      </c>
      <c r="B512" s="1" t="s">
        <v>31</v>
      </c>
      <c r="C512" s="1" t="s">
        <v>24</v>
      </c>
      <c r="D512" s="1" t="s">
        <v>209</v>
      </c>
      <c r="E512" s="1" t="n">
        <f aca="false">'✍️ Score Entry 2025-26'!F516</f>
        <v>0</v>
      </c>
      <c r="F512" s="1" t="n">
        <f aca="false">'✍️ Score Entry 2025-26'!G516</f>
        <v>0</v>
      </c>
      <c r="G512" s="20" t="b">
        <f aca="false">E512&gt;F512</f>
        <v>0</v>
      </c>
      <c r="H512" s="20" t="b">
        <f aca="false">F512&gt;E512</f>
        <v>0</v>
      </c>
    </row>
    <row r="513" customFormat="false" ht="15" hidden="false" customHeight="true" outlineLevel="0" collapsed="false">
      <c r="A513" s="19" t="n">
        <v>45970.5833333333</v>
      </c>
      <c r="B513" s="1" t="s">
        <v>31</v>
      </c>
      <c r="C513" s="1" t="s">
        <v>136</v>
      </c>
      <c r="D513" s="1" t="s">
        <v>140</v>
      </c>
      <c r="E513" s="1" t="n">
        <f aca="false">'✍️ Score Entry 2025-26'!F517</f>
        <v>0</v>
      </c>
      <c r="F513" s="1" t="n">
        <f aca="false">'✍️ Score Entry 2025-26'!G517</f>
        <v>0</v>
      </c>
      <c r="G513" s="20" t="b">
        <f aca="false">E513&gt;F513</f>
        <v>0</v>
      </c>
      <c r="H513" s="20" t="b">
        <f aca="false">F513&gt;E513</f>
        <v>0</v>
      </c>
    </row>
    <row r="514" customFormat="false" ht="15" hidden="false" customHeight="true" outlineLevel="0" collapsed="false">
      <c r="A514" s="19" t="n">
        <v>45970.5833333333</v>
      </c>
      <c r="B514" s="1" t="s">
        <v>33</v>
      </c>
      <c r="C514" s="1" t="s">
        <v>205</v>
      </c>
      <c r="D514" s="1" t="s">
        <v>158</v>
      </c>
      <c r="E514" s="1" t="n">
        <f aca="false">'✍️ Score Entry 2025-26'!F518</f>
        <v>0</v>
      </c>
      <c r="F514" s="1" t="n">
        <f aca="false">'✍️ Score Entry 2025-26'!G518</f>
        <v>0</v>
      </c>
      <c r="G514" s="20" t="b">
        <f aca="false">E514&gt;F514</f>
        <v>0</v>
      </c>
      <c r="H514" s="20" t="b">
        <f aca="false">F514&gt;E514</f>
        <v>0</v>
      </c>
    </row>
    <row r="515" customFormat="false" ht="15" hidden="false" customHeight="true" outlineLevel="0" collapsed="false">
      <c r="A515" s="19" t="n">
        <v>45970.5833333333</v>
      </c>
      <c r="B515" s="1" t="s">
        <v>29</v>
      </c>
      <c r="C515" s="1" t="s">
        <v>126</v>
      </c>
      <c r="D515" s="1" t="s">
        <v>207</v>
      </c>
      <c r="E515" s="1" t="n">
        <f aca="false">'✍️ Score Entry 2025-26'!F519</f>
        <v>0</v>
      </c>
      <c r="F515" s="1" t="n">
        <f aca="false">'✍️ Score Entry 2025-26'!G519</f>
        <v>0</v>
      </c>
      <c r="G515" s="20" t="b">
        <f aca="false">E515&gt;F515</f>
        <v>0</v>
      </c>
      <c r="H515" s="20" t="b">
        <f aca="false">F515&gt;E515</f>
        <v>0</v>
      </c>
    </row>
    <row r="516" customFormat="false" ht="15" hidden="false" customHeight="true" outlineLevel="0" collapsed="false">
      <c r="A516" s="19" t="n">
        <v>45970.5833333333</v>
      </c>
      <c r="B516" s="1" t="s">
        <v>29</v>
      </c>
      <c r="C516" s="1" t="s">
        <v>138</v>
      </c>
      <c r="D516" s="1" t="s">
        <v>127</v>
      </c>
      <c r="E516" s="1" t="n">
        <f aca="false">'✍️ Score Entry 2025-26'!F520</f>
        <v>0</v>
      </c>
      <c r="F516" s="1" t="n">
        <f aca="false">'✍️ Score Entry 2025-26'!G520</f>
        <v>0</v>
      </c>
      <c r="G516" s="20" t="b">
        <f aca="false">E516&gt;F516</f>
        <v>0</v>
      </c>
      <c r="H516" s="20" t="b">
        <f aca="false">F516&gt;E516</f>
        <v>0</v>
      </c>
    </row>
    <row r="517" customFormat="false" ht="15" hidden="false" customHeight="true" outlineLevel="0" collapsed="false">
      <c r="A517" s="19" t="n">
        <v>45970.5833333333</v>
      </c>
      <c r="B517" s="1" t="s">
        <v>29</v>
      </c>
      <c r="C517" s="1" t="s">
        <v>152</v>
      </c>
      <c r="D517" s="1" t="s">
        <v>132</v>
      </c>
      <c r="E517" s="1" t="n">
        <f aca="false">'✍️ Score Entry 2025-26'!F521</f>
        <v>0</v>
      </c>
      <c r="F517" s="1" t="n">
        <f aca="false">'✍️ Score Entry 2025-26'!G521</f>
        <v>0</v>
      </c>
      <c r="G517" s="20" t="b">
        <f aca="false">E517&gt;F517</f>
        <v>0</v>
      </c>
      <c r="H517" s="20" t="b">
        <f aca="false">F517&gt;E517</f>
        <v>0</v>
      </c>
    </row>
    <row r="518" customFormat="false" ht="15" hidden="false" customHeight="true" outlineLevel="0" collapsed="false">
      <c r="A518" s="19" t="n">
        <v>45970.5833333333</v>
      </c>
      <c r="B518" s="1" t="s">
        <v>29</v>
      </c>
      <c r="C518" s="1" t="s">
        <v>153</v>
      </c>
      <c r="D518" s="1" t="s">
        <v>129</v>
      </c>
      <c r="E518" s="1" t="n">
        <f aca="false">'✍️ Score Entry 2025-26'!F522</f>
        <v>0</v>
      </c>
      <c r="F518" s="1" t="n">
        <f aca="false">'✍️ Score Entry 2025-26'!G522</f>
        <v>0</v>
      </c>
      <c r="G518" s="20" t="b">
        <f aca="false">E518&gt;F518</f>
        <v>0</v>
      </c>
      <c r="H518" s="20" t="b">
        <f aca="false">F518&gt;E518</f>
        <v>0</v>
      </c>
    </row>
    <row r="519" customFormat="false" ht="15" hidden="false" customHeight="true" outlineLevel="0" collapsed="false">
      <c r="A519" s="19" t="n">
        <v>45970.5833333333</v>
      </c>
      <c r="B519" s="1" t="s">
        <v>31</v>
      </c>
      <c r="C519" s="1" t="s">
        <v>164</v>
      </c>
      <c r="D519" s="1" t="s">
        <v>22</v>
      </c>
      <c r="E519" s="1" t="n">
        <f aca="false">'✍️ Score Entry 2025-26'!F523</f>
        <v>0</v>
      </c>
      <c r="F519" s="1" t="n">
        <f aca="false">'✍️ Score Entry 2025-26'!G523</f>
        <v>0</v>
      </c>
      <c r="G519" s="20" t="b">
        <f aca="false">E519&gt;F519</f>
        <v>0</v>
      </c>
      <c r="H519" s="20" t="b">
        <f aca="false">F519&gt;E519</f>
        <v>0</v>
      </c>
    </row>
    <row r="520" customFormat="false" ht="15" hidden="false" customHeight="true" outlineLevel="0" collapsed="false">
      <c r="A520" s="19" t="n">
        <v>45970.6041666667</v>
      </c>
      <c r="B520" s="1" t="s">
        <v>32</v>
      </c>
      <c r="C520" s="1" t="s">
        <v>189</v>
      </c>
      <c r="D520" s="1" t="s">
        <v>198</v>
      </c>
      <c r="E520" s="1" t="n">
        <f aca="false">'✍️ Score Entry 2025-26'!F524</f>
        <v>0</v>
      </c>
      <c r="F520" s="1" t="n">
        <f aca="false">'✍️ Score Entry 2025-26'!G524</f>
        <v>0</v>
      </c>
      <c r="G520" s="20" t="b">
        <f aca="false">E520&gt;F520</f>
        <v>0</v>
      </c>
      <c r="H520" s="20" t="b">
        <f aca="false">F520&gt;E520</f>
        <v>0</v>
      </c>
    </row>
    <row r="521" customFormat="false" ht="15" hidden="false" customHeight="true" outlineLevel="0" collapsed="false">
      <c r="A521" s="19" t="n">
        <v>45970.6770833333</v>
      </c>
      <c r="B521" s="1" t="s">
        <v>33</v>
      </c>
      <c r="C521" s="1" t="s">
        <v>156</v>
      </c>
      <c r="D521" s="1" t="s">
        <v>154</v>
      </c>
      <c r="E521" s="1" t="n">
        <f aca="false">'✍️ Score Entry 2025-26'!F525</f>
        <v>0</v>
      </c>
      <c r="F521" s="1" t="n">
        <f aca="false">'✍️ Score Entry 2025-26'!G525</f>
        <v>0</v>
      </c>
      <c r="G521" s="20" t="b">
        <f aca="false">E521&gt;F521</f>
        <v>0</v>
      </c>
      <c r="H521" s="20" t="b">
        <f aca="false">F521&gt;E521</f>
        <v>0</v>
      </c>
    </row>
    <row r="522" customFormat="false" ht="15" hidden="false" customHeight="true" outlineLevel="0" collapsed="false">
      <c r="A522" s="19" t="n">
        <v>45970.6770833333</v>
      </c>
      <c r="B522" s="1" t="s">
        <v>33</v>
      </c>
      <c r="C522" s="1" t="s">
        <v>161</v>
      </c>
      <c r="D522" s="1" t="s">
        <v>144</v>
      </c>
      <c r="E522" s="1" t="n">
        <f aca="false">'✍️ Score Entry 2025-26'!F526</f>
        <v>0</v>
      </c>
      <c r="F522" s="1" t="n">
        <f aca="false">'✍️ Score Entry 2025-26'!G526</f>
        <v>0</v>
      </c>
      <c r="G522" s="20" t="b">
        <f aca="false">E522&gt;F522</f>
        <v>0</v>
      </c>
      <c r="H522" s="20" t="b">
        <f aca="false">F522&gt;E522</f>
        <v>0</v>
      </c>
    </row>
    <row r="523" customFormat="false" ht="15" hidden="false" customHeight="true" outlineLevel="0" collapsed="false">
      <c r="A523" s="19" t="n">
        <v>45970.6770833333</v>
      </c>
      <c r="B523" s="1" t="s">
        <v>33</v>
      </c>
      <c r="C523" s="1" t="s">
        <v>204</v>
      </c>
      <c r="D523" s="1" t="s">
        <v>155</v>
      </c>
      <c r="E523" s="1" t="n">
        <f aca="false">'✍️ Score Entry 2025-26'!F527</f>
        <v>0</v>
      </c>
      <c r="F523" s="1" t="n">
        <f aca="false">'✍️ Score Entry 2025-26'!G527</f>
        <v>0</v>
      </c>
      <c r="G523" s="20" t="b">
        <f aca="false">E523&gt;F523</f>
        <v>0</v>
      </c>
      <c r="H523" s="20" t="b">
        <f aca="false">F523&gt;E523</f>
        <v>0</v>
      </c>
    </row>
    <row r="524" customFormat="false" ht="15" hidden="false" customHeight="true" outlineLevel="0" collapsed="false">
      <c r="A524" s="19" t="n">
        <v>45970.6875</v>
      </c>
      <c r="B524" s="1" t="s">
        <v>32</v>
      </c>
      <c r="C524" s="1" t="s">
        <v>190</v>
      </c>
      <c r="D524" s="1" t="s">
        <v>191</v>
      </c>
      <c r="E524" s="1" t="n">
        <f aca="false">'✍️ Score Entry 2025-26'!F528</f>
        <v>0</v>
      </c>
      <c r="F524" s="1" t="n">
        <f aca="false">'✍️ Score Entry 2025-26'!G528</f>
        <v>0</v>
      </c>
      <c r="G524" s="20" t="b">
        <f aca="false">E524&gt;F524</f>
        <v>0</v>
      </c>
      <c r="H524" s="20" t="b">
        <f aca="false">F524&gt;E524</f>
        <v>0</v>
      </c>
    </row>
    <row r="525" customFormat="false" ht="15" hidden="false" customHeight="true" outlineLevel="0" collapsed="false">
      <c r="A525" s="19" t="n">
        <v>45970.6875</v>
      </c>
      <c r="B525" s="1" t="s">
        <v>29</v>
      </c>
      <c r="C525" s="1" t="s">
        <v>23</v>
      </c>
      <c r="D525" s="1" t="s">
        <v>21</v>
      </c>
      <c r="E525" s="1" t="n">
        <f aca="false">'✍️ Score Entry 2025-26'!F529</f>
        <v>0</v>
      </c>
      <c r="F525" s="1" t="n">
        <f aca="false">'✍️ Score Entry 2025-26'!G529</f>
        <v>0</v>
      </c>
      <c r="G525" s="20" t="b">
        <f aca="false">E525&gt;F525</f>
        <v>0</v>
      </c>
      <c r="H525" s="20" t="b">
        <f aca="false">F525&gt;E525</f>
        <v>0</v>
      </c>
    </row>
    <row r="526" customFormat="false" ht="15" hidden="false" customHeight="true" outlineLevel="0" collapsed="false">
      <c r="A526" s="19" t="n">
        <v>45970.7083333333</v>
      </c>
      <c r="B526" s="1" t="s">
        <v>31</v>
      </c>
      <c r="C526" s="1" t="s">
        <v>20</v>
      </c>
      <c r="D526" s="1" t="s">
        <v>165</v>
      </c>
      <c r="E526" s="1" t="n">
        <f aca="false">'✍️ Score Entry 2025-26'!F530</f>
        <v>0</v>
      </c>
      <c r="F526" s="1" t="n">
        <f aca="false">'✍️ Score Entry 2025-26'!G530</f>
        <v>0</v>
      </c>
      <c r="G526" s="20" t="b">
        <f aca="false">E526&gt;F526</f>
        <v>0</v>
      </c>
      <c r="H526" s="20" t="b">
        <f aca="false">F526&gt;E526</f>
        <v>0</v>
      </c>
    </row>
    <row r="527" customFormat="false" ht="15" hidden="false" customHeight="true" outlineLevel="0" collapsed="false">
      <c r="A527" s="19" t="n">
        <v>45970.7708333333</v>
      </c>
      <c r="B527" s="1" t="s">
        <v>32</v>
      </c>
      <c r="C527" s="1" t="s">
        <v>196</v>
      </c>
      <c r="D527" s="1" t="s">
        <v>187</v>
      </c>
      <c r="E527" s="1" t="n">
        <f aca="false">'✍️ Score Entry 2025-26'!F531</f>
        <v>0</v>
      </c>
      <c r="F527" s="1" t="n">
        <f aca="false">'✍️ Score Entry 2025-26'!G531</f>
        <v>0</v>
      </c>
      <c r="G527" s="20" t="b">
        <f aca="false">E527&gt;F527</f>
        <v>0</v>
      </c>
      <c r="H527" s="20" t="b">
        <f aca="false">F527&gt;E527</f>
        <v>0</v>
      </c>
    </row>
    <row r="528" customFormat="false" ht="15" hidden="false" customHeight="true" outlineLevel="0" collapsed="false">
      <c r="A528" s="19" t="n">
        <v>45970.8229166667</v>
      </c>
      <c r="B528" s="1" t="s">
        <v>31</v>
      </c>
      <c r="C528" s="1" t="s">
        <v>19</v>
      </c>
      <c r="D528" s="1" t="s">
        <v>169</v>
      </c>
      <c r="E528" s="1" t="n">
        <f aca="false">'✍️ Score Entry 2025-26'!F532</f>
        <v>0</v>
      </c>
      <c r="F528" s="1" t="n">
        <f aca="false">'✍️ Score Entry 2025-26'!G532</f>
        <v>0</v>
      </c>
      <c r="G528" s="20" t="b">
        <f aca="false">E528&gt;F528</f>
        <v>0</v>
      </c>
      <c r="H528" s="20" t="b">
        <f aca="false">F528&gt;E528</f>
        <v>0</v>
      </c>
    </row>
    <row r="529" customFormat="false" ht="15" hidden="false" customHeight="true" outlineLevel="0" collapsed="false">
      <c r="A529" s="19" t="n">
        <v>45970.8229166667</v>
      </c>
      <c r="B529" s="1" t="s">
        <v>33</v>
      </c>
      <c r="C529" s="1" t="s">
        <v>172</v>
      </c>
      <c r="D529" s="1" t="s">
        <v>17</v>
      </c>
      <c r="E529" s="1" t="n">
        <f aca="false">'✍️ Score Entry 2025-26'!F533</f>
        <v>0</v>
      </c>
      <c r="F529" s="1" t="n">
        <f aca="false">'✍️ Score Entry 2025-26'!G533</f>
        <v>0</v>
      </c>
      <c r="G529" s="20" t="b">
        <f aca="false">E529&gt;F529</f>
        <v>0</v>
      </c>
      <c r="H529" s="20" t="b">
        <f aca="false">F529&gt;E529</f>
        <v>0</v>
      </c>
    </row>
    <row r="530" customFormat="false" ht="15" hidden="false" customHeight="true" outlineLevel="0" collapsed="false">
      <c r="A530" s="19" t="n">
        <v>45970.8333333333</v>
      </c>
      <c r="B530" s="1" t="s">
        <v>30</v>
      </c>
      <c r="C530" s="1" t="s">
        <v>182</v>
      </c>
      <c r="D530" s="1" t="s">
        <v>203</v>
      </c>
      <c r="E530" s="1" t="n">
        <f aca="false">'✍️ Score Entry 2025-26'!F534</f>
        <v>0</v>
      </c>
      <c r="F530" s="1" t="n">
        <f aca="false">'✍️ Score Entry 2025-26'!G534</f>
        <v>0</v>
      </c>
      <c r="G530" s="20" t="b">
        <f aca="false">E530&gt;F530</f>
        <v>0</v>
      </c>
      <c r="H530" s="20" t="b">
        <f aca="false">F530&gt;E530</f>
        <v>0</v>
      </c>
    </row>
    <row r="531" customFormat="false" ht="15" hidden="false" customHeight="true" outlineLevel="0" collapsed="false">
      <c r="A531" s="19" t="n">
        <v>45970.8333333333</v>
      </c>
      <c r="B531" s="1" t="s">
        <v>30</v>
      </c>
      <c r="C531" s="1" t="s">
        <v>114</v>
      </c>
      <c r="D531" s="1" t="s">
        <v>200</v>
      </c>
      <c r="E531" s="1" t="n">
        <f aca="false">'✍️ Score Entry 2025-26'!F535</f>
        <v>0</v>
      </c>
      <c r="F531" s="1" t="n">
        <f aca="false">'✍️ Score Entry 2025-26'!G535</f>
        <v>0</v>
      </c>
      <c r="G531" s="20" t="b">
        <f aca="false">E531&gt;F531</f>
        <v>0</v>
      </c>
      <c r="H531" s="20" t="b">
        <f aca="false">F531&gt;E531</f>
        <v>0</v>
      </c>
    </row>
    <row r="532" customFormat="false" ht="15" hidden="false" customHeight="true" outlineLevel="0" collapsed="false">
      <c r="A532" s="19" t="n">
        <v>45970.8333333333</v>
      </c>
      <c r="B532" s="1" t="s">
        <v>30</v>
      </c>
      <c r="C532" s="1" t="s">
        <v>124</v>
      </c>
      <c r="D532" s="1" t="s">
        <v>141</v>
      </c>
      <c r="E532" s="1" t="n">
        <f aca="false">'✍️ Score Entry 2025-26'!F536</f>
        <v>0</v>
      </c>
      <c r="F532" s="1" t="n">
        <f aca="false">'✍️ Score Entry 2025-26'!G536</f>
        <v>0</v>
      </c>
      <c r="G532" s="20" t="b">
        <f aca="false">E532&gt;F532</f>
        <v>0</v>
      </c>
      <c r="H532" s="20" t="b">
        <f aca="false">F532&gt;E532</f>
        <v>0</v>
      </c>
    </row>
    <row r="533" customFormat="false" ht="15" hidden="false" customHeight="true" outlineLevel="0" collapsed="false">
      <c r="A533" s="19" t="n">
        <v>45970.8333333333</v>
      </c>
      <c r="B533" s="1" t="s">
        <v>30</v>
      </c>
      <c r="C533" s="1" t="s">
        <v>173</v>
      </c>
      <c r="D533" s="1" t="s">
        <v>115</v>
      </c>
      <c r="E533" s="1" t="n">
        <f aca="false">'✍️ Score Entry 2025-26'!F537</f>
        <v>0</v>
      </c>
      <c r="F533" s="1" t="n">
        <f aca="false">'✍️ Score Entry 2025-26'!G537</f>
        <v>0</v>
      </c>
      <c r="G533" s="20" t="b">
        <f aca="false">E533&gt;F533</f>
        <v>0</v>
      </c>
      <c r="H533" s="20" t="b">
        <f aca="false">F533&gt;E533</f>
        <v>0</v>
      </c>
    </row>
    <row r="534" customFormat="false" ht="15" hidden="false" customHeight="true" outlineLevel="0" collapsed="false">
      <c r="A534" s="19" t="n">
        <v>45970.8333333333</v>
      </c>
      <c r="B534" s="1" t="s">
        <v>30</v>
      </c>
      <c r="C534" s="1" t="s">
        <v>117</v>
      </c>
      <c r="D534" s="1" t="s">
        <v>119</v>
      </c>
      <c r="E534" s="1" t="n">
        <f aca="false">'✍️ Score Entry 2025-26'!F538</f>
        <v>0</v>
      </c>
      <c r="F534" s="1" t="n">
        <f aca="false">'✍️ Score Entry 2025-26'!G538</f>
        <v>0</v>
      </c>
      <c r="G534" s="20" t="b">
        <f aca="false">E534&gt;F534</f>
        <v>0</v>
      </c>
      <c r="H534" s="20" t="b">
        <f aca="false">F534&gt;E534</f>
        <v>0</v>
      </c>
    </row>
    <row r="535" customFormat="false" ht="15" hidden="false" customHeight="true" outlineLevel="0" collapsed="false">
      <c r="A535" s="19" t="n">
        <v>45970.8333333333</v>
      </c>
      <c r="B535" s="1" t="s">
        <v>30</v>
      </c>
      <c r="C535" s="1" t="s">
        <v>151</v>
      </c>
      <c r="D535" s="1" t="s">
        <v>116</v>
      </c>
      <c r="E535" s="1" t="n">
        <f aca="false">'✍️ Score Entry 2025-26'!F539</f>
        <v>0</v>
      </c>
      <c r="F535" s="1" t="n">
        <f aca="false">'✍️ Score Entry 2025-26'!G539</f>
        <v>0</v>
      </c>
      <c r="G535" s="20" t="b">
        <f aca="false">E535&gt;F535</f>
        <v>0</v>
      </c>
      <c r="H535" s="20" t="b">
        <f aca="false">F535&gt;E535</f>
        <v>0</v>
      </c>
    </row>
    <row r="536" customFormat="false" ht="15" hidden="false" customHeight="true" outlineLevel="0" collapsed="false">
      <c r="A536" s="19" t="n">
        <v>45970.8333333333</v>
      </c>
      <c r="B536" s="1" t="s">
        <v>30</v>
      </c>
      <c r="C536" s="1" t="s">
        <v>208</v>
      </c>
      <c r="D536" s="1" t="s">
        <v>166</v>
      </c>
      <c r="E536" s="1" t="n">
        <f aca="false">'✍️ Score Entry 2025-26'!F540</f>
        <v>0</v>
      </c>
      <c r="F536" s="1" t="n">
        <f aca="false">'✍️ Score Entry 2025-26'!G540</f>
        <v>0</v>
      </c>
      <c r="G536" s="20" t="b">
        <f aca="false">E536&gt;F536</f>
        <v>0</v>
      </c>
      <c r="H536" s="20" t="b">
        <f aca="false">F536&gt;E536</f>
        <v>0</v>
      </c>
    </row>
    <row r="537" customFormat="false" ht="15" hidden="false" customHeight="true" outlineLevel="0" collapsed="false">
      <c r="A537" s="19" t="n">
        <v>45970.8333333333</v>
      </c>
      <c r="B537" s="1" t="s">
        <v>30</v>
      </c>
      <c r="C537" s="1" t="s">
        <v>118</v>
      </c>
      <c r="D537" s="1" t="s">
        <v>16</v>
      </c>
      <c r="E537" s="1" t="n">
        <f aca="false">'✍️ Score Entry 2025-26'!F541</f>
        <v>0</v>
      </c>
      <c r="F537" s="1" t="n">
        <f aca="false">'✍️ Score Entry 2025-26'!G541</f>
        <v>0</v>
      </c>
      <c r="G537" s="20" t="b">
        <f aca="false">E537&gt;F537</f>
        <v>0</v>
      </c>
      <c r="H537" s="20" t="b">
        <f aca="false">F537&gt;E537</f>
        <v>0</v>
      </c>
    </row>
    <row r="538" customFormat="false" ht="15" hidden="false" customHeight="true" outlineLevel="0" collapsed="false">
      <c r="A538" s="19" t="n">
        <v>45970.8333333333</v>
      </c>
      <c r="B538" s="1" t="s">
        <v>30</v>
      </c>
      <c r="C538" s="1" t="s">
        <v>176</v>
      </c>
      <c r="D538" s="1" t="s">
        <v>181</v>
      </c>
      <c r="E538" s="1" t="n">
        <f aca="false">'✍️ Score Entry 2025-26'!F542</f>
        <v>0</v>
      </c>
      <c r="F538" s="1" t="n">
        <f aca="false">'✍️ Score Entry 2025-26'!G542</f>
        <v>0</v>
      </c>
      <c r="G538" s="20" t="b">
        <f aca="false">E538&gt;F538</f>
        <v>0</v>
      </c>
      <c r="H538" s="20" t="b">
        <f aca="false">F538&gt;E538</f>
        <v>0</v>
      </c>
    </row>
    <row r="539" customFormat="false" ht="15" hidden="false" customHeight="true" outlineLevel="0" collapsed="false">
      <c r="A539" s="19" t="n">
        <v>45970.8333333333</v>
      </c>
      <c r="B539" s="1" t="s">
        <v>30</v>
      </c>
      <c r="C539" s="1" t="s">
        <v>167</v>
      </c>
      <c r="D539" s="1" t="s">
        <v>18</v>
      </c>
      <c r="E539" s="1" t="n">
        <f aca="false">'✍️ Score Entry 2025-26'!F543</f>
        <v>0</v>
      </c>
      <c r="F539" s="1" t="n">
        <f aca="false">'✍️ Score Entry 2025-26'!G543</f>
        <v>0</v>
      </c>
      <c r="G539" s="20" t="b">
        <f aca="false">E539&gt;F539</f>
        <v>0</v>
      </c>
      <c r="H539" s="20" t="b">
        <f aca="false">F539&gt;E539</f>
        <v>0</v>
      </c>
    </row>
    <row r="540" customFormat="false" ht="15" hidden="false" customHeight="true" outlineLevel="0" collapsed="false">
      <c r="A540" s="19" t="n">
        <v>45982.8125</v>
      </c>
      <c r="B540" s="1" t="s">
        <v>32</v>
      </c>
      <c r="C540" s="1" t="s">
        <v>187</v>
      </c>
      <c r="D540" s="1" t="s">
        <v>193</v>
      </c>
      <c r="E540" s="1" t="n">
        <f aca="false">'✍️ Score Entry 2025-26'!F544</f>
        <v>0</v>
      </c>
      <c r="F540" s="1" t="n">
        <f aca="false">'✍️ Score Entry 2025-26'!G544</f>
        <v>0</v>
      </c>
      <c r="G540" s="20" t="b">
        <f aca="false">E540&gt;F540</f>
        <v>0</v>
      </c>
      <c r="H540" s="20" t="b">
        <f aca="false">F540&gt;E540</f>
        <v>0</v>
      </c>
    </row>
    <row r="541" customFormat="false" ht="15" hidden="false" customHeight="true" outlineLevel="0" collapsed="false">
      <c r="A541" s="19" t="n">
        <v>45982.8229166667</v>
      </c>
      <c r="B541" s="1" t="s">
        <v>33</v>
      </c>
      <c r="C541" s="1" t="s">
        <v>155</v>
      </c>
      <c r="D541" s="1" t="s">
        <v>135</v>
      </c>
      <c r="E541" s="1" t="n">
        <f aca="false">'✍️ Score Entry 2025-26'!F545</f>
        <v>0</v>
      </c>
      <c r="F541" s="1" t="n">
        <f aca="false">'✍️ Score Entry 2025-26'!G545</f>
        <v>0</v>
      </c>
      <c r="G541" s="20" t="b">
        <f aca="false">E541&gt;F541</f>
        <v>0</v>
      </c>
      <c r="H541" s="20" t="b">
        <f aca="false">F541&gt;E541</f>
        <v>0</v>
      </c>
    </row>
    <row r="542" customFormat="false" ht="15" hidden="false" customHeight="true" outlineLevel="0" collapsed="false">
      <c r="A542" s="19" t="n">
        <v>45983.5208333333</v>
      </c>
      <c r="B542" s="1" t="s">
        <v>29</v>
      </c>
      <c r="C542" s="1" t="s">
        <v>201</v>
      </c>
      <c r="D542" s="1" t="s">
        <v>162</v>
      </c>
      <c r="E542" s="1" t="n">
        <f aca="false">'✍️ Score Entry 2025-26'!F546</f>
        <v>0</v>
      </c>
      <c r="F542" s="1" t="n">
        <f aca="false">'✍️ Score Entry 2025-26'!G546</f>
        <v>0</v>
      </c>
      <c r="G542" s="20" t="b">
        <f aca="false">E542&gt;F542</f>
        <v>0</v>
      </c>
      <c r="H542" s="20" t="b">
        <f aca="false">F542&gt;E542</f>
        <v>0</v>
      </c>
    </row>
    <row r="543" customFormat="false" ht="15" hidden="false" customHeight="true" outlineLevel="0" collapsed="false">
      <c r="A543" s="19" t="n">
        <v>45983.5833333333</v>
      </c>
      <c r="B543" s="1" t="s">
        <v>31</v>
      </c>
      <c r="C543" s="1" t="s">
        <v>165</v>
      </c>
      <c r="D543" s="1" t="s">
        <v>164</v>
      </c>
      <c r="E543" s="1" t="n">
        <f aca="false">'✍️ Score Entry 2025-26'!F547</f>
        <v>0</v>
      </c>
      <c r="F543" s="1" t="n">
        <f aca="false">'✍️ Score Entry 2025-26'!G547</f>
        <v>0</v>
      </c>
      <c r="G543" s="20" t="b">
        <f aca="false">E543&gt;F543</f>
        <v>0</v>
      </c>
      <c r="H543" s="20" t="b">
        <f aca="false">F543&gt;E543</f>
        <v>0</v>
      </c>
    </row>
    <row r="544" customFormat="false" ht="15" hidden="false" customHeight="true" outlineLevel="0" collapsed="false">
      <c r="A544" s="19" t="n">
        <v>45983.5833333333</v>
      </c>
      <c r="B544" s="1" t="s">
        <v>31</v>
      </c>
      <c r="C544" s="1" t="s">
        <v>168</v>
      </c>
      <c r="D544" s="1" t="s">
        <v>136</v>
      </c>
      <c r="E544" s="1" t="n">
        <f aca="false">'✍️ Score Entry 2025-26'!F548</f>
        <v>0</v>
      </c>
      <c r="F544" s="1" t="n">
        <f aca="false">'✍️ Score Entry 2025-26'!G548</f>
        <v>0</v>
      </c>
      <c r="G544" s="20" t="b">
        <f aca="false">E544&gt;F544</f>
        <v>0</v>
      </c>
      <c r="H544" s="20" t="b">
        <f aca="false">F544&gt;E544</f>
        <v>0</v>
      </c>
    </row>
    <row r="545" customFormat="false" ht="15" hidden="false" customHeight="true" outlineLevel="0" collapsed="false">
      <c r="A545" s="19" t="n">
        <v>45983.6041666667</v>
      </c>
      <c r="B545" s="1" t="s">
        <v>32</v>
      </c>
      <c r="C545" s="1" t="s">
        <v>191</v>
      </c>
      <c r="D545" s="1" t="s">
        <v>212</v>
      </c>
      <c r="E545" s="1" t="n">
        <f aca="false">'✍️ Score Entry 2025-26'!F549</f>
        <v>0</v>
      </c>
      <c r="F545" s="1" t="n">
        <f aca="false">'✍️ Score Entry 2025-26'!G549</f>
        <v>0</v>
      </c>
      <c r="G545" s="20" t="b">
        <f aca="false">E545&gt;F545</f>
        <v>0</v>
      </c>
      <c r="H545" s="20" t="b">
        <f aca="false">F545&gt;E545</f>
        <v>0</v>
      </c>
    </row>
    <row r="546" customFormat="false" ht="15" hidden="false" customHeight="true" outlineLevel="0" collapsed="false">
      <c r="A546" s="19" t="n">
        <v>45983.6041666667</v>
      </c>
      <c r="B546" s="1" t="s">
        <v>32</v>
      </c>
      <c r="C546" s="1" t="s">
        <v>195</v>
      </c>
      <c r="D546" s="1" t="s">
        <v>190</v>
      </c>
      <c r="E546" s="1" t="n">
        <f aca="false">'✍️ Score Entry 2025-26'!F550</f>
        <v>0</v>
      </c>
      <c r="F546" s="1" t="n">
        <f aca="false">'✍️ Score Entry 2025-26'!G550</f>
        <v>0</v>
      </c>
      <c r="G546" s="20" t="b">
        <f aca="false">E546&gt;F546</f>
        <v>0</v>
      </c>
      <c r="H546" s="20" t="b">
        <f aca="false">F546&gt;E546</f>
        <v>0</v>
      </c>
    </row>
    <row r="547" customFormat="false" ht="15" hidden="false" customHeight="true" outlineLevel="0" collapsed="false">
      <c r="A547" s="19" t="n">
        <v>45983.6041666667</v>
      </c>
      <c r="B547" s="1" t="s">
        <v>32</v>
      </c>
      <c r="C547" s="1" t="s">
        <v>15</v>
      </c>
      <c r="D547" s="1" t="s">
        <v>189</v>
      </c>
      <c r="E547" s="1" t="n">
        <f aca="false">'✍️ Score Entry 2025-26'!F551</f>
        <v>0</v>
      </c>
      <c r="F547" s="1" t="n">
        <f aca="false">'✍️ Score Entry 2025-26'!G551</f>
        <v>0</v>
      </c>
      <c r="G547" s="20" t="b">
        <f aca="false">E547&gt;F547</f>
        <v>0</v>
      </c>
      <c r="H547" s="20" t="b">
        <f aca="false">F547&gt;E547</f>
        <v>0</v>
      </c>
    </row>
    <row r="548" customFormat="false" ht="15" hidden="false" customHeight="true" outlineLevel="0" collapsed="false">
      <c r="A548" s="19" t="n">
        <v>45983.6041666667</v>
      </c>
      <c r="B548" s="1" t="s">
        <v>32</v>
      </c>
      <c r="C548" s="1" t="s">
        <v>197</v>
      </c>
      <c r="D548" s="1" t="s">
        <v>184</v>
      </c>
      <c r="E548" s="1" t="n">
        <f aca="false">'✍️ Score Entry 2025-26'!F552</f>
        <v>0</v>
      </c>
      <c r="F548" s="1" t="n">
        <f aca="false">'✍️ Score Entry 2025-26'!G552</f>
        <v>0</v>
      </c>
      <c r="G548" s="20" t="b">
        <f aca="false">E548&gt;F548</f>
        <v>0</v>
      </c>
      <c r="H548" s="20" t="b">
        <f aca="false">F548&gt;E548</f>
        <v>0</v>
      </c>
    </row>
    <row r="549" customFormat="false" ht="15" hidden="false" customHeight="true" outlineLevel="0" collapsed="false">
      <c r="A549" s="19" t="n">
        <v>45983.6041666667</v>
      </c>
      <c r="B549" s="1" t="s">
        <v>32</v>
      </c>
      <c r="C549" s="1" t="s">
        <v>199</v>
      </c>
      <c r="D549" s="1" t="s">
        <v>183</v>
      </c>
      <c r="E549" s="1" t="n">
        <f aca="false">'✍️ Score Entry 2025-26'!F553</f>
        <v>0</v>
      </c>
      <c r="F549" s="1" t="n">
        <f aca="false">'✍️ Score Entry 2025-26'!G553</f>
        <v>0</v>
      </c>
      <c r="G549" s="20" t="b">
        <f aca="false">E549&gt;F549</f>
        <v>0</v>
      </c>
      <c r="H549" s="20" t="b">
        <f aca="false">F549&gt;E549</f>
        <v>0</v>
      </c>
    </row>
    <row r="550" customFormat="false" ht="15" hidden="false" customHeight="true" outlineLevel="0" collapsed="false">
      <c r="A550" s="19" t="n">
        <v>45983.625</v>
      </c>
      <c r="B550" s="1" t="s">
        <v>29</v>
      </c>
      <c r="C550" s="1" t="s">
        <v>129</v>
      </c>
      <c r="D550" s="1" t="s">
        <v>152</v>
      </c>
      <c r="E550" s="1" t="n">
        <f aca="false">'✍️ Score Entry 2025-26'!F554</f>
        <v>0</v>
      </c>
      <c r="F550" s="1" t="n">
        <f aca="false">'✍️ Score Entry 2025-26'!G554</f>
        <v>0</v>
      </c>
      <c r="G550" s="20" t="b">
        <f aca="false">E550&gt;F550</f>
        <v>0</v>
      </c>
      <c r="H550" s="20" t="b">
        <f aca="false">F550&gt;E550</f>
        <v>0</v>
      </c>
    </row>
    <row r="551" customFormat="false" ht="15" hidden="false" customHeight="true" outlineLevel="0" collapsed="false">
      <c r="A551" s="19" t="n">
        <v>45983.625</v>
      </c>
      <c r="B551" s="1" t="s">
        <v>29</v>
      </c>
      <c r="C551" s="1" t="s">
        <v>122</v>
      </c>
      <c r="D551" s="1" t="s">
        <v>202</v>
      </c>
      <c r="E551" s="1" t="n">
        <f aca="false">'✍️ Score Entry 2025-26'!F555</f>
        <v>0</v>
      </c>
      <c r="F551" s="1" t="n">
        <f aca="false">'✍️ Score Entry 2025-26'!G555</f>
        <v>0</v>
      </c>
      <c r="G551" s="20" t="b">
        <f aca="false">E551&gt;F551</f>
        <v>0</v>
      </c>
      <c r="H551" s="20" t="b">
        <f aca="false">F551&gt;E551</f>
        <v>0</v>
      </c>
    </row>
    <row r="552" customFormat="false" ht="15" hidden="false" customHeight="true" outlineLevel="0" collapsed="false">
      <c r="A552" s="19" t="n">
        <v>45983.625</v>
      </c>
      <c r="B552" s="1" t="s">
        <v>29</v>
      </c>
      <c r="C552" s="1" t="s">
        <v>21</v>
      </c>
      <c r="D552" s="1" t="s">
        <v>126</v>
      </c>
      <c r="E552" s="1" t="n">
        <f aca="false">'✍️ Score Entry 2025-26'!F556</f>
        <v>0</v>
      </c>
      <c r="F552" s="1" t="n">
        <f aca="false">'✍️ Score Entry 2025-26'!G556</f>
        <v>0</v>
      </c>
      <c r="G552" s="20" t="b">
        <f aca="false">E552&gt;F552</f>
        <v>0</v>
      </c>
      <c r="H552" s="20" t="b">
        <f aca="false">F552&gt;E552</f>
        <v>0</v>
      </c>
    </row>
    <row r="553" customFormat="false" ht="15" hidden="false" customHeight="true" outlineLevel="0" collapsed="false">
      <c r="A553" s="19" t="n">
        <v>45983.625</v>
      </c>
      <c r="B553" s="1" t="s">
        <v>29</v>
      </c>
      <c r="C553" s="1" t="s">
        <v>131</v>
      </c>
      <c r="D553" s="1" t="s">
        <v>153</v>
      </c>
      <c r="E553" s="1" t="n">
        <f aca="false">'✍️ Score Entry 2025-26'!F557</f>
        <v>0</v>
      </c>
      <c r="F553" s="1" t="n">
        <f aca="false">'✍️ Score Entry 2025-26'!G557</f>
        <v>0</v>
      </c>
      <c r="G553" s="20" t="b">
        <f aca="false">E553&gt;F553</f>
        <v>0</v>
      </c>
      <c r="H553" s="20" t="b">
        <f aca="false">F553&gt;E553</f>
        <v>0</v>
      </c>
    </row>
    <row r="554" customFormat="false" ht="15" hidden="false" customHeight="true" outlineLevel="0" collapsed="false">
      <c r="A554" s="19" t="n">
        <v>45983.625</v>
      </c>
      <c r="B554" s="1" t="s">
        <v>29</v>
      </c>
      <c r="C554" s="1" t="s">
        <v>127</v>
      </c>
      <c r="D554" s="1" t="s">
        <v>137</v>
      </c>
      <c r="E554" s="1" t="n">
        <f aca="false">'✍️ Score Entry 2025-26'!F558</f>
        <v>0</v>
      </c>
      <c r="F554" s="1" t="n">
        <f aca="false">'✍️ Score Entry 2025-26'!G558</f>
        <v>0</v>
      </c>
      <c r="G554" s="20" t="b">
        <f aca="false">E554&gt;F554</f>
        <v>0</v>
      </c>
      <c r="H554" s="20" t="b">
        <f aca="false">F554&gt;E554</f>
        <v>0</v>
      </c>
    </row>
    <row r="555" customFormat="false" ht="15" hidden="false" customHeight="true" outlineLevel="0" collapsed="false">
      <c r="A555" s="19" t="n">
        <v>45983.6666666667</v>
      </c>
      <c r="B555" s="1" t="s">
        <v>33</v>
      </c>
      <c r="C555" s="1" t="s">
        <v>157</v>
      </c>
      <c r="D555" s="1" t="s">
        <v>161</v>
      </c>
      <c r="E555" s="1" t="n">
        <f aca="false">'✍️ Score Entry 2025-26'!F559</f>
        <v>0</v>
      </c>
      <c r="F555" s="1" t="n">
        <f aca="false">'✍️ Score Entry 2025-26'!G559</f>
        <v>0</v>
      </c>
      <c r="G555" s="20" t="b">
        <f aca="false">E555&gt;F555</f>
        <v>0</v>
      </c>
      <c r="H555" s="20" t="b">
        <f aca="false">F555&gt;E555</f>
        <v>0</v>
      </c>
    </row>
    <row r="556" customFormat="false" ht="15" hidden="false" customHeight="true" outlineLevel="0" collapsed="false">
      <c r="A556" s="19" t="n">
        <v>45983.7083333333</v>
      </c>
      <c r="B556" s="1" t="s">
        <v>31</v>
      </c>
      <c r="C556" s="1" t="s">
        <v>140</v>
      </c>
      <c r="D556" s="1" t="s">
        <v>177</v>
      </c>
      <c r="E556" s="1" t="n">
        <f aca="false">'✍️ Score Entry 2025-26'!F560</f>
        <v>0</v>
      </c>
      <c r="F556" s="1" t="n">
        <f aca="false">'✍️ Score Entry 2025-26'!G560</f>
        <v>0</v>
      </c>
      <c r="G556" s="20" t="b">
        <f aca="false">E556&gt;F556</f>
        <v>0</v>
      </c>
      <c r="H556" s="20" t="b">
        <f aca="false">F556&gt;E556</f>
        <v>0</v>
      </c>
    </row>
    <row r="557" customFormat="false" ht="15" hidden="false" customHeight="true" outlineLevel="0" collapsed="false">
      <c r="A557" s="19" t="n">
        <v>45983.7291666667</v>
      </c>
      <c r="B557" s="1" t="s">
        <v>32</v>
      </c>
      <c r="C557" s="1" t="s">
        <v>211</v>
      </c>
      <c r="D557" s="1" t="s">
        <v>196</v>
      </c>
      <c r="E557" s="1" t="n">
        <f aca="false">'✍️ Score Entry 2025-26'!F561</f>
        <v>0</v>
      </c>
      <c r="F557" s="1" t="n">
        <f aca="false">'✍️ Score Entry 2025-26'!G561</f>
        <v>0</v>
      </c>
      <c r="G557" s="20" t="b">
        <f aca="false">E557&gt;F557</f>
        <v>0</v>
      </c>
      <c r="H557" s="20" t="b">
        <f aca="false">F557&gt;E557</f>
        <v>0</v>
      </c>
    </row>
    <row r="558" customFormat="false" ht="15" hidden="false" customHeight="true" outlineLevel="0" collapsed="false">
      <c r="A558" s="19" t="n">
        <v>45983.7291666667</v>
      </c>
      <c r="B558" s="1" t="s">
        <v>29</v>
      </c>
      <c r="C558" s="1" t="s">
        <v>132</v>
      </c>
      <c r="D558" s="1" t="s">
        <v>23</v>
      </c>
      <c r="E558" s="1" t="n">
        <f aca="false">'✍️ Score Entry 2025-26'!F562</f>
        <v>0</v>
      </c>
      <c r="F558" s="1" t="n">
        <f aca="false">'✍️ Score Entry 2025-26'!G562</f>
        <v>0</v>
      </c>
      <c r="G558" s="20" t="b">
        <f aca="false">E558&gt;F558</f>
        <v>0</v>
      </c>
      <c r="H558" s="20" t="b">
        <f aca="false">F558&gt;E558</f>
        <v>0</v>
      </c>
    </row>
    <row r="559" customFormat="false" ht="15" hidden="false" customHeight="true" outlineLevel="0" collapsed="false">
      <c r="A559" s="19" t="n">
        <v>45983.75</v>
      </c>
      <c r="B559" s="1" t="s">
        <v>33</v>
      </c>
      <c r="C559" s="1" t="s">
        <v>171</v>
      </c>
      <c r="D559" s="1" t="s">
        <v>149</v>
      </c>
      <c r="E559" s="1" t="n">
        <f aca="false">'✍️ Score Entry 2025-26'!F563</f>
        <v>0</v>
      </c>
      <c r="F559" s="1" t="n">
        <f aca="false">'✍️ Score Entry 2025-26'!G563</f>
        <v>0</v>
      </c>
      <c r="G559" s="20" t="b">
        <f aca="false">E559&gt;F559</f>
        <v>0</v>
      </c>
      <c r="H559" s="20" t="b">
        <f aca="false">F559&gt;E559</f>
        <v>0</v>
      </c>
    </row>
    <row r="560" customFormat="false" ht="15" hidden="false" customHeight="true" outlineLevel="0" collapsed="false">
      <c r="A560" s="19" t="n">
        <v>45983.8229166667</v>
      </c>
      <c r="B560" s="1" t="s">
        <v>31</v>
      </c>
      <c r="C560" s="1" t="s">
        <v>22</v>
      </c>
      <c r="D560" s="1" t="s">
        <v>24</v>
      </c>
      <c r="E560" s="1" t="n">
        <f aca="false">'✍️ Score Entry 2025-26'!F564</f>
        <v>0</v>
      </c>
      <c r="F560" s="1" t="n">
        <f aca="false">'✍️ Score Entry 2025-26'!G564</f>
        <v>0</v>
      </c>
      <c r="G560" s="20" t="b">
        <f aca="false">E560&gt;F560</f>
        <v>0</v>
      </c>
      <c r="H560" s="20" t="b">
        <f aca="false">F560&gt;E560</f>
        <v>0</v>
      </c>
    </row>
    <row r="561" customFormat="false" ht="15" hidden="false" customHeight="true" outlineLevel="0" collapsed="false">
      <c r="A561" s="19" t="n">
        <v>45983.8368055556</v>
      </c>
      <c r="B561" s="1" t="s">
        <v>33</v>
      </c>
      <c r="C561" s="1" t="s">
        <v>17</v>
      </c>
      <c r="D561" s="1" t="s">
        <v>120</v>
      </c>
      <c r="E561" s="1" t="n">
        <f aca="false">'✍️ Score Entry 2025-26'!F565</f>
        <v>0</v>
      </c>
      <c r="F561" s="1" t="n">
        <f aca="false">'✍️ Score Entry 2025-26'!G565</f>
        <v>0</v>
      </c>
      <c r="G561" s="20" t="b">
        <f aca="false">E561&gt;F561</f>
        <v>0</v>
      </c>
      <c r="H561" s="20" t="b">
        <f aca="false">F561&gt;E561</f>
        <v>0</v>
      </c>
    </row>
    <row r="562" customFormat="false" ht="15" hidden="false" customHeight="true" outlineLevel="0" collapsed="false">
      <c r="A562" s="19" t="n">
        <v>45984.4791666667</v>
      </c>
      <c r="B562" s="1" t="s">
        <v>31</v>
      </c>
      <c r="C562" s="1" t="s">
        <v>163</v>
      </c>
      <c r="D562" s="1" t="s">
        <v>139</v>
      </c>
      <c r="E562" s="1" t="n">
        <f aca="false">'✍️ Score Entry 2025-26'!F566</f>
        <v>0</v>
      </c>
      <c r="F562" s="1" t="n">
        <f aca="false">'✍️ Score Entry 2025-26'!G566</f>
        <v>0</v>
      </c>
      <c r="G562" s="20" t="b">
        <f aca="false">E562&gt;F562</f>
        <v>0</v>
      </c>
      <c r="H562" s="20" t="b">
        <f aca="false">F562&gt;E562</f>
        <v>0</v>
      </c>
    </row>
    <row r="563" customFormat="false" ht="15" hidden="false" customHeight="true" outlineLevel="0" collapsed="false">
      <c r="A563" s="19" t="n">
        <v>45984.5833333333</v>
      </c>
      <c r="B563" s="1" t="s">
        <v>31</v>
      </c>
      <c r="C563" s="1" t="s">
        <v>210</v>
      </c>
      <c r="D563" s="1" t="s">
        <v>20</v>
      </c>
      <c r="E563" s="1" t="n">
        <f aca="false">'✍️ Score Entry 2025-26'!F567</f>
        <v>0</v>
      </c>
      <c r="F563" s="1" t="n">
        <f aca="false">'✍️ Score Entry 2025-26'!G567</f>
        <v>0</v>
      </c>
      <c r="G563" s="20" t="b">
        <f aca="false">E563&gt;F563</f>
        <v>0</v>
      </c>
      <c r="H563" s="20" t="b">
        <f aca="false">F563&gt;E563</f>
        <v>0</v>
      </c>
    </row>
    <row r="564" customFormat="false" ht="15" hidden="false" customHeight="true" outlineLevel="0" collapsed="false">
      <c r="A564" s="19" t="n">
        <v>45984.5833333333</v>
      </c>
      <c r="B564" s="1" t="s">
        <v>33</v>
      </c>
      <c r="C564" s="1" t="s">
        <v>154</v>
      </c>
      <c r="D564" s="1" t="s">
        <v>172</v>
      </c>
      <c r="E564" s="1" t="n">
        <f aca="false">'✍️ Score Entry 2025-26'!F568</f>
        <v>0</v>
      </c>
      <c r="F564" s="1" t="n">
        <f aca="false">'✍️ Score Entry 2025-26'!G568</f>
        <v>0</v>
      </c>
      <c r="G564" s="20" t="b">
        <f aca="false">E564&gt;F564</f>
        <v>0</v>
      </c>
      <c r="H564" s="20" t="b">
        <f aca="false">F564&gt;E564</f>
        <v>0</v>
      </c>
    </row>
    <row r="565" customFormat="false" ht="15" hidden="false" customHeight="true" outlineLevel="0" collapsed="false">
      <c r="A565" s="19" t="n">
        <v>45984.5833333333</v>
      </c>
      <c r="B565" s="1" t="s">
        <v>29</v>
      </c>
      <c r="C565" s="1" t="s">
        <v>207</v>
      </c>
      <c r="D565" s="1" t="s">
        <v>138</v>
      </c>
      <c r="E565" s="1" t="n">
        <f aca="false">'✍️ Score Entry 2025-26'!F569</f>
        <v>0</v>
      </c>
      <c r="F565" s="1" t="n">
        <f aca="false">'✍️ Score Entry 2025-26'!G569</f>
        <v>0</v>
      </c>
      <c r="G565" s="20" t="b">
        <f aca="false">E565&gt;F565</f>
        <v>0</v>
      </c>
      <c r="H565" s="20" t="b">
        <f aca="false">F565&gt;E565</f>
        <v>0</v>
      </c>
    </row>
    <row r="566" customFormat="false" ht="15" hidden="false" customHeight="true" outlineLevel="0" collapsed="false">
      <c r="A566" s="19" t="n">
        <v>45984.6041666667</v>
      </c>
      <c r="B566" s="1" t="s">
        <v>32</v>
      </c>
      <c r="C566" s="1" t="s">
        <v>185</v>
      </c>
      <c r="D566" s="1" t="s">
        <v>192</v>
      </c>
      <c r="E566" s="1" t="n">
        <f aca="false">'✍️ Score Entry 2025-26'!F570</f>
        <v>0</v>
      </c>
      <c r="F566" s="1" t="n">
        <f aca="false">'✍️ Score Entry 2025-26'!G570</f>
        <v>0</v>
      </c>
      <c r="G566" s="20" t="b">
        <f aca="false">E566&gt;F566</f>
        <v>0</v>
      </c>
      <c r="H566" s="20" t="b">
        <f aca="false">F566&gt;E566</f>
        <v>0</v>
      </c>
    </row>
    <row r="567" customFormat="false" ht="15" hidden="false" customHeight="true" outlineLevel="0" collapsed="false">
      <c r="A567" s="19" t="n">
        <v>45984.6770833333</v>
      </c>
      <c r="B567" s="1" t="s">
        <v>33</v>
      </c>
      <c r="C567" s="1" t="s">
        <v>134</v>
      </c>
      <c r="D567" s="1" t="s">
        <v>204</v>
      </c>
      <c r="E567" s="1" t="n">
        <f aca="false">'✍️ Score Entry 2025-26'!F571</f>
        <v>0</v>
      </c>
      <c r="F567" s="1" t="n">
        <f aca="false">'✍️ Score Entry 2025-26'!G571</f>
        <v>0</v>
      </c>
      <c r="G567" s="20" t="b">
        <f aca="false">E567&gt;F567</f>
        <v>0</v>
      </c>
      <c r="H567" s="20" t="b">
        <f aca="false">F567&gt;E567</f>
        <v>0</v>
      </c>
    </row>
    <row r="568" customFormat="false" ht="15" hidden="false" customHeight="true" outlineLevel="0" collapsed="false">
      <c r="A568" s="19" t="n">
        <v>45984.6770833333</v>
      </c>
      <c r="B568" s="1" t="s">
        <v>33</v>
      </c>
      <c r="C568" s="1" t="s">
        <v>159</v>
      </c>
      <c r="D568" s="1" t="s">
        <v>205</v>
      </c>
      <c r="E568" s="1" t="n">
        <f aca="false">'✍️ Score Entry 2025-26'!F572</f>
        <v>0</v>
      </c>
      <c r="F568" s="1" t="n">
        <f aca="false">'✍️ Score Entry 2025-26'!G572</f>
        <v>0</v>
      </c>
      <c r="G568" s="20" t="b">
        <f aca="false">E568&gt;F568</f>
        <v>0</v>
      </c>
      <c r="H568" s="20" t="b">
        <f aca="false">F568&gt;E568</f>
        <v>0</v>
      </c>
    </row>
    <row r="569" customFormat="false" ht="15" hidden="false" customHeight="true" outlineLevel="0" collapsed="false">
      <c r="A569" s="19" t="n">
        <v>45984.6770833333</v>
      </c>
      <c r="B569" s="1" t="s">
        <v>33</v>
      </c>
      <c r="C569" s="1" t="s">
        <v>158</v>
      </c>
      <c r="D569" s="1" t="s">
        <v>156</v>
      </c>
      <c r="E569" s="1" t="n">
        <f aca="false">'✍️ Score Entry 2025-26'!F573</f>
        <v>0</v>
      </c>
      <c r="F569" s="1" t="n">
        <f aca="false">'✍️ Score Entry 2025-26'!G573</f>
        <v>0</v>
      </c>
      <c r="G569" s="20" t="b">
        <f aca="false">E569&gt;F569</f>
        <v>0</v>
      </c>
      <c r="H569" s="20" t="b">
        <f aca="false">F569&gt;E569</f>
        <v>0</v>
      </c>
    </row>
    <row r="570" customFormat="false" ht="15" hidden="false" customHeight="true" outlineLevel="0" collapsed="false">
      <c r="A570" s="19" t="n">
        <v>45984.6875</v>
      </c>
      <c r="B570" s="1" t="s">
        <v>32</v>
      </c>
      <c r="C570" s="1" t="s">
        <v>198</v>
      </c>
      <c r="D570" s="1" t="s">
        <v>188</v>
      </c>
      <c r="E570" s="1" t="n">
        <f aca="false">'✍️ Score Entry 2025-26'!F574</f>
        <v>0</v>
      </c>
      <c r="F570" s="1" t="n">
        <f aca="false">'✍️ Score Entry 2025-26'!G574</f>
        <v>0</v>
      </c>
      <c r="G570" s="20" t="b">
        <f aca="false">E570&gt;F570</f>
        <v>0</v>
      </c>
      <c r="H570" s="20" t="b">
        <f aca="false">F570&gt;E570</f>
        <v>0</v>
      </c>
    </row>
    <row r="571" customFormat="false" ht="15" hidden="false" customHeight="true" outlineLevel="0" collapsed="false">
      <c r="A571" s="19" t="n">
        <v>45984.6875</v>
      </c>
      <c r="B571" s="1" t="s">
        <v>29</v>
      </c>
      <c r="C571" s="1" t="s">
        <v>130</v>
      </c>
      <c r="D571" s="1" t="s">
        <v>180</v>
      </c>
      <c r="E571" s="1" t="n">
        <f aca="false">'✍️ Score Entry 2025-26'!F575</f>
        <v>0</v>
      </c>
      <c r="F571" s="1" t="n">
        <f aca="false">'✍️ Score Entry 2025-26'!G575</f>
        <v>0</v>
      </c>
      <c r="G571" s="20" t="b">
        <f aca="false">E571&gt;F571</f>
        <v>0</v>
      </c>
      <c r="H571" s="20" t="b">
        <f aca="false">F571&gt;E571</f>
        <v>0</v>
      </c>
    </row>
    <row r="572" customFormat="false" ht="15" hidden="false" customHeight="true" outlineLevel="0" collapsed="false">
      <c r="A572" s="19" t="n">
        <v>45984.7083333333</v>
      </c>
      <c r="B572" s="1" t="s">
        <v>31</v>
      </c>
      <c r="C572" s="1" t="s">
        <v>169</v>
      </c>
      <c r="D572" s="1" t="s">
        <v>174</v>
      </c>
      <c r="E572" s="1" t="n">
        <f aca="false">'✍️ Score Entry 2025-26'!F576</f>
        <v>0</v>
      </c>
      <c r="F572" s="1" t="n">
        <f aca="false">'✍️ Score Entry 2025-26'!G576</f>
        <v>0</v>
      </c>
      <c r="G572" s="20" t="b">
        <f aca="false">E572&gt;F572</f>
        <v>0</v>
      </c>
      <c r="H572" s="20" t="b">
        <f aca="false">F572&gt;E572</f>
        <v>0</v>
      </c>
    </row>
    <row r="573" customFormat="false" ht="15" hidden="false" customHeight="true" outlineLevel="0" collapsed="false">
      <c r="A573" s="19" t="n">
        <v>45984.8229166667</v>
      </c>
      <c r="B573" s="1" t="s">
        <v>31</v>
      </c>
      <c r="C573" s="1" t="s">
        <v>19</v>
      </c>
      <c r="D573" s="1" t="s">
        <v>145</v>
      </c>
      <c r="E573" s="1" t="n">
        <f aca="false">'✍️ Score Entry 2025-26'!F577</f>
        <v>0</v>
      </c>
      <c r="F573" s="1" t="n">
        <f aca="false">'✍️ Score Entry 2025-26'!G577</f>
        <v>0</v>
      </c>
      <c r="G573" s="20" t="b">
        <f aca="false">E573&gt;F573</f>
        <v>0</v>
      </c>
      <c r="H573" s="20" t="b">
        <f aca="false">F573&gt;E573</f>
        <v>0</v>
      </c>
    </row>
    <row r="574" customFormat="false" ht="15" hidden="false" customHeight="true" outlineLevel="0" collapsed="false">
      <c r="A574" s="19" t="n">
        <v>45984.8229166667</v>
      </c>
      <c r="B574" s="1" t="s">
        <v>33</v>
      </c>
      <c r="C574" s="1" t="s">
        <v>144</v>
      </c>
      <c r="D574" s="1" t="s">
        <v>206</v>
      </c>
      <c r="E574" s="1" t="n">
        <f aca="false">'✍️ Score Entry 2025-26'!F578</f>
        <v>0</v>
      </c>
      <c r="F574" s="1" t="n">
        <f aca="false">'✍️ Score Entry 2025-26'!G578</f>
        <v>0</v>
      </c>
      <c r="G574" s="20" t="b">
        <f aca="false">E574&gt;F574</f>
        <v>0</v>
      </c>
      <c r="H574" s="20" t="b">
        <f aca="false">F574&gt;E574</f>
        <v>0</v>
      </c>
    </row>
    <row r="575" customFormat="false" ht="15" hidden="false" customHeight="true" outlineLevel="0" collapsed="false">
      <c r="A575" s="19" t="n">
        <v>45984.8333333333</v>
      </c>
      <c r="B575" s="1" t="s">
        <v>30</v>
      </c>
      <c r="C575" s="1" t="s">
        <v>181</v>
      </c>
      <c r="D575" s="1" t="s">
        <v>173</v>
      </c>
      <c r="E575" s="1" t="n">
        <f aca="false">'✍️ Score Entry 2025-26'!F579</f>
        <v>0</v>
      </c>
      <c r="F575" s="1" t="n">
        <f aca="false">'✍️ Score Entry 2025-26'!G579</f>
        <v>0</v>
      </c>
      <c r="G575" s="20" t="b">
        <f aca="false">E575&gt;F575</f>
        <v>0</v>
      </c>
      <c r="H575" s="20" t="b">
        <f aca="false">F575&gt;E575</f>
        <v>0</v>
      </c>
    </row>
    <row r="576" customFormat="false" ht="15" hidden="false" customHeight="true" outlineLevel="0" collapsed="false">
      <c r="A576" s="19" t="n">
        <v>45984.8333333333</v>
      </c>
      <c r="B576" s="1" t="s">
        <v>30</v>
      </c>
      <c r="C576" s="1" t="s">
        <v>176</v>
      </c>
      <c r="D576" s="1" t="s">
        <v>124</v>
      </c>
      <c r="E576" s="1" t="n">
        <f aca="false">'✍️ Score Entry 2025-26'!F580</f>
        <v>0</v>
      </c>
      <c r="F576" s="1" t="n">
        <f aca="false">'✍️ Score Entry 2025-26'!G580</f>
        <v>0</v>
      </c>
      <c r="G576" s="20" t="b">
        <f aca="false">E576&gt;F576</f>
        <v>0</v>
      </c>
      <c r="H576" s="20" t="b">
        <f aca="false">F576&gt;E576</f>
        <v>0</v>
      </c>
    </row>
    <row r="577" customFormat="false" ht="15" hidden="false" customHeight="true" outlineLevel="0" collapsed="false">
      <c r="A577" s="19" t="n">
        <v>45984.8333333333</v>
      </c>
      <c r="B577" s="1" t="s">
        <v>30</v>
      </c>
      <c r="C577" s="1" t="s">
        <v>208</v>
      </c>
      <c r="D577" s="1" t="s">
        <v>18</v>
      </c>
      <c r="E577" s="1" t="n">
        <f aca="false">'✍️ Score Entry 2025-26'!F581</f>
        <v>0</v>
      </c>
      <c r="F577" s="1" t="n">
        <f aca="false">'✍️ Score Entry 2025-26'!G581</f>
        <v>0</v>
      </c>
      <c r="G577" s="20" t="b">
        <f aca="false">E577&gt;F577</f>
        <v>0</v>
      </c>
      <c r="H577" s="20" t="b">
        <f aca="false">F577&gt;E577</f>
        <v>0</v>
      </c>
    </row>
    <row r="578" customFormat="false" ht="15" hidden="false" customHeight="true" outlineLevel="0" collapsed="false">
      <c r="A578" s="19" t="n">
        <v>45984.8333333333</v>
      </c>
      <c r="B578" s="1" t="s">
        <v>30</v>
      </c>
      <c r="C578" s="1" t="s">
        <v>141</v>
      </c>
      <c r="D578" s="1" t="s">
        <v>166</v>
      </c>
      <c r="E578" s="1" t="n">
        <f aca="false">'✍️ Score Entry 2025-26'!F582</f>
        <v>0</v>
      </c>
      <c r="F578" s="1" t="n">
        <f aca="false">'✍️ Score Entry 2025-26'!G582</f>
        <v>0</v>
      </c>
      <c r="G578" s="20" t="b">
        <f aca="false">E578&gt;F578</f>
        <v>0</v>
      </c>
      <c r="H578" s="20" t="b">
        <f aca="false">F578&gt;E578</f>
        <v>0</v>
      </c>
    </row>
    <row r="579" customFormat="false" ht="15" hidden="false" customHeight="true" outlineLevel="0" collapsed="false">
      <c r="A579" s="19" t="n">
        <v>45984.8333333333</v>
      </c>
      <c r="B579" s="1" t="s">
        <v>30</v>
      </c>
      <c r="C579" s="1" t="s">
        <v>116</v>
      </c>
      <c r="D579" s="1" t="s">
        <v>117</v>
      </c>
      <c r="E579" s="1" t="n">
        <f aca="false">'✍️ Score Entry 2025-26'!F583</f>
        <v>0</v>
      </c>
      <c r="F579" s="1" t="n">
        <f aca="false">'✍️ Score Entry 2025-26'!G583</f>
        <v>0</v>
      </c>
      <c r="G579" s="20" t="b">
        <f aca="false">E579&gt;F579</f>
        <v>0</v>
      </c>
      <c r="H579" s="20" t="b">
        <f aca="false">F579&gt;E579</f>
        <v>0</v>
      </c>
    </row>
    <row r="580" customFormat="false" ht="15" hidden="false" customHeight="true" outlineLevel="0" collapsed="false">
      <c r="A580" s="19" t="n">
        <v>45984.8333333333</v>
      </c>
      <c r="B580" s="1" t="s">
        <v>30</v>
      </c>
      <c r="C580" s="1" t="s">
        <v>200</v>
      </c>
      <c r="D580" s="1" t="s">
        <v>167</v>
      </c>
      <c r="E580" s="1" t="n">
        <f aca="false">'✍️ Score Entry 2025-26'!F584</f>
        <v>0</v>
      </c>
      <c r="F580" s="1" t="n">
        <f aca="false">'✍️ Score Entry 2025-26'!G584</f>
        <v>0</v>
      </c>
      <c r="G580" s="20" t="b">
        <f aca="false">E580&gt;F580</f>
        <v>0</v>
      </c>
      <c r="H580" s="20" t="b">
        <f aca="false">F580&gt;E580</f>
        <v>0</v>
      </c>
    </row>
    <row r="581" customFormat="false" ht="15" hidden="false" customHeight="true" outlineLevel="0" collapsed="false">
      <c r="A581" s="19" t="n">
        <v>45984.8333333333</v>
      </c>
      <c r="B581" s="1" t="s">
        <v>30</v>
      </c>
      <c r="C581" s="1" t="s">
        <v>151</v>
      </c>
      <c r="D581" s="1" t="s">
        <v>203</v>
      </c>
      <c r="E581" s="1" t="n">
        <f aca="false">'✍️ Score Entry 2025-26'!F585</f>
        <v>0</v>
      </c>
      <c r="F581" s="1" t="n">
        <f aca="false">'✍️ Score Entry 2025-26'!G585</f>
        <v>0</v>
      </c>
      <c r="G581" s="20" t="b">
        <f aca="false">E581&gt;F581</f>
        <v>0</v>
      </c>
      <c r="H581" s="20" t="b">
        <f aca="false">F581&gt;E581</f>
        <v>0</v>
      </c>
    </row>
    <row r="582" customFormat="false" ht="15" hidden="false" customHeight="true" outlineLevel="0" collapsed="false">
      <c r="A582" s="19" t="n">
        <v>45984.8333333333</v>
      </c>
      <c r="B582" s="1" t="s">
        <v>30</v>
      </c>
      <c r="C582" s="1" t="s">
        <v>16</v>
      </c>
      <c r="D582" s="1" t="s">
        <v>114</v>
      </c>
      <c r="E582" s="1" t="n">
        <f aca="false">'✍️ Score Entry 2025-26'!F586</f>
        <v>0</v>
      </c>
      <c r="F582" s="1" t="n">
        <f aca="false">'✍️ Score Entry 2025-26'!G586</f>
        <v>0</v>
      </c>
      <c r="G582" s="20" t="b">
        <f aca="false">E582&gt;F582</f>
        <v>0</v>
      </c>
      <c r="H582" s="20" t="b">
        <f aca="false">F582&gt;E582</f>
        <v>0</v>
      </c>
    </row>
    <row r="583" customFormat="false" ht="15" hidden="false" customHeight="true" outlineLevel="0" collapsed="false">
      <c r="A583" s="19" t="n">
        <v>45984.8333333333</v>
      </c>
      <c r="B583" s="1" t="s">
        <v>30</v>
      </c>
      <c r="C583" s="1" t="s">
        <v>119</v>
      </c>
      <c r="D583" s="1" t="s">
        <v>118</v>
      </c>
      <c r="E583" s="1" t="n">
        <f aca="false">'✍️ Score Entry 2025-26'!F587</f>
        <v>0</v>
      </c>
      <c r="F583" s="1" t="n">
        <f aca="false">'✍️ Score Entry 2025-26'!G587</f>
        <v>0</v>
      </c>
      <c r="G583" s="20" t="b">
        <f aca="false">E583&gt;F583</f>
        <v>0</v>
      </c>
      <c r="H583" s="20" t="b">
        <f aca="false">F583&gt;E583</f>
        <v>0</v>
      </c>
    </row>
    <row r="584" customFormat="false" ht="15" hidden="false" customHeight="true" outlineLevel="0" collapsed="false">
      <c r="A584" s="19" t="n">
        <v>45984.8333333333</v>
      </c>
      <c r="B584" s="1" t="s">
        <v>30</v>
      </c>
      <c r="C584" s="1" t="s">
        <v>115</v>
      </c>
      <c r="D584" s="1" t="s">
        <v>182</v>
      </c>
      <c r="E584" s="1" t="n">
        <f aca="false">'✍️ Score Entry 2025-26'!F588</f>
        <v>0</v>
      </c>
      <c r="F584" s="1" t="n">
        <f aca="false">'✍️ Score Entry 2025-26'!G588</f>
        <v>0</v>
      </c>
      <c r="G584" s="20" t="b">
        <f aca="false">E584&gt;F584</f>
        <v>0</v>
      </c>
      <c r="H584" s="20" t="b">
        <f aca="false">F584&gt;E584</f>
        <v>0</v>
      </c>
    </row>
    <row r="585" customFormat="false" ht="15" hidden="false" customHeight="true" outlineLevel="0" collapsed="false">
      <c r="A585" s="19" t="n">
        <v>45985.7291666667</v>
      </c>
      <c r="B585" s="1" t="s">
        <v>31</v>
      </c>
      <c r="C585" s="1" t="s">
        <v>146</v>
      </c>
      <c r="D585" s="1" t="s">
        <v>178</v>
      </c>
      <c r="E585" s="1" t="n">
        <f aca="false">'✍️ Score Entry 2025-26'!F589</f>
        <v>0</v>
      </c>
      <c r="F585" s="1" t="n">
        <f aca="false">'✍️ Score Entry 2025-26'!G589</f>
        <v>0</v>
      </c>
      <c r="G585" s="20" t="b">
        <f aca="false">E585&gt;F585</f>
        <v>0</v>
      </c>
      <c r="H585" s="20" t="b">
        <f aca="false">F585&gt;E585</f>
        <v>0</v>
      </c>
    </row>
    <row r="586" customFormat="false" ht="15" hidden="false" customHeight="true" outlineLevel="0" collapsed="false">
      <c r="A586" s="19" t="n">
        <v>45985.8229166667</v>
      </c>
      <c r="B586" s="1" t="s">
        <v>31</v>
      </c>
      <c r="C586" s="1" t="s">
        <v>209</v>
      </c>
      <c r="D586" s="1" t="s">
        <v>213</v>
      </c>
      <c r="E586" s="1" t="n">
        <f aca="false">'✍️ Score Entry 2025-26'!F590</f>
        <v>0</v>
      </c>
      <c r="F586" s="1" t="n">
        <f aca="false">'✍️ Score Entry 2025-26'!G590</f>
        <v>0</v>
      </c>
      <c r="G586" s="20" t="b">
        <f aca="false">E586&gt;F586</f>
        <v>0</v>
      </c>
      <c r="H586" s="20" t="b">
        <f aca="false">F586&gt;E586</f>
        <v>0</v>
      </c>
    </row>
    <row r="587" customFormat="false" ht="15" hidden="false" customHeight="true" outlineLevel="0" collapsed="false">
      <c r="A587" s="19" t="n">
        <v>45985.8333333333</v>
      </c>
      <c r="B587" s="1" t="s">
        <v>29</v>
      </c>
      <c r="C587" s="1" t="s">
        <v>121</v>
      </c>
      <c r="D587" s="1" t="s">
        <v>128</v>
      </c>
      <c r="E587" s="1" t="n">
        <f aca="false">'✍️ Score Entry 2025-26'!F591</f>
        <v>0</v>
      </c>
      <c r="F587" s="1" t="n">
        <f aca="false">'✍️ Score Entry 2025-26'!G591</f>
        <v>0</v>
      </c>
      <c r="G587" s="20" t="b">
        <f aca="false">E587&gt;F587</f>
        <v>0</v>
      </c>
      <c r="H587" s="20" t="b">
        <f aca="false">F587&gt;E587</f>
        <v>0</v>
      </c>
    </row>
    <row r="588" customFormat="false" ht="15" hidden="false" customHeight="true" outlineLevel="0" collapsed="false">
      <c r="A588" s="19" t="n">
        <v>45989.8125</v>
      </c>
      <c r="B588" s="1" t="s">
        <v>32</v>
      </c>
      <c r="C588" s="1" t="s">
        <v>183</v>
      </c>
      <c r="D588" s="1" t="s">
        <v>185</v>
      </c>
      <c r="E588" s="1" t="n">
        <f aca="false">'✍️ Score Entry 2025-26'!F592</f>
        <v>0</v>
      </c>
      <c r="F588" s="1" t="n">
        <f aca="false">'✍️ Score Entry 2025-26'!G592</f>
        <v>0</v>
      </c>
      <c r="G588" s="20" t="b">
        <f aca="false">E588&gt;F588</f>
        <v>0</v>
      </c>
      <c r="H588" s="20" t="b">
        <f aca="false">F588&gt;E588</f>
        <v>0</v>
      </c>
    </row>
    <row r="589" customFormat="false" ht="15" hidden="false" customHeight="true" outlineLevel="0" collapsed="false">
      <c r="A589" s="19" t="n">
        <v>45989.8229166667</v>
      </c>
      <c r="B589" s="1" t="s">
        <v>33</v>
      </c>
      <c r="C589" s="1" t="s">
        <v>204</v>
      </c>
      <c r="D589" s="1" t="s">
        <v>171</v>
      </c>
      <c r="E589" s="1" t="n">
        <f aca="false">'✍️ Score Entry 2025-26'!F593</f>
        <v>0</v>
      </c>
      <c r="F589" s="1" t="n">
        <f aca="false">'✍️ Score Entry 2025-26'!G593</f>
        <v>0</v>
      </c>
      <c r="G589" s="20" t="b">
        <f aca="false">E589&gt;F589</f>
        <v>0</v>
      </c>
      <c r="H589" s="20" t="b">
        <f aca="false">F589&gt;E589</f>
        <v>0</v>
      </c>
    </row>
    <row r="590" customFormat="false" ht="15" hidden="false" customHeight="true" outlineLevel="0" collapsed="false">
      <c r="A590" s="19" t="n">
        <v>45990.6041666667</v>
      </c>
      <c r="B590" s="1" t="s">
        <v>32</v>
      </c>
      <c r="C590" s="1" t="s">
        <v>188</v>
      </c>
      <c r="D590" s="1" t="s">
        <v>199</v>
      </c>
      <c r="E590" s="1" t="n">
        <f aca="false">'✍️ Score Entry 2025-26'!F594</f>
        <v>0</v>
      </c>
      <c r="F590" s="1" t="n">
        <f aca="false">'✍️ Score Entry 2025-26'!G594</f>
        <v>0</v>
      </c>
      <c r="G590" s="20" t="b">
        <f aca="false">E590&gt;F590</f>
        <v>0</v>
      </c>
      <c r="H590" s="20" t="b">
        <f aca="false">F590&gt;E590</f>
        <v>0</v>
      </c>
    </row>
    <row r="591" customFormat="false" ht="15" hidden="false" customHeight="true" outlineLevel="0" collapsed="false">
      <c r="A591" s="19" t="n">
        <v>45990.6041666667</v>
      </c>
      <c r="B591" s="1" t="s">
        <v>32</v>
      </c>
      <c r="C591" s="1" t="s">
        <v>193</v>
      </c>
      <c r="D591" s="1" t="s">
        <v>191</v>
      </c>
      <c r="E591" s="1" t="n">
        <f aca="false">'✍️ Score Entry 2025-26'!F595</f>
        <v>0</v>
      </c>
      <c r="F591" s="1" t="n">
        <f aca="false">'✍️ Score Entry 2025-26'!G595</f>
        <v>0</v>
      </c>
      <c r="G591" s="20" t="b">
        <f aca="false">E591&gt;F591</f>
        <v>0</v>
      </c>
      <c r="H591" s="20" t="b">
        <f aca="false">F591&gt;E591</f>
        <v>0</v>
      </c>
    </row>
    <row r="592" customFormat="false" ht="15" hidden="false" customHeight="true" outlineLevel="0" collapsed="false">
      <c r="A592" s="19" t="n">
        <v>45990.6041666667</v>
      </c>
      <c r="B592" s="1" t="s">
        <v>32</v>
      </c>
      <c r="C592" s="1" t="s">
        <v>192</v>
      </c>
      <c r="D592" s="1" t="s">
        <v>211</v>
      </c>
      <c r="E592" s="1" t="n">
        <f aca="false">'✍️ Score Entry 2025-26'!F596</f>
        <v>0</v>
      </c>
      <c r="F592" s="1" t="n">
        <f aca="false">'✍️ Score Entry 2025-26'!G596</f>
        <v>0</v>
      </c>
      <c r="G592" s="20" t="b">
        <f aca="false">E592&gt;F592</f>
        <v>0</v>
      </c>
      <c r="H592" s="20" t="b">
        <f aca="false">F592&gt;E592</f>
        <v>0</v>
      </c>
    </row>
    <row r="593" customFormat="false" ht="15" hidden="false" customHeight="true" outlineLevel="0" collapsed="false">
      <c r="A593" s="19" t="n">
        <v>45990.6041666667</v>
      </c>
      <c r="B593" s="1" t="s">
        <v>32</v>
      </c>
      <c r="C593" s="1" t="s">
        <v>15</v>
      </c>
      <c r="D593" s="1" t="s">
        <v>198</v>
      </c>
      <c r="E593" s="1" t="n">
        <f aca="false">'✍️ Score Entry 2025-26'!F597</f>
        <v>0</v>
      </c>
      <c r="F593" s="1" t="n">
        <f aca="false">'✍️ Score Entry 2025-26'!G597</f>
        <v>0</v>
      </c>
      <c r="G593" s="20" t="b">
        <f aca="false">E593&gt;F593</f>
        <v>0</v>
      </c>
      <c r="H593" s="20" t="b">
        <f aca="false">F593&gt;E593</f>
        <v>0</v>
      </c>
    </row>
    <row r="594" customFormat="false" ht="15" hidden="false" customHeight="true" outlineLevel="0" collapsed="false">
      <c r="A594" s="19" t="n">
        <v>45990.625</v>
      </c>
      <c r="B594" s="1" t="s">
        <v>29</v>
      </c>
      <c r="C594" s="1" t="s">
        <v>23</v>
      </c>
      <c r="D594" s="1" t="s">
        <v>207</v>
      </c>
      <c r="E594" s="1" t="n">
        <f aca="false">'✍️ Score Entry 2025-26'!F598</f>
        <v>0</v>
      </c>
      <c r="F594" s="1" t="n">
        <f aca="false">'✍️ Score Entry 2025-26'!G598</f>
        <v>0</v>
      </c>
      <c r="G594" s="20" t="b">
        <f aca="false">E594&gt;F594</f>
        <v>0</v>
      </c>
      <c r="H594" s="20" t="b">
        <f aca="false">F594&gt;E594</f>
        <v>0</v>
      </c>
    </row>
    <row r="595" customFormat="false" ht="15" hidden="false" customHeight="true" outlineLevel="0" collapsed="false">
      <c r="A595" s="19" t="n">
        <v>45990.625</v>
      </c>
      <c r="B595" s="1" t="s">
        <v>29</v>
      </c>
      <c r="C595" s="1" t="s">
        <v>152</v>
      </c>
      <c r="D595" s="1" t="s">
        <v>201</v>
      </c>
      <c r="E595" s="1" t="n">
        <f aca="false">'✍️ Score Entry 2025-26'!F599</f>
        <v>0</v>
      </c>
      <c r="F595" s="1" t="n">
        <f aca="false">'✍️ Score Entry 2025-26'!G599</f>
        <v>0</v>
      </c>
      <c r="G595" s="20" t="b">
        <f aca="false">E595&gt;F595</f>
        <v>0</v>
      </c>
      <c r="H595" s="20" t="b">
        <f aca="false">F595&gt;E595</f>
        <v>0</v>
      </c>
    </row>
    <row r="596" customFormat="false" ht="15" hidden="false" customHeight="true" outlineLevel="0" collapsed="false">
      <c r="A596" s="19" t="n">
        <v>45990.625</v>
      </c>
      <c r="B596" s="1" t="s">
        <v>29</v>
      </c>
      <c r="C596" s="1" t="s">
        <v>202</v>
      </c>
      <c r="D596" s="1" t="s">
        <v>127</v>
      </c>
      <c r="E596" s="1" t="n">
        <f aca="false">'✍️ Score Entry 2025-26'!F600</f>
        <v>0</v>
      </c>
      <c r="F596" s="1" t="n">
        <f aca="false">'✍️ Score Entry 2025-26'!G600</f>
        <v>0</v>
      </c>
      <c r="G596" s="20" t="b">
        <f aca="false">E596&gt;F596</f>
        <v>0</v>
      </c>
      <c r="H596" s="20" t="b">
        <f aca="false">F596&gt;E596</f>
        <v>0</v>
      </c>
    </row>
    <row r="597" customFormat="false" ht="15" hidden="false" customHeight="true" outlineLevel="0" collapsed="false">
      <c r="A597" s="19" t="n">
        <v>45990.6666666667</v>
      </c>
      <c r="B597" s="1" t="s">
        <v>33</v>
      </c>
      <c r="C597" s="1" t="s">
        <v>149</v>
      </c>
      <c r="D597" s="1" t="s">
        <v>17</v>
      </c>
      <c r="E597" s="1" t="n">
        <f aca="false">'✍️ Score Entry 2025-26'!F601</f>
        <v>0</v>
      </c>
      <c r="F597" s="1" t="n">
        <f aca="false">'✍️ Score Entry 2025-26'!G601</f>
        <v>0</v>
      </c>
      <c r="G597" s="20" t="b">
        <f aca="false">E597&gt;F597</f>
        <v>0</v>
      </c>
      <c r="H597" s="20" t="b">
        <f aca="false">F597&gt;E597</f>
        <v>0</v>
      </c>
    </row>
    <row r="598" customFormat="false" ht="15" hidden="false" customHeight="true" outlineLevel="0" collapsed="false">
      <c r="A598" s="19" t="n">
        <v>45990.7291666667</v>
      </c>
      <c r="B598" s="1" t="s">
        <v>29</v>
      </c>
      <c r="C598" s="1" t="s">
        <v>128</v>
      </c>
      <c r="D598" s="1" t="s">
        <v>132</v>
      </c>
      <c r="E598" s="1" t="n">
        <f aca="false">'✍️ Score Entry 2025-26'!F602</f>
        <v>0</v>
      </c>
      <c r="F598" s="1" t="n">
        <f aca="false">'✍️ Score Entry 2025-26'!G602</f>
        <v>0</v>
      </c>
      <c r="G598" s="20" t="b">
        <f aca="false">E598&gt;F598</f>
        <v>0</v>
      </c>
      <c r="H598" s="20" t="b">
        <f aca="false">F598&gt;E598</f>
        <v>0</v>
      </c>
    </row>
    <row r="599" customFormat="false" ht="15" hidden="false" customHeight="true" outlineLevel="0" collapsed="false">
      <c r="A599" s="19" t="n">
        <v>45990.7291666667</v>
      </c>
      <c r="B599" s="1" t="s">
        <v>32</v>
      </c>
      <c r="C599" s="1" t="s">
        <v>184</v>
      </c>
      <c r="D599" s="1" t="s">
        <v>195</v>
      </c>
      <c r="E599" s="1" t="n">
        <f aca="false">'✍️ Score Entry 2025-26'!F603</f>
        <v>0</v>
      </c>
      <c r="F599" s="1" t="n">
        <f aca="false">'✍️ Score Entry 2025-26'!G603</f>
        <v>0</v>
      </c>
      <c r="G599" s="20" t="b">
        <f aca="false">E599&gt;F599</f>
        <v>0</v>
      </c>
      <c r="H599" s="20" t="b">
        <f aca="false">F599&gt;E599</f>
        <v>0</v>
      </c>
    </row>
    <row r="600" customFormat="false" ht="15" hidden="false" customHeight="true" outlineLevel="0" collapsed="false">
      <c r="A600" s="19" t="n">
        <v>45990.75</v>
      </c>
      <c r="B600" s="1" t="s">
        <v>33</v>
      </c>
      <c r="C600" s="1" t="s">
        <v>206</v>
      </c>
      <c r="D600" s="1" t="s">
        <v>154</v>
      </c>
      <c r="E600" s="1" t="n">
        <f aca="false">'✍️ Score Entry 2025-26'!F604</f>
        <v>0</v>
      </c>
      <c r="F600" s="1" t="n">
        <f aca="false">'✍️ Score Entry 2025-26'!G604</f>
        <v>0</v>
      </c>
      <c r="G600" s="20" t="b">
        <f aca="false">E600&gt;F600</f>
        <v>0</v>
      </c>
      <c r="H600" s="20" t="b">
        <f aca="false">F600&gt;E600</f>
        <v>0</v>
      </c>
    </row>
    <row r="601" customFormat="false" ht="15" hidden="false" customHeight="true" outlineLevel="0" collapsed="false">
      <c r="A601" s="19" t="n">
        <v>45990.8333333333</v>
      </c>
      <c r="B601" s="1" t="s">
        <v>29</v>
      </c>
      <c r="C601" s="1" t="s">
        <v>180</v>
      </c>
      <c r="D601" s="1" t="s">
        <v>122</v>
      </c>
      <c r="E601" s="1" t="n">
        <f aca="false">'✍️ Score Entry 2025-26'!F605</f>
        <v>0</v>
      </c>
      <c r="F601" s="1" t="n">
        <f aca="false">'✍️ Score Entry 2025-26'!G605</f>
        <v>0</v>
      </c>
      <c r="G601" s="20" t="b">
        <f aca="false">E601&gt;F601</f>
        <v>0</v>
      </c>
      <c r="H601" s="20" t="b">
        <f aca="false">F601&gt;E601</f>
        <v>0</v>
      </c>
    </row>
    <row r="602" customFormat="false" ht="15" hidden="false" customHeight="true" outlineLevel="0" collapsed="false">
      <c r="A602" s="19" t="n">
        <v>45990.8368055556</v>
      </c>
      <c r="B602" s="1" t="s">
        <v>33</v>
      </c>
      <c r="C602" s="1" t="s">
        <v>135</v>
      </c>
      <c r="D602" s="1" t="s">
        <v>158</v>
      </c>
      <c r="E602" s="1" t="n">
        <f aca="false">'✍️ Score Entry 2025-26'!F606</f>
        <v>0</v>
      </c>
      <c r="F602" s="1" t="n">
        <f aca="false">'✍️ Score Entry 2025-26'!G606</f>
        <v>0</v>
      </c>
      <c r="G602" s="20" t="b">
        <f aca="false">E602&gt;F602</f>
        <v>0</v>
      </c>
      <c r="H602" s="20" t="b">
        <f aca="false">F602&gt;E602</f>
        <v>0</v>
      </c>
    </row>
    <row r="603" customFormat="false" ht="15" hidden="false" customHeight="true" outlineLevel="0" collapsed="false">
      <c r="A603" s="19" t="n">
        <v>45991.5</v>
      </c>
      <c r="B603" s="1" t="s">
        <v>29</v>
      </c>
      <c r="C603" s="1" t="s">
        <v>153</v>
      </c>
      <c r="D603" s="1" t="s">
        <v>121</v>
      </c>
      <c r="E603" s="1" t="n">
        <f aca="false">'✍️ Score Entry 2025-26'!F607</f>
        <v>0</v>
      </c>
      <c r="F603" s="1" t="n">
        <f aca="false">'✍️ Score Entry 2025-26'!G607</f>
        <v>0</v>
      </c>
      <c r="G603" s="20" t="b">
        <f aca="false">E603&gt;F603</f>
        <v>0</v>
      </c>
      <c r="H603" s="20" t="b">
        <f aca="false">F603&gt;E603</f>
        <v>0</v>
      </c>
    </row>
    <row r="604" customFormat="false" ht="15" hidden="false" customHeight="true" outlineLevel="0" collapsed="false">
      <c r="A604" s="19" t="n">
        <v>45991.5833333333</v>
      </c>
      <c r="B604" s="1" t="s">
        <v>33</v>
      </c>
      <c r="C604" s="1" t="s">
        <v>161</v>
      </c>
      <c r="D604" s="1" t="s">
        <v>134</v>
      </c>
      <c r="E604" s="1" t="n">
        <f aca="false">'✍️ Score Entry 2025-26'!F608</f>
        <v>0</v>
      </c>
      <c r="F604" s="1" t="n">
        <f aca="false">'✍️ Score Entry 2025-26'!G608</f>
        <v>0</v>
      </c>
      <c r="G604" s="20" t="b">
        <f aca="false">E604&gt;F604</f>
        <v>0</v>
      </c>
      <c r="H604" s="20" t="b">
        <f aca="false">F604&gt;E604</f>
        <v>0</v>
      </c>
    </row>
    <row r="605" customFormat="false" ht="15" hidden="false" customHeight="true" outlineLevel="0" collapsed="false">
      <c r="A605" s="19" t="n">
        <v>45991.5868055556</v>
      </c>
      <c r="B605" s="1" t="s">
        <v>29</v>
      </c>
      <c r="C605" s="1" t="s">
        <v>137</v>
      </c>
      <c r="D605" s="1" t="s">
        <v>21</v>
      </c>
      <c r="E605" s="1" t="n">
        <f aca="false">'✍️ Score Entry 2025-26'!F609</f>
        <v>0</v>
      </c>
      <c r="F605" s="1" t="n">
        <f aca="false">'✍️ Score Entry 2025-26'!G609</f>
        <v>0</v>
      </c>
      <c r="G605" s="20" t="b">
        <f aca="false">E605&gt;F605</f>
        <v>0</v>
      </c>
      <c r="H605" s="20" t="b">
        <f aca="false">F605&gt;E605</f>
        <v>0</v>
      </c>
    </row>
    <row r="606" customFormat="false" ht="15" hidden="false" customHeight="true" outlineLevel="0" collapsed="false">
      <c r="A606" s="19" t="n">
        <v>45991.5868055556</v>
      </c>
      <c r="B606" s="1" t="s">
        <v>29</v>
      </c>
      <c r="C606" s="1" t="s">
        <v>126</v>
      </c>
      <c r="D606" s="1" t="s">
        <v>129</v>
      </c>
      <c r="E606" s="1" t="n">
        <f aca="false">'✍️ Score Entry 2025-26'!F610</f>
        <v>0</v>
      </c>
      <c r="F606" s="1" t="n">
        <f aca="false">'✍️ Score Entry 2025-26'!G610</f>
        <v>0</v>
      </c>
      <c r="G606" s="20" t="b">
        <f aca="false">E606&gt;F606</f>
        <v>0</v>
      </c>
      <c r="H606" s="20" t="b">
        <f aca="false">F606&gt;E606</f>
        <v>0</v>
      </c>
    </row>
    <row r="607" customFormat="false" ht="15" hidden="false" customHeight="true" outlineLevel="0" collapsed="false">
      <c r="A607" s="19" t="n">
        <v>45991.5868055556</v>
      </c>
      <c r="B607" s="1" t="s">
        <v>29</v>
      </c>
      <c r="C607" s="1" t="s">
        <v>138</v>
      </c>
      <c r="D607" s="1" t="s">
        <v>131</v>
      </c>
      <c r="E607" s="1" t="n">
        <f aca="false">'✍️ Score Entry 2025-26'!F611</f>
        <v>0</v>
      </c>
      <c r="F607" s="1" t="n">
        <f aca="false">'✍️ Score Entry 2025-26'!G611</f>
        <v>0</v>
      </c>
      <c r="G607" s="20" t="b">
        <f aca="false">E607&gt;F607</f>
        <v>0</v>
      </c>
      <c r="H607" s="20" t="b">
        <f aca="false">F607&gt;E607</f>
        <v>0</v>
      </c>
    </row>
    <row r="608" customFormat="false" ht="15" hidden="false" customHeight="true" outlineLevel="0" collapsed="false">
      <c r="A608" s="19" t="n">
        <v>45991.6041666667</v>
      </c>
      <c r="B608" s="1" t="s">
        <v>32</v>
      </c>
      <c r="C608" s="1" t="s">
        <v>212</v>
      </c>
      <c r="D608" s="1" t="s">
        <v>190</v>
      </c>
      <c r="E608" s="1" t="n">
        <f aca="false">'✍️ Score Entry 2025-26'!F612</f>
        <v>0</v>
      </c>
      <c r="F608" s="1" t="n">
        <f aca="false">'✍️ Score Entry 2025-26'!G612</f>
        <v>0</v>
      </c>
      <c r="G608" s="20" t="b">
        <f aca="false">E608&gt;F608</f>
        <v>0</v>
      </c>
      <c r="H608" s="20" t="b">
        <f aca="false">F608&gt;E608</f>
        <v>0</v>
      </c>
    </row>
    <row r="609" customFormat="false" ht="15" hidden="false" customHeight="true" outlineLevel="0" collapsed="false">
      <c r="A609" s="19" t="n">
        <v>45991.6770833333</v>
      </c>
      <c r="B609" s="1" t="s">
        <v>33</v>
      </c>
      <c r="C609" s="1" t="s">
        <v>156</v>
      </c>
      <c r="D609" s="1" t="s">
        <v>157</v>
      </c>
      <c r="E609" s="1" t="n">
        <f aca="false">'✍️ Score Entry 2025-26'!F613</f>
        <v>0</v>
      </c>
      <c r="F609" s="1" t="n">
        <f aca="false">'✍️ Score Entry 2025-26'!G613</f>
        <v>0</v>
      </c>
      <c r="G609" s="20" t="b">
        <f aca="false">E609&gt;F609</f>
        <v>0</v>
      </c>
      <c r="H609" s="20" t="b">
        <f aca="false">F609&gt;E609</f>
        <v>0</v>
      </c>
    </row>
    <row r="610" customFormat="false" ht="15" hidden="false" customHeight="true" outlineLevel="0" collapsed="false">
      <c r="A610" s="19" t="n">
        <v>45991.6770833333</v>
      </c>
      <c r="B610" s="1" t="s">
        <v>33</v>
      </c>
      <c r="C610" s="1" t="s">
        <v>205</v>
      </c>
      <c r="D610" s="1" t="s">
        <v>155</v>
      </c>
      <c r="E610" s="1" t="n">
        <f aca="false">'✍️ Score Entry 2025-26'!F614</f>
        <v>0</v>
      </c>
      <c r="F610" s="1" t="n">
        <f aca="false">'✍️ Score Entry 2025-26'!G614</f>
        <v>0</v>
      </c>
      <c r="G610" s="20" t="b">
        <f aca="false">E610&gt;F610</f>
        <v>0</v>
      </c>
      <c r="H610" s="20" t="b">
        <f aca="false">F610&gt;E610</f>
        <v>0</v>
      </c>
    </row>
    <row r="611" customFormat="false" ht="15" hidden="false" customHeight="true" outlineLevel="0" collapsed="false">
      <c r="A611" s="19" t="n">
        <v>45991.6770833333</v>
      </c>
      <c r="B611" s="1" t="s">
        <v>33</v>
      </c>
      <c r="C611" s="1" t="s">
        <v>120</v>
      </c>
      <c r="D611" s="1" t="s">
        <v>144</v>
      </c>
      <c r="E611" s="1" t="n">
        <f aca="false">'✍️ Score Entry 2025-26'!F615</f>
        <v>0</v>
      </c>
      <c r="F611" s="1" t="n">
        <f aca="false">'✍️ Score Entry 2025-26'!G615</f>
        <v>0</v>
      </c>
      <c r="G611" s="20" t="b">
        <f aca="false">E611&gt;F611</f>
        <v>0</v>
      </c>
      <c r="H611" s="20" t="b">
        <f aca="false">F611&gt;E611</f>
        <v>0</v>
      </c>
    </row>
    <row r="612" customFormat="false" ht="15" hidden="false" customHeight="true" outlineLevel="0" collapsed="false">
      <c r="A612" s="19" t="n">
        <v>45991.6875</v>
      </c>
      <c r="B612" s="1" t="s">
        <v>29</v>
      </c>
      <c r="C612" s="1" t="s">
        <v>162</v>
      </c>
      <c r="D612" s="1" t="s">
        <v>130</v>
      </c>
      <c r="E612" s="1" t="n">
        <f aca="false">'✍️ Score Entry 2025-26'!F616</f>
        <v>0</v>
      </c>
      <c r="F612" s="1" t="n">
        <f aca="false">'✍️ Score Entry 2025-26'!G616</f>
        <v>0</v>
      </c>
      <c r="G612" s="20" t="b">
        <f aca="false">E612&gt;F612</f>
        <v>0</v>
      </c>
      <c r="H612" s="20" t="b">
        <f aca="false">F612&gt;E612</f>
        <v>0</v>
      </c>
    </row>
    <row r="613" customFormat="false" ht="15" hidden="false" customHeight="true" outlineLevel="0" collapsed="false">
      <c r="A613" s="19" t="n">
        <v>45991.6875</v>
      </c>
      <c r="B613" s="1" t="s">
        <v>32</v>
      </c>
      <c r="C613" s="1" t="s">
        <v>196</v>
      </c>
      <c r="D613" s="1" t="s">
        <v>197</v>
      </c>
      <c r="E613" s="1" t="n">
        <f aca="false">'✍️ Score Entry 2025-26'!F617</f>
        <v>0</v>
      </c>
      <c r="F613" s="1" t="n">
        <f aca="false">'✍️ Score Entry 2025-26'!G617</f>
        <v>0</v>
      </c>
      <c r="G613" s="20" t="b">
        <f aca="false">E613&gt;F613</f>
        <v>0</v>
      </c>
      <c r="H613" s="20" t="b">
        <f aca="false">F613&gt;E613</f>
        <v>0</v>
      </c>
    </row>
    <row r="614" customFormat="false" ht="15" hidden="false" customHeight="true" outlineLevel="0" collapsed="false">
      <c r="A614" s="19" t="n">
        <v>45991.7708333333</v>
      </c>
      <c r="B614" s="1" t="s">
        <v>32</v>
      </c>
      <c r="C614" s="1" t="s">
        <v>189</v>
      </c>
      <c r="D614" s="1" t="s">
        <v>187</v>
      </c>
      <c r="E614" s="1" t="n">
        <f aca="false">'✍️ Score Entry 2025-26'!F618</f>
        <v>0</v>
      </c>
      <c r="F614" s="1" t="n">
        <f aca="false">'✍️ Score Entry 2025-26'!G618</f>
        <v>0</v>
      </c>
      <c r="G614" s="20" t="b">
        <f aca="false">E614&gt;F614</f>
        <v>0</v>
      </c>
      <c r="H614" s="20" t="b">
        <f aca="false">F614&gt;E614</f>
        <v>0</v>
      </c>
    </row>
    <row r="615" customFormat="false" ht="15" hidden="false" customHeight="true" outlineLevel="0" collapsed="false">
      <c r="A615" s="19" t="n">
        <v>45991.8229166667</v>
      </c>
      <c r="B615" s="1" t="s">
        <v>33</v>
      </c>
      <c r="C615" s="1" t="s">
        <v>172</v>
      </c>
      <c r="D615" s="1" t="s">
        <v>159</v>
      </c>
      <c r="E615" s="1" t="n">
        <f aca="false">'✍️ Score Entry 2025-26'!F619</f>
        <v>0</v>
      </c>
      <c r="F615" s="1" t="n">
        <f aca="false">'✍️ Score Entry 2025-26'!G619</f>
        <v>0</v>
      </c>
      <c r="G615" s="20" t="b">
        <f aca="false">E615&gt;F615</f>
        <v>0</v>
      </c>
      <c r="H615" s="20" t="b">
        <f aca="false">F615&gt;E615</f>
        <v>0</v>
      </c>
    </row>
    <row r="616" customFormat="false" ht="15" hidden="false" customHeight="true" outlineLevel="0" collapsed="false">
      <c r="A616" s="19" t="n">
        <v>45991.8333333333</v>
      </c>
      <c r="B616" s="1" t="s">
        <v>31</v>
      </c>
      <c r="C616" s="1" t="s">
        <v>174</v>
      </c>
      <c r="D616" s="1" t="s">
        <v>146</v>
      </c>
      <c r="E616" s="1" t="n">
        <f aca="false">'✍️ Score Entry 2025-26'!F620</f>
        <v>0</v>
      </c>
      <c r="F616" s="1" t="n">
        <f aca="false">'✍️ Score Entry 2025-26'!G620</f>
        <v>0</v>
      </c>
      <c r="G616" s="20" t="b">
        <f aca="false">E616&gt;F616</f>
        <v>0</v>
      </c>
      <c r="H616" s="20" t="b">
        <f aca="false">F616&gt;E616</f>
        <v>0</v>
      </c>
    </row>
    <row r="617" customFormat="false" ht="15" hidden="false" customHeight="true" outlineLevel="0" collapsed="false">
      <c r="A617" s="19" t="n">
        <v>45991.8333333333</v>
      </c>
      <c r="B617" s="1" t="s">
        <v>31</v>
      </c>
      <c r="C617" s="1" t="s">
        <v>139</v>
      </c>
      <c r="D617" s="1" t="s">
        <v>165</v>
      </c>
      <c r="E617" s="1" t="n">
        <f aca="false">'✍️ Score Entry 2025-26'!F621</f>
        <v>0</v>
      </c>
      <c r="F617" s="1" t="n">
        <f aca="false">'✍️ Score Entry 2025-26'!G621</f>
        <v>0</v>
      </c>
      <c r="G617" s="20" t="b">
        <f aca="false">E617&gt;F617</f>
        <v>0</v>
      </c>
      <c r="H617" s="20" t="b">
        <f aca="false">F617&gt;E617</f>
        <v>0</v>
      </c>
    </row>
    <row r="618" customFormat="false" ht="15" hidden="false" customHeight="true" outlineLevel="0" collapsed="false">
      <c r="A618" s="19" t="n">
        <v>45991.8333333333</v>
      </c>
      <c r="B618" s="1" t="s">
        <v>31</v>
      </c>
      <c r="C618" s="1" t="s">
        <v>164</v>
      </c>
      <c r="D618" s="1" t="s">
        <v>210</v>
      </c>
      <c r="E618" s="1" t="n">
        <f aca="false">'✍️ Score Entry 2025-26'!F622</f>
        <v>0</v>
      </c>
      <c r="F618" s="1" t="n">
        <f aca="false">'✍️ Score Entry 2025-26'!G622</f>
        <v>0</v>
      </c>
      <c r="G618" s="20" t="b">
        <f aca="false">E618&gt;F618</f>
        <v>0</v>
      </c>
      <c r="H618" s="20" t="b">
        <f aca="false">F618&gt;E618</f>
        <v>0</v>
      </c>
    </row>
    <row r="619" customFormat="false" ht="15" hidden="false" customHeight="true" outlineLevel="0" collapsed="false">
      <c r="A619" s="19" t="n">
        <v>45991.8333333333</v>
      </c>
      <c r="B619" s="1" t="s">
        <v>31</v>
      </c>
      <c r="C619" s="1" t="s">
        <v>178</v>
      </c>
      <c r="D619" s="1" t="s">
        <v>209</v>
      </c>
      <c r="E619" s="1" t="n">
        <f aca="false">'✍️ Score Entry 2025-26'!F623</f>
        <v>0</v>
      </c>
      <c r="F619" s="1" t="n">
        <f aca="false">'✍️ Score Entry 2025-26'!G623</f>
        <v>0</v>
      </c>
      <c r="G619" s="20" t="b">
        <f aca="false">E619&gt;F619</f>
        <v>0</v>
      </c>
      <c r="H619" s="20" t="b">
        <f aca="false">F619&gt;E619</f>
        <v>0</v>
      </c>
    </row>
    <row r="620" customFormat="false" ht="15" hidden="false" customHeight="true" outlineLevel="0" collapsed="false">
      <c r="A620" s="19" t="n">
        <v>45991.8333333333</v>
      </c>
      <c r="B620" s="1" t="s">
        <v>31</v>
      </c>
      <c r="C620" s="1" t="s">
        <v>136</v>
      </c>
      <c r="D620" s="1" t="s">
        <v>163</v>
      </c>
      <c r="E620" s="1" t="n">
        <f aca="false">'✍️ Score Entry 2025-26'!F624</f>
        <v>0</v>
      </c>
      <c r="F620" s="1" t="n">
        <f aca="false">'✍️ Score Entry 2025-26'!G624</f>
        <v>0</v>
      </c>
      <c r="G620" s="20" t="b">
        <f aca="false">E620&gt;F620</f>
        <v>0</v>
      </c>
      <c r="H620" s="20" t="b">
        <f aca="false">F620&gt;E620</f>
        <v>0</v>
      </c>
    </row>
    <row r="621" customFormat="false" ht="15" hidden="false" customHeight="true" outlineLevel="0" collapsed="false">
      <c r="A621" s="19" t="n">
        <v>45991.8333333333</v>
      </c>
      <c r="B621" s="1" t="s">
        <v>31</v>
      </c>
      <c r="C621" s="1" t="s">
        <v>177</v>
      </c>
      <c r="D621" s="1" t="s">
        <v>168</v>
      </c>
      <c r="E621" s="1" t="n">
        <f aca="false">'✍️ Score Entry 2025-26'!F625</f>
        <v>0</v>
      </c>
      <c r="F621" s="1" t="n">
        <f aca="false">'✍️ Score Entry 2025-26'!G625</f>
        <v>0</v>
      </c>
      <c r="G621" s="20" t="b">
        <f aca="false">E621&gt;F621</f>
        <v>0</v>
      </c>
      <c r="H621" s="20" t="b">
        <f aca="false">F621&gt;E621</f>
        <v>0</v>
      </c>
    </row>
    <row r="622" customFormat="false" ht="15" hidden="false" customHeight="true" outlineLevel="0" collapsed="false">
      <c r="A622" s="19" t="n">
        <v>45991.8333333333</v>
      </c>
      <c r="B622" s="1" t="s">
        <v>31</v>
      </c>
      <c r="C622" s="1" t="s">
        <v>24</v>
      </c>
      <c r="D622" s="1" t="s">
        <v>140</v>
      </c>
      <c r="E622" s="1" t="n">
        <f aca="false">'✍️ Score Entry 2025-26'!F626</f>
        <v>0</v>
      </c>
      <c r="F622" s="1" t="n">
        <f aca="false">'✍️ Score Entry 2025-26'!G626</f>
        <v>0</v>
      </c>
      <c r="G622" s="20" t="b">
        <f aca="false">E622&gt;F622</f>
        <v>0</v>
      </c>
      <c r="H622" s="20" t="b">
        <f aca="false">F622&gt;E622</f>
        <v>0</v>
      </c>
    </row>
    <row r="623" customFormat="false" ht="15" hidden="false" customHeight="true" outlineLevel="0" collapsed="false">
      <c r="A623" s="19" t="n">
        <v>45991.8333333333</v>
      </c>
      <c r="B623" s="1" t="s">
        <v>31</v>
      </c>
      <c r="C623" s="1" t="s">
        <v>145</v>
      </c>
      <c r="D623" s="1" t="s">
        <v>169</v>
      </c>
      <c r="E623" s="1" t="n">
        <f aca="false">'✍️ Score Entry 2025-26'!F627</f>
        <v>0</v>
      </c>
      <c r="F623" s="1" t="n">
        <f aca="false">'✍️ Score Entry 2025-26'!G627</f>
        <v>0</v>
      </c>
      <c r="G623" s="20" t="b">
        <f aca="false">E623&gt;F623</f>
        <v>0</v>
      </c>
      <c r="H623" s="20" t="b">
        <f aca="false">F623&gt;E623</f>
        <v>0</v>
      </c>
    </row>
    <row r="624" customFormat="false" ht="15" hidden="false" customHeight="true" outlineLevel="0" collapsed="false">
      <c r="A624" s="19" t="n">
        <v>45991.8333333333</v>
      </c>
      <c r="B624" s="1" t="s">
        <v>31</v>
      </c>
      <c r="C624" s="1" t="s">
        <v>20</v>
      </c>
      <c r="D624" s="1" t="s">
        <v>22</v>
      </c>
      <c r="E624" s="1" t="n">
        <f aca="false">'✍️ Score Entry 2025-26'!F628</f>
        <v>0</v>
      </c>
      <c r="F624" s="1" t="n">
        <f aca="false">'✍️ Score Entry 2025-26'!G628</f>
        <v>0</v>
      </c>
      <c r="G624" s="20" t="b">
        <f aca="false">E624&gt;F624</f>
        <v>0</v>
      </c>
      <c r="H624" s="20" t="b">
        <f aca="false">F624&gt;E624</f>
        <v>0</v>
      </c>
    </row>
    <row r="625" customFormat="false" ht="15" hidden="false" customHeight="true" outlineLevel="0" collapsed="false">
      <c r="A625" s="19" t="n">
        <v>45991.8333333333</v>
      </c>
      <c r="B625" s="1" t="s">
        <v>30</v>
      </c>
      <c r="C625" s="1" t="s">
        <v>117</v>
      </c>
      <c r="D625" s="1" t="s">
        <v>18</v>
      </c>
      <c r="E625" s="1" t="n">
        <f aca="false">'✍️ Score Entry 2025-26'!F629</f>
        <v>0</v>
      </c>
      <c r="F625" s="1" t="n">
        <f aca="false">'✍️ Score Entry 2025-26'!G629</f>
        <v>0</v>
      </c>
      <c r="G625" s="20" t="b">
        <f aca="false">E625&gt;F625</f>
        <v>0</v>
      </c>
      <c r="H625" s="20" t="b">
        <f aca="false">F625&gt;E625</f>
        <v>0</v>
      </c>
    </row>
    <row r="626" customFormat="false" ht="15" hidden="false" customHeight="true" outlineLevel="0" collapsed="false">
      <c r="A626" s="19" t="n">
        <v>45991.8333333333</v>
      </c>
      <c r="B626" s="1" t="s">
        <v>30</v>
      </c>
      <c r="C626" s="1" t="s">
        <v>166</v>
      </c>
      <c r="D626" s="1" t="s">
        <v>181</v>
      </c>
      <c r="E626" s="1" t="n">
        <f aca="false">'✍️ Score Entry 2025-26'!F630</f>
        <v>0</v>
      </c>
      <c r="F626" s="1" t="n">
        <f aca="false">'✍️ Score Entry 2025-26'!G630</f>
        <v>0</v>
      </c>
      <c r="G626" s="20" t="b">
        <f aca="false">E626&gt;F626</f>
        <v>0</v>
      </c>
      <c r="H626" s="20" t="b">
        <f aca="false">F626&gt;E626</f>
        <v>0</v>
      </c>
    </row>
    <row r="627" customFormat="false" ht="15" hidden="false" customHeight="true" outlineLevel="0" collapsed="false">
      <c r="A627" s="19" t="n">
        <v>45991.8333333333</v>
      </c>
      <c r="B627" s="1" t="s">
        <v>30</v>
      </c>
      <c r="C627" s="1" t="s">
        <v>182</v>
      </c>
      <c r="D627" s="1" t="s">
        <v>200</v>
      </c>
      <c r="E627" s="1" t="n">
        <f aca="false">'✍️ Score Entry 2025-26'!F631</f>
        <v>0</v>
      </c>
      <c r="F627" s="1" t="n">
        <f aca="false">'✍️ Score Entry 2025-26'!G631</f>
        <v>0</v>
      </c>
      <c r="G627" s="20" t="b">
        <f aca="false">E627&gt;F627</f>
        <v>0</v>
      </c>
      <c r="H627" s="20" t="b">
        <f aca="false">F627&gt;E627</f>
        <v>0</v>
      </c>
    </row>
    <row r="628" customFormat="false" ht="15" hidden="false" customHeight="true" outlineLevel="0" collapsed="false">
      <c r="A628" s="19" t="n">
        <v>45991.8333333333</v>
      </c>
      <c r="B628" s="1" t="s">
        <v>30</v>
      </c>
      <c r="C628" s="1" t="s">
        <v>167</v>
      </c>
      <c r="D628" s="1" t="s">
        <v>151</v>
      </c>
      <c r="E628" s="1" t="n">
        <f aca="false">'✍️ Score Entry 2025-26'!F632</f>
        <v>0</v>
      </c>
      <c r="F628" s="1" t="n">
        <f aca="false">'✍️ Score Entry 2025-26'!G632</f>
        <v>0</v>
      </c>
      <c r="G628" s="20" t="b">
        <f aca="false">E628&gt;F628</f>
        <v>0</v>
      </c>
      <c r="H628" s="20" t="b">
        <f aca="false">F628&gt;E628</f>
        <v>0</v>
      </c>
    </row>
    <row r="629" customFormat="false" ht="15" hidden="false" customHeight="true" outlineLevel="0" collapsed="false">
      <c r="A629" s="19" t="n">
        <v>45991.8333333333</v>
      </c>
      <c r="B629" s="1" t="s">
        <v>31</v>
      </c>
      <c r="C629" s="1" t="s">
        <v>213</v>
      </c>
      <c r="D629" s="1" t="s">
        <v>19</v>
      </c>
      <c r="E629" s="1" t="n">
        <f aca="false">'✍️ Score Entry 2025-26'!F633</f>
        <v>0</v>
      </c>
      <c r="F629" s="1" t="n">
        <f aca="false">'✍️ Score Entry 2025-26'!G633</f>
        <v>0</v>
      </c>
      <c r="G629" s="20" t="b">
        <f aca="false">E629&gt;F629</f>
        <v>0</v>
      </c>
      <c r="H629" s="20" t="b">
        <f aca="false">F629&gt;E629</f>
        <v>0</v>
      </c>
    </row>
    <row r="630" customFormat="false" ht="15" hidden="false" customHeight="true" outlineLevel="0" collapsed="false">
      <c r="A630" s="19" t="n">
        <v>45991.8333333333</v>
      </c>
      <c r="B630" s="1" t="s">
        <v>30</v>
      </c>
      <c r="C630" s="1" t="s">
        <v>173</v>
      </c>
      <c r="D630" s="1" t="s">
        <v>141</v>
      </c>
      <c r="E630" s="1" t="n">
        <f aca="false">'✍️ Score Entry 2025-26'!F634</f>
        <v>0</v>
      </c>
      <c r="F630" s="1" t="n">
        <f aca="false">'✍️ Score Entry 2025-26'!G634</f>
        <v>0</v>
      </c>
      <c r="G630" s="20" t="b">
        <f aca="false">E630&gt;F630</f>
        <v>0</v>
      </c>
      <c r="H630" s="20" t="b">
        <f aca="false">F630&gt;E630</f>
        <v>0</v>
      </c>
    </row>
    <row r="631" customFormat="false" ht="15" hidden="false" customHeight="true" outlineLevel="0" collapsed="false">
      <c r="A631" s="19" t="n">
        <v>45991.8333333333</v>
      </c>
      <c r="B631" s="1" t="s">
        <v>30</v>
      </c>
      <c r="C631" s="1" t="s">
        <v>203</v>
      </c>
      <c r="D631" s="1" t="s">
        <v>114</v>
      </c>
      <c r="E631" s="1" t="n">
        <f aca="false">'✍️ Score Entry 2025-26'!F635</f>
        <v>0</v>
      </c>
      <c r="F631" s="1" t="n">
        <f aca="false">'✍️ Score Entry 2025-26'!G635</f>
        <v>0</v>
      </c>
      <c r="G631" s="20" t="b">
        <f aca="false">E631&gt;F631</f>
        <v>0</v>
      </c>
      <c r="H631" s="20" t="b">
        <f aca="false">F631&gt;E631</f>
        <v>0</v>
      </c>
    </row>
    <row r="632" customFormat="false" ht="15" hidden="false" customHeight="true" outlineLevel="0" collapsed="false">
      <c r="A632" s="19" t="n">
        <v>45991.8333333333</v>
      </c>
      <c r="B632" s="1" t="s">
        <v>30</v>
      </c>
      <c r="C632" s="1" t="s">
        <v>115</v>
      </c>
      <c r="D632" s="1" t="s">
        <v>208</v>
      </c>
      <c r="E632" s="1" t="n">
        <f aca="false">'✍️ Score Entry 2025-26'!F636</f>
        <v>0</v>
      </c>
      <c r="F632" s="1" t="n">
        <f aca="false">'✍️ Score Entry 2025-26'!G636</f>
        <v>0</v>
      </c>
      <c r="G632" s="20" t="b">
        <f aca="false">E632&gt;F632</f>
        <v>0</v>
      </c>
      <c r="H632" s="20" t="b">
        <f aca="false">F632&gt;E632</f>
        <v>0</v>
      </c>
    </row>
    <row r="633" customFormat="false" ht="15" hidden="false" customHeight="true" outlineLevel="0" collapsed="false">
      <c r="A633" s="19" t="n">
        <v>45991.8333333333</v>
      </c>
      <c r="B633" s="1" t="s">
        <v>30</v>
      </c>
      <c r="C633" s="1" t="s">
        <v>118</v>
      </c>
      <c r="D633" s="1" t="s">
        <v>176</v>
      </c>
      <c r="E633" s="1" t="n">
        <f aca="false">'✍️ Score Entry 2025-26'!F637</f>
        <v>0</v>
      </c>
      <c r="F633" s="1" t="n">
        <f aca="false">'✍️ Score Entry 2025-26'!G637</f>
        <v>0</v>
      </c>
      <c r="G633" s="20" t="b">
        <f aca="false">E633&gt;F633</f>
        <v>0</v>
      </c>
      <c r="H633" s="20" t="b">
        <f aca="false">F633&gt;E633</f>
        <v>0</v>
      </c>
    </row>
    <row r="634" customFormat="false" ht="15" hidden="false" customHeight="true" outlineLevel="0" collapsed="false">
      <c r="A634" s="19" t="n">
        <v>45991.8333333333</v>
      </c>
      <c r="B634" s="1" t="s">
        <v>30</v>
      </c>
      <c r="C634" s="1" t="s">
        <v>16</v>
      </c>
      <c r="D634" s="1" t="s">
        <v>119</v>
      </c>
      <c r="E634" s="1" t="n">
        <f aca="false">'✍️ Score Entry 2025-26'!F638</f>
        <v>0</v>
      </c>
      <c r="F634" s="1" t="n">
        <f aca="false">'✍️ Score Entry 2025-26'!G638</f>
        <v>0</v>
      </c>
      <c r="G634" s="20" t="b">
        <f aca="false">E634&gt;F634</f>
        <v>0</v>
      </c>
      <c r="H634" s="20" t="b">
        <f aca="false">F634&gt;E634</f>
        <v>0</v>
      </c>
    </row>
    <row r="635" customFormat="false" ht="15" hidden="false" customHeight="true" outlineLevel="0" collapsed="false">
      <c r="A635" s="19" t="n">
        <v>45991.8333333333</v>
      </c>
      <c r="B635" s="1" t="s">
        <v>30</v>
      </c>
      <c r="C635" s="1" t="s">
        <v>124</v>
      </c>
      <c r="D635" s="1" t="s">
        <v>116</v>
      </c>
      <c r="E635" s="1" t="n">
        <f aca="false">'✍️ Score Entry 2025-26'!F639</f>
        <v>0</v>
      </c>
      <c r="F635" s="1" t="n">
        <f aca="false">'✍️ Score Entry 2025-26'!G639</f>
        <v>0</v>
      </c>
      <c r="G635" s="20" t="b">
        <f aca="false">E635&gt;F635</f>
        <v>0</v>
      </c>
      <c r="H635" s="20" t="b">
        <f aca="false">F635&gt;E635</f>
        <v>0</v>
      </c>
    </row>
    <row r="636" customFormat="false" ht="15" hidden="false" customHeight="true" outlineLevel="0" collapsed="false">
      <c r="A636" s="19" t="n">
        <v>45994.8333333333</v>
      </c>
      <c r="B636" s="1" t="s">
        <v>29</v>
      </c>
      <c r="C636" s="1" t="s">
        <v>201</v>
      </c>
      <c r="D636" s="1" t="s">
        <v>153</v>
      </c>
      <c r="E636" s="1" t="n">
        <f aca="false">'✍️ Score Entry 2025-26'!F640</f>
        <v>0</v>
      </c>
      <c r="F636" s="1" t="n">
        <f aca="false">'✍️ Score Entry 2025-26'!G640</f>
        <v>0</v>
      </c>
      <c r="G636" s="20" t="b">
        <f aca="false">E636&gt;F636</f>
        <v>0</v>
      </c>
      <c r="H636" s="20" t="b">
        <f aca="false">F636&gt;E636</f>
        <v>0</v>
      </c>
    </row>
    <row r="637" customFormat="false" ht="15" hidden="false" customHeight="true" outlineLevel="0" collapsed="false">
      <c r="A637" s="19" t="n">
        <v>45994.8333333333</v>
      </c>
      <c r="B637" s="1" t="s">
        <v>29</v>
      </c>
      <c r="C637" s="1" t="s">
        <v>129</v>
      </c>
      <c r="D637" s="1" t="s">
        <v>138</v>
      </c>
      <c r="E637" s="1" t="n">
        <f aca="false">'✍️ Score Entry 2025-26'!F641</f>
        <v>0</v>
      </c>
      <c r="F637" s="1" t="n">
        <f aca="false">'✍️ Score Entry 2025-26'!G641</f>
        <v>0</v>
      </c>
      <c r="G637" s="20" t="b">
        <f aca="false">E637&gt;F637</f>
        <v>0</v>
      </c>
      <c r="H637" s="20" t="b">
        <f aca="false">F637&gt;E637</f>
        <v>0</v>
      </c>
    </row>
    <row r="638" customFormat="false" ht="15" hidden="false" customHeight="true" outlineLevel="0" collapsed="false">
      <c r="A638" s="19" t="n">
        <v>45994.8333333333</v>
      </c>
      <c r="B638" s="1" t="s">
        <v>29</v>
      </c>
      <c r="C638" s="1" t="s">
        <v>130</v>
      </c>
      <c r="D638" s="1" t="s">
        <v>152</v>
      </c>
      <c r="E638" s="1" t="n">
        <f aca="false">'✍️ Score Entry 2025-26'!F642</f>
        <v>0</v>
      </c>
      <c r="F638" s="1" t="n">
        <f aca="false">'✍️ Score Entry 2025-26'!G642</f>
        <v>0</v>
      </c>
      <c r="G638" s="20" t="b">
        <f aca="false">E638&gt;F638</f>
        <v>0</v>
      </c>
      <c r="H638" s="20" t="b">
        <f aca="false">F638&gt;E638</f>
        <v>0</v>
      </c>
    </row>
    <row r="639" customFormat="false" ht="15" hidden="false" customHeight="true" outlineLevel="0" collapsed="false">
      <c r="A639" s="19" t="n">
        <v>45994.8333333333</v>
      </c>
      <c r="B639" s="1" t="s">
        <v>29</v>
      </c>
      <c r="C639" s="1" t="s">
        <v>121</v>
      </c>
      <c r="D639" s="1" t="s">
        <v>137</v>
      </c>
      <c r="E639" s="1" t="n">
        <f aca="false">'✍️ Score Entry 2025-26'!F643</f>
        <v>0</v>
      </c>
      <c r="F639" s="1" t="n">
        <f aca="false">'✍️ Score Entry 2025-26'!G643</f>
        <v>0</v>
      </c>
      <c r="G639" s="20" t="b">
        <f aca="false">E639&gt;F639</f>
        <v>0</v>
      </c>
      <c r="H639" s="20" t="b">
        <f aca="false">F639&gt;E639</f>
        <v>0</v>
      </c>
    </row>
    <row r="640" customFormat="false" ht="15" hidden="false" customHeight="true" outlineLevel="0" collapsed="false">
      <c r="A640" s="19" t="n">
        <v>45994.8333333333</v>
      </c>
      <c r="B640" s="1" t="s">
        <v>29</v>
      </c>
      <c r="C640" s="1" t="s">
        <v>131</v>
      </c>
      <c r="D640" s="1" t="s">
        <v>126</v>
      </c>
      <c r="E640" s="1" t="n">
        <f aca="false">'✍️ Score Entry 2025-26'!F644</f>
        <v>0</v>
      </c>
      <c r="F640" s="1" t="n">
        <f aca="false">'✍️ Score Entry 2025-26'!G644</f>
        <v>0</v>
      </c>
      <c r="G640" s="20" t="b">
        <f aca="false">E640&gt;F640</f>
        <v>0</v>
      </c>
      <c r="H640" s="20" t="b">
        <f aca="false">F640&gt;E640</f>
        <v>0</v>
      </c>
    </row>
    <row r="641" customFormat="false" ht="15" hidden="false" customHeight="true" outlineLevel="0" collapsed="false">
      <c r="A641" s="19" t="n">
        <v>45994.8333333333</v>
      </c>
      <c r="B641" s="1" t="s">
        <v>29</v>
      </c>
      <c r="C641" s="1" t="s">
        <v>132</v>
      </c>
      <c r="D641" s="1" t="s">
        <v>180</v>
      </c>
      <c r="E641" s="1" t="n">
        <f aca="false">'✍️ Score Entry 2025-26'!F645</f>
        <v>0</v>
      </c>
      <c r="F641" s="1" t="n">
        <f aca="false">'✍️ Score Entry 2025-26'!G645</f>
        <v>0</v>
      </c>
      <c r="G641" s="20" t="b">
        <f aca="false">E641&gt;F641</f>
        <v>0</v>
      </c>
      <c r="H641" s="20" t="b">
        <f aca="false">F641&gt;E641</f>
        <v>0</v>
      </c>
    </row>
    <row r="642" customFormat="false" ht="15" hidden="false" customHeight="true" outlineLevel="0" collapsed="false">
      <c r="A642" s="19" t="n">
        <v>45994.8333333333</v>
      </c>
      <c r="B642" s="1" t="s">
        <v>29</v>
      </c>
      <c r="C642" s="1" t="s">
        <v>122</v>
      </c>
      <c r="D642" s="1" t="s">
        <v>23</v>
      </c>
      <c r="E642" s="1" t="n">
        <f aca="false">'✍️ Score Entry 2025-26'!F646</f>
        <v>0</v>
      </c>
      <c r="F642" s="1" t="n">
        <f aca="false">'✍️ Score Entry 2025-26'!G646</f>
        <v>0</v>
      </c>
      <c r="G642" s="20" t="b">
        <f aca="false">E642&gt;F642</f>
        <v>0</v>
      </c>
      <c r="H642" s="20" t="b">
        <f aca="false">F642&gt;E642</f>
        <v>0</v>
      </c>
    </row>
    <row r="643" customFormat="false" ht="15" hidden="false" customHeight="true" outlineLevel="0" collapsed="false">
      <c r="A643" s="19" t="n">
        <v>45994.8333333333</v>
      </c>
      <c r="B643" s="1" t="s">
        <v>29</v>
      </c>
      <c r="C643" s="1" t="s">
        <v>21</v>
      </c>
      <c r="D643" s="1" t="s">
        <v>202</v>
      </c>
      <c r="E643" s="1" t="n">
        <f aca="false">'✍️ Score Entry 2025-26'!F647</f>
        <v>0</v>
      </c>
      <c r="F643" s="1" t="n">
        <f aca="false">'✍️ Score Entry 2025-26'!G647</f>
        <v>0</v>
      </c>
      <c r="G643" s="20" t="b">
        <f aca="false">E643&gt;F643</f>
        <v>0</v>
      </c>
      <c r="H643" s="20" t="b">
        <f aca="false">F643&gt;E643</f>
        <v>0</v>
      </c>
    </row>
    <row r="644" customFormat="false" ht="15" hidden="false" customHeight="true" outlineLevel="0" collapsed="false">
      <c r="A644" s="19" t="n">
        <v>45994.8333333333</v>
      </c>
      <c r="B644" s="1" t="s">
        <v>29</v>
      </c>
      <c r="C644" s="1" t="s">
        <v>127</v>
      </c>
      <c r="D644" s="1" t="s">
        <v>128</v>
      </c>
      <c r="E644" s="1" t="n">
        <f aca="false">'✍️ Score Entry 2025-26'!F648</f>
        <v>0</v>
      </c>
      <c r="F644" s="1" t="n">
        <f aca="false">'✍️ Score Entry 2025-26'!G648</f>
        <v>0</v>
      </c>
      <c r="G644" s="20" t="b">
        <f aca="false">E644&gt;F644</f>
        <v>0</v>
      </c>
      <c r="H644" s="20" t="b">
        <f aca="false">F644&gt;E644</f>
        <v>0</v>
      </c>
    </row>
    <row r="645" customFormat="false" ht="15" hidden="false" customHeight="true" outlineLevel="0" collapsed="false">
      <c r="A645" s="19" t="n">
        <v>45994.8333333333</v>
      </c>
      <c r="B645" s="1" t="s">
        <v>29</v>
      </c>
      <c r="C645" s="1" t="s">
        <v>207</v>
      </c>
      <c r="D645" s="1" t="s">
        <v>162</v>
      </c>
      <c r="E645" s="1" t="n">
        <f aca="false">'✍️ Score Entry 2025-26'!F649</f>
        <v>0</v>
      </c>
      <c r="F645" s="1" t="n">
        <f aca="false">'✍️ Score Entry 2025-26'!G649</f>
        <v>0</v>
      </c>
      <c r="G645" s="20" t="b">
        <f aca="false">E645&gt;F645</f>
        <v>0</v>
      </c>
      <c r="H645" s="20" t="b">
        <f aca="false">F645&gt;E645</f>
        <v>0</v>
      </c>
    </row>
    <row r="646" customFormat="false" ht="15" hidden="false" customHeight="true" outlineLevel="0" collapsed="false">
      <c r="A646" s="19" t="n">
        <v>45996.75</v>
      </c>
      <c r="B646" s="1" t="s">
        <v>33</v>
      </c>
      <c r="C646" s="1" t="s">
        <v>134</v>
      </c>
      <c r="D646" s="1" t="s">
        <v>149</v>
      </c>
      <c r="E646" s="1" t="n">
        <f aca="false">'✍️ Score Entry 2025-26'!F650</f>
        <v>0</v>
      </c>
      <c r="F646" s="1" t="n">
        <f aca="false">'✍️ Score Entry 2025-26'!G650</f>
        <v>0</v>
      </c>
      <c r="G646" s="20" t="b">
        <f aca="false">E646&gt;F646</f>
        <v>0</v>
      </c>
      <c r="H646" s="20" t="b">
        <f aca="false">F646&gt;E646</f>
        <v>0</v>
      </c>
    </row>
    <row r="647" customFormat="false" ht="15" hidden="false" customHeight="true" outlineLevel="0" collapsed="false">
      <c r="A647" s="19" t="n">
        <v>45996.8333333333</v>
      </c>
      <c r="B647" s="1" t="s">
        <v>33</v>
      </c>
      <c r="C647" s="1" t="s">
        <v>144</v>
      </c>
      <c r="D647" s="1" t="s">
        <v>135</v>
      </c>
      <c r="E647" s="1" t="n">
        <f aca="false">'✍️ Score Entry 2025-26'!F651</f>
        <v>0</v>
      </c>
      <c r="F647" s="1" t="n">
        <f aca="false">'✍️ Score Entry 2025-26'!G651</f>
        <v>0</v>
      </c>
      <c r="G647" s="20" t="b">
        <f aca="false">E647&gt;F647</f>
        <v>0</v>
      </c>
      <c r="H647" s="20" t="b">
        <f aca="false">F647&gt;E647</f>
        <v>0</v>
      </c>
    </row>
    <row r="648" customFormat="false" ht="15" hidden="false" customHeight="true" outlineLevel="0" collapsed="false">
      <c r="A648" s="19" t="n">
        <v>45997.625</v>
      </c>
      <c r="B648" s="1" t="s">
        <v>29</v>
      </c>
      <c r="C648" s="1" t="s">
        <v>23</v>
      </c>
      <c r="D648" s="1" t="s">
        <v>202</v>
      </c>
      <c r="E648" s="1" t="n">
        <f aca="false">'✍️ Score Entry 2025-26'!F652</f>
        <v>0</v>
      </c>
      <c r="F648" s="1" t="n">
        <f aca="false">'✍️ Score Entry 2025-26'!G652</f>
        <v>0</v>
      </c>
      <c r="G648" s="20" t="b">
        <f aca="false">E648&gt;F648</f>
        <v>0</v>
      </c>
      <c r="H648" s="20" t="b">
        <f aca="false">F648&gt;E648</f>
        <v>0</v>
      </c>
    </row>
    <row r="649" customFormat="false" ht="15" hidden="false" customHeight="true" outlineLevel="0" collapsed="false">
      <c r="A649" s="19" t="n">
        <v>45997.625</v>
      </c>
      <c r="B649" s="1" t="s">
        <v>29</v>
      </c>
      <c r="C649" s="1" t="s">
        <v>131</v>
      </c>
      <c r="D649" s="1" t="s">
        <v>121</v>
      </c>
      <c r="E649" s="1" t="n">
        <f aca="false">'✍️ Score Entry 2025-26'!F653</f>
        <v>0</v>
      </c>
      <c r="F649" s="1" t="n">
        <f aca="false">'✍️ Score Entry 2025-26'!G653</f>
        <v>0</v>
      </c>
      <c r="G649" s="20" t="b">
        <f aca="false">E649&gt;F649</f>
        <v>0</v>
      </c>
      <c r="H649" s="20" t="b">
        <f aca="false">F649&gt;E649</f>
        <v>0</v>
      </c>
    </row>
    <row r="650" customFormat="false" ht="15" hidden="false" customHeight="true" outlineLevel="0" collapsed="false">
      <c r="A650" s="19" t="n">
        <v>45997.625</v>
      </c>
      <c r="B650" s="1" t="s">
        <v>29</v>
      </c>
      <c r="C650" s="1" t="s">
        <v>122</v>
      </c>
      <c r="D650" s="1" t="s">
        <v>153</v>
      </c>
      <c r="E650" s="1" t="n">
        <f aca="false">'✍️ Score Entry 2025-26'!F654</f>
        <v>0</v>
      </c>
      <c r="F650" s="1" t="n">
        <f aca="false">'✍️ Score Entry 2025-26'!G654</f>
        <v>0</v>
      </c>
      <c r="G650" s="20" t="b">
        <f aca="false">E650&gt;F650</f>
        <v>0</v>
      </c>
      <c r="H650" s="20" t="b">
        <f aca="false">F650&gt;E650</f>
        <v>0</v>
      </c>
    </row>
    <row r="651" customFormat="false" ht="15" hidden="false" customHeight="true" outlineLevel="0" collapsed="false">
      <c r="A651" s="19" t="n">
        <v>45997.625</v>
      </c>
      <c r="B651" s="1" t="s">
        <v>29</v>
      </c>
      <c r="C651" s="1" t="s">
        <v>128</v>
      </c>
      <c r="D651" s="1" t="s">
        <v>126</v>
      </c>
      <c r="E651" s="1" t="n">
        <f aca="false">'✍️ Score Entry 2025-26'!F655</f>
        <v>0</v>
      </c>
      <c r="F651" s="1" t="n">
        <f aca="false">'✍️ Score Entry 2025-26'!G655</f>
        <v>0</v>
      </c>
      <c r="G651" s="20" t="b">
        <f aca="false">E651&gt;F651</f>
        <v>0</v>
      </c>
      <c r="H651" s="20" t="b">
        <f aca="false">F651&gt;E651</f>
        <v>0</v>
      </c>
    </row>
    <row r="652" customFormat="false" ht="15" hidden="false" customHeight="true" outlineLevel="0" collapsed="false">
      <c r="A652" s="19" t="n">
        <v>45997.625</v>
      </c>
      <c r="B652" s="1" t="s">
        <v>29</v>
      </c>
      <c r="C652" s="1" t="s">
        <v>129</v>
      </c>
      <c r="D652" s="1" t="s">
        <v>137</v>
      </c>
      <c r="E652" s="1" t="n">
        <f aca="false">'✍️ Score Entry 2025-26'!F656</f>
        <v>0</v>
      </c>
      <c r="F652" s="1" t="n">
        <f aca="false">'✍️ Score Entry 2025-26'!G656</f>
        <v>0</v>
      </c>
      <c r="G652" s="20" t="b">
        <f aca="false">E652&gt;F652</f>
        <v>0</v>
      </c>
      <c r="H652" s="20" t="b">
        <f aca="false">F652&gt;E652</f>
        <v>0</v>
      </c>
    </row>
    <row r="653" customFormat="false" ht="15" hidden="false" customHeight="true" outlineLevel="0" collapsed="false">
      <c r="A653" s="19" t="n">
        <v>45997.625</v>
      </c>
      <c r="B653" s="1" t="s">
        <v>29</v>
      </c>
      <c r="C653" s="1" t="s">
        <v>132</v>
      </c>
      <c r="D653" s="1" t="s">
        <v>201</v>
      </c>
      <c r="E653" s="1" t="n">
        <f aca="false">'✍️ Score Entry 2025-26'!F657</f>
        <v>0</v>
      </c>
      <c r="F653" s="1" t="n">
        <f aca="false">'✍️ Score Entry 2025-26'!G657</f>
        <v>0</v>
      </c>
      <c r="G653" s="20" t="b">
        <f aca="false">E653&gt;F653</f>
        <v>0</v>
      </c>
      <c r="H653" s="20" t="b">
        <f aca="false">F653&gt;E653</f>
        <v>0</v>
      </c>
    </row>
    <row r="654" customFormat="false" ht="15" hidden="false" customHeight="true" outlineLevel="0" collapsed="false">
      <c r="A654" s="19" t="n">
        <v>45997.625</v>
      </c>
      <c r="B654" s="1" t="s">
        <v>29</v>
      </c>
      <c r="C654" s="1" t="s">
        <v>207</v>
      </c>
      <c r="D654" s="1" t="s">
        <v>21</v>
      </c>
      <c r="E654" s="1" t="n">
        <f aca="false">'✍️ Score Entry 2025-26'!F658</f>
        <v>0</v>
      </c>
      <c r="F654" s="1" t="n">
        <f aca="false">'✍️ Score Entry 2025-26'!G658</f>
        <v>0</v>
      </c>
      <c r="G654" s="20" t="b">
        <f aca="false">E654&gt;F654</f>
        <v>0</v>
      </c>
      <c r="H654" s="20" t="b">
        <f aca="false">F654&gt;E654</f>
        <v>0</v>
      </c>
    </row>
    <row r="655" customFormat="false" ht="15" hidden="false" customHeight="true" outlineLevel="0" collapsed="false">
      <c r="A655" s="19" t="n">
        <v>45997.625</v>
      </c>
      <c r="B655" s="1" t="s">
        <v>29</v>
      </c>
      <c r="C655" s="1" t="s">
        <v>138</v>
      </c>
      <c r="D655" s="1" t="s">
        <v>130</v>
      </c>
      <c r="E655" s="1" t="n">
        <f aca="false">'✍️ Score Entry 2025-26'!F659</f>
        <v>0</v>
      </c>
      <c r="F655" s="1" t="n">
        <f aca="false">'✍️ Score Entry 2025-26'!G659</f>
        <v>0</v>
      </c>
      <c r="G655" s="20" t="b">
        <f aca="false">E655&gt;F655</f>
        <v>0</v>
      </c>
      <c r="H655" s="20" t="b">
        <f aca="false">F655&gt;E655</f>
        <v>0</v>
      </c>
    </row>
    <row r="656" customFormat="false" ht="15" hidden="false" customHeight="true" outlineLevel="0" collapsed="false">
      <c r="A656" s="19" t="n">
        <v>45997.625</v>
      </c>
      <c r="B656" s="1" t="s">
        <v>29</v>
      </c>
      <c r="C656" s="1" t="s">
        <v>180</v>
      </c>
      <c r="D656" s="1" t="s">
        <v>152</v>
      </c>
      <c r="E656" s="1" t="n">
        <f aca="false">'✍️ Score Entry 2025-26'!F660</f>
        <v>0</v>
      </c>
      <c r="F656" s="1" t="n">
        <f aca="false">'✍️ Score Entry 2025-26'!G660</f>
        <v>0</v>
      </c>
      <c r="G656" s="20" t="b">
        <f aca="false">E656&gt;F656</f>
        <v>0</v>
      </c>
      <c r="H656" s="20" t="b">
        <f aca="false">F656&gt;E656</f>
        <v>0</v>
      </c>
    </row>
    <row r="657" customFormat="false" ht="15" hidden="false" customHeight="true" outlineLevel="0" collapsed="false">
      <c r="A657" s="19" t="n">
        <v>45997.625</v>
      </c>
      <c r="B657" s="1" t="s">
        <v>29</v>
      </c>
      <c r="C657" s="1" t="s">
        <v>127</v>
      </c>
      <c r="D657" s="1" t="s">
        <v>162</v>
      </c>
      <c r="E657" s="1" t="n">
        <f aca="false">'✍️ Score Entry 2025-26'!F661</f>
        <v>0</v>
      </c>
      <c r="F657" s="1" t="n">
        <f aca="false">'✍️ Score Entry 2025-26'!G661</f>
        <v>0</v>
      </c>
      <c r="G657" s="20" t="b">
        <f aca="false">E657&gt;F657</f>
        <v>0</v>
      </c>
      <c r="H657" s="20" t="b">
        <f aca="false">F657&gt;E657</f>
        <v>0</v>
      </c>
    </row>
    <row r="658" customFormat="false" ht="15" hidden="false" customHeight="true" outlineLevel="0" collapsed="false">
      <c r="A658" s="19" t="n">
        <v>45997.6666666667</v>
      </c>
      <c r="B658" s="1" t="s">
        <v>33</v>
      </c>
      <c r="C658" s="1" t="s">
        <v>159</v>
      </c>
      <c r="D658" s="1" t="s">
        <v>157</v>
      </c>
      <c r="E658" s="1" t="n">
        <f aca="false">'✍️ Score Entry 2025-26'!F662</f>
        <v>0</v>
      </c>
      <c r="F658" s="1" t="n">
        <f aca="false">'✍️ Score Entry 2025-26'!G662</f>
        <v>0</v>
      </c>
      <c r="G658" s="20" t="b">
        <f aca="false">E658&gt;F658</f>
        <v>0</v>
      </c>
      <c r="H658" s="20" t="b">
        <f aca="false">F658&gt;E658</f>
        <v>0</v>
      </c>
    </row>
    <row r="659" customFormat="false" ht="15" hidden="false" customHeight="true" outlineLevel="0" collapsed="false">
      <c r="A659" s="19" t="n">
        <v>45997.75</v>
      </c>
      <c r="B659" s="1" t="s">
        <v>33</v>
      </c>
      <c r="C659" s="1" t="s">
        <v>158</v>
      </c>
      <c r="D659" s="1" t="s">
        <v>161</v>
      </c>
      <c r="E659" s="1" t="n">
        <f aca="false">'✍️ Score Entry 2025-26'!F663</f>
        <v>0</v>
      </c>
      <c r="F659" s="1" t="n">
        <f aca="false">'✍️ Score Entry 2025-26'!G663</f>
        <v>0</v>
      </c>
      <c r="G659" s="20" t="b">
        <f aca="false">E659&gt;F659</f>
        <v>0</v>
      </c>
      <c r="H659" s="20" t="b">
        <f aca="false">F659&gt;E659</f>
        <v>0</v>
      </c>
    </row>
    <row r="660" customFormat="false" ht="15" hidden="false" customHeight="true" outlineLevel="0" collapsed="false">
      <c r="A660" s="19" t="n">
        <v>45997.8333333333</v>
      </c>
      <c r="B660" s="1" t="s">
        <v>32</v>
      </c>
      <c r="C660" s="1" t="s">
        <v>195</v>
      </c>
      <c r="D660" s="1" t="s">
        <v>193</v>
      </c>
      <c r="E660" s="1" t="n">
        <f aca="false">'✍️ Score Entry 2025-26'!F664</f>
        <v>0</v>
      </c>
      <c r="F660" s="1" t="n">
        <f aca="false">'✍️ Score Entry 2025-26'!G664</f>
        <v>0</v>
      </c>
      <c r="G660" s="20" t="b">
        <f aca="false">E660&gt;F660</f>
        <v>0</v>
      </c>
      <c r="H660" s="20" t="b">
        <f aca="false">F660&gt;E660</f>
        <v>0</v>
      </c>
    </row>
    <row r="661" customFormat="false" ht="15" hidden="false" customHeight="true" outlineLevel="0" collapsed="false">
      <c r="A661" s="19" t="n">
        <v>45997.8333333333</v>
      </c>
      <c r="B661" s="1" t="s">
        <v>32</v>
      </c>
      <c r="C661" s="1" t="s">
        <v>185</v>
      </c>
      <c r="D661" s="1" t="s">
        <v>196</v>
      </c>
      <c r="E661" s="1" t="n">
        <f aca="false">'✍️ Score Entry 2025-26'!F665</f>
        <v>0</v>
      </c>
      <c r="F661" s="1" t="n">
        <f aca="false">'✍️ Score Entry 2025-26'!G665</f>
        <v>0</v>
      </c>
      <c r="G661" s="20" t="b">
        <f aca="false">E661&gt;F661</f>
        <v>0</v>
      </c>
      <c r="H661" s="20" t="b">
        <f aca="false">F661&gt;E661</f>
        <v>0</v>
      </c>
    </row>
    <row r="662" customFormat="false" ht="15" hidden="false" customHeight="true" outlineLevel="0" collapsed="false">
      <c r="A662" s="19" t="n">
        <v>45997.8333333333</v>
      </c>
      <c r="B662" s="1" t="s">
        <v>32</v>
      </c>
      <c r="C662" s="1" t="s">
        <v>190</v>
      </c>
      <c r="D662" s="1" t="s">
        <v>15</v>
      </c>
      <c r="E662" s="1" t="n">
        <f aca="false">'✍️ Score Entry 2025-26'!F666</f>
        <v>0</v>
      </c>
      <c r="F662" s="1" t="n">
        <f aca="false">'✍️ Score Entry 2025-26'!G666</f>
        <v>0</v>
      </c>
      <c r="G662" s="20" t="b">
        <f aca="false">E662&gt;F662</f>
        <v>0</v>
      </c>
      <c r="H662" s="20" t="b">
        <f aca="false">F662&gt;E662</f>
        <v>0</v>
      </c>
    </row>
    <row r="663" customFormat="false" ht="15" hidden="false" customHeight="true" outlineLevel="0" collapsed="false">
      <c r="A663" s="19" t="n">
        <v>45997.8333333333</v>
      </c>
      <c r="B663" s="1" t="s">
        <v>32</v>
      </c>
      <c r="C663" s="1" t="s">
        <v>197</v>
      </c>
      <c r="D663" s="1" t="s">
        <v>188</v>
      </c>
      <c r="E663" s="1" t="n">
        <f aca="false">'✍️ Score Entry 2025-26'!F667</f>
        <v>0</v>
      </c>
      <c r="F663" s="1" t="n">
        <f aca="false">'✍️ Score Entry 2025-26'!G667</f>
        <v>0</v>
      </c>
      <c r="G663" s="20" t="b">
        <f aca="false">E663&gt;F663</f>
        <v>0</v>
      </c>
      <c r="H663" s="20" t="b">
        <f aca="false">F663&gt;E663</f>
        <v>0</v>
      </c>
    </row>
    <row r="664" customFormat="false" ht="15" hidden="false" customHeight="true" outlineLevel="0" collapsed="false">
      <c r="A664" s="19" t="n">
        <v>45997.8333333333</v>
      </c>
      <c r="B664" s="1" t="s">
        <v>32</v>
      </c>
      <c r="C664" s="1" t="s">
        <v>212</v>
      </c>
      <c r="D664" s="1" t="s">
        <v>192</v>
      </c>
      <c r="E664" s="1" t="n">
        <f aca="false">'✍️ Score Entry 2025-26'!F668</f>
        <v>0</v>
      </c>
      <c r="F664" s="1" t="n">
        <f aca="false">'✍️ Score Entry 2025-26'!G668</f>
        <v>0</v>
      </c>
      <c r="G664" s="20" t="b">
        <f aca="false">E664&gt;F664</f>
        <v>0</v>
      </c>
      <c r="H664" s="20" t="b">
        <f aca="false">F664&gt;E664</f>
        <v>0</v>
      </c>
    </row>
    <row r="665" customFormat="false" ht="15" hidden="false" customHeight="true" outlineLevel="0" collapsed="false">
      <c r="A665" s="19" t="n">
        <v>45997.8333333333</v>
      </c>
      <c r="B665" s="1" t="s">
        <v>32</v>
      </c>
      <c r="C665" s="1" t="s">
        <v>187</v>
      </c>
      <c r="D665" s="1" t="s">
        <v>183</v>
      </c>
      <c r="E665" s="1" t="n">
        <f aca="false">'✍️ Score Entry 2025-26'!F669</f>
        <v>0</v>
      </c>
      <c r="F665" s="1" t="n">
        <f aca="false">'✍️ Score Entry 2025-26'!G669</f>
        <v>0</v>
      </c>
      <c r="G665" s="20" t="b">
        <f aca="false">E665&gt;F665</f>
        <v>0</v>
      </c>
      <c r="H665" s="20" t="b">
        <f aca="false">F665&gt;E665</f>
        <v>0</v>
      </c>
    </row>
    <row r="666" customFormat="false" ht="15" hidden="false" customHeight="true" outlineLevel="0" collapsed="false">
      <c r="A666" s="19" t="n">
        <v>45997.8333333333</v>
      </c>
      <c r="B666" s="1" t="s">
        <v>32</v>
      </c>
      <c r="C666" s="1" t="s">
        <v>211</v>
      </c>
      <c r="D666" s="1" t="s">
        <v>198</v>
      </c>
      <c r="E666" s="1" t="n">
        <f aca="false">'✍️ Score Entry 2025-26'!F670</f>
        <v>0</v>
      </c>
      <c r="F666" s="1" t="n">
        <f aca="false">'✍️ Score Entry 2025-26'!G670</f>
        <v>0</v>
      </c>
      <c r="G666" s="20" t="b">
        <f aca="false">E666&gt;F666</f>
        <v>0</v>
      </c>
      <c r="H666" s="20" t="b">
        <f aca="false">F666&gt;E666</f>
        <v>0</v>
      </c>
    </row>
    <row r="667" customFormat="false" ht="15" hidden="false" customHeight="true" outlineLevel="0" collapsed="false">
      <c r="A667" s="19" t="n">
        <v>45997.8333333333</v>
      </c>
      <c r="B667" s="1" t="s">
        <v>32</v>
      </c>
      <c r="C667" s="1" t="s">
        <v>191</v>
      </c>
      <c r="D667" s="1" t="s">
        <v>184</v>
      </c>
      <c r="E667" s="1" t="n">
        <f aca="false">'✍️ Score Entry 2025-26'!F671</f>
        <v>0</v>
      </c>
      <c r="F667" s="1" t="n">
        <f aca="false">'✍️ Score Entry 2025-26'!G671</f>
        <v>0</v>
      </c>
      <c r="G667" s="20" t="b">
        <f aca="false">E667&gt;F667</f>
        <v>0</v>
      </c>
      <c r="H667" s="20" t="b">
        <f aca="false">F667&gt;E667</f>
        <v>0</v>
      </c>
    </row>
    <row r="668" customFormat="false" ht="15" hidden="false" customHeight="true" outlineLevel="0" collapsed="false">
      <c r="A668" s="19" t="n">
        <v>45997.8333333333</v>
      </c>
      <c r="B668" s="1" t="s">
        <v>32</v>
      </c>
      <c r="C668" s="1" t="s">
        <v>199</v>
      </c>
      <c r="D668" s="1" t="s">
        <v>189</v>
      </c>
      <c r="E668" s="1" t="n">
        <f aca="false">'✍️ Score Entry 2025-26'!F672</f>
        <v>0</v>
      </c>
      <c r="F668" s="1" t="n">
        <f aca="false">'✍️ Score Entry 2025-26'!G672</f>
        <v>0</v>
      </c>
      <c r="G668" s="20" t="b">
        <f aca="false">E668&gt;F668</f>
        <v>0</v>
      </c>
      <c r="H668" s="20" t="b">
        <f aca="false">F668&gt;E668</f>
        <v>0</v>
      </c>
    </row>
    <row r="669" customFormat="false" ht="15" hidden="false" customHeight="true" outlineLevel="0" collapsed="false">
      <c r="A669" s="19" t="n">
        <v>45997.8368055556</v>
      </c>
      <c r="B669" s="1" t="s">
        <v>33</v>
      </c>
      <c r="C669" s="1" t="s">
        <v>17</v>
      </c>
      <c r="D669" s="1" t="s">
        <v>171</v>
      </c>
      <c r="E669" s="1" t="n">
        <f aca="false">'✍️ Score Entry 2025-26'!F673</f>
        <v>0</v>
      </c>
      <c r="F669" s="1" t="n">
        <f aca="false">'✍️ Score Entry 2025-26'!G673</f>
        <v>0</v>
      </c>
      <c r="G669" s="20" t="b">
        <f aca="false">E669&gt;F669</f>
        <v>0</v>
      </c>
      <c r="H669" s="20" t="b">
        <f aca="false">F669&gt;E669</f>
        <v>0</v>
      </c>
    </row>
    <row r="670" customFormat="false" ht="15" hidden="false" customHeight="true" outlineLevel="0" collapsed="false">
      <c r="A670" s="19" t="n">
        <v>45998.5833333333</v>
      </c>
      <c r="B670" s="1" t="s">
        <v>33</v>
      </c>
      <c r="C670" s="1" t="s">
        <v>155</v>
      </c>
      <c r="D670" s="1" t="s">
        <v>156</v>
      </c>
      <c r="E670" s="1" t="n">
        <f aca="false">'✍️ Score Entry 2025-26'!F674</f>
        <v>0</v>
      </c>
      <c r="F670" s="1" t="n">
        <f aca="false">'✍️ Score Entry 2025-26'!G674</f>
        <v>0</v>
      </c>
      <c r="G670" s="20" t="b">
        <f aca="false">E670&gt;F670</f>
        <v>0</v>
      </c>
      <c r="H670" s="20" t="b">
        <f aca="false">F670&gt;E670</f>
        <v>0</v>
      </c>
    </row>
    <row r="671" customFormat="false" ht="15" hidden="false" customHeight="true" outlineLevel="0" collapsed="false">
      <c r="A671" s="19" t="n">
        <v>45998.6770833333</v>
      </c>
      <c r="B671" s="1" t="s">
        <v>33</v>
      </c>
      <c r="C671" s="1" t="s">
        <v>154</v>
      </c>
      <c r="D671" s="1" t="s">
        <v>204</v>
      </c>
      <c r="E671" s="1" t="n">
        <f aca="false">'✍️ Score Entry 2025-26'!F675</f>
        <v>0</v>
      </c>
      <c r="F671" s="1" t="n">
        <f aca="false">'✍️ Score Entry 2025-26'!G675</f>
        <v>0</v>
      </c>
      <c r="G671" s="20" t="b">
        <f aca="false">E671&gt;F671</f>
        <v>0</v>
      </c>
      <c r="H671" s="20" t="b">
        <f aca="false">F671&gt;E671</f>
        <v>0</v>
      </c>
    </row>
    <row r="672" customFormat="false" ht="15" hidden="false" customHeight="true" outlineLevel="0" collapsed="false">
      <c r="A672" s="19" t="n">
        <v>45998.6770833333</v>
      </c>
      <c r="B672" s="1" t="s">
        <v>33</v>
      </c>
      <c r="C672" s="1" t="s">
        <v>120</v>
      </c>
      <c r="D672" s="1" t="s">
        <v>206</v>
      </c>
      <c r="E672" s="1" t="n">
        <f aca="false">'✍️ Score Entry 2025-26'!F676</f>
        <v>0</v>
      </c>
      <c r="F672" s="1" t="n">
        <f aca="false">'✍️ Score Entry 2025-26'!G676</f>
        <v>0</v>
      </c>
      <c r="G672" s="20" t="b">
        <f aca="false">E672&gt;F672</f>
        <v>0</v>
      </c>
      <c r="H672" s="20" t="b">
        <f aca="false">F672&gt;E672</f>
        <v>0</v>
      </c>
    </row>
    <row r="673" customFormat="false" ht="15" hidden="false" customHeight="true" outlineLevel="0" collapsed="false">
      <c r="A673" s="19" t="n">
        <v>45998.8229166667</v>
      </c>
      <c r="B673" s="1" t="s">
        <v>33</v>
      </c>
      <c r="C673" s="1" t="s">
        <v>205</v>
      </c>
      <c r="D673" s="1" t="s">
        <v>172</v>
      </c>
      <c r="E673" s="1" t="n">
        <f aca="false">'✍️ Score Entry 2025-26'!F677</f>
        <v>0</v>
      </c>
      <c r="F673" s="1" t="n">
        <f aca="false">'✍️ Score Entry 2025-26'!G677</f>
        <v>0</v>
      </c>
      <c r="G673" s="20" t="b">
        <f aca="false">E673&gt;F673</f>
        <v>0</v>
      </c>
      <c r="H673" s="20" t="b">
        <f aca="false">F673&gt;E673</f>
        <v>0</v>
      </c>
    </row>
    <row r="674" customFormat="false" ht="15" hidden="false" customHeight="true" outlineLevel="0" collapsed="false">
      <c r="A674" s="19" t="n">
        <v>45998.8333333333</v>
      </c>
      <c r="B674" s="1" t="s">
        <v>30</v>
      </c>
      <c r="C674" s="1" t="s">
        <v>176</v>
      </c>
      <c r="D674" s="1" t="s">
        <v>167</v>
      </c>
      <c r="E674" s="1" t="n">
        <f aca="false">'✍️ Score Entry 2025-26'!F678</f>
        <v>0</v>
      </c>
      <c r="F674" s="1" t="n">
        <f aca="false">'✍️ Score Entry 2025-26'!G678</f>
        <v>0</v>
      </c>
      <c r="G674" s="20" t="b">
        <f aca="false">E674&gt;F674</f>
        <v>0</v>
      </c>
      <c r="H674" s="20" t="b">
        <f aca="false">F674&gt;E674</f>
        <v>0</v>
      </c>
    </row>
    <row r="675" customFormat="false" ht="15" hidden="false" customHeight="true" outlineLevel="0" collapsed="false">
      <c r="A675" s="19" t="n">
        <v>45998.8333333333</v>
      </c>
      <c r="B675" s="1" t="s">
        <v>30</v>
      </c>
      <c r="C675" s="1" t="s">
        <v>208</v>
      </c>
      <c r="D675" s="1" t="s">
        <v>117</v>
      </c>
      <c r="E675" s="1" t="n">
        <f aca="false">'✍️ Score Entry 2025-26'!F679</f>
        <v>0</v>
      </c>
      <c r="F675" s="1" t="n">
        <f aca="false">'✍️ Score Entry 2025-26'!G679</f>
        <v>0</v>
      </c>
      <c r="G675" s="20" t="b">
        <f aca="false">E675&gt;F675</f>
        <v>0</v>
      </c>
      <c r="H675" s="20" t="b">
        <f aca="false">F675&gt;E675</f>
        <v>0</v>
      </c>
    </row>
    <row r="676" customFormat="false" ht="15" hidden="false" customHeight="true" outlineLevel="0" collapsed="false">
      <c r="A676" s="19" t="n">
        <v>45998.8333333333</v>
      </c>
      <c r="B676" s="1" t="s">
        <v>30</v>
      </c>
      <c r="C676" s="1" t="s">
        <v>114</v>
      </c>
      <c r="D676" s="1" t="s">
        <v>182</v>
      </c>
      <c r="E676" s="1" t="n">
        <f aca="false">'✍️ Score Entry 2025-26'!F680</f>
        <v>0</v>
      </c>
      <c r="F676" s="1" t="n">
        <f aca="false">'✍️ Score Entry 2025-26'!G680</f>
        <v>0</v>
      </c>
      <c r="G676" s="20" t="b">
        <f aca="false">E676&gt;F676</f>
        <v>0</v>
      </c>
      <c r="H676" s="20" t="b">
        <f aca="false">F676&gt;E676</f>
        <v>0</v>
      </c>
    </row>
    <row r="677" customFormat="false" ht="15" hidden="false" customHeight="true" outlineLevel="0" collapsed="false">
      <c r="A677" s="19" t="n">
        <v>45998.8333333333</v>
      </c>
      <c r="B677" s="1" t="s">
        <v>30</v>
      </c>
      <c r="C677" s="1" t="s">
        <v>119</v>
      </c>
      <c r="D677" s="1" t="s">
        <v>166</v>
      </c>
      <c r="E677" s="1" t="n">
        <f aca="false">'✍️ Score Entry 2025-26'!F681</f>
        <v>0</v>
      </c>
      <c r="F677" s="1" t="n">
        <f aca="false">'✍️ Score Entry 2025-26'!G681</f>
        <v>0</v>
      </c>
      <c r="G677" s="20" t="b">
        <f aca="false">E677&gt;F677</f>
        <v>0</v>
      </c>
      <c r="H677" s="20" t="b">
        <f aca="false">F677&gt;E677</f>
        <v>0</v>
      </c>
    </row>
    <row r="678" customFormat="false" ht="15" hidden="false" customHeight="true" outlineLevel="0" collapsed="false">
      <c r="A678" s="19" t="n">
        <v>45998.8333333333</v>
      </c>
      <c r="B678" s="1" t="s">
        <v>30</v>
      </c>
      <c r="C678" s="1" t="s">
        <v>181</v>
      </c>
      <c r="D678" s="1" t="s">
        <v>115</v>
      </c>
      <c r="E678" s="1" t="n">
        <f aca="false">'✍️ Score Entry 2025-26'!F682</f>
        <v>0</v>
      </c>
      <c r="F678" s="1" t="n">
        <f aca="false">'✍️ Score Entry 2025-26'!G682</f>
        <v>0</v>
      </c>
      <c r="G678" s="20" t="b">
        <f aca="false">E678&gt;F678</f>
        <v>0</v>
      </c>
      <c r="H678" s="20" t="b">
        <f aca="false">F678&gt;E678</f>
        <v>0</v>
      </c>
    </row>
    <row r="679" customFormat="false" ht="15" hidden="false" customHeight="true" outlineLevel="0" collapsed="false">
      <c r="A679" s="19" t="n">
        <v>45998.8333333333</v>
      </c>
      <c r="B679" s="1" t="s">
        <v>30</v>
      </c>
      <c r="C679" s="1" t="s">
        <v>116</v>
      </c>
      <c r="D679" s="1" t="s">
        <v>16</v>
      </c>
      <c r="E679" s="1" t="n">
        <f aca="false">'✍️ Score Entry 2025-26'!F683</f>
        <v>0</v>
      </c>
      <c r="F679" s="1" t="n">
        <f aca="false">'✍️ Score Entry 2025-26'!G683</f>
        <v>0</v>
      </c>
      <c r="G679" s="20" t="b">
        <f aca="false">E679&gt;F679</f>
        <v>0</v>
      </c>
      <c r="H679" s="20" t="b">
        <f aca="false">F679&gt;E679</f>
        <v>0</v>
      </c>
    </row>
    <row r="680" customFormat="false" ht="15" hidden="false" customHeight="true" outlineLevel="0" collapsed="false">
      <c r="A680" s="19" t="n">
        <v>45998.8333333333</v>
      </c>
      <c r="B680" s="1" t="s">
        <v>30</v>
      </c>
      <c r="C680" s="1" t="s">
        <v>18</v>
      </c>
      <c r="D680" s="1" t="s">
        <v>118</v>
      </c>
      <c r="E680" s="1" t="n">
        <f aca="false">'✍️ Score Entry 2025-26'!F684</f>
        <v>0</v>
      </c>
      <c r="F680" s="1" t="n">
        <f aca="false">'✍️ Score Entry 2025-26'!G684</f>
        <v>0</v>
      </c>
      <c r="G680" s="20" t="b">
        <f aca="false">E680&gt;F680</f>
        <v>0</v>
      </c>
      <c r="H680" s="20" t="b">
        <f aca="false">F680&gt;E680</f>
        <v>0</v>
      </c>
    </row>
    <row r="681" customFormat="false" ht="15" hidden="false" customHeight="true" outlineLevel="0" collapsed="false">
      <c r="A681" s="19" t="n">
        <v>45998.8333333333</v>
      </c>
      <c r="B681" s="1" t="s">
        <v>30</v>
      </c>
      <c r="C681" s="1" t="s">
        <v>200</v>
      </c>
      <c r="D681" s="1" t="s">
        <v>173</v>
      </c>
      <c r="E681" s="1" t="n">
        <f aca="false">'✍️ Score Entry 2025-26'!F685</f>
        <v>0</v>
      </c>
      <c r="F681" s="1" t="n">
        <f aca="false">'✍️ Score Entry 2025-26'!G685</f>
        <v>0</v>
      </c>
      <c r="G681" s="20" t="b">
        <f aca="false">E681&gt;F681</f>
        <v>0</v>
      </c>
      <c r="H681" s="20" t="b">
        <f aca="false">F681&gt;E681</f>
        <v>0</v>
      </c>
    </row>
    <row r="682" customFormat="false" ht="15" hidden="false" customHeight="true" outlineLevel="0" collapsed="false">
      <c r="A682" s="19" t="n">
        <v>45998.8333333333</v>
      </c>
      <c r="B682" s="1" t="s">
        <v>30</v>
      </c>
      <c r="C682" s="1" t="s">
        <v>151</v>
      </c>
      <c r="D682" s="1" t="s">
        <v>124</v>
      </c>
      <c r="E682" s="1" t="n">
        <f aca="false">'✍️ Score Entry 2025-26'!F686</f>
        <v>0</v>
      </c>
      <c r="F682" s="1" t="n">
        <f aca="false">'✍️ Score Entry 2025-26'!G686</f>
        <v>0</v>
      </c>
      <c r="G682" s="20" t="b">
        <f aca="false">E682&gt;F682</f>
        <v>0</v>
      </c>
      <c r="H682" s="20" t="b">
        <f aca="false">F682&gt;E682</f>
        <v>0</v>
      </c>
    </row>
    <row r="683" customFormat="false" ht="15" hidden="false" customHeight="true" outlineLevel="0" collapsed="false">
      <c r="A683" s="19" t="n">
        <v>45998.8333333333</v>
      </c>
      <c r="B683" s="1" t="s">
        <v>30</v>
      </c>
      <c r="C683" s="1" t="s">
        <v>141</v>
      </c>
      <c r="D683" s="1" t="s">
        <v>203</v>
      </c>
      <c r="E683" s="1" t="n">
        <f aca="false">'✍️ Score Entry 2025-26'!F687</f>
        <v>0</v>
      </c>
      <c r="F683" s="1" t="n">
        <f aca="false">'✍️ Score Entry 2025-26'!G687</f>
        <v>0</v>
      </c>
      <c r="G683" s="20" t="b">
        <f aca="false">E683&gt;F683</f>
        <v>0</v>
      </c>
      <c r="H683" s="20" t="b">
        <f aca="false">F683&gt;E683</f>
        <v>0</v>
      </c>
    </row>
    <row r="684" customFormat="false" ht="15" hidden="false" customHeight="true" outlineLevel="0" collapsed="false">
      <c r="A684" s="19" t="n">
        <v>45998.8333333333</v>
      </c>
      <c r="B684" s="1" t="s">
        <v>31</v>
      </c>
      <c r="C684" s="1" t="s">
        <v>168</v>
      </c>
      <c r="D684" s="1" t="s">
        <v>20</v>
      </c>
      <c r="E684" s="1" t="n">
        <f aca="false">'✍️ Score Entry 2025-26'!F688</f>
        <v>0</v>
      </c>
      <c r="F684" s="1" t="n">
        <f aca="false">'✍️ Score Entry 2025-26'!G688</f>
        <v>0</v>
      </c>
      <c r="G684" s="20" t="b">
        <f aca="false">E684&gt;F684</f>
        <v>0</v>
      </c>
      <c r="H684" s="20" t="b">
        <f aca="false">F684&gt;E684</f>
        <v>0</v>
      </c>
    </row>
    <row r="685" customFormat="false" ht="15" hidden="false" customHeight="true" outlineLevel="0" collapsed="false">
      <c r="A685" s="19" t="n">
        <v>45998.8333333333</v>
      </c>
      <c r="B685" s="1" t="s">
        <v>31</v>
      </c>
      <c r="C685" s="1" t="s">
        <v>146</v>
      </c>
      <c r="D685" s="1" t="s">
        <v>145</v>
      </c>
      <c r="E685" s="1" t="n">
        <f aca="false">'✍️ Score Entry 2025-26'!F689</f>
        <v>0</v>
      </c>
      <c r="F685" s="1" t="n">
        <f aca="false">'✍️ Score Entry 2025-26'!G689</f>
        <v>0</v>
      </c>
      <c r="G685" s="20" t="b">
        <f aca="false">E685&gt;F685</f>
        <v>0</v>
      </c>
      <c r="H685" s="20" t="b">
        <f aca="false">F685&gt;E685</f>
        <v>0</v>
      </c>
    </row>
    <row r="686" customFormat="false" ht="15" hidden="false" customHeight="true" outlineLevel="0" collapsed="false">
      <c r="A686" s="19" t="n">
        <v>45998.8333333333</v>
      </c>
      <c r="B686" s="1" t="s">
        <v>31</v>
      </c>
      <c r="C686" s="1" t="s">
        <v>210</v>
      </c>
      <c r="D686" s="1" t="s">
        <v>174</v>
      </c>
      <c r="E686" s="1" t="n">
        <f aca="false">'✍️ Score Entry 2025-26'!F690</f>
        <v>0</v>
      </c>
      <c r="F686" s="1" t="n">
        <f aca="false">'✍️ Score Entry 2025-26'!G690</f>
        <v>0</v>
      </c>
      <c r="G686" s="20" t="b">
        <f aca="false">E686&gt;F686</f>
        <v>0</v>
      </c>
      <c r="H686" s="20" t="b">
        <f aca="false">F686&gt;E686</f>
        <v>0</v>
      </c>
    </row>
    <row r="687" customFormat="false" ht="15" hidden="false" customHeight="true" outlineLevel="0" collapsed="false">
      <c r="A687" s="19" t="n">
        <v>45998.8333333333</v>
      </c>
      <c r="B687" s="1" t="s">
        <v>31</v>
      </c>
      <c r="C687" s="1" t="s">
        <v>209</v>
      </c>
      <c r="D687" s="1" t="s">
        <v>140</v>
      </c>
      <c r="E687" s="1" t="n">
        <f aca="false">'✍️ Score Entry 2025-26'!F691</f>
        <v>0</v>
      </c>
      <c r="F687" s="1" t="n">
        <f aca="false">'✍️ Score Entry 2025-26'!G691</f>
        <v>0</v>
      </c>
      <c r="G687" s="20" t="b">
        <f aca="false">E687&gt;F687</f>
        <v>0</v>
      </c>
      <c r="H687" s="20" t="b">
        <f aca="false">F687&gt;E687</f>
        <v>0</v>
      </c>
    </row>
    <row r="688" customFormat="false" ht="15" hidden="false" customHeight="true" outlineLevel="0" collapsed="false">
      <c r="A688" s="19" t="n">
        <v>45998.8333333333</v>
      </c>
      <c r="B688" s="1" t="s">
        <v>31</v>
      </c>
      <c r="C688" s="1" t="s">
        <v>213</v>
      </c>
      <c r="D688" s="1" t="s">
        <v>139</v>
      </c>
      <c r="E688" s="1" t="n">
        <f aca="false">'✍️ Score Entry 2025-26'!F692</f>
        <v>0</v>
      </c>
      <c r="F688" s="1" t="n">
        <f aca="false">'✍️ Score Entry 2025-26'!G692</f>
        <v>0</v>
      </c>
      <c r="G688" s="20" t="b">
        <f aca="false">E688&gt;F688</f>
        <v>0</v>
      </c>
      <c r="H688" s="20" t="b">
        <f aca="false">F688&gt;E688</f>
        <v>0</v>
      </c>
    </row>
    <row r="689" customFormat="false" ht="15" hidden="false" customHeight="true" outlineLevel="0" collapsed="false">
      <c r="A689" s="19" t="n">
        <v>45998.8333333333</v>
      </c>
      <c r="B689" s="1" t="s">
        <v>31</v>
      </c>
      <c r="C689" s="1" t="s">
        <v>22</v>
      </c>
      <c r="D689" s="1" t="s">
        <v>177</v>
      </c>
      <c r="E689" s="1" t="n">
        <f aca="false">'✍️ Score Entry 2025-26'!F693</f>
        <v>0</v>
      </c>
      <c r="F689" s="1" t="n">
        <f aca="false">'✍️ Score Entry 2025-26'!G693</f>
        <v>0</v>
      </c>
      <c r="G689" s="20" t="b">
        <f aca="false">E689&gt;F689</f>
        <v>0</v>
      </c>
      <c r="H689" s="20" t="b">
        <f aca="false">F689&gt;E689</f>
        <v>0</v>
      </c>
    </row>
    <row r="690" customFormat="false" ht="15" hidden="false" customHeight="true" outlineLevel="0" collapsed="false">
      <c r="A690" s="19" t="n">
        <v>45998.8333333333</v>
      </c>
      <c r="B690" s="1" t="s">
        <v>31</v>
      </c>
      <c r="C690" s="1" t="s">
        <v>169</v>
      </c>
      <c r="D690" s="1" t="s">
        <v>164</v>
      </c>
      <c r="E690" s="1" t="n">
        <f aca="false">'✍️ Score Entry 2025-26'!F694</f>
        <v>0</v>
      </c>
      <c r="F690" s="1" t="n">
        <f aca="false">'✍️ Score Entry 2025-26'!G694</f>
        <v>0</v>
      </c>
      <c r="G690" s="20" t="b">
        <f aca="false">E690&gt;F690</f>
        <v>0</v>
      </c>
      <c r="H690" s="20" t="b">
        <f aca="false">F690&gt;E690</f>
        <v>0</v>
      </c>
    </row>
    <row r="691" customFormat="false" ht="15" hidden="false" customHeight="true" outlineLevel="0" collapsed="false">
      <c r="A691" s="19" t="n">
        <v>45998.8333333333</v>
      </c>
      <c r="B691" s="1" t="s">
        <v>31</v>
      </c>
      <c r="C691" s="1" t="s">
        <v>165</v>
      </c>
      <c r="D691" s="1" t="s">
        <v>136</v>
      </c>
      <c r="E691" s="1" t="n">
        <f aca="false">'✍️ Score Entry 2025-26'!F695</f>
        <v>0</v>
      </c>
      <c r="F691" s="1" t="n">
        <f aca="false">'✍️ Score Entry 2025-26'!G695</f>
        <v>0</v>
      </c>
      <c r="G691" s="20" t="b">
        <f aca="false">E691&gt;F691</f>
        <v>0</v>
      </c>
      <c r="H691" s="20" t="b">
        <f aca="false">F691&gt;E691</f>
        <v>0</v>
      </c>
    </row>
    <row r="692" customFormat="false" ht="15" hidden="false" customHeight="true" outlineLevel="0" collapsed="false">
      <c r="A692" s="19" t="n">
        <v>45998.8333333333</v>
      </c>
      <c r="B692" s="1" t="s">
        <v>31</v>
      </c>
      <c r="C692" s="1" t="s">
        <v>19</v>
      </c>
      <c r="D692" s="1" t="s">
        <v>178</v>
      </c>
      <c r="E692" s="1" t="n">
        <f aca="false">'✍️ Score Entry 2025-26'!F696</f>
        <v>0</v>
      </c>
      <c r="F692" s="1" t="n">
        <f aca="false">'✍️ Score Entry 2025-26'!G696</f>
        <v>0</v>
      </c>
      <c r="G692" s="20" t="b">
        <f aca="false">E692&gt;F692</f>
        <v>0</v>
      </c>
      <c r="H692" s="20" t="b">
        <f aca="false">F692&gt;E692</f>
        <v>0</v>
      </c>
    </row>
    <row r="693" customFormat="false" ht="15" hidden="false" customHeight="true" outlineLevel="0" collapsed="false">
      <c r="A693" s="19" t="n">
        <v>45998.8333333333</v>
      </c>
      <c r="B693" s="1" t="s">
        <v>31</v>
      </c>
      <c r="C693" s="1" t="s">
        <v>163</v>
      </c>
      <c r="D693" s="1" t="s">
        <v>24</v>
      </c>
      <c r="E693" s="1" t="n">
        <f aca="false">'✍️ Score Entry 2025-26'!F697</f>
        <v>0</v>
      </c>
      <c r="F693" s="1" t="n">
        <f aca="false">'✍️ Score Entry 2025-26'!G697</f>
        <v>0</v>
      </c>
      <c r="G693" s="20" t="b">
        <f aca="false">E693&gt;F693</f>
        <v>0</v>
      </c>
      <c r="H693" s="20" t="b">
        <f aca="false">F693&gt;E693</f>
        <v>0</v>
      </c>
    </row>
    <row r="694" customFormat="false" ht="15" hidden="false" customHeight="true" outlineLevel="0" collapsed="false">
      <c r="A694" s="19" t="n">
        <v>46003.8229166667</v>
      </c>
      <c r="B694" s="1" t="s">
        <v>33</v>
      </c>
      <c r="C694" s="1" t="s">
        <v>156</v>
      </c>
      <c r="D694" s="1" t="s">
        <v>159</v>
      </c>
      <c r="E694" s="1" t="n">
        <f aca="false">'✍️ Score Entry 2025-26'!F698</f>
        <v>0</v>
      </c>
      <c r="F694" s="1" t="n">
        <f aca="false">'✍️ Score Entry 2025-26'!G698</f>
        <v>0</v>
      </c>
      <c r="G694" s="20" t="b">
        <f aca="false">E694&gt;F694</f>
        <v>0</v>
      </c>
      <c r="H694" s="20" t="b">
        <f aca="false">F694&gt;E694</f>
        <v>0</v>
      </c>
    </row>
    <row r="695" customFormat="false" ht="15" hidden="false" customHeight="true" outlineLevel="0" collapsed="false">
      <c r="A695" s="19" t="n">
        <v>46004.625</v>
      </c>
      <c r="B695" s="1" t="s">
        <v>29</v>
      </c>
      <c r="C695" s="1" t="s">
        <v>126</v>
      </c>
      <c r="D695" s="1" t="s">
        <v>180</v>
      </c>
      <c r="E695" s="1" t="n">
        <f aca="false">'✍️ Score Entry 2025-26'!F699</f>
        <v>0</v>
      </c>
      <c r="F695" s="1" t="n">
        <f aca="false">'✍️ Score Entry 2025-26'!G699</f>
        <v>0</v>
      </c>
      <c r="G695" s="20" t="b">
        <f aca="false">E695&gt;F695</f>
        <v>0</v>
      </c>
      <c r="H695" s="20" t="b">
        <f aca="false">F695&gt;E695</f>
        <v>0</v>
      </c>
    </row>
    <row r="696" customFormat="false" ht="15" hidden="false" customHeight="true" outlineLevel="0" collapsed="false">
      <c r="A696" s="19" t="n">
        <v>46004.625</v>
      </c>
      <c r="B696" s="1" t="s">
        <v>29</v>
      </c>
      <c r="C696" s="1" t="s">
        <v>152</v>
      </c>
      <c r="D696" s="1" t="s">
        <v>207</v>
      </c>
      <c r="E696" s="1" t="n">
        <f aca="false">'✍️ Score Entry 2025-26'!F700</f>
        <v>0</v>
      </c>
      <c r="F696" s="1" t="n">
        <f aca="false">'✍️ Score Entry 2025-26'!G700</f>
        <v>0</v>
      </c>
      <c r="G696" s="20" t="b">
        <f aca="false">E696&gt;F696</f>
        <v>0</v>
      </c>
      <c r="H696" s="20" t="b">
        <f aca="false">F696&gt;E696</f>
        <v>0</v>
      </c>
    </row>
    <row r="697" customFormat="false" ht="15" hidden="false" customHeight="true" outlineLevel="0" collapsed="false">
      <c r="A697" s="19" t="n">
        <v>46004.625</v>
      </c>
      <c r="B697" s="1" t="s">
        <v>29</v>
      </c>
      <c r="C697" s="1" t="s">
        <v>21</v>
      </c>
      <c r="D697" s="1" t="s">
        <v>129</v>
      </c>
      <c r="E697" s="1" t="n">
        <f aca="false">'✍️ Score Entry 2025-26'!F701</f>
        <v>0</v>
      </c>
      <c r="F697" s="1" t="n">
        <f aca="false">'✍️ Score Entry 2025-26'!G701</f>
        <v>0</v>
      </c>
      <c r="G697" s="20" t="b">
        <f aca="false">E697&gt;F697</f>
        <v>0</v>
      </c>
      <c r="H697" s="20" t="b">
        <f aca="false">F697&gt;E697</f>
        <v>0</v>
      </c>
    </row>
    <row r="698" customFormat="false" ht="15" hidden="false" customHeight="true" outlineLevel="0" collapsed="false">
      <c r="A698" s="19" t="n">
        <v>46004.625</v>
      </c>
      <c r="B698" s="1" t="s">
        <v>29</v>
      </c>
      <c r="C698" s="1" t="s">
        <v>121</v>
      </c>
      <c r="D698" s="1" t="s">
        <v>127</v>
      </c>
      <c r="E698" s="1" t="n">
        <f aca="false">'✍️ Score Entry 2025-26'!F702</f>
        <v>0</v>
      </c>
      <c r="F698" s="1" t="n">
        <f aca="false">'✍️ Score Entry 2025-26'!G702</f>
        <v>0</v>
      </c>
      <c r="G698" s="20" t="b">
        <f aca="false">E698&gt;F698</f>
        <v>0</v>
      </c>
      <c r="H698" s="20" t="b">
        <f aca="false">F698&gt;E698</f>
        <v>0</v>
      </c>
    </row>
    <row r="699" customFormat="false" ht="15" hidden="false" customHeight="true" outlineLevel="0" collapsed="false">
      <c r="A699" s="19" t="n">
        <v>46004.625</v>
      </c>
      <c r="B699" s="1" t="s">
        <v>29</v>
      </c>
      <c r="C699" s="1" t="s">
        <v>162</v>
      </c>
      <c r="D699" s="1" t="s">
        <v>128</v>
      </c>
      <c r="E699" s="1" t="n">
        <f aca="false">'✍️ Score Entry 2025-26'!F703</f>
        <v>0</v>
      </c>
      <c r="F699" s="1" t="n">
        <f aca="false">'✍️ Score Entry 2025-26'!G703</f>
        <v>0</v>
      </c>
      <c r="G699" s="20" t="b">
        <f aca="false">E699&gt;F699</f>
        <v>0</v>
      </c>
      <c r="H699" s="20" t="b">
        <f aca="false">F699&gt;E699</f>
        <v>0</v>
      </c>
    </row>
    <row r="700" customFormat="false" ht="15" hidden="false" customHeight="true" outlineLevel="0" collapsed="false">
      <c r="A700" s="19" t="n">
        <v>46004.625</v>
      </c>
      <c r="B700" s="1" t="s">
        <v>29</v>
      </c>
      <c r="C700" s="1" t="s">
        <v>201</v>
      </c>
      <c r="D700" s="1" t="s">
        <v>122</v>
      </c>
      <c r="E700" s="1" t="n">
        <f aca="false">'✍️ Score Entry 2025-26'!F704</f>
        <v>0</v>
      </c>
      <c r="F700" s="1" t="n">
        <f aca="false">'✍️ Score Entry 2025-26'!G704</f>
        <v>0</v>
      </c>
      <c r="G700" s="20" t="b">
        <f aca="false">E700&gt;F700</f>
        <v>0</v>
      </c>
      <c r="H700" s="20" t="b">
        <f aca="false">F700&gt;E700</f>
        <v>0</v>
      </c>
    </row>
    <row r="701" customFormat="false" ht="15" hidden="false" customHeight="true" outlineLevel="0" collapsed="false">
      <c r="A701" s="19" t="n">
        <v>46004.625</v>
      </c>
      <c r="B701" s="1" t="s">
        <v>29</v>
      </c>
      <c r="C701" s="1" t="s">
        <v>137</v>
      </c>
      <c r="D701" s="1" t="s">
        <v>138</v>
      </c>
      <c r="E701" s="1" t="n">
        <f aca="false">'✍️ Score Entry 2025-26'!F705</f>
        <v>0</v>
      </c>
      <c r="F701" s="1" t="n">
        <f aca="false">'✍️ Score Entry 2025-26'!G705</f>
        <v>0</v>
      </c>
      <c r="G701" s="20" t="b">
        <f aca="false">E701&gt;F701</f>
        <v>0</v>
      </c>
      <c r="H701" s="20" t="b">
        <f aca="false">F701&gt;E701</f>
        <v>0</v>
      </c>
    </row>
    <row r="702" customFormat="false" ht="15" hidden="false" customHeight="true" outlineLevel="0" collapsed="false">
      <c r="A702" s="19" t="n">
        <v>46004.625</v>
      </c>
      <c r="B702" s="1" t="s">
        <v>29</v>
      </c>
      <c r="C702" s="1" t="s">
        <v>153</v>
      </c>
      <c r="D702" s="1" t="s">
        <v>23</v>
      </c>
      <c r="E702" s="1" t="n">
        <f aca="false">'✍️ Score Entry 2025-26'!F706</f>
        <v>0</v>
      </c>
      <c r="F702" s="1" t="n">
        <f aca="false">'✍️ Score Entry 2025-26'!G706</f>
        <v>0</v>
      </c>
      <c r="G702" s="20" t="b">
        <f aca="false">E702&gt;F702</f>
        <v>0</v>
      </c>
      <c r="H702" s="20" t="b">
        <f aca="false">F702&gt;E702</f>
        <v>0</v>
      </c>
    </row>
    <row r="703" customFormat="false" ht="15" hidden="false" customHeight="true" outlineLevel="0" collapsed="false">
      <c r="A703" s="19" t="n">
        <v>46004.625</v>
      </c>
      <c r="B703" s="1" t="s">
        <v>29</v>
      </c>
      <c r="C703" s="1" t="s">
        <v>130</v>
      </c>
      <c r="D703" s="1" t="s">
        <v>131</v>
      </c>
      <c r="E703" s="1" t="n">
        <f aca="false">'✍️ Score Entry 2025-26'!F707</f>
        <v>0</v>
      </c>
      <c r="F703" s="1" t="n">
        <f aca="false">'✍️ Score Entry 2025-26'!G707</f>
        <v>0</v>
      </c>
      <c r="G703" s="20" t="b">
        <f aca="false">E703&gt;F703</f>
        <v>0</v>
      </c>
      <c r="H703" s="20" t="b">
        <f aca="false">F703&gt;E703</f>
        <v>0</v>
      </c>
    </row>
    <row r="704" customFormat="false" ht="15" hidden="false" customHeight="true" outlineLevel="0" collapsed="false">
      <c r="A704" s="19" t="n">
        <v>46004.625</v>
      </c>
      <c r="B704" s="1" t="s">
        <v>29</v>
      </c>
      <c r="C704" s="1" t="s">
        <v>202</v>
      </c>
      <c r="D704" s="1" t="s">
        <v>132</v>
      </c>
      <c r="E704" s="1" t="n">
        <f aca="false">'✍️ Score Entry 2025-26'!F708</f>
        <v>0</v>
      </c>
      <c r="F704" s="1" t="n">
        <f aca="false">'✍️ Score Entry 2025-26'!G708</f>
        <v>0</v>
      </c>
      <c r="G704" s="20" t="b">
        <f aca="false">E704&gt;F704</f>
        <v>0</v>
      </c>
      <c r="H704" s="20" t="b">
        <f aca="false">F704&gt;E704</f>
        <v>0</v>
      </c>
    </row>
    <row r="705" customFormat="false" ht="15" hidden="false" customHeight="true" outlineLevel="0" collapsed="false">
      <c r="A705" s="19" t="n">
        <v>46004.6666666667</v>
      </c>
      <c r="B705" s="1" t="s">
        <v>33</v>
      </c>
      <c r="C705" s="1" t="s">
        <v>171</v>
      </c>
      <c r="D705" s="1" t="s">
        <v>134</v>
      </c>
      <c r="E705" s="1" t="n">
        <f aca="false">'✍️ Score Entry 2025-26'!F709</f>
        <v>0</v>
      </c>
      <c r="F705" s="1" t="n">
        <f aca="false">'✍️ Score Entry 2025-26'!G709</f>
        <v>0</v>
      </c>
      <c r="G705" s="20" t="b">
        <f aca="false">E705&gt;F705</f>
        <v>0</v>
      </c>
      <c r="H705" s="20" t="b">
        <f aca="false">F705&gt;E705</f>
        <v>0</v>
      </c>
    </row>
    <row r="706" customFormat="false" ht="15" hidden="false" customHeight="true" outlineLevel="0" collapsed="false">
      <c r="A706" s="19" t="n">
        <v>46004.75</v>
      </c>
      <c r="B706" s="1" t="s">
        <v>33</v>
      </c>
      <c r="C706" s="1" t="s">
        <v>204</v>
      </c>
      <c r="D706" s="1" t="s">
        <v>17</v>
      </c>
      <c r="E706" s="1" t="n">
        <f aca="false">'✍️ Score Entry 2025-26'!F710</f>
        <v>0</v>
      </c>
      <c r="F706" s="1" t="n">
        <f aca="false">'✍️ Score Entry 2025-26'!G710</f>
        <v>0</v>
      </c>
      <c r="G706" s="20" t="b">
        <f aca="false">E706&gt;F706</f>
        <v>0</v>
      </c>
      <c r="H706" s="20" t="b">
        <f aca="false">F706&gt;E706</f>
        <v>0</v>
      </c>
    </row>
    <row r="707" customFormat="false" ht="15" hidden="false" customHeight="true" outlineLevel="0" collapsed="false">
      <c r="A707" s="19" t="n">
        <v>46004.8333333333</v>
      </c>
      <c r="B707" s="1" t="s">
        <v>32</v>
      </c>
      <c r="C707" s="1" t="s">
        <v>192</v>
      </c>
      <c r="D707" s="1" t="s">
        <v>190</v>
      </c>
      <c r="E707" s="1" t="n">
        <f aca="false">'✍️ Score Entry 2025-26'!F711</f>
        <v>0</v>
      </c>
      <c r="F707" s="1" t="n">
        <f aca="false">'✍️ Score Entry 2025-26'!G711</f>
        <v>0</v>
      </c>
      <c r="G707" s="20" t="b">
        <f aca="false">E707&gt;F707</f>
        <v>0</v>
      </c>
      <c r="H707" s="20" t="b">
        <f aca="false">F707&gt;E707</f>
        <v>0</v>
      </c>
    </row>
    <row r="708" customFormat="false" ht="15" hidden="false" customHeight="true" outlineLevel="0" collapsed="false">
      <c r="A708" s="19" t="n">
        <v>46004.8333333333</v>
      </c>
      <c r="B708" s="1" t="s">
        <v>32</v>
      </c>
      <c r="C708" s="1" t="s">
        <v>189</v>
      </c>
      <c r="D708" s="1" t="s">
        <v>195</v>
      </c>
      <c r="E708" s="1" t="n">
        <f aca="false">'✍️ Score Entry 2025-26'!F712</f>
        <v>0</v>
      </c>
      <c r="F708" s="1" t="n">
        <f aca="false">'✍️ Score Entry 2025-26'!G712</f>
        <v>0</v>
      </c>
      <c r="G708" s="20" t="b">
        <f aca="false">E708&gt;F708</f>
        <v>0</v>
      </c>
      <c r="H708" s="20" t="b">
        <f aca="false">F708&gt;E708</f>
        <v>0</v>
      </c>
    </row>
    <row r="709" customFormat="false" ht="15" hidden="false" customHeight="true" outlineLevel="0" collapsed="false">
      <c r="A709" s="19" t="n">
        <v>46004.8333333333</v>
      </c>
      <c r="B709" s="1" t="s">
        <v>32</v>
      </c>
      <c r="C709" s="1" t="s">
        <v>184</v>
      </c>
      <c r="D709" s="1" t="s">
        <v>211</v>
      </c>
      <c r="E709" s="1" t="n">
        <f aca="false">'✍️ Score Entry 2025-26'!F713</f>
        <v>0</v>
      </c>
      <c r="F709" s="1" t="n">
        <f aca="false">'✍️ Score Entry 2025-26'!G713</f>
        <v>0</v>
      </c>
      <c r="G709" s="20" t="b">
        <f aca="false">E709&gt;F709</f>
        <v>0</v>
      </c>
      <c r="H709" s="20" t="b">
        <f aca="false">F709&gt;E709</f>
        <v>0</v>
      </c>
    </row>
    <row r="710" customFormat="false" ht="15" hidden="false" customHeight="true" outlineLevel="0" collapsed="false">
      <c r="A710" s="19" t="n">
        <v>46004.8333333333</v>
      </c>
      <c r="B710" s="1" t="s">
        <v>32</v>
      </c>
      <c r="C710" s="1" t="s">
        <v>15</v>
      </c>
      <c r="D710" s="1" t="s">
        <v>187</v>
      </c>
      <c r="E710" s="1" t="n">
        <f aca="false">'✍️ Score Entry 2025-26'!F714</f>
        <v>0</v>
      </c>
      <c r="F710" s="1" t="n">
        <f aca="false">'✍️ Score Entry 2025-26'!G714</f>
        <v>0</v>
      </c>
      <c r="G710" s="20" t="b">
        <f aca="false">E710&gt;F710</f>
        <v>0</v>
      </c>
      <c r="H710" s="20" t="b">
        <f aca="false">F710&gt;E710</f>
        <v>0</v>
      </c>
    </row>
    <row r="711" customFormat="false" ht="15" hidden="false" customHeight="true" outlineLevel="0" collapsed="false">
      <c r="A711" s="19" t="n">
        <v>46004.8333333333</v>
      </c>
      <c r="B711" s="1" t="s">
        <v>32</v>
      </c>
      <c r="C711" s="1" t="s">
        <v>193</v>
      </c>
      <c r="D711" s="1" t="s">
        <v>212</v>
      </c>
      <c r="E711" s="1" t="n">
        <f aca="false">'✍️ Score Entry 2025-26'!F715</f>
        <v>0</v>
      </c>
      <c r="F711" s="1" t="n">
        <f aca="false">'✍️ Score Entry 2025-26'!G715</f>
        <v>0</v>
      </c>
      <c r="G711" s="20" t="b">
        <f aca="false">E711&gt;F711</f>
        <v>0</v>
      </c>
      <c r="H711" s="20" t="b">
        <f aca="false">F711&gt;E711</f>
        <v>0</v>
      </c>
    </row>
    <row r="712" customFormat="false" ht="15" hidden="false" customHeight="true" outlineLevel="0" collapsed="false">
      <c r="A712" s="19" t="n">
        <v>46004.8333333333</v>
      </c>
      <c r="B712" s="1" t="s">
        <v>32</v>
      </c>
      <c r="C712" s="1" t="s">
        <v>188</v>
      </c>
      <c r="D712" s="1" t="s">
        <v>185</v>
      </c>
      <c r="E712" s="1" t="n">
        <f aca="false">'✍️ Score Entry 2025-26'!F716</f>
        <v>0</v>
      </c>
      <c r="F712" s="1" t="n">
        <f aca="false">'✍️ Score Entry 2025-26'!G716</f>
        <v>0</v>
      </c>
      <c r="G712" s="20" t="b">
        <f aca="false">E712&gt;F712</f>
        <v>0</v>
      </c>
      <c r="H712" s="20" t="b">
        <f aca="false">F712&gt;E712</f>
        <v>0</v>
      </c>
    </row>
    <row r="713" customFormat="false" ht="15" hidden="false" customHeight="true" outlineLevel="0" collapsed="false">
      <c r="A713" s="19" t="n">
        <v>46004.8333333333</v>
      </c>
      <c r="B713" s="1" t="s">
        <v>32</v>
      </c>
      <c r="C713" s="1" t="s">
        <v>198</v>
      </c>
      <c r="D713" s="1" t="s">
        <v>199</v>
      </c>
      <c r="E713" s="1" t="n">
        <f aca="false">'✍️ Score Entry 2025-26'!F717</f>
        <v>0</v>
      </c>
      <c r="F713" s="1" t="n">
        <f aca="false">'✍️ Score Entry 2025-26'!G717</f>
        <v>0</v>
      </c>
      <c r="G713" s="20" t="b">
        <f aca="false">E713&gt;F713</f>
        <v>0</v>
      </c>
      <c r="H713" s="20" t="b">
        <f aca="false">F713&gt;E713</f>
        <v>0</v>
      </c>
    </row>
    <row r="714" customFormat="false" ht="15" hidden="false" customHeight="true" outlineLevel="0" collapsed="false">
      <c r="A714" s="19" t="n">
        <v>46004.8333333333</v>
      </c>
      <c r="B714" s="1" t="s">
        <v>32</v>
      </c>
      <c r="C714" s="1" t="s">
        <v>183</v>
      </c>
      <c r="D714" s="1" t="s">
        <v>197</v>
      </c>
      <c r="E714" s="1" t="n">
        <f aca="false">'✍️ Score Entry 2025-26'!F718</f>
        <v>0</v>
      </c>
      <c r="F714" s="1" t="n">
        <f aca="false">'✍️ Score Entry 2025-26'!G718</f>
        <v>0</v>
      </c>
      <c r="G714" s="20" t="b">
        <f aca="false">E714&gt;F714</f>
        <v>0</v>
      </c>
      <c r="H714" s="20" t="b">
        <f aca="false">F714&gt;E714</f>
        <v>0</v>
      </c>
    </row>
    <row r="715" customFormat="false" ht="15" hidden="false" customHeight="true" outlineLevel="0" collapsed="false">
      <c r="A715" s="19" t="n">
        <v>46004.8333333333</v>
      </c>
      <c r="B715" s="1" t="s">
        <v>32</v>
      </c>
      <c r="C715" s="1" t="s">
        <v>196</v>
      </c>
      <c r="D715" s="1" t="s">
        <v>191</v>
      </c>
      <c r="E715" s="1" t="n">
        <f aca="false">'✍️ Score Entry 2025-26'!F719</f>
        <v>0</v>
      </c>
      <c r="F715" s="1" t="n">
        <f aca="false">'✍️ Score Entry 2025-26'!G719</f>
        <v>0</v>
      </c>
      <c r="G715" s="20" t="b">
        <f aca="false">E715&gt;F715</f>
        <v>0</v>
      </c>
      <c r="H715" s="20" t="b">
        <f aca="false">F715&gt;E715</f>
        <v>0</v>
      </c>
    </row>
    <row r="716" customFormat="false" ht="15" hidden="false" customHeight="true" outlineLevel="0" collapsed="false">
      <c r="A716" s="19" t="n">
        <v>46004.8368055556</v>
      </c>
      <c r="B716" s="1" t="s">
        <v>33</v>
      </c>
      <c r="C716" s="1" t="s">
        <v>206</v>
      </c>
      <c r="D716" s="1" t="s">
        <v>158</v>
      </c>
      <c r="E716" s="1" t="n">
        <f aca="false">'✍️ Score Entry 2025-26'!F720</f>
        <v>0</v>
      </c>
      <c r="F716" s="1" t="n">
        <f aca="false">'✍️ Score Entry 2025-26'!G720</f>
        <v>0</v>
      </c>
      <c r="G716" s="20" t="b">
        <f aca="false">E716&gt;F716</f>
        <v>0</v>
      </c>
      <c r="H716" s="20" t="b">
        <f aca="false">F716&gt;E716</f>
        <v>0</v>
      </c>
    </row>
    <row r="717" customFormat="false" ht="15" hidden="false" customHeight="true" outlineLevel="0" collapsed="false">
      <c r="A717" s="19" t="n">
        <v>46005.5833333333</v>
      </c>
      <c r="B717" s="1" t="s">
        <v>33</v>
      </c>
      <c r="C717" s="1" t="s">
        <v>172</v>
      </c>
      <c r="D717" s="1" t="s">
        <v>120</v>
      </c>
      <c r="E717" s="1" t="n">
        <f aca="false">'✍️ Score Entry 2025-26'!F721</f>
        <v>0</v>
      </c>
      <c r="F717" s="1" t="n">
        <f aca="false">'✍️ Score Entry 2025-26'!G721</f>
        <v>0</v>
      </c>
      <c r="G717" s="20" t="b">
        <f aca="false">E717&gt;F717</f>
        <v>0</v>
      </c>
      <c r="H717" s="20" t="b">
        <f aca="false">F717&gt;E717</f>
        <v>0</v>
      </c>
    </row>
    <row r="718" customFormat="false" ht="15" hidden="false" customHeight="true" outlineLevel="0" collapsed="false">
      <c r="A718" s="19" t="n">
        <v>46005.6770833333</v>
      </c>
      <c r="B718" s="1" t="s">
        <v>33</v>
      </c>
      <c r="C718" s="1" t="s">
        <v>161</v>
      </c>
      <c r="D718" s="1" t="s">
        <v>205</v>
      </c>
      <c r="E718" s="1" t="n">
        <f aca="false">'✍️ Score Entry 2025-26'!F722</f>
        <v>0</v>
      </c>
      <c r="F718" s="1" t="n">
        <f aca="false">'✍️ Score Entry 2025-26'!G722</f>
        <v>0</v>
      </c>
      <c r="G718" s="20" t="b">
        <f aca="false">E718&gt;F718</f>
        <v>0</v>
      </c>
      <c r="H718" s="20" t="b">
        <f aca="false">F718&gt;E718</f>
        <v>0</v>
      </c>
    </row>
    <row r="719" customFormat="false" ht="15" hidden="false" customHeight="true" outlineLevel="0" collapsed="false">
      <c r="A719" s="19" t="n">
        <v>46005.6770833333</v>
      </c>
      <c r="B719" s="1" t="s">
        <v>33</v>
      </c>
      <c r="C719" s="1" t="s">
        <v>157</v>
      </c>
      <c r="D719" s="1" t="s">
        <v>155</v>
      </c>
      <c r="E719" s="1" t="n">
        <f aca="false">'✍️ Score Entry 2025-26'!F723</f>
        <v>0</v>
      </c>
      <c r="F719" s="1" t="n">
        <f aca="false">'✍️ Score Entry 2025-26'!G723</f>
        <v>0</v>
      </c>
      <c r="G719" s="20" t="b">
        <f aca="false">E719&gt;F719</f>
        <v>0</v>
      </c>
      <c r="H719" s="20" t="b">
        <f aca="false">F719&gt;E719</f>
        <v>0</v>
      </c>
    </row>
    <row r="720" customFormat="false" ht="15" hidden="false" customHeight="true" outlineLevel="0" collapsed="false">
      <c r="A720" s="19" t="n">
        <v>46005.6770833333</v>
      </c>
      <c r="B720" s="1" t="s">
        <v>33</v>
      </c>
      <c r="C720" s="1" t="s">
        <v>154</v>
      </c>
      <c r="D720" s="1" t="s">
        <v>144</v>
      </c>
      <c r="E720" s="1" t="n">
        <f aca="false">'✍️ Score Entry 2025-26'!F724</f>
        <v>0</v>
      </c>
      <c r="F720" s="1" t="n">
        <f aca="false">'✍️ Score Entry 2025-26'!G724</f>
        <v>0</v>
      </c>
      <c r="G720" s="20" t="b">
        <f aca="false">E720&gt;F720</f>
        <v>0</v>
      </c>
      <c r="H720" s="20" t="b">
        <f aca="false">F720&gt;E720</f>
        <v>0</v>
      </c>
    </row>
    <row r="721" customFormat="false" ht="15" hidden="false" customHeight="true" outlineLevel="0" collapsed="false">
      <c r="A721" s="19" t="n">
        <v>46005.8229166667</v>
      </c>
      <c r="B721" s="1" t="s">
        <v>33</v>
      </c>
      <c r="C721" s="1" t="s">
        <v>135</v>
      </c>
      <c r="D721" s="1" t="s">
        <v>149</v>
      </c>
      <c r="E721" s="1" t="n">
        <f aca="false">'✍️ Score Entry 2025-26'!F725</f>
        <v>0</v>
      </c>
      <c r="F721" s="1" t="n">
        <f aca="false">'✍️ Score Entry 2025-26'!G725</f>
        <v>0</v>
      </c>
      <c r="G721" s="20" t="b">
        <f aca="false">E721&gt;F721</f>
        <v>0</v>
      </c>
      <c r="H721" s="20" t="b">
        <f aca="false">F721&gt;E721</f>
        <v>0</v>
      </c>
    </row>
    <row r="722" customFormat="false" ht="15" hidden="false" customHeight="true" outlineLevel="0" collapsed="false">
      <c r="A722" s="19" t="n">
        <v>46005.8333333333</v>
      </c>
      <c r="B722" s="1" t="s">
        <v>30</v>
      </c>
      <c r="C722" s="1" t="s">
        <v>119</v>
      </c>
      <c r="D722" s="1" t="s">
        <v>18</v>
      </c>
      <c r="E722" s="1" t="n">
        <f aca="false">'✍️ Score Entry 2025-26'!F726</f>
        <v>0</v>
      </c>
      <c r="F722" s="1" t="n">
        <f aca="false">'✍️ Score Entry 2025-26'!G726</f>
        <v>0</v>
      </c>
      <c r="G722" s="20" t="b">
        <f aca="false">E722&gt;F722</f>
        <v>0</v>
      </c>
      <c r="H722" s="20" t="b">
        <f aca="false">F722&gt;E722</f>
        <v>0</v>
      </c>
    </row>
    <row r="723" customFormat="false" ht="15" hidden="false" customHeight="true" outlineLevel="0" collapsed="false">
      <c r="A723" s="19" t="n">
        <v>46005.8333333333</v>
      </c>
      <c r="B723" s="1" t="s">
        <v>30</v>
      </c>
      <c r="C723" s="1" t="s">
        <v>166</v>
      </c>
      <c r="D723" s="1" t="s">
        <v>117</v>
      </c>
      <c r="E723" s="1" t="n">
        <f aca="false">'✍️ Score Entry 2025-26'!F727</f>
        <v>0</v>
      </c>
      <c r="F723" s="1" t="n">
        <f aca="false">'✍️ Score Entry 2025-26'!G727</f>
        <v>0</v>
      </c>
      <c r="G723" s="20" t="b">
        <f aca="false">E723&gt;F723</f>
        <v>0</v>
      </c>
      <c r="H723" s="20" t="b">
        <f aca="false">F723&gt;E723</f>
        <v>0</v>
      </c>
    </row>
    <row r="724" customFormat="false" ht="15" hidden="false" customHeight="true" outlineLevel="0" collapsed="false">
      <c r="A724" s="19" t="n">
        <v>46005.8333333333</v>
      </c>
      <c r="B724" s="1" t="s">
        <v>30</v>
      </c>
      <c r="C724" s="1" t="s">
        <v>124</v>
      </c>
      <c r="D724" s="1" t="s">
        <v>200</v>
      </c>
      <c r="E724" s="1" t="n">
        <f aca="false">'✍️ Score Entry 2025-26'!F728</f>
        <v>0</v>
      </c>
      <c r="F724" s="1" t="n">
        <f aca="false">'✍️ Score Entry 2025-26'!G728</f>
        <v>0</v>
      </c>
      <c r="G724" s="20" t="b">
        <f aca="false">E724&gt;F724</f>
        <v>0</v>
      </c>
      <c r="H724" s="20" t="b">
        <f aca="false">F724&gt;E724</f>
        <v>0</v>
      </c>
    </row>
    <row r="725" customFormat="false" ht="15" hidden="false" customHeight="true" outlineLevel="0" collapsed="false">
      <c r="A725" s="19" t="n">
        <v>46005.8333333333</v>
      </c>
      <c r="B725" s="1" t="s">
        <v>31</v>
      </c>
      <c r="C725" s="1" t="s">
        <v>165</v>
      </c>
      <c r="D725" s="1" t="s">
        <v>22</v>
      </c>
      <c r="E725" s="1" t="n">
        <f aca="false">'✍️ Score Entry 2025-26'!F729</f>
        <v>0</v>
      </c>
      <c r="F725" s="1" t="n">
        <f aca="false">'✍️ Score Entry 2025-26'!G729</f>
        <v>0</v>
      </c>
      <c r="G725" s="20" t="b">
        <f aca="false">E725&gt;F725</f>
        <v>0</v>
      </c>
      <c r="H725" s="20" t="b">
        <f aca="false">F725&gt;E725</f>
        <v>0</v>
      </c>
    </row>
    <row r="726" customFormat="false" ht="15" hidden="false" customHeight="true" outlineLevel="0" collapsed="false">
      <c r="A726" s="19" t="n">
        <v>46005.8333333333</v>
      </c>
      <c r="B726" s="1" t="s">
        <v>30</v>
      </c>
      <c r="C726" s="1" t="s">
        <v>167</v>
      </c>
      <c r="D726" s="1" t="s">
        <v>116</v>
      </c>
      <c r="E726" s="1" t="n">
        <f aca="false">'✍️ Score Entry 2025-26'!F730</f>
        <v>0</v>
      </c>
      <c r="F726" s="1" t="n">
        <f aca="false">'✍️ Score Entry 2025-26'!G730</f>
        <v>0</v>
      </c>
      <c r="G726" s="20" t="b">
        <f aca="false">E726&gt;F726</f>
        <v>0</v>
      </c>
      <c r="H726" s="20" t="b">
        <f aca="false">F726&gt;E726</f>
        <v>0</v>
      </c>
    </row>
    <row r="727" customFormat="false" ht="15" hidden="false" customHeight="true" outlineLevel="0" collapsed="false">
      <c r="A727" s="19" t="n">
        <v>46005.8333333333</v>
      </c>
      <c r="B727" s="1" t="s">
        <v>31</v>
      </c>
      <c r="C727" s="1" t="s">
        <v>24</v>
      </c>
      <c r="D727" s="1" t="s">
        <v>168</v>
      </c>
      <c r="E727" s="1" t="n">
        <f aca="false">'✍️ Score Entry 2025-26'!F731</f>
        <v>0</v>
      </c>
      <c r="F727" s="1" t="n">
        <f aca="false">'✍️ Score Entry 2025-26'!G731</f>
        <v>0</v>
      </c>
      <c r="G727" s="20" t="b">
        <f aca="false">E727&gt;F727</f>
        <v>0</v>
      </c>
      <c r="H727" s="20" t="b">
        <f aca="false">F727&gt;E727</f>
        <v>0</v>
      </c>
    </row>
    <row r="728" customFormat="false" ht="15" hidden="false" customHeight="true" outlineLevel="0" collapsed="false">
      <c r="A728" s="19" t="n">
        <v>46005.8333333333</v>
      </c>
      <c r="B728" s="1" t="s">
        <v>30</v>
      </c>
      <c r="C728" s="1" t="s">
        <v>118</v>
      </c>
      <c r="D728" s="1" t="s">
        <v>114</v>
      </c>
      <c r="E728" s="1" t="n">
        <f aca="false">'✍️ Score Entry 2025-26'!F732</f>
        <v>0</v>
      </c>
      <c r="F728" s="1" t="n">
        <f aca="false">'✍️ Score Entry 2025-26'!G732</f>
        <v>0</v>
      </c>
      <c r="G728" s="20" t="b">
        <f aca="false">E728&gt;F728</f>
        <v>0</v>
      </c>
      <c r="H728" s="20" t="b">
        <f aca="false">F728&gt;E728</f>
        <v>0</v>
      </c>
    </row>
    <row r="729" customFormat="false" ht="15" hidden="false" customHeight="true" outlineLevel="0" collapsed="false">
      <c r="A729" s="19" t="n">
        <v>46005.8333333333</v>
      </c>
      <c r="B729" s="1" t="s">
        <v>31</v>
      </c>
      <c r="C729" s="1" t="s">
        <v>164</v>
      </c>
      <c r="D729" s="1" t="s">
        <v>177</v>
      </c>
      <c r="E729" s="1" t="n">
        <f aca="false">'✍️ Score Entry 2025-26'!F733</f>
        <v>0</v>
      </c>
      <c r="F729" s="1" t="n">
        <f aca="false">'✍️ Score Entry 2025-26'!G733</f>
        <v>0</v>
      </c>
      <c r="G729" s="20" t="b">
        <f aca="false">E729&gt;F729</f>
        <v>0</v>
      </c>
      <c r="H729" s="20" t="b">
        <f aca="false">F729&gt;E729</f>
        <v>0</v>
      </c>
    </row>
    <row r="730" customFormat="false" ht="15" hidden="false" customHeight="true" outlineLevel="0" collapsed="false">
      <c r="A730" s="19" t="n">
        <v>46005.8333333333</v>
      </c>
      <c r="B730" s="1" t="s">
        <v>31</v>
      </c>
      <c r="C730" s="1" t="s">
        <v>140</v>
      </c>
      <c r="D730" s="1" t="s">
        <v>163</v>
      </c>
      <c r="E730" s="1" t="n">
        <f aca="false">'✍️ Score Entry 2025-26'!F734</f>
        <v>0</v>
      </c>
      <c r="F730" s="1" t="n">
        <f aca="false">'✍️ Score Entry 2025-26'!G734</f>
        <v>0</v>
      </c>
      <c r="G730" s="20" t="b">
        <f aca="false">E730&gt;F730</f>
        <v>0</v>
      </c>
      <c r="H730" s="20" t="b">
        <f aca="false">F730&gt;E730</f>
        <v>0</v>
      </c>
    </row>
    <row r="731" customFormat="false" ht="15" hidden="false" customHeight="true" outlineLevel="0" collapsed="false">
      <c r="A731" s="19" t="n">
        <v>46005.8333333333</v>
      </c>
      <c r="B731" s="1" t="s">
        <v>31</v>
      </c>
      <c r="C731" s="1" t="s">
        <v>136</v>
      </c>
      <c r="D731" s="1" t="s">
        <v>19</v>
      </c>
      <c r="E731" s="1" t="n">
        <f aca="false">'✍️ Score Entry 2025-26'!F735</f>
        <v>0</v>
      </c>
      <c r="F731" s="1" t="n">
        <f aca="false">'✍️ Score Entry 2025-26'!G735</f>
        <v>0</v>
      </c>
      <c r="G731" s="20" t="b">
        <f aca="false">E731&gt;F731</f>
        <v>0</v>
      </c>
      <c r="H731" s="20" t="b">
        <f aca="false">F731&gt;E731</f>
        <v>0</v>
      </c>
    </row>
    <row r="732" customFormat="false" ht="15" hidden="false" customHeight="true" outlineLevel="0" collapsed="false">
      <c r="A732" s="19" t="n">
        <v>46005.8333333333</v>
      </c>
      <c r="B732" s="1" t="s">
        <v>31</v>
      </c>
      <c r="C732" s="1" t="s">
        <v>174</v>
      </c>
      <c r="D732" s="1" t="s">
        <v>213</v>
      </c>
      <c r="E732" s="1" t="n">
        <f aca="false">'✍️ Score Entry 2025-26'!F736</f>
        <v>0</v>
      </c>
      <c r="F732" s="1" t="n">
        <f aca="false">'✍️ Score Entry 2025-26'!G736</f>
        <v>0</v>
      </c>
      <c r="G732" s="20" t="b">
        <f aca="false">E732&gt;F732</f>
        <v>0</v>
      </c>
      <c r="H732" s="20" t="b">
        <f aca="false">F732&gt;E732</f>
        <v>0</v>
      </c>
    </row>
    <row r="733" customFormat="false" ht="15" hidden="false" customHeight="true" outlineLevel="0" collapsed="false">
      <c r="A733" s="19" t="n">
        <v>46005.8333333333</v>
      </c>
      <c r="B733" s="1" t="s">
        <v>31</v>
      </c>
      <c r="C733" s="1" t="s">
        <v>145</v>
      </c>
      <c r="D733" s="1" t="s">
        <v>209</v>
      </c>
      <c r="E733" s="1" t="n">
        <f aca="false">'✍️ Score Entry 2025-26'!F737</f>
        <v>0</v>
      </c>
      <c r="F733" s="1" t="n">
        <f aca="false">'✍️ Score Entry 2025-26'!G737</f>
        <v>0</v>
      </c>
      <c r="G733" s="20" t="b">
        <f aca="false">E733&gt;F733</f>
        <v>0</v>
      </c>
      <c r="H733" s="20" t="b">
        <f aca="false">F733&gt;E733</f>
        <v>0</v>
      </c>
    </row>
    <row r="734" customFormat="false" ht="15" hidden="false" customHeight="true" outlineLevel="0" collapsed="false">
      <c r="A734" s="19" t="n">
        <v>46005.8333333333</v>
      </c>
      <c r="B734" s="1" t="s">
        <v>31</v>
      </c>
      <c r="C734" s="1" t="s">
        <v>139</v>
      </c>
      <c r="D734" s="1" t="s">
        <v>169</v>
      </c>
      <c r="E734" s="1" t="n">
        <f aca="false">'✍️ Score Entry 2025-26'!F738</f>
        <v>0</v>
      </c>
      <c r="F734" s="1" t="n">
        <f aca="false">'✍️ Score Entry 2025-26'!G738</f>
        <v>0</v>
      </c>
      <c r="G734" s="20" t="b">
        <f aca="false">E734&gt;F734</f>
        <v>0</v>
      </c>
      <c r="H734" s="20" t="b">
        <f aca="false">F734&gt;E734</f>
        <v>0</v>
      </c>
    </row>
    <row r="735" customFormat="false" ht="15" hidden="false" customHeight="true" outlineLevel="0" collapsed="false">
      <c r="A735" s="19" t="n">
        <v>46005.8333333333</v>
      </c>
      <c r="B735" s="1" t="s">
        <v>31</v>
      </c>
      <c r="C735" s="1" t="s">
        <v>20</v>
      </c>
      <c r="D735" s="1" t="s">
        <v>178</v>
      </c>
      <c r="E735" s="1" t="n">
        <f aca="false">'✍️ Score Entry 2025-26'!F739</f>
        <v>0</v>
      </c>
      <c r="F735" s="1" t="n">
        <f aca="false">'✍️ Score Entry 2025-26'!G739</f>
        <v>0</v>
      </c>
      <c r="G735" s="20" t="b">
        <f aca="false">E735&gt;F735</f>
        <v>0</v>
      </c>
      <c r="H735" s="20" t="b">
        <f aca="false">F735&gt;E735</f>
        <v>0</v>
      </c>
    </row>
    <row r="736" customFormat="false" ht="15" hidden="false" customHeight="true" outlineLevel="0" collapsed="false">
      <c r="A736" s="19" t="n">
        <v>46005.8333333333</v>
      </c>
      <c r="B736" s="1" t="s">
        <v>31</v>
      </c>
      <c r="C736" s="1" t="s">
        <v>146</v>
      </c>
      <c r="D736" s="1" t="s">
        <v>210</v>
      </c>
      <c r="E736" s="1" t="n">
        <f aca="false">'✍️ Score Entry 2025-26'!F740</f>
        <v>0</v>
      </c>
      <c r="F736" s="1" t="n">
        <f aca="false">'✍️ Score Entry 2025-26'!G740</f>
        <v>0</v>
      </c>
      <c r="G736" s="20" t="b">
        <f aca="false">E736&gt;F736</f>
        <v>0</v>
      </c>
      <c r="H736" s="20" t="b">
        <f aca="false">F736&gt;E736</f>
        <v>0</v>
      </c>
    </row>
    <row r="737" customFormat="false" ht="15" hidden="false" customHeight="true" outlineLevel="0" collapsed="false">
      <c r="A737" s="19" t="n">
        <v>46005.8333333333</v>
      </c>
      <c r="B737" s="1" t="s">
        <v>30</v>
      </c>
      <c r="C737" s="1" t="s">
        <v>16</v>
      </c>
      <c r="D737" s="1" t="s">
        <v>141</v>
      </c>
      <c r="E737" s="1" t="n">
        <f aca="false">'✍️ Score Entry 2025-26'!F741</f>
        <v>0</v>
      </c>
      <c r="F737" s="1" t="n">
        <f aca="false">'✍️ Score Entry 2025-26'!G741</f>
        <v>0</v>
      </c>
      <c r="G737" s="20" t="b">
        <f aca="false">E737&gt;F737</f>
        <v>0</v>
      </c>
      <c r="H737" s="20" t="b">
        <f aca="false">F737&gt;E737</f>
        <v>0</v>
      </c>
    </row>
    <row r="738" customFormat="false" ht="15" hidden="false" customHeight="true" outlineLevel="0" collapsed="false">
      <c r="A738" s="19" t="n">
        <v>46005.8333333333</v>
      </c>
      <c r="B738" s="1" t="s">
        <v>30</v>
      </c>
      <c r="C738" s="1" t="s">
        <v>182</v>
      </c>
      <c r="D738" s="1" t="s">
        <v>151</v>
      </c>
      <c r="E738" s="1" t="n">
        <f aca="false">'✍️ Score Entry 2025-26'!F742</f>
        <v>0</v>
      </c>
      <c r="F738" s="1" t="n">
        <f aca="false">'✍️ Score Entry 2025-26'!G742</f>
        <v>0</v>
      </c>
      <c r="G738" s="20" t="b">
        <f aca="false">E738&gt;F738</f>
        <v>0</v>
      </c>
      <c r="H738" s="20" t="b">
        <f aca="false">F738&gt;E738</f>
        <v>0</v>
      </c>
    </row>
    <row r="739" customFormat="false" ht="15" hidden="false" customHeight="true" outlineLevel="0" collapsed="false">
      <c r="A739" s="19" t="n">
        <v>46005.8333333333</v>
      </c>
      <c r="B739" s="1" t="s">
        <v>30</v>
      </c>
      <c r="C739" s="1" t="s">
        <v>115</v>
      </c>
      <c r="D739" s="1" t="s">
        <v>176</v>
      </c>
      <c r="E739" s="1" t="n">
        <f aca="false">'✍️ Score Entry 2025-26'!F743</f>
        <v>0</v>
      </c>
      <c r="F739" s="1" t="n">
        <f aca="false">'✍️ Score Entry 2025-26'!G743</f>
        <v>0</v>
      </c>
      <c r="G739" s="20" t="b">
        <f aca="false">E739&gt;F739</f>
        <v>0</v>
      </c>
      <c r="H739" s="20" t="b">
        <f aca="false">F739&gt;E739</f>
        <v>0</v>
      </c>
    </row>
    <row r="740" customFormat="false" ht="15" hidden="false" customHeight="true" outlineLevel="0" collapsed="false">
      <c r="A740" s="19" t="n">
        <v>46005.8333333333</v>
      </c>
      <c r="B740" s="1" t="s">
        <v>30</v>
      </c>
      <c r="C740" s="1" t="s">
        <v>203</v>
      </c>
      <c r="D740" s="1" t="s">
        <v>181</v>
      </c>
      <c r="E740" s="1" t="n">
        <f aca="false">'✍️ Score Entry 2025-26'!F744</f>
        <v>0</v>
      </c>
      <c r="F740" s="1" t="n">
        <f aca="false">'✍️ Score Entry 2025-26'!G744</f>
        <v>0</v>
      </c>
      <c r="G740" s="20" t="b">
        <f aca="false">E740&gt;F740</f>
        <v>0</v>
      </c>
      <c r="H740" s="20" t="b">
        <f aca="false">F740&gt;E740</f>
        <v>0</v>
      </c>
    </row>
    <row r="741" customFormat="false" ht="15" hidden="false" customHeight="true" outlineLevel="0" collapsed="false">
      <c r="A741" s="19" t="n">
        <v>46005.8333333333</v>
      </c>
      <c r="B741" s="1" t="s">
        <v>30</v>
      </c>
      <c r="C741" s="1" t="s">
        <v>173</v>
      </c>
      <c r="D741" s="1" t="s">
        <v>208</v>
      </c>
      <c r="E741" s="1" t="n">
        <f aca="false">'✍️ Score Entry 2025-26'!F745</f>
        <v>0</v>
      </c>
      <c r="F741" s="1" t="n">
        <f aca="false">'✍️ Score Entry 2025-26'!G745</f>
        <v>0</v>
      </c>
      <c r="G741" s="20" t="b">
        <f aca="false">E741&gt;F741</f>
        <v>0</v>
      </c>
      <c r="H741" s="20" t="b">
        <f aca="false">F741&gt;E741</f>
        <v>0</v>
      </c>
    </row>
    <row r="742" customFormat="false" ht="15" hidden="false" customHeight="true" outlineLevel="0" collapsed="false">
      <c r="A742" s="19" t="n">
        <v>46011.625</v>
      </c>
      <c r="B742" s="1" t="s">
        <v>29</v>
      </c>
      <c r="C742" s="1" t="s">
        <v>122</v>
      </c>
      <c r="D742" s="1" t="s">
        <v>126</v>
      </c>
      <c r="E742" s="1" t="n">
        <f aca="false">'✍️ Score Entry 2025-26'!F746</f>
        <v>0</v>
      </c>
      <c r="F742" s="1" t="n">
        <f aca="false">'✍️ Score Entry 2025-26'!G746</f>
        <v>0</v>
      </c>
      <c r="G742" s="20" t="b">
        <f aca="false">E742&gt;F742</f>
        <v>0</v>
      </c>
      <c r="H742" s="20" t="b">
        <f aca="false">F742&gt;E742</f>
        <v>0</v>
      </c>
    </row>
    <row r="743" customFormat="false" ht="15" hidden="false" customHeight="true" outlineLevel="0" collapsed="false">
      <c r="A743" s="19" t="n">
        <v>46011.625</v>
      </c>
      <c r="B743" s="1" t="s">
        <v>29</v>
      </c>
      <c r="C743" s="1" t="s">
        <v>129</v>
      </c>
      <c r="D743" s="1" t="s">
        <v>202</v>
      </c>
      <c r="E743" s="1" t="n">
        <f aca="false">'✍️ Score Entry 2025-26'!F747</f>
        <v>0</v>
      </c>
      <c r="F743" s="1" t="n">
        <f aca="false">'✍️ Score Entry 2025-26'!G747</f>
        <v>0</v>
      </c>
      <c r="G743" s="20" t="b">
        <f aca="false">E743&gt;F743</f>
        <v>0</v>
      </c>
      <c r="H743" s="20" t="b">
        <f aca="false">F743&gt;E743</f>
        <v>0</v>
      </c>
    </row>
    <row r="744" customFormat="false" ht="15" hidden="false" customHeight="true" outlineLevel="0" collapsed="false">
      <c r="A744" s="19" t="n">
        <v>46011.625</v>
      </c>
      <c r="B744" s="1" t="s">
        <v>29</v>
      </c>
      <c r="C744" s="1" t="s">
        <v>207</v>
      </c>
      <c r="D744" s="1" t="s">
        <v>153</v>
      </c>
      <c r="E744" s="1" t="n">
        <f aca="false">'✍️ Score Entry 2025-26'!F748</f>
        <v>0</v>
      </c>
      <c r="F744" s="1" t="n">
        <f aca="false">'✍️ Score Entry 2025-26'!G748</f>
        <v>0</v>
      </c>
      <c r="G744" s="20" t="b">
        <f aca="false">E744&gt;F744</f>
        <v>0</v>
      </c>
      <c r="H744" s="20" t="b">
        <f aca="false">F744&gt;E744</f>
        <v>0</v>
      </c>
    </row>
    <row r="745" customFormat="false" ht="15" hidden="false" customHeight="true" outlineLevel="0" collapsed="false">
      <c r="A745" s="19" t="n">
        <v>46011.625</v>
      </c>
      <c r="B745" s="1" t="s">
        <v>29</v>
      </c>
      <c r="C745" s="1" t="s">
        <v>23</v>
      </c>
      <c r="D745" s="1" t="s">
        <v>137</v>
      </c>
      <c r="E745" s="1" t="n">
        <f aca="false">'✍️ Score Entry 2025-26'!F749</f>
        <v>0</v>
      </c>
      <c r="F745" s="1" t="n">
        <f aca="false">'✍️ Score Entry 2025-26'!G749</f>
        <v>0</v>
      </c>
      <c r="G745" s="20" t="b">
        <f aca="false">E745&gt;F745</f>
        <v>0</v>
      </c>
      <c r="H745" s="20" t="b">
        <f aca="false">F745&gt;E745</f>
        <v>0</v>
      </c>
    </row>
    <row r="746" customFormat="false" ht="15" hidden="false" customHeight="true" outlineLevel="0" collapsed="false">
      <c r="A746" s="19" t="n">
        <v>46011.625</v>
      </c>
      <c r="B746" s="1" t="s">
        <v>29</v>
      </c>
      <c r="C746" s="1" t="s">
        <v>131</v>
      </c>
      <c r="D746" s="1" t="s">
        <v>152</v>
      </c>
      <c r="E746" s="1" t="n">
        <f aca="false">'✍️ Score Entry 2025-26'!F750</f>
        <v>0</v>
      </c>
      <c r="F746" s="1" t="n">
        <f aca="false">'✍️ Score Entry 2025-26'!G750</f>
        <v>0</v>
      </c>
      <c r="G746" s="20" t="b">
        <f aca="false">E746&gt;F746</f>
        <v>0</v>
      </c>
      <c r="H746" s="20" t="b">
        <f aca="false">F746&gt;E746</f>
        <v>0</v>
      </c>
    </row>
    <row r="747" customFormat="false" ht="15" hidden="false" customHeight="true" outlineLevel="0" collapsed="false">
      <c r="A747" s="19" t="n">
        <v>46011.625</v>
      </c>
      <c r="B747" s="1" t="s">
        <v>29</v>
      </c>
      <c r="C747" s="1" t="s">
        <v>180</v>
      </c>
      <c r="D747" s="1" t="s">
        <v>21</v>
      </c>
      <c r="E747" s="1" t="n">
        <f aca="false">'✍️ Score Entry 2025-26'!F751</f>
        <v>0</v>
      </c>
      <c r="F747" s="1" t="n">
        <f aca="false">'✍️ Score Entry 2025-26'!G751</f>
        <v>0</v>
      </c>
      <c r="G747" s="20" t="b">
        <f aca="false">E747&gt;F747</f>
        <v>0</v>
      </c>
      <c r="H747" s="20" t="b">
        <f aca="false">F747&gt;E747</f>
        <v>0</v>
      </c>
    </row>
    <row r="748" customFormat="false" ht="15" hidden="false" customHeight="true" outlineLevel="0" collapsed="false">
      <c r="A748" s="19" t="n">
        <v>46011.625</v>
      </c>
      <c r="B748" s="1" t="s">
        <v>29</v>
      </c>
      <c r="C748" s="1" t="s">
        <v>138</v>
      </c>
      <c r="D748" s="1" t="s">
        <v>121</v>
      </c>
      <c r="E748" s="1" t="n">
        <f aca="false">'✍️ Score Entry 2025-26'!F752</f>
        <v>0</v>
      </c>
      <c r="F748" s="1" t="n">
        <f aca="false">'✍️ Score Entry 2025-26'!G752</f>
        <v>0</v>
      </c>
      <c r="G748" s="20" t="b">
        <f aca="false">E748&gt;F748</f>
        <v>0</v>
      </c>
      <c r="H748" s="20" t="b">
        <f aca="false">F748&gt;E748</f>
        <v>0</v>
      </c>
    </row>
    <row r="749" customFormat="false" ht="15" hidden="false" customHeight="true" outlineLevel="0" collapsed="false">
      <c r="A749" s="19" t="n">
        <v>46011.625</v>
      </c>
      <c r="B749" s="1" t="s">
        <v>29</v>
      </c>
      <c r="C749" s="1" t="s">
        <v>132</v>
      </c>
      <c r="D749" s="1" t="s">
        <v>162</v>
      </c>
      <c r="E749" s="1" t="n">
        <f aca="false">'✍️ Score Entry 2025-26'!F753</f>
        <v>0</v>
      </c>
      <c r="F749" s="1" t="n">
        <f aca="false">'✍️ Score Entry 2025-26'!G753</f>
        <v>0</v>
      </c>
      <c r="G749" s="20" t="b">
        <f aca="false">E749&gt;F749</f>
        <v>0</v>
      </c>
      <c r="H749" s="20" t="b">
        <f aca="false">F749&gt;E749</f>
        <v>0</v>
      </c>
    </row>
    <row r="750" customFormat="false" ht="15" hidden="false" customHeight="true" outlineLevel="0" collapsed="false">
      <c r="A750" s="19" t="n">
        <v>46011.625</v>
      </c>
      <c r="B750" s="1" t="s">
        <v>29</v>
      </c>
      <c r="C750" s="1" t="s">
        <v>127</v>
      </c>
      <c r="D750" s="1" t="s">
        <v>201</v>
      </c>
      <c r="E750" s="1" t="n">
        <f aca="false">'✍️ Score Entry 2025-26'!F754</f>
        <v>0</v>
      </c>
      <c r="F750" s="1" t="n">
        <f aca="false">'✍️ Score Entry 2025-26'!G754</f>
        <v>0</v>
      </c>
      <c r="G750" s="20" t="b">
        <f aca="false">E750&gt;F750</f>
        <v>0</v>
      </c>
      <c r="H750" s="20" t="b">
        <f aca="false">F750&gt;E750</f>
        <v>0</v>
      </c>
    </row>
    <row r="751" customFormat="false" ht="15" hidden="false" customHeight="true" outlineLevel="0" collapsed="false">
      <c r="A751" s="19" t="n">
        <v>46011.625</v>
      </c>
      <c r="B751" s="1" t="s">
        <v>29</v>
      </c>
      <c r="C751" s="1" t="s">
        <v>128</v>
      </c>
      <c r="D751" s="1" t="s">
        <v>130</v>
      </c>
      <c r="E751" s="1" t="n">
        <f aca="false">'✍️ Score Entry 2025-26'!F755</f>
        <v>0</v>
      </c>
      <c r="F751" s="1" t="n">
        <f aca="false">'✍️ Score Entry 2025-26'!G755</f>
        <v>0</v>
      </c>
      <c r="G751" s="20" t="b">
        <f aca="false">E751&gt;F751</f>
        <v>0</v>
      </c>
      <c r="H751" s="20" t="b">
        <f aca="false">F751&gt;E751</f>
        <v>0</v>
      </c>
    </row>
    <row r="752" customFormat="false" ht="15" hidden="false" customHeight="true" outlineLevel="0" collapsed="false">
      <c r="A752" s="19" t="n">
        <v>46011.8333333333</v>
      </c>
      <c r="B752" s="1" t="s">
        <v>32</v>
      </c>
      <c r="C752" s="1" t="s">
        <v>190</v>
      </c>
      <c r="D752" s="1" t="s">
        <v>193</v>
      </c>
      <c r="E752" s="1" t="n">
        <f aca="false">'✍️ Score Entry 2025-26'!F756</f>
        <v>0</v>
      </c>
      <c r="F752" s="1" t="n">
        <f aca="false">'✍️ Score Entry 2025-26'!G756</f>
        <v>0</v>
      </c>
      <c r="G752" s="20" t="b">
        <f aca="false">E752&gt;F752</f>
        <v>0</v>
      </c>
      <c r="H752" s="20" t="b">
        <f aca="false">F752&gt;E752</f>
        <v>0</v>
      </c>
    </row>
    <row r="753" customFormat="false" ht="15" hidden="false" customHeight="true" outlineLevel="0" collapsed="false">
      <c r="A753" s="19" t="n">
        <v>46011.8333333333</v>
      </c>
      <c r="B753" s="1" t="s">
        <v>32</v>
      </c>
      <c r="C753" s="1" t="s">
        <v>199</v>
      </c>
      <c r="D753" s="1" t="s">
        <v>15</v>
      </c>
      <c r="E753" s="1" t="n">
        <f aca="false">'✍️ Score Entry 2025-26'!F757</f>
        <v>0</v>
      </c>
      <c r="F753" s="1" t="n">
        <f aca="false">'✍️ Score Entry 2025-26'!G757</f>
        <v>0</v>
      </c>
      <c r="G753" s="20" t="b">
        <f aca="false">E753&gt;F753</f>
        <v>0</v>
      </c>
      <c r="H753" s="20" t="b">
        <f aca="false">F753&gt;E753</f>
        <v>0</v>
      </c>
    </row>
    <row r="754" customFormat="false" ht="15" hidden="false" customHeight="true" outlineLevel="0" collapsed="false">
      <c r="A754" s="19" t="n">
        <v>46011.8333333333</v>
      </c>
      <c r="B754" s="1" t="s">
        <v>32</v>
      </c>
      <c r="C754" s="1" t="s">
        <v>211</v>
      </c>
      <c r="D754" s="1" t="s">
        <v>188</v>
      </c>
      <c r="E754" s="1" t="n">
        <f aca="false">'✍️ Score Entry 2025-26'!F758</f>
        <v>0</v>
      </c>
      <c r="F754" s="1" t="n">
        <f aca="false">'✍️ Score Entry 2025-26'!G758</f>
        <v>0</v>
      </c>
      <c r="G754" s="20" t="b">
        <f aca="false">E754&gt;F754</f>
        <v>0</v>
      </c>
      <c r="H754" s="20" t="b">
        <f aca="false">F754&gt;E754</f>
        <v>0</v>
      </c>
    </row>
    <row r="755" customFormat="false" ht="15" hidden="false" customHeight="true" outlineLevel="0" collapsed="false">
      <c r="A755" s="19" t="n">
        <v>46011.8333333333</v>
      </c>
      <c r="B755" s="1" t="s">
        <v>32</v>
      </c>
      <c r="C755" s="1" t="s">
        <v>195</v>
      </c>
      <c r="D755" s="1" t="s">
        <v>183</v>
      </c>
      <c r="E755" s="1" t="n">
        <f aca="false">'✍️ Score Entry 2025-26'!F759</f>
        <v>0</v>
      </c>
      <c r="F755" s="1" t="n">
        <f aca="false">'✍️ Score Entry 2025-26'!G759</f>
        <v>0</v>
      </c>
      <c r="G755" s="20" t="b">
        <f aca="false">E755&gt;F755</f>
        <v>0</v>
      </c>
      <c r="H755" s="20" t="b">
        <f aca="false">F755&gt;E755</f>
        <v>0</v>
      </c>
    </row>
    <row r="756" customFormat="false" ht="15" hidden="false" customHeight="true" outlineLevel="0" collapsed="false">
      <c r="A756" s="19" t="n">
        <v>46011.8333333333</v>
      </c>
      <c r="B756" s="1" t="s">
        <v>32</v>
      </c>
      <c r="C756" s="1" t="s">
        <v>187</v>
      </c>
      <c r="D756" s="1" t="s">
        <v>198</v>
      </c>
      <c r="E756" s="1" t="n">
        <f aca="false">'✍️ Score Entry 2025-26'!F760</f>
        <v>0</v>
      </c>
      <c r="F756" s="1" t="n">
        <f aca="false">'✍️ Score Entry 2025-26'!G760</f>
        <v>0</v>
      </c>
      <c r="G756" s="20" t="b">
        <f aca="false">E756&gt;F756</f>
        <v>0</v>
      </c>
      <c r="H756" s="20" t="b">
        <f aca="false">F756&gt;E756</f>
        <v>0</v>
      </c>
    </row>
    <row r="757" customFormat="false" ht="15" hidden="false" customHeight="true" outlineLevel="0" collapsed="false">
      <c r="A757" s="19" t="n">
        <v>46011.8333333333</v>
      </c>
      <c r="B757" s="1" t="s">
        <v>32</v>
      </c>
      <c r="C757" s="1" t="s">
        <v>197</v>
      </c>
      <c r="D757" s="1" t="s">
        <v>189</v>
      </c>
      <c r="E757" s="1" t="n">
        <f aca="false">'✍️ Score Entry 2025-26'!F761</f>
        <v>0</v>
      </c>
      <c r="F757" s="1" t="n">
        <f aca="false">'✍️ Score Entry 2025-26'!G761</f>
        <v>0</v>
      </c>
      <c r="G757" s="20" t="b">
        <f aca="false">E757&gt;F757</f>
        <v>0</v>
      </c>
      <c r="H757" s="20" t="b">
        <f aca="false">F757&gt;E757</f>
        <v>0</v>
      </c>
    </row>
    <row r="758" customFormat="false" ht="15" hidden="false" customHeight="true" outlineLevel="0" collapsed="false">
      <c r="A758" s="19" t="n">
        <v>46011.8333333333</v>
      </c>
      <c r="B758" s="1" t="s">
        <v>32</v>
      </c>
      <c r="C758" s="1" t="s">
        <v>191</v>
      </c>
      <c r="D758" s="1" t="s">
        <v>192</v>
      </c>
      <c r="E758" s="1" t="n">
        <f aca="false">'✍️ Score Entry 2025-26'!F762</f>
        <v>0</v>
      </c>
      <c r="F758" s="1" t="n">
        <f aca="false">'✍️ Score Entry 2025-26'!G762</f>
        <v>0</v>
      </c>
      <c r="G758" s="20" t="b">
        <f aca="false">E758&gt;F758</f>
        <v>0</v>
      </c>
      <c r="H758" s="20" t="b">
        <f aca="false">F758&gt;E758</f>
        <v>0</v>
      </c>
    </row>
    <row r="759" customFormat="false" ht="15" hidden="false" customHeight="true" outlineLevel="0" collapsed="false">
      <c r="A759" s="19" t="n">
        <v>46011.8333333333</v>
      </c>
      <c r="B759" s="1" t="s">
        <v>32</v>
      </c>
      <c r="C759" s="1" t="s">
        <v>212</v>
      </c>
      <c r="D759" s="1" t="s">
        <v>196</v>
      </c>
      <c r="E759" s="1" t="n">
        <f aca="false">'✍️ Score Entry 2025-26'!F763</f>
        <v>0</v>
      </c>
      <c r="F759" s="1" t="n">
        <f aca="false">'✍️ Score Entry 2025-26'!G763</f>
        <v>0</v>
      </c>
      <c r="G759" s="20" t="b">
        <f aca="false">E759&gt;F759</f>
        <v>0</v>
      </c>
      <c r="H759" s="20" t="b">
        <f aca="false">F759&gt;E759</f>
        <v>0</v>
      </c>
    </row>
    <row r="760" customFormat="false" ht="15" hidden="false" customHeight="true" outlineLevel="0" collapsed="false">
      <c r="A760" s="19" t="n">
        <v>46011.8333333333</v>
      </c>
      <c r="B760" s="1" t="s">
        <v>32</v>
      </c>
      <c r="C760" s="1" t="s">
        <v>185</v>
      </c>
      <c r="D760" s="1" t="s">
        <v>184</v>
      </c>
      <c r="E760" s="1" t="n">
        <f aca="false">'✍️ Score Entry 2025-26'!F764</f>
        <v>0</v>
      </c>
      <c r="F760" s="1" t="n">
        <f aca="false">'✍️ Score Entry 2025-26'!G764</f>
        <v>0</v>
      </c>
      <c r="G760" s="20" t="b">
        <f aca="false">E760&gt;F760</f>
        <v>0</v>
      </c>
      <c r="H760" s="20" t="b">
        <f aca="false">F760&gt;E760</f>
        <v>0</v>
      </c>
    </row>
    <row r="761" customFormat="false" ht="15" hidden="false" customHeight="true" outlineLevel="0" collapsed="false">
      <c r="A761" s="19" t="n">
        <v>46012.8333333333</v>
      </c>
      <c r="B761" s="1" t="s">
        <v>30</v>
      </c>
      <c r="C761" s="1" t="s">
        <v>141</v>
      </c>
      <c r="D761" s="1" t="s">
        <v>119</v>
      </c>
      <c r="E761" s="1" t="n">
        <f aca="false">'✍️ Score Entry 2025-26'!F765</f>
        <v>0</v>
      </c>
      <c r="F761" s="1" t="n">
        <f aca="false">'✍️ Score Entry 2025-26'!G765</f>
        <v>0</v>
      </c>
      <c r="G761" s="20" t="b">
        <f aca="false">E761&gt;F761</f>
        <v>0</v>
      </c>
      <c r="H761" s="20" t="b">
        <f aca="false">F761&gt;E761</f>
        <v>0</v>
      </c>
    </row>
    <row r="762" customFormat="false" ht="15" hidden="false" customHeight="true" outlineLevel="0" collapsed="false">
      <c r="A762" s="19" t="n">
        <v>46012.8333333333</v>
      </c>
      <c r="B762" s="1" t="s">
        <v>30</v>
      </c>
      <c r="C762" s="1" t="s">
        <v>200</v>
      </c>
      <c r="D762" s="1" t="s">
        <v>118</v>
      </c>
      <c r="E762" s="1" t="n">
        <f aca="false">'✍️ Score Entry 2025-26'!F766</f>
        <v>0</v>
      </c>
      <c r="F762" s="1" t="n">
        <f aca="false">'✍️ Score Entry 2025-26'!G766</f>
        <v>0</v>
      </c>
      <c r="G762" s="20" t="b">
        <f aca="false">E762&gt;F762</f>
        <v>0</v>
      </c>
      <c r="H762" s="20" t="b">
        <f aca="false">F762&gt;E762</f>
        <v>0</v>
      </c>
    </row>
    <row r="763" customFormat="false" ht="15" hidden="false" customHeight="true" outlineLevel="0" collapsed="false">
      <c r="A763" s="19" t="n">
        <v>46012.8333333333</v>
      </c>
      <c r="B763" s="1" t="s">
        <v>31</v>
      </c>
      <c r="C763" s="1" t="s">
        <v>168</v>
      </c>
      <c r="D763" s="1" t="s">
        <v>213</v>
      </c>
      <c r="E763" s="1" t="n">
        <f aca="false">'✍️ Score Entry 2025-26'!F767</f>
        <v>0</v>
      </c>
      <c r="F763" s="1" t="n">
        <f aca="false">'✍️ Score Entry 2025-26'!G767</f>
        <v>0</v>
      </c>
      <c r="G763" s="20" t="b">
        <f aca="false">E763&gt;F763</f>
        <v>0</v>
      </c>
      <c r="H763" s="20" t="b">
        <f aca="false">F763&gt;E763</f>
        <v>0</v>
      </c>
    </row>
    <row r="764" customFormat="false" ht="15" hidden="false" customHeight="true" outlineLevel="0" collapsed="false">
      <c r="A764" s="19" t="n">
        <v>46012.8333333333</v>
      </c>
      <c r="B764" s="1" t="s">
        <v>30</v>
      </c>
      <c r="C764" s="1" t="s">
        <v>116</v>
      </c>
      <c r="D764" s="1" t="s">
        <v>115</v>
      </c>
      <c r="E764" s="1" t="n">
        <f aca="false">'✍️ Score Entry 2025-26'!F768</f>
        <v>0</v>
      </c>
      <c r="F764" s="1" t="n">
        <f aca="false">'✍️ Score Entry 2025-26'!G768</f>
        <v>0</v>
      </c>
      <c r="G764" s="20" t="b">
        <f aca="false">E764&gt;F764</f>
        <v>0</v>
      </c>
      <c r="H764" s="20" t="b">
        <f aca="false">F764&gt;E764</f>
        <v>0</v>
      </c>
    </row>
    <row r="765" customFormat="false" ht="15" hidden="false" customHeight="true" outlineLevel="0" collapsed="false">
      <c r="A765" s="19" t="n">
        <v>46012.8333333333</v>
      </c>
      <c r="B765" s="1" t="s">
        <v>30</v>
      </c>
      <c r="C765" s="1" t="s">
        <v>18</v>
      </c>
      <c r="D765" s="1" t="s">
        <v>124</v>
      </c>
      <c r="E765" s="1" t="n">
        <f aca="false">'✍️ Score Entry 2025-26'!F769</f>
        <v>0</v>
      </c>
      <c r="F765" s="1" t="n">
        <f aca="false">'✍️ Score Entry 2025-26'!G769</f>
        <v>0</v>
      </c>
      <c r="G765" s="20" t="b">
        <f aca="false">E765&gt;F765</f>
        <v>0</v>
      </c>
      <c r="H765" s="20" t="b">
        <f aca="false">F765&gt;E765</f>
        <v>0</v>
      </c>
    </row>
    <row r="766" customFormat="false" ht="15" hidden="false" customHeight="true" outlineLevel="0" collapsed="false">
      <c r="A766" s="19" t="n">
        <v>46012.8333333333</v>
      </c>
      <c r="B766" s="1" t="s">
        <v>30</v>
      </c>
      <c r="C766" s="1" t="s">
        <v>151</v>
      </c>
      <c r="D766" s="1" t="s">
        <v>173</v>
      </c>
      <c r="E766" s="1" t="n">
        <f aca="false">'✍️ Score Entry 2025-26'!F770</f>
        <v>0</v>
      </c>
      <c r="F766" s="1" t="n">
        <f aca="false">'✍️ Score Entry 2025-26'!G770</f>
        <v>0</v>
      </c>
      <c r="G766" s="20" t="b">
        <f aca="false">E766&gt;F766</f>
        <v>0</v>
      </c>
      <c r="H766" s="20" t="b">
        <f aca="false">F766&gt;E766</f>
        <v>0</v>
      </c>
    </row>
    <row r="767" customFormat="false" ht="15" hidden="false" customHeight="true" outlineLevel="0" collapsed="false">
      <c r="A767" s="19" t="n">
        <v>46012.8333333333</v>
      </c>
      <c r="B767" s="1" t="s">
        <v>30</v>
      </c>
      <c r="C767" s="1" t="s">
        <v>114</v>
      </c>
      <c r="D767" s="1" t="s">
        <v>176</v>
      </c>
      <c r="E767" s="1" t="n">
        <f aca="false">'✍️ Score Entry 2025-26'!F771</f>
        <v>0</v>
      </c>
      <c r="F767" s="1" t="n">
        <f aca="false">'✍️ Score Entry 2025-26'!G771</f>
        <v>0</v>
      </c>
      <c r="G767" s="20" t="b">
        <f aca="false">E767&gt;F767</f>
        <v>0</v>
      </c>
      <c r="H767" s="20" t="b">
        <f aca="false">F767&gt;E767</f>
        <v>0</v>
      </c>
    </row>
    <row r="768" customFormat="false" ht="15" hidden="false" customHeight="true" outlineLevel="0" collapsed="false">
      <c r="A768" s="19" t="n">
        <v>46012.8333333333</v>
      </c>
      <c r="B768" s="1" t="s">
        <v>31</v>
      </c>
      <c r="C768" s="1" t="s">
        <v>178</v>
      </c>
      <c r="D768" s="1" t="s">
        <v>145</v>
      </c>
      <c r="E768" s="1" t="n">
        <f aca="false">'✍️ Score Entry 2025-26'!F772</f>
        <v>0</v>
      </c>
      <c r="F768" s="1" t="n">
        <f aca="false">'✍️ Score Entry 2025-26'!G772</f>
        <v>0</v>
      </c>
      <c r="G768" s="20" t="b">
        <f aca="false">E768&gt;F768</f>
        <v>0</v>
      </c>
      <c r="H768" s="20" t="b">
        <f aca="false">F768&gt;E768</f>
        <v>0</v>
      </c>
    </row>
    <row r="769" customFormat="false" ht="15" hidden="false" customHeight="true" outlineLevel="0" collapsed="false">
      <c r="A769" s="19" t="n">
        <v>46012.8333333333</v>
      </c>
      <c r="B769" s="1" t="s">
        <v>30</v>
      </c>
      <c r="C769" s="1" t="s">
        <v>203</v>
      </c>
      <c r="D769" s="1" t="s">
        <v>166</v>
      </c>
      <c r="E769" s="1" t="n">
        <f aca="false">'✍️ Score Entry 2025-26'!F773</f>
        <v>0</v>
      </c>
      <c r="F769" s="1" t="n">
        <f aca="false">'✍️ Score Entry 2025-26'!G773</f>
        <v>0</v>
      </c>
      <c r="G769" s="20" t="b">
        <f aca="false">E769&gt;F769</f>
        <v>0</v>
      </c>
      <c r="H769" s="20" t="b">
        <f aca="false">F769&gt;E769</f>
        <v>0</v>
      </c>
    </row>
    <row r="770" customFormat="false" ht="15" hidden="false" customHeight="true" outlineLevel="0" collapsed="false">
      <c r="A770" s="19" t="n">
        <v>46012.8333333333</v>
      </c>
      <c r="B770" s="1" t="s">
        <v>31</v>
      </c>
      <c r="C770" s="1" t="s">
        <v>19</v>
      </c>
      <c r="D770" s="1" t="s">
        <v>174</v>
      </c>
      <c r="E770" s="1" t="n">
        <f aca="false">'✍️ Score Entry 2025-26'!F774</f>
        <v>0</v>
      </c>
      <c r="F770" s="1" t="n">
        <f aca="false">'✍️ Score Entry 2025-26'!G774</f>
        <v>0</v>
      </c>
      <c r="G770" s="20" t="b">
        <f aca="false">E770&gt;F770</f>
        <v>0</v>
      </c>
      <c r="H770" s="20" t="b">
        <f aca="false">F770&gt;E770</f>
        <v>0</v>
      </c>
    </row>
    <row r="771" customFormat="false" ht="15" hidden="false" customHeight="true" outlineLevel="0" collapsed="false">
      <c r="A771" s="19" t="n">
        <v>46012.8333333333</v>
      </c>
      <c r="B771" s="1" t="s">
        <v>31</v>
      </c>
      <c r="C771" s="1" t="s">
        <v>140</v>
      </c>
      <c r="D771" s="1" t="s">
        <v>165</v>
      </c>
      <c r="E771" s="1" t="n">
        <f aca="false">'✍️ Score Entry 2025-26'!F775</f>
        <v>0</v>
      </c>
      <c r="F771" s="1" t="n">
        <f aca="false">'✍️ Score Entry 2025-26'!G775</f>
        <v>0</v>
      </c>
      <c r="G771" s="20" t="b">
        <f aca="false">E771&gt;F771</f>
        <v>0</v>
      </c>
      <c r="H771" s="20" t="b">
        <f aca="false">F771&gt;E771</f>
        <v>0</v>
      </c>
    </row>
    <row r="772" customFormat="false" ht="15" hidden="false" customHeight="true" outlineLevel="0" collapsed="false">
      <c r="A772" s="19" t="n">
        <v>46012.8333333333</v>
      </c>
      <c r="B772" s="1" t="s">
        <v>30</v>
      </c>
      <c r="C772" s="1" t="s">
        <v>181</v>
      </c>
      <c r="D772" s="1" t="s">
        <v>16</v>
      </c>
      <c r="E772" s="1" t="n">
        <f aca="false">'✍️ Score Entry 2025-26'!F776</f>
        <v>0</v>
      </c>
      <c r="F772" s="1" t="n">
        <f aca="false">'✍️ Score Entry 2025-26'!G776</f>
        <v>0</v>
      </c>
      <c r="G772" s="20" t="b">
        <f aca="false">E772&gt;F772</f>
        <v>0</v>
      </c>
      <c r="H772" s="20" t="b">
        <f aca="false">F772&gt;E772</f>
        <v>0</v>
      </c>
    </row>
    <row r="773" customFormat="false" ht="15" hidden="false" customHeight="true" outlineLevel="0" collapsed="false">
      <c r="A773" s="19" t="n">
        <v>46012.8333333333</v>
      </c>
      <c r="B773" s="1" t="s">
        <v>30</v>
      </c>
      <c r="C773" s="1" t="s">
        <v>208</v>
      </c>
      <c r="D773" s="1" t="s">
        <v>167</v>
      </c>
      <c r="E773" s="1" t="n">
        <f aca="false">'✍️ Score Entry 2025-26'!F777</f>
        <v>0</v>
      </c>
      <c r="F773" s="1" t="n">
        <f aca="false">'✍️ Score Entry 2025-26'!G777</f>
        <v>0</v>
      </c>
      <c r="G773" s="20" t="b">
        <f aca="false">E773&gt;F773</f>
        <v>0</v>
      </c>
      <c r="H773" s="20" t="b">
        <f aca="false">F773&gt;E773</f>
        <v>0</v>
      </c>
    </row>
    <row r="774" customFormat="false" ht="15" hidden="false" customHeight="true" outlineLevel="0" collapsed="false">
      <c r="A774" s="19" t="n">
        <v>46012.8333333333</v>
      </c>
      <c r="B774" s="1" t="s">
        <v>31</v>
      </c>
      <c r="C774" s="1" t="s">
        <v>136</v>
      </c>
      <c r="D774" s="1" t="s">
        <v>24</v>
      </c>
      <c r="E774" s="1" t="n">
        <f aca="false">'✍️ Score Entry 2025-26'!F778</f>
        <v>0</v>
      </c>
      <c r="F774" s="1" t="n">
        <f aca="false">'✍️ Score Entry 2025-26'!G778</f>
        <v>0</v>
      </c>
      <c r="G774" s="20" t="b">
        <f aca="false">E774&gt;F774</f>
        <v>0</v>
      </c>
      <c r="H774" s="20" t="b">
        <f aca="false">F774&gt;E774</f>
        <v>0</v>
      </c>
    </row>
    <row r="775" customFormat="false" ht="15" hidden="false" customHeight="true" outlineLevel="0" collapsed="false">
      <c r="A775" s="19" t="n">
        <v>46012.8333333333</v>
      </c>
      <c r="B775" s="1" t="s">
        <v>31</v>
      </c>
      <c r="C775" s="1" t="s">
        <v>163</v>
      </c>
      <c r="D775" s="1" t="s">
        <v>164</v>
      </c>
      <c r="E775" s="1" t="n">
        <f aca="false">'✍️ Score Entry 2025-26'!F779</f>
        <v>0</v>
      </c>
      <c r="F775" s="1" t="n">
        <f aca="false">'✍️ Score Entry 2025-26'!G779</f>
        <v>0</v>
      </c>
      <c r="G775" s="20" t="b">
        <f aca="false">E775&gt;F775</f>
        <v>0</v>
      </c>
      <c r="H775" s="20" t="b">
        <f aca="false">F775&gt;E775</f>
        <v>0</v>
      </c>
    </row>
    <row r="776" customFormat="false" ht="15" hidden="false" customHeight="true" outlineLevel="0" collapsed="false">
      <c r="A776" s="19" t="n">
        <v>46012.8333333333</v>
      </c>
      <c r="B776" s="1" t="s">
        <v>30</v>
      </c>
      <c r="C776" s="1" t="s">
        <v>117</v>
      </c>
      <c r="D776" s="1" t="s">
        <v>182</v>
      </c>
      <c r="E776" s="1" t="n">
        <f aca="false">'✍️ Score Entry 2025-26'!F780</f>
        <v>0</v>
      </c>
      <c r="F776" s="1" t="n">
        <f aca="false">'✍️ Score Entry 2025-26'!G780</f>
        <v>0</v>
      </c>
      <c r="G776" s="20" t="b">
        <f aca="false">E776&gt;F776</f>
        <v>0</v>
      </c>
      <c r="H776" s="20" t="b">
        <f aca="false">F776&gt;E776</f>
        <v>0</v>
      </c>
    </row>
    <row r="777" customFormat="false" ht="15" hidden="false" customHeight="true" outlineLevel="0" collapsed="false">
      <c r="A777" s="19" t="n">
        <v>46012.8333333333</v>
      </c>
      <c r="B777" s="1" t="s">
        <v>31</v>
      </c>
      <c r="C777" s="1" t="s">
        <v>177</v>
      </c>
      <c r="D777" s="1" t="s">
        <v>20</v>
      </c>
      <c r="E777" s="1" t="n">
        <f aca="false">'✍️ Score Entry 2025-26'!F781</f>
        <v>0</v>
      </c>
      <c r="F777" s="1" t="n">
        <f aca="false">'✍️ Score Entry 2025-26'!G781</f>
        <v>0</v>
      </c>
      <c r="G777" s="20" t="b">
        <f aca="false">E777&gt;F777</f>
        <v>0</v>
      </c>
      <c r="H777" s="20" t="b">
        <f aca="false">F777&gt;E777</f>
        <v>0</v>
      </c>
    </row>
    <row r="778" customFormat="false" ht="15" hidden="false" customHeight="true" outlineLevel="0" collapsed="false">
      <c r="A778" s="19" t="n">
        <v>46012.8333333333</v>
      </c>
      <c r="B778" s="1" t="s">
        <v>31</v>
      </c>
      <c r="C778" s="1" t="s">
        <v>209</v>
      </c>
      <c r="D778" s="1" t="s">
        <v>146</v>
      </c>
      <c r="E778" s="1" t="n">
        <f aca="false">'✍️ Score Entry 2025-26'!F782</f>
        <v>0</v>
      </c>
      <c r="F778" s="1" t="n">
        <f aca="false">'✍️ Score Entry 2025-26'!G782</f>
        <v>0</v>
      </c>
      <c r="G778" s="20" t="b">
        <f aca="false">E778&gt;F778</f>
        <v>0</v>
      </c>
      <c r="H778" s="20" t="b">
        <f aca="false">F778&gt;E778</f>
        <v>0</v>
      </c>
    </row>
    <row r="779" customFormat="false" ht="15" hidden="false" customHeight="true" outlineLevel="0" collapsed="false">
      <c r="A779" s="19" t="n">
        <v>46012.8333333333</v>
      </c>
      <c r="B779" s="1" t="s">
        <v>31</v>
      </c>
      <c r="C779" s="1" t="s">
        <v>22</v>
      </c>
      <c r="D779" s="1" t="s">
        <v>139</v>
      </c>
      <c r="E779" s="1" t="n">
        <f aca="false">'✍️ Score Entry 2025-26'!F783</f>
        <v>0</v>
      </c>
      <c r="F779" s="1" t="n">
        <f aca="false">'✍️ Score Entry 2025-26'!G783</f>
        <v>0</v>
      </c>
      <c r="G779" s="20" t="b">
        <f aca="false">E779&gt;F779</f>
        <v>0</v>
      </c>
      <c r="H779" s="20" t="b">
        <f aca="false">F779&gt;E779</f>
        <v>0</v>
      </c>
    </row>
    <row r="780" customFormat="false" ht="15" hidden="false" customHeight="true" outlineLevel="0" collapsed="false">
      <c r="A780" s="19" t="n">
        <v>46012.8333333333</v>
      </c>
      <c r="B780" s="1" t="s">
        <v>31</v>
      </c>
      <c r="C780" s="1" t="s">
        <v>169</v>
      </c>
      <c r="D780" s="1" t="s">
        <v>210</v>
      </c>
      <c r="E780" s="1" t="n">
        <f aca="false">'✍️ Score Entry 2025-26'!F784</f>
        <v>0</v>
      </c>
      <c r="F780" s="1" t="n">
        <f aca="false">'✍️ Score Entry 2025-26'!G784</f>
        <v>0</v>
      </c>
      <c r="G780" s="20" t="b">
        <f aca="false">E780&gt;F780</f>
        <v>0</v>
      </c>
      <c r="H780" s="20" t="b">
        <f aca="false">F780&gt;E780</f>
        <v>0</v>
      </c>
    </row>
    <row r="781" customFormat="false" ht="15" hidden="false" customHeight="true" outlineLevel="0" collapsed="false">
      <c r="A781" s="19" t="n">
        <v>46018.625</v>
      </c>
      <c r="B781" s="1" t="s">
        <v>29</v>
      </c>
      <c r="C781" s="1" t="s">
        <v>21</v>
      </c>
      <c r="D781" s="1" t="s">
        <v>131</v>
      </c>
      <c r="E781" s="1" t="n">
        <f aca="false">'✍️ Score Entry 2025-26'!F785</f>
        <v>0</v>
      </c>
      <c r="F781" s="1" t="n">
        <f aca="false">'✍️ Score Entry 2025-26'!G785</f>
        <v>0</v>
      </c>
      <c r="G781" s="20" t="b">
        <f aca="false">E781&gt;F781</f>
        <v>0</v>
      </c>
      <c r="H781" s="20" t="b">
        <f aca="false">F781&gt;E781</f>
        <v>0</v>
      </c>
    </row>
    <row r="782" customFormat="false" ht="15" hidden="false" customHeight="true" outlineLevel="0" collapsed="false">
      <c r="A782" s="19" t="n">
        <v>46018.625</v>
      </c>
      <c r="B782" s="1" t="s">
        <v>29</v>
      </c>
      <c r="C782" s="1" t="s">
        <v>201</v>
      </c>
      <c r="D782" s="1" t="s">
        <v>128</v>
      </c>
      <c r="E782" s="1" t="n">
        <f aca="false">'✍️ Score Entry 2025-26'!F786</f>
        <v>0</v>
      </c>
      <c r="F782" s="1" t="n">
        <f aca="false">'✍️ Score Entry 2025-26'!G786</f>
        <v>0</v>
      </c>
      <c r="G782" s="20" t="b">
        <f aca="false">E782&gt;F782</f>
        <v>0</v>
      </c>
      <c r="H782" s="20" t="b">
        <f aca="false">F782&gt;E782</f>
        <v>0</v>
      </c>
    </row>
    <row r="783" customFormat="false" ht="15" hidden="false" customHeight="true" outlineLevel="0" collapsed="false">
      <c r="A783" s="19" t="n">
        <v>46018.625</v>
      </c>
      <c r="B783" s="1" t="s">
        <v>29</v>
      </c>
      <c r="C783" s="1" t="s">
        <v>202</v>
      </c>
      <c r="D783" s="1" t="s">
        <v>207</v>
      </c>
      <c r="E783" s="1" t="n">
        <f aca="false">'✍️ Score Entry 2025-26'!F787</f>
        <v>0</v>
      </c>
      <c r="F783" s="1" t="n">
        <f aca="false">'✍️ Score Entry 2025-26'!G787</f>
        <v>0</v>
      </c>
      <c r="G783" s="20" t="b">
        <f aca="false">E783&gt;F783</f>
        <v>0</v>
      </c>
      <c r="H783" s="20" t="b">
        <f aca="false">F783&gt;E783</f>
        <v>0</v>
      </c>
    </row>
    <row r="784" customFormat="false" ht="15" hidden="false" customHeight="true" outlineLevel="0" collapsed="false">
      <c r="A784" s="19" t="n">
        <v>46018.625</v>
      </c>
      <c r="B784" s="1" t="s">
        <v>29</v>
      </c>
      <c r="C784" s="1" t="s">
        <v>130</v>
      </c>
      <c r="D784" s="1" t="s">
        <v>129</v>
      </c>
      <c r="E784" s="1" t="n">
        <f aca="false">'✍️ Score Entry 2025-26'!F788</f>
        <v>0</v>
      </c>
      <c r="F784" s="1" t="n">
        <f aca="false">'✍️ Score Entry 2025-26'!G788</f>
        <v>0</v>
      </c>
      <c r="G784" s="20" t="b">
        <f aca="false">E784&gt;F784</f>
        <v>0</v>
      </c>
      <c r="H784" s="20" t="b">
        <f aca="false">F784&gt;E784</f>
        <v>0</v>
      </c>
    </row>
    <row r="785" customFormat="false" ht="15" hidden="false" customHeight="true" outlineLevel="0" collapsed="false">
      <c r="A785" s="19" t="n">
        <v>46018.625</v>
      </c>
      <c r="B785" s="1" t="s">
        <v>29</v>
      </c>
      <c r="C785" s="1" t="s">
        <v>153</v>
      </c>
      <c r="D785" s="1" t="s">
        <v>180</v>
      </c>
      <c r="E785" s="1" t="n">
        <f aca="false">'✍️ Score Entry 2025-26'!F789</f>
        <v>0</v>
      </c>
      <c r="F785" s="1" t="n">
        <f aca="false">'✍️ Score Entry 2025-26'!G789</f>
        <v>0</v>
      </c>
      <c r="G785" s="20" t="b">
        <f aca="false">E785&gt;F785</f>
        <v>0</v>
      </c>
      <c r="H785" s="20" t="b">
        <f aca="false">F785&gt;E785</f>
        <v>0</v>
      </c>
    </row>
    <row r="786" customFormat="false" ht="15" hidden="false" customHeight="true" outlineLevel="0" collapsed="false">
      <c r="A786" s="19" t="n">
        <v>46018.625</v>
      </c>
      <c r="B786" s="1" t="s">
        <v>29</v>
      </c>
      <c r="C786" s="1" t="s">
        <v>162</v>
      </c>
      <c r="D786" s="1" t="s">
        <v>138</v>
      </c>
      <c r="E786" s="1" t="n">
        <f aca="false">'✍️ Score Entry 2025-26'!F790</f>
        <v>0</v>
      </c>
      <c r="F786" s="1" t="n">
        <f aca="false">'✍️ Score Entry 2025-26'!G790</f>
        <v>0</v>
      </c>
      <c r="G786" s="20" t="b">
        <f aca="false">E786&gt;F786</f>
        <v>0</v>
      </c>
      <c r="H786" s="20" t="b">
        <f aca="false">F786&gt;E786</f>
        <v>0</v>
      </c>
    </row>
    <row r="787" customFormat="false" ht="15" hidden="false" customHeight="true" outlineLevel="0" collapsed="false">
      <c r="A787" s="19" t="n">
        <v>46018.625</v>
      </c>
      <c r="B787" s="1" t="s">
        <v>29</v>
      </c>
      <c r="C787" s="1" t="s">
        <v>152</v>
      </c>
      <c r="D787" s="1" t="s">
        <v>127</v>
      </c>
      <c r="E787" s="1" t="n">
        <f aca="false">'✍️ Score Entry 2025-26'!F791</f>
        <v>0</v>
      </c>
      <c r="F787" s="1" t="n">
        <f aca="false">'✍️ Score Entry 2025-26'!G791</f>
        <v>0</v>
      </c>
      <c r="G787" s="20" t="b">
        <f aca="false">E787&gt;F787</f>
        <v>0</v>
      </c>
      <c r="H787" s="20" t="b">
        <f aca="false">F787&gt;E787</f>
        <v>0</v>
      </c>
    </row>
    <row r="788" customFormat="false" ht="15" hidden="false" customHeight="true" outlineLevel="0" collapsed="false">
      <c r="A788" s="19" t="n">
        <v>46018.625</v>
      </c>
      <c r="B788" s="1" t="s">
        <v>29</v>
      </c>
      <c r="C788" s="1" t="s">
        <v>126</v>
      </c>
      <c r="D788" s="1" t="s">
        <v>23</v>
      </c>
      <c r="E788" s="1" t="n">
        <f aca="false">'✍️ Score Entry 2025-26'!F792</f>
        <v>0</v>
      </c>
      <c r="F788" s="1" t="n">
        <f aca="false">'✍️ Score Entry 2025-26'!G792</f>
        <v>0</v>
      </c>
      <c r="G788" s="20" t="b">
        <f aca="false">E788&gt;F788</f>
        <v>0</v>
      </c>
      <c r="H788" s="20" t="b">
        <f aca="false">F788&gt;E788</f>
        <v>0</v>
      </c>
    </row>
    <row r="789" customFormat="false" ht="15" hidden="false" customHeight="true" outlineLevel="0" collapsed="false">
      <c r="A789" s="19" t="n">
        <v>46018.625</v>
      </c>
      <c r="B789" s="1" t="s">
        <v>29</v>
      </c>
      <c r="C789" s="1" t="s">
        <v>121</v>
      </c>
      <c r="D789" s="1" t="s">
        <v>132</v>
      </c>
      <c r="E789" s="1" t="n">
        <f aca="false">'✍️ Score Entry 2025-26'!F793</f>
        <v>0</v>
      </c>
      <c r="F789" s="1" t="n">
        <f aca="false">'✍️ Score Entry 2025-26'!G793</f>
        <v>0</v>
      </c>
      <c r="G789" s="20" t="b">
        <f aca="false">E789&gt;F789</f>
        <v>0</v>
      </c>
      <c r="H789" s="20" t="b">
        <f aca="false">F789&gt;E789</f>
        <v>0</v>
      </c>
    </row>
    <row r="790" customFormat="false" ht="15" hidden="false" customHeight="true" outlineLevel="0" collapsed="false">
      <c r="A790" s="19" t="n">
        <v>46018.625</v>
      </c>
      <c r="B790" s="1" t="s">
        <v>29</v>
      </c>
      <c r="C790" s="1" t="s">
        <v>137</v>
      </c>
      <c r="D790" s="1" t="s">
        <v>122</v>
      </c>
      <c r="E790" s="1" t="n">
        <f aca="false">'✍️ Score Entry 2025-26'!F794</f>
        <v>0</v>
      </c>
      <c r="F790" s="1" t="n">
        <f aca="false">'✍️ Score Entry 2025-26'!G794</f>
        <v>0</v>
      </c>
      <c r="G790" s="20" t="b">
        <f aca="false">E790&gt;F790</f>
        <v>0</v>
      </c>
      <c r="H790" s="20" t="b">
        <f aca="false">F790&gt;E790</f>
        <v>0</v>
      </c>
    </row>
    <row r="791" customFormat="false" ht="15" hidden="false" customHeight="true" outlineLevel="0" collapsed="false">
      <c r="A791" s="19" t="n">
        <v>46019.8333333333</v>
      </c>
      <c r="B791" s="1" t="s">
        <v>31</v>
      </c>
      <c r="C791" s="1" t="s">
        <v>146</v>
      </c>
      <c r="D791" s="1" t="s">
        <v>168</v>
      </c>
      <c r="E791" s="1" t="n">
        <f aca="false">'✍️ Score Entry 2025-26'!F795</f>
        <v>0</v>
      </c>
      <c r="F791" s="1" t="n">
        <f aca="false">'✍️ Score Entry 2025-26'!G795</f>
        <v>0</v>
      </c>
      <c r="G791" s="20" t="b">
        <f aca="false">E791&gt;F791</f>
        <v>0</v>
      </c>
      <c r="H791" s="20" t="b">
        <f aca="false">F791&gt;E791</f>
        <v>0</v>
      </c>
    </row>
    <row r="792" customFormat="false" ht="15" hidden="false" customHeight="true" outlineLevel="0" collapsed="false">
      <c r="A792" s="19" t="n">
        <v>46019.8333333333</v>
      </c>
      <c r="B792" s="1" t="s">
        <v>31</v>
      </c>
      <c r="C792" s="1" t="s">
        <v>20</v>
      </c>
      <c r="D792" s="1" t="s">
        <v>136</v>
      </c>
      <c r="E792" s="1" t="n">
        <f aca="false">'✍️ Score Entry 2025-26'!F796</f>
        <v>0</v>
      </c>
      <c r="F792" s="1" t="n">
        <f aca="false">'✍️ Score Entry 2025-26'!G796</f>
        <v>0</v>
      </c>
      <c r="G792" s="20" t="b">
        <f aca="false">E792&gt;F792</f>
        <v>0</v>
      </c>
      <c r="H792" s="20" t="b">
        <f aca="false">F792&gt;E792</f>
        <v>0</v>
      </c>
    </row>
    <row r="793" customFormat="false" ht="15" hidden="false" customHeight="true" outlineLevel="0" collapsed="false">
      <c r="A793" s="19" t="n">
        <v>46019.8333333333</v>
      </c>
      <c r="B793" s="1" t="s">
        <v>31</v>
      </c>
      <c r="C793" s="1" t="s">
        <v>213</v>
      </c>
      <c r="D793" s="1" t="s">
        <v>177</v>
      </c>
      <c r="E793" s="1" t="n">
        <f aca="false">'✍️ Score Entry 2025-26'!F797</f>
        <v>0</v>
      </c>
      <c r="F793" s="1" t="n">
        <f aca="false">'✍️ Score Entry 2025-26'!G797</f>
        <v>0</v>
      </c>
      <c r="G793" s="20" t="b">
        <f aca="false">E793&gt;F793</f>
        <v>0</v>
      </c>
      <c r="H793" s="20" t="b">
        <f aca="false">F793&gt;E793</f>
        <v>0</v>
      </c>
    </row>
    <row r="794" customFormat="false" ht="15" hidden="false" customHeight="true" outlineLevel="0" collapsed="false">
      <c r="A794" s="19" t="n">
        <v>46019.8333333333</v>
      </c>
      <c r="B794" s="1" t="s">
        <v>31</v>
      </c>
      <c r="C794" s="1" t="s">
        <v>165</v>
      </c>
      <c r="D794" s="1" t="s">
        <v>169</v>
      </c>
      <c r="E794" s="1" t="n">
        <f aca="false">'✍️ Score Entry 2025-26'!F798</f>
        <v>0</v>
      </c>
      <c r="F794" s="1" t="n">
        <f aca="false">'✍️ Score Entry 2025-26'!G798</f>
        <v>0</v>
      </c>
      <c r="G794" s="20" t="b">
        <f aca="false">E794&gt;F794</f>
        <v>0</v>
      </c>
      <c r="H794" s="20" t="b">
        <f aca="false">F794&gt;E794</f>
        <v>0</v>
      </c>
    </row>
    <row r="795" customFormat="false" ht="15" hidden="false" customHeight="true" outlineLevel="0" collapsed="false">
      <c r="A795" s="19" t="n">
        <v>46019.8333333333</v>
      </c>
      <c r="B795" s="1" t="s">
        <v>31</v>
      </c>
      <c r="C795" s="1" t="s">
        <v>174</v>
      </c>
      <c r="D795" s="1" t="s">
        <v>178</v>
      </c>
      <c r="E795" s="1" t="n">
        <f aca="false">'✍️ Score Entry 2025-26'!F799</f>
        <v>0</v>
      </c>
      <c r="F795" s="1" t="n">
        <f aca="false">'✍️ Score Entry 2025-26'!G799</f>
        <v>0</v>
      </c>
      <c r="G795" s="20" t="b">
        <f aca="false">E795&gt;F795</f>
        <v>0</v>
      </c>
      <c r="H795" s="20" t="b">
        <f aca="false">F795&gt;E795</f>
        <v>0</v>
      </c>
    </row>
    <row r="796" customFormat="false" ht="15" hidden="false" customHeight="true" outlineLevel="0" collapsed="false">
      <c r="A796" s="19" t="n">
        <v>46019.8333333333</v>
      </c>
      <c r="B796" s="1" t="s">
        <v>31</v>
      </c>
      <c r="C796" s="1" t="s">
        <v>210</v>
      </c>
      <c r="D796" s="1" t="s">
        <v>22</v>
      </c>
      <c r="E796" s="1" t="n">
        <f aca="false">'✍️ Score Entry 2025-26'!F800</f>
        <v>0</v>
      </c>
      <c r="F796" s="1" t="n">
        <f aca="false">'✍️ Score Entry 2025-26'!G800</f>
        <v>0</v>
      </c>
      <c r="G796" s="20" t="b">
        <f aca="false">E796&gt;F796</f>
        <v>0</v>
      </c>
      <c r="H796" s="20" t="b">
        <f aca="false">F796&gt;E796</f>
        <v>0</v>
      </c>
    </row>
    <row r="797" customFormat="false" ht="15" hidden="false" customHeight="true" outlineLevel="0" collapsed="false">
      <c r="A797" s="19" t="n">
        <v>46019.8333333333</v>
      </c>
      <c r="B797" s="1" t="s">
        <v>31</v>
      </c>
      <c r="C797" s="1" t="s">
        <v>164</v>
      </c>
      <c r="D797" s="1" t="s">
        <v>209</v>
      </c>
      <c r="E797" s="1" t="n">
        <f aca="false">'✍️ Score Entry 2025-26'!F801</f>
        <v>0</v>
      </c>
      <c r="F797" s="1" t="n">
        <f aca="false">'✍️ Score Entry 2025-26'!G801</f>
        <v>0</v>
      </c>
      <c r="G797" s="20" t="b">
        <f aca="false">E797&gt;F797</f>
        <v>0</v>
      </c>
      <c r="H797" s="20" t="b">
        <f aca="false">F797&gt;E797</f>
        <v>0</v>
      </c>
    </row>
    <row r="798" customFormat="false" ht="15" hidden="false" customHeight="true" outlineLevel="0" collapsed="false">
      <c r="A798" s="19" t="n">
        <v>46019.8333333333</v>
      </c>
      <c r="B798" s="1" t="s">
        <v>31</v>
      </c>
      <c r="C798" s="1" t="s">
        <v>139</v>
      </c>
      <c r="D798" s="1" t="s">
        <v>140</v>
      </c>
      <c r="E798" s="1" t="n">
        <f aca="false">'✍️ Score Entry 2025-26'!F802</f>
        <v>0</v>
      </c>
      <c r="F798" s="1" t="n">
        <f aca="false">'✍️ Score Entry 2025-26'!G802</f>
        <v>0</v>
      </c>
      <c r="G798" s="20" t="b">
        <f aca="false">E798&gt;F798</f>
        <v>0</v>
      </c>
      <c r="H798" s="20" t="b">
        <f aca="false">F798&gt;E798</f>
        <v>0</v>
      </c>
    </row>
    <row r="799" customFormat="false" ht="15" hidden="false" customHeight="true" outlineLevel="0" collapsed="false">
      <c r="A799" s="19" t="n">
        <v>46019.8333333333</v>
      </c>
      <c r="B799" s="1" t="s">
        <v>31</v>
      </c>
      <c r="C799" s="1" t="s">
        <v>24</v>
      </c>
      <c r="D799" s="1" t="s">
        <v>19</v>
      </c>
      <c r="E799" s="1" t="n">
        <f aca="false">'✍️ Score Entry 2025-26'!F803</f>
        <v>0</v>
      </c>
      <c r="F799" s="1" t="n">
        <f aca="false">'✍️ Score Entry 2025-26'!G803</f>
        <v>0</v>
      </c>
      <c r="G799" s="20" t="b">
        <f aca="false">E799&gt;F799</f>
        <v>0</v>
      </c>
      <c r="H799" s="20" t="b">
        <f aca="false">F799&gt;E799</f>
        <v>0</v>
      </c>
    </row>
    <row r="800" customFormat="false" ht="15" hidden="false" customHeight="true" outlineLevel="0" collapsed="false">
      <c r="A800" s="19" t="n">
        <v>46019.8333333333</v>
      </c>
      <c r="B800" s="1" t="s">
        <v>31</v>
      </c>
      <c r="C800" s="1" t="s">
        <v>145</v>
      </c>
      <c r="D800" s="1" t="s">
        <v>163</v>
      </c>
      <c r="E800" s="1" t="n">
        <f aca="false">'✍️ Score Entry 2025-26'!F804</f>
        <v>0</v>
      </c>
      <c r="F800" s="1" t="n">
        <f aca="false">'✍️ Score Entry 2025-26'!G804</f>
        <v>0</v>
      </c>
      <c r="G800" s="20" t="b">
        <f aca="false">E800&gt;F800</f>
        <v>0</v>
      </c>
      <c r="H800" s="20" t="b">
        <f aca="false">F800&gt;E800</f>
        <v>0</v>
      </c>
    </row>
    <row r="801" customFormat="false" ht="15" hidden="false" customHeight="true" outlineLevel="0" collapsed="false">
      <c r="A801" s="19" t="n">
        <v>46021.8333333333</v>
      </c>
      <c r="B801" s="1" t="s">
        <v>29</v>
      </c>
      <c r="C801" s="1" t="s">
        <v>126</v>
      </c>
      <c r="D801" s="1" t="s">
        <v>128</v>
      </c>
      <c r="E801" s="1" t="n">
        <f aca="false">'✍️ Score Entry 2025-26'!F805</f>
        <v>0</v>
      </c>
      <c r="F801" s="1" t="n">
        <f aca="false">'✍️ Score Entry 2025-26'!G805</f>
        <v>0</v>
      </c>
      <c r="G801" s="20" t="b">
        <f aca="false">E801&gt;F801</f>
        <v>0</v>
      </c>
      <c r="H801" s="20" t="b">
        <f aca="false">F801&gt;E801</f>
        <v>0</v>
      </c>
    </row>
    <row r="802" customFormat="false" ht="15" hidden="false" customHeight="true" outlineLevel="0" collapsed="false">
      <c r="A802" s="19" t="n">
        <v>46021.8333333333</v>
      </c>
      <c r="B802" s="1" t="s">
        <v>29</v>
      </c>
      <c r="C802" s="1" t="s">
        <v>202</v>
      </c>
      <c r="D802" s="1" t="s">
        <v>23</v>
      </c>
      <c r="E802" s="1" t="n">
        <f aca="false">'✍️ Score Entry 2025-26'!F806</f>
        <v>0</v>
      </c>
      <c r="F802" s="1" t="n">
        <f aca="false">'✍️ Score Entry 2025-26'!G806</f>
        <v>0</v>
      </c>
      <c r="G802" s="20" t="b">
        <f aca="false">E802&gt;F802</f>
        <v>0</v>
      </c>
      <c r="H802" s="20" t="b">
        <f aca="false">F802&gt;E802</f>
        <v>0</v>
      </c>
    </row>
    <row r="803" customFormat="false" ht="15" hidden="false" customHeight="true" outlineLevel="0" collapsed="false">
      <c r="A803" s="19" t="n">
        <v>46021.8333333333</v>
      </c>
      <c r="B803" s="1" t="s">
        <v>29</v>
      </c>
      <c r="C803" s="1" t="s">
        <v>152</v>
      </c>
      <c r="D803" s="1" t="s">
        <v>180</v>
      </c>
      <c r="E803" s="1" t="n">
        <f aca="false">'✍️ Score Entry 2025-26'!F807</f>
        <v>0</v>
      </c>
      <c r="F803" s="1" t="n">
        <f aca="false">'✍️ Score Entry 2025-26'!G807</f>
        <v>0</v>
      </c>
      <c r="G803" s="20" t="b">
        <f aca="false">E803&gt;F803</f>
        <v>0</v>
      </c>
      <c r="H803" s="20" t="b">
        <f aca="false">F803&gt;E803</f>
        <v>0</v>
      </c>
    </row>
    <row r="804" customFormat="false" ht="15" hidden="false" customHeight="true" outlineLevel="0" collapsed="false">
      <c r="A804" s="19" t="n">
        <v>46021.8333333333</v>
      </c>
      <c r="B804" s="1" t="s">
        <v>29</v>
      </c>
      <c r="C804" s="1" t="s">
        <v>137</v>
      </c>
      <c r="D804" s="1" t="s">
        <v>129</v>
      </c>
      <c r="E804" s="1" t="n">
        <f aca="false">'✍️ Score Entry 2025-26'!F808</f>
        <v>0</v>
      </c>
      <c r="F804" s="1" t="n">
        <f aca="false">'✍️ Score Entry 2025-26'!G808</f>
        <v>0</v>
      </c>
      <c r="G804" s="20" t="b">
        <f aca="false">E804&gt;F804</f>
        <v>0</v>
      </c>
      <c r="H804" s="20" t="b">
        <f aca="false">F804&gt;E804</f>
        <v>0</v>
      </c>
    </row>
    <row r="805" customFormat="false" ht="15" hidden="false" customHeight="true" outlineLevel="0" collapsed="false">
      <c r="A805" s="19" t="n">
        <v>46021.8333333333</v>
      </c>
      <c r="B805" s="1" t="s">
        <v>29</v>
      </c>
      <c r="C805" s="1" t="s">
        <v>121</v>
      </c>
      <c r="D805" s="1" t="s">
        <v>131</v>
      </c>
      <c r="E805" s="1" t="n">
        <f aca="false">'✍️ Score Entry 2025-26'!F809</f>
        <v>0</v>
      </c>
      <c r="F805" s="1" t="n">
        <f aca="false">'✍️ Score Entry 2025-26'!G809</f>
        <v>0</v>
      </c>
      <c r="G805" s="20" t="b">
        <f aca="false">E805&gt;F805</f>
        <v>0</v>
      </c>
      <c r="H805" s="20" t="b">
        <f aca="false">F805&gt;E805</f>
        <v>0</v>
      </c>
    </row>
    <row r="806" customFormat="false" ht="15" hidden="false" customHeight="true" outlineLevel="0" collapsed="false">
      <c r="A806" s="19" t="n">
        <v>46021.8333333333</v>
      </c>
      <c r="B806" s="1" t="s">
        <v>29</v>
      </c>
      <c r="C806" s="1" t="s">
        <v>21</v>
      </c>
      <c r="D806" s="1" t="s">
        <v>207</v>
      </c>
      <c r="E806" s="1" t="n">
        <f aca="false">'✍️ Score Entry 2025-26'!F810</f>
        <v>0</v>
      </c>
      <c r="F806" s="1" t="n">
        <f aca="false">'✍️ Score Entry 2025-26'!G810</f>
        <v>0</v>
      </c>
      <c r="G806" s="20" t="b">
        <f aca="false">E806&gt;F806</f>
        <v>0</v>
      </c>
      <c r="H806" s="20" t="b">
        <f aca="false">F806&gt;E806</f>
        <v>0</v>
      </c>
    </row>
    <row r="807" customFormat="false" ht="15" hidden="false" customHeight="true" outlineLevel="0" collapsed="false">
      <c r="A807" s="19" t="n">
        <v>46021.8333333333</v>
      </c>
      <c r="B807" s="1" t="s">
        <v>29</v>
      </c>
      <c r="C807" s="1" t="s">
        <v>130</v>
      </c>
      <c r="D807" s="1" t="s">
        <v>138</v>
      </c>
      <c r="E807" s="1" t="n">
        <f aca="false">'✍️ Score Entry 2025-26'!F811</f>
        <v>0</v>
      </c>
      <c r="F807" s="1" t="n">
        <f aca="false">'✍️ Score Entry 2025-26'!G811</f>
        <v>0</v>
      </c>
      <c r="G807" s="20" t="b">
        <f aca="false">E807&gt;F807</f>
        <v>0</v>
      </c>
      <c r="H807" s="20" t="b">
        <f aca="false">F807&gt;E807</f>
        <v>0</v>
      </c>
    </row>
    <row r="808" customFormat="false" ht="15" hidden="false" customHeight="true" outlineLevel="0" collapsed="false">
      <c r="A808" s="19" t="n">
        <v>46021.8333333333</v>
      </c>
      <c r="B808" s="1" t="s">
        <v>29</v>
      </c>
      <c r="C808" s="1" t="s">
        <v>162</v>
      </c>
      <c r="D808" s="1" t="s">
        <v>127</v>
      </c>
      <c r="E808" s="1" t="n">
        <f aca="false">'✍️ Score Entry 2025-26'!F812</f>
        <v>0</v>
      </c>
      <c r="F808" s="1" t="n">
        <f aca="false">'✍️ Score Entry 2025-26'!G812</f>
        <v>0</v>
      </c>
      <c r="G808" s="20" t="b">
        <f aca="false">E808&gt;F808</f>
        <v>0</v>
      </c>
      <c r="H808" s="20" t="b">
        <f aca="false">F808&gt;E808</f>
        <v>0</v>
      </c>
    </row>
    <row r="809" customFormat="false" ht="15" hidden="false" customHeight="true" outlineLevel="0" collapsed="false">
      <c r="A809" s="19" t="n">
        <v>46021.8333333333</v>
      </c>
      <c r="B809" s="1" t="s">
        <v>29</v>
      </c>
      <c r="C809" s="1" t="s">
        <v>153</v>
      </c>
      <c r="D809" s="1" t="s">
        <v>122</v>
      </c>
      <c r="E809" s="1" t="n">
        <f aca="false">'✍️ Score Entry 2025-26'!F813</f>
        <v>0</v>
      </c>
      <c r="F809" s="1" t="n">
        <f aca="false">'✍️ Score Entry 2025-26'!G813</f>
        <v>0</v>
      </c>
      <c r="G809" s="20" t="b">
        <f aca="false">E809&gt;F809</f>
        <v>0</v>
      </c>
      <c r="H809" s="20" t="b">
        <f aca="false">F809&gt;E809</f>
        <v>0</v>
      </c>
    </row>
    <row r="810" customFormat="false" ht="15" hidden="false" customHeight="true" outlineLevel="0" collapsed="false">
      <c r="A810" s="19" t="n">
        <v>46021.8333333333</v>
      </c>
      <c r="B810" s="1" t="s">
        <v>29</v>
      </c>
      <c r="C810" s="1" t="s">
        <v>201</v>
      </c>
      <c r="D810" s="1" t="s">
        <v>132</v>
      </c>
      <c r="E810" s="1" t="n">
        <f aca="false">'✍️ Score Entry 2025-26'!F814</f>
        <v>0</v>
      </c>
      <c r="F810" s="1" t="n">
        <f aca="false">'✍️ Score Entry 2025-26'!G814</f>
        <v>0</v>
      </c>
      <c r="G810" s="20" t="b">
        <f aca="false">E810&gt;F810</f>
        <v>0</v>
      </c>
      <c r="H810" s="20" t="b">
        <f aca="false">F810&gt;E810</f>
        <v>0</v>
      </c>
    </row>
    <row r="811" customFormat="false" ht="15" hidden="false" customHeight="true" outlineLevel="0" collapsed="false">
      <c r="A811" s="19" t="n">
        <v>46025.625</v>
      </c>
      <c r="B811" s="1" t="s">
        <v>29</v>
      </c>
      <c r="C811" s="1" t="s">
        <v>129</v>
      </c>
      <c r="D811" s="1" t="s">
        <v>201</v>
      </c>
      <c r="E811" s="1" t="n">
        <f aca="false">'✍️ Score Entry 2025-26'!F815</f>
        <v>0</v>
      </c>
      <c r="F811" s="1" t="n">
        <f aca="false">'✍️ Score Entry 2025-26'!G815</f>
        <v>0</v>
      </c>
      <c r="G811" s="20" t="b">
        <f aca="false">E811&gt;F811</f>
        <v>0</v>
      </c>
      <c r="H811" s="20" t="b">
        <f aca="false">F811&gt;E811</f>
        <v>0</v>
      </c>
    </row>
    <row r="812" customFormat="false" ht="15" hidden="false" customHeight="true" outlineLevel="0" collapsed="false">
      <c r="A812" s="19" t="n">
        <v>46025.625</v>
      </c>
      <c r="B812" s="1" t="s">
        <v>29</v>
      </c>
      <c r="C812" s="1" t="s">
        <v>128</v>
      </c>
      <c r="D812" s="1" t="s">
        <v>152</v>
      </c>
      <c r="E812" s="1" t="n">
        <f aca="false">'✍️ Score Entry 2025-26'!F816</f>
        <v>0</v>
      </c>
      <c r="F812" s="1" t="n">
        <f aca="false">'✍️ Score Entry 2025-26'!G816</f>
        <v>0</v>
      </c>
      <c r="G812" s="20" t="b">
        <f aca="false">E812&gt;F812</f>
        <v>0</v>
      </c>
      <c r="H812" s="20" t="b">
        <f aca="false">F812&gt;E812</f>
        <v>0</v>
      </c>
    </row>
    <row r="813" customFormat="false" ht="15" hidden="false" customHeight="true" outlineLevel="0" collapsed="false">
      <c r="A813" s="19" t="n">
        <v>46025.625</v>
      </c>
      <c r="B813" s="1" t="s">
        <v>29</v>
      </c>
      <c r="C813" s="1" t="s">
        <v>132</v>
      </c>
      <c r="D813" s="1" t="s">
        <v>153</v>
      </c>
      <c r="E813" s="1" t="n">
        <f aca="false">'✍️ Score Entry 2025-26'!F817</f>
        <v>0</v>
      </c>
      <c r="F813" s="1" t="n">
        <f aca="false">'✍️ Score Entry 2025-26'!G817</f>
        <v>0</v>
      </c>
      <c r="G813" s="20" t="b">
        <f aca="false">E813&gt;F813</f>
        <v>0</v>
      </c>
      <c r="H813" s="20" t="b">
        <f aca="false">F813&gt;E813</f>
        <v>0</v>
      </c>
    </row>
    <row r="814" customFormat="false" ht="15" hidden="false" customHeight="true" outlineLevel="0" collapsed="false">
      <c r="A814" s="19" t="n">
        <v>46025.625</v>
      </c>
      <c r="B814" s="1" t="s">
        <v>29</v>
      </c>
      <c r="C814" s="1" t="s">
        <v>23</v>
      </c>
      <c r="D814" s="1" t="s">
        <v>162</v>
      </c>
      <c r="E814" s="1" t="n">
        <f aca="false">'✍️ Score Entry 2025-26'!F818</f>
        <v>0</v>
      </c>
      <c r="F814" s="1" t="n">
        <f aca="false">'✍️ Score Entry 2025-26'!G818</f>
        <v>0</v>
      </c>
      <c r="G814" s="20" t="b">
        <f aca="false">E814&gt;F814</f>
        <v>0</v>
      </c>
      <c r="H814" s="20" t="b">
        <f aca="false">F814&gt;E814</f>
        <v>0</v>
      </c>
    </row>
    <row r="815" customFormat="false" ht="15" hidden="false" customHeight="true" outlineLevel="0" collapsed="false">
      <c r="A815" s="19" t="n">
        <v>46025.625</v>
      </c>
      <c r="B815" s="1" t="s">
        <v>29</v>
      </c>
      <c r="C815" s="1" t="s">
        <v>207</v>
      </c>
      <c r="D815" s="1" t="s">
        <v>121</v>
      </c>
      <c r="E815" s="1" t="n">
        <f aca="false">'✍️ Score Entry 2025-26'!F819</f>
        <v>0</v>
      </c>
      <c r="F815" s="1" t="n">
        <f aca="false">'✍️ Score Entry 2025-26'!G819</f>
        <v>0</v>
      </c>
      <c r="G815" s="20" t="b">
        <f aca="false">E815&gt;F815</f>
        <v>0</v>
      </c>
      <c r="H815" s="20" t="b">
        <f aca="false">F815&gt;E815</f>
        <v>0</v>
      </c>
    </row>
    <row r="816" customFormat="false" ht="15" hidden="false" customHeight="true" outlineLevel="0" collapsed="false">
      <c r="A816" s="19" t="n">
        <v>46025.625</v>
      </c>
      <c r="B816" s="1" t="s">
        <v>29</v>
      </c>
      <c r="C816" s="1" t="s">
        <v>122</v>
      </c>
      <c r="D816" s="1" t="s">
        <v>21</v>
      </c>
      <c r="E816" s="1" t="n">
        <f aca="false">'✍️ Score Entry 2025-26'!F820</f>
        <v>0</v>
      </c>
      <c r="F816" s="1" t="n">
        <f aca="false">'✍️ Score Entry 2025-26'!G820</f>
        <v>0</v>
      </c>
      <c r="G816" s="20" t="b">
        <f aca="false">E816&gt;F816</f>
        <v>0</v>
      </c>
      <c r="H816" s="20" t="b">
        <f aca="false">F816&gt;E816</f>
        <v>0</v>
      </c>
    </row>
    <row r="817" customFormat="false" ht="15" hidden="false" customHeight="true" outlineLevel="0" collapsed="false">
      <c r="A817" s="19" t="n">
        <v>46025.625</v>
      </c>
      <c r="B817" s="1" t="s">
        <v>29</v>
      </c>
      <c r="C817" s="1" t="s">
        <v>138</v>
      </c>
      <c r="D817" s="1" t="s">
        <v>126</v>
      </c>
      <c r="E817" s="1" t="n">
        <f aca="false">'✍️ Score Entry 2025-26'!F821</f>
        <v>0</v>
      </c>
      <c r="F817" s="1" t="n">
        <f aca="false">'✍️ Score Entry 2025-26'!G821</f>
        <v>0</v>
      </c>
      <c r="G817" s="20" t="b">
        <f aca="false">E817&gt;F817</f>
        <v>0</v>
      </c>
      <c r="H817" s="20" t="b">
        <f aca="false">F817&gt;E817</f>
        <v>0</v>
      </c>
    </row>
    <row r="818" customFormat="false" ht="15" hidden="false" customHeight="true" outlineLevel="0" collapsed="false">
      <c r="A818" s="19" t="n">
        <v>46025.625</v>
      </c>
      <c r="B818" s="1" t="s">
        <v>29</v>
      </c>
      <c r="C818" s="1" t="s">
        <v>131</v>
      </c>
      <c r="D818" s="1" t="s">
        <v>137</v>
      </c>
      <c r="E818" s="1" t="n">
        <f aca="false">'✍️ Score Entry 2025-26'!F822</f>
        <v>0</v>
      </c>
      <c r="F818" s="1" t="n">
        <f aca="false">'✍️ Score Entry 2025-26'!G822</f>
        <v>0</v>
      </c>
      <c r="G818" s="20" t="b">
        <f aca="false">E818&gt;F818</f>
        <v>0</v>
      </c>
      <c r="H818" s="20" t="b">
        <f aca="false">F818&gt;E818</f>
        <v>0</v>
      </c>
    </row>
    <row r="819" customFormat="false" ht="15" hidden="false" customHeight="true" outlineLevel="0" collapsed="false">
      <c r="A819" s="19" t="n">
        <v>46025.625</v>
      </c>
      <c r="B819" s="1" t="s">
        <v>29</v>
      </c>
      <c r="C819" s="1" t="s">
        <v>127</v>
      </c>
      <c r="D819" s="1" t="s">
        <v>130</v>
      </c>
      <c r="E819" s="1" t="n">
        <f aca="false">'✍️ Score Entry 2025-26'!F823</f>
        <v>0</v>
      </c>
      <c r="F819" s="1" t="n">
        <f aca="false">'✍️ Score Entry 2025-26'!G823</f>
        <v>0</v>
      </c>
      <c r="G819" s="20" t="b">
        <f aca="false">E819&gt;F819</f>
        <v>0</v>
      </c>
      <c r="H819" s="20" t="b">
        <f aca="false">F819&gt;E819</f>
        <v>0</v>
      </c>
    </row>
    <row r="820" customFormat="false" ht="15" hidden="false" customHeight="true" outlineLevel="0" collapsed="false">
      <c r="A820" s="19" t="n">
        <v>46025.625</v>
      </c>
      <c r="B820" s="1" t="s">
        <v>29</v>
      </c>
      <c r="C820" s="1" t="s">
        <v>180</v>
      </c>
      <c r="D820" s="1" t="s">
        <v>202</v>
      </c>
      <c r="E820" s="1" t="n">
        <f aca="false">'✍️ Score Entry 2025-26'!F824</f>
        <v>0</v>
      </c>
      <c r="F820" s="1" t="n">
        <f aca="false">'✍️ Score Entry 2025-26'!G824</f>
        <v>0</v>
      </c>
      <c r="G820" s="20" t="b">
        <f aca="false">E820&gt;F820</f>
        <v>0</v>
      </c>
      <c r="H820" s="20" t="b">
        <f aca="false">F820&gt;E820</f>
        <v>0</v>
      </c>
    </row>
    <row r="821" customFormat="false" ht="15" hidden="false" customHeight="true" outlineLevel="0" collapsed="false">
      <c r="A821" s="19" t="n">
        <v>46025.8333333333</v>
      </c>
      <c r="B821" s="1" t="s">
        <v>31</v>
      </c>
      <c r="C821" s="1" t="s">
        <v>169</v>
      </c>
      <c r="D821" s="1" t="s">
        <v>22</v>
      </c>
      <c r="E821" s="1" t="n">
        <f aca="false">'✍️ Score Entry 2025-26'!F825</f>
        <v>0</v>
      </c>
      <c r="F821" s="1" t="n">
        <f aca="false">'✍️ Score Entry 2025-26'!G825</f>
        <v>0</v>
      </c>
      <c r="G821" s="20" t="b">
        <f aca="false">E821&gt;F821</f>
        <v>0</v>
      </c>
      <c r="H821" s="20" t="b">
        <f aca="false">F821&gt;E821</f>
        <v>0</v>
      </c>
    </row>
    <row r="822" customFormat="false" ht="15" hidden="false" customHeight="true" outlineLevel="0" collapsed="false">
      <c r="A822" s="19" t="n">
        <v>46025.8333333333</v>
      </c>
      <c r="B822" s="1" t="s">
        <v>31</v>
      </c>
      <c r="C822" s="1" t="s">
        <v>177</v>
      </c>
      <c r="D822" s="1" t="s">
        <v>174</v>
      </c>
      <c r="E822" s="1" t="n">
        <f aca="false">'✍️ Score Entry 2025-26'!F826</f>
        <v>0</v>
      </c>
      <c r="F822" s="1" t="n">
        <f aca="false">'✍️ Score Entry 2025-26'!G826</f>
        <v>0</v>
      </c>
      <c r="G822" s="20" t="b">
        <f aca="false">E822&gt;F822</f>
        <v>0</v>
      </c>
      <c r="H822" s="20" t="b">
        <f aca="false">F822&gt;E822</f>
        <v>0</v>
      </c>
    </row>
    <row r="823" customFormat="false" ht="15" hidden="false" customHeight="true" outlineLevel="0" collapsed="false">
      <c r="A823" s="19" t="n">
        <v>46025.8333333333</v>
      </c>
      <c r="B823" s="1" t="s">
        <v>31</v>
      </c>
      <c r="C823" s="1" t="s">
        <v>19</v>
      </c>
      <c r="D823" s="1" t="s">
        <v>164</v>
      </c>
      <c r="E823" s="1" t="n">
        <f aca="false">'✍️ Score Entry 2025-26'!F827</f>
        <v>0</v>
      </c>
      <c r="F823" s="1" t="n">
        <f aca="false">'✍️ Score Entry 2025-26'!G827</f>
        <v>0</v>
      </c>
      <c r="G823" s="20" t="b">
        <f aca="false">E823&gt;F823</f>
        <v>0</v>
      </c>
      <c r="H823" s="20" t="b">
        <f aca="false">F823&gt;E823</f>
        <v>0</v>
      </c>
    </row>
    <row r="824" customFormat="false" ht="15" hidden="false" customHeight="true" outlineLevel="0" collapsed="false">
      <c r="A824" s="19" t="n">
        <v>46025.8333333333</v>
      </c>
      <c r="B824" s="1" t="s">
        <v>31</v>
      </c>
      <c r="C824" s="1" t="s">
        <v>163</v>
      </c>
      <c r="D824" s="1" t="s">
        <v>146</v>
      </c>
      <c r="E824" s="1" t="n">
        <f aca="false">'✍️ Score Entry 2025-26'!F828</f>
        <v>0</v>
      </c>
      <c r="F824" s="1" t="n">
        <f aca="false">'✍️ Score Entry 2025-26'!G828</f>
        <v>0</v>
      </c>
      <c r="G824" s="20" t="b">
        <f aca="false">E824&gt;F824</f>
        <v>0</v>
      </c>
      <c r="H824" s="20" t="b">
        <f aca="false">F824&gt;E824</f>
        <v>0</v>
      </c>
    </row>
    <row r="825" customFormat="false" ht="15" hidden="false" customHeight="true" outlineLevel="0" collapsed="false">
      <c r="A825" s="19" t="n">
        <v>46025.8333333333</v>
      </c>
      <c r="B825" s="1" t="s">
        <v>31</v>
      </c>
      <c r="C825" s="1" t="s">
        <v>209</v>
      </c>
      <c r="D825" s="1" t="s">
        <v>139</v>
      </c>
      <c r="E825" s="1" t="n">
        <f aca="false">'✍️ Score Entry 2025-26'!F829</f>
        <v>0</v>
      </c>
      <c r="F825" s="1" t="n">
        <f aca="false">'✍️ Score Entry 2025-26'!G829</f>
        <v>0</v>
      </c>
      <c r="G825" s="20" t="b">
        <f aca="false">E825&gt;F825</f>
        <v>0</v>
      </c>
      <c r="H825" s="20" t="b">
        <f aca="false">F825&gt;E825</f>
        <v>0</v>
      </c>
    </row>
    <row r="826" customFormat="false" ht="15" hidden="false" customHeight="true" outlineLevel="0" collapsed="false">
      <c r="A826" s="19" t="n">
        <v>46025.8333333333</v>
      </c>
      <c r="B826" s="1" t="s">
        <v>31</v>
      </c>
      <c r="C826" s="1" t="s">
        <v>140</v>
      </c>
      <c r="D826" s="1" t="s">
        <v>210</v>
      </c>
      <c r="E826" s="1" t="n">
        <f aca="false">'✍️ Score Entry 2025-26'!F830</f>
        <v>0</v>
      </c>
      <c r="F826" s="1" t="n">
        <f aca="false">'✍️ Score Entry 2025-26'!G830</f>
        <v>0</v>
      </c>
      <c r="G826" s="20" t="b">
        <f aca="false">E826&gt;F826</f>
        <v>0</v>
      </c>
      <c r="H826" s="20" t="b">
        <f aca="false">F826&gt;E826</f>
        <v>0</v>
      </c>
    </row>
    <row r="827" customFormat="false" ht="15" hidden="false" customHeight="true" outlineLevel="0" collapsed="false">
      <c r="A827" s="19" t="n">
        <v>46025.8333333333</v>
      </c>
      <c r="B827" s="1" t="s">
        <v>31</v>
      </c>
      <c r="C827" s="1" t="s">
        <v>178</v>
      </c>
      <c r="D827" s="1" t="s">
        <v>165</v>
      </c>
      <c r="E827" s="1" t="n">
        <f aca="false">'✍️ Score Entry 2025-26'!F831</f>
        <v>0</v>
      </c>
      <c r="F827" s="1" t="n">
        <f aca="false">'✍️ Score Entry 2025-26'!G831</f>
        <v>0</v>
      </c>
      <c r="G827" s="20" t="b">
        <f aca="false">E827&gt;F827</f>
        <v>0</v>
      </c>
      <c r="H827" s="20" t="b">
        <f aca="false">F827&gt;E827</f>
        <v>0</v>
      </c>
    </row>
    <row r="828" customFormat="false" ht="15" hidden="false" customHeight="true" outlineLevel="0" collapsed="false">
      <c r="A828" s="19" t="n">
        <v>46025.8333333333</v>
      </c>
      <c r="B828" s="1" t="s">
        <v>31</v>
      </c>
      <c r="C828" s="1" t="s">
        <v>136</v>
      </c>
      <c r="D828" s="1" t="s">
        <v>213</v>
      </c>
      <c r="E828" s="1" t="n">
        <f aca="false">'✍️ Score Entry 2025-26'!F832</f>
        <v>0</v>
      </c>
      <c r="F828" s="1" t="n">
        <f aca="false">'✍️ Score Entry 2025-26'!G832</f>
        <v>0</v>
      </c>
      <c r="G828" s="20" t="b">
        <f aca="false">E828&gt;F828</f>
        <v>0</v>
      </c>
      <c r="H828" s="20" t="b">
        <f aca="false">F828&gt;E828</f>
        <v>0</v>
      </c>
    </row>
    <row r="829" customFormat="false" ht="15" hidden="false" customHeight="true" outlineLevel="0" collapsed="false">
      <c r="A829" s="19" t="n">
        <v>46025.8333333333</v>
      </c>
      <c r="B829" s="1" t="s">
        <v>31</v>
      </c>
      <c r="C829" s="1" t="s">
        <v>24</v>
      </c>
      <c r="D829" s="1" t="s">
        <v>20</v>
      </c>
      <c r="E829" s="1" t="n">
        <f aca="false">'✍️ Score Entry 2025-26'!F833</f>
        <v>0</v>
      </c>
      <c r="F829" s="1" t="n">
        <f aca="false">'✍️ Score Entry 2025-26'!G833</f>
        <v>0</v>
      </c>
      <c r="G829" s="20" t="b">
        <f aca="false">E829&gt;F829</f>
        <v>0</v>
      </c>
      <c r="H829" s="20" t="b">
        <f aca="false">F829&gt;E829</f>
        <v>0</v>
      </c>
    </row>
    <row r="830" customFormat="false" ht="15" hidden="false" customHeight="true" outlineLevel="0" collapsed="false">
      <c r="A830" s="19" t="n">
        <v>46025.8333333333</v>
      </c>
      <c r="B830" s="1" t="s">
        <v>31</v>
      </c>
      <c r="C830" s="1" t="s">
        <v>168</v>
      </c>
      <c r="D830" s="1" t="s">
        <v>145</v>
      </c>
      <c r="E830" s="1" t="n">
        <f aca="false">'✍️ Score Entry 2025-26'!F834</f>
        <v>0</v>
      </c>
      <c r="F830" s="1" t="n">
        <f aca="false">'✍️ Score Entry 2025-26'!G834</f>
        <v>0</v>
      </c>
      <c r="G830" s="20" t="b">
        <f aca="false">E830&gt;F830</f>
        <v>0</v>
      </c>
      <c r="H830" s="20" t="b">
        <f aca="false">F830&gt;E830</f>
        <v>0</v>
      </c>
    </row>
    <row r="831" customFormat="false" ht="15" hidden="false" customHeight="true" outlineLevel="0" collapsed="false">
      <c r="A831" s="19" t="n">
        <v>46026.8333333333</v>
      </c>
      <c r="B831" s="1" t="s">
        <v>33</v>
      </c>
      <c r="C831" s="1" t="s">
        <v>144</v>
      </c>
      <c r="D831" s="1" t="s">
        <v>171</v>
      </c>
      <c r="E831" s="1" t="n">
        <f aca="false">'✍️ Score Entry 2025-26'!F835</f>
        <v>0</v>
      </c>
      <c r="F831" s="1" t="n">
        <f aca="false">'✍️ Score Entry 2025-26'!G835</f>
        <v>0</v>
      </c>
      <c r="G831" s="20" t="b">
        <f aca="false">E831&gt;F831</f>
        <v>0</v>
      </c>
      <c r="H831" s="20" t="b">
        <f aca="false">F831&gt;E831</f>
        <v>0</v>
      </c>
    </row>
    <row r="832" customFormat="false" ht="15" hidden="false" customHeight="true" outlineLevel="0" collapsed="false">
      <c r="A832" s="19" t="n">
        <v>46026.8333333333</v>
      </c>
      <c r="B832" s="1" t="s">
        <v>33</v>
      </c>
      <c r="C832" s="1" t="s">
        <v>149</v>
      </c>
      <c r="D832" s="1" t="s">
        <v>172</v>
      </c>
      <c r="E832" s="1" t="n">
        <f aca="false">'✍️ Score Entry 2025-26'!F836</f>
        <v>0</v>
      </c>
      <c r="F832" s="1" t="n">
        <f aca="false">'✍️ Score Entry 2025-26'!G836</f>
        <v>0</v>
      </c>
      <c r="G832" s="20" t="b">
        <f aca="false">E832&gt;F832</f>
        <v>0</v>
      </c>
      <c r="H832" s="20" t="b">
        <f aca="false">F832&gt;E832</f>
        <v>0</v>
      </c>
    </row>
    <row r="833" customFormat="false" ht="15" hidden="false" customHeight="true" outlineLevel="0" collapsed="false">
      <c r="A833" s="19" t="n">
        <v>46026.8333333333</v>
      </c>
      <c r="B833" s="1" t="s">
        <v>33</v>
      </c>
      <c r="C833" s="1" t="s">
        <v>155</v>
      </c>
      <c r="D833" s="1" t="s">
        <v>161</v>
      </c>
      <c r="E833" s="1" t="n">
        <f aca="false">'✍️ Score Entry 2025-26'!F837</f>
        <v>0</v>
      </c>
      <c r="F833" s="1" t="n">
        <f aca="false">'✍️ Score Entry 2025-26'!G837</f>
        <v>0</v>
      </c>
      <c r="G833" s="20" t="b">
        <f aca="false">E833&gt;F833</f>
        <v>0</v>
      </c>
      <c r="H833" s="20" t="b">
        <f aca="false">F833&gt;E833</f>
        <v>0</v>
      </c>
    </row>
    <row r="834" customFormat="false" ht="15" hidden="false" customHeight="true" outlineLevel="0" collapsed="false">
      <c r="A834" s="19" t="n">
        <v>46026.8333333333</v>
      </c>
      <c r="B834" s="1" t="s">
        <v>33</v>
      </c>
      <c r="C834" s="1" t="s">
        <v>17</v>
      </c>
      <c r="D834" s="1" t="s">
        <v>206</v>
      </c>
      <c r="E834" s="1" t="n">
        <f aca="false">'✍️ Score Entry 2025-26'!F838</f>
        <v>0</v>
      </c>
      <c r="F834" s="1" t="n">
        <f aca="false">'✍️ Score Entry 2025-26'!G838</f>
        <v>0</v>
      </c>
      <c r="G834" s="20" t="b">
        <f aca="false">E834&gt;F834</f>
        <v>0</v>
      </c>
      <c r="H834" s="20" t="b">
        <f aca="false">F834&gt;E834</f>
        <v>0</v>
      </c>
    </row>
    <row r="835" customFormat="false" ht="15" hidden="false" customHeight="true" outlineLevel="0" collapsed="false">
      <c r="A835" s="19" t="n">
        <v>46026.8333333333</v>
      </c>
      <c r="B835" s="1" t="s">
        <v>33</v>
      </c>
      <c r="C835" s="1" t="s">
        <v>158</v>
      </c>
      <c r="D835" s="1" t="s">
        <v>157</v>
      </c>
      <c r="E835" s="1" t="n">
        <f aca="false">'✍️ Score Entry 2025-26'!F839</f>
        <v>0</v>
      </c>
      <c r="F835" s="1" t="n">
        <f aca="false">'✍️ Score Entry 2025-26'!G839</f>
        <v>0</v>
      </c>
      <c r="G835" s="20" t="b">
        <f aca="false">E835&gt;F835</f>
        <v>0</v>
      </c>
      <c r="H835" s="20" t="b">
        <f aca="false">F835&gt;E835</f>
        <v>0</v>
      </c>
    </row>
    <row r="836" customFormat="false" ht="15" hidden="false" customHeight="true" outlineLevel="0" collapsed="false">
      <c r="A836" s="19" t="n">
        <v>46026.8333333333</v>
      </c>
      <c r="B836" s="1" t="s">
        <v>33</v>
      </c>
      <c r="C836" s="1" t="s">
        <v>135</v>
      </c>
      <c r="D836" s="1" t="s">
        <v>159</v>
      </c>
      <c r="E836" s="1" t="n">
        <f aca="false">'✍️ Score Entry 2025-26'!F840</f>
        <v>0</v>
      </c>
      <c r="F836" s="1" t="n">
        <f aca="false">'✍️ Score Entry 2025-26'!G840</f>
        <v>0</v>
      </c>
      <c r="G836" s="20" t="b">
        <f aca="false">E836&gt;F836</f>
        <v>0</v>
      </c>
      <c r="H836" s="20" t="b">
        <f aca="false">F836&gt;E836</f>
        <v>0</v>
      </c>
    </row>
    <row r="837" customFormat="false" ht="15" hidden="false" customHeight="true" outlineLevel="0" collapsed="false">
      <c r="A837" s="19" t="n">
        <v>46026.8333333333</v>
      </c>
      <c r="B837" s="1" t="s">
        <v>33</v>
      </c>
      <c r="C837" s="1" t="s">
        <v>205</v>
      </c>
      <c r="D837" s="1" t="s">
        <v>204</v>
      </c>
      <c r="E837" s="1" t="n">
        <f aca="false">'✍️ Score Entry 2025-26'!F841</f>
        <v>0</v>
      </c>
      <c r="F837" s="1" t="n">
        <f aca="false">'✍️ Score Entry 2025-26'!G841</f>
        <v>0</v>
      </c>
      <c r="G837" s="20" t="b">
        <f aca="false">E837&gt;F837</f>
        <v>0</v>
      </c>
      <c r="H837" s="20" t="b">
        <f aca="false">F837&gt;E837</f>
        <v>0</v>
      </c>
    </row>
    <row r="838" customFormat="false" ht="15" hidden="false" customHeight="true" outlineLevel="0" collapsed="false">
      <c r="A838" s="19" t="n">
        <v>46026.8333333333</v>
      </c>
      <c r="B838" s="1" t="s">
        <v>33</v>
      </c>
      <c r="C838" s="1" t="s">
        <v>134</v>
      </c>
      <c r="D838" s="1" t="s">
        <v>154</v>
      </c>
      <c r="E838" s="1" t="n">
        <f aca="false">'✍️ Score Entry 2025-26'!F842</f>
        <v>0</v>
      </c>
      <c r="F838" s="1" t="n">
        <f aca="false">'✍️ Score Entry 2025-26'!G842</f>
        <v>0</v>
      </c>
      <c r="G838" s="20" t="b">
        <f aca="false">E838&gt;F838</f>
        <v>0</v>
      </c>
      <c r="H838" s="20" t="b">
        <f aca="false">F838&gt;E838</f>
        <v>0</v>
      </c>
    </row>
    <row r="839" customFormat="false" ht="15" hidden="false" customHeight="true" outlineLevel="0" collapsed="false">
      <c r="A839" s="19" t="n">
        <v>46026.8333333333</v>
      </c>
      <c r="B839" s="1" t="s">
        <v>30</v>
      </c>
      <c r="C839" s="1" t="s">
        <v>119</v>
      </c>
      <c r="D839" s="1" t="s">
        <v>200</v>
      </c>
      <c r="E839" s="1" t="n">
        <f aca="false">'✍️ Score Entry 2025-26'!F843</f>
        <v>0</v>
      </c>
      <c r="F839" s="1" t="n">
        <f aca="false">'✍️ Score Entry 2025-26'!G843</f>
        <v>0</v>
      </c>
      <c r="G839" s="20" t="b">
        <f aca="false">E839&gt;F839</f>
        <v>0</v>
      </c>
      <c r="H839" s="20" t="b">
        <f aca="false">F839&gt;E839</f>
        <v>0</v>
      </c>
    </row>
    <row r="840" customFormat="false" ht="15" hidden="false" customHeight="true" outlineLevel="0" collapsed="false">
      <c r="A840" s="19" t="n">
        <v>46026.8333333333</v>
      </c>
      <c r="B840" s="1" t="s">
        <v>30</v>
      </c>
      <c r="C840" s="1" t="s">
        <v>166</v>
      </c>
      <c r="D840" s="1" t="s">
        <v>182</v>
      </c>
      <c r="E840" s="1" t="n">
        <f aca="false">'✍️ Score Entry 2025-26'!F844</f>
        <v>0</v>
      </c>
      <c r="F840" s="1" t="n">
        <f aca="false">'✍️ Score Entry 2025-26'!G844</f>
        <v>0</v>
      </c>
      <c r="G840" s="20" t="b">
        <f aca="false">E840&gt;F840</f>
        <v>0</v>
      </c>
      <c r="H840" s="20" t="b">
        <f aca="false">F840&gt;E840</f>
        <v>0</v>
      </c>
    </row>
    <row r="841" customFormat="false" ht="15" hidden="false" customHeight="true" outlineLevel="0" collapsed="false">
      <c r="A841" s="19" t="n">
        <v>46026.8333333333</v>
      </c>
      <c r="B841" s="1" t="s">
        <v>30</v>
      </c>
      <c r="C841" s="1" t="s">
        <v>18</v>
      </c>
      <c r="D841" s="1" t="s">
        <v>116</v>
      </c>
      <c r="E841" s="1" t="n">
        <f aca="false">'✍️ Score Entry 2025-26'!F845</f>
        <v>0</v>
      </c>
      <c r="F841" s="1" t="n">
        <f aca="false">'✍️ Score Entry 2025-26'!G845</f>
        <v>0</v>
      </c>
      <c r="G841" s="20" t="b">
        <f aca="false">E841&gt;F841</f>
        <v>0</v>
      </c>
      <c r="H841" s="20" t="b">
        <f aca="false">F841&gt;E841</f>
        <v>0</v>
      </c>
    </row>
    <row r="842" customFormat="false" ht="15" hidden="false" customHeight="true" outlineLevel="0" collapsed="false">
      <c r="A842" s="19" t="n">
        <v>46026.8333333333</v>
      </c>
      <c r="B842" s="1" t="s">
        <v>30</v>
      </c>
      <c r="C842" s="1" t="s">
        <v>167</v>
      </c>
      <c r="D842" s="1" t="s">
        <v>115</v>
      </c>
      <c r="E842" s="1" t="n">
        <f aca="false">'✍️ Score Entry 2025-26'!F846</f>
        <v>0</v>
      </c>
      <c r="F842" s="1" t="n">
        <f aca="false">'✍️ Score Entry 2025-26'!G846</f>
        <v>0</v>
      </c>
      <c r="G842" s="20" t="b">
        <f aca="false">E842&gt;F842</f>
        <v>0</v>
      </c>
      <c r="H842" s="20" t="b">
        <f aca="false">F842&gt;E842</f>
        <v>0</v>
      </c>
    </row>
    <row r="843" customFormat="false" ht="15" hidden="false" customHeight="true" outlineLevel="0" collapsed="false">
      <c r="A843" s="19" t="n">
        <v>46026.8333333333</v>
      </c>
      <c r="B843" s="1" t="s">
        <v>30</v>
      </c>
      <c r="C843" s="1" t="s">
        <v>141</v>
      </c>
      <c r="D843" s="1" t="s">
        <v>114</v>
      </c>
      <c r="E843" s="1" t="n">
        <f aca="false">'✍️ Score Entry 2025-26'!F847</f>
        <v>0</v>
      </c>
      <c r="F843" s="1" t="n">
        <f aca="false">'✍️ Score Entry 2025-26'!G847</f>
        <v>0</v>
      </c>
      <c r="G843" s="20" t="b">
        <f aca="false">E843&gt;F843</f>
        <v>0</v>
      </c>
      <c r="H843" s="20" t="b">
        <f aca="false">F843&gt;E843</f>
        <v>0</v>
      </c>
    </row>
    <row r="844" customFormat="false" ht="15" hidden="false" customHeight="true" outlineLevel="0" collapsed="false">
      <c r="A844" s="19" t="n">
        <v>46026.8333333333</v>
      </c>
      <c r="B844" s="1" t="s">
        <v>30</v>
      </c>
      <c r="C844" s="1" t="s">
        <v>173</v>
      </c>
      <c r="D844" s="1" t="s">
        <v>117</v>
      </c>
      <c r="E844" s="1" t="n">
        <f aca="false">'✍️ Score Entry 2025-26'!F848</f>
        <v>0</v>
      </c>
      <c r="F844" s="1" t="n">
        <f aca="false">'✍️ Score Entry 2025-26'!G848</f>
        <v>0</v>
      </c>
      <c r="G844" s="20" t="b">
        <f aca="false">E844&gt;F844</f>
        <v>0</v>
      </c>
      <c r="H844" s="20" t="b">
        <f aca="false">F844&gt;E844</f>
        <v>0</v>
      </c>
    </row>
    <row r="845" customFormat="false" ht="15" hidden="false" customHeight="true" outlineLevel="0" collapsed="false">
      <c r="A845" s="19" t="n">
        <v>46026.8333333333</v>
      </c>
      <c r="B845" s="1" t="s">
        <v>30</v>
      </c>
      <c r="C845" s="1" t="s">
        <v>176</v>
      </c>
      <c r="D845" s="1" t="s">
        <v>16</v>
      </c>
      <c r="E845" s="1" t="n">
        <f aca="false">'✍️ Score Entry 2025-26'!F849</f>
        <v>0</v>
      </c>
      <c r="F845" s="1" t="n">
        <f aca="false">'✍️ Score Entry 2025-26'!G849</f>
        <v>0</v>
      </c>
      <c r="G845" s="20" t="b">
        <f aca="false">E845&gt;F845</f>
        <v>0</v>
      </c>
      <c r="H845" s="20" t="b">
        <f aca="false">F845&gt;E845</f>
        <v>0</v>
      </c>
    </row>
    <row r="846" customFormat="false" ht="15" hidden="false" customHeight="true" outlineLevel="0" collapsed="false">
      <c r="A846" s="19" t="n">
        <v>46026.8333333333</v>
      </c>
      <c r="B846" s="1" t="s">
        <v>33</v>
      </c>
      <c r="C846" s="1" t="s">
        <v>120</v>
      </c>
      <c r="D846" s="1" t="s">
        <v>156</v>
      </c>
      <c r="E846" s="1" t="n">
        <f aca="false">'✍️ Score Entry 2025-26'!F850</f>
        <v>0</v>
      </c>
      <c r="F846" s="1" t="n">
        <f aca="false">'✍️ Score Entry 2025-26'!G850</f>
        <v>0</v>
      </c>
      <c r="G846" s="20" t="b">
        <f aca="false">E846&gt;F846</f>
        <v>0</v>
      </c>
      <c r="H846" s="20" t="b">
        <f aca="false">F846&gt;E846</f>
        <v>0</v>
      </c>
    </row>
    <row r="847" customFormat="false" ht="15" hidden="false" customHeight="true" outlineLevel="0" collapsed="false">
      <c r="A847" s="19" t="n">
        <v>46026.8333333333</v>
      </c>
      <c r="B847" s="1" t="s">
        <v>30</v>
      </c>
      <c r="C847" s="1" t="s">
        <v>124</v>
      </c>
      <c r="D847" s="1" t="s">
        <v>203</v>
      </c>
      <c r="E847" s="1" t="n">
        <f aca="false">'✍️ Score Entry 2025-26'!F851</f>
        <v>0</v>
      </c>
      <c r="F847" s="1" t="n">
        <f aca="false">'✍️ Score Entry 2025-26'!G851</f>
        <v>0</v>
      </c>
      <c r="G847" s="20" t="b">
        <f aca="false">E847&gt;F847</f>
        <v>0</v>
      </c>
      <c r="H847" s="20" t="b">
        <f aca="false">F847&gt;E847</f>
        <v>0</v>
      </c>
    </row>
    <row r="848" customFormat="false" ht="15" hidden="false" customHeight="true" outlineLevel="0" collapsed="false">
      <c r="A848" s="19" t="n">
        <v>46026.8333333333</v>
      </c>
      <c r="B848" s="1" t="s">
        <v>30</v>
      </c>
      <c r="C848" s="1" t="s">
        <v>208</v>
      </c>
      <c r="D848" s="1" t="s">
        <v>181</v>
      </c>
      <c r="E848" s="1" t="n">
        <f aca="false">'✍️ Score Entry 2025-26'!F852</f>
        <v>0</v>
      </c>
      <c r="F848" s="1" t="n">
        <f aca="false">'✍️ Score Entry 2025-26'!G852</f>
        <v>0</v>
      </c>
      <c r="G848" s="20" t="b">
        <f aca="false">E848&gt;F848</f>
        <v>0</v>
      </c>
      <c r="H848" s="20" t="b">
        <f aca="false">F848&gt;E848</f>
        <v>0</v>
      </c>
    </row>
    <row r="849" customFormat="false" ht="15" hidden="false" customHeight="true" outlineLevel="0" collapsed="false">
      <c r="A849" s="19" t="n">
        <v>46026.8333333333</v>
      </c>
      <c r="B849" s="1" t="s">
        <v>30</v>
      </c>
      <c r="C849" s="1" t="s">
        <v>118</v>
      </c>
      <c r="D849" s="1" t="s">
        <v>151</v>
      </c>
      <c r="E849" s="1" t="n">
        <f aca="false">'✍️ Score Entry 2025-26'!F853</f>
        <v>0</v>
      </c>
      <c r="F849" s="1" t="n">
        <f aca="false">'✍️ Score Entry 2025-26'!G853</f>
        <v>0</v>
      </c>
      <c r="G849" s="20" t="b">
        <f aca="false">E849&gt;F849</f>
        <v>0</v>
      </c>
      <c r="H849" s="20" t="b">
        <f aca="false">F849&gt;E849</f>
        <v>0</v>
      </c>
    </row>
    <row r="850" customFormat="false" ht="15" hidden="false" customHeight="true" outlineLevel="0" collapsed="false">
      <c r="A850" s="19" t="n">
        <v>46028.8333333333</v>
      </c>
      <c r="B850" s="1" t="s">
        <v>31</v>
      </c>
      <c r="C850" s="1" t="s">
        <v>164</v>
      </c>
      <c r="D850" s="1" t="s">
        <v>24</v>
      </c>
      <c r="E850" s="1" t="n">
        <f aca="false">'✍️ Score Entry 2025-26'!F854</f>
        <v>0</v>
      </c>
      <c r="F850" s="1" t="n">
        <f aca="false">'✍️ Score Entry 2025-26'!G854</f>
        <v>0</v>
      </c>
      <c r="G850" s="20" t="b">
        <f aca="false">E850&gt;F850</f>
        <v>0</v>
      </c>
      <c r="H850" s="20" t="b">
        <f aca="false">F850&gt;E850</f>
        <v>0</v>
      </c>
    </row>
    <row r="851" customFormat="false" ht="15" hidden="false" customHeight="true" outlineLevel="0" collapsed="false">
      <c r="A851" s="19" t="n">
        <v>46028.8333333333</v>
      </c>
      <c r="B851" s="1" t="s">
        <v>31</v>
      </c>
      <c r="C851" s="1" t="s">
        <v>209</v>
      </c>
      <c r="D851" s="1" t="s">
        <v>177</v>
      </c>
      <c r="E851" s="1" t="n">
        <f aca="false">'✍️ Score Entry 2025-26'!F855</f>
        <v>0</v>
      </c>
      <c r="F851" s="1" t="n">
        <f aca="false">'✍️ Score Entry 2025-26'!G855</f>
        <v>0</v>
      </c>
      <c r="G851" s="20" t="b">
        <f aca="false">E851&gt;F851</f>
        <v>0</v>
      </c>
      <c r="H851" s="20" t="b">
        <f aca="false">F851&gt;E851</f>
        <v>0</v>
      </c>
    </row>
    <row r="852" customFormat="false" ht="15" hidden="false" customHeight="true" outlineLevel="0" collapsed="false">
      <c r="A852" s="19" t="n">
        <v>46028.8333333333</v>
      </c>
      <c r="B852" s="1" t="s">
        <v>31</v>
      </c>
      <c r="C852" s="1" t="s">
        <v>213</v>
      </c>
      <c r="D852" s="1" t="s">
        <v>178</v>
      </c>
      <c r="E852" s="1" t="n">
        <f aca="false">'✍️ Score Entry 2025-26'!F856</f>
        <v>0</v>
      </c>
      <c r="F852" s="1" t="n">
        <f aca="false">'✍️ Score Entry 2025-26'!G856</f>
        <v>0</v>
      </c>
      <c r="G852" s="20" t="b">
        <f aca="false">E852&gt;F852</f>
        <v>0</v>
      </c>
      <c r="H852" s="20" t="b">
        <f aca="false">F852&gt;E852</f>
        <v>0</v>
      </c>
    </row>
    <row r="853" customFormat="false" ht="15" hidden="false" customHeight="true" outlineLevel="0" collapsed="false">
      <c r="A853" s="19" t="n">
        <v>46028.8333333333</v>
      </c>
      <c r="B853" s="1" t="s">
        <v>31</v>
      </c>
      <c r="C853" s="1" t="s">
        <v>139</v>
      </c>
      <c r="D853" s="1" t="s">
        <v>19</v>
      </c>
      <c r="E853" s="1" t="n">
        <f aca="false">'✍️ Score Entry 2025-26'!F857</f>
        <v>0</v>
      </c>
      <c r="F853" s="1" t="n">
        <f aca="false">'✍️ Score Entry 2025-26'!G857</f>
        <v>0</v>
      </c>
      <c r="G853" s="20" t="b">
        <f aca="false">E853&gt;F853</f>
        <v>0</v>
      </c>
      <c r="H853" s="20" t="b">
        <f aca="false">F853&gt;E853</f>
        <v>0</v>
      </c>
    </row>
    <row r="854" customFormat="false" ht="15" hidden="false" customHeight="true" outlineLevel="0" collapsed="false">
      <c r="A854" s="19" t="n">
        <v>46028.8333333333</v>
      </c>
      <c r="B854" s="1" t="s">
        <v>31</v>
      </c>
      <c r="C854" s="1" t="s">
        <v>22</v>
      </c>
      <c r="D854" s="1" t="s">
        <v>163</v>
      </c>
      <c r="E854" s="1" t="n">
        <f aca="false">'✍️ Score Entry 2025-26'!F858</f>
        <v>0</v>
      </c>
      <c r="F854" s="1" t="n">
        <f aca="false">'✍️ Score Entry 2025-26'!G858</f>
        <v>0</v>
      </c>
      <c r="G854" s="20" t="b">
        <f aca="false">E854&gt;F854</f>
        <v>0</v>
      </c>
      <c r="H854" s="20" t="b">
        <f aca="false">F854&gt;E854</f>
        <v>0</v>
      </c>
    </row>
    <row r="855" customFormat="false" ht="15" hidden="false" customHeight="true" outlineLevel="0" collapsed="false">
      <c r="A855" s="19" t="n">
        <v>46028.8333333333</v>
      </c>
      <c r="B855" s="1" t="s">
        <v>31</v>
      </c>
      <c r="C855" s="1" t="s">
        <v>145</v>
      </c>
      <c r="D855" s="1" t="s">
        <v>136</v>
      </c>
      <c r="E855" s="1" t="n">
        <f aca="false">'✍️ Score Entry 2025-26'!F859</f>
        <v>0</v>
      </c>
      <c r="F855" s="1" t="n">
        <f aca="false">'✍️ Score Entry 2025-26'!G859</f>
        <v>0</v>
      </c>
      <c r="G855" s="20" t="b">
        <f aca="false">E855&gt;F855</f>
        <v>0</v>
      </c>
      <c r="H855" s="20" t="b">
        <f aca="false">F855&gt;E855</f>
        <v>0</v>
      </c>
    </row>
    <row r="856" customFormat="false" ht="15" hidden="false" customHeight="true" outlineLevel="0" collapsed="false">
      <c r="A856" s="19" t="n">
        <v>46028.8333333333</v>
      </c>
      <c r="B856" s="1" t="s">
        <v>31</v>
      </c>
      <c r="C856" s="1" t="s">
        <v>174</v>
      </c>
      <c r="D856" s="1" t="s">
        <v>20</v>
      </c>
      <c r="E856" s="1" t="n">
        <f aca="false">'✍️ Score Entry 2025-26'!F860</f>
        <v>0</v>
      </c>
      <c r="F856" s="1" t="n">
        <f aca="false">'✍️ Score Entry 2025-26'!G860</f>
        <v>0</v>
      </c>
      <c r="G856" s="20" t="b">
        <f aca="false">E856&gt;F856</f>
        <v>0</v>
      </c>
      <c r="H856" s="20" t="b">
        <f aca="false">F856&gt;E856</f>
        <v>0</v>
      </c>
    </row>
    <row r="857" customFormat="false" ht="15" hidden="false" customHeight="true" outlineLevel="0" collapsed="false">
      <c r="A857" s="19" t="n">
        <v>46028.8333333333</v>
      </c>
      <c r="B857" s="1" t="s">
        <v>31</v>
      </c>
      <c r="C857" s="1" t="s">
        <v>210</v>
      </c>
      <c r="D857" s="1" t="s">
        <v>168</v>
      </c>
      <c r="E857" s="1" t="n">
        <f aca="false">'✍️ Score Entry 2025-26'!F861</f>
        <v>0</v>
      </c>
      <c r="F857" s="1" t="n">
        <f aca="false">'✍️ Score Entry 2025-26'!G861</f>
        <v>0</v>
      </c>
      <c r="G857" s="20" t="b">
        <f aca="false">E857&gt;F857</f>
        <v>0</v>
      </c>
      <c r="H857" s="20" t="b">
        <f aca="false">F857&gt;E857</f>
        <v>0</v>
      </c>
    </row>
    <row r="858" customFormat="false" ht="15" hidden="false" customHeight="true" outlineLevel="0" collapsed="false">
      <c r="A858" s="19" t="n">
        <v>46028.8333333333</v>
      </c>
      <c r="B858" s="1" t="s">
        <v>31</v>
      </c>
      <c r="C858" s="1" t="s">
        <v>146</v>
      </c>
      <c r="D858" s="1" t="s">
        <v>165</v>
      </c>
      <c r="E858" s="1" t="n">
        <f aca="false">'✍️ Score Entry 2025-26'!F862</f>
        <v>0</v>
      </c>
      <c r="F858" s="1" t="n">
        <f aca="false">'✍️ Score Entry 2025-26'!G862</f>
        <v>0</v>
      </c>
      <c r="G858" s="20" t="b">
        <f aca="false">E858&gt;F858</f>
        <v>0</v>
      </c>
      <c r="H858" s="20" t="b">
        <f aca="false">F858&gt;E858</f>
        <v>0</v>
      </c>
    </row>
    <row r="859" customFormat="false" ht="15" hidden="false" customHeight="true" outlineLevel="0" collapsed="false">
      <c r="A859" s="19" t="n">
        <v>46028.8333333333</v>
      </c>
      <c r="B859" s="1" t="s">
        <v>31</v>
      </c>
      <c r="C859" s="1" t="s">
        <v>169</v>
      </c>
      <c r="D859" s="1" t="s">
        <v>140</v>
      </c>
      <c r="E859" s="1" t="n">
        <f aca="false">'✍️ Score Entry 2025-26'!F863</f>
        <v>0</v>
      </c>
      <c r="F859" s="1" t="n">
        <f aca="false">'✍️ Score Entry 2025-26'!G863</f>
        <v>0</v>
      </c>
      <c r="G859" s="20" t="b">
        <f aca="false">E859&gt;F859</f>
        <v>0</v>
      </c>
      <c r="H859" s="20" t="b">
        <f aca="false">F859&gt;E859</f>
        <v>0</v>
      </c>
    </row>
    <row r="860" customFormat="false" ht="15" hidden="false" customHeight="true" outlineLevel="0" collapsed="false">
      <c r="A860" s="19" t="n">
        <v>46029.8333333333</v>
      </c>
      <c r="B860" s="1" t="s">
        <v>29</v>
      </c>
      <c r="C860" s="1" t="s">
        <v>137</v>
      </c>
      <c r="D860" s="1" t="s">
        <v>126</v>
      </c>
      <c r="E860" s="1" t="n">
        <f aca="false">'✍️ Score Entry 2025-26'!F864</f>
        <v>0</v>
      </c>
      <c r="F860" s="1" t="n">
        <f aca="false">'✍️ Score Entry 2025-26'!G864</f>
        <v>0</v>
      </c>
      <c r="G860" s="20" t="b">
        <f aca="false">E860&gt;F860</f>
        <v>0</v>
      </c>
      <c r="H860" s="20" t="b">
        <f aca="false">F860&gt;E860</f>
        <v>0</v>
      </c>
    </row>
    <row r="861" customFormat="false" ht="15" hidden="false" customHeight="true" outlineLevel="0" collapsed="false">
      <c r="A861" s="19" t="n">
        <v>46029.8333333333</v>
      </c>
      <c r="B861" s="1" t="s">
        <v>29</v>
      </c>
      <c r="C861" s="1" t="s">
        <v>128</v>
      </c>
      <c r="D861" s="1" t="s">
        <v>131</v>
      </c>
      <c r="E861" s="1" t="n">
        <f aca="false">'✍️ Score Entry 2025-26'!F865</f>
        <v>0</v>
      </c>
      <c r="F861" s="1" t="n">
        <f aca="false">'✍️ Score Entry 2025-26'!G865</f>
        <v>0</v>
      </c>
      <c r="G861" s="20" t="b">
        <f aca="false">E861&gt;F861</f>
        <v>0</v>
      </c>
      <c r="H861" s="20" t="b">
        <f aca="false">F861&gt;E861</f>
        <v>0</v>
      </c>
    </row>
    <row r="862" customFormat="false" ht="15" hidden="false" customHeight="true" outlineLevel="0" collapsed="false">
      <c r="A862" s="19" t="n">
        <v>46029.8333333333</v>
      </c>
      <c r="B862" s="1" t="s">
        <v>29</v>
      </c>
      <c r="C862" s="1" t="s">
        <v>201</v>
      </c>
      <c r="D862" s="1" t="s">
        <v>121</v>
      </c>
      <c r="E862" s="1" t="n">
        <f aca="false">'✍️ Score Entry 2025-26'!F866</f>
        <v>0</v>
      </c>
      <c r="F862" s="1" t="n">
        <f aca="false">'✍️ Score Entry 2025-26'!G866</f>
        <v>0</v>
      </c>
      <c r="G862" s="20" t="b">
        <f aca="false">E862&gt;F862</f>
        <v>0</v>
      </c>
      <c r="H862" s="20" t="b">
        <f aca="false">F862&gt;E862</f>
        <v>0</v>
      </c>
    </row>
    <row r="863" customFormat="false" ht="15" hidden="false" customHeight="true" outlineLevel="0" collapsed="false">
      <c r="A863" s="19" t="n">
        <v>46029.8333333333</v>
      </c>
      <c r="B863" s="1" t="s">
        <v>29</v>
      </c>
      <c r="C863" s="1" t="s">
        <v>152</v>
      </c>
      <c r="D863" s="1" t="s">
        <v>202</v>
      </c>
      <c r="E863" s="1" t="n">
        <f aca="false">'✍️ Score Entry 2025-26'!F867</f>
        <v>0</v>
      </c>
      <c r="F863" s="1" t="n">
        <f aca="false">'✍️ Score Entry 2025-26'!G867</f>
        <v>0</v>
      </c>
      <c r="G863" s="20" t="b">
        <f aca="false">E863&gt;F863</f>
        <v>0</v>
      </c>
      <c r="H863" s="20" t="b">
        <f aca="false">F863&gt;E863</f>
        <v>0</v>
      </c>
    </row>
    <row r="864" customFormat="false" ht="15" hidden="false" customHeight="true" outlineLevel="0" collapsed="false">
      <c r="A864" s="19" t="n">
        <v>46029.8333333333</v>
      </c>
      <c r="B864" s="1" t="s">
        <v>29</v>
      </c>
      <c r="C864" s="1" t="s">
        <v>127</v>
      </c>
      <c r="D864" s="1" t="s">
        <v>180</v>
      </c>
      <c r="E864" s="1" t="n">
        <f aca="false">'✍️ Score Entry 2025-26'!F868</f>
        <v>0</v>
      </c>
      <c r="F864" s="1" t="n">
        <f aca="false">'✍️ Score Entry 2025-26'!G868</f>
        <v>0</v>
      </c>
      <c r="G864" s="20" t="b">
        <f aca="false">E864&gt;F864</f>
        <v>0</v>
      </c>
      <c r="H864" s="20" t="b">
        <f aca="false">F864&gt;E864</f>
        <v>0</v>
      </c>
    </row>
    <row r="865" customFormat="false" ht="15" hidden="false" customHeight="true" outlineLevel="0" collapsed="false">
      <c r="A865" s="19" t="n">
        <v>46029.8333333333</v>
      </c>
      <c r="B865" s="1" t="s">
        <v>29</v>
      </c>
      <c r="C865" s="1" t="s">
        <v>130</v>
      </c>
      <c r="D865" s="1" t="s">
        <v>21</v>
      </c>
      <c r="E865" s="1" t="n">
        <f aca="false">'✍️ Score Entry 2025-26'!F869</f>
        <v>0</v>
      </c>
      <c r="F865" s="1" t="n">
        <f aca="false">'✍️ Score Entry 2025-26'!G869</f>
        <v>0</v>
      </c>
      <c r="G865" s="20" t="b">
        <f aca="false">E865&gt;F865</f>
        <v>0</v>
      </c>
      <c r="H865" s="20" t="b">
        <f aca="false">F865&gt;E865</f>
        <v>0</v>
      </c>
    </row>
    <row r="866" customFormat="false" ht="15" hidden="false" customHeight="true" outlineLevel="0" collapsed="false">
      <c r="A866" s="19" t="n">
        <v>46029.8333333333</v>
      </c>
      <c r="B866" s="1" t="s">
        <v>29</v>
      </c>
      <c r="C866" s="1" t="s">
        <v>132</v>
      </c>
      <c r="D866" s="1" t="s">
        <v>207</v>
      </c>
      <c r="E866" s="1" t="n">
        <f aca="false">'✍️ Score Entry 2025-26'!F870</f>
        <v>0</v>
      </c>
      <c r="F866" s="1" t="n">
        <f aca="false">'✍️ Score Entry 2025-26'!G870</f>
        <v>0</v>
      </c>
      <c r="G866" s="20" t="b">
        <f aca="false">E866&gt;F866</f>
        <v>0</v>
      </c>
      <c r="H866" s="20" t="b">
        <f aca="false">F866&gt;E866</f>
        <v>0</v>
      </c>
    </row>
    <row r="867" customFormat="false" ht="15" hidden="false" customHeight="true" outlineLevel="0" collapsed="false">
      <c r="A867" s="19" t="n">
        <v>46029.8333333333</v>
      </c>
      <c r="B867" s="1" t="s">
        <v>29</v>
      </c>
      <c r="C867" s="1" t="s">
        <v>153</v>
      </c>
      <c r="D867" s="1" t="s">
        <v>138</v>
      </c>
      <c r="E867" s="1" t="n">
        <f aca="false">'✍️ Score Entry 2025-26'!F871</f>
        <v>0</v>
      </c>
      <c r="F867" s="1" t="n">
        <f aca="false">'✍️ Score Entry 2025-26'!G871</f>
        <v>0</v>
      </c>
      <c r="G867" s="20" t="b">
        <f aca="false">E867&gt;F867</f>
        <v>0</v>
      </c>
      <c r="H867" s="20" t="b">
        <f aca="false">F867&gt;E867</f>
        <v>0</v>
      </c>
    </row>
    <row r="868" customFormat="false" ht="15" hidden="false" customHeight="true" outlineLevel="0" collapsed="false">
      <c r="A868" s="19" t="n">
        <v>46029.8333333333</v>
      </c>
      <c r="B868" s="1" t="s">
        <v>29</v>
      </c>
      <c r="C868" s="1" t="s">
        <v>23</v>
      </c>
      <c r="D868" s="1" t="s">
        <v>129</v>
      </c>
      <c r="E868" s="1" t="n">
        <f aca="false">'✍️ Score Entry 2025-26'!F872</f>
        <v>0</v>
      </c>
      <c r="F868" s="1" t="n">
        <f aca="false">'✍️ Score Entry 2025-26'!G872</f>
        <v>0</v>
      </c>
      <c r="G868" s="20" t="b">
        <f aca="false">E868&gt;F868</f>
        <v>0</v>
      </c>
      <c r="H868" s="20" t="b">
        <f aca="false">F868&gt;E868</f>
        <v>0</v>
      </c>
    </row>
    <row r="869" customFormat="false" ht="15" hidden="false" customHeight="true" outlineLevel="0" collapsed="false">
      <c r="A869" s="19" t="n">
        <v>46029.8333333333</v>
      </c>
      <c r="B869" s="1" t="s">
        <v>29</v>
      </c>
      <c r="C869" s="1" t="s">
        <v>122</v>
      </c>
      <c r="D869" s="1" t="s">
        <v>162</v>
      </c>
      <c r="E869" s="1" t="n">
        <f aca="false">'✍️ Score Entry 2025-26'!F873</f>
        <v>0</v>
      </c>
      <c r="F869" s="1" t="n">
        <f aca="false">'✍️ Score Entry 2025-26'!G873</f>
        <v>0</v>
      </c>
      <c r="G869" s="20" t="b">
        <f aca="false">E869&gt;F869</f>
        <v>0</v>
      </c>
      <c r="H869" s="20" t="b">
        <f aca="false">F869&gt;E869</f>
        <v>0</v>
      </c>
    </row>
    <row r="870" customFormat="false" ht="15" hidden="false" customHeight="true" outlineLevel="0" collapsed="false">
      <c r="A870" s="19" t="n">
        <v>46032.8333333333</v>
      </c>
      <c r="B870" s="1" t="s">
        <v>32</v>
      </c>
      <c r="C870" s="1" t="s">
        <v>199</v>
      </c>
      <c r="D870" s="1" t="s">
        <v>211</v>
      </c>
      <c r="E870" s="1" t="n">
        <f aca="false">'✍️ Score Entry 2025-26'!F874</f>
        <v>0</v>
      </c>
      <c r="F870" s="1" t="n">
        <f aca="false">'✍️ Score Entry 2025-26'!G874</f>
        <v>0</v>
      </c>
      <c r="G870" s="20" t="b">
        <f aca="false">E870&gt;F870</f>
        <v>0</v>
      </c>
      <c r="H870" s="20" t="b">
        <f aca="false">F870&gt;E870</f>
        <v>0</v>
      </c>
    </row>
    <row r="871" customFormat="false" ht="15" hidden="false" customHeight="true" outlineLevel="0" collapsed="false">
      <c r="A871" s="19" t="n">
        <v>46032.8333333333</v>
      </c>
      <c r="B871" s="1" t="s">
        <v>32</v>
      </c>
      <c r="C871" s="1" t="s">
        <v>192</v>
      </c>
      <c r="D871" s="1" t="s">
        <v>193</v>
      </c>
      <c r="E871" s="1" t="n">
        <f aca="false">'✍️ Score Entry 2025-26'!F875</f>
        <v>0</v>
      </c>
      <c r="F871" s="1" t="n">
        <f aca="false">'✍️ Score Entry 2025-26'!G875</f>
        <v>0</v>
      </c>
      <c r="G871" s="20" t="b">
        <f aca="false">E871&gt;F871</f>
        <v>0</v>
      </c>
      <c r="H871" s="20" t="b">
        <f aca="false">F871&gt;E871</f>
        <v>0</v>
      </c>
    </row>
    <row r="872" customFormat="false" ht="15" hidden="false" customHeight="true" outlineLevel="0" collapsed="false">
      <c r="A872" s="19" t="n">
        <v>46032.8333333333</v>
      </c>
      <c r="B872" s="1" t="s">
        <v>32</v>
      </c>
      <c r="C872" s="1" t="s">
        <v>188</v>
      </c>
      <c r="D872" s="1" t="s">
        <v>187</v>
      </c>
      <c r="E872" s="1" t="n">
        <f aca="false">'✍️ Score Entry 2025-26'!F876</f>
        <v>0</v>
      </c>
      <c r="F872" s="1" t="n">
        <f aca="false">'✍️ Score Entry 2025-26'!G876</f>
        <v>0</v>
      </c>
      <c r="G872" s="20" t="b">
        <f aca="false">E872&gt;F872</f>
        <v>0</v>
      </c>
      <c r="H872" s="20" t="b">
        <f aca="false">F872&gt;E872</f>
        <v>0</v>
      </c>
    </row>
    <row r="873" customFormat="false" ht="15" hidden="false" customHeight="true" outlineLevel="0" collapsed="false">
      <c r="A873" s="19" t="n">
        <v>46032.8333333333</v>
      </c>
      <c r="B873" s="1" t="s">
        <v>32</v>
      </c>
      <c r="C873" s="1" t="s">
        <v>198</v>
      </c>
      <c r="D873" s="1" t="s">
        <v>185</v>
      </c>
      <c r="E873" s="1" t="n">
        <f aca="false">'✍️ Score Entry 2025-26'!F877</f>
        <v>0</v>
      </c>
      <c r="F873" s="1" t="n">
        <f aca="false">'✍️ Score Entry 2025-26'!G877</f>
        <v>0</v>
      </c>
      <c r="G873" s="20" t="b">
        <f aca="false">E873&gt;F873</f>
        <v>0</v>
      </c>
      <c r="H873" s="20" t="b">
        <f aca="false">F873&gt;E873</f>
        <v>0</v>
      </c>
    </row>
    <row r="874" customFormat="false" ht="15" hidden="false" customHeight="true" outlineLevel="0" collapsed="false">
      <c r="A874" s="19" t="n">
        <v>46032.8333333333</v>
      </c>
      <c r="B874" s="1" t="s">
        <v>32</v>
      </c>
      <c r="C874" s="1" t="s">
        <v>15</v>
      </c>
      <c r="D874" s="1" t="s">
        <v>197</v>
      </c>
      <c r="E874" s="1" t="n">
        <f aca="false">'✍️ Score Entry 2025-26'!F878</f>
        <v>0</v>
      </c>
      <c r="F874" s="1" t="n">
        <f aca="false">'✍️ Score Entry 2025-26'!G878</f>
        <v>0</v>
      </c>
      <c r="G874" s="20" t="b">
        <f aca="false">E874&gt;F874</f>
        <v>0</v>
      </c>
      <c r="H874" s="20" t="b">
        <f aca="false">F874&gt;E874</f>
        <v>0</v>
      </c>
    </row>
    <row r="875" customFormat="false" ht="15" hidden="false" customHeight="true" outlineLevel="0" collapsed="false">
      <c r="A875" s="19" t="n">
        <v>46032.8333333333</v>
      </c>
      <c r="B875" s="1" t="s">
        <v>32</v>
      </c>
      <c r="C875" s="1" t="s">
        <v>196</v>
      </c>
      <c r="D875" s="1" t="s">
        <v>195</v>
      </c>
      <c r="E875" s="1" t="n">
        <f aca="false">'✍️ Score Entry 2025-26'!F879</f>
        <v>0</v>
      </c>
      <c r="F875" s="1" t="n">
        <f aca="false">'✍️ Score Entry 2025-26'!G879</f>
        <v>0</v>
      </c>
      <c r="G875" s="20" t="b">
        <f aca="false">E875&gt;F875</f>
        <v>0</v>
      </c>
      <c r="H875" s="20" t="b">
        <f aca="false">F875&gt;E875</f>
        <v>0</v>
      </c>
    </row>
    <row r="876" customFormat="false" ht="15" hidden="false" customHeight="true" outlineLevel="0" collapsed="false">
      <c r="A876" s="19" t="n">
        <v>46032.8333333333</v>
      </c>
      <c r="B876" s="1" t="s">
        <v>32</v>
      </c>
      <c r="C876" s="1" t="s">
        <v>183</v>
      </c>
      <c r="D876" s="1" t="s">
        <v>191</v>
      </c>
      <c r="E876" s="1" t="n">
        <f aca="false">'✍️ Score Entry 2025-26'!F880</f>
        <v>0</v>
      </c>
      <c r="F876" s="1" t="n">
        <f aca="false">'✍️ Score Entry 2025-26'!G880</f>
        <v>0</v>
      </c>
      <c r="G876" s="20" t="b">
        <f aca="false">E876&gt;F876</f>
        <v>0</v>
      </c>
      <c r="H876" s="20" t="b">
        <f aca="false">F876&gt;E876</f>
        <v>0</v>
      </c>
    </row>
    <row r="877" customFormat="false" ht="15" hidden="false" customHeight="true" outlineLevel="0" collapsed="false">
      <c r="A877" s="19" t="n">
        <v>46032.8333333333</v>
      </c>
      <c r="B877" s="1" t="s">
        <v>32</v>
      </c>
      <c r="C877" s="1" t="s">
        <v>184</v>
      </c>
      <c r="D877" s="1" t="s">
        <v>190</v>
      </c>
      <c r="E877" s="1" t="n">
        <f aca="false">'✍️ Score Entry 2025-26'!F881</f>
        <v>0</v>
      </c>
      <c r="F877" s="1" t="n">
        <f aca="false">'✍️ Score Entry 2025-26'!G881</f>
        <v>0</v>
      </c>
      <c r="G877" s="20" t="b">
        <f aca="false">E877&gt;F877</f>
        <v>0</v>
      </c>
      <c r="H877" s="20" t="b">
        <f aca="false">F877&gt;E877</f>
        <v>0</v>
      </c>
    </row>
    <row r="878" customFormat="false" ht="15" hidden="false" customHeight="true" outlineLevel="0" collapsed="false">
      <c r="A878" s="19" t="n">
        <v>46032.8333333333</v>
      </c>
      <c r="B878" s="1" t="s">
        <v>32</v>
      </c>
      <c r="C878" s="1" t="s">
        <v>189</v>
      </c>
      <c r="D878" s="1" t="s">
        <v>212</v>
      </c>
      <c r="E878" s="1" t="n">
        <f aca="false">'✍️ Score Entry 2025-26'!F882</f>
        <v>0</v>
      </c>
      <c r="F878" s="1" t="n">
        <f aca="false">'✍️ Score Entry 2025-26'!G882</f>
        <v>0</v>
      </c>
      <c r="G878" s="20" t="b">
        <f aca="false">E878&gt;F878</f>
        <v>0</v>
      </c>
      <c r="H878" s="20" t="b">
        <f aca="false">F878&gt;E878</f>
        <v>0</v>
      </c>
    </row>
    <row r="879" customFormat="false" ht="15" hidden="false" customHeight="true" outlineLevel="0" collapsed="false">
      <c r="A879" s="19" t="n">
        <v>46033.8333333333</v>
      </c>
      <c r="B879" s="1" t="s">
        <v>31</v>
      </c>
      <c r="C879" s="1" t="s">
        <v>20</v>
      </c>
      <c r="D879" s="1" t="s">
        <v>209</v>
      </c>
      <c r="E879" s="1" t="n">
        <f aca="false">'✍️ Score Entry 2025-26'!F883</f>
        <v>0</v>
      </c>
      <c r="F879" s="1" t="n">
        <f aca="false">'✍️ Score Entry 2025-26'!G883</f>
        <v>0</v>
      </c>
      <c r="G879" s="20" t="b">
        <f aca="false">E879&gt;F879</f>
        <v>0</v>
      </c>
      <c r="H879" s="20" t="b">
        <f aca="false">F879&gt;E879</f>
        <v>0</v>
      </c>
    </row>
    <row r="880" customFormat="false" ht="15" hidden="false" customHeight="true" outlineLevel="0" collapsed="false">
      <c r="A880" s="19" t="n">
        <v>46033.8333333333</v>
      </c>
      <c r="B880" s="1" t="s">
        <v>31</v>
      </c>
      <c r="C880" s="1" t="s">
        <v>174</v>
      </c>
      <c r="D880" s="1" t="s">
        <v>139</v>
      </c>
      <c r="E880" s="1" t="n">
        <f aca="false">'✍️ Score Entry 2025-26'!F884</f>
        <v>0</v>
      </c>
      <c r="F880" s="1" t="n">
        <f aca="false">'✍️ Score Entry 2025-26'!G884</f>
        <v>0</v>
      </c>
      <c r="G880" s="20" t="b">
        <f aca="false">E880&gt;F880</f>
        <v>0</v>
      </c>
      <c r="H880" s="20" t="b">
        <f aca="false">F880&gt;E880</f>
        <v>0</v>
      </c>
    </row>
    <row r="881" customFormat="false" ht="15" hidden="false" customHeight="true" outlineLevel="0" collapsed="false">
      <c r="A881" s="19" t="n">
        <v>46033.8333333333</v>
      </c>
      <c r="B881" s="1" t="s">
        <v>31</v>
      </c>
      <c r="C881" s="1" t="s">
        <v>165</v>
      </c>
      <c r="D881" s="1" t="s">
        <v>213</v>
      </c>
      <c r="E881" s="1" t="n">
        <f aca="false">'✍️ Score Entry 2025-26'!F885</f>
        <v>0</v>
      </c>
      <c r="F881" s="1" t="n">
        <f aca="false">'✍️ Score Entry 2025-26'!G885</f>
        <v>0</v>
      </c>
      <c r="G881" s="20" t="b">
        <f aca="false">E881&gt;F881</f>
        <v>0</v>
      </c>
      <c r="H881" s="20" t="b">
        <f aca="false">F881&gt;E881</f>
        <v>0</v>
      </c>
    </row>
    <row r="882" customFormat="false" ht="15" hidden="false" customHeight="true" outlineLevel="0" collapsed="false">
      <c r="A882" s="19" t="n">
        <v>46033.8333333333</v>
      </c>
      <c r="B882" s="1" t="s">
        <v>31</v>
      </c>
      <c r="C882" s="1" t="s">
        <v>163</v>
      </c>
      <c r="D882" s="1" t="s">
        <v>169</v>
      </c>
      <c r="E882" s="1" t="n">
        <f aca="false">'✍️ Score Entry 2025-26'!F886</f>
        <v>0</v>
      </c>
      <c r="F882" s="1" t="n">
        <f aca="false">'✍️ Score Entry 2025-26'!G886</f>
        <v>0</v>
      </c>
      <c r="G882" s="20" t="b">
        <f aca="false">E882&gt;F882</f>
        <v>0</v>
      </c>
      <c r="H882" s="20" t="b">
        <f aca="false">F882&gt;E882</f>
        <v>0</v>
      </c>
    </row>
    <row r="883" customFormat="false" ht="15" hidden="false" customHeight="true" outlineLevel="0" collapsed="false">
      <c r="A883" s="19" t="n">
        <v>46033.8333333333</v>
      </c>
      <c r="B883" s="1" t="s">
        <v>31</v>
      </c>
      <c r="C883" s="1" t="s">
        <v>19</v>
      </c>
      <c r="D883" s="1" t="s">
        <v>22</v>
      </c>
      <c r="E883" s="1" t="n">
        <f aca="false">'✍️ Score Entry 2025-26'!F887</f>
        <v>0</v>
      </c>
      <c r="F883" s="1" t="n">
        <f aca="false">'✍️ Score Entry 2025-26'!G887</f>
        <v>0</v>
      </c>
      <c r="G883" s="20" t="b">
        <f aca="false">E883&gt;F883</f>
        <v>0</v>
      </c>
      <c r="H883" s="20" t="b">
        <f aca="false">F883&gt;E883</f>
        <v>0</v>
      </c>
    </row>
    <row r="884" customFormat="false" ht="15" hidden="false" customHeight="true" outlineLevel="0" collapsed="false">
      <c r="A884" s="19" t="n">
        <v>46033.8333333333</v>
      </c>
      <c r="B884" s="1" t="s">
        <v>31</v>
      </c>
      <c r="C884" s="1" t="s">
        <v>177</v>
      </c>
      <c r="D884" s="1" t="s">
        <v>210</v>
      </c>
      <c r="E884" s="1" t="n">
        <f aca="false">'✍️ Score Entry 2025-26'!F888</f>
        <v>0</v>
      </c>
      <c r="F884" s="1" t="n">
        <f aca="false">'✍️ Score Entry 2025-26'!G888</f>
        <v>0</v>
      </c>
      <c r="G884" s="20" t="b">
        <f aca="false">E884&gt;F884</f>
        <v>0</v>
      </c>
      <c r="H884" s="20" t="b">
        <f aca="false">F884&gt;E884</f>
        <v>0</v>
      </c>
    </row>
    <row r="885" customFormat="false" ht="15" hidden="false" customHeight="true" outlineLevel="0" collapsed="false">
      <c r="A885" s="19" t="n">
        <v>46033.8333333333</v>
      </c>
      <c r="B885" s="1" t="s">
        <v>30</v>
      </c>
      <c r="C885" s="1" t="s">
        <v>151</v>
      </c>
      <c r="D885" s="1" t="s">
        <v>208</v>
      </c>
      <c r="E885" s="1" t="n">
        <f aca="false">'✍️ Score Entry 2025-26'!F889</f>
        <v>0</v>
      </c>
      <c r="F885" s="1" t="n">
        <f aca="false">'✍️ Score Entry 2025-26'!G889</f>
        <v>0</v>
      </c>
      <c r="G885" s="20" t="b">
        <f aca="false">E885&gt;F885</f>
        <v>0</v>
      </c>
      <c r="H885" s="20" t="b">
        <f aca="false">F885&gt;E885</f>
        <v>0</v>
      </c>
    </row>
    <row r="886" customFormat="false" ht="15" hidden="false" customHeight="true" outlineLevel="0" collapsed="false">
      <c r="A886" s="19" t="n">
        <v>46033.8333333333</v>
      </c>
      <c r="B886" s="1" t="s">
        <v>31</v>
      </c>
      <c r="C886" s="1" t="s">
        <v>24</v>
      </c>
      <c r="D886" s="1" t="s">
        <v>146</v>
      </c>
      <c r="E886" s="1" t="n">
        <f aca="false">'✍️ Score Entry 2025-26'!F890</f>
        <v>0</v>
      </c>
      <c r="F886" s="1" t="n">
        <f aca="false">'✍️ Score Entry 2025-26'!G890</f>
        <v>0</v>
      </c>
      <c r="G886" s="20" t="b">
        <f aca="false">E886&gt;F886</f>
        <v>0</v>
      </c>
      <c r="H886" s="20" t="b">
        <f aca="false">F886&gt;E886</f>
        <v>0</v>
      </c>
    </row>
    <row r="887" customFormat="false" ht="15" hidden="false" customHeight="true" outlineLevel="0" collapsed="false">
      <c r="A887" s="19" t="n">
        <v>46033.8333333333</v>
      </c>
      <c r="B887" s="1" t="s">
        <v>31</v>
      </c>
      <c r="C887" s="1" t="s">
        <v>178</v>
      </c>
      <c r="D887" s="1" t="s">
        <v>164</v>
      </c>
      <c r="E887" s="1" t="n">
        <f aca="false">'✍️ Score Entry 2025-26'!F891</f>
        <v>0</v>
      </c>
      <c r="F887" s="1" t="n">
        <f aca="false">'✍️ Score Entry 2025-26'!G891</f>
        <v>0</v>
      </c>
      <c r="G887" s="20" t="b">
        <f aca="false">E887&gt;F887</f>
        <v>0</v>
      </c>
      <c r="H887" s="20" t="b">
        <f aca="false">F887&gt;E887</f>
        <v>0</v>
      </c>
    </row>
    <row r="888" customFormat="false" ht="15" hidden="false" customHeight="true" outlineLevel="0" collapsed="false">
      <c r="A888" s="19" t="n">
        <v>46033.8333333333</v>
      </c>
      <c r="B888" s="1" t="s">
        <v>31</v>
      </c>
      <c r="C888" s="1" t="s">
        <v>140</v>
      </c>
      <c r="D888" s="1" t="s">
        <v>145</v>
      </c>
      <c r="E888" s="1" t="n">
        <f aca="false">'✍️ Score Entry 2025-26'!F892</f>
        <v>0</v>
      </c>
      <c r="F888" s="1" t="n">
        <f aca="false">'✍️ Score Entry 2025-26'!G892</f>
        <v>0</v>
      </c>
      <c r="G888" s="20" t="b">
        <f aca="false">E888&gt;F888</f>
        <v>0</v>
      </c>
      <c r="H888" s="20" t="b">
        <f aca="false">F888&gt;E888</f>
        <v>0</v>
      </c>
    </row>
    <row r="889" customFormat="false" ht="15" hidden="false" customHeight="true" outlineLevel="0" collapsed="false">
      <c r="A889" s="19" t="n">
        <v>46033.8333333333</v>
      </c>
      <c r="B889" s="1" t="s">
        <v>31</v>
      </c>
      <c r="C889" s="1" t="s">
        <v>136</v>
      </c>
      <c r="D889" s="1" t="s">
        <v>168</v>
      </c>
      <c r="E889" s="1" t="n">
        <f aca="false">'✍️ Score Entry 2025-26'!F893</f>
        <v>0</v>
      </c>
      <c r="F889" s="1" t="n">
        <f aca="false">'✍️ Score Entry 2025-26'!G893</f>
        <v>0</v>
      </c>
      <c r="G889" s="20" t="b">
        <f aca="false">E889&gt;F889</f>
        <v>0</v>
      </c>
      <c r="H889" s="20" t="b">
        <f aca="false">F889&gt;E889</f>
        <v>0</v>
      </c>
    </row>
    <row r="890" customFormat="false" ht="15" hidden="false" customHeight="true" outlineLevel="0" collapsed="false">
      <c r="A890" s="19" t="n">
        <v>46033.8333333333</v>
      </c>
      <c r="B890" s="1" t="s">
        <v>30</v>
      </c>
      <c r="C890" s="1" t="s">
        <v>124</v>
      </c>
      <c r="D890" s="1" t="s">
        <v>118</v>
      </c>
      <c r="E890" s="1" t="n">
        <f aca="false">'✍️ Score Entry 2025-26'!F894</f>
        <v>0</v>
      </c>
      <c r="F890" s="1" t="n">
        <f aca="false">'✍️ Score Entry 2025-26'!G894</f>
        <v>0</v>
      </c>
      <c r="G890" s="20" t="b">
        <f aca="false">E890&gt;F890</f>
        <v>0</v>
      </c>
      <c r="H890" s="20" t="b">
        <f aca="false">F890&gt;E890</f>
        <v>0</v>
      </c>
    </row>
    <row r="891" customFormat="false" ht="15" hidden="false" customHeight="true" outlineLevel="0" collapsed="false">
      <c r="A891" s="19" t="n">
        <v>46033.8333333333</v>
      </c>
      <c r="B891" s="1" t="s">
        <v>30</v>
      </c>
      <c r="C891" s="1" t="s">
        <v>167</v>
      </c>
      <c r="D891" s="1" t="s">
        <v>173</v>
      </c>
      <c r="E891" s="1" t="n">
        <f aca="false">'✍️ Score Entry 2025-26'!F895</f>
        <v>0</v>
      </c>
      <c r="F891" s="1" t="n">
        <f aca="false">'✍️ Score Entry 2025-26'!G895</f>
        <v>0</v>
      </c>
      <c r="G891" s="20" t="b">
        <f aca="false">E891&gt;F891</f>
        <v>0</v>
      </c>
      <c r="H891" s="20" t="b">
        <f aca="false">F891&gt;E891</f>
        <v>0</v>
      </c>
    </row>
    <row r="892" customFormat="false" ht="15" hidden="false" customHeight="true" outlineLevel="0" collapsed="false">
      <c r="A892" s="19" t="n">
        <v>46033.8333333333</v>
      </c>
      <c r="B892" s="1" t="s">
        <v>30</v>
      </c>
      <c r="C892" s="1" t="s">
        <v>200</v>
      </c>
      <c r="D892" s="1" t="s">
        <v>116</v>
      </c>
      <c r="E892" s="1" t="n">
        <f aca="false">'✍️ Score Entry 2025-26'!F896</f>
        <v>0</v>
      </c>
      <c r="F892" s="1" t="n">
        <f aca="false">'✍️ Score Entry 2025-26'!G896</f>
        <v>0</v>
      </c>
      <c r="G892" s="20" t="b">
        <f aca="false">E892&gt;F892</f>
        <v>0</v>
      </c>
      <c r="H892" s="20" t="b">
        <f aca="false">F892&gt;E892</f>
        <v>0</v>
      </c>
    </row>
    <row r="893" customFormat="false" ht="15" hidden="false" customHeight="true" outlineLevel="0" collapsed="false">
      <c r="A893" s="19" t="n">
        <v>46033.8333333333</v>
      </c>
      <c r="B893" s="1" t="s">
        <v>30</v>
      </c>
      <c r="C893" s="1" t="s">
        <v>117</v>
      </c>
      <c r="D893" s="1" t="s">
        <v>141</v>
      </c>
      <c r="E893" s="1" t="n">
        <f aca="false">'✍️ Score Entry 2025-26'!F897</f>
        <v>0</v>
      </c>
      <c r="F893" s="1" t="n">
        <f aca="false">'✍️ Score Entry 2025-26'!G897</f>
        <v>0</v>
      </c>
      <c r="G893" s="20" t="b">
        <f aca="false">E893&gt;F893</f>
        <v>0</v>
      </c>
      <c r="H893" s="20" t="b">
        <f aca="false">F893&gt;E893</f>
        <v>0</v>
      </c>
    </row>
    <row r="894" customFormat="false" ht="15" hidden="false" customHeight="true" outlineLevel="0" collapsed="false">
      <c r="A894" s="19" t="n">
        <v>46033.8333333333</v>
      </c>
      <c r="B894" s="1" t="s">
        <v>30</v>
      </c>
      <c r="C894" s="1" t="s">
        <v>115</v>
      </c>
      <c r="D894" s="1" t="s">
        <v>166</v>
      </c>
      <c r="E894" s="1" t="n">
        <f aca="false">'✍️ Score Entry 2025-26'!F898</f>
        <v>0</v>
      </c>
      <c r="F894" s="1" t="n">
        <f aca="false">'✍️ Score Entry 2025-26'!G898</f>
        <v>0</v>
      </c>
      <c r="G894" s="20" t="b">
        <f aca="false">E894&gt;F894</f>
        <v>0</v>
      </c>
      <c r="H894" s="20" t="b">
        <f aca="false">F894&gt;E894</f>
        <v>0</v>
      </c>
    </row>
    <row r="895" customFormat="false" ht="15" hidden="false" customHeight="true" outlineLevel="0" collapsed="false">
      <c r="A895" s="19" t="n">
        <v>46033.8333333333</v>
      </c>
      <c r="B895" s="1" t="s">
        <v>30</v>
      </c>
      <c r="C895" s="1" t="s">
        <v>16</v>
      </c>
      <c r="D895" s="1" t="s">
        <v>182</v>
      </c>
      <c r="E895" s="1" t="n">
        <f aca="false">'✍️ Score Entry 2025-26'!F899</f>
        <v>0</v>
      </c>
      <c r="F895" s="1" t="n">
        <f aca="false">'✍️ Score Entry 2025-26'!G899</f>
        <v>0</v>
      </c>
      <c r="G895" s="20" t="b">
        <f aca="false">E895&gt;F895</f>
        <v>0</v>
      </c>
      <c r="H895" s="20" t="b">
        <f aca="false">F895&gt;E895</f>
        <v>0</v>
      </c>
    </row>
    <row r="896" customFormat="false" ht="15" hidden="false" customHeight="true" outlineLevel="0" collapsed="false">
      <c r="A896" s="19" t="n">
        <v>46033.8333333333</v>
      </c>
      <c r="B896" s="1" t="s">
        <v>30</v>
      </c>
      <c r="C896" s="1" t="s">
        <v>114</v>
      </c>
      <c r="D896" s="1" t="s">
        <v>18</v>
      </c>
      <c r="E896" s="1" t="n">
        <f aca="false">'✍️ Score Entry 2025-26'!F900</f>
        <v>0</v>
      </c>
      <c r="F896" s="1" t="n">
        <f aca="false">'✍️ Score Entry 2025-26'!G900</f>
        <v>0</v>
      </c>
      <c r="G896" s="20" t="b">
        <f aca="false">E896&gt;F896</f>
        <v>0</v>
      </c>
      <c r="H896" s="20" t="b">
        <f aca="false">F896&gt;E896</f>
        <v>0</v>
      </c>
    </row>
    <row r="897" customFormat="false" ht="15" hidden="false" customHeight="true" outlineLevel="0" collapsed="false">
      <c r="A897" s="19" t="n">
        <v>46033.8333333333</v>
      </c>
      <c r="B897" s="1" t="s">
        <v>30</v>
      </c>
      <c r="C897" s="1" t="s">
        <v>181</v>
      </c>
      <c r="D897" s="1" t="s">
        <v>119</v>
      </c>
      <c r="E897" s="1" t="n">
        <f aca="false">'✍️ Score Entry 2025-26'!F901</f>
        <v>0</v>
      </c>
      <c r="F897" s="1" t="n">
        <f aca="false">'✍️ Score Entry 2025-26'!G901</f>
        <v>0</v>
      </c>
      <c r="G897" s="20" t="b">
        <f aca="false">E897&gt;F897</f>
        <v>0</v>
      </c>
      <c r="H897" s="20" t="b">
        <f aca="false">F897&gt;E897</f>
        <v>0</v>
      </c>
    </row>
    <row r="898" customFormat="false" ht="15" hidden="false" customHeight="true" outlineLevel="0" collapsed="false">
      <c r="A898" s="19" t="n">
        <v>46033.8333333333</v>
      </c>
      <c r="B898" s="1" t="s">
        <v>30</v>
      </c>
      <c r="C898" s="1" t="s">
        <v>203</v>
      </c>
      <c r="D898" s="1" t="s">
        <v>176</v>
      </c>
      <c r="E898" s="1" t="n">
        <f aca="false">'✍️ Score Entry 2025-26'!F902</f>
        <v>0</v>
      </c>
      <c r="F898" s="1" t="n">
        <f aca="false">'✍️ Score Entry 2025-26'!G902</f>
        <v>0</v>
      </c>
      <c r="G898" s="20" t="b">
        <f aca="false">E898&gt;F898</f>
        <v>0</v>
      </c>
      <c r="H898" s="20" t="b">
        <f aca="false">F898&gt;E898</f>
        <v>0</v>
      </c>
    </row>
    <row r="899" customFormat="false" ht="15" hidden="false" customHeight="true" outlineLevel="0" collapsed="false">
      <c r="A899" s="19" t="n">
        <v>46036.8333333333</v>
      </c>
      <c r="B899" s="1" t="s">
        <v>32</v>
      </c>
      <c r="C899" s="1" t="s">
        <v>190</v>
      </c>
      <c r="D899" s="1" t="s">
        <v>196</v>
      </c>
      <c r="E899" s="1" t="n">
        <f aca="false">'✍️ Score Entry 2025-26'!F903</f>
        <v>0</v>
      </c>
      <c r="F899" s="1" t="n">
        <f aca="false">'✍️ Score Entry 2025-26'!G903</f>
        <v>0</v>
      </c>
      <c r="G899" s="20" t="b">
        <f aca="false">E899&gt;F899</f>
        <v>0</v>
      </c>
      <c r="H899" s="20" t="b">
        <f aca="false">F899&gt;E899</f>
        <v>0</v>
      </c>
    </row>
    <row r="900" customFormat="false" ht="15" hidden="false" customHeight="true" outlineLevel="0" collapsed="false">
      <c r="A900" s="19" t="n">
        <v>46036.8333333333</v>
      </c>
      <c r="B900" s="1" t="s">
        <v>32</v>
      </c>
      <c r="C900" s="1" t="s">
        <v>212</v>
      </c>
      <c r="D900" s="1" t="s">
        <v>184</v>
      </c>
      <c r="E900" s="1" t="n">
        <f aca="false">'✍️ Score Entry 2025-26'!F904</f>
        <v>0</v>
      </c>
      <c r="F900" s="1" t="n">
        <f aca="false">'✍️ Score Entry 2025-26'!G904</f>
        <v>0</v>
      </c>
      <c r="G900" s="20" t="b">
        <f aca="false">E900&gt;F900</f>
        <v>0</v>
      </c>
      <c r="H900" s="20" t="b">
        <f aca="false">F900&gt;E900</f>
        <v>0</v>
      </c>
    </row>
    <row r="901" customFormat="false" ht="15" hidden="false" customHeight="true" outlineLevel="0" collapsed="false">
      <c r="A901" s="19" t="n">
        <v>46036.8333333333</v>
      </c>
      <c r="B901" s="1" t="s">
        <v>32</v>
      </c>
      <c r="C901" s="1" t="s">
        <v>193</v>
      </c>
      <c r="D901" s="1" t="s">
        <v>183</v>
      </c>
      <c r="E901" s="1" t="n">
        <f aca="false">'✍️ Score Entry 2025-26'!F905</f>
        <v>0</v>
      </c>
      <c r="F901" s="1" t="n">
        <f aca="false">'✍️ Score Entry 2025-26'!G905</f>
        <v>0</v>
      </c>
      <c r="G901" s="20" t="b">
        <f aca="false">E901&gt;F901</f>
        <v>0</v>
      </c>
      <c r="H901" s="20" t="b">
        <f aca="false">F901&gt;E901</f>
        <v>0</v>
      </c>
    </row>
    <row r="902" customFormat="false" ht="15" hidden="false" customHeight="true" outlineLevel="0" collapsed="false">
      <c r="A902" s="19" t="n">
        <v>46036.8333333333</v>
      </c>
      <c r="B902" s="1" t="s">
        <v>32</v>
      </c>
      <c r="C902" s="1" t="s">
        <v>211</v>
      </c>
      <c r="D902" s="1" t="s">
        <v>15</v>
      </c>
      <c r="E902" s="1" t="n">
        <f aca="false">'✍️ Score Entry 2025-26'!F906</f>
        <v>0</v>
      </c>
      <c r="F902" s="1" t="n">
        <f aca="false">'✍️ Score Entry 2025-26'!G906</f>
        <v>0</v>
      </c>
      <c r="G902" s="20" t="b">
        <f aca="false">E902&gt;F902</f>
        <v>0</v>
      </c>
      <c r="H902" s="20" t="b">
        <f aca="false">F902&gt;E902</f>
        <v>0</v>
      </c>
    </row>
    <row r="903" customFormat="false" ht="15" hidden="false" customHeight="true" outlineLevel="0" collapsed="false">
      <c r="A903" s="19" t="n">
        <v>46036.8333333333</v>
      </c>
      <c r="B903" s="1" t="s">
        <v>32</v>
      </c>
      <c r="C903" s="1" t="s">
        <v>185</v>
      </c>
      <c r="D903" s="1" t="s">
        <v>189</v>
      </c>
      <c r="E903" s="1" t="n">
        <f aca="false">'✍️ Score Entry 2025-26'!F907</f>
        <v>0</v>
      </c>
      <c r="F903" s="1" t="n">
        <f aca="false">'✍️ Score Entry 2025-26'!G907</f>
        <v>0</v>
      </c>
      <c r="G903" s="20" t="b">
        <f aca="false">E903&gt;F903</f>
        <v>0</v>
      </c>
      <c r="H903" s="20" t="b">
        <f aca="false">F903&gt;E903</f>
        <v>0</v>
      </c>
    </row>
    <row r="904" customFormat="false" ht="15" hidden="false" customHeight="true" outlineLevel="0" collapsed="false">
      <c r="A904" s="19" t="n">
        <v>46036.8333333333</v>
      </c>
      <c r="B904" s="1" t="s">
        <v>32</v>
      </c>
      <c r="C904" s="1" t="s">
        <v>191</v>
      </c>
      <c r="D904" s="1" t="s">
        <v>188</v>
      </c>
      <c r="E904" s="1" t="n">
        <f aca="false">'✍️ Score Entry 2025-26'!F908</f>
        <v>0</v>
      </c>
      <c r="F904" s="1" t="n">
        <f aca="false">'✍️ Score Entry 2025-26'!G908</f>
        <v>0</v>
      </c>
      <c r="G904" s="20" t="b">
        <f aca="false">E904&gt;F904</f>
        <v>0</v>
      </c>
      <c r="H904" s="20" t="b">
        <f aca="false">F904&gt;E904</f>
        <v>0</v>
      </c>
    </row>
    <row r="905" customFormat="false" ht="15" hidden="false" customHeight="true" outlineLevel="0" collapsed="false">
      <c r="A905" s="19" t="n">
        <v>46036.8333333333</v>
      </c>
      <c r="B905" s="1" t="s">
        <v>32</v>
      </c>
      <c r="C905" s="1" t="s">
        <v>195</v>
      </c>
      <c r="D905" s="1" t="s">
        <v>192</v>
      </c>
      <c r="E905" s="1" t="n">
        <f aca="false">'✍️ Score Entry 2025-26'!F909</f>
        <v>0</v>
      </c>
      <c r="F905" s="1" t="n">
        <f aca="false">'✍️ Score Entry 2025-26'!G909</f>
        <v>0</v>
      </c>
      <c r="G905" s="20" t="b">
        <f aca="false">E905&gt;F905</f>
        <v>0</v>
      </c>
      <c r="H905" s="20" t="b">
        <f aca="false">F905&gt;E905</f>
        <v>0</v>
      </c>
    </row>
    <row r="906" customFormat="false" ht="15" hidden="false" customHeight="true" outlineLevel="0" collapsed="false">
      <c r="A906" s="19" t="n">
        <v>46036.8333333333</v>
      </c>
      <c r="B906" s="1" t="s">
        <v>32</v>
      </c>
      <c r="C906" s="1" t="s">
        <v>187</v>
      </c>
      <c r="D906" s="1" t="s">
        <v>199</v>
      </c>
      <c r="E906" s="1" t="n">
        <f aca="false">'✍️ Score Entry 2025-26'!F910</f>
        <v>0</v>
      </c>
      <c r="F906" s="1" t="n">
        <f aca="false">'✍️ Score Entry 2025-26'!G910</f>
        <v>0</v>
      </c>
      <c r="G906" s="20" t="b">
        <f aca="false">E906&gt;F906</f>
        <v>0</v>
      </c>
      <c r="H906" s="20" t="b">
        <f aca="false">F906&gt;E906</f>
        <v>0</v>
      </c>
    </row>
    <row r="907" customFormat="false" ht="15" hidden="false" customHeight="true" outlineLevel="0" collapsed="false">
      <c r="A907" s="19" t="n">
        <v>46036.8333333333</v>
      </c>
      <c r="B907" s="1" t="s">
        <v>32</v>
      </c>
      <c r="C907" s="1" t="s">
        <v>197</v>
      </c>
      <c r="D907" s="1" t="s">
        <v>198</v>
      </c>
      <c r="E907" s="1" t="n">
        <f aca="false">'✍️ Score Entry 2025-26'!F911</f>
        <v>0</v>
      </c>
      <c r="F907" s="1" t="n">
        <f aca="false">'✍️ Score Entry 2025-26'!G911</f>
        <v>0</v>
      </c>
      <c r="G907" s="20" t="b">
        <f aca="false">E907&gt;F907</f>
        <v>0</v>
      </c>
      <c r="H907" s="20" t="b">
        <f aca="false">F907&gt;E907</f>
        <v>0</v>
      </c>
    </row>
    <row r="908" customFormat="false" ht="15" hidden="false" customHeight="true" outlineLevel="0" collapsed="false">
      <c r="A908" s="19" t="n">
        <v>46039.625</v>
      </c>
      <c r="B908" s="1" t="s">
        <v>29</v>
      </c>
      <c r="C908" s="1" t="s">
        <v>126</v>
      </c>
      <c r="D908" s="1" t="s">
        <v>130</v>
      </c>
      <c r="E908" s="1" t="n">
        <f aca="false">'✍️ Score Entry 2025-26'!F912</f>
        <v>0</v>
      </c>
      <c r="F908" s="1" t="n">
        <f aca="false">'✍️ Score Entry 2025-26'!G912</f>
        <v>0</v>
      </c>
      <c r="G908" s="20" t="b">
        <f aca="false">E908&gt;F908</f>
        <v>0</v>
      </c>
      <c r="H908" s="20" t="b">
        <f aca="false">F908&gt;E908</f>
        <v>0</v>
      </c>
    </row>
    <row r="909" customFormat="false" ht="15" hidden="false" customHeight="true" outlineLevel="0" collapsed="false">
      <c r="A909" s="19" t="n">
        <v>46039.625</v>
      </c>
      <c r="B909" s="1" t="s">
        <v>29</v>
      </c>
      <c r="C909" s="1" t="s">
        <v>202</v>
      </c>
      <c r="D909" s="1" t="s">
        <v>153</v>
      </c>
      <c r="E909" s="1" t="n">
        <f aca="false">'✍️ Score Entry 2025-26'!F913</f>
        <v>0</v>
      </c>
      <c r="F909" s="1" t="n">
        <f aca="false">'✍️ Score Entry 2025-26'!G913</f>
        <v>0</v>
      </c>
      <c r="G909" s="20" t="b">
        <f aca="false">E909&gt;F909</f>
        <v>0</v>
      </c>
      <c r="H909" s="20" t="b">
        <f aca="false">F909&gt;E909</f>
        <v>0</v>
      </c>
    </row>
    <row r="910" customFormat="false" ht="15" hidden="false" customHeight="true" outlineLevel="0" collapsed="false">
      <c r="A910" s="19" t="n">
        <v>46039.625</v>
      </c>
      <c r="B910" s="1" t="s">
        <v>29</v>
      </c>
      <c r="C910" s="1" t="s">
        <v>121</v>
      </c>
      <c r="D910" s="1" t="s">
        <v>23</v>
      </c>
      <c r="E910" s="1" t="n">
        <f aca="false">'✍️ Score Entry 2025-26'!F914</f>
        <v>0</v>
      </c>
      <c r="F910" s="1" t="n">
        <f aca="false">'✍️ Score Entry 2025-26'!G914</f>
        <v>0</v>
      </c>
      <c r="G910" s="20" t="b">
        <f aca="false">E910&gt;F910</f>
        <v>0</v>
      </c>
      <c r="H910" s="20" t="b">
        <f aca="false">F910&gt;E910</f>
        <v>0</v>
      </c>
    </row>
    <row r="911" customFormat="false" ht="15" hidden="false" customHeight="true" outlineLevel="0" collapsed="false">
      <c r="A911" s="19" t="n">
        <v>46039.625</v>
      </c>
      <c r="B911" s="1" t="s">
        <v>29</v>
      </c>
      <c r="C911" s="1" t="s">
        <v>207</v>
      </c>
      <c r="D911" s="1" t="s">
        <v>122</v>
      </c>
      <c r="E911" s="1" t="n">
        <f aca="false">'✍️ Score Entry 2025-26'!F915</f>
        <v>0</v>
      </c>
      <c r="F911" s="1" t="n">
        <f aca="false">'✍️ Score Entry 2025-26'!G915</f>
        <v>0</v>
      </c>
      <c r="G911" s="20" t="b">
        <f aca="false">E911&gt;F911</f>
        <v>0</v>
      </c>
      <c r="H911" s="20" t="b">
        <f aca="false">F911&gt;E911</f>
        <v>0</v>
      </c>
    </row>
    <row r="912" customFormat="false" ht="15" hidden="false" customHeight="true" outlineLevel="0" collapsed="false">
      <c r="A912" s="19" t="n">
        <v>46039.625</v>
      </c>
      <c r="B912" s="1" t="s">
        <v>29</v>
      </c>
      <c r="C912" s="1" t="s">
        <v>162</v>
      </c>
      <c r="D912" s="1" t="s">
        <v>152</v>
      </c>
      <c r="E912" s="1" t="n">
        <f aca="false">'✍️ Score Entry 2025-26'!F916</f>
        <v>0</v>
      </c>
      <c r="F912" s="1" t="n">
        <f aca="false">'✍️ Score Entry 2025-26'!G916</f>
        <v>0</v>
      </c>
      <c r="G912" s="20" t="b">
        <f aca="false">E912&gt;F912</f>
        <v>0</v>
      </c>
      <c r="H912" s="20" t="b">
        <f aca="false">F912&gt;E912</f>
        <v>0</v>
      </c>
    </row>
    <row r="913" customFormat="false" ht="15" hidden="false" customHeight="true" outlineLevel="0" collapsed="false">
      <c r="A913" s="19" t="n">
        <v>46039.625</v>
      </c>
      <c r="B913" s="1" t="s">
        <v>29</v>
      </c>
      <c r="C913" s="1" t="s">
        <v>129</v>
      </c>
      <c r="D913" s="1" t="s">
        <v>127</v>
      </c>
      <c r="E913" s="1" t="n">
        <f aca="false">'✍️ Score Entry 2025-26'!F917</f>
        <v>0</v>
      </c>
      <c r="F913" s="1" t="n">
        <f aca="false">'✍️ Score Entry 2025-26'!G917</f>
        <v>0</v>
      </c>
      <c r="G913" s="20" t="b">
        <f aca="false">E913&gt;F913</f>
        <v>0</v>
      </c>
      <c r="H913" s="20" t="b">
        <f aca="false">F913&gt;E913</f>
        <v>0</v>
      </c>
    </row>
    <row r="914" customFormat="false" ht="15" hidden="false" customHeight="true" outlineLevel="0" collapsed="false">
      <c r="A914" s="19" t="n">
        <v>46039.625</v>
      </c>
      <c r="B914" s="1" t="s">
        <v>29</v>
      </c>
      <c r="C914" s="1" t="s">
        <v>180</v>
      </c>
      <c r="D914" s="1" t="s">
        <v>137</v>
      </c>
      <c r="E914" s="1" t="n">
        <f aca="false">'✍️ Score Entry 2025-26'!F918</f>
        <v>0</v>
      </c>
      <c r="F914" s="1" t="n">
        <f aca="false">'✍️ Score Entry 2025-26'!G918</f>
        <v>0</v>
      </c>
      <c r="G914" s="20" t="b">
        <f aca="false">E914&gt;F914</f>
        <v>0</v>
      </c>
      <c r="H914" s="20" t="b">
        <f aca="false">F914&gt;E914</f>
        <v>0</v>
      </c>
    </row>
    <row r="915" customFormat="false" ht="15" hidden="false" customHeight="true" outlineLevel="0" collapsed="false">
      <c r="A915" s="19" t="n">
        <v>46039.625</v>
      </c>
      <c r="B915" s="1" t="s">
        <v>29</v>
      </c>
      <c r="C915" s="1" t="s">
        <v>138</v>
      </c>
      <c r="D915" s="1" t="s">
        <v>128</v>
      </c>
      <c r="E915" s="1" t="n">
        <f aca="false">'✍️ Score Entry 2025-26'!F919</f>
        <v>0</v>
      </c>
      <c r="F915" s="1" t="n">
        <f aca="false">'✍️ Score Entry 2025-26'!G919</f>
        <v>0</v>
      </c>
      <c r="G915" s="20" t="b">
        <f aca="false">E915&gt;F915</f>
        <v>0</v>
      </c>
      <c r="H915" s="20" t="b">
        <f aca="false">F915&gt;E915</f>
        <v>0</v>
      </c>
    </row>
    <row r="916" customFormat="false" ht="15" hidden="false" customHeight="true" outlineLevel="0" collapsed="false">
      <c r="A916" s="19" t="n">
        <v>46039.625</v>
      </c>
      <c r="B916" s="1" t="s">
        <v>29</v>
      </c>
      <c r="C916" s="1" t="s">
        <v>131</v>
      </c>
      <c r="D916" s="1" t="s">
        <v>132</v>
      </c>
      <c r="E916" s="1" t="n">
        <f aca="false">'✍️ Score Entry 2025-26'!F920</f>
        <v>0</v>
      </c>
      <c r="F916" s="1" t="n">
        <f aca="false">'✍️ Score Entry 2025-26'!G920</f>
        <v>0</v>
      </c>
      <c r="G916" s="20" t="b">
        <f aca="false">E916&gt;F916</f>
        <v>0</v>
      </c>
      <c r="H916" s="20" t="b">
        <f aca="false">F916&gt;E916</f>
        <v>0</v>
      </c>
    </row>
    <row r="917" customFormat="false" ht="15" hidden="false" customHeight="true" outlineLevel="0" collapsed="false">
      <c r="A917" s="19" t="n">
        <v>46039.625</v>
      </c>
      <c r="B917" s="1" t="s">
        <v>29</v>
      </c>
      <c r="C917" s="1" t="s">
        <v>21</v>
      </c>
      <c r="D917" s="1" t="s">
        <v>201</v>
      </c>
      <c r="E917" s="1" t="n">
        <f aca="false">'✍️ Score Entry 2025-26'!F921</f>
        <v>0</v>
      </c>
      <c r="F917" s="1" t="n">
        <f aca="false">'✍️ Score Entry 2025-26'!G921</f>
        <v>0</v>
      </c>
      <c r="G917" s="20" t="b">
        <f aca="false">E917&gt;F917</f>
        <v>0</v>
      </c>
      <c r="H917" s="20" t="b">
        <f aca="false">F917&gt;E917</f>
        <v>0</v>
      </c>
    </row>
    <row r="918" customFormat="false" ht="15" hidden="false" customHeight="true" outlineLevel="0" collapsed="false">
      <c r="A918" s="19" t="n">
        <v>46039.8333333333</v>
      </c>
      <c r="B918" s="1" t="s">
        <v>32</v>
      </c>
      <c r="C918" s="1" t="s">
        <v>185</v>
      </c>
      <c r="D918" s="1" t="s">
        <v>15</v>
      </c>
      <c r="E918" s="1" t="n">
        <f aca="false">'✍️ Score Entry 2025-26'!F922</f>
        <v>0</v>
      </c>
      <c r="F918" s="1" t="n">
        <f aca="false">'✍️ Score Entry 2025-26'!G922</f>
        <v>0</v>
      </c>
      <c r="G918" s="20" t="b">
        <f aca="false">E918&gt;F918</f>
        <v>0</v>
      </c>
      <c r="H918" s="20" t="b">
        <f aca="false">F918&gt;E918</f>
        <v>0</v>
      </c>
    </row>
    <row r="919" customFormat="false" ht="15" hidden="false" customHeight="true" outlineLevel="0" collapsed="false">
      <c r="A919" s="19" t="n">
        <v>46039.8333333333</v>
      </c>
      <c r="B919" s="1" t="s">
        <v>32</v>
      </c>
      <c r="C919" s="1" t="s">
        <v>211</v>
      </c>
      <c r="D919" s="1" t="s">
        <v>187</v>
      </c>
      <c r="E919" s="1" t="n">
        <f aca="false">'✍️ Score Entry 2025-26'!F923</f>
        <v>0</v>
      </c>
      <c r="F919" s="1" t="n">
        <f aca="false">'✍️ Score Entry 2025-26'!G923</f>
        <v>0</v>
      </c>
      <c r="G919" s="20" t="b">
        <f aca="false">E919&gt;F919</f>
        <v>0</v>
      </c>
      <c r="H919" s="20" t="b">
        <f aca="false">F919&gt;E919</f>
        <v>0</v>
      </c>
    </row>
    <row r="920" customFormat="false" ht="15" hidden="false" customHeight="true" outlineLevel="0" collapsed="false">
      <c r="A920" s="19" t="n">
        <v>46039.8333333333</v>
      </c>
      <c r="B920" s="1" t="s">
        <v>32</v>
      </c>
      <c r="C920" s="1" t="s">
        <v>197</v>
      </c>
      <c r="D920" s="1" t="s">
        <v>199</v>
      </c>
      <c r="E920" s="1" t="n">
        <f aca="false">'✍️ Score Entry 2025-26'!F924</f>
        <v>0</v>
      </c>
      <c r="F920" s="1" t="n">
        <f aca="false">'✍️ Score Entry 2025-26'!G924</f>
        <v>0</v>
      </c>
      <c r="G920" s="20" t="b">
        <f aca="false">E920&gt;F920</f>
        <v>0</v>
      </c>
      <c r="H920" s="20" t="b">
        <f aca="false">F920&gt;E920</f>
        <v>0</v>
      </c>
    </row>
    <row r="921" customFormat="false" ht="15" hidden="false" customHeight="true" outlineLevel="0" collapsed="false">
      <c r="A921" s="19" t="n">
        <v>46039.8333333333</v>
      </c>
      <c r="B921" s="1" t="s">
        <v>32</v>
      </c>
      <c r="C921" s="1" t="s">
        <v>192</v>
      </c>
      <c r="D921" s="1" t="s">
        <v>196</v>
      </c>
      <c r="E921" s="1" t="n">
        <f aca="false">'✍️ Score Entry 2025-26'!F925</f>
        <v>0</v>
      </c>
      <c r="F921" s="1" t="n">
        <f aca="false">'✍️ Score Entry 2025-26'!G925</f>
        <v>0</v>
      </c>
      <c r="G921" s="20" t="b">
        <f aca="false">E921&gt;F921</f>
        <v>0</v>
      </c>
      <c r="H921" s="20" t="b">
        <f aca="false">F921&gt;E921</f>
        <v>0</v>
      </c>
    </row>
    <row r="922" customFormat="false" ht="15" hidden="false" customHeight="true" outlineLevel="0" collapsed="false">
      <c r="A922" s="19" t="n">
        <v>46039.8333333333</v>
      </c>
      <c r="B922" s="1" t="s">
        <v>32</v>
      </c>
      <c r="C922" s="1" t="s">
        <v>193</v>
      </c>
      <c r="D922" s="1" t="s">
        <v>184</v>
      </c>
      <c r="E922" s="1" t="n">
        <f aca="false">'✍️ Score Entry 2025-26'!F926</f>
        <v>0</v>
      </c>
      <c r="F922" s="1" t="n">
        <f aca="false">'✍️ Score Entry 2025-26'!G926</f>
        <v>0</v>
      </c>
      <c r="G922" s="20" t="b">
        <f aca="false">E922&gt;F922</f>
        <v>0</v>
      </c>
      <c r="H922" s="20" t="b">
        <f aca="false">F922&gt;E922</f>
        <v>0</v>
      </c>
    </row>
    <row r="923" customFormat="false" ht="15" hidden="false" customHeight="true" outlineLevel="0" collapsed="false">
      <c r="A923" s="19" t="n">
        <v>46039.8333333333</v>
      </c>
      <c r="B923" s="1" t="s">
        <v>32</v>
      </c>
      <c r="C923" s="1" t="s">
        <v>195</v>
      </c>
      <c r="D923" s="1" t="s">
        <v>198</v>
      </c>
      <c r="E923" s="1" t="n">
        <f aca="false">'✍️ Score Entry 2025-26'!F927</f>
        <v>0</v>
      </c>
      <c r="F923" s="1" t="n">
        <f aca="false">'✍️ Score Entry 2025-26'!G927</f>
        <v>0</v>
      </c>
      <c r="G923" s="20" t="b">
        <f aca="false">E923&gt;F923</f>
        <v>0</v>
      </c>
      <c r="H923" s="20" t="b">
        <f aca="false">F923&gt;E923</f>
        <v>0</v>
      </c>
    </row>
    <row r="924" customFormat="false" ht="15" hidden="false" customHeight="true" outlineLevel="0" collapsed="false">
      <c r="A924" s="19" t="n">
        <v>46039.8333333333</v>
      </c>
      <c r="B924" s="1" t="s">
        <v>32</v>
      </c>
      <c r="C924" s="1" t="s">
        <v>190</v>
      </c>
      <c r="D924" s="1" t="s">
        <v>188</v>
      </c>
      <c r="E924" s="1" t="n">
        <f aca="false">'✍️ Score Entry 2025-26'!F928</f>
        <v>0</v>
      </c>
      <c r="F924" s="1" t="n">
        <f aca="false">'✍️ Score Entry 2025-26'!G928</f>
        <v>0</v>
      </c>
      <c r="G924" s="20" t="b">
        <f aca="false">E924&gt;F924</f>
        <v>0</v>
      </c>
      <c r="H924" s="20" t="b">
        <f aca="false">F924&gt;E924</f>
        <v>0</v>
      </c>
    </row>
    <row r="925" customFormat="false" ht="15" hidden="false" customHeight="true" outlineLevel="0" collapsed="false">
      <c r="A925" s="19" t="n">
        <v>46039.8333333333</v>
      </c>
      <c r="B925" s="1" t="s">
        <v>32</v>
      </c>
      <c r="C925" s="1" t="s">
        <v>191</v>
      </c>
      <c r="D925" s="1" t="s">
        <v>189</v>
      </c>
      <c r="E925" s="1" t="n">
        <f aca="false">'✍️ Score Entry 2025-26'!F929</f>
        <v>0</v>
      </c>
      <c r="F925" s="1" t="n">
        <f aca="false">'✍️ Score Entry 2025-26'!G929</f>
        <v>0</v>
      </c>
      <c r="G925" s="20" t="b">
        <f aca="false">E925&gt;F925</f>
        <v>0</v>
      </c>
      <c r="H925" s="20" t="b">
        <f aca="false">F925&gt;E925</f>
        <v>0</v>
      </c>
    </row>
    <row r="926" customFormat="false" ht="15" hidden="false" customHeight="true" outlineLevel="0" collapsed="false">
      <c r="A926" s="19" t="n">
        <v>46039.8333333333</v>
      </c>
      <c r="B926" s="1" t="s">
        <v>32</v>
      </c>
      <c r="C926" s="1" t="s">
        <v>212</v>
      </c>
      <c r="D926" s="1" t="s">
        <v>183</v>
      </c>
      <c r="E926" s="1" t="n">
        <f aca="false">'✍️ Score Entry 2025-26'!F930</f>
        <v>0</v>
      </c>
      <c r="F926" s="1" t="n">
        <f aca="false">'✍️ Score Entry 2025-26'!G930</f>
        <v>0</v>
      </c>
      <c r="G926" s="20" t="b">
        <f aca="false">E926&gt;F926</f>
        <v>0</v>
      </c>
      <c r="H926" s="20" t="b">
        <f aca="false">F926&gt;E926</f>
        <v>0</v>
      </c>
    </row>
    <row r="927" customFormat="false" ht="15" hidden="false" customHeight="true" outlineLevel="0" collapsed="false">
      <c r="A927" s="19" t="n">
        <v>46040.8333333333</v>
      </c>
      <c r="B927" s="1" t="s">
        <v>31</v>
      </c>
      <c r="C927" s="1" t="s">
        <v>213</v>
      </c>
      <c r="D927" s="1" t="s">
        <v>24</v>
      </c>
      <c r="E927" s="1" t="n">
        <f aca="false">'✍️ Score Entry 2025-26'!F931</f>
        <v>0</v>
      </c>
      <c r="F927" s="1" t="n">
        <f aca="false">'✍️ Score Entry 2025-26'!G931</f>
        <v>0</v>
      </c>
      <c r="G927" s="20" t="b">
        <f aca="false">E927&gt;F927</f>
        <v>0</v>
      </c>
      <c r="H927" s="20" t="b">
        <f aca="false">F927&gt;E927</f>
        <v>0</v>
      </c>
    </row>
    <row r="928" customFormat="false" ht="15" hidden="false" customHeight="true" outlineLevel="0" collapsed="false">
      <c r="A928" s="19" t="n">
        <v>46040.8333333333</v>
      </c>
      <c r="B928" s="1" t="s">
        <v>31</v>
      </c>
      <c r="C928" s="1" t="s">
        <v>145</v>
      </c>
      <c r="D928" s="1" t="s">
        <v>174</v>
      </c>
      <c r="E928" s="1" t="n">
        <f aca="false">'✍️ Score Entry 2025-26'!F932</f>
        <v>0</v>
      </c>
      <c r="F928" s="1" t="n">
        <f aca="false">'✍️ Score Entry 2025-26'!G932</f>
        <v>0</v>
      </c>
      <c r="G928" s="20" t="b">
        <f aca="false">E928&gt;F928</f>
        <v>0</v>
      </c>
      <c r="H928" s="20" t="b">
        <f aca="false">F928&gt;E928</f>
        <v>0</v>
      </c>
    </row>
    <row r="929" customFormat="false" ht="15" hidden="false" customHeight="true" outlineLevel="0" collapsed="false">
      <c r="A929" s="19" t="n">
        <v>46040.8333333333</v>
      </c>
      <c r="B929" s="1" t="s">
        <v>31</v>
      </c>
      <c r="C929" s="1" t="s">
        <v>139</v>
      </c>
      <c r="D929" s="1" t="s">
        <v>136</v>
      </c>
      <c r="E929" s="1" t="n">
        <f aca="false">'✍️ Score Entry 2025-26'!F933</f>
        <v>0</v>
      </c>
      <c r="F929" s="1" t="n">
        <f aca="false">'✍️ Score Entry 2025-26'!G933</f>
        <v>0</v>
      </c>
      <c r="G929" s="20" t="b">
        <f aca="false">E929&gt;F929</f>
        <v>0</v>
      </c>
      <c r="H929" s="20" t="b">
        <f aca="false">F929&gt;E929</f>
        <v>0</v>
      </c>
    </row>
    <row r="930" customFormat="false" ht="15" hidden="false" customHeight="true" outlineLevel="0" collapsed="false">
      <c r="A930" s="19" t="n">
        <v>46040.8333333333</v>
      </c>
      <c r="B930" s="1" t="s">
        <v>30</v>
      </c>
      <c r="C930" s="1" t="s">
        <v>208</v>
      </c>
      <c r="D930" s="1" t="s">
        <v>124</v>
      </c>
      <c r="E930" s="1" t="n">
        <f aca="false">'✍️ Score Entry 2025-26'!F934</f>
        <v>0</v>
      </c>
      <c r="F930" s="1" t="n">
        <f aca="false">'✍️ Score Entry 2025-26'!G934</f>
        <v>0</v>
      </c>
      <c r="G930" s="20" t="b">
        <f aca="false">E930&gt;F930</f>
        <v>0</v>
      </c>
      <c r="H930" s="20" t="b">
        <f aca="false">F930&gt;E930</f>
        <v>0</v>
      </c>
    </row>
    <row r="931" customFormat="false" ht="15" hidden="false" customHeight="true" outlineLevel="0" collapsed="false">
      <c r="A931" s="19" t="n">
        <v>46040.8333333333</v>
      </c>
      <c r="B931" s="1" t="s">
        <v>31</v>
      </c>
      <c r="C931" s="1" t="s">
        <v>22</v>
      </c>
      <c r="D931" s="1" t="s">
        <v>209</v>
      </c>
      <c r="E931" s="1" t="n">
        <f aca="false">'✍️ Score Entry 2025-26'!F935</f>
        <v>0</v>
      </c>
      <c r="F931" s="1" t="n">
        <f aca="false">'✍️ Score Entry 2025-26'!G935</f>
        <v>0</v>
      </c>
      <c r="G931" s="20" t="b">
        <f aca="false">E931&gt;F931</f>
        <v>0</v>
      </c>
      <c r="H931" s="20" t="b">
        <f aca="false">F931&gt;E931</f>
        <v>0</v>
      </c>
    </row>
    <row r="932" customFormat="false" ht="15" hidden="false" customHeight="true" outlineLevel="0" collapsed="false">
      <c r="A932" s="19" t="n">
        <v>46040.8333333333</v>
      </c>
      <c r="B932" s="1" t="s">
        <v>31</v>
      </c>
      <c r="C932" s="1" t="s">
        <v>146</v>
      </c>
      <c r="D932" s="1" t="s">
        <v>20</v>
      </c>
      <c r="E932" s="1" t="n">
        <f aca="false">'✍️ Score Entry 2025-26'!F936</f>
        <v>0</v>
      </c>
      <c r="F932" s="1" t="n">
        <f aca="false">'✍️ Score Entry 2025-26'!G936</f>
        <v>0</v>
      </c>
      <c r="G932" s="20" t="b">
        <f aca="false">E932&gt;F932</f>
        <v>0</v>
      </c>
      <c r="H932" s="20" t="b">
        <f aca="false">F932&gt;E932</f>
        <v>0</v>
      </c>
    </row>
    <row r="933" customFormat="false" ht="15" hidden="false" customHeight="true" outlineLevel="0" collapsed="false">
      <c r="A933" s="19" t="n">
        <v>46040.8333333333</v>
      </c>
      <c r="B933" s="1" t="s">
        <v>30</v>
      </c>
      <c r="C933" s="1" t="s">
        <v>118</v>
      </c>
      <c r="D933" s="1" t="s">
        <v>167</v>
      </c>
      <c r="E933" s="1" t="n">
        <f aca="false">'✍️ Score Entry 2025-26'!F937</f>
        <v>0</v>
      </c>
      <c r="F933" s="1" t="n">
        <f aca="false">'✍️ Score Entry 2025-26'!G937</f>
        <v>0</v>
      </c>
      <c r="G933" s="20" t="b">
        <f aca="false">E933&gt;F933</f>
        <v>0</v>
      </c>
      <c r="H933" s="20" t="b">
        <f aca="false">F933&gt;E933</f>
        <v>0</v>
      </c>
    </row>
    <row r="934" customFormat="false" ht="15" hidden="false" customHeight="true" outlineLevel="0" collapsed="false">
      <c r="A934" s="19" t="n">
        <v>46040.8333333333</v>
      </c>
      <c r="B934" s="1" t="s">
        <v>31</v>
      </c>
      <c r="C934" s="1" t="s">
        <v>165</v>
      </c>
      <c r="D934" s="1" t="s">
        <v>19</v>
      </c>
      <c r="E934" s="1" t="n">
        <f aca="false">'✍️ Score Entry 2025-26'!F938</f>
        <v>0</v>
      </c>
      <c r="F934" s="1" t="n">
        <f aca="false">'✍️ Score Entry 2025-26'!G938</f>
        <v>0</v>
      </c>
      <c r="G934" s="20" t="b">
        <f aca="false">E934&gt;F934</f>
        <v>0</v>
      </c>
      <c r="H934" s="20" t="b">
        <f aca="false">F934&gt;E934</f>
        <v>0</v>
      </c>
    </row>
    <row r="935" customFormat="false" ht="15" hidden="false" customHeight="true" outlineLevel="0" collapsed="false">
      <c r="A935" s="19" t="n">
        <v>46040.8333333333</v>
      </c>
      <c r="B935" s="1" t="s">
        <v>31</v>
      </c>
      <c r="C935" s="1" t="s">
        <v>164</v>
      </c>
      <c r="D935" s="1" t="s">
        <v>140</v>
      </c>
      <c r="E935" s="1" t="n">
        <f aca="false">'✍️ Score Entry 2025-26'!F939</f>
        <v>0</v>
      </c>
      <c r="F935" s="1" t="n">
        <f aca="false">'✍️ Score Entry 2025-26'!G939</f>
        <v>0</v>
      </c>
      <c r="G935" s="20" t="b">
        <f aca="false">E935&gt;F935</f>
        <v>0</v>
      </c>
      <c r="H935" s="20" t="b">
        <f aca="false">F935&gt;E935</f>
        <v>0</v>
      </c>
    </row>
    <row r="936" customFormat="false" ht="15" hidden="false" customHeight="true" outlineLevel="0" collapsed="false">
      <c r="A936" s="19" t="n">
        <v>46040.8333333333</v>
      </c>
      <c r="B936" s="1" t="s">
        <v>30</v>
      </c>
      <c r="C936" s="1" t="s">
        <v>141</v>
      </c>
      <c r="D936" s="1" t="s">
        <v>200</v>
      </c>
      <c r="E936" s="1" t="n">
        <f aca="false">'✍️ Score Entry 2025-26'!F940</f>
        <v>0</v>
      </c>
      <c r="F936" s="1" t="n">
        <f aca="false">'✍️ Score Entry 2025-26'!G940</f>
        <v>0</v>
      </c>
      <c r="G936" s="20" t="b">
        <f aca="false">E936&gt;F936</f>
        <v>0</v>
      </c>
      <c r="H936" s="20" t="b">
        <f aca="false">F936&gt;E936</f>
        <v>0</v>
      </c>
    </row>
    <row r="937" customFormat="false" ht="15" hidden="false" customHeight="true" outlineLevel="0" collapsed="false">
      <c r="A937" s="19" t="n">
        <v>46040.8333333333</v>
      </c>
      <c r="B937" s="1" t="s">
        <v>31</v>
      </c>
      <c r="C937" s="1" t="s">
        <v>210</v>
      </c>
      <c r="D937" s="1" t="s">
        <v>163</v>
      </c>
      <c r="E937" s="1" t="n">
        <f aca="false">'✍️ Score Entry 2025-26'!F941</f>
        <v>0</v>
      </c>
      <c r="F937" s="1" t="n">
        <f aca="false">'✍️ Score Entry 2025-26'!G941</f>
        <v>0</v>
      </c>
      <c r="G937" s="20" t="b">
        <f aca="false">E937&gt;F937</f>
        <v>0</v>
      </c>
      <c r="H937" s="20" t="b">
        <f aca="false">F937&gt;E937</f>
        <v>0</v>
      </c>
    </row>
    <row r="938" customFormat="false" ht="15" hidden="false" customHeight="true" outlineLevel="0" collapsed="false">
      <c r="A938" s="19" t="n">
        <v>46040.8333333333</v>
      </c>
      <c r="B938" s="1" t="s">
        <v>31</v>
      </c>
      <c r="C938" s="1" t="s">
        <v>169</v>
      </c>
      <c r="D938" s="1" t="s">
        <v>178</v>
      </c>
      <c r="E938" s="1" t="n">
        <f aca="false">'✍️ Score Entry 2025-26'!F942</f>
        <v>0</v>
      </c>
      <c r="F938" s="1" t="n">
        <f aca="false">'✍️ Score Entry 2025-26'!G942</f>
        <v>0</v>
      </c>
      <c r="G938" s="20" t="b">
        <f aca="false">E938&gt;F938</f>
        <v>0</v>
      </c>
      <c r="H938" s="20" t="b">
        <f aca="false">F938&gt;E938</f>
        <v>0</v>
      </c>
    </row>
    <row r="939" customFormat="false" ht="15" hidden="false" customHeight="true" outlineLevel="0" collapsed="false">
      <c r="A939" s="19" t="n">
        <v>46040.8333333333</v>
      </c>
      <c r="B939" s="1" t="s">
        <v>30</v>
      </c>
      <c r="C939" s="1" t="s">
        <v>173</v>
      </c>
      <c r="D939" s="1" t="s">
        <v>114</v>
      </c>
      <c r="E939" s="1" t="n">
        <f aca="false">'✍️ Score Entry 2025-26'!F943</f>
        <v>0</v>
      </c>
      <c r="F939" s="1" t="n">
        <f aca="false">'✍️ Score Entry 2025-26'!G943</f>
        <v>0</v>
      </c>
      <c r="G939" s="20" t="b">
        <f aca="false">E939&gt;F939</f>
        <v>0</v>
      </c>
      <c r="H939" s="20" t="b">
        <f aca="false">F939&gt;E939</f>
        <v>0</v>
      </c>
    </row>
    <row r="940" customFormat="false" ht="15" hidden="false" customHeight="true" outlineLevel="0" collapsed="false">
      <c r="A940" s="19" t="n">
        <v>46040.8333333333</v>
      </c>
      <c r="B940" s="1" t="s">
        <v>30</v>
      </c>
      <c r="C940" s="1" t="s">
        <v>115</v>
      </c>
      <c r="D940" s="1" t="s">
        <v>151</v>
      </c>
      <c r="E940" s="1" t="n">
        <f aca="false">'✍️ Score Entry 2025-26'!F944</f>
        <v>0</v>
      </c>
      <c r="F940" s="1" t="n">
        <f aca="false">'✍️ Score Entry 2025-26'!G944</f>
        <v>0</v>
      </c>
      <c r="G940" s="20" t="b">
        <f aca="false">E940&gt;F940</f>
        <v>0</v>
      </c>
      <c r="H940" s="20" t="b">
        <f aca="false">F940&gt;E940</f>
        <v>0</v>
      </c>
    </row>
    <row r="941" customFormat="false" ht="15" hidden="false" customHeight="true" outlineLevel="0" collapsed="false">
      <c r="A941" s="19" t="n">
        <v>46040.8333333333</v>
      </c>
      <c r="B941" s="1" t="s">
        <v>30</v>
      </c>
      <c r="C941" s="1" t="s">
        <v>182</v>
      </c>
      <c r="D941" s="1" t="s">
        <v>119</v>
      </c>
      <c r="E941" s="1" t="n">
        <f aca="false">'✍️ Score Entry 2025-26'!F945</f>
        <v>0</v>
      </c>
      <c r="F941" s="1" t="n">
        <f aca="false">'✍️ Score Entry 2025-26'!G945</f>
        <v>0</v>
      </c>
      <c r="G941" s="20" t="b">
        <f aca="false">E941&gt;F941</f>
        <v>0</v>
      </c>
      <c r="H941" s="20" t="b">
        <f aca="false">F941&gt;E941</f>
        <v>0</v>
      </c>
    </row>
    <row r="942" customFormat="false" ht="15" hidden="false" customHeight="true" outlineLevel="0" collapsed="false">
      <c r="A942" s="19" t="n">
        <v>46040.8333333333</v>
      </c>
      <c r="B942" s="1" t="s">
        <v>30</v>
      </c>
      <c r="C942" s="1" t="s">
        <v>166</v>
      </c>
      <c r="D942" s="1" t="s">
        <v>16</v>
      </c>
      <c r="E942" s="1" t="n">
        <f aca="false">'✍️ Score Entry 2025-26'!F946</f>
        <v>0</v>
      </c>
      <c r="F942" s="1" t="n">
        <f aca="false">'✍️ Score Entry 2025-26'!G946</f>
        <v>0</v>
      </c>
      <c r="G942" s="20" t="b">
        <f aca="false">E942&gt;F942</f>
        <v>0</v>
      </c>
      <c r="H942" s="20" t="b">
        <f aca="false">F942&gt;E942</f>
        <v>0</v>
      </c>
    </row>
    <row r="943" customFormat="false" ht="15" hidden="false" customHeight="true" outlineLevel="0" collapsed="false">
      <c r="A943" s="19" t="n">
        <v>46040.8333333333</v>
      </c>
      <c r="B943" s="1" t="s">
        <v>30</v>
      </c>
      <c r="C943" s="1" t="s">
        <v>18</v>
      </c>
      <c r="D943" s="1" t="s">
        <v>203</v>
      </c>
      <c r="E943" s="1" t="n">
        <f aca="false">'✍️ Score Entry 2025-26'!F947</f>
        <v>0</v>
      </c>
      <c r="F943" s="1" t="n">
        <f aca="false">'✍️ Score Entry 2025-26'!G947</f>
        <v>0</v>
      </c>
      <c r="G943" s="20" t="b">
        <f aca="false">E943&gt;F943</f>
        <v>0</v>
      </c>
      <c r="H943" s="20" t="b">
        <f aca="false">F943&gt;E943</f>
        <v>0</v>
      </c>
    </row>
    <row r="944" customFormat="false" ht="15" hidden="false" customHeight="true" outlineLevel="0" collapsed="false">
      <c r="A944" s="19" t="n">
        <v>46040.8333333333</v>
      </c>
      <c r="B944" s="1" t="s">
        <v>30</v>
      </c>
      <c r="C944" s="1" t="s">
        <v>116</v>
      </c>
      <c r="D944" s="1" t="s">
        <v>181</v>
      </c>
      <c r="E944" s="1" t="n">
        <f aca="false">'✍️ Score Entry 2025-26'!F948</f>
        <v>0</v>
      </c>
      <c r="F944" s="1" t="n">
        <f aca="false">'✍️ Score Entry 2025-26'!G948</f>
        <v>0</v>
      </c>
      <c r="G944" s="20" t="b">
        <f aca="false">E944&gt;F944</f>
        <v>0</v>
      </c>
      <c r="H944" s="20" t="b">
        <f aca="false">F944&gt;E944</f>
        <v>0</v>
      </c>
    </row>
    <row r="945" customFormat="false" ht="15" hidden="false" customHeight="true" outlineLevel="0" collapsed="false">
      <c r="A945" s="19" t="n">
        <v>46040.8333333333</v>
      </c>
      <c r="B945" s="1" t="s">
        <v>31</v>
      </c>
      <c r="C945" s="1" t="s">
        <v>168</v>
      </c>
      <c r="D945" s="1" t="s">
        <v>177</v>
      </c>
      <c r="E945" s="1" t="n">
        <f aca="false">'✍️ Score Entry 2025-26'!F949</f>
        <v>0</v>
      </c>
      <c r="F945" s="1" t="n">
        <f aca="false">'✍️ Score Entry 2025-26'!G949</f>
        <v>0</v>
      </c>
      <c r="G945" s="20" t="b">
        <f aca="false">E945&gt;F945</f>
        <v>0</v>
      </c>
      <c r="H945" s="20" t="b">
        <f aca="false">F945&gt;E945</f>
        <v>0</v>
      </c>
    </row>
    <row r="946" customFormat="false" ht="15" hidden="false" customHeight="true" outlineLevel="0" collapsed="false">
      <c r="A946" s="19" t="n">
        <v>46040.8333333333</v>
      </c>
      <c r="B946" s="1" t="s">
        <v>30</v>
      </c>
      <c r="C946" s="1" t="s">
        <v>176</v>
      </c>
      <c r="D946" s="1" t="s">
        <v>117</v>
      </c>
      <c r="E946" s="1" t="n">
        <f aca="false">'✍️ Score Entry 2025-26'!F950</f>
        <v>0</v>
      </c>
      <c r="F946" s="1" t="n">
        <f aca="false">'✍️ Score Entry 2025-26'!G950</f>
        <v>0</v>
      </c>
      <c r="G946" s="20" t="b">
        <f aca="false">E946&gt;F946</f>
        <v>0</v>
      </c>
      <c r="H946" s="20" t="b">
        <f aca="false">F946&gt;E946</f>
        <v>0</v>
      </c>
    </row>
    <row r="947" customFormat="false" ht="15" hidden="false" customHeight="true" outlineLevel="0" collapsed="false">
      <c r="A947" s="19" t="n">
        <v>46040.8333333333</v>
      </c>
      <c r="B947" s="1" t="s">
        <v>33</v>
      </c>
      <c r="C947" s="1" t="s">
        <v>171</v>
      </c>
      <c r="D947" s="1" t="s">
        <v>120</v>
      </c>
      <c r="E947" s="1" t="n">
        <f aca="false">'✍️ Score Entry 2025-26'!F951</f>
        <v>0</v>
      </c>
      <c r="F947" s="1" t="n">
        <f aca="false">'✍️ Score Entry 2025-26'!G951</f>
        <v>0</v>
      </c>
      <c r="G947" s="20" t="b">
        <f aca="false">E947&gt;F947</f>
        <v>0</v>
      </c>
      <c r="H947" s="20" t="b">
        <f aca="false">F947&gt;E947</f>
        <v>0</v>
      </c>
    </row>
    <row r="948" customFormat="false" ht="15" hidden="false" customHeight="true" outlineLevel="0" collapsed="false">
      <c r="A948" s="19" t="n">
        <v>46040.8333333333</v>
      </c>
      <c r="B948" s="1" t="s">
        <v>33</v>
      </c>
      <c r="C948" s="1" t="s">
        <v>156</v>
      </c>
      <c r="D948" s="1" t="s">
        <v>135</v>
      </c>
      <c r="E948" s="1" t="n">
        <f aca="false">'✍️ Score Entry 2025-26'!F952</f>
        <v>0</v>
      </c>
      <c r="F948" s="1" t="n">
        <f aca="false">'✍️ Score Entry 2025-26'!G952</f>
        <v>0</v>
      </c>
      <c r="G948" s="20" t="b">
        <f aca="false">E948&gt;F948</f>
        <v>0</v>
      </c>
      <c r="H948" s="20" t="b">
        <f aca="false">F948&gt;E948</f>
        <v>0</v>
      </c>
    </row>
    <row r="949" customFormat="false" ht="15" hidden="false" customHeight="true" outlineLevel="0" collapsed="false">
      <c r="A949" s="19" t="n">
        <v>46040.8333333333</v>
      </c>
      <c r="B949" s="1" t="s">
        <v>33</v>
      </c>
      <c r="C949" s="1" t="s">
        <v>157</v>
      </c>
      <c r="D949" s="1" t="s">
        <v>154</v>
      </c>
      <c r="E949" s="1" t="n">
        <f aca="false">'✍️ Score Entry 2025-26'!F953</f>
        <v>0</v>
      </c>
      <c r="F949" s="1" t="n">
        <f aca="false">'✍️ Score Entry 2025-26'!G953</f>
        <v>0</v>
      </c>
      <c r="G949" s="20" t="b">
        <f aca="false">E949&gt;F949</f>
        <v>0</v>
      </c>
      <c r="H949" s="20" t="b">
        <f aca="false">F949&gt;E949</f>
        <v>0</v>
      </c>
    </row>
    <row r="950" customFormat="false" ht="15" hidden="false" customHeight="true" outlineLevel="0" collapsed="false">
      <c r="A950" s="19" t="n">
        <v>46040.8333333333</v>
      </c>
      <c r="B950" s="1" t="s">
        <v>33</v>
      </c>
      <c r="C950" s="1" t="s">
        <v>172</v>
      </c>
      <c r="D950" s="1" t="s">
        <v>134</v>
      </c>
      <c r="E950" s="1" t="n">
        <f aca="false">'✍️ Score Entry 2025-26'!F954</f>
        <v>0</v>
      </c>
      <c r="F950" s="1" t="n">
        <f aca="false">'✍️ Score Entry 2025-26'!G954</f>
        <v>0</v>
      </c>
      <c r="G950" s="20" t="b">
        <f aca="false">E950&gt;F950</f>
        <v>0</v>
      </c>
      <c r="H950" s="20" t="b">
        <f aca="false">F950&gt;E950</f>
        <v>0</v>
      </c>
    </row>
    <row r="951" customFormat="false" ht="15" hidden="false" customHeight="true" outlineLevel="0" collapsed="false">
      <c r="A951" s="19" t="n">
        <v>46040.8333333333</v>
      </c>
      <c r="B951" s="1" t="s">
        <v>33</v>
      </c>
      <c r="C951" s="1" t="s">
        <v>149</v>
      </c>
      <c r="D951" s="1" t="s">
        <v>205</v>
      </c>
      <c r="E951" s="1" t="n">
        <f aca="false">'✍️ Score Entry 2025-26'!F955</f>
        <v>0</v>
      </c>
      <c r="F951" s="1" t="n">
        <f aca="false">'✍️ Score Entry 2025-26'!G955</f>
        <v>0</v>
      </c>
      <c r="G951" s="20" t="b">
        <f aca="false">E951&gt;F951</f>
        <v>0</v>
      </c>
      <c r="H951" s="20" t="b">
        <f aca="false">F951&gt;E951</f>
        <v>0</v>
      </c>
    </row>
    <row r="952" customFormat="false" ht="15" hidden="false" customHeight="true" outlineLevel="0" collapsed="false">
      <c r="A952" s="19" t="n">
        <v>46040.8333333333</v>
      </c>
      <c r="B952" s="1" t="s">
        <v>33</v>
      </c>
      <c r="C952" s="1" t="s">
        <v>159</v>
      </c>
      <c r="D952" s="1" t="s">
        <v>206</v>
      </c>
      <c r="E952" s="1" t="n">
        <f aca="false">'✍️ Score Entry 2025-26'!F956</f>
        <v>0</v>
      </c>
      <c r="F952" s="1" t="n">
        <f aca="false">'✍️ Score Entry 2025-26'!G956</f>
        <v>0</v>
      </c>
      <c r="G952" s="20" t="b">
        <f aca="false">E952&gt;F952</f>
        <v>0</v>
      </c>
      <c r="H952" s="20" t="b">
        <f aca="false">F952&gt;E952</f>
        <v>0</v>
      </c>
    </row>
    <row r="953" customFormat="false" ht="15" hidden="false" customHeight="true" outlineLevel="0" collapsed="false">
      <c r="A953" s="19" t="n">
        <v>46040.8333333333</v>
      </c>
      <c r="B953" s="1" t="s">
        <v>33</v>
      </c>
      <c r="C953" s="1" t="s">
        <v>17</v>
      </c>
      <c r="D953" s="1" t="s">
        <v>144</v>
      </c>
      <c r="E953" s="1" t="n">
        <f aca="false">'✍️ Score Entry 2025-26'!F957</f>
        <v>0</v>
      </c>
      <c r="F953" s="1" t="n">
        <f aca="false">'✍️ Score Entry 2025-26'!G957</f>
        <v>0</v>
      </c>
      <c r="G953" s="20" t="b">
        <f aca="false">E953&gt;F953</f>
        <v>0</v>
      </c>
      <c r="H953" s="20" t="b">
        <f aca="false">F953&gt;E953</f>
        <v>0</v>
      </c>
    </row>
    <row r="954" customFormat="false" ht="15" hidden="false" customHeight="true" outlineLevel="0" collapsed="false">
      <c r="A954" s="19" t="n">
        <v>46040.8333333333</v>
      </c>
      <c r="B954" s="1" t="s">
        <v>33</v>
      </c>
      <c r="C954" s="1" t="s">
        <v>161</v>
      </c>
      <c r="D954" s="1" t="s">
        <v>204</v>
      </c>
      <c r="E954" s="1" t="n">
        <f aca="false">'✍️ Score Entry 2025-26'!F958</f>
        <v>0</v>
      </c>
      <c r="F954" s="1" t="n">
        <f aca="false">'✍️ Score Entry 2025-26'!G958</f>
        <v>0</v>
      </c>
      <c r="G954" s="20" t="b">
        <f aca="false">E954&gt;F954</f>
        <v>0</v>
      </c>
      <c r="H954" s="20" t="b">
        <f aca="false">F954&gt;E954</f>
        <v>0</v>
      </c>
    </row>
    <row r="955" customFormat="false" ht="15" hidden="false" customHeight="true" outlineLevel="0" collapsed="false">
      <c r="A955" s="19" t="n">
        <v>46040.8333333333</v>
      </c>
      <c r="B955" s="1" t="s">
        <v>33</v>
      </c>
      <c r="C955" s="1" t="s">
        <v>158</v>
      </c>
      <c r="D955" s="1" t="s">
        <v>155</v>
      </c>
      <c r="E955" s="1" t="n">
        <f aca="false">'✍️ Score Entry 2025-26'!F959</f>
        <v>0</v>
      </c>
      <c r="F955" s="1" t="n">
        <f aca="false">'✍️ Score Entry 2025-26'!G959</f>
        <v>0</v>
      </c>
      <c r="G955" s="20" t="b">
        <f aca="false">E955&gt;F955</f>
        <v>0</v>
      </c>
      <c r="H955" s="20" t="b">
        <f aca="false">F955&gt;E955</f>
        <v>0</v>
      </c>
    </row>
    <row r="956" customFormat="false" ht="15" hidden="false" customHeight="true" outlineLevel="0" collapsed="false">
      <c r="A956" s="19" t="n">
        <v>46046.625</v>
      </c>
      <c r="B956" s="1" t="s">
        <v>29</v>
      </c>
      <c r="C956" s="1" t="s">
        <v>127</v>
      </c>
      <c r="D956" s="1" t="s">
        <v>21</v>
      </c>
      <c r="E956" s="1" t="n">
        <f aca="false">'✍️ Score Entry 2025-26'!F960</f>
        <v>0</v>
      </c>
      <c r="F956" s="1" t="n">
        <f aca="false">'✍️ Score Entry 2025-26'!G960</f>
        <v>0</v>
      </c>
      <c r="G956" s="20" t="b">
        <f aca="false">E956&gt;F956</f>
        <v>0</v>
      </c>
      <c r="H956" s="20" t="b">
        <f aca="false">F956&gt;E956</f>
        <v>0</v>
      </c>
    </row>
    <row r="957" customFormat="false" ht="15" hidden="false" customHeight="true" outlineLevel="0" collapsed="false">
      <c r="A957" s="19" t="n">
        <v>46046.625</v>
      </c>
      <c r="B957" s="1" t="s">
        <v>29</v>
      </c>
      <c r="C957" s="1" t="s">
        <v>122</v>
      </c>
      <c r="D957" s="1" t="s">
        <v>129</v>
      </c>
      <c r="E957" s="1" t="n">
        <f aca="false">'✍️ Score Entry 2025-26'!F961</f>
        <v>0</v>
      </c>
      <c r="F957" s="1" t="n">
        <f aca="false">'✍️ Score Entry 2025-26'!G961</f>
        <v>0</v>
      </c>
      <c r="G957" s="20" t="b">
        <f aca="false">E957&gt;F957</f>
        <v>0</v>
      </c>
      <c r="H957" s="20" t="b">
        <f aca="false">F957&gt;E957</f>
        <v>0</v>
      </c>
    </row>
    <row r="958" customFormat="false" ht="15" hidden="false" customHeight="true" outlineLevel="0" collapsed="false">
      <c r="A958" s="19" t="n">
        <v>46046.625</v>
      </c>
      <c r="B958" s="1" t="s">
        <v>29</v>
      </c>
      <c r="C958" s="1" t="s">
        <v>130</v>
      </c>
      <c r="D958" s="1" t="s">
        <v>121</v>
      </c>
      <c r="E958" s="1" t="n">
        <f aca="false">'✍️ Score Entry 2025-26'!F962</f>
        <v>0</v>
      </c>
      <c r="F958" s="1" t="n">
        <f aca="false">'✍️ Score Entry 2025-26'!G962</f>
        <v>0</v>
      </c>
      <c r="G958" s="20" t="b">
        <f aca="false">E958&gt;F958</f>
        <v>0</v>
      </c>
      <c r="H958" s="20" t="b">
        <f aca="false">F958&gt;E958</f>
        <v>0</v>
      </c>
    </row>
    <row r="959" customFormat="false" ht="15" hidden="false" customHeight="true" outlineLevel="0" collapsed="false">
      <c r="A959" s="19" t="n">
        <v>46046.625</v>
      </c>
      <c r="B959" s="1" t="s">
        <v>29</v>
      </c>
      <c r="C959" s="1" t="s">
        <v>153</v>
      </c>
      <c r="D959" s="1" t="s">
        <v>162</v>
      </c>
      <c r="E959" s="1" t="n">
        <f aca="false">'✍️ Score Entry 2025-26'!F963</f>
        <v>0</v>
      </c>
      <c r="F959" s="1" t="n">
        <f aca="false">'✍️ Score Entry 2025-26'!G963</f>
        <v>0</v>
      </c>
      <c r="G959" s="20" t="b">
        <f aca="false">E959&gt;F959</f>
        <v>0</v>
      </c>
      <c r="H959" s="20" t="b">
        <f aca="false">F959&gt;E959</f>
        <v>0</v>
      </c>
    </row>
    <row r="960" customFormat="false" ht="15" hidden="false" customHeight="true" outlineLevel="0" collapsed="false">
      <c r="A960" s="19" t="n">
        <v>46046.625</v>
      </c>
      <c r="B960" s="1" t="s">
        <v>29</v>
      </c>
      <c r="C960" s="1" t="s">
        <v>128</v>
      </c>
      <c r="D960" s="1" t="s">
        <v>207</v>
      </c>
      <c r="E960" s="1" t="n">
        <f aca="false">'✍️ Score Entry 2025-26'!F964</f>
        <v>0</v>
      </c>
      <c r="F960" s="1" t="n">
        <f aca="false">'✍️ Score Entry 2025-26'!G964</f>
        <v>0</v>
      </c>
      <c r="G960" s="20" t="b">
        <f aca="false">E960&gt;F960</f>
        <v>0</v>
      </c>
      <c r="H960" s="20" t="b">
        <f aca="false">F960&gt;E960</f>
        <v>0</v>
      </c>
    </row>
    <row r="961" customFormat="false" ht="15" hidden="false" customHeight="true" outlineLevel="0" collapsed="false">
      <c r="A961" s="19" t="n">
        <v>46046.625</v>
      </c>
      <c r="B961" s="1" t="s">
        <v>29</v>
      </c>
      <c r="C961" s="1" t="s">
        <v>23</v>
      </c>
      <c r="D961" s="1" t="s">
        <v>131</v>
      </c>
      <c r="E961" s="1" t="n">
        <f aca="false">'✍️ Score Entry 2025-26'!F965</f>
        <v>0</v>
      </c>
      <c r="F961" s="1" t="n">
        <f aca="false">'✍️ Score Entry 2025-26'!G965</f>
        <v>0</v>
      </c>
      <c r="G961" s="20" t="b">
        <f aca="false">E961&gt;F961</f>
        <v>0</v>
      </c>
      <c r="H961" s="20" t="b">
        <f aca="false">F961&gt;E961</f>
        <v>0</v>
      </c>
    </row>
    <row r="962" customFormat="false" ht="15" hidden="false" customHeight="true" outlineLevel="0" collapsed="false">
      <c r="A962" s="19" t="n">
        <v>46046.625</v>
      </c>
      <c r="B962" s="1" t="s">
        <v>29</v>
      </c>
      <c r="C962" s="1" t="s">
        <v>132</v>
      </c>
      <c r="D962" s="1" t="s">
        <v>138</v>
      </c>
      <c r="E962" s="1" t="n">
        <f aca="false">'✍️ Score Entry 2025-26'!F966</f>
        <v>0</v>
      </c>
      <c r="F962" s="1" t="n">
        <f aca="false">'✍️ Score Entry 2025-26'!G966</f>
        <v>0</v>
      </c>
      <c r="G962" s="20" t="b">
        <f aca="false">E962&gt;F962</f>
        <v>0</v>
      </c>
      <c r="H962" s="20" t="b">
        <f aca="false">F962&gt;E962</f>
        <v>0</v>
      </c>
    </row>
    <row r="963" customFormat="false" ht="15" hidden="false" customHeight="true" outlineLevel="0" collapsed="false">
      <c r="A963" s="19" t="n">
        <v>46046.625</v>
      </c>
      <c r="B963" s="1" t="s">
        <v>29</v>
      </c>
      <c r="C963" s="1" t="s">
        <v>137</v>
      </c>
      <c r="D963" s="1" t="s">
        <v>202</v>
      </c>
      <c r="E963" s="1" t="n">
        <f aca="false">'✍️ Score Entry 2025-26'!F967</f>
        <v>0</v>
      </c>
      <c r="F963" s="1" t="n">
        <f aca="false">'✍️ Score Entry 2025-26'!G967</f>
        <v>0</v>
      </c>
      <c r="G963" s="20" t="b">
        <f aca="false">E963&gt;F963</f>
        <v>0</v>
      </c>
      <c r="H963" s="20" t="b">
        <f aca="false">F963&gt;E963</f>
        <v>0</v>
      </c>
    </row>
    <row r="964" customFormat="false" ht="15" hidden="false" customHeight="true" outlineLevel="0" collapsed="false">
      <c r="A964" s="19" t="n">
        <v>46046.625</v>
      </c>
      <c r="B964" s="1" t="s">
        <v>29</v>
      </c>
      <c r="C964" s="1" t="s">
        <v>152</v>
      </c>
      <c r="D964" s="1" t="s">
        <v>126</v>
      </c>
      <c r="E964" s="1" t="n">
        <f aca="false">'✍️ Score Entry 2025-26'!F968</f>
        <v>0</v>
      </c>
      <c r="F964" s="1" t="n">
        <f aca="false">'✍️ Score Entry 2025-26'!G968</f>
        <v>0</v>
      </c>
      <c r="G964" s="20" t="b">
        <f aca="false">E964&gt;F964</f>
        <v>0</v>
      </c>
      <c r="H964" s="20" t="b">
        <f aca="false">F964&gt;E964</f>
        <v>0</v>
      </c>
    </row>
    <row r="965" customFormat="false" ht="15" hidden="false" customHeight="true" outlineLevel="0" collapsed="false">
      <c r="A965" s="19" t="n">
        <v>46046.625</v>
      </c>
      <c r="B965" s="1" t="s">
        <v>29</v>
      </c>
      <c r="C965" s="1" t="s">
        <v>201</v>
      </c>
      <c r="D965" s="1" t="s">
        <v>180</v>
      </c>
      <c r="E965" s="1" t="n">
        <f aca="false">'✍️ Score Entry 2025-26'!F969</f>
        <v>0</v>
      </c>
      <c r="F965" s="1" t="n">
        <f aca="false">'✍️ Score Entry 2025-26'!G969</f>
        <v>0</v>
      </c>
      <c r="G965" s="20" t="b">
        <f aca="false">E965&gt;F965</f>
        <v>0</v>
      </c>
      <c r="H965" s="20" t="b">
        <f aca="false">F965&gt;E965</f>
        <v>0</v>
      </c>
    </row>
    <row r="966" customFormat="false" ht="15" hidden="false" customHeight="true" outlineLevel="0" collapsed="false">
      <c r="A966" s="19" t="n">
        <v>46046.8333333333</v>
      </c>
      <c r="B966" s="1" t="s">
        <v>32</v>
      </c>
      <c r="C966" s="1" t="s">
        <v>198</v>
      </c>
      <c r="D966" s="1" t="s">
        <v>212</v>
      </c>
      <c r="E966" s="1" t="n">
        <f aca="false">'✍️ Score Entry 2025-26'!F970</f>
        <v>0</v>
      </c>
      <c r="F966" s="1" t="n">
        <f aca="false">'✍️ Score Entry 2025-26'!G970</f>
        <v>0</v>
      </c>
      <c r="G966" s="20" t="b">
        <f aca="false">E966&gt;F966</f>
        <v>0</v>
      </c>
      <c r="H966" s="20" t="b">
        <f aca="false">F966&gt;E966</f>
        <v>0</v>
      </c>
    </row>
    <row r="967" customFormat="false" ht="15" hidden="false" customHeight="true" outlineLevel="0" collapsed="false">
      <c r="A967" s="19" t="n">
        <v>46046.8333333333</v>
      </c>
      <c r="B967" s="1" t="s">
        <v>32</v>
      </c>
      <c r="C967" s="1" t="s">
        <v>188</v>
      </c>
      <c r="D967" s="1" t="s">
        <v>195</v>
      </c>
      <c r="E967" s="1" t="n">
        <f aca="false">'✍️ Score Entry 2025-26'!F971</f>
        <v>0</v>
      </c>
      <c r="F967" s="1" t="n">
        <f aca="false">'✍️ Score Entry 2025-26'!G971</f>
        <v>0</v>
      </c>
      <c r="G967" s="20" t="b">
        <f aca="false">E967&gt;F967</f>
        <v>0</v>
      </c>
      <c r="H967" s="20" t="b">
        <f aca="false">F967&gt;E967</f>
        <v>0</v>
      </c>
    </row>
    <row r="968" customFormat="false" ht="15" hidden="false" customHeight="true" outlineLevel="0" collapsed="false">
      <c r="A968" s="19" t="n">
        <v>46046.8333333333</v>
      </c>
      <c r="B968" s="1" t="s">
        <v>32</v>
      </c>
      <c r="C968" s="1" t="s">
        <v>189</v>
      </c>
      <c r="D968" s="1" t="s">
        <v>211</v>
      </c>
      <c r="E968" s="1" t="n">
        <f aca="false">'✍️ Score Entry 2025-26'!F972</f>
        <v>0</v>
      </c>
      <c r="F968" s="1" t="n">
        <f aca="false">'✍️ Score Entry 2025-26'!G972</f>
        <v>0</v>
      </c>
      <c r="G968" s="20" t="b">
        <f aca="false">E968&gt;F968</f>
        <v>0</v>
      </c>
      <c r="H968" s="20" t="b">
        <f aca="false">F968&gt;E968</f>
        <v>0</v>
      </c>
    </row>
    <row r="969" customFormat="false" ht="15" hidden="false" customHeight="true" outlineLevel="0" collapsed="false">
      <c r="A969" s="19" t="n">
        <v>46046.8333333333</v>
      </c>
      <c r="B969" s="1" t="s">
        <v>32</v>
      </c>
      <c r="C969" s="1" t="s">
        <v>187</v>
      </c>
      <c r="D969" s="1" t="s">
        <v>197</v>
      </c>
      <c r="E969" s="1" t="n">
        <f aca="false">'✍️ Score Entry 2025-26'!F973</f>
        <v>0</v>
      </c>
      <c r="F969" s="1" t="n">
        <f aca="false">'✍️ Score Entry 2025-26'!G973</f>
        <v>0</v>
      </c>
      <c r="G969" s="20" t="b">
        <f aca="false">E969&gt;F969</f>
        <v>0</v>
      </c>
      <c r="H969" s="20" t="b">
        <f aca="false">F969&gt;E969</f>
        <v>0</v>
      </c>
    </row>
    <row r="970" customFormat="false" ht="15" hidden="false" customHeight="true" outlineLevel="0" collapsed="false">
      <c r="A970" s="19" t="n">
        <v>46046.8333333333</v>
      </c>
      <c r="B970" s="1" t="s">
        <v>32</v>
      </c>
      <c r="C970" s="1" t="s">
        <v>184</v>
      </c>
      <c r="D970" s="1" t="s">
        <v>192</v>
      </c>
      <c r="E970" s="1" t="n">
        <f aca="false">'✍️ Score Entry 2025-26'!F974</f>
        <v>0</v>
      </c>
      <c r="F970" s="1" t="n">
        <f aca="false">'✍️ Score Entry 2025-26'!G974</f>
        <v>0</v>
      </c>
      <c r="G970" s="20" t="b">
        <f aca="false">E970&gt;F970</f>
        <v>0</v>
      </c>
      <c r="H970" s="20" t="b">
        <f aca="false">F970&gt;E970</f>
        <v>0</v>
      </c>
    </row>
    <row r="971" customFormat="false" ht="15" hidden="false" customHeight="true" outlineLevel="0" collapsed="false">
      <c r="A971" s="19" t="n">
        <v>46046.8333333333</v>
      </c>
      <c r="B971" s="1" t="s">
        <v>32</v>
      </c>
      <c r="C971" s="1" t="s">
        <v>183</v>
      </c>
      <c r="D971" s="1" t="s">
        <v>190</v>
      </c>
      <c r="E971" s="1" t="n">
        <f aca="false">'✍️ Score Entry 2025-26'!F975</f>
        <v>0</v>
      </c>
      <c r="F971" s="1" t="n">
        <f aca="false">'✍️ Score Entry 2025-26'!G975</f>
        <v>0</v>
      </c>
      <c r="G971" s="20" t="b">
        <f aca="false">E971&gt;F971</f>
        <v>0</v>
      </c>
      <c r="H971" s="20" t="b">
        <f aca="false">F971&gt;E971</f>
        <v>0</v>
      </c>
    </row>
    <row r="972" customFormat="false" ht="15" hidden="false" customHeight="true" outlineLevel="0" collapsed="false">
      <c r="A972" s="19" t="n">
        <v>46046.8333333333</v>
      </c>
      <c r="B972" s="1" t="s">
        <v>32</v>
      </c>
      <c r="C972" s="1" t="s">
        <v>196</v>
      </c>
      <c r="D972" s="1" t="s">
        <v>193</v>
      </c>
      <c r="E972" s="1" t="n">
        <f aca="false">'✍️ Score Entry 2025-26'!F976</f>
        <v>0</v>
      </c>
      <c r="F972" s="1" t="n">
        <f aca="false">'✍️ Score Entry 2025-26'!G976</f>
        <v>0</v>
      </c>
      <c r="G972" s="20" t="b">
        <f aca="false">E972&gt;F972</f>
        <v>0</v>
      </c>
      <c r="H972" s="20" t="b">
        <f aca="false">F972&gt;E972</f>
        <v>0</v>
      </c>
    </row>
    <row r="973" customFormat="false" ht="15" hidden="false" customHeight="true" outlineLevel="0" collapsed="false">
      <c r="A973" s="19" t="n">
        <v>46046.8333333333</v>
      </c>
      <c r="B973" s="1" t="s">
        <v>32</v>
      </c>
      <c r="C973" s="1" t="s">
        <v>15</v>
      </c>
      <c r="D973" s="1" t="s">
        <v>191</v>
      </c>
      <c r="E973" s="1" t="n">
        <f aca="false">'✍️ Score Entry 2025-26'!F977</f>
        <v>0</v>
      </c>
      <c r="F973" s="1" t="n">
        <f aca="false">'✍️ Score Entry 2025-26'!G977</f>
        <v>0</v>
      </c>
      <c r="G973" s="20" t="b">
        <f aca="false">E973&gt;F973</f>
        <v>0</v>
      </c>
      <c r="H973" s="20" t="b">
        <f aca="false">F973&gt;E973</f>
        <v>0</v>
      </c>
    </row>
    <row r="974" customFormat="false" ht="15" hidden="false" customHeight="true" outlineLevel="0" collapsed="false">
      <c r="A974" s="19" t="n">
        <v>46046.8333333333</v>
      </c>
      <c r="B974" s="1" t="s">
        <v>32</v>
      </c>
      <c r="C974" s="1" t="s">
        <v>199</v>
      </c>
      <c r="D974" s="1" t="s">
        <v>185</v>
      </c>
      <c r="E974" s="1" t="n">
        <f aca="false">'✍️ Score Entry 2025-26'!F978</f>
        <v>0</v>
      </c>
      <c r="F974" s="1" t="n">
        <f aca="false">'✍️ Score Entry 2025-26'!G978</f>
        <v>0</v>
      </c>
      <c r="G974" s="20" t="b">
        <f aca="false">E974&gt;F974</f>
        <v>0</v>
      </c>
      <c r="H974" s="20" t="b">
        <f aca="false">F974&gt;E974</f>
        <v>0</v>
      </c>
    </row>
    <row r="975" customFormat="false" ht="15" hidden="false" customHeight="true" outlineLevel="0" collapsed="false">
      <c r="A975" s="19" t="n">
        <v>46047.8333333333</v>
      </c>
      <c r="B975" s="1" t="s">
        <v>31</v>
      </c>
      <c r="C975" s="1" t="s">
        <v>178</v>
      </c>
      <c r="D975" s="1" t="s">
        <v>146</v>
      </c>
      <c r="E975" s="1" t="n">
        <f aca="false">'✍️ Score Entry 2025-26'!F979</f>
        <v>0</v>
      </c>
      <c r="F975" s="1" t="n">
        <f aca="false">'✍️ Score Entry 2025-26'!G979</f>
        <v>0</v>
      </c>
      <c r="G975" s="20" t="b">
        <f aca="false">E975&gt;F975</f>
        <v>0</v>
      </c>
      <c r="H975" s="20" t="b">
        <f aca="false">F975&gt;E975</f>
        <v>0</v>
      </c>
    </row>
    <row r="976" customFormat="false" ht="15" hidden="false" customHeight="true" outlineLevel="0" collapsed="false">
      <c r="A976" s="19" t="n">
        <v>46047.8333333333</v>
      </c>
      <c r="B976" s="1" t="s">
        <v>31</v>
      </c>
      <c r="C976" s="1" t="s">
        <v>140</v>
      </c>
      <c r="D976" s="1" t="s">
        <v>168</v>
      </c>
      <c r="E976" s="1" t="n">
        <f aca="false">'✍️ Score Entry 2025-26'!F980</f>
        <v>0</v>
      </c>
      <c r="F976" s="1" t="n">
        <f aca="false">'✍️ Score Entry 2025-26'!G980</f>
        <v>0</v>
      </c>
      <c r="G976" s="20" t="b">
        <f aca="false">E976&gt;F976</f>
        <v>0</v>
      </c>
      <c r="H976" s="20" t="b">
        <f aca="false">F976&gt;E976</f>
        <v>0</v>
      </c>
    </row>
    <row r="977" customFormat="false" ht="15" hidden="false" customHeight="true" outlineLevel="0" collapsed="false">
      <c r="A977" s="19" t="n">
        <v>46047.8333333333</v>
      </c>
      <c r="B977" s="1" t="s">
        <v>31</v>
      </c>
      <c r="C977" s="1" t="s">
        <v>136</v>
      </c>
      <c r="D977" s="1" t="s">
        <v>164</v>
      </c>
      <c r="E977" s="1" t="n">
        <f aca="false">'✍️ Score Entry 2025-26'!F981</f>
        <v>0</v>
      </c>
      <c r="F977" s="1" t="n">
        <f aca="false">'✍️ Score Entry 2025-26'!G981</f>
        <v>0</v>
      </c>
      <c r="G977" s="20" t="b">
        <f aca="false">E977&gt;F977</f>
        <v>0</v>
      </c>
      <c r="H977" s="20" t="b">
        <f aca="false">F977&gt;E977</f>
        <v>0</v>
      </c>
    </row>
    <row r="978" customFormat="false" ht="15" hidden="false" customHeight="true" outlineLevel="0" collapsed="false">
      <c r="A978" s="19" t="n">
        <v>46047.8333333333</v>
      </c>
      <c r="B978" s="1" t="s">
        <v>31</v>
      </c>
      <c r="C978" s="1" t="s">
        <v>209</v>
      </c>
      <c r="D978" s="1" t="s">
        <v>210</v>
      </c>
      <c r="E978" s="1" t="n">
        <f aca="false">'✍️ Score Entry 2025-26'!F982</f>
        <v>0</v>
      </c>
      <c r="F978" s="1" t="n">
        <f aca="false">'✍️ Score Entry 2025-26'!G982</f>
        <v>0</v>
      </c>
      <c r="G978" s="20" t="b">
        <f aca="false">E978&gt;F978</f>
        <v>0</v>
      </c>
      <c r="H978" s="20" t="b">
        <f aca="false">F978&gt;E978</f>
        <v>0</v>
      </c>
    </row>
    <row r="979" customFormat="false" ht="15" hidden="false" customHeight="true" outlineLevel="0" collapsed="false">
      <c r="A979" s="19" t="n">
        <v>46047.8333333333</v>
      </c>
      <c r="B979" s="1" t="s">
        <v>31</v>
      </c>
      <c r="C979" s="1" t="s">
        <v>174</v>
      </c>
      <c r="D979" s="1" t="s">
        <v>169</v>
      </c>
      <c r="E979" s="1" t="n">
        <f aca="false">'✍️ Score Entry 2025-26'!F983</f>
        <v>0</v>
      </c>
      <c r="F979" s="1" t="n">
        <f aca="false">'✍️ Score Entry 2025-26'!G983</f>
        <v>0</v>
      </c>
      <c r="G979" s="20" t="b">
        <f aca="false">E979&gt;F979</f>
        <v>0</v>
      </c>
      <c r="H979" s="20" t="b">
        <f aca="false">F979&gt;E979</f>
        <v>0</v>
      </c>
    </row>
    <row r="980" customFormat="false" ht="15" hidden="false" customHeight="true" outlineLevel="0" collapsed="false">
      <c r="A980" s="19" t="n">
        <v>46047.8333333333</v>
      </c>
      <c r="B980" s="1" t="s">
        <v>31</v>
      </c>
      <c r="C980" s="1" t="s">
        <v>20</v>
      </c>
      <c r="D980" s="1" t="s">
        <v>145</v>
      </c>
      <c r="E980" s="1" t="n">
        <f aca="false">'✍️ Score Entry 2025-26'!F984</f>
        <v>0</v>
      </c>
      <c r="F980" s="1" t="n">
        <f aca="false">'✍️ Score Entry 2025-26'!G984</f>
        <v>0</v>
      </c>
      <c r="G980" s="20" t="b">
        <f aca="false">E980&gt;F980</f>
        <v>0</v>
      </c>
      <c r="H980" s="20" t="b">
        <f aca="false">F980&gt;E980</f>
        <v>0</v>
      </c>
    </row>
    <row r="981" customFormat="false" ht="15" hidden="false" customHeight="true" outlineLevel="0" collapsed="false">
      <c r="A981" s="19" t="n">
        <v>46047.8333333333</v>
      </c>
      <c r="B981" s="1" t="s">
        <v>31</v>
      </c>
      <c r="C981" s="1" t="s">
        <v>163</v>
      </c>
      <c r="D981" s="1" t="s">
        <v>165</v>
      </c>
      <c r="E981" s="1" t="n">
        <f aca="false">'✍️ Score Entry 2025-26'!F985</f>
        <v>0</v>
      </c>
      <c r="F981" s="1" t="n">
        <f aca="false">'✍️ Score Entry 2025-26'!G985</f>
        <v>0</v>
      </c>
      <c r="G981" s="20" t="b">
        <f aca="false">E981&gt;F981</f>
        <v>0</v>
      </c>
      <c r="H981" s="20" t="b">
        <f aca="false">F981&gt;E981</f>
        <v>0</v>
      </c>
    </row>
    <row r="982" customFormat="false" ht="15" hidden="false" customHeight="true" outlineLevel="0" collapsed="false">
      <c r="A982" s="19" t="n">
        <v>46047.8333333333</v>
      </c>
      <c r="B982" s="1" t="s">
        <v>31</v>
      </c>
      <c r="C982" s="1" t="s">
        <v>177</v>
      </c>
      <c r="D982" s="1" t="s">
        <v>22</v>
      </c>
      <c r="E982" s="1" t="n">
        <f aca="false">'✍️ Score Entry 2025-26'!F986</f>
        <v>0</v>
      </c>
      <c r="F982" s="1" t="n">
        <f aca="false">'✍️ Score Entry 2025-26'!G986</f>
        <v>0</v>
      </c>
      <c r="G982" s="20" t="b">
        <f aca="false">E982&gt;F982</f>
        <v>0</v>
      </c>
      <c r="H982" s="20" t="b">
        <f aca="false">F982&gt;E982</f>
        <v>0</v>
      </c>
    </row>
    <row r="983" customFormat="false" ht="15" hidden="false" customHeight="true" outlineLevel="0" collapsed="false">
      <c r="A983" s="19" t="n">
        <v>46047.8333333333</v>
      </c>
      <c r="B983" s="1" t="s">
        <v>31</v>
      </c>
      <c r="C983" s="1" t="s">
        <v>19</v>
      </c>
      <c r="D983" s="1" t="s">
        <v>213</v>
      </c>
      <c r="E983" s="1" t="n">
        <f aca="false">'✍️ Score Entry 2025-26'!F987</f>
        <v>0</v>
      </c>
      <c r="F983" s="1" t="n">
        <f aca="false">'✍️ Score Entry 2025-26'!G987</f>
        <v>0</v>
      </c>
      <c r="G983" s="20" t="b">
        <f aca="false">E983&gt;F983</f>
        <v>0</v>
      </c>
      <c r="H983" s="20" t="b">
        <f aca="false">F983&gt;E983</f>
        <v>0</v>
      </c>
    </row>
    <row r="984" customFormat="false" ht="15" hidden="false" customHeight="true" outlineLevel="0" collapsed="false">
      <c r="A984" s="19" t="n">
        <v>46047.8333333333</v>
      </c>
      <c r="B984" s="1" t="s">
        <v>31</v>
      </c>
      <c r="C984" s="1" t="s">
        <v>24</v>
      </c>
      <c r="D984" s="1" t="s">
        <v>139</v>
      </c>
      <c r="E984" s="1" t="n">
        <f aca="false">'✍️ Score Entry 2025-26'!F988</f>
        <v>0</v>
      </c>
      <c r="F984" s="1" t="n">
        <f aca="false">'✍️ Score Entry 2025-26'!G988</f>
        <v>0</v>
      </c>
      <c r="G984" s="20" t="b">
        <f aca="false">E984&gt;F984</f>
        <v>0</v>
      </c>
      <c r="H984" s="20" t="b">
        <f aca="false">F984&gt;E984</f>
        <v>0</v>
      </c>
    </row>
    <row r="985" customFormat="false" ht="15" hidden="false" customHeight="true" outlineLevel="0" collapsed="false">
      <c r="A985" s="19" t="n">
        <v>46047.8333333333</v>
      </c>
      <c r="B985" s="1" t="s">
        <v>30</v>
      </c>
      <c r="C985" s="1" t="s">
        <v>16</v>
      </c>
      <c r="D985" s="1" t="s">
        <v>200</v>
      </c>
      <c r="E985" s="1" t="n">
        <f aca="false">'✍️ Score Entry 2025-26'!F989</f>
        <v>0</v>
      </c>
      <c r="F985" s="1" t="n">
        <f aca="false">'✍️ Score Entry 2025-26'!G989</f>
        <v>0</v>
      </c>
      <c r="G985" s="20" t="b">
        <f aca="false">E985&gt;F985</f>
        <v>0</v>
      </c>
      <c r="H985" s="20" t="b">
        <f aca="false">F985&gt;E985</f>
        <v>0</v>
      </c>
    </row>
    <row r="986" customFormat="false" ht="15" hidden="false" customHeight="true" outlineLevel="0" collapsed="false">
      <c r="A986" s="19" t="n">
        <v>46047.8333333333</v>
      </c>
      <c r="B986" s="1" t="s">
        <v>30</v>
      </c>
      <c r="C986" s="1" t="s">
        <v>119</v>
      </c>
      <c r="D986" s="1" t="s">
        <v>116</v>
      </c>
      <c r="E986" s="1" t="n">
        <f aca="false">'✍️ Score Entry 2025-26'!F990</f>
        <v>0</v>
      </c>
      <c r="F986" s="1" t="n">
        <f aca="false">'✍️ Score Entry 2025-26'!G990</f>
        <v>0</v>
      </c>
      <c r="G986" s="20" t="b">
        <f aca="false">E986&gt;F986</f>
        <v>0</v>
      </c>
      <c r="H986" s="20" t="b">
        <f aca="false">F986&gt;E986</f>
        <v>0</v>
      </c>
    </row>
    <row r="987" customFormat="false" ht="15" hidden="false" customHeight="true" outlineLevel="0" collapsed="false">
      <c r="A987" s="19" t="n">
        <v>46047.8333333333</v>
      </c>
      <c r="B987" s="1" t="s">
        <v>33</v>
      </c>
      <c r="C987" s="1" t="s">
        <v>154</v>
      </c>
      <c r="D987" s="1" t="s">
        <v>17</v>
      </c>
      <c r="E987" s="1" t="n">
        <f aca="false">'✍️ Score Entry 2025-26'!F991</f>
        <v>0</v>
      </c>
      <c r="F987" s="1" t="n">
        <f aca="false">'✍️ Score Entry 2025-26'!G991</f>
        <v>0</v>
      </c>
      <c r="G987" s="20" t="b">
        <f aca="false">E987&gt;F987</f>
        <v>0</v>
      </c>
      <c r="H987" s="20" t="b">
        <f aca="false">F987&gt;E987</f>
        <v>0</v>
      </c>
    </row>
    <row r="988" customFormat="false" ht="15" hidden="false" customHeight="true" outlineLevel="0" collapsed="false">
      <c r="A988" s="19" t="n">
        <v>46047.8333333333</v>
      </c>
      <c r="B988" s="1" t="s">
        <v>33</v>
      </c>
      <c r="C988" s="1" t="s">
        <v>134</v>
      </c>
      <c r="D988" s="1" t="s">
        <v>158</v>
      </c>
      <c r="E988" s="1" t="n">
        <f aca="false">'✍️ Score Entry 2025-26'!F992</f>
        <v>0</v>
      </c>
      <c r="F988" s="1" t="n">
        <f aca="false">'✍️ Score Entry 2025-26'!G992</f>
        <v>0</v>
      </c>
      <c r="G988" s="20" t="b">
        <f aca="false">E988&gt;F988</f>
        <v>0</v>
      </c>
      <c r="H988" s="20" t="b">
        <f aca="false">F988&gt;E988</f>
        <v>0</v>
      </c>
    </row>
    <row r="989" customFormat="false" ht="15" hidden="false" customHeight="true" outlineLevel="0" collapsed="false">
      <c r="A989" s="19" t="n">
        <v>46047.8333333333</v>
      </c>
      <c r="B989" s="1" t="s">
        <v>33</v>
      </c>
      <c r="C989" s="1" t="s">
        <v>120</v>
      </c>
      <c r="D989" s="1" t="s">
        <v>149</v>
      </c>
      <c r="E989" s="1" t="n">
        <f aca="false">'✍️ Score Entry 2025-26'!F993</f>
        <v>0</v>
      </c>
      <c r="F989" s="1" t="n">
        <f aca="false">'✍️ Score Entry 2025-26'!G993</f>
        <v>0</v>
      </c>
      <c r="G989" s="20" t="b">
        <f aca="false">E989&gt;F989</f>
        <v>0</v>
      </c>
      <c r="H989" s="20" t="b">
        <f aca="false">F989&gt;E989</f>
        <v>0</v>
      </c>
    </row>
    <row r="990" customFormat="false" ht="15" hidden="false" customHeight="true" outlineLevel="0" collapsed="false">
      <c r="A990" s="19" t="n">
        <v>46047.8333333333</v>
      </c>
      <c r="B990" s="1" t="s">
        <v>33</v>
      </c>
      <c r="C990" s="1" t="s">
        <v>144</v>
      </c>
      <c r="D990" s="1" t="s">
        <v>161</v>
      </c>
      <c r="E990" s="1" t="n">
        <f aca="false">'✍️ Score Entry 2025-26'!F994</f>
        <v>0</v>
      </c>
      <c r="F990" s="1" t="n">
        <f aca="false">'✍️ Score Entry 2025-26'!G994</f>
        <v>0</v>
      </c>
      <c r="G990" s="20" t="b">
        <f aca="false">E990&gt;F990</f>
        <v>0</v>
      </c>
      <c r="H990" s="20" t="b">
        <f aca="false">F990&gt;E990</f>
        <v>0</v>
      </c>
    </row>
    <row r="991" customFormat="false" ht="15" hidden="false" customHeight="true" outlineLevel="0" collapsed="false">
      <c r="A991" s="19" t="n">
        <v>46047.8333333333</v>
      </c>
      <c r="B991" s="1" t="s">
        <v>33</v>
      </c>
      <c r="C991" s="1" t="s">
        <v>135</v>
      </c>
      <c r="D991" s="1" t="s">
        <v>157</v>
      </c>
      <c r="E991" s="1" t="n">
        <f aca="false">'✍️ Score Entry 2025-26'!F995</f>
        <v>0</v>
      </c>
      <c r="F991" s="1" t="n">
        <f aca="false">'✍️ Score Entry 2025-26'!G995</f>
        <v>0</v>
      </c>
      <c r="G991" s="20" t="b">
        <f aca="false">E991&gt;F991</f>
        <v>0</v>
      </c>
      <c r="H991" s="20" t="b">
        <f aca="false">F991&gt;E991</f>
        <v>0</v>
      </c>
    </row>
    <row r="992" customFormat="false" ht="15" hidden="false" customHeight="true" outlineLevel="0" collapsed="false">
      <c r="A992" s="19" t="n">
        <v>46047.8333333333</v>
      </c>
      <c r="B992" s="1" t="s">
        <v>33</v>
      </c>
      <c r="C992" s="1" t="s">
        <v>204</v>
      </c>
      <c r="D992" s="1" t="s">
        <v>172</v>
      </c>
      <c r="E992" s="1" t="n">
        <f aca="false">'✍️ Score Entry 2025-26'!F996</f>
        <v>0</v>
      </c>
      <c r="F992" s="1" t="n">
        <f aca="false">'✍️ Score Entry 2025-26'!G996</f>
        <v>0</v>
      </c>
      <c r="G992" s="20" t="b">
        <f aca="false">E992&gt;F992</f>
        <v>0</v>
      </c>
      <c r="H992" s="20" t="b">
        <f aca="false">F992&gt;E992</f>
        <v>0</v>
      </c>
    </row>
    <row r="993" customFormat="false" ht="15" hidden="false" customHeight="true" outlineLevel="0" collapsed="false">
      <c r="A993" s="19" t="n">
        <v>46047.8333333333</v>
      </c>
      <c r="B993" s="1" t="s">
        <v>33</v>
      </c>
      <c r="C993" s="1" t="s">
        <v>159</v>
      </c>
      <c r="D993" s="1" t="s">
        <v>155</v>
      </c>
      <c r="E993" s="1" t="n">
        <f aca="false">'✍️ Score Entry 2025-26'!F997</f>
        <v>0</v>
      </c>
      <c r="F993" s="1" t="n">
        <f aca="false">'✍️ Score Entry 2025-26'!G997</f>
        <v>0</v>
      </c>
      <c r="G993" s="20" t="b">
        <f aca="false">E993&gt;F993</f>
        <v>0</v>
      </c>
      <c r="H993" s="20" t="b">
        <f aca="false">F993&gt;E993</f>
        <v>0</v>
      </c>
    </row>
    <row r="994" customFormat="false" ht="15" hidden="false" customHeight="true" outlineLevel="0" collapsed="false">
      <c r="A994" s="19" t="n">
        <v>46047.8333333333</v>
      </c>
      <c r="B994" s="1" t="s">
        <v>33</v>
      </c>
      <c r="C994" s="1" t="s">
        <v>206</v>
      </c>
      <c r="D994" s="1" t="s">
        <v>156</v>
      </c>
      <c r="E994" s="1" t="n">
        <f aca="false">'✍️ Score Entry 2025-26'!F998</f>
        <v>0</v>
      </c>
      <c r="F994" s="1" t="n">
        <f aca="false">'✍️ Score Entry 2025-26'!G998</f>
        <v>0</v>
      </c>
      <c r="G994" s="20" t="b">
        <f aca="false">E994&gt;F994</f>
        <v>0</v>
      </c>
      <c r="H994" s="20" t="b">
        <f aca="false">F994&gt;E994</f>
        <v>0</v>
      </c>
    </row>
    <row r="995" customFormat="false" ht="15" hidden="false" customHeight="true" outlineLevel="0" collapsed="false">
      <c r="A995" s="19" t="n">
        <v>46047.8333333333</v>
      </c>
      <c r="B995" s="1" t="s">
        <v>33</v>
      </c>
      <c r="C995" s="1" t="s">
        <v>171</v>
      </c>
      <c r="D995" s="1" t="s">
        <v>205</v>
      </c>
      <c r="E995" s="1" t="n">
        <f aca="false">'✍️ Score Entry 2025-26'!F999</f>
        <v>0</v>
      </c>
      <c r="F995" s="1" t="n">
        <f aca="false">'✍️ Score Entry 2025-26'!G999</f>
        <v>0</v>
      </c>
      <c r="G995" s="20" t="b">
        <f aca="false">E995&gt;F995</f>
        <v>0</v>
      </c>
      <c r="H995" s="20" t="b">
        <f aca="false">F995&gt;E995</f>
        <v>0</v>
      </c>
    </row>
    <row r="996" customFormat="false" ht="15" hidden="false" customHeight="true" outlineLevel="0" collapsed="false">
      <c r="A996" s="19" t="n">
        <v>46047.8333333333</v>
      </c>
      <c r="B996" s="1" t="s">
        <v>30</v>
      </c>
      <c r="C996" s="1" t="s">
        <v>182</v>
      </c>
      <c r="D996" s="1" t="s">
        <v>173</v>
      </c>
      <c r="E996" s="1" t="n">
        <f aca="false">'✍️ Score Entry 2025-26'!F1000</f>
        <v>0</v>
      </c>
      <c r="F996" s="1" t="n">
        <f aca="false">'✍️ Score Entry 2025-26'!G1000</f>
        <v>0</v>
      </c>
      <c r="G996" s="20" t="b">
        <f aca="false">E996&gt;F996</f>
        <v>0</v>
      </c>
      <c r="H996" s="20" t="b">
        <f aca="false">F996&gt;E996</f>
        <v>0</v>
      </c>
    </row>
    <row r="997" customFormat="false" ht="15" hidden="false" customHeight="true" outlineLevel="0" collapsed="false">
      <c r="A997" s="19" t="n">
        <v>46047.8333333333</v>
      </c>
      <c r="B997" s="1" t="s">
        <v>30</v>
      </c>
      <c r="C997" s="1" t="s">
        <v>117</v>
      </c>
      <c r="D997" s="1" t="s">
        <v>115</v>
      </c>
      <c r="E997" s="1" t="n">
        <f aca="false">'✍️ Score Entry 2025-26'!F1001</f>
        <v>0</v>
      </c>
      <c r="F997" s="1" t="n">
        <f aca="false">'✍️ Score Entry 2025-26'!G1001</f>
        <v>0</v>
      </c>
      <c r="G997" s="20" t="b">
        <f aca="false">E997&gt;F997</f>
        <v>0</v>
      </c>
      <c r="H997" s="20" t="b">
        <f aca="false">F997&gt;E997</f>
        <v>0</v>
      </c>
    </row>
    <row r="998" customFormat="false" ht="15" hidden="false" customHeight="true" outlineLevel="0" collapsed="false">
      <c r="A998" s="19" t="n">
        <v>46047.8333333333</v>
      </c>
      <c r="B998" s="1" t="s">
        <v>30</v>
      </c>
      <c r="C998" s="1" t="s">
        <v>181</v>
      </c>
      <c r="D998" s="1" t="s">
        <v>18</v>
      </c>
      <c r="E998" s="1" t="n">
        <f aca="false">'✍️ Score Entry 2025-26'!F1002</f>
        <v>0</v>
      </c>
      <c r="F998" s="1" t="n">
        <f aca="false">'✍️ Score Entry 2025-26'!G1002</f>
        <v>0</v>
      </c>
      <c r="G998" s="20" t="b">
        <f aca="false">E998&gt;F998</f>
        <v>0</v>
      </c>
      <c r="H998" s="20" t="b">
        <f aca="false">F998&gt;E998</f>
        <v>0</v>
      </c>
    </row>
    <row r="999" customFormat="false" ht="15" hidden="false" customHeight="true" outlineLevel="0" collapsed="false">
      <c r="A999" s="19" t="n">
        <v>46047.8333333333</v>
      </c>
      <c r="B999" s="1" t="s">
        <v>30</v>
      </c>
      <c r="C999" s="1" t="s">
        <v>166</v>
      </c>
      <c r="D999" s="1" t="s">
        <v>118</v>
      </c>
      <c r="E999" s="1" t="n">
        <f aca="false">'✍️ Score Entry 2025-26'!F1003</f>
        <v>0</v>
      </c>
      <c r="F999" s="1" t="n">
        <f aca="false">'✍️ Score Entry 2025-26'!G1003</f>
        <v>0</v>
      </c>
      <c r="G999" s="20" t="b">
        <f aca="false">E999&gt;F999</f>
        <v>0</v>
      </c>
      <c r="H999" s="20" t="b">
        <f aca="false">F999&gt;E999</f>
        <v>0</v>
      </c>
    </row>
    <row r="1000" customFormat="false" ht="15" hidden="false" customHeight="true" outlineLevel="0" collapsed="false">
      <c r="A1000" s="19" t="n">
        <v>46047.8333333333</v>
      </c>
      <c r="B1000" s="1" t="s">
        <v>30</v>
      </c>
      <c r="C1000" s="1" t="s">
        <v>124</v>
      </c>
      <c r="D1000" s="1" t="s">
        <v>114</v>
      </c>
      <c r="E1000" s="1" t="n">
        <f aca="false">'✍️ Score Entry 2025-26'!F1004</f>
        <v>0</v>
      </c>
      <c r="F1000" s="1" t="n">
        <f aca="false">'✍️ Score Entry 2025-26'!G1004</f>
        <v>0</v>
      </c>
      <c r="G1000" s="20" t="b">
        <f aca="false">E1000&gt;F1000</f>
        <v>0</v>
      </c>
      <c r="H1000" s="20" t="b">
        <f aca="false">F1000&gt;E1000</f>
        <v>0</v>
      </c>
    </row>
    <row r="1001" customFormat="false" ht="15" hidden="false" customHeight="true" outlineLevel="0" collapsed="false">
      <c r="A1001" s="19" t="n">
        <v>46047.8333333333</v>
      </c>
      <c r="B1001" s="1" t="s">
        <v>30</v>
      </c>
      <c r="C1001" s="1" t="s">
        <v>151</v>
      </c>
      <c r="D1001" s="1" t="s">
        <v>176</v>
      </c>
      <c r="E1001" s="1" t="n">
        <f aca="false">'✍️ Score Entry 2025-26'!F1005</f>
        <v>0</v>
      </c>
      <c r="F1001" s="1" t="n">
        <f aca="false">'✍️ Score Entry 2025-26'!G1005</f>
        <v>0</v>
      </c>
      <c r="G1001" s="20" t="b">
        <f aca="false">E1001&gt;F1001</f>
        <v>0</v>
      </c>
      <c r="H1001" s="20" t="b">
        <f aca="false">F1001&gt;E1001</f>
        <v>0</v>
      </c>
    </row>
    <row r="1002" customFormat="false" ht="15" hidden="false" customHeight="true" outlineLevel="0" collapsed="false">
      <c r="A1002" s="19" t="n">
        <v>46047.8333333333</v>
      </c>
      <c r="B1002" s="1" t="s">
        <v>30</v>
      </c>
      <c r="C1002" s="1" t="s">
        <v>203</v>
      </c>
      <c r="D1002" s="1" t="s">
        <v>208</v>
      </c>
      <c r="E1002" s="1" t="n">
        <f aca="false">'✍️ Score Entry 2025-26'!F1006</f>
        <v>0</v>
      </c>
      <c r="F1002" s="1" t="n">
        <f aca="false">'✍️ Score Entry 2025-26'!G1006</f>
        <v>0</v>
      </c>
      <c r="G1002" s="20" t="b">
        <f aca="false">E1002&gt;F1002</f>
        <v>0</v>
      </c>
      <c r="H1002" s="20" t="b">
        <f aca="false">F1002&gt;E1002</f>
        <v>0</v>
      </c>
    </row>
    <row r="1003" customFormat="false" ht="15" hidden="false" customHeight="true" outlineLevel="0" collapsed="false">
      <c r="A1003" s="19" t="n">
        <v>46047.8333333333</v>
      </c>
      <c r="B1003" s="1" t="s">
        <v>30</v>
      </c>
      <c r="C1003" s="1" t="s">
        <v>167</v>
      </c>
      <c r="D1003" s="1" t="s">
        <v>141</v>
      </c>
      <c r="E1003" s="1" t="n">
        <f aca="false">'✍️ Score Entry 2025-26'!F1007</f>
        <v>0</v>
      </c>
      <c r="F1003" s="1" t="n">
        <f aca="false">'✍️ Score Entry 2025-26'!G1007</f>
        <v>0</v>
      </c>
      <c r="G1003" s="20" t="b">
        <f aca="false">E1003&gt;F1003</f>
        <v>0</v>
      </c>
      <c r="H1003" s="20" t="b">
        <f aca="false">F1003&gt;E1003</f>
        <v>0</v>
      </c>
    </row>
    <row r="1004" customFormat="false" ht="15" hidden="false" customHeight="true" outlineLevel="0" collapsed="false">
      <c r="A1004" s="19" t="n">
        <v>46053.625</v>
      </c>
      <c r="B1004" s="1" t="s">
        <v>29</v>
      </c>
      <c r="C1004" s="1" t="s">
        <v>138</v>
      </c>
      <c r="D1004" s="1" t="s">
        <v>152</v>
      </c>
      <c r="E1004" s="1" t="n">
        <f aca="false">'✍️ Score Entry 2025-26'!F1008</f>
        <v>0</v>
      </c>
      <c r="F1004" s="1" t="n">
        <f aca="false">'✍️ Score Entry 2025-26'!G1008</f>
        <v>0</v>
      </c>
      <c r="G1004" s="20" t="b">
        <f aca="false">E1004&gt;F1004</f>
        <v>0</v>
      </c>
      <c r="H1004" s="20" t="b">
        <f aca="false">F1004&gt;E1004</f>
        <v>0</v>
      </c>
    </row>
    <row r="1005" customFormat="false" ht="15" hidden="false" customHeight="true" outlineLevel="0" collapsed="false">
      <c r="A1005" s="19" t="n">
        <v>46053.625</v>
      </c>
      <c r="B1005" s="1" t="s">
        <v>29</v>
      </c>
      <c r="C1005" s="1" t="s">
        <v>131</v>
      </c>
      <c r="D1005" s="1" t="s">
        <v>127</v>
      </c>
      <c r="E1005" s="1" t="n">
        <f aca="false">'✍️ Score Entry 2025-26'!F1009</f>
        <v>0</v>
      </c>
      <c r="F1005" s="1" t="n">
        <f aca="false">'✍️ Score Entry 2025-26'!G1009</f>
        <v>0</v>
      </c>
      <c r="G1005" s="20" t="b">
        <f aca="false">E1005&gt;F1005</f>
        <v>0</v>
      </c>
      <c r="H1005" s="20" t="b">
        <f aca="false">F1005&gt;E1005</f>
        <v>0</v>
      </c>
    </row>
    <row r="1006" customFormat="false" ht="15" hidden="false" customHeight="true" outlineLevel="0" collapsed="false">
      <c r="A1006" s="19" t="n">
        <v>46053.625</v>
      </c>
      <c r="B1006" s="1" t="s">
        <v>29</v>
      </c>
      <c r="C1006" s="1" t="s">
        <v>180</v>
      </c>
      <c r="D1006" s="1" t="s">
        <v>23</v>
      </c>
      <c r="E1006" s="1" t="n">
        <f aca="false">'✍️ Score Entry 2025-26'!F1010</f>
        <v>0</v>
      </c>
      <c r="F1006" s="1" t="n">
        <f aca="false">'✍️ Score Entry 2025-26'!G1010</f>
        <v>0</v>
      </c>
      <c r="G1006" s="20" t="b">
        <f aca="false">E1006&gt;F1006</f>
        <v>0</v>
      </c>
      <c r="H1006" s="20" t="b">
        <f aca="false">F1006&gt;E1006</f>
        <v>0</v>
      </c>
    </row>
    <row r="1007" customFormat="false" ht="15" hidden="false" customHeight="true" outlineLevel="0" collapsed="false">
      <c r="A1007" s="19" t="n">
        <v>46053.625</v>
      </c>
      <c r="B1007" s="1" t="s">
        <v>29</v>
      </c>
      <c r="C1007" s="1" t="s">
        <v>207</v>
      </c>
      <c r="D1007" s="1" t="s">
        <v>130</v>
      </c>
      <c r="E1007" s="1" t="n">
        <f aca="false">'✍️ Score Entry 2025-26'!F1011</f>
        <v>0</v>
      </c>
      <c r="F1007" s="1" t="n">
        <f aca="false">'✍️ Score Entry 2025-26'!G1011</f>
        <v>0</v>
      </c>
      <c r="G1007" s="20" t="b">
        <f aca="false">E1007&gt;F1007</f>
        <v>0</v>
      </c>
      <c r="H1007" s="20" t="b">
        <f aca="false">F1007&gt;E1007</f>
        <v>0</v>
      </c>
    </row>
    <row r="1008" customFormat="false" ht="15" hidden="false" customHeight="true" outlineLevel="0" collapsed="false">
      <c r="A1008" s="19" t="n">
        <v>46053.625</v>
      </c>
      <c r="B1008" s="1" t="s">
        <v>29</v>
      </c>
      <c r="C1008" s="1" t="s">
        <v>162</v>
      </c>
      <c r="D1008" s="1" t="s">
        <v>137</v>
      </c>
      <c r="E1008" s="1" t="n">
        <f aca="false">'✍️ Score Entry 2025-26'!F1012</f>
        <v>0</v>
      </c>
      <c r="F1008" s="1" t="n">
        <f aca="false">'✍️ Score Entry 2025-26'!G1012</f>
        <v>0</v>
      </c>
      <c r="G1008" s="20" t="b">
        <f aca="false">E1008&gt;F1008</f>
        <v>0</v>
      </c>
      <c r="H1008" s="20" t="b">
        <f aca="false">F1008&gt;E1008</f>
        <v>0</v>
      </c>
    </row>
    <row r="1009" customFormat="false" ht="15" hidden="false" customHeight="true" outlineLevel="0" collapsed="false">
      <c r="A1009" s="19" t="n">
        <v>46053.625</v>
      </c>
      <c r="B1009" s="1" t="s">
        <v>29</v>
      </c>
      <c r="C1009" s="1" t="s">
        <v>21</v>
      </c>
      <c r="D1009" s="1" t="s">
        <v>132</v>
      </c>
      <c r="E1009" s="1" t="n">
        <f aca="false">'✍️ Score Entry 2025-26'!F1013</f>
        <v>0</v>
      </c>
      <c r="F1009" s="1" t="n">
        <f aca="false">'✍️ Score Entry 2025-26'!G1013</f>
        <v>0</v>
      </c>
      <c r="G1009" s="20" t="b">
        <f aca="false">E1009&gt;F1009</f>
        <v>0</v>
      </c>
      <c r="H1009" s="20" t="b">
        <f aca="false">F1009&gt;E1009</f>
        <v>0</v>
      </c>
    </row>
    <row r="1010" customFormat="false" ht="15" hidden="false" customHeight="true" outlineLevel="0" collapsed="false">
      <c r="A1010" s="19" t="n">
        <v>46053.625</v>
      </c>
      <c r="B1010" s="1" t="s">
        <v>29</v>
      </c>
      <c r="C1010" s="1" t="s">
        <v>121</v>
      </c>
      <c r="D1010" s="1" t="s">
        <v>122</v>
      </c>
      <c r="E1010" s="1" t="n">
        <f aca="false">'✍️ Score Entry 2025-26'!F1014</f>
        <v>0</v>
      </c>
      <c r="F1010" s="1" t="n">
        <f aca="false">'✍️ Score Entry 2025-26'!G1014</f>
        <v>0</v>
      </c>
      <c r="G1010" s="20" t="b">
        <f aca="false">E1010&gt;F1010</f>
        <v>0</v>
      </c>
      <c r="H1010" s="20" t="b">
        <f aca="false">F1010&gt;E1010</f>
        <v>0</v>
      </c>
    </row>
    <row r="1011" customFormat="false" ht="15" hidden="false" customHeight="true" outlineLevel="0" collapsed="false">
      <c r="A1011" s="19" t="n">
        <v>46053.625</v>
      </c>
      <c r="B1011" s="1" t="s">
        <v>29</v>
      </c>
      <c r="C1011" s="1" t="s">
        <v>126</v>
      </c>
      <c r="D1011" s="1" t="s">
        <v>153</v>
      </c>
      <c r="E1011" s="1" t="n">
        <f aca="false">'✍️ Score Entry 2025-26'!F1015</f>
        <v>0</v>
      </c>
      <c r="F1011" s="1" t="n">
        <f aca="false">'✍️ Score Entry 2025-26'!G1015</f>
        <v>0</v>
      </c>
      <c r="G1011" s="20" t="b">
        <f aca="false">E1011&gt;F1011</f>
        <v>0</v>
      </c>
      <c r="H1011" s="20" t="b">
        <f aca="false">F1011&gt;E1011</f>
        <v>0</v>
      </c>
    </row>
    <row r="1012" customFormat="false" ht="15" hidden="false" customHeight="true" outlineLevel="0" collapsed="false">
      <c r="A1012" s="19" t="n">
        <v>46053.625</v>
      </c>
      <c r="B1012" s="1" t="s">
        <v>29</v>
      </c>
      <c r="C1012" s="1" t="s">
        <v>129</v>
      </c>
      <c r="D1012" s="1" t="s">
        <v>128</v>
      </c>
      <c r="E1012" s="1" t="n">
        <f aca="false">'✍️ Score Entry 2025-26'!F1016</f>
        <v>0</v>
      </c>
      <c r="F1012" s="1" t="n">
        <f aca="false">'✍️ Score Entry 2025-26'!G1016</f>
        <v>0</v>
      </c>
      <c r="G1012" s="20" t="b">
        <f aca="false">E1012&gt;F1012</f>
        <v>0</v>
      </c>
      <c r="H1012" s="20" t="b">
        <f aca="false">F1012&gt;E1012</f>
        <v>0</v>
      </c>
    </row>
    <row r="1013" customFormat="false" ht="15" hidden="false" customHeight="true" outlineLevel="0" collapsed="false">
      <c r="A1013" s="19" t="n">
        <v>46053.625</v>
      </c>
      <c r="B1013" s="1" t="s">
        <v>29</v>
      </c>
      <c r="C1013" s="1" t="s">
        <v>202</v>
      </c>
      <c r="D1013" s="1" t="s">
        <v>201</v>
      </c>
      <c r="E1013" s="1" t="n">
        <f aca="false">'✍️ Score Entry 2025-26'!F1017</f>
        <v>0</v>
      </c>
      <c r="F1013" s="1" t="n">
        <f aca="false">'✍️ Score Entry 2025-26'!G1017</f>
        <v>0</v>
      </c>
      <c r="G1013" s="20" t="b">
        <f aca="false">E1013&gt;F1013</f>
        <v>0</v>
      </c>
      <c r="H1013" s="20" t="b">
        <f aca="false">F1013&gt;E1013</f>
        <v>0</v>
      </c>
    </row>
    <row r="1014" customFormat="false" ht="15" hidden="false" customHeight="true" outlineLevel="0" collapsed="false">
      <c r="A1014" s="19" t="n">
        <v>46053.8333333333</v>
      </c>
      <c r="B1014" s="1" t="s">
        <v>32</v>
      </c>
      <c r="C1014" s="1" t="s">
        <v>191</v>
      </c>
      <c r="D1014" s="1" t="s">
        <v>198</v>
      </c>
      <c r="E1014" s="1" t="n">
        <f aca="false">'✍️ Score Entry 2025-26'!F1018</f>
        <v>0</v>
      </c>
      <c r="F1014" s="1" t="n">
        <f aca="false">'✍️ Score Entry 2025-26'!G1018</f>
        <v>0</v>
      </c>
      <c r="G1014" s="20" t="b">
        <f aca="false">E1014&gt;F1014</f>
        <v>0</v>
      </c>
      <c r="H1014" s="20" t="b">
        <f aca="false">F1014&gt;E1014</f>
        <v>0</v>
      </c>
    </row>
    <row r="1015" customFormat="false" ht="15" hidden="false" customHeight="true" outlineLevel="0" collapsed="false">
      <c r="A1015" s="19" t="n">
        <v>46053.8333333333</v>
      </c>
      <c r="B1015" s="1" t="s">
        <v>32</v>
      </c>
      <c r="C1015" s="1" t="s">
        <v>196</v>
      </c>
      <c r="D1015" s="1" t="s">
        <v>184</v>
      </c>
      <c r="E1015" s="1" t="n">
        <f aca="false">'✍️ Score Entry 2025-26'!F1019</f>
        <v>0</v>
      </c>
      <c r="F1015" s="1" t="n">
        <f aca="false">'✍️ Score Entry 2025-26'!G1019</f>
        <v>0</v>
      </c>
      <c r="G1015" s="20" t="b">
        <f aca="false">E1015&gt;F1015</f>
        <v>0</v>
      </c>
      <c r="H1015" s="20" t="b">
        <f aca="false">F1015&gt;E1015</f>
        <v>0</v>
      </c>
    </row>
    <row r="1016" customFormat="false" ht="15" hidden="false" customHeight="true" outlineLevel="0" collapsed="false">
      <c r="A1016" s="19" t="n">
        <v>46053.8333333333</v>
      </c>
      <c r="B1016" s="1" t="s">
        <v>32</v>
      </c>
      <c r="C1016" s="1" t="s">
        <v>212</v>
      </c>
      <c r="D1016" s="1" t="s">
        <v>15</v>
      </c>
      <c r="E1016" s="1" t="n">
        <f aca="false">'✍️ Score Entry 2025-26'!F1020</f>
        <v>0</v>
      </c>
      <c r="F1016" s="1" t="n">
        <f aca="false">'✍️ Score Entry 2025-26'!G1020</f>
        <v>0</v>
      </c>
      <c r="G1016" s="20" t="b">
        <f aca="false">E1016&gt;F1016</f>
        <v>0</v>
      </c>
      <c r="H1016" s="20" t="b">
        <f aca="false">F1016&gt;E1016</f>
        <v>0</v>
      </c>
    </row>
    <row r="1017" customFormat="false" ht="15" hidden="false" customHeight="true" outlineLevel="0" collapsed="false">
      <c r="A1017" s="19" t="n">
        <v>46053.8333333333</v>
      </c>
      <c r="B1017" s="1" t="s">
        <v>32</v>
      </c>
      <c r="C1017" s="1" t="s">
        <v>193</v>
      </c>
      <c r="D1017" s="1" t="s">
        <v>188</v>
      </c>
      <c r="E1017" s="1" t="n">
        <f aca="false">'✍️ Score Entry 2025-26'!F1021</f>
        <v>0</v>
      </c>
      <c r="F1017" s="1" t="n">
        <f aca="false">'✍️ Score Entry 2025-26'!G1021</f>
        <v>0</v>
      </c>
      <c r="G1017" s="20" t="b">
        <f aca="false">E1017&gt;F1017</f>
        <v>0</v>
      </c>
      <c r="H1017" s="20" t="b">
        <f aca="false">F1017&gt;E1017</f>
        <v>0</v>
      </c>
    </row>
    <row r="1018" customFormat="false" ht="15" hidden="false" customHeight="true" outlineLevel="0" collapsed="false">
      <c r="A1018" s="19" t="n">
        <v>46053.8333333333</v>
      </c>
      <c r="B1018" s="1" t="s">
        <v>32</v>
      </c>
      <c r="C1018" s="1" t="s">
        <v>192</v>
      </c>
      <c r="D1018" s="1" t="s">
        <v>183</v>
      </c>
      <c r="E1018" s="1" t="n">
        <f aca="false">'✍️ Score Entry 2025-26'!F1022</f>
        <v>0</v>
      </c>
      <c r="F1018" s="1" t="n">
        <f aca="false">'✍️ Score Entry 2025-26'!G1022</f>
        <v>0</v>
      </c>
      <c r="G1018" s="20" t="b">
        <f aca="false">E1018&gt;F1018</f>
        <v>0</v>
      </c>
      <c r="H1018" s="20" t="b">
        <f aca="false">F1018&gt;E1018</f>
        <v>0</v>
      </c>
    </row>
    <row r="1019" customFormat="false" ht="15" hidden="false" customHeight="true" outlineLevel="0" collapsed="false">
      <c r="A1019" s="19" t="n">
        <v>46053.8333333333</v>
      </c>
      <c r="B1019" s="1" t="s">
        <v>32</v>
      </c>
      <c r="C1019" s="1" t="s">
        <v>195</v>
      </c>
      <c r="D1019" s="1" t="s">
        <v>199</v>
      </c>
      <c r="E1019" s="1" t="n">
        <f aca="false">'✍️ Score Entry 2025-26'!F1023</f>
        <v>0</v>
      </c>
      <c r="F1019" s="1" t="n">
        <f aca="false">'✍️ Score Entry 2025-26'!G1023</f>
        <v>0</v>
      </c>
      <c r="G1019" s="20" t="b">
        <f aca="false">E1019&gt;F1019</f>
        <v>0</v>
      </c>
      <c r="H1019" s="20" t="b">
        <f aca="false">F1019&gt;E1019</f>
        <v>0</v>
      </c>
    </row>
    <row r="1020" customFormat="false" ht="15" hidden="false" customHeight="true" outlineLevel="0" collapsed="false">
      <c r="A1020" s="19" t="n">
        <v>46053.8333333333</v>
      </c>
      <c r="B1020" s="1" t="s">
        <v>32</v>
      </c>
      <c r="C1020" s="1" t="s">
        <v>211</v>
      </c>
      <c r="D1020" s="1" t="s">
        <v>197</v>
      </c>
      <c r="E1020" s="1" t="n">
        <f aca="false">'✍️ Score Entry 2025-26'!F1024</f>
        <v>0</v>
      </c>
      <c r="F1020" s="1" t="n">
        <f aca="false">'✍️ Score Entry 2025-26'!G1024</f>
        <v>0</v>
      </c>
      <c r="G1020" s="20" t="b">
        <f aca="false">E1020&gt;F1020</f>
        <v>0</v>
      </c>
      <c r="H1020" s="20" t="b">
        <f aca="false">F1020&gt;E1020</f>
        <v>0</v>
      </c>
    </row>
    <row r="1021" customFormat="false" ht="15" hidden="false" customHeight="true" outlineLevel="0" collapsed="false">
      <c r="A1021" s="19" t="n">
        <v>46053.8333333333</v>
      </c>
      <c r="B1021" s="1" t="s">
        <v>32</v>
      </c>
      <c r="C1021" s="1" t="s">
        <v>185</v>
      </c>
      <c r="D1021" s="1" t="s">
        <v>187</v>
      </c>
      <c r="E1021" s="1" t="n">
        <f aca="false">'✍️ Score Entry 2025-26'!F1025</f>
        <v>0</v>
      </c>
      <c r="F1021" s="1" t="n">
        <f aca="false">'✍️ Score Entry 2025-26'!G1025</f>
        <v>0</v>
      </c>
      <c r="G1021" s="20" t="b">
        <f aca="false">E1021&gt;F1021</f>
        <v>0</v>
      </c>
      <c r="H1021" s="20" t="b">
        <f aca="false">F1021&gt;E1021</f>
        <v>0</v>
      </c>
    </row>
    <row r="1022" customFormat="false" ht="15" hidden="false" customHeight="true" outlineLevel="0" collapsed="false">
      <c r="A1022" s="19" t="n">
        <v>46053.8333333333</v>
      </c>
      <c r="B1022" s="1" t="s">
        <v>32</v>
      </c>
      <c r="C1022" s="1" t="s">
        <v>190</v>
      </c>
      <c r="D1022" s="1" t="s">
        <v>189</v>
      </c>
      <c r="E1022" s="1" t="n">
        <f aca="false">'✍️ Score Entry 2025-26'!F1026</f>
        <v>0</v>
      </c>
      <c r="F1022" s="1" t="n">
        <f aca="false">'✍️ Score Entry 2025-26'!G1026</f>
        <v>0</v>
      </c>
      <c r="G1022" s="20" t="b">
        <f aca="false">E1022&gt;F1022</f>
        <v>0</v>
      </c>
      <c r="H1022" s="20" t="b">
        <f aca="false">F1022&gt;E1022</f>
        <v>0</v>
      </c>
    </row>
    <row r="1023" customFormat="false" ht="15" hidden="false" customHeight="true" outlineLevel="0" collapsed="false">
      <c r="A1023" s="19" t="n">
        <v>46054.8333333333</v>
      </c>
      <c r="B1023" s="1" t="s">
        <v>30</v>
      </c>
      <c r="C1023" s="1" t="s">
        <v>115</v>
      </c>
      <c r="D1023" s="1" t="s">
        <v>118</v>
      </c>
      <c r="E1023" s="1" t="n">
        <f aca="false">'✍️ Score Entry 2025-26'!F1027</f>
        <v>0</v>
      </c>
      <c r="F1023" s="1" t="n">
        <f aca="false">'✍️ Score Entry 2025-26'!G1027</f>
        <v>0</v>
      </c>
      <c r="G1023" s="20" t="b">
        <f aca="false">E1023&gt;F1023</f>
        <v>0</v>
      </c>
      <c r="H1023" s="20" t="b">
        <f aca="false">F1023&gt;E1023</f>
        <v>0</v>
      </c>
    </row>
    <row r="1024" customFormat="false" ht="15" hidden="false" customHeight="true" outlineLevel="0" collapsed="false">
      <c r="A1024" s="19" t="n">
        <v>46054.8333333333</v>
      </c>
      <c r="B1024" s="1" t="s">
        <v>30</v>
      </c>
      <c r="C1024" s="1" t="s">
        <v>200</v>
      </c>
      <c r="D1024" s="1" t="s">
        <v>117</v>
      </c>
      <c r="E1024" s="1" t="n">
        <f aca="false">'✍️ Score Entry 2025-26'!F1028</f>
        <v>0</v>
      </c>
      <c r="F1024" s="1" t="n">
        <f aca="false">'✍️ Score Entry 2025-26'!G1028</f>
        <v>0</v>
      </c>
      <c r="G1024" s="20" t="b">
        <f aca="false">E1024&gt;F1024</f>
        <v>0</v>
      </c>
      <c r="H1024" s="20" t="b">
        <f aca="false">F1024&gt;E1024</f>
        <v>0</v>
      </c>
    </row>
    <row r="1025" customFormat="false" ht="15" hidden="false" customHeight="true" outlineLevel="0" collapsed="false">
      <c r="A1025" s="19" t="n">
        <v>46054.8333333333</v>
      </c>
      <c r="B1025" s="1" t="s">
        <v>30</v>
      </c>
      <c r="C1025" s="1" t="s">
        <v>114</v>
      </c>
      <c r="D1025" s="1" t="s">
        <v>166</v>
      </c>
      <c r="E1025" s="1" t="n">
        <f aca="false">'✍️ Score Entry 2025-26'!F1029</f>
        <v>0</v>
      </c>
      <c r="F1025" s="1" t="n">
        <f aca="false">'✍️ Score Entry 2025-26'!G1029</f>
        <v>0</v>
      </c>
      <c r="G1025" s="20" t="b">
        <f aca="false">E1025&gt;F1025</f>
        <v>0</v>
      </c>
      <c r="H1025" s="20" t="b">
        <f aca="false">F1025&gt;E1025</f>
        <v>0</v>
      </c>
    </row>
    <row r="1026" customFormat="false" ht="15" hidden="false" customHeight="true" outlineLevel="0" collapsed="false">
      <c r="A1026" s="19" t="n">
        <v>46054.8333333333</v>
      </c>
      <c r="B1026" s="1" t="s">
        <v>30</v>
      </c>
      <c r="C1026" s="1" t="s">
        <v>116</v>
      </c>
      <c r="D1026" s="1" t="s">
        <v>151</v>
      </c>
      <c r="E1026" s="1" t="n">
        <f aca="false">'✍️ Score Entry 2025-26'!F1030</f>
        <v>0</v>
      </c>
      <c r="F1026" s="1" t="n">
        <f aca="false">'✍️ Score Entry 2025-26'!G1030</f>
        <v>0</v>
      </c>
      <c r="G1026" s="20" t="b">
        <f aca="false">E1026&gt;F1026</f>
        <v>0</v>
      </c>
      <c r="H1026" s="20" t="b">
        <f aca="false">F1026&gt;E1026</f>
        <v>0</v>
      </c>
    </row>
    <row r="1027" customFormat="false" ht="15" hidden="false" customHeight="true" outlineLevel="0" collapsed="false">
      <c r="A1027" s="19" t="n">
        <v>46054.8333333333</v>
      </c>
      <c r="B1027" s="1" t="s">
        <v>30</v>
      </c>
      <c r="C1027" s="1" t="s">
        <v>141</v>
      </c>
      <c r="D1027" s="1" t="s">
        <v>181</v>
      </c>
      <c r="E1027" s="1" t="n">
        <f aca="false">'✍️ Score Entry 2025-26'!F1031</f>
        <v>0</v>
      </c>
      <c r="F1027" s="1" t="n">
        <f aca="false">'✍️ Score Entry 2025-26'!G1031</f>
        <v>0</v>
      </c>
      <c r="G1027" s="20" t="b">
        <f aca="false">E1027&gt;F1027</f>
        <v>0</v>
      </c>
      <c r="H1027" s="20" t="b">
        <f aca="false">F1027&gt;E1027</f>
        <v>0</v>
      </c>
    </row>
    <row r="1028" customFormat="false" ht="15" hidden="false" customHeight="true" outlineLevel="0" collapsed="false">
      <c r="A1028" s="19" t="n">
        <v>46054.8333333333</v>
      </c>
      <c r="B1028" s="1" t="s">
        <v>30</v>
      </c>
      <c r="C1028" s="1" t="s">
        <v>203</v>
      </c>
      <c r="D1028" s="1" t="s">
        <v>182</v>
      </c>
      <c r="E1028" s="1" t="n">
        <f aca="false">'✍️ Score Entry 2025-26'!F1032</f>
        <v>0</v>
      </c>
      <c r="F1028" s="1" t="n">
        <f aca="false">'✍️ Score Entry 2025-26'!G1032</f>
        <v>0</v>
      </c>
      <c r="G1028" s="20" t="b">
        <f aca="false">E1028&gt;F1028</f>
        <v>0</v>
      </c>
      <c r="H1028" s="20" t="b">
        <f aca="false">F1028&gt;E1028</f>
        <v>0</v>
      </c>
    </row>
    <row r="1029" customFormat="false" ht="15" hidden="false" customHeight="true" outlineLevel="0" collapsed="false">
      <c r="A1029" s="19" t="n">
        <v>46054.8333333333</v>
      </c>
      <c r="B1029" s="1" t="s">
        <v>30</v>
      </c>
      <c r="C1029" s="1" t="s">
        <v>176</v>
      </c>
      <c r="D1029" s="1" t="s">
        <v>119</v>
      </c>
      <c r="E1029" s="1" t="n">
        <f aca="false">'✍️ Score Entry 2025-26'!F1033</f>
        <v>0</v>
      </c>
      <c r="F1029" s="1" t="n">
        <f aca="false">'✍️ Score Entry 2025-26'!G1033</f>
        <v>0</v>
      </c>
      <c r="G1029" s="20" t="b">
        <f aca="false">E1029&gt;F1029</f>
        <v>0</v>
      </c>
      <c r="H1029" s="20" t="b">
        <f aca="false">F1029&gt;E1029</f>
        <v>0</v>
      </c>
    </row>
    <row r="1030" customFormat="false" ht="15" hidden="false" customHeight="true" outlineLevel="0" collapsed="false">
      <c r="A1030" s="19" t="n">
        <v>46054.8333333333</v>
      </c>
      <c r="B1030" s="1" t="s">
        <v>30</v>
      </c>
      <c r="C1030" s="1" t="s">
        <v>173</v>
      </c>
      <c r="D1030" s="1" t="s">
        <v>124</v>
      </c>
      <c r="E1030" s="1" t="n">
        <f aca="false">'✍️ Score Entry 2025-26'!F1034</f>
        <v>0</v>
      </c>
      <c r="F1030" s="1" t="n">
        <f aca="false">'✍️ Score Entry 2025-26'!G1034</f>
        <v>0</v>
      </c>
      <c r="G1030" s="20" t="b">
        <f aca="false">E1030&gt;F1030</f>
        <v>0</v>
      </c>
      <c r="H1030" s="20" t="b">
        <f aca="false">F1030&gt;E1030</f>
        <v>0</v>
      </c>
    </row>
    <row r="1031" customFormat="false" ht="15" hidden="false" customHeight="true" outlineLevel="0" collapsed="false">
      <c r="A1031" s="19" t="n">
        <v>46054.8333333333</v>
      </c>
      <c r="B1031" s="1" t="s">
        <v>33</v>
      </c>
      <c r="C1031" s="1" t="s">
        <v>161</v>
      </c>
      <c r="D1031" s="1" t="s">
        <v>17</v>
      </c>
      <c r="E1031" s="1" t="n">
        <f aca="false">'✍️ Score Entry 2025-26'!F1035</f>
        <v>0</v>
      </c>
      <c r="F1031" s="1" t="n">
        <f aca="false">'✍️ Score Entry 2025-26'!G1035</f>
        <v>0</v>
      </c>
      <c r="G1031" s="20" t="b">
        <f aca="false">E1031&gt;F1031</f>
        <v>0</v>
      </c>
      <c r="H1031" s="20" t="b">
        <f aca="false">F1031&gt;E1031</f>
        <v>0</v>
      </c>
    </row>
    <row r="1032" customFormat="false" ht="15" hidden="false" customHeight="true" outlineLevel="0" collapsed="false">
      <c r="A1032" s="19" t="n">
        <v>46054.8333333333</v>
      </c>
      <c r="B1032" s="1" t="s">
        <v>33</v>
      </c>
      <c r="C1032" s="1" t="s">
        <v>156</v>
      </c>
      <c r="D1032" s="1" t="s">
        <v>204</v>
      </c>
      <c r="E1032" s="1" t="n">
        <f aca="false">'✍️ Score Entry 2025-26'!F1036</f>
        <v>0</v>
      </c>
      <c r="F1032" s="1" t="n">
        <f aca="false">'✍️ Score Entry 2025-26'!G1036</f>
        <v>0</v>
      </c>
      <c r="G1032" s="20" t="b">
        <f aca="false">E1032&gt;F1032</f>
        <v>0</v>
      </c>
      <c r="H1032" s="20" t="b">
        <f aca="false">F1032&gt;E1032</f>
        <v>0</v>
      </c>
    </row>
    <row r="1033" customFormat="false" ht="15" hidden="false" customHeight="true" outlineLevel="0" collapsed="false">
      <c r="A1033" s="19" t="n">
        <v>46054.8333333333</v>
      </c>
      <c r="B1033" s="1" t="s">
        <v>33</v>
      </c>
      <c r="C1033" s="1" t="s">
        <v>157</v>
      </c>
      <c r="D1033" s="1" t="s">
        <v>120</v>
      </c>
      <c r="E1033" s="1" t="n">
        <f aca="false">'✍️ Score Entry 2025-26'!F1037</f>
        <v>0</v>
      </c>
      <c r="F1033" s="1" t="n">
        <f aca="false">'✍️ Score Entry 2025-26'!G1037</f>
        <v>0</v>
      </c>
      <c r="G1033" s="20" t="b">
        <f aca="false">E1033&gt;F1033</f>
        <v>0</v>
      </c>
      <c r="H1033" s="20" t="b">
        <f aca="false">F1033&gt;E1033</f>
        <v>0</v>
      </c>
    </row>
    <row r="1034" customFormat="false" ht="15" hidden="false" customHeight="true" outlineLevel="0" collapsed="false">
      <c r="A1034" s="19" t="n">
        <v>46054.8333333333</v>
      </c>
      <c r="B1034" s="1" t="s">
        <v>33</v>
      </c>
      <c r="C1034" s="1" t="s">
        <v>158</v>
      </c>
      <c r="D1034" s="1" t="s">
        <v>154</v>
      </c>
      <c r="E1034" s="1" t="n">
        <f aca="false">'✍️ Score Entry 2025-26'!F1038</f>
        <v>0</v>
      </c>
      <c r="F1034" s="1" t="n">
        <f aca="false">'✍️ Score Entry 2025-26'!G1038</f>
        <v>0</v>
      </c>
      <c r="G1034" s="20" t="b">
        <f aca="false">E1034&gt;F1034</f>
        <v>0</v>
      </c>
      <c r="H1034" s="20" t="b">
        <f aca="false">F1034&gt;E1034</f>
        <v>0</v>
      </c>
    </row>
    <row r="1035" customFormat="false" ht="15" hidden="false" customHeight="true" outlineLevel="0" collapsed="false">
      <c r="A1035" s="19" t="n">
        <v>46054.8333333333</v>
      </c>
      <c r="B1035" s="1" t="s">
        <v>33</v>
      </c>
      <c r="C1035" s="1" t="s">
        <v>205</v>
      </c>
      <c r="D1035" s="1" t="s">
        <v>159</v>
      </c>
      <c r="E1035" s="1" t="n">
        <f aca="false">'✍️ Score Entry 2025-26'!F1039</f>
        <v>0</v>
      </c>
      <c r="F1035" s="1" t="n">
        <f aca="false">'✍️ Score Entry 2025-26'!G1039</f>
        <v>0</v>
      </c>
      <c r="G1035" s="20" t="b">
        <f aca="false">E1035&gt;F1035</f>
        <v>0</v>
      </c>
      <c r="H1035" s="20" t="b">
        <f aca="false">F1035&gt;E1035</f>
        <v>0</v>
      </c>
    </row>
    <row r="1036" customFormat="false" ht="15" hidden="false" customHeight="true" outlineLevel="0" collapsed="false">
      <c r="A1036" s="19" t="n">
        <v>46054.8333333333</v>
      </c>
      <c r="B1036" s="1" t="s">
        <v>33</v>
      </c>
      <c r="C1036" s="1" t="s">
        <v>206</v>
      </c>
      <c r="D1036" s="1" t="s">
        <v>135</v>
      </c>
      <c r="E1036" s="1" t="n">
        <f aca="false">'✍️ Score Entry 2025-26'!F1040</f>
        <v>0</v>
      </c>
      <c r="F1036" s="1" t="n">
        <f aca="false">'✍️ Score Entry 2025-26'!G1040</f>
        <v>0</v>
      </c>
      <c r="G1036" s="20" t="b">
        <f aca="false">E1036&gt;F1036</f>
        <v>0</v>
      </c>
      <c r="H1036" s="20" t="b">
        <f aca="false">F1036&gt;E1036</f>
        <v>0</v>
      </c>
    </row>
    <row r="1037" customFormat="false" ht="15" hidden="false" customHeight="true" outlineLevel="0" collapsed="false">
      <c r="A1037" s="19" t="n">
        <v>46054.8333333333</v>
      </c>
      <c r="B1037" s="1" t="s">
        <v>30</v>
      </c>
      <c r="C1037" s="1" t="s">
        <v>18</v>
      </c>
      <c r="D1037" s="1" t="s">
        <v>167</v>
      </c>
      <c r="E1037" s="1" t="n">
        <f aca="false">'✍️ Score Entry 2025-26'!F1041</f>
        <v>0</v>
      </c>
      <c r="F1037" s="1" t="n">
        <f aca="false">'✍️ Score Entry 2025-26'!G1041</f>
        <v>0</v>
      </c>
      <c r="G1037" s="20" t="b">
        <f aca="false">E1037&gt;F1037</f>
        <v>0</v>
      </c>
      <c r="H1037" s="20" t="b">
        <f aca="false">F1037&gt;E1037</f>
        <v>0</v>
      </c>
    </row>
    <row r="1038" customFormat="false" ht="15" hidden="false" customHeight="true" outlineLevel="0" collapsed="false">
      <c r="A1038" s="19" t="n">
        <v>46054.8333333333</v>
      </c>
      <c r="B1038" s="1" t="s">
        <v>33</v>
      </c>
      <c r="C1038" s="1" t="s">
        <v>149</v>
      </c>
      <c r="D1038" s="1" t="s">
        <v>171</v>
      </c>
      <c r="E1038" s="1" t="n">
        <f aca="false">'✍️ Score Entry 2025-26'!F1042</f>
        <v>0</v>
      </c>
      <c r="F1038" s="1" t="n">
        <f aca="false">'✍️ Score Entry 2025-26'!G1042</f>
        <v>0</v>
      </c>
      <c r="G1038" s="20" t="b">
        <f aca="false">E1038&gt;F1038</f>
        <v>0</v>
      </c>
      <c r="H1038" s="20" t="b">
        <f aca="false">F1038&gt;E1038</f>
        <v>0</v>
      </c>
    </row>
    <row r="1039" customFormat="false" ht="15" hidden="false" customHeight="true" outlineLevel="0" collapsed="false">
      <c r="A1039" s="19" t="n">
        <v>46054.8333333333</v>
      </c>
      <c r="B1039" s="1" t="s">
        <v>33</v>
      </c>
      <c r="C1039" s="1" t="s">
        <v>172</v>
      </c>
      <c r="D1039" s="1" t="s">
        <v>144</v>
      </c>
      <c r="E1039" s="1" t="n">
        <f aca="false">'✍️ Score Entry 2025-26'!F1043</f>
        <v>0</v>
      </c>
      <c r="F1039" s="1" t="n">
        <f aca="false">'✍️ Score Entry 2025-26'!G1043</f>
        <v>0</v>
      </c>
      <c r="G1039" s="20" t="b">
        <f aca="false">E1039&gt;F1039</f>
        <v>0</v>
      </c>
      <c r="H1039" s="20" t="b">
        <f aca="false">F1039&gt;E1039</f>
        <v>0</v>
      </c>
    </row>
    <row r="1040" customFormat="false" ht="15" hidden="false" customHeight="true" outlineLevel="0" collapsed="false">
      <c r="A1040" s="19" t="n">
        <v>46054.8333333333</v>
      </c>
      <c r="B1040" s="1" t="s">
        <v>31</v>
      </c>
      <c r="C1040" s="1" t="s">
        <v>146</v>
      </c>
      <c r="D1040" s="1" t="s">
        <v>174</v>
      </c>
      <c r="E1040" s="1" t="n">
        <f aca="false">'✍️ Score Entry 2025-26'!F1044</f>
        <v>0</v>
      </c>
      <c r="F1040" s="1" t="n">
        <f aca="false">'✍️ Score Entry 2025-26'!G1044</f>
        <v>0</v>
      </c>
      <c r="G1040" s="20" t="b">
        <f aca="false">E1040&gt;F1040</f>
        <v>0</v>
      </c>
      <c r="H1040" s="20" t="b">
        <f aca="false">F1040&gt;E1040</f>
        <v>0</v>
      </c>
    </row>
    <row r="1041" customFormat="false" ht="15" hidden="false" customHeight="true" outlineLevel="0" collapsed="false">
      <c r="A1041" s="19" t="n">
        <v>46054.8333333333</v>
      </c>
      <c r="B1041" s="1" t="s">
        <v>31</v>
      </c>
      <c r="C1041" s="1" t="s">
        <v>213</v>
      </c>
      <c r="D1041" s="1" t="s">
        <v>209</v>
      </c>
      <c r="E1041" s="1" t="n">
        <f aca="false">'✍️ Score Entry 2025-26'!F1045</f>
        <v>0</v>
      </c>
      <c r="F1041" s="1" t="n">
        <f aca="false">'✍️ Score Entry 2025-26'!G1045</f>
        <v>0</v>
      </c>
      <c r="G1041" s="20" t="b">
        <f aca="false">E1041&gt;F1041</f>
        <v>0</v>
      </c>
      <c r="H1041" s="20" t="b">
        <f aca="false">F1041&gt;E1041</f>
        <v>0</v>
      </c>
    </row>
    <row r="1042" customFormat="false" ht="15" hidden="false" customHeight="true" outlineLevel="0" collapsed="false">
      <c r="A1042" s="19" t="n">
        <v>46054.8333333333</v>
      </c>
      <c r="B1042" s="1" t="s">
        <v>31</v>
      </c>
      <c r="C1042" s="1" t="s">
        <v>139</v>
      </c>
      <c r="D1042" s="1" t="s">
        <v>177</v>
      </c>
      <c r="E1042" s="1" t="n">
        <f aca="false">'✍️ Score Entry 2025-26'!F1046</f>
        <v>0</v>
      </c>
      <c r="F1042" s="1" t="n">
        <f aca="false">'✍️ Score Entry 2025-26'!G1046</f>
        <v>0</v>
      </c>
      <c r="G1042" s="20" t="b">
        <f aca="false">E1042&gt;F1042</f>
        <v>0</v>
      </c>
      <c r="H1042" s="20" t="b">
        <f aca="false">F1042&gt;E1042</f>
        <v>0</v>
      </c>
    </row>
    <row r="1043" customFormat="false" ht="15" hidden="false" customHeight="true" outlineLevel="0" collapsed="false">
      <c r="A1043" s="19" t="n">
        <v>46054.8333333333</v>
      </c>
      <c r="B1043" s="1" t="s">
        <v>31</v>
      </c>
      <c r="C1043" s="1" t="s">
        <v>22</v>
      </c>
      <c r="D1043" s="1" t="s">
        <v>140</v>
      </c>
      <c r="E1043" s="1" t="n">
        <f aca="false">'✍️ Score Entry 2025-26'!F1047</f>
        <v>0</v>
      </c>
      <c r="F1043" s="1" t="n">
        <f aca="false">'✍️ Score Entry 2025-26'!G1047</f>
        <v>0</v>
      </c>
      <c r="G1043" s="20" t="b">
        <f aca="false">E1043&gt;F1043</f>
        <v>0</v>
      </c>
      <c r="H1043" s="20" t="b">
        <f aca="false">F1043&gt;E1043</f>
        <v>0</v>
      </c>
    </row>
    <row r="1044" customFormat="false" ht="15" hidden="false" customHeight="true" outlineLevel="0" collapsed="false">
      <c r="A1044" s="19" t="n">
        <v>46054.8333333333</v>
      </c>
      <c r="B1044" s="1" t="s">
        <v>33</v>
      </c>
      <c r="C1044" s="1" t="s">
        <v>155</v>
      </c>
      <c r="D1044" s="1" t="s">
        <v>134</v>
      </c>
      <c r="E1044" s="1" t="n">
        <f aca="false">'✍️ Score Entry 2025-26'!F1048</f>
        <v>0</v>
      </c>
      <c r="F1044" s="1" t="n">
        <f aca="false">'✍️ Score Entry 2025-26'!G1048</f>
        <v>0</v>
      </c>
      <c r="G1044" s="20" t="b">
        <f aca="false">E1044&gt;F1044</f>
        <v>0</v>
      </c>
      <c r="H1044" s="20" t="b">
        <f aca="false">F1044&gt;E1044</f>
        <v>0</v>
      </c>
    </row>
    <row r="1045" customFormat="false" ht="15" hidden="false" customHeight="true" outlineLevel="0" collapsed="false">
      <c r="A1045" s="19" t="n">
        <v>46054.8333333333</v>
      </c>
      <c r="B1045" s="1" t="s">
        <v>31</v>
      </c>
      <c r="C1045" s="1" t="s">
        <v>210</v>
      </c>
      <c r="D1045" s="1" t="s">
        <v>19</v>
      </c>
      <c r="E1045" s="1" t="n">
        <f aca="false">'✍️ Score Entry 2025-26'!F1049</f>
        <v>0</v>
      </c>
      <c r="F1045" s="1" t="n">
        <f aca="false">'✍️ Score Entry 2025-26'!G1049</f>
        <v>0</v>
      </c>
      <c r="G1045" s="20" t="b">
        <f aca="false">E1045&gt;F1045</f>
        <v>0</v>
      </c>
      <c r="H1045" s="20" t="b">
        <f aca="false">F1045&gt;E1045</f>
        <v>0</v>
      </c>
    </row>
    <row r="1046" customFormat="false" ht="15" hidden="false" customHeight="true" outlineLevel="0" collapsed="false">
      <c r="A1046" s="19" t="n">
        <v>46054.8333333333</v>
      </c>
      <c r="B1046" s="1" t="s">
        <v>31</v>
      </c>
      <c r="C1046" s="1" t="s">
        <v>178</v>
      </c>
      <c r="D1046" s="1" t="s">
        <v>24</v>
      </c>
      <c r="E1046" s="1" t="n">
        <f aca="false">'✍️ Score Entry 2025-26'!F1050</f>
        <v>0</v>
      </c>
      <c r="F1046" s="1" t="n">
        <f aca="false">'✍️ Score Entry 2025-26'!G1050</f>
        <v>0</v>
      </c>
      <c r="G1046" s="20" t="b">
        <f aca="false">E1046&gt;F1046</f>
        <v>0</v>
      </c>
      <c r="H1046" s="20" t="b">
        <f aca="false">F1046&gt;E1046</f>
        <v>0</v>
      </c>
    </row>
    <row r="1047" customFormat="false" ht="15" hidden="false" customHeight="true" outlineLevel="0" collapsed="false">
      <c r="A1047" s="19" t="n">
        <v>46054.8333333333</v>
      </c>
      <c r="B1047" s="1" t="s">
        <v>31</v>
      </c>
      <c r="C1047" s="1" t="s">
        <v>168</v>
      </c>
      <c r="D1047" s="1" t="s">
        <v>163</v>
      </c>
      <c r="E1047" s="1" t="n">
        <f aca="false">'✍️ Score Entry 2025-26'!F1051</f>
        <v>0</v>
      </c>
      <c r="F1047" s="1" t="n">
        <f aca="false">'✍️ Score Entry 2025-26'!G1051</f>
        <v>0</v>
      </c>
      <c r="G1047" s="20" t="b">
        <f aca="false">E1047&gt;F1047</f>
        <v>0</v>
      </c>
      <c r="H1047" s="20" t="b">
        <f aca="false">F1047&gt;E1047</f>
        <v>0</v>
      </c>
    </row>
    <row r="1048" customFormat="false" ht="15" hidden="false" customHeight="true" outlineLevel="0" collapsed="false">
      <c r="A1048" s="19" t="n">
        <v>46054.8333333333</v>
      </c>
      <c r="B1048" s="1" t="s">
        <v>31</v>
      </c>
      <c r="C1048" s="1" t="s">
        <v>164</v>
      </c>
      <c r="D1048" s="1" t="s">
        <v>145</v>
      </c>
      <c r="E1048" s="1" t="n">
        <f aca="false">'✍️ Score Entry 2025-26'!F1052</f>
        <v>0</v>
      </c>
      <c r="F1048" s="1" t="n">
        <f aca="false">'✍️ Score Entry 2025-26'!G1052</f>
        <v>0</v>
      </c>
      <c r="G1048" s="20" t="b">
        <f aca="false">E1048&gt;F1048</f>
        <v>0</v>
      </c>
      <c r="H1048" s="20" t="b">
        <f aca="false">F1048&gt;E1048</f>
        <v>0</v>
      </c>
    </row>
    <row r="1049" customFormat="false" ht="15" hidden="false" customHeight="true" outlineLevel="0" collapsed="false">
      <c r="A1049" s="19" t="n">
        <v>46054.8333333333</v>
      </c>
      <c r="B1049" s="1" t="s">
        <v>31</v>
      </c>
      <c r="C1049" s="1" t="s">
        <v>169</v>
      </c>
      <c r="D1049" s="1" t="s">
        <v>136</v>
      </c>
      <c r="E1049" s="1" t="n">
        <f aca="false">'✍️ Score Entry 2025-26'!F1053</f>
        <v>0</v>
      </c>
      <c r="F1049" s="1" t="n">
        <f aca="false">'✍️ Score Entry 2025-26'!G1053</f>
        <v>0</v>
      </c>
      <c r="G1049" s="20" t="b">
        <f aca="false">E1049&gt;F1049</f>
        <v>0</v>
      </c>
      <c r="H1049" s="20" t="b">
        <f aca="false">F1049&gt;E1049</f>
        <v>0</v>
      </c>
    </row>
    <row r="1050" customFormat="false" ht="15" hidden="false" customHeight="true" outlineLevel="0" collapsed="false">
      <c r="A1050" s="19" t="n">
        <v>46054.8333333333</v>
      </c>
      <c r="B1050" s="1" t="s">
        <v>30</v>
      </c>
      <c r="C1050" s="1" t="s">
        <v>208</v>
      </c>
      <c r="D1050" s="1" t="s">
        <v>16</v>
      </c>
      <c r="E1050" s="1" t="n">
        <f aca="false">'✍️ Score Entry 2025-26'!F1054</f>
        <v>0</v>
      </c>
      <c r="F1050" s="1" t="n">
        <f aca="false">'✍️ Score Entry 2025-26'!G1054</f>
        <v>0</v>
      </c>
      <c r="G1050" s="20" t="b">
        <f aca="false">E1050&gt;F1050</f>
        <v>0</v>
      </c>
      <c r="H1050" s="20" t="b">
        <f aca="false">F1050&gt;E1050</f>
        <v>0</v>
      </c>
    </row>
    <row r="1051" customFormat="false" ht="15" hidden="false" customHeight="true" outlineLevel="0" collapsed="false">
      <c r="A1051" s="19" t="n">
        <v>46054.8333333333</v>
      </c>
      <c r="B1051" s="1" t="s">
        <v>31</v>
      </c>
      <c r="C1051" s="1" t="s">
        <v>165</v>
      </c>
      <c r="D1051" s="1" t="s">
        <v>20</v>
      </c>
      <c r="E1051" s="1" t="n">
        <f aca="false">'✍️ Score Entry 2025-26'!F1055</f>
        <v>0</v>
      </c>
      <c r="F1051" s="1" t="n">
        <f aca="false">'✍️ Score Entry 2025-26'!G1055</f>
        <v>0</v>
      </c>
      <c r="G1051" s="20" t="b">
        <f aca="false">E1051&gt;F1051</f>
        <v>0</v>
      </c>
      <c r="H1051" s="20" t="b">
        <f aca="false">F1051&gt;E1051</f>
        <v>0</v>
      </c>
    </row>
    <row r="1052" customFormat="false" ht="15" hidden="false" customHeight="true" outlineLevel="0" collapsed="false">
      <c r="A1052" s="19" t="n">
        <v>46060.625</v>
      </c>
      <c r="B1052" s="1" t="s">
        <v>29</v>
      </c>
      <c r="C1052" s="1" t="s">
        <v>21</v>
      </c>
      <c r="D1052" s="1" t="s">
        <v>23</v>
      </c>
      <c r="E1052" s="1" t="n">
        <f aca="false">'✍️ Score Entry 2025-26'!F1056</f>
        <v>0</v>
      </c>
      <c r="F1052" s="1" t="n">
        <f aca="false">'✍️ Score Entry 2025-26'!G1056</f>
        <v>0</v>
      </c>
      <c r="G1052" s="20" t="b">
        <f aca="false">E1052&gt;F1052</f>
        <v>0</v>
      </c>
      <c r="H1052" s="20" t="b">
        <f aca="false">F1052&gt;E1052</f>
        <v>0</v>
      </c>
    </row>
    <row r="1053" customFormat="false" ht="15" hidden="false" customHeight="true" outlineLevel="0" collapsed="false">
      <c r="A1053" s="19" t="n">
        <v>46060.625</v>
      </c>
      <c r="B1053" s="1" t="s">
        <v>29</v>
      </c>
      <c r="C1053" s="1" t="s">
        <v>132</v>
      </c>
      <c r="D1053" s="1" t="s">
        <v>152</v>
      </c>
      <c r="E1053" s="1" t="n">
        <f aca="false">'✍️ Score Entry 2025-26'!F1057</f>
        <v>0</v>
      </c>
      <c r="F1053" s="1" t="n">
        <f aca="false">'✍️ Score Entry 2025-26'!G1057</f>
        <v>0</v>
      </c>
      <c r="G1053" s="20" t="b">
        <f aca="false">E1053&gt;F1053</f>
        <v>0</v>
      </c>
      <c r="H1053" s="20" t="b">
        <f aca="false">F1053&gt;E1053</f>
        <v>0</v>
      </c>
    </row>
    <row r="1054" customFormat="false" ht="15" hidden="false" customHeight="true" outlineLevel="0" collapsed="false">
      <c r="A1054" s="19" t="n">
        <v>46060.625</v>
      </c>
      <c r="B1054" s="1" t="s">
        <v>29</v>
      </c>
      <c r="C1054" s="1" t="s">
        <v>121</v>
      </c>
      <c r="D1054" s="1" t="s">
        <v>180</v>
      </c>
      <c r="E1054" s="1" t="n">
        <f aca="false">'✍️ Score Entry 2025-26'!F1058</f>
        <v>0</v>
      </c>
      <c r="F1054" s="1" t="n">
        <f aca="false">'✍️ Score Entry 2025-26'!G1058</f>
        <v>0</v>
      </c>
      <c r="G1054" s="20" t="b">
        <f aca="false">E1054&gt;F1054</f>
        <v>0</v>
      </c>
      <c r="H1054" s="20" t="b">
        <f aca="false">F1054&gt;E1054</f>
        <v>0</v>
      </c>
    </row>
    <row r="1055" customFormat="false" ht="15" hidden="false" customHeight="true" outlineLevel="0" collapsed="false">
      <c r="A1055" s="19" t="n">
        <v>46060.625</v>
      </c>
      <c r="B1055" s="1" t="s">
        <v>29</v>
      </c>
      <c r="C1055" s="1" t="s">
        <v>122</v>
      </c>
      <c r="D1055" s="1" t="s">
        <v>128</v>
      </c>
      <c r="E1055" s="1" t="n">
        <f aca="false">'✍️ Score Entry 2025-26'!F1059</f>
        <v>0</v>
      </c>
      <c r="F1055" s="1" t="n">
        <f aca="false">'✍️ Score Entry 2025-26'!G1059</f>
        <v>0</v>
      </c>
      <c r="G1055" s="20" t="b">
        <f aca="false">E1055&gt;F1055</f>
        <v>0</v>
      </c>
      <c r="H1055" s="20" t="b">
        <f aca="false">F1055&gt;E1055</f>
        <v>0</v>
      </c>
    </row>
    <row r="1056" customFormat="false" ht="15" hidden="false" customHeight="true" outlineLevel="0" collapsed="false">
      <c r="A1056" s="19" t="n">
        <v>46060.625</v>
      </c>
      <c r="B1056" s="1" t="s">
        <v>29</v>
      </c>
      <c r="C1056" s="1" t="s">
        <v>207</v>
      </c>
      <c r="D1056" s="1" t="s">
        <v>126</v>
      </c>
      <c r="E1056" s="1" t="n">
        <f aca="false">'✍️ Score Entry 2025-26'!F1060</f>
        <v>0</v>
      </c>
      <c r="F1056" s="1" t="n">
        <f aca="false">'✍️ Score Entry 2025-26'!G1060</f>
        <v>0</v>
      </c>
      <c r="G1056" s="20" t="b">
        <f aca="false">E1056&gt;F1056</f>
        <v>0</v>
      </c>
      <c r="H1056" s="20" t="b">
        <f aca="false">F1056&gt;E1056</f>
        <v>0</v>
      </c>
    </row>
    <row r="1057" customFormat="false" ht="15" hidden="false" customHeight="true" outlineLevel="0" collapsed="false">
      <c r="A1057" s="19" t="n">
        <v>46060.625</v>
      </c>
      <c r="B1057" s="1" t="s">
        <v>29</v>
      </c>
      <c r="C1057" s="1" t="s">
        <v>131</v>
      </c>
      <c r="D1057" s="1" t="s">
        <v>162</v>
      </c>
      <c r="E1057" s="1" t="n">
        <f aca="false">'✍️ Score Entry 2025-26'!F1061</f>
        <v>0</v>
      </c>
      <c r="F1057" s="1" t="n">
        <f aca="false">'✍️ Score Entry 2025-26'!G1061</f>
        <v>0</v>
      </c>
      <c r="G1057" s="20" t="b">
        <f aca="false">E1057&gt;F1057</f>
        <v>0</v>
      </c>
      <c r="H1057" s="20" t="b">
        <f aca="false">F1057&gt;E1057</f>
        <v>0</v>
      </c>
    </row>
    <row r="1058" customFormat="false" ht="15" hidden="false" customHeight="true" outlineLevel="0" collapsed="false">
      <c r="A1058" s="19" t="n">
        <v>46060.625</v>
      </c>
      <c r="B1058" s="1" t="s">
        <v>29</v>
      </c>
      <c r="C1058" s="1" t="s">
        <v>201</v>
      </c>
      <c r="D1058" s="1" t="s">
        <v>137</v>
      </c>
      <c r="E1058" s="1" t="n">
        <f aca="false">'✍️ Score Entry 2025-26'!F1062</f>
        <v>0</v>
      </c>
      <c r="F1058" s="1" t="n">
        <f aca="false">'✍️ Score Entry 2025-26'!G1062</f>
        <v>0</v>
      </c>
      <c r="G1058" s="20" t="b">
        <f aca="false">E1058&gt;F1058</f>
        <v>0</v>
      </c>
      <c r="H1058" s="20" t="b">
        <f aca="false">F1058&gt;E1058</f>
        <v>0</v>
      </c>
    </row>
    <row r="1059" customFormat="false" ht="15" hidden="false" customHeight="true" outlineLevel="0" collapsed="false">
      <c r="A1059" s="19" t="n">
        <v>46060.625</v>
      </c>
      <c r="B1059" s="1" t="s">
        <v>29</v>
      </c>
      <c r="C1059" s="1" t="s">
        <v>129</v>
      </c>
      <c r="D1059" s="1" t="s">
        <v>153</v>
      </c>
      <c r="E1059" s="1" t="n">
        <f aca="false">'✍️ Score Entry 2025-26'!F1063</f>
        <v>0</v>
      </c>
      <c r="F1059" s="1" t="n">
        <f aca="false">'✍️ Score Entry 2025-26'!G1063</f>
        <v>0</v>
      </c>
      <c r="G1059" s="20" t="b">
        <f aca="false">E1059&gt;F1059</f>
        <v>0</v>
      </c>
      <c r="H1059" s="20" t="b">
        <f aca="false">F1059&gt;E1059</f>
        <v>0</v>
      </c>
    </row>
    <row r="1060" customFormat="false" ht="15" hidden="false" customHeight="true" outlineLevel="0" collapsed="false">
      <c r="A1060" s="19" t="n">
        <v>46060.625</v>
      </c>
      <c r="B1060" s="1" t="s">
        <v>29</v>
      </c>
      <c r="C1060" s="1" t="s">
        <v>130</v>
      </c>
      <c r="D1060" s="1" t="s">
        <v>202</v>
      </c>
      <c r="E1060" s="1" t="n">
        <f aca="false">'✍️ Score Entry 2025-26'!F1064</f>
        <v>0</v>
      </c>
      <c r="F1060" s="1" t="n">
        <f aca="false">'✍️ Score Entry 2025-26'!G1064</f>
        <v>0</v>
      </c>
      <c r="G1060" s="20" t="b">
        <f aca="false">E1060&gt;F1060</f>
        <v>0</v>
      </c>
      <c r="H1060" s="20" t="b">
        <f aca="false">F1060&gt;E1060</f>
        <v>0</v>
      </c>
    </row>
    <row r="1061" customFormat="false" ht="15" hidden="false" customHeight="true" outlineLevel="0" collapsed="false">
      <c r="A1061" s="19" t="n">
        <v>46060.625</v>
      </c>
      <c r="B1061" s="1" t="s">
        <v>29</v>
      </c>
      <c r="C1061" s="1" t="s">
        <v>127</v>
      </c>
      <c r="D1061" s="1" t="s">
        <v>138</v>
      </c>
      <c r="E1061" s="1" t="n">
        <f aca="false">'✍️ Score Entry 2025-26'!F1065</f>
        <v>0</v>
      </c>
      <c r="F1061" s="1" t="n">
        <f aca="false">'✍️ Score Entry 2025-26'!G1065</f>
        <v>0</v>
      </c>
      <c r="G1061" s="20" t="b">
        <f aca="false">E1061&gt;F1061</f>
        <v>0</v>
      </c>
      <c r="H1061" s="20" t="b">
        <f aca="false">F1061&gt;E1061</f>
        <v>0</v>
      </c>
    </row>
    <row r="1062" customFormat="false" ht="15" hidden="false" customHeight="true" outlineLevel="0" collapsed="false">
      <c r="A1062" s="19" t="n">
        <v>46060.8333333333</v>
      </c>
      <c r="B1062" s="1" t="s">
        <v>32</v>
      </c>
      <c r="C1062" s="1" t="s">
        <v>183</v>
      </c>
      <c r="D1062" s="1" t="s">
        <v>184</v>
      </c>
      <c r="E1062" s="1" t="n">
        <f aca="false">'✍️ Score Entry 2025-26'!F1066</f>
        <v>0</v>
      </c>
      <c r="F1062" s="1" t="n">
        <f aca="false">'✍️ Score Entry 2025-26'!G1066</f>
        <v>0</v>
      </c>
      <c r="G1062" s="20" t="b">
        <f aca="false">E1062&gt;F1062</f>
        <v>0</v>
      </c>
      <c r="H1062" s="20" t="b">
        <f aca="false">F1062&gt;E1062</f>
        <v>0</v>
      </c>
    </row>
    <row r="1063" customFormat="false" ht="15" hidden="false" customHeight="true" outlineLevel="0" collapsed="false">
      <c r="A1063" s="19" t="n">
        <v>46060.8333333333</v>
      </c>
      <c r="B1063" s="1" t="s">
        <v>32</v>
      </c>
      <c r="C1063" s="1" t="s">
        <v>189</v>
      </c>
      <c r="D1063" s="1" t="s">
        <v>192</v>
      </c>
      <c r="E1063" s="1" t="n">
        <f aca="false">'✍️ Score Entry 2025-26'!F1067</f>
        <v>0</v>
      </c>
      <c r="F1063" s="1" t="n">
        <f aca="false">'✍️ Score Entry 2025-26'!G1067</f>
        <v>0</v>
      </c>
      <c r="G1063" s="20" t="b">
        <f aca="false">E1063&gt;F1063</f>
        <v>0</v>
      </c>
      <c r="H1063" s="20" t="b">
        <f aca="false">F1063&gt;E1063</f>
        <v>0</v>
      </c>
    </row>
    <row r="1064" customFormat="false" ht="15" hidden="false" customHeight="true" outlineLevel="0" collapsed="false">
      <c r="A1064" s="19" t="n">
        <v>46060.8333333333</v>
      </c>
      <c r="B1064" s="1" t="s">
        <v>32</v>
      </c>
      <c r="C1064" s="1" t="s">
        <v>15</v>
      </c>
      <c r="D1064" s="1" t="s">
        <v>193</v>
      </c>
      <c r="E1064" s="1" t="n">
        <f aca="false">'✍️ Score Entry 2025-26'!F1068</f>
        <v>0</v>
      </c>
      <c r="F1064" s="1" t="n">
        <f aca="false">'✍️ Score Entry 2025-26'!G1068</f>
        <v>0</v>
      </c>
      <c r="G1064" s="20" t="b">
        <f aca="false">E1064&gt;F1064</f>
        <v>0</v>
      </c>
      <c r="H1064" s="20" t="b">
        <f aca="false">F1064&gt;E1064</f>
        <v>0</v>
      </c>
    </row>
    <row r="1065" customFormat="false" ht="15" hidden="false" customHeight="true" outlineLevel="0" collapsed="false">
      <c r="A1065" s="19" t="n">
        <v>46060.8333333333</v>
      </c>
      <c r="B1065" s="1" t="s">
        <v>32</v>
      </c>
      <c r="C1065" s="1" t="s">
        <v>187</v>
      </c>
      <c r="D1065" s="1" t="s">
        <v>191</v>
      </c>
      <c r="E1065" s="1" t="n">
        <f aca="false">'✍️ Score Entry 2025-26'!F1069</f>
        <v>0</v>
      </c>
      <c r="F1065" s="1" t="n">
        <f aca="false">'✍️ Score Entry 2025-26'!G1069</f>
        <v>0</v>
      </c>
      <c r="G1065" s="20" t="b">
        <f aca="false">E1065&gt;F1065</f>
        <v>0</v>
      </c>
      <c r="H1065" s="20" t="b">
        <f aca="false">F1065&gt;E1065</f>
        <v>0</v>
      </c>
    </row>
    <row r="1066" customFormat="false" ht="15" hidden="false" customHeight="true" outlineLevel="0" collapsed="false">
      <c r="A1066" s="19" t="n">
        <v>46060.8333333333</v>
      </c>
      <c r="B1066" s="1" t="s">
        <v>32</v>
      </c>
      <c r="C1066" s="1" t="s">
        <v>197</v>
      </c>
      <c r="D1066" s="1" t="s">
        <v>195</v>
      </c>
      <c r="E1066" s="1" t="n">
        <f aca="false">'✍️ Score Entry 2025-26'!F1070</f>
        <v>0</v>
      </c>
      <c r="F1066" s="1" t="n">
        <f aca="false">'✍️ Score Entry 2025-26'!G1070</f>
        <v>0</v>
      </c>
      <c r="G1066" s="20" t="b">
        <f aca="false">E1066&gt;F1066</f>
        <v>0</v>
      </c>
      <c r="H1066" s="20" t="b">
        <f aca="false">F1066&gt;E1066</f>
        <v>0</v>
      </c>
    </row>
    <row r="1067" customFormat="false" ht="15" hidden="false" customHeight="true" outlineLevel="0" collapsed="false">
      <c r="A1067" s="19" t="n">
        <v>46060.8333333333</v>
      </c>
      <c r="B1067" s="1" t="s">
        <v>32</v>
      </c>
      <c r="C1067" s="1" t="s">
        <v>188</v>
      </c>
      <c r="D1067" s="1" t="s">
        <v>196</v>
      </c>
      <c r="E1067" s="1" t="n">
        <f aca="false">'✍️ Score Entry 2025-26'!F1071</f>
        <v>0</v>
      </c>
      <c r="F1067" s="1" t="n">
        <f aca="false">'✍️ Score Entry 2025-26'!G1071</f>
        <v>0</v>
      </c>
      <c r="G1067" s="20" t="b">
        <f aca="false">E1067&gt;F1067</f>
        <v>0</v>
      </c>
      <c r="H1067" s="20" t="b">
        <f aca="false">F1067&gt;E1067</f>
        <v>0</v>
      </c>
    </row>
    <row r="1068" customFormat="false" ht="15" hidden="false" customHeight="true" outlineLevel="0" collapsed="false">
      <c r="A1068" s="19" t="n">
        <v>46060.8333333333</v>
      </c>
      <c r="B1068" s="1" t="s">
        <v>32</v>
      </c>
      <c r="C1068" s="1" t="s">
        <v>211</v>
      </c>
      <c r="D1068" s="1" t="s">
        <v>185</v>
      </c>
      <c r="E1068" s="1" t="n">
        <f aca="false">'✍️ Score Entry 2025-26'!F1072</f>
        <v>0</v>
      </c>
      <c r="F1068" s="1" t="n">
        <f aca="false">'✍️ Score Entry 2025-26'!G1072</f>
        <v>0</v>
      </c>
      <c r="G1068" s="20" t="b">
        <f aca="false">E1068&gt;F1068</f>
        <v>0</v>
      </c>
      <c r="H1068" s="20" t="b">
        <f aca="false">F1068&gt;E1068</f>
        <v>0</v>
      </c>
    </row>
    <row r="1069" customFormat="false" ht="15" hidden="false" customHeight="true" outlineLevel="0" collapsed="false">
      <c r="A1069" s="19" t="n">
        <v>46060.8333333333</v>
      </c>
      <c r="B1069" s="1" t="s">
        <v>32</v>
      </c>
      <c r="C1069" s="1" t="s">
        <v>199</v>
      </c>
      <c r="D1069" s="1" t="s">
        <v>212</v>
      </c>
      <c r="E1069" s="1" t="n">
        <f aca="false">'✍️ Score Entry 2025-26'!F1073</f>
        <v>0</v>
      </c>
      <c r="F1069" s="1" t="n">
        <f aca="false">'✍️ Score Entry 2025-26'!G1073</f>
        <v>0</v>
      </c>
      <c r="G1069" s="20" t="b">
        <f aca="false">E1069&gt;F1069</f>
        <v>0</v>
      </c>
      <c r="H1069" s="20" t="b">
        <f aca="false">F1069&gt;E1069</f>
        <v>0</v>
      </c>
    </row>
    <row r="1070" customFormat="false" ht="15" hidden="false" customHeight="true" outlineLevel="0" collapsed="false">
      <c r="A1070" s="19" t="n">
        <v>46060.8333333333</v>
      </c>
      <c r="B1070" s="1" t="s">
        <v>32</v>
      </c>
      <c r="C1070" s="1" t="s">
        <v>198</v>
      </c>
      <c r="D1070" s="1" t="s">
        <v>190</v>
      </c>
      <c r="E1070" s="1" t="n">
        <f aca="false">'✍️ Score Entry 2025-26'!F1074</f>
        <v>0</v>
      </c>
      <c r="F1070" s="1" t="n">
        <f aca="false">'✍️ Score Entry 2025-26'!G1074</f>
        <v>0</v>
      </c>
      <c r="G1070" s="20" t="b">
        <f aca="false">E1070&gt;F1070</f>
        <v>0</v>
      </c>
      <c r="H1070" s="20" t="b">
        <f aca="false">F1070&gt;E1070</f>
        <v>0</v>
      </c>
    </row>
    <row r="1071" customFormat="false" ht="15" hidden="false" customHeight="true" outlineLevel="0" collapsed="false">
      <c r="A1071" s="19" t="n">
        <v>46061.8333333333</v>
      </c>
      <c r="B1071" s="1" t="s">
        <v>31</v>
      </c>
      <c r="C1071" s="1" t="s">
        <v>140</v>
      </c>
      <c r="D1071" s="1" t="s">
        <v>146</v>
      </c>
      <c r="E1071" s="1" t="n">
        <f aca="false">'✍️ Score Entry 2025-26'!F1075</f>
        <v>0</v>
      </c>
      <c r="F1071" s="1" t="n">
        <f aca="false">'✍️ Score Entry 2025-26'!G1075</f>
        <v>0</v>
      </c>
      <c r="G1071" s="20" t="b">
        <f aca="false">E1071&gt;F1071</f>
        <v>0</v>
      </c>
      <c r="H1071" s="20" t="b">
        <f aca="false">F1071&gt;E1071</f>
        <v>0</v>
      </c>
    </row>
    <row r="1072" customFormat="false" ht="15" hidden="false" customHeight="true" outlineLevel="0" collapsed="false">
      <c r="A1072" s="19" t="n">
        <v>46061.8333333333</v>
      </c>
      <c r="B1072" s="1" t="s">
        <v>31</v>
      </c>
      <c r="C1072" s="1" t="s">
        <v>164</v>
      </c>
      <c r="D1072" s="1" t="s">
        <v>139</v>
      </c>
      <c r="E1072" s="1" t="n">
        <f aca="false">'✍️ Score Entry 2025-26'!F1076</f>
        <v>0</v>
      </c>
      <c r="F1072" s="1" t="n">
        <f aca="false">'✍️ Score Entry 2025-26'!G1076</f>
        <v>0</v>
      </c>
      <c r="G1072" s="20" t="b">
        <f aca="false">E1072&gt;F1072</f>
        <v>0</v>
      </c>
      <c r="H1072" s="20" t="b">
        <f aca="false">F1072&gt;E1072</f>
        <v>0</v>
      </c>
    </row>
    <row r="1073" customFormat="false" ht="15" hidden="false" customHeight="true" outlineLevel="0" collapsed="false">
      <c r="A1073" s="19" t="n">
        <v>46061.8333333333</v>
      </c>
      <c r="B1073" s="1" t="s">
        <v>31</v>
      </c>
      <c r="C1073" s="1" t="s">
        <v>24</v>
      </c>
      <c r="D1073" s="1" t="s">
        <v>210</v>
      </c>
      <c r="E1073" s="1" t="n">
        <f aca="false">'✍️ Score Entry 2025-26'!F1077</f>
        <v>0</v>
      </c>
      <c r="F1073" s="1" t="n">
        <f aca="false">'✍️ Score Entry 2025-26'!G1077</f>
        <v>0</v>
      </c>
      <c r="G1073" s="20" t="b">
        <f aca="false">E1073&gt;F1073</f>
        <v>0</v>
      </c>
      <c r="H1073" s="20" t="b">
        <f aca="false">F1073&gt;E1073</f>
        <v>0</v>
      </c>
    </row>
    <row r="1074" customFormat="false" ht="15" hidden="false" customHeight="true" outlineLevel="0" collapsed="false">
      <c r="A1074" s="19" t="n">
        <v>46061.8333333333</v>
      </c>
      <c r="B1074" s="1" t="s">
        <v>31</v>
      </c>
      <c r="C1074" s="1" t="s">
        <v>209</v>
      </c>
      <c r="D1074" s="1" t="s">
        <v>19</v>
      </c>
      <c r="E1074" s="1" t="n">
        <f aca="false">'✍️ Score Entry 2025-26'!F1078</f>
        <v>0</v>
      </c>
      <c r="F1074" s="1" t="n">
        <f aca="false">'✍️ Score Entry 2025-26'!G1078</f>
        <v>0</v>
      </c>
      <c r="G1074" s="20" t="b">
        <f aca="false">E1074&gt;F1074</f>
        <v>0</v>
      </c>
      <c r="H1074" s="20" t="b">
        <f aca="false">F1074&gt;E1074</f>
        <v>0</v>
      </c>
    </row>
    <row r="1075" customFormat="false" ht="15" hidden="false" customHeight="true" outlineLevel="0" collapsed="false">
      <c r="A1075" s="19" t="n">
        <v>46061.8333333333</v>
      </c>
      <c r="B1075" s="1" t="s">
        <v>30</v>
      </c>
      <c r="C1075" s="1" t="s">
        <v>151</v>
      </c>
      <c r="D1075" s="1" t="s">
        <v>18</v>
      </c>
      <c r="E1075" s="1" t="n">
        <f aca="false">'✍️ Score Entry 2025-26'!F1079</f>
        <v>0</v>
      </c>
      <c r="F1075" s="1" t="n">
        <f aca="false">'✍️ Score Entry 2025-26'!G1079</f>
        <v>0</v>
      </c>
      <c r="G1075" s="20" t="b">
        <f aca="false">E1075&gt;F1075</f>
        <v>0</v>
      </c>
      <c r="H1075" s="20" t="b">
        <f aca="false">F1075&gt;E1075</f>
        <v>0</v>
      </c>
    </row>
    <row r="1076" customFormat="false" ht="15" hidden="false" customHeight="true" outlineLevel="0" collapsed="false">
      <c r="A1076" s="19" t="n">
        <v>46061.8333333333</v>
      </c>
      <c r="B1076" s="1" t="s">
        <v>33</v>
      </c>
      <c r="C1076" s="1" t="s">
        <v>159</v>
      </c>
      <c r="D1076" s="1" t="s">
        <v>172</v>
      </c>
      <c r="E1076" s="1" t="n">
        <f aca="false">'✍️ Score Entry 2025-26'!F1080</f>
        <v>0</v>
      </c>
      <c r="F1076" s="1" t="n">
        <f aca="false">'✍️ Score Entry 2025-26'!G1080</f>
        <v>0</v>
      </c>
      <c r="G1076" s="20" t="b">
        <f aca="false">E1076&gt;F1076</f>
        <v>0</v>
      </c>
      <c r="H1076" s="20" t="b">
        <f aca="false">F1076&gt;E1076</f>
        <v>0</v>
      </c>
    </row>
    <row r="1077" customFormat="false" ht="15" hidden="false" customHeight="true" outlineLevel="0" collapsed="false">
      <c r="A1077" s="19" t="n">
        <v>46061.8333333333</v>
      </c>
      <c r="B1077" s="1" t="s">
        <v>30</v>
      </c>
      <c r="C1077" s="1" t="s">
        <v>114</v>
      </c>
      <c r="D1077" s="1" t="s">
        <v>203</v>
      </c>
      <c r="E1077" s="1" t="n">
        <f aca="false">'✍️ Score Entry 2025-26'!F1081</f>
        <v>0</v>
      </c>
      <c r="F1077" s="1" t="n">
        <f aca="false">'✍️ Score Entry 2025-26'!G1081</f>
        <v>0</v>
      </c>
      <c r="G1077" s="20" t="b">
        <f aca="false">E1077&gt;F1077</f>
        <v>0</v>
      </c>
      <c r="H1077" s="20" t="b">
        <f aca="false">F1077&gt;E1077</f>
        <v>0</v>
      </c>
    </row>
    <row r="1078" customFormat="false" ht="15" hidden="false" customHeight="true" outlineLevel="0" collapsed="false">
      <c r="A1078" s="19" t="n">
        <v>46061.8333333333</v>
      </c>
      <c r="B1078" s="1" t="s">
        <v>30</v>
      </c>
      <c r="C1078" s="1" t="s">
        <v>167</v>
      </c>
      <c r="D1078" s="1" t="s">
        <v>200</v>
      </c>
      <c r="E1078" s="1" t="n">
        <f aca="false">'✍️ Score Entry 2025-26'!F1082</f>
        <v>0</v>
      </c>
      <c r="F1078" s="1" t="n">
        <f aca="false">'✍️ Score Entry 2025-26'!G1082</f>
        <v>0</v>
      </c>
      <c r="G1078" s="20" t="b">
        <f aca="false">E1078&gt;F1078</f>
        <v>0</v>
      </c>
      <c r="H1078" s="20" t="b">
        <f aca="false">F1078&gt;E1078</f>
        <v>0</v>
      </c>
    </row>
    <row r="1079" customFormat="false" ht="15" hidden="false" customHeight="true" outlineLevel="0" collapsed="false">
      <c r="A1079" s="19" t="n">
        <v>46061.8333333333</v>
      </c>
      <c r="B1079" s="1" t="s">
        <v>33</v>
      </c>
      <c r="C1079" s="1" t="s">
        <v>156</v>
      </c>
      <c r="D1079" s="1" t="s">
        <v>158</v>
      </c>
      <c r="E1079" s="1" t="n">
        <f aca="false">'✍️ Score Entry 2025-26'!F1083</f>
        <v>0</v>
      </c>
      <c r="F1079" s="1" t="n">
        <f aca="false">'✍️ Score Entry 2025-26'!G1083</f>
        <v>0</v>
      </c>
      <c r="G1079" s="20" t="b">
        <f aca="false">E1079&gt;F1079</f>
        <v>0</v>
      </c>
      <c r="H1079" s="20" t="b">
        <f aca="false">F1079&gt;E1079</f>
        <v>0</v>
      </c>
    </row>
    <row r="1080" customFormat="false" ht="15" hidden="false" customHeight="true" outlineLevel="0" collapsed="false">
      <c r="A1080" s="19" t="n">
        <v>46061.8333333333</v>
      </c>
      <c r="B1080" s="1" t="s">
        <v>33</v>
      </c>
      <c r="C1080" s="1" t="s">
        <v>154</v>
      </c>
      <c r="D1080" s="1" t="s">
        <v>206</v>
      </c>
      <c r="E1080" s="1" t="n">
        <f aca="false">'✍️ Score Entry 2025-26'!F1084</f>
        <v>0</v>
      </c>
      <c r="F1080" s="1" t="n">
        <f aca="false">'✍️ Score Entry 2025-26'!G1084</f>
        <v>0</v>
      </c>
      <c r="G1080" s="20" t="b">
        <f aca="false">E1080&gt;F1080</f>
        <v>0</v>
      </c>
      <c r="H1080" s="20" t="b">
        <f aca="false">F1080&gt;E1080</f>
        <v>0</v>
      </c>
    </row>
    <row r="1081" customFormat="false" ht="15" hidden="false" customHeight="true" outlineLevel="0" collapsed="false">
      <c r="A1081" s="19" t="n">
        <v>46061.8333333333</v>
      </c>
      <c r="B1081" s="1" t="s">
        <v>33</v>
      </c>
      <c r="C1081" s="1" t="s">
        <v>134</v>
      </c>
      <c r="D1081" s="1" t="s">
        <v>205</v>
      </c>
      <c r="E1081" s="1" t="n">
        <f aca="false">'✍️ Score Entry 2025-26'!F1085</f>
        <v>0</v>
      </c>
      <c r="F1081" s="1" t="n">
        <f aca="false">'✍️ Score Entry 2025-26'!G1085</f>
        <v>0</v>
      </c>
      <c r="G1081" s="20" t="b">
        <f aca="false">E1081&gt;F1081</f>
        <v>0</v>
      </c>
      <c r="H1081" s="20" t="b">
        <f aca="false">F1081&gt;E1081</f>
        <v>0</v>
      </c>
    </row>
    <row r="1082" customFormat="false" ht="15" hidden="false" customHeight="true" outlineLevel="0" collapsed="false">
      <c r="A1082" s="19" t="n">
        <v>46061.8333333333</v>
      </c>
      <c r="B1082" s="1" t="s">
        <v>33</v>
      </c>
      <c r="C1082" s="1" t="s">
        <v>17</v>
      </c>
      <c r="D1082" s="1" t="s">
        <v>135</v>
      </c>
      <c r="E1082" s="1" t="n">
        <f aca="false">'✍️ Score Entry 2025-26'!F1086</f>
        <v>0</v>
      </c>
      <c r="F1082" s="1" t="n">
        <f aca="false">'✍️ Score Entry 2025-26'!G1086</f>
        <v>0</v>
      </c>
      <c r="G1082" s="20" t="b">
        <f aca="false">E1082&gt;F1082</f>
        <v>0</v>
      </c>
      <c r="H1082" s="20" t="b">
        <f aca="false">F1082&gt;E1082</f>
        <v>0</v>
      </c>
    </row>
    <row r="1083" customFormat="false" ht="15" hidden="false" customHeight="true" outlineLevel="0" collapsed="false">
      <c r="A1083" s="19" t="n">
        <v>46061.8333333333</v>
      </c>
      <c r="B1083" s="1" t="s">
        <v>33</v>
      </c>
      <c r="C1083" s="1" t="s">
        <v>157</v>
      </c>
      <c r="D1083" s="1" t="s">
        <v>171</v>
      </c>
      <c r="E1083" s="1" t="n">
        <f aca="false">'✍️ Score Entry 2025-26'!F1087</f>
        <v>0</v>
      </c>
      <c r="F1083" s="1" t="n">
        <f aca="false">'✍️ Score Entry 2025-26'!G1087</f>
        <v>0</v>
      </c>
      <c r="G1083" s="20" t="b">
        <f aca="false">E1083&gt;F1083</f>
        <v>0</v>
      </c>
      <c r="H1083" s="20" t="b">
        <f aca="false">F1083&gt;E1083</f>
        <v>0</v>
      </c>
    </row>
    <row r="1084" customFormat="false" ht="15" hidden="false" customHeight="true" outlineLevel="0" collapsed="false">
      <c r="A1084" s="19" t="n">
        <v>46061.8333333333</v>
      </c>
      <c r="B1084" s="1" t="s">
        <v>33</v>
      </c>
      <c r="C1084" s="1" t="s">
        <v>204</v>
      </c>
      <c r="D1084" s="1" t="s">
        <v>144</v>
      </c>
      <c r="E1084" s="1" t="n">
        <f aca="false">'✍️ Score Entry 2025-26'!F1088</f>
        <v>0</v>
      </c>
      <c r="F1084" s="1" t="n">
        <f aca="false">'✍️ Score Entry 2025-26'!G1088</f>
        <v>0</v>
      </c>
      <c r="G1084" s="20" t="b">
        <f aca="false">E1084&gt;F1084</f>
        <v>0</v>
      </c>
      <c r="H1084" s="20" t="b">
        <f aca="false">F1084&gt;E1084</f>
        <v>0</v>
      </c>
    </row>
    <row r="1085" customFormat="false" ht="15" hidden="false" customHeight="true" outlineLevel="0" collapsed="false">
      <c r="A1085" s="19" t="n">
        <v>46061.8333333333</v>
      </c>
      <c r="B1085" s="1" t="s">
        <v>33</v>
      </c>
      <c r="C1085" s="1" t="s">
        <v>155</v>
      </c>
      <c r="D1085" s="1" t="s">
        <v>149</v>
      </c>
      <c r="E1085" s="1" t="n">
        <f aca="false">'✍️ Score Entry 2025-26'!F1089</f>
        <v>0</v>
      </c>
      <c r="F1085" s="1" t="n">
        <f aca="false">'✍️ Score Entry 2025-26'!G1089</f>
        <v>0</v>
      </c>
      <c r="G1085" s="20" t="b">
        <f aca="false">E1085&gt;F1085</f>
        <v>0</v>
      </c>
      <c r="H1085" s="20" t="b">
        <f aca="false">F1085&gt;E1085</f>
        <v>0</v>
      </c>
    </row>
    <row r="1086" customFormat="false" ht="15" hidden="false" customHeight="true" outlineLevel="0" collapsed="false">
      <c r="A1086" s="19" t="n">
        <v>46061.8333333333</v>
      </c>
      <c r="B1086" s="1" t="s">
        <v>33</v>
      </c>
      <c r="C1086" s="1" t="s">
        <v>120</v>
      </c>
      <c r="D1086" s="1" t="s">
        <v>161</v>
      </c>
      <c r="E1086" s="1" t="n">
        <f aca="false">'✍️ Score Entry 2025-26'!F1090</f>
        <v>0</v>
      </c>
      <c r="F1086" s="1" t="n">
        <f aca="false">'✍️ Score Entry 2025-26'!G1090</f>
        <v>0</v>
      </c>
      <c r="G1086" s="20" t="b">
        <f aca="false">E1086&gt;F1086</f>
        <v>0</v>
      </c>
      <c r="H1086" s="20" t="b">
        <f aca="false">F1086&gt;E1086</f>
        <v>0</v>
      </c>
    </row>
    <row r="1087" customFormat="false" ht="15" hidden="false" customHeight="true" outlineLevel="0" collapsed="false">
      <c r="A1087" s="19" t="n">
        <v>46061.8333333333</v>
      </c>
      <c r="B1087" s="1" t="s">
        <v>31</v>
      </c>
      <c r="C1087" s="1" t="s">
        <v>145</v>
      </c>
      <c r="D1087" s="1" t="s">
        <v>178</v>
      </c>
      <c r="E1087" s="1" t="n">
        <f aca="false">'✍️ Score Entry 2025-26'!F1091</f>
        <v>0</v>
      </c>
      <c r="F1087" s="1" t="n">
        <f aca="false">'✍️ Score Entry 2025-26'!G1091</f>
        <v>0</v>
      </c>
      <c r="G1087" s="20" t="b">
        <f aca="false">E1087&gt;F1087</f>
        <v>0</v>
      </c>
      <c r="H1087" s="20" t="b">
        <f aca="false">F1087&gt;E1087</f>
        <v>0</v>
      </c>
    </row>
    <row r="1088" customFormat="false" ht="15" hidden="false" customHeight="true" outlineLevel="0" collapsed="false">
      <c r="A1088" s="19" t="n">
        <v>46061.8333333333</v>
      </c>
      <c r="B1088" s="1" t="s">
        <v>31</v>
      </c>
      <c r="C1088" s="1" t="s">
        <v>20</v>
      </c>
      <c r="D1088" s="1" t="s">
        <v>168</v>
      </c>
      <c r="E1088" s="1" t="n">
        <f aca="false">'✍️ Score Entry 2025-26'!F1092</f>
        <v>0</v>
      </c>
      <c r="F1088" s="1" t="n">
        <f aca="false">'✍️ Score Entry 2025-26'!G1092</f>
        <v>0</v>
      </c>
      <c r="G1088" s="20" t="b">
        <f aca="false">E1088&gt;F1088</f>
        <v>0</v>
      </c>
      <c r="H1088" s="20" t="b">
        <f aca="false">F1088&gt;E1088</f>
        <v>0</v>
      </c>
    </row>
    <row r="1089" customFormat="false" ht="15" hidden="false" customHeight="true" outlineLevel="0" collapsed="false">
      <c r="A1089" s="19" t="n">
        <v>46061.8333333333</v>
      </c>
      <c r="B1089" s="1" t="s">
        <v>31</v>
      </c>
      <c r="C1089" s="1" t="s">
        <v>177</v>
      </c>
      <c r="D1089" s="1" t="s">
        <v>169</v>
      </c>
      <c r="E1089" s="1" t="n">
        <f aca="false">'✍️ Score Entry 2025-26'!F1093</f>
        <v>0</v>
      </c>
      <c r="F1089" s="1" t="n">
        <f aca="false">'✍️ Score Entry 2025-26'!G1093</f>
        <v>0</v>
      </c>
      <c r="G1089" s="20" t="b">
        <f aca="false">E1089&gt;F1089</f>
        <v>0</v>
      </c>
      <c r="H1089" s="20" t="b">
        <f aca="false">F1089&gt;E1089</f>
        <v>0</v>
      </c>
    </row>
    <row r="1090" customFormat="false" ht="15" hidden="false" customHeight="true" outlineLevel="0" collapsed="false">
      <c r="A1090" s="19" t="n">
        <v>46061.8333333333</v>
      </c>
      <c r="B1090" s="1" t="s">
        <v>31</v>
      </c>
      <c r="C1090" s="1" t="s">
        <v>163</v>
      </c>
      <c r="D1090" s="1" t="s">
        <v>213</v>
      </c>
      <c r="E1090" s="1" t="n">
        <f aca="false">'✍️ Score Entry 2025-26'!F1094</f>
        <v>0</v>
      </c>
      <c r="F1090" s="1" t="n">
        <f aca="false">'✍️ Score Entry 2025-26'!G1094</f>
        <v>0</v>
      </c>
      <c r="G1090" s="20" t="b">
        <f aca="false">E1090&gt;F1090</f>
        <v>0</v>
      </c>
      <c r="H1090" s="20" t="b">
        <f aca="false">F1090&gt;E1090</f>
        <v>0</v>
      </c>
    </row>
    <row r="1091" customFormat="false" ht="15" hidden="false" customHeight="true" outlineLevel="0" collapsed="false">
      <c r="A1091" s="19" t="n">
        <v>46061.8333333333</v>
      </c>
      <c r="B1091" s="1" t="s">
        <v>31</v>
      </c>
      <c r="C1091" s="1" t="s">
        <v>136</v>
      </c>
      <c r="D1091" s="1" t="s">
        <v>22</v>
      </c>
      <c r="E1091" s="1" t="n">
        <f aca="false">'✍️ Score Entry 2025-26'!F1095</f>
        <v>0</v>
      </c>
      <c r="F1091" s="1" t="n">
        <f aca="false">'✍️ Score Entry 2025-26'!G1095</f>
        <v>0</v>
      </c>
      <c r="G1091" s="20" t="b">
        <f aca="false">E1091&gt;F1091</f>
        <v>0</v>
      </c>
      <c r="H1091" s="20" t="b">
        <f aca="false">F1091&gt;E1091</f>
        <v>0</v>
      </c>
    </row>
    <row r="1092" customFormat="false" ht="15" hidden="false" customHeight="true" outlineLevel="0" collapsed="false">
      <c r="A1092" s="19" t="n">
        <v>46061.8333333333</v>
      </c>
      <c r="B1092" s="1" t="s">
        <v>30</v>
      </c>
      <c r="C1092" s="1" t="s">
        <v>118</v>
      </c>
      <c r="D1092" s="1" t="s">
        <v>141</v>
      </c>
      <c r="E1092" s="1" t="n">
        <f aca="false">'✍️ Score Entry 2025-26'!F1096</f>
        <v>0</v>
      </c>
      <c r="F1092" s="1" t="n">
        <f aca="false">'✍️ Score Entry 2025-26'!G1096</f>
        <v>0</v>
      </c>
      <c r="G1092" s="20" t="b">
        <f aca="false">E1092&gt;F1092</f>
        <v>0</v>
      </c>
      <c r="H1092" s="20" t="b">
        <f aca="false">F1092&gt;E1092</f>
        <v>0</v>
      </c>
    </row>
    <row r="1093" customFormat="false" ht="15" hidden="false" customHeight="true" outlineLevel="0" collapsed="false">
      <c r="A1093" s="19" t="n">
        <v>46061.8333333333</v>
      </c>
      <c r="B1093" s="1" t="s">
        <v>30</v>
      </c>
      <c r="C1093" s="1" t="s">
        <v>16</v>
      </c>
      <c r="D1093" s="1" t="s">
        <v>173</v>
      </c>
      <c r="E1093" s="1" t="n">
        <f aca="false">'✍️ Score Entry 2025-26'!F1097</f>
        <v>0</v>
      </c>
      <c r="F1093" s="1" t="n">
        <f aca="false">'✍️ Score Entry 2025-26'!G1097</f>
        <v>0</v>
      </c>
      <c r="G1093" s="20" t="b">
        <f aca="false">E1093&gt;F1093</f>
        <v>0</v>
      </c>
      <c r="H1093" s="20" t="b">
        <f aca="false">F1093&gt;E1093</f>
        <v>0</v>
      </c>
    </row>
    <row r="1094" customFormat="false" ht="15" hidden="false" customHeight="true" outlineLevel="0" collapsed="false">
      <c r="A1094" s="19" t="n">
        <v>46061.8333333333</v>
      </c>
      <c r="B1094" s="1" t="s">
        <v>30</v>
      </c>
      <c r="C1094" s="1" t="s">
        <v>182</v>
      </c>
      <c r="D1094" s="1" t="s">
        <v>116</v>
      </c>
      <c r="E1094" s="1" t="n">
        <f aca="false">'✍️ Score Entry 2025-26'!F1098</f>
        <v>0</v>
      </c>
      <c r="F1094" s="1" t="n">
        <f aca="false">'✍️ Score Entry 2025-26'!G1098</f>
        <v>0</v>
      </c>
      <c r="G1094" s="20" t="b">
        <f aca="false">E1094&gt;F1094</f>
        <v>0</v>
      </c>
      <c r="H1094" s="20" t="b">
        <f aca="false">F1094&gt;E1094</f>
        <v>0</v>
      </c>
    </row>
    <row r="1095" customFormat="false" ht="15" hidden="false" customHeight="true" outlineLevel="0" collapsed="false">
      <c r="A1095" s="19" t="n">
        <v>46061.8333333333</v>
      </c>
      <c r="B1095" s="1" t="s">
        <v>30</v>
      </c>
      <c r="C1095" s="1" t="s">
        <v>181</v>
      </c>
      <c r="D1095" s="1" t="s">
        <v>176</v>
      </c>
      <c r="E1095" s="1" t="n">
        <f aca="false">'✍️ Score Entry 2025-26'!F1099</f>
        <v>0</v>
      </c>
      <c r="F1095" s="1" t="n">
        <f aca="false">'✍️ Score Entry 2025-26'!G1099</f>
        <v>0</v>
      </c>
      <c r="G1095" s="20" t="b">
        <f aca="false">E1095&gt;F1095</f>
        <v>0</v>
      </c>
      <c r="H1095" s="20" t="b">
        <f aca="false">F1095&gt;E1095</f>
        <v>0</v>
      </c>
    </row>
    <row r="1096" customFormat="false" ht="15" hidden="false" customHeight="true" outlineLevel="0" collapsed="false">
      <c r="A1096" s="19" t="n">
        <v>46061.8333333333</v>
      </c>
      <c r="B1096" s="1" t="s">
        <v>30</v>
      </c>
      <c r="C1096" s="1" t="s">
        <v>119</v>
      </c>
      <c r="D1096" s="1" t="s">
        <v>115</v>
      </c>
      <c r="E1096" s="1" t="n">
        <f aca="false">'✍️ Score Entry 2025-26'!F1100</f>
        <v>0</v>
      </c>
      <c r="F1096" s="1" t="n">
        <f aca="false">'✍️ Score Entry 2025-26'!G1100</f>
        <v>0</v>
      </c>
      <c r="G1096" s="20" t="b">
        <f aca="false">E1096&gt;F1096</f>
        <v>0</v>
      </c>
      <c r="H1096" s="20" t="b">
        <f aca="false">F1096&gt;E1096</f>
        <v>0</v>
      </c>
    </row>
    <row r="1097" customFormat="false" ht="15" hidden="false" customHeight="true" outlineLevel="0" collapsed="false">
      <c r="A1097" s="19" t="n">
        <v>46061.8333333333</v>
      </c>
      <c r="B1097" s="1" t="s">
        <v>30</v>
      </c>
      <c r="C1097" s="1" t="s">
        <v>166</v>
      </c>
      <c r="D1097" s="1" t="s">
        <v>208</v>
      </c>
      <c r="E1097" s="1" t="n">
        <f aca="false">'✍️ Score Entry 2025-26'!F1101</f>
        <v>0</v>
      </c>
      <c r="F1097" s="1" t="n">
        <f aca="false">'✍️ Score Entry 2025-26'!G1101</f>
        <v>0</v>
      </c>
      <c r="G1097" s="20" t="b">
        <f aca="false">E1097&gt;F1097</f>
        <v>0</v>
      </c>
      <c r="H1097" s="20" t="b">
        <f aca="false">F1097&gt;E1097</f>
        <v>0</v>
      </c>
    </row>
    <row r="1098" customFormat="false" ht="15" hidden="false" customHeight="true" outlineLevel="0" collapsed="false">
      <c r="A1098" s="19" t="n">
        <v>46061.8333333333</v>
      </c>
      <c r="B1098" s="1" t="s">
        <v>30</v>
      </c>
      <c r="C1098" s="1" t="s">
        <v>124</v>
      </c>
      <c r="D1098" s="1" t="s">
        <v>117</v>
      </c>
      <c r="E1098" s="1" t="n">
        <f aca="false">'✍️ Score Entry 2025-26'!F1102</f>
        <v>0</v>
      </c>
      <c r="F1098" s="1" t="n">
        <f aca="false">'✍️ Score Entry 2025-26'!G1102</f>
        <v>0</v>
      </c>
      <c r="G1098" s="20" t="b">
        <f aca="false">E1098&gt;F1098</f>
        <v>0</v>
      </c>
      <c r="H1098" s="20" t="b">
        <f aca="false">F1098&gt;E1098</f>
        <v>0</v>
      </c>
    </row>
    <row r="1099" customFormat="false" ht="15" hidden="false" customHeight="true" outlineLevel="0" collapsed="false">
      <c r="A1099" s="19" t="n">
        <v>46061.8333333333</v>
      </c>
      <c r="B1099" s="1" t="s">
        <v>31</v>
      </c>
      <c r="C1099" s="1" t="s">
        <v>174</v>
      </c>
      <c r="D1099" s="1" t="s">
        <v>165</v>
      </c>
      <c r="E1099" s="1" t="n">
        <f aca="false">'✍️ Score Entry 2025-26'!F1103</f>
        <v>0</v>
      </c>
      <c r="F1099" s="1" t="n">
        <f aca="false">'✍️ Score Entry 2025-26'!G1103</f>
        <v>0</v>
      </c>
      <c r="G1099" s="20" t="b">
        <f aca="false">E1099&gt;F1099</f>
        <v>0</v>
      </c>
      <c r="H1099" s="20" t="b">
        <f aca="false">F1099&gt;E1099</f>
        <v>0</v>
      </c>
    </row>
    <row r="1100" customFormat="false" ht="15" hidden="false" customHeight="true" outlineLevel="0" collapsed="false">
      <c r="A1100" s="19" t="n">
        <v>46064.8333333333</v>
      </c>
      <c r="B1100" s="1" t="s">
        <v>29</v>
      </c>
      <c r="C1100" s="1" t="s">
        <v>153</v>
      </c>
      <c r="D1100" s="1" t="s">
        <v>201</v>
      </c>
      <c r="E1100" s="1" t="n">
        <f aca="false">'✍️ Score Entry 2025-26'!F1104</f>
        <v>0</v>
      </c>
      <c r="F1100" s="1" t="n">
        <f aca="false">'✍️ Score Entry 2025-26'!G1104</f>
        <v>0</v>
      </c>
      <c r="G1100" s="20" t="b">
        <f aca="false">E1100&gt;F1100</f>
        <v>0</v>
      </c>
      <c r="H1100" s="20" t="b">
        <f aca="false">F1100&gt;E1100</f>
        <v>0</v>
      </c>
    </row>
    <row r="1101" customFormat="false" ht="15" hidden="false" customHeight="true" outlineLevel="0" collapsed="false">
      <c r="A1101" s="19" t="n">
        <v>46064.8333333333</v>
      </c>
      <c r="B1101" s="1" t="s">
        <v>29</v>
      </c>
      <c r="C1101" s="1" t="s">
        <v>202</v>
      </c>
      <c r="D1101" s="1" t="s">
        <v>21</v>
      </c>
      <c r="E1101" s="1" t="n">
        <f aca="false">'✍️ Score Entry 2025-26'!F1105</f>
        <v>0</v>
      </c>
      <c r="F1101" s="1" t="n">
        <f aca="false">'✍️ Score Entry 2025-26'!G1105</f>
        <v>0</v>
      </c>
      <c r="G1101" s="20" t="b">
        <f aca="false">E1101&gt;F1101</f>
        <v>0</v>
      </c>
      <c r="H1101" s="20" t="b">
        <f aca="false">F1101&gt;E1101</f>
        <v>0</v>
      </c>
    </row>
    <row r="1102" customFormat="false" ht="15" hidden="false" customHeight="true" outlineLevel="0" collapsed="false">
      <c r="A1102" s="19" t="n">
        <v>46064.8333333333</v>
      </c>
      <c r="B1102" s="1" t="s">
        <v>29</v>
      </c>
      <c r="C1102" s="1" t="s">
        <v>126</v>
      </c>
      <c r="D1102" s="1" t="s">
        <v>131</v>
      </c>
      <c r="E1102" s="1" t="n">
        <f aca="false">'✍️ Score Entry 2025-26'!F1106</f>
        <v>0</v>
      </c>
      <c r="F1102" s="1" t="n">
        <f aca="false">'✍️ Score Entry 2025-26'!G1106</f>
        <v>0</v>
      </c>
      <c r="G1102" s="20" t="b">
        <f aca="false">E1102&gt;F1102</f>
        <v>0</v>
      </c>
      <c r="H1102" s="20" t="b">
        <f aca="false">F1102&gt;E1102</f>
        <v>0</v>
      </c>
    </row>
    <row r="1103" customFormat="false" ht="15" hidden="false" customHeight="true" outlineLevel="0" collapsed="false">
      <c r="A1103" s="19" t="n">
        <v>46064.8333333333</v>
      </c>
      <c r="B1103" s="1" t="s">
        <v>29</v>
      </c>
      <c r="C1103" s="1" t="s">
        <v>128</v>
      </c>
      <c r="D1103" s="1" t="s">
        <v>127</v>
      </c>
      <c r="E1103" s="1" t="n">
        <f aca="false">'✍️ Score Entry 2025-26'!F1107</f>
        <v>0</v>
      </c>
      <c r="F1103" s="1" t="n">
        <f aca="false">'✍️ Score Entry 2025-26'!G1107</f>
        <v>0</v>
      </c>
      <c r="G1103" s="20" t="b">
        <f aca="false">E1103&gt;F1103</f>
        <v>0</v>
      </c>
      <c r="H1103" s="20" t="b">
        <f aca="false">F1103&gt;E1103</f>
        <v>0</v>
      </c>
    </row>
    <row r="1104" customFormat="false" ht="15" hidden="false" customHeight="true" outlineLevel="0" collapsed="false">
      <c r="A1104" s="19" t="n">
        <v>46064.8333333333</v>
      </c>
      <c r="B1104" s="1" t="s">
        <v>29</v>
      </c>
      <c r="C1104" s="1" t="s">
        <v>162</v>
      </c>
      <c r="D1104" s="1" t="s">
        <v>207</v>
      </c>
      <c r="E1104" s="1" t="n">
        <f aca="false">'✍️ Score Entry 2025-26'!F1108</f>
        <v>0</v>
      </c>
      <c r="F1104" s="1" t="n">
        <f aca="false">'✍️ Score Entry 2025-26'!G1108</f>
        <v>0</v>
      </c>
      <c r="G1104" s="20" t="b">
        <f aca="false">E1104&gt;F1104</f>
        <v>0</v>
      </c>
      <c r="H1104" s="20" t="b">
        <f aca="false">F1104&gt;E1104</f>
        <v>0</v>
      </c>
    </row>
    <row r="1105" customFormat="false" ht="15" hidden="false" customHeight="true" outlineLevel="0" collapsed="false">
      <c r="A1105" s="19" t="n">
        <v>46064.8333333333</v>
      </c>
      <c r="B1105" s="1" t="s">
        <v>29</v>
      </c>
      <c r="C1105" s="1" t="s">
        <v>152</v>
      </c>
      <c r="D1105" s="1" t="s">
        <v>130</v>
      </c>
      <c r="E1105" s="1" t="n">
        <f aca="false">'✍️ Score Entry 2025-26'!F1109</f>
        <v>0</v>
      </c>
      <c r="F1105" s="1" t="n">
        <f aca="false">'✍️ Score Entry 2025-26'!G1109</f>
        <v>0</v>
      </c>
      <c r="G1105" s="20" t="b">
        <f aca="false">E1105&gt;F1105</f>
        <v>0</v>
      </c>
      <c r="H1105" s="20" t="b">
        <f aca="false">F1105&gt;E1105</f>
        <v>0</v>
      </c>
    </row>
    <row r="1106" customFormat="false" ht="15" hidden="false" customHeight="true" outlineLevel="0" collapsed="false">
      <c r="A1106" s="19" t="n">
        <v>46064.8333333333</v>
      </c>
      <c r="B1106" s="1" t="s">
        <v>29</v>
      </c>
      <c r="C1106" s="1" t="s">
        <v>138</v>
      </c>
      <c r="D1106" s="1" t="s">
        <v>129</v>
      </c>
      <c r="E1106" s="1" t="n">
        <f aca="false">'✍️ Score Entry 2025-26'!F1110</f>
        <v>0</v>
      </c>
      <c r="F1106" s="1" t="n">
        <f aca="false">'✍️ Score Entry 2025-26'!G1110</f>
        <v>0</v>
      </c>
      <c r="G1106" s="20" t="b">
        <f aca="false">E1106&gt;F1106</f>
        <v>0</v>
      </c>
      <c r="H1106" s="20" t="b">
        <f aca="false">F1106&gt;E1106</f>
        <v>0</v>
      </c>
    </row>
    <row r="1107" customFormat="false" ht="15" hidden="false" customHeight="true" outlineLevel="0" collapsed="false">
      <c r="A1107" s="19" t="n">
        <v>46064.8333333333</v>
      </c>
      <c r="B1107" s="1" t="s">
        <v>29</v>
      </c>
      <c r="C1107" s="1" t="s">
        <v>180</v>
      </c>
      <c r="D1107" s="1" t="s">
        <v>132</v>
      </c>
      <c r="E1107" s="1" t="n">
        <f aca="false">'✍️ Score Entry 2025-26'!F1111</f>
        <v>0</v>
      </c>
      <c r="F1107" s="1" t="n">
        <f aca="false">'✍️ Score Entry 2025-26'!G1111</f>
        <v>0</v>
      </c>
      <c r="G1107" s="20" t="b">
        <f aca="false">E1107&gt;F1107</f>
        <v>0</v>
      </c>
      <c r="H1107" s="20" t="b">
        <f aca="false">F1107&gt;E1107</f>
        <v>0</v>
      </c>
    </row>
    <row r="1108" customFormat="false" ht="15" hidden="false" customHeight="true" outlineLevel="0" collapsed="false">
      <c r="A1108" s="19" t="n">
        <v>46064.8333333333</v>
      </c>
      <c r="B1108" s="1" t="s">
        <v>29</v>
      </c>
      <c r="C1108" s="1" t="s">
        <v>23</v>
      </c>
      <c r="D1108" s="1" t="s">
        <v>122</v>
      </c>
      <c r="E1108" s="1" t="n">
        <f aca="false">'✍️ Score Entry 2025-26'!F1112</f>
        <v>0</v>
      </c>
      <c r="F1108" s="1" t="n">
        <f aca="false">'✍️ Score Entry 2025-26'!G1112</f>
        <v>0</v>
      </c>
      <c r="G1108" s="20" t="b">
        <f aca="false">E1108&gt;F1108</f>
        <v>0</v>
      </c>
      <c r="H1108" s="20" t="b">
        <f aca="false">F1108&gt;E1108</f>
        <v>0</v>
      </c>
    </row>
    <row r="1109" customFormat="false" ht="15" hidden="false" customHeight="true" outlineLevel="0" collapsed="false">
      <c r="A1109" s="19" t="n">
        <v>46064.8333333333</v>
      </c>
      <c r="B1109" s="1" t="s">
        <v>29</v>
      </c>
      <c r="C1109" s="1" t="s">
        <v>137</v>
      </c>
      <c r="D1109" s="1" t="s">
        <v>121</v>
      </c>
      <c r="E1109" s="1" t="n">
        <f aca="false">'✍️ Score Entry 2025-26'!F1113</f>
        <v>0</v>
      </c>
      <c r="F1109" s="1" t="n">
        <f aca="false">'✍️ Score Entry 2025-26'!G1113</f>
        <v>0</v>
      </c>
      <c r="G1109" s="20" t="b">
        <f aca="false">E1109&gt;F1109</f>
        <v>0</v>
      </c>
      <c r="H1109" s="20" t="b">
        <f aca="false">F1109&gt;E1109</f>
        <v>0</v>
      </c>
    </row>
    <row r="1110" customFormat="false" ht="15" hidden="false" customHeight="true" outlineLevel="0" collapsed="false">
      <c r="A1110" s="19" t="n">
        <v>46067.8333333333</v>
      </c>
      <c r="B1110" s="1" t="s">
        <v>32</v>
      </c>
      <c r="C1110" s="1" t="s">
        <v>195</v>
      </c>
      <c r="D1110" s="1" t="s">
        <v>187</v>
      </c>
      <c r="E1110" s="1" t="n">
        <f aca="false">'✍️ Score Entry 2025-26'!F1114</f>
        <v>0</v>
      </c>
      <c r="F1110" s="1" t="n">
        <f aca="false">'✍️ Score Entry 2025-26'!G1114</f>
        <v>0</v>
      </c>
      <c r="G1110" s="20" t="b">
        <f aca="false">E1110&gt;F1110</f>
        <v>0</v>
      </c>
      <c r="H1110" s="20" t="b">
        <f aca="false">F1110&gt;E1110</f>
        <v>0</v>
      </c>
    </row>
    <row r="1111" customFormat="false" ht="15" hidden="false" customHeight="true" outlineLevel="0" collapsed="false">
      <c r="A1111" s="19" t="n">
        <v>46067.8333333333</v>
      </c>
      <c r="B1111" s="1" t="s">
        <v>32</v>
      </c>
      <c r="C1111" s="1" t="s">
        <v>192</v>
      </c>
      <c r="D1111" s="1" t="s">
        <v>15</v>
      </c>
      <c r="E1111" s="1" t="n">
        <f aca="false">'✍️ Score Entry 2025-26'!F1115</f>
        <v>0</v>
      </c>
      <c r="F1111" s="1" t="n">
        <f aca="false">'✍️ Score Entry 2025-26'!G1115</f>
        <v>0</v>
      </c>
      <c r="G1111" s="20" t="b">
        <f aca="false">E1111&gt;F1111</f>
        <v>0</v>
      </c>
      <c r="H1111" s="20" t="b">
        <f aca="false">F1111&gt;E1111</f>
        <v>0</v>
      </c>
    </row>
    <row r="1112" customFormat="false" ht="15" hidden="false" customHeight="true" outlineLevel="0" collapsed="false">
      <c r="A1112" s="19" t="n">
        <v>46067.8333333333</v>
      </c>
      <c r="B1112" s="1" t="s">
        <v>32</v>
      </c>
      <c r="C1112" s="1" t="s">
        <v>196</v>
      </c>
      <c r="D1112" s="1" t="s">
        <v>183</v>
      </c>
      <c r="E1112" s="1" t="n">
        <f aca="false">'✍️ Score Entry 2025-26'!F1116</f>
        <v>0</v>
      </c>
      <c r="F1112" s="1" t="n">
        <f aca="false">'✍️ Score Entry 2025-26'!G1116</f>
        <v>0</v>
      </c>
      <c r="G1112" s="20" t="b">
        <f aca="false">E1112&gt;F1112</f>
        <v>0</v>
      </c>
      <c r="H1112" s="20" t="b">
        <f aca="false">F1112&gt;E1112</f>
        <v>0</v>
      </c>
    </row>
    <row r="1113" customFormat="false" ht="15" hidden="false" customHeight="true" outlineLevel="0" collapsed="false">
      <c r="A1113" s="19" t="n">
        <v>46067.8333333333</v>
      </c>
      <c r="B1113" s="1" t="s">
        <v>32</v>
      </c>
      <c r="C1113" s="1" t="s">
        <v>184</v>
      </c>
      <c r="D1113" s="1" t="s">
        <v>198</v>
      </c>
      <c r="E1113" s="1" t="n">
        <f aca="false">'✍️ Score Entry 2025-26'!F1117</f>
        <v>0</v>
      </c>
      <c r="F1113" s="1" t="n">
        <f aca="false">'✍️ Score Entry 2025-26'!G1117</f>
        <v>0</v>
      </c>
      <c r="G1113" s="20" t="b">
        <f aca="false">E1113&gt;F1113</f>
        <v>0</v>
      </c>
      <c r="H1113" s="20" t="b">
        <f aca="false">F1113&gt;E1113</f>
        <v>0</v>
      </c>
    </row>
    <row r="1114" customFormat="false" ht="15" hidden="false" customHeight="true" outlineLevel="0" collapsed="false">
      <c r="A1114" s="19" t="n">
        <v>46067.8333333333</v>
      </c>
      <c r="B1114" s="1" t="s">
        <v>32</v>
      </c>
      <c r="C1114" s="1" t="s">
        <v>191</v>
      </c>
      <c r="D1114" s="1" t="s">
        <v>199</v>
      </c>
      <c r="E1114" s="1" t="n">
        <f aca="false">'✍️ Score Entry 2025-26'!F1118</f>
        <v>0</v>
      </c>
      <c r="F1114" s="1" t="n">
        <f aca="false">'✍️ Score Entry 2025-26'!G1118</f>
        <v>0</v>
      </c>
      <c r="G1114" s="20" t="b">
        <f aca="false">E1114&gt;F1114</f>
        <v>0</v>
      </c>
      <c r="H1114" s="20" t="b">
        <f aca="false">F1114&gt;E1114</f>
        <v>0</v>
      </c>
    </row>
    <row r="1115" customFormat="false" ht="15" hidden="false" customHeight="true" outlineLevel="0" collapsed="false">
      <c r="A1115" s="19" t="n">
        <v>46067.8333333333</v>
      </c>
      <c r="B1115" s="1" t="s">
        <v>32</v>
      </c>
      <c r="C1115" s="1" t="s">
        <v>190</v>
      </c>
      <c r="D1115" s="1" t="s">
        <v>211</v>
      </c>
      <c r="E1115" s="1" t="n">
        <f aca="false">'✍️ Score Entry 2025-26'!F1119</f>
        <v>0</v>
      </c>
      <c r="F1115" s="1" t="n">
        <f aca="false">'✍️ Score Entry 2025-26'!G1119</f>
        <v>0</v>
      </c>
      <c r="G1115" s="20" t="b">
        <f aca="false">E1115&gt;F1115</f>
        <v>0</v>
      </c>
      <c r="H1115" s="20" t="b">
        <f aca="false">F1115&gt;E1115</f>
        <v>0</v>
      </c>
    </row>
    <row r="1116" customFormat="false" ht="15" hidden="false" customHeight="true" outlineLevel="0" collapsed="false">
      <c r="A1116" s="19" t="n">
        <v>46067.8333333333</v>
      </c>
      <c r="B1116" s="1" t="s">
        <v>32</v>
      </c>
      <c r="C1116" s="1" t="s">
        <v>193</v>
      </c>
      <c r="D1116" s="1" t="s">
        <v>189</v>
      </c>
      <c r="E1116" s="1" t="n">
        <f aca="false">'✍️ Score Entry 2025-26'!F1120</f>
        <v>0</v>
      </c>
      <c r="F1116" s="1" t="n">
        <f aca="false">'✍️ Score Entry 2025-26'!G1120</f>
        <v>0</v>
      </c>
      <c r="G1116" s="20" t="b">
        <f aca="false">E1116&gt;F1116</f>
        <v>0</v>
      </c>
      <c r="H1116" s="20" t="b">
        <f aca="false">F1116&gt;E1116</f>
        <v>0</v>
      </c>
    </row>
    <row r="1117" customFormat="false" ht="15" hidden="false" customHeight="true" outlineLevel="0" collapsed="false">
      <c r="A1117" s="19" t="n">
        <v>46067.8333333333</v>
      </c>
      <c r="B1117" s="1" t="s">
        <v>32</v>
      </c>
      <c r="C1117" s="1" t="s">
        <v>212</v>
      </c>
      <c r="D1117" s="1" t="s">
        <v>188</v>
      </c>
      <c r="E1117" s="1" t="n">
        <f aca="false">'✍️ Score Entry 2025-26'!F1121</f>
        <v>0</v>
      </c>
      <c r="F1117" s="1" t="n">
        <f aca="false">'✍️ Score Entry 2025-26'!G1121</f>
        <v>0</v>
      </c>
      <c r="G1117" s="20" t="b">
        <f aca="false">E1117&gt;F1117</f>
        <v>0</v>
      </c>
      <c r="H1117" s="20" t="b">
        <f aca="false">F1117&gt;E1117</f>
        <v>0</v>
      </c>
    </row>
    <row r="1118" customFormat="false" ht="15" hidden="false" customHeight="true" outlineLevel="0" collapsed="false">
      <c r="A1118" s="19" t="n">
        <v>46067.8333333333</v>
      </c>
      <c r="B1118" s="1" t="s">
        <v>32</v>
      </c>
      <c r="C1118" s="1" t="s">
        <v>185</v>
      </c>
      <c r="D1118" s="1" t="s">
        <v>197</v>
      </c>
      <c r="E1118" s="1" t="n">
        <f aca="false">'✍️ Score Entry 2025-26'!F1122</f>
        <v>0</v>
      </c>
      <c r="F1118" s="1" t="n">
        <f aca="false">'✍️ Score Entry 2025-26'!G1122</f>
        <v>0</v>
      </c>
      <c r="G1118" s="20" t="b">
        <f aca="false">E1118&gt;F1118</f>
        <v>0</v>
      </c>
      <c r="H1118" s="20" t="b">
        <f aca="false">F1118&gt;E1118</f>
        <v>0</v>
      </c>
    </row>
    <row r="1119" customFormat="false" ht="15" hidden="false" customHeight="true" outlineLevel="0" collapsed="false">
      <c r="A1119" s="19" t="n">
        <v>46068.8333333333</v>
      </c>
      <c r="B1119" s="1" t="s">
        <v>31</v>
      </c>
      <c r="C1119" s="1" t="s">
        <v>169</v>
      </c>
      <c r="D1119" s="1" t="s">
        <v>24</v>
      </c>
      <c r="E1119" s="1" t="n">
        <f aca="false">'✍️ Score Entry 2025-26'!F1123</f>
        <v>0</v>
      </c>
      <c r="F1119" s="1" t="n">
        <f aca="false">'✍️ Score Entry 2025-26'!G1123</f>
        <v>0</v>
      </c>
      <c r="G1119" s="20" t="b">
        <f aca="false">E1119&gt;F1119</f>
        <v>0</v>
      </c>
      <c r="H1119" s="20" t="b">
        <f aca="false">F1119&gt;E1119</f>
        <v>0</v>
      </c>
    </row>
    <row r="1120" customFormat="false" ht="15" hidden="false" customHeight="true" outlineLevel="0" collapsed="false">
      <c r="A1120" s="19" t="n">
        <v>46068.8333333333</v>
      </c>
      <c r="B1120" s="1" t="s">
        <v>31</v>
      </c>
      <c r="C1120" s="1" t="s">
        <v>22</v>
      </c>
      <c r="D1120" s="1" t="s">
        <v>20</v>
      </c>
      <c r="E1120" s="1" t="n">
        <f aca="false">'✍️ Score Entry 2025-26'!F1124</f>
        <v>0</v>
      </c>
      <c r="F1120" s="1" t="n">
        <f aca="false">'✍️ Score Entry 2025-26'!G1124</f>
        <v>0</v>
      </c>
      <c r="G1120" s="20" t="b">
        <f aca="false">E1120&gt;F1120</f>
        <v>0</v>
      </c>
      <c r="H1120" s="20" t="b">
        <f aca="false">F1120&gt;E1120</f>
        <v>0</v>
      </c>
    </row>
    <row r="1121" customFormat="false" ht="15" hidden="false" customHeight="true" outlineLevel="0" collapsed="false">
      <c r="A1121" s="19" t="n">
        <v>46068.8333333333</v>
      </c>
      <c r="B1121" s="1" t="s">
        <v>31</v>
      </c>
      <c r="C1121" s="1" t="s">
        <v>139</v>
      </c>
      <c r="D1121" s="1" t="s">
        <v>163</v>
      </c>
      <c r="E1121" s="1" t="n">
        <f aca="false">'✍️ Score Entry 2025-26'!F1125</f>
        <v>0</v>
      </c>
      <c r="F1121" s="1" t="n">
        <f aca="false">'✍️ Score Entry 2025-26'!G1125</f>
        <v>0</v>
      </c>
      <c r="G1121" s="20" t="b">
        <f aca="false">E1121&gt;F1121</f>
        <v>0</v>
      </c>
      <c r="H1121" s="20" t="b">
        <f aca="false">F1121&gt;E1121</f>
        <v>0</v>
      </c>
    </row>
    <row r="1122" customFormat="false" ht="15" hidden="false" customHeight="true" outlineLevel="0" collapsed="false">
      <c r="A1122" s="19" t="n">
        <v>46068.8333333333</v>
      </c>
      <c r="B1122" s="1" t="s">
        <v>31</v>
      </c>
      <c r="C1122" s="1" t="s">
        <v>213</v>
      </c>
      <c r="D1122" s="1" t="s">
        <v>145</v>
      </c>
      <c r="E1122" s="1" t="n">
        <f aca="false">'✍️ Score Entry 2025-26'!F1126</f>
        <v>0</v>
      </c>
      <c r="F1122" s="1" t="n">
        <f aca="false">'✍️ Score Entry 2025-26'!G1126</f>
        <v>0</v>
      </c>
      <c r="G1122" s="20" t="b">
        <f aca="false">E1122&gt;F1122</f>
        <v>0</v>
      </c>
      <c r="H1122" s="20" t="b">
        <f aca="false">F1122&gt;E1122</f>
        <v>0</v>
      </c>
    </row>
    <row r="1123" customFormat="false" ht="15" hidden="false" customHeight="true" outlineLevel="0" collapsed="false">
      <c r="A1123" s="19" t="n">
        <v>46068.8333333333</v>
      </c>
      <c r="B1123" s="1" t="s">
        <v>31</v>
      </c>
      <c r="C1123" s="1" t="s">
        <v>146</v>
      </c>
      <c r="D1123" s="1" t="s">
        <v>164</v>
      </c>
      <c r="E1123" s="1" t="n">
        <f aca="false">'✍️ Score Entry 2025-26'!F1127</f>
        <v>0</v>
      </c>
      <c r="F1123" s="1" t="n">
        <f aca="false">'✍️ Score Entry 2025-26'!G1127</f>
        <v>0</v>
      </c>
      <c r="G1123" s="20" t="b">
        <f aca="false">E1123&gt;F1123</f>
        <v>0</v>
      </c>
      <c r="H1123" s="20" t="b">
        <f aca="false">F1123&gt;E1123</f>
        <v>0</v>
      </c>
    </row>
    <row r="1124" customFormat="false" ht="15" hidden="false" customHeight="true" outlineLevel="0" collapsed="false">
      <c r="A1124" s="19" t="n">
        <v>46068.8333333333</v>
      </c>
      <c r="B1124" s="1" t="s">
        <v>31</v>
      </c>
      <c r="C1124" s="1" t="s">
        <v>165</v>
      </c>
      <c r="D1124" s="1" t="s">
        <v>209</v>
      </c>
      <c r="E1124" s="1" t="n">
        <f aca="false">'✍️ Score Entry 2025-26'!F1128</f>
        <v>0</v>
      </c>
      <c r="F1124" s="1" t="n">
        <f aca="false">'✍️ Score Entry 2025-26'!G1128</f>
        <v>0</v>
      </c>
      <c r="G1124" s="20" t="b">
        <f aca="false">E1124&gt;F1124</f>
        <v>0</v>
      </c>
      <c r="H1124" s="20" t="b">
        <f aca="false">F1124&gt;E1124</f>
        <v>0</v>
      </c>
    </row>
    <row r="1125" customFormat="false" ht="15" hidden="false" customHeight="true" outlineLevel="0" collapsed="false">
      <c r="A1125" s="19" t="n">
        <v>46068.8333333333</v>
      </c>
      <c r="B1125" s="1" t="s">
        <v>31</v>
      </c>
      <c r="C1125" s="1" t="s">
        <v>178</v>
      </c>
      <c r="D1125" s="1" t="s">
        <v>140</v>
      </c>
      <c r="E1125" s="1" t="n">
        <f aca="false">'✍️ Score Entry 2025-26'!F1129</f>
        <v>0</v>
      </c>
      <c r="F1125" s="1" t="n">
        <f aca="false">'✍️ Score Entry 2025-26'!G1129</f>
        <v>0</v>
      </c>
      <c r="G1125" s="20" t="b">
        <f aca="false">E1125&gt;F1125</f>
        <v>0</v>
      </c>
      <c r="H1125" s="20" t="b">
        <f aca="false">F1125&gt;E1125</f>
        <v>0</v>
      </c>
    </row>
    <row r="1126" customFormat="false" ht="15" hidden="false" customHeight="true" outlineLevel="0" collapsed="false">
      <c r="A1126" s="19" t="n">
        <v>46068.8333333333</v>
      </c>
      <c r="B1126" s="1" t="s">
        <v>30</v>
      </c>
      <c r="C1126" s="1" t="s">
        <v>167</v>
      </c>
      <c r="D1126" s="1" t="s">
        <v>182</v>
      </c>
      <c r="E1126" s="1" t="n">
        <f aca="false">'✍️ Score Entry 2025-26'!F1130</f>
        <v>0</v>
      </c>
      <c r="F1126" s="1" t="n">
        <f aca="false">'✍️ Score Entry 2025-26'!G1130</f>
        <v>0</v>
      </c>
      <c r="G1126" s="20" t="b">
        <f aca="false">E1126&gt;F1126</f>
        <v>0</v>
      </c>
      <c r="H1126" s="20" t="b">
        <f aca="false">F1126&gt;E1126</f>
        <v>0</v>
      </c>
    </row>
    <row r="1127" customFormat="false" ht="15" hidden="false" customHeight="true" outlineLevel="0" collapsed="false">
      <c r="A1127" s="19" t="n">
        <v>46068.8333333333</v>
      </c>
      <c r="B1127" s="1" t="s">
        <v>31</v>
      </c>
      <c r="C1127" s="1" t="s">
        <v>19</v>
      </c>
      <c r="D1127" s="1" t="s">
        <v>177</v>
      </c>
      <c r="E1127" s="1" t="n">
        <f aca="false">'✍️ Score Entry 2025-26'!F1131</f>
        <v>0</v>
      </c>
      <c r="F1127" s="1" t="n">
        <f aca="false">'✍️ Score Entry 2025-26'!G1131</f>
        <v>0</v>
      </c>
      <c r="G1127" s="20" t="b">
        <f aca="false">E1127&gt;F1127</f>
        <v>0</v>
      </c>
      <c r="H1127" s="20" t="b">
        <f aca="false">F1127&gt;E1127</f>
        <v>0</v>
      </c>
    </row>
    <row r="1128" customFormat="false" ht="15" hidden="false" customHeight="true" outlineLevel="0" collapsed="false">
      <c r="A1128" s="19" t="n">
        <v>46068.8333333333</v>
      </c>
      <c r="B1128" s="1" t="s">
        <v>30</v>
      </c>
      <c r="C1128" s="1" t="s">
        <v>124</v>
      </c>
      <c r="D1128" s="1" t="s">
        <v>119</v>
      </c>
      <c r="E1128" s="1" t="n">
        <f aca="false">'✍️ Score Entry 2025-26'!F1132</f>
        <v>0</v>
      </c>
      <c r="F1128" s="1" t="n">
        <f aca="false">'✍️ Score Entry 2025-26'!G1132</f>
        <v>0</v>
      </c>
      <c r="G1128" s="20" t="b">
        <f aca="false">E1128&gt;F1128</f>
        <v>0</v>
      </c>
      <c r="H1128" s="20" t="b">
        <f aca="false">F1128&gt;E1128</f>
        <v>0</v>
      </c>
    </row>
    <row r="1129" customFormat="false" ht="15" hidden="false" customHeight="true" outlineLevel="0" collapsed="false">
      <c r="A1129" s="19" t="n">
        <v>46068.8333333333</v>
      </c>
      <c r="B1129" s="1" t="s">
        <v>30</v>
      </c>
      <c r="C1129" s="1" t="s">
        <v>200</v>
      </c>
      <c r="D1129" s="1" t="s">
        <v>114</v>
      </c>
      <c r="E1129" s="1" t="n">
        <f aca="false">'✍️ Score Entry 2025-26'!F1133</f>
        <v>0</v>
      </c>
      <c r="F1129" s="1" t="n">
        <f aca="false">'✍️ Score Entry 2025-26'!G1133</f>
        <v>0</v>
      </c>
      <c r="G1129" s="20" t="b">
        <f aca="false">E1129&gt;F1129</f>
        <v>0</v>
      </c>
      <c r="H1129" s="20" t="b">
        <f aca="false">F1129&gt;E1129</f>
        <v>0</v>
      </c>
    </row>
    <row r="1130" customFormat="false" ht="15" hidden="false" customHeight="true" outlineLevel="0" collapsed="false">
      <c r="A1130" s="19" t="n">
        <v>46068.8333333333</v>
      </c>
      <c r="B1130" s="1" t="s">
        <v>30</v>
      </c>
      <c r="C1130" s="1" t="s">
        <v>208</v>
      </c>
      <c r="D1130" s="1" t="s">
        <v>141</v>
      </c>
      <c r="E1130" s="1" t="n">
        <f aca="false">'✍️ Score Entry 2025-26'!F1134</f>
        <v>0</v>
      </c>
      <c r="F1130" s="1" t="n">
        <f aca="false">'✍️ Score Entry 2025-26'!G1134</f>
        <v>0</v>
      </c>
      <c r="G1130" s="20" t="b">
        <f aca="false">E1130&gt;F1130</f>
        <v>0</v>
      </c>
      <c r="H1130" s="20" t="b">
        <f aca="false">F1130&gt;E1130</f>
        <v>0</v>
      </c>
    </row>
    <row r="1131" customFormat="false" ht="15" hidden="false" customHeight="true" outlineLevel="0" collapsed="false">
      <c r="A1131" s="19" t="n">
        <v>46068.8333333333</v>
      </c>
      <c r="B1131" s="1" t="s">
        <v>30</v>
      </c>
      <c r="C1131" s="1" t="s">
        <v>176</v>
      </c>
      <c r="D1131" s="1" t="s">
        <v>118</v>
      </c>
      <c r="E1131" s="1" t="n">
        <f aca="false">'✍️ Score Entry 2025-26'!F1135</f>
        <v>0</v>
      </c>
      <c r="F1131" s="1" t="n">
        <f aca="false">'✍️ Score Entry 2025-26'!G1135</f>
        <v>0</v>
      </c>
      <c r="G1131" s="20" t="b">
        <f aca="false">E1131&gt;F1131</f>
        <v>0</v>
      </c>
      <c r="H1131" s="20" t="b">
        <f aca="false">F1131&gt;E1131</f>
        <v>0</v>
      </c>
    </row>
    <row r="1132" customFormat="false" ht="15" hidden="false" customHeight="true" outlineLevel="0" collapsed="false">
      <c r="A1132" s="19" t="n">
        <v>46068.8333333333</v>
      </c>
      <c r="B1132" s="1" t="s">
        <v>30</v>
      </c>
      <c r="C1132" s="1" t="s">
        <v>115</v>
      </c>
      <c r="D1132" s="1" t="s">
        <v>181</v>
      </c>
      <c r="E1132" s="1" t="n">
        <f aca="false">'✍️ Score Entry 2025-26'!F1136</f>
        <v>0</v>
      </c>
      <c r="F1132" s="1" t="n">
        <f aca="false">'✍️ Score Entry 2025-26'!G1136</f>
        <v>0</v>
      </c>
      <c r="G1132" s="20" t="b">
        <f aca="false">E1132&gt;F1132</f>
        <v>0</v>
      </c>
      <c r="H1132" s="20" t="b">
        <f aca="false">F1132&gt;E1132</f>
        <v>0</v>
      </c>
    </row>
    <row r="1133" customFormat="false" ht="15" hidden="false" customHeight="true" outlineLevel="0" collapsed="false">
      <c r="A1133" s="19" t="n">
        <v>46068.8333333333</v>
      </c>
      <c r="B1133" s="1" t="s">
        <v>30</v>
      </c>
      <c r="C1133" s="1" t="s">
        <v>173</v>
      </c>
      <c r="D1133" s="1" t="s">
        <v>116</v>
      </c>
      <c r="E1133" s="1" t="n">
        <f aca="false">'✍️ Score Entry 2025-26'!F1137</f>
        <v>0</v>
      </c>
      <c r="F1133" s="1" t="n">
        <f aca="false">'✍️ Score Entry 2025-26'!G1137</f>
        <v>0</v>
      </c>
      <c r="G1133" s="20" t="b">
        <f aca="false">E1133&gt;F1133</f>
        <v>0</v>
      </c>
      <c r="H1133" s="20" t="b">
        <f aca="false">F1133&gt;E1133</f>
        <v>0</v>
      </c>
    </row>
    <row r="1134" customFormat="false" ht="15" hidden="false" customHeight="true" outlineLevel="0" collapsed="false">
      <c r="A1134" s="19" t="n">
        <v>46068.8333333333</v>
      </c>
      <c r="B1134" s="1" t="s">
        <v>30</v>
      </c>
      <c r="C1134" s="1" t="s">
        <v>203</v>
      </c>
      <c r="D1134" s="1" t="s">
        <v>151</v>
      </c>
      <c r="E1134" s="1" t="n">
        <f aca="false">'✍️ Score Entry 2025-26'!F1138</f>
        <v>0</v>
      </c>
      <c r="F1134" s="1" t="n">
        <f aca="false">'✍️ Score Entry 2025-26'!G1138</f>
        <v>0</v>
      </c>
      <c r="G1134" s="20" t="b">
        <f aca="false">E1134&gt;F1134</f>
        <v>0</v>
      </c>
      <c r="H1134" s="20" t="b">
        <f aca="false">F1134&gt;E1134</f>
        <v>0</v>
      </c>
    </row>
    <row r="1135" customFormat="false" ht="15" hidden="false" customHeight="true" outlineLevel="0" collapsed="false">
      <c r="A1135" s="19" t="n">
        <v>46068.8333333333</v>
      </c>
      <c r="B1135" s="1" t="s">
        <v>30</v>
      </c>
      <c r="C1135" s="1" t="s">
        <v>117</v>
      </c>
      <c r="D1135" s="1" t="s">
        <v>16</v>
      </c>
      <c r="E1135" s="1" t="n">
        <f aca="false">'✍️ Score Entry 2025-26'!F1139</f>
        <v>0</v>
      </c>
      <c r="F1135" s="1" t="n">
        <f aca="false">'✍️ Score Entry 2025-26'!G1139</f>
        <v>0</v>
      </c>
      <c r="G1135" s="20" t="b">
        <f aca="false">E1135&gt;F1135</f>
        <v>0</v>
      </c>
      <c r="H1135" s="20" t="b">
        <f aca="false">F1135&gt;E1135</f>
        <v>0</v>
      </c>
    </row>
    <row r="1136" customFormat="false" ht="15" hidden="false" customHeight="true" outlineLevel="0" collapsed="false">
      <c r="A1136" s="19" t="n">
        <v>46068.8333333333</v>
      </c>
      <c r="B1136" s="1" t="s">
        <v>30</v>
      </c>
      <c r="C1136" s="1" t="s">
        <v>18</v>
      </c>
      <c r="D1136" s="1" t="s">
        <v>166</v>
      </c>
      <c r="E1136" s="1" t="n">
        <f aca="false">'✍️ Score Entry 2025-26'!F1140</f>
        <v>0</v>
      </c>
      <c r="F1136" s="1" t="n">
        <f aca="false">'✍️ Score Entry 2025-26'!G1140</f>
        <v>0</v>
      </c>
      <c r="G1136" s="20" t="b">
        <f aca="false">E1136&gt;F1136</f>
        <v>0</v>
      </c>
      <c r="H1136" s="20" t="b">
        <f aca="false">F1136&gt;E1136</f>
        <v>0</v>
      </c>
    </row>
    <row r="1137" customFormat="false" ht="15" hidden="false" customHeight="true" outlineLevel="0" collapsed="false">
      <c r="A1137" s="19" t="n">
        <v>46068.8333333333</v>
      </c>
      <c r="B1137" s="1" t="s">
        <v>31</v>
      </c>
      <c r="C1137" s="1" t="s">
        <v>210</v>
      </c>
      <c r="D1137" s="1" t="s">
        <v>136</v>
      </c>
      <c r="E1137" s="1" t="n">
        <f aca="false">'✍️ Score Entry 2025-26'!F1141</f>
        <v>0</v>
      </c>
      <c r="F1137" s="1" t="n">
        <f aca="false">'✍️ Score Entry 2025-26'!G1141</f>
        <v>0</v>
      </c>
      <c r="G1137" s="20" t="b">
        <f aca="false">E1137&gt;F1137</f>
        <v>0</v>
      </c>
      <c r="H1137" s="20" t="b">
        <f aca="false">F1137&gt;E1137</f>
        <v>0</v>
      </c>
    </row>
    <row r="1138" customFormat="false" ht="15" hidden="false" customHeight="true" outlineLevel="0" collapsed="false">
      <c r="A1138" s="19" t="n">
        <v>46068.8333333333</v>
      </c>
      <c r="B1138" s="1" t="s">
        <v>31</v>
      </c>
      <c r="C1138" s="1" t="s">
        <v>168</v>
      </c>
      <c r="D1138" s="1" t="s">
        <v>174</v>
      </c>
      <c r="E1138" s="1" t="n">
        <f aca="false">'✍️ Score Entry 2025-26'!F1142</f>
        <v>0</v>
      </c>
      <c r="F1138" s="1" t="n">
        <f aca="false">'✍️ Score Entry 2025-26'!G1142</f>
        <v>0</v>
      </c>
      <c r="G1138" s="20" t="b">
        <f aca="false">E1138&gt;F1138</f>
        <v>0</v>
      </c>
      <c r="H1138" s="20" t="b">
        <f aca="false">F1138&gt;E1138</f>
        <v>0</v>
      </c>
    </row>
    <row r="1139" customFormat="false" ht="15" hidden="false" customHeight="true" outlineLevel="0" collapsed="false">
      <c r="A1139" s="19" t="n">
        <v>46068.8333333333</v>
      </c>
      <c r="B1139" s="1" t="s">
        <v>33</v>
      </c>
      <c r="C1139" s="1" t="s">
        <v>171</v>
      </c>
      <c r="D1139" s="1" t="s">
        <v>17</v>
      </c>
      <c r="E1139" s="1" t="n">
        <f aca="false">'✍️ Score Entry 2025-26'!F1143</f>
        <v>0</v>
      </c>
      <c r="F1139" s="1" t="n">
        <f aca="false">'✍️ Score Entry 2025-26'!G1143</f>
        <v>0</v>
      </c>
      <c r="G1139" s="20" t="b">
        <f aca="false">E1139&gt;F1139</f>
        <v>0</v>
      </c>
      <c r="H1139" s="20" t="b">
        <f aca="false">F1139&gt;E1139</f>
        <v>0</v>
      </c>
    </row>
    <row r="1140" customFormat="false" ht="15" hidden="false" customHeight="true" outlineLevel="0" collapsed="false">
      <c r="A1140" s="19" t="n">
        <v>46068.8333333333</v>
      </c>
      <c r="B1140" s="1" t="s">
        <v>33</v>
      </c>
      <c r="C1140" s="1" t="s">
        <v>206</v>
      </c>
      <c r="D1140" s="1" t="s">
        <v>157</v>
      </c>
      <c r="E1140" s="1" t="n">
        <f aca="false">'✍️ Score Entry 2025-26'!F1144</f>
        <v>0</v>
      </c>
      <c r="F1140" s="1" t="n">
        <f aca="false">'✍️ Score Entry 2025-26'!G1144</f>
        <v>0</v>
      </c>
      <c r="G1140" s="20" t="b">
        <f aca="false">E1140&gt;F1140</f>
        <v>0</v>
      </c>
      <c r="H1140" s="20" t="b">
        <f aca="false">F1140&gt;E1140</f>
        <v>0</v>
      </c>
    </row>
    <row r="1141" customFormat="false" ht="15" hidden="false" customHeight="true" outlineLevel="0" collapsed="false">
      <c r="A1141" s="19" t="n">
        <v>46068.8333333333</v>
      </c>
      <c r="B1141" s="1" t="s">
        <v>33</v>
      </c>
      <c r="C1141" s="1" t="s">
        <v>120</v>
      </c>
      <c r="D1141" s="1" t="s">
        <v>158</v>
      </c>
      <c r="E1141" s="1" t="n">
        <f aca="false">'✍️ Score Entry 2025-26'!F1145</f>
        <v>0</v>
      </c>
      <c r="F1141" s="1" t="n">
        <f aca="false">'✍️ Score Entry 2025-26'!G1145</f>
        <v>0</v>
      </c>
      <c r="G1141" s="20" t="b">
        <f aca="false">E1141&gt;F1141</f>
        <v>0</v>
      </c>
      <c r="H1141" s="20" t="b">
        <f aca="false">F1141&gt;E1141</f>
        <v>0</v>
      </c>
    </row>
    <row r="1142" customFormat="false" ht="15" hidden="false" customHeight="true" outlineLevel="0" collapsed="false">
      <c r="A1142" s="19" t="n">
        <v>46068.8333333333</v>
      </c>
      <c r="B1142" s="1" t="s">
        <v>33</v>
      </c>
      <c r="C1142" s="1" t="s">
        <v>205</v>
      </c>
      <c r="D1142" s="1" t="s">
        <v>156</v>
      </c>
      <c r="E1142" s="1" t="n">
        <f aca="false">'✍️ Score Entry 2025-26'!F1146</f>
        <v>0</v>
      </c>
      <c r="F1142" s="1" t="n">
        <f aca="false">'✍️ Score Entry 2025-26'!G1146</f>
        <v>0</v>
      </c>
      <c r="G1142" s="20" t="b">
        <f aca="false">E1142&gt;F1142</f>
        <v>0</v>
      </c>
      <c r="H1142" s="20" t="b">
        <f aca="false">F1142&gt;E1142</f>
        <v>0</v>
      </c>
    </row>
    <row r="1143" customFormat="false" ht="15" hidden="false" customHeight="true" outlineLevel="0" collapsed="false">
      <c r="A1143" s="19" t="n">
        <v>46068.8333333333</v>
      </c>
      <c r="B1143" s="1" t="s">
        <v>33</v>
      </c>
      <c r="C1143" s="1" t="s">
        <v>172</v>
      </c>
      <c r="D1143" s="1" t="s">
        <v>155</v>
      </c>
      <c r="E1143" s="1" t="n">
        <f aca="false">'✍️ Score Entry 2025-26'!F1147</f>
        <v>0</v>
      </c>
      <c r="F1143" s="1" t="n">
        <f aca="false">'✍️ Score Entry 2025-26'!G1147</f>
        <v>0</v>
      </c>
      <c r="G1143" s="20" t="b">
        <f aca="false">E1143&gt;F1143</f>
        <v>0</v>
      </c>
      <c r="H1143" s="20" t="b">
        <f aca="false">F1143&gt;E1143</f>
        <v>0</v>
      </c>
    </row>
    <row r="1144" customFormat="false" ht="15" hidden="false" customHeight="true" outlineLevel="0" collapsed="false">
      <c r="A1144" s="19" t="n">
        <v>46068.8333333333</v>
      </c>
      <c r="B1144" s="1" t="s">
        <v>33</v>
      </c>
      <c r="C1144" s="1" t="s">
        <v>135</v>
      </c>
      <c r="D1144" s="1" t="s">
        <v>161</v>
      </c>
      <c r="E1144" s="1" t="n">
        <f aca="false">'✍️ Score Entry 2025-26'!F1148</f>
        <v>0</v>
      </c>
      <c r="F1144" s="1" t="n">
        <f aca="false">'✍️ Score Entry 2025-26'!G1148</f>
        <v>0</v>
      </c>
      <c r="G1144" s="20" t="b">
        <f aca="false">E1144&gt;F1144</f>
        <v>0</v>
      </c>
      <c r="H1144" s="20" t="b">
        <f aca="false">F1144&gt;E1144</f>
        <v>0</v>
      </c>
    </row>
    <row r="1145" customFormat="false" ht="15" hidden="false" customHeight="true" outlineLevel="0" collapsed="false">
      <c r="A1145" s="19" t="n">
        <v>46068.8333333333</v>
      </c>
      <c r="B1145" s="1" t="s">
        <v>33</v>
      </c>
      <c r="C1145" s="1" t="s">
        <v>204</v>
      </c>
      <c r="D1145" s="1" t="s">
        <v>154</v>
      </c>
      <c r="E1145" s="1" t="n">
        <f aca="false">'✍️ Score Entry 2025-26'!F1149</f>
        <v>0</v>
      </c>
      <c r="F1145" s="1" t="n">
        <f aca="false">'✍️ Score Entry 2025-26'!G1149</f>
        <v>0</v>
      </c>
      <c r="G1145" s="20" t="b">
        <f aca="false">E1145&gt;F1145</f>
        <v>0</v>
      </c>
      <c r="H1145" s="20" t="b">
        <f aca="false">F1145&gt;E1145</f>
        <v>0</v>
      </c>
    </row>
    <row r="1146" customFormat="false" ht="15" hidden="false" customHeight="true" outlineLevel="0" collapsed="false">
      <c r="A1146" s="19" t="n">
        <v>46068.8333333333</v>
      </c>
      <c r="B1146" s="1" t="s">
        <v>33</v>
      </c>
      <c r="C1146" s="1" t="s">
        <v>149</v>
      </c>
      <c r="D1146" s="1" t="s">
        <v>159</v>
      </c>
      <c r="E1146" s="1" t="n">
        <f aca="false">'✍️ Score Entry 2025-26'!F1150</f>
        <v>0</v>
      </c>
      <c r="F1146" s="1" t="n">
        <f aca="false">'✍️ Score Entry 2025-26'!G1150</f>
        <v>0</v>
      </c>
      <c r="G1146" s="20" t="b">
        <f aca="false">E1146&gt;F1146</f>
        <v>0</v>
      </c>
      <c r="H1146" s="20" t="b">
        <f aca="false">F1146&gt;E1146</f>
        <v>0</v>
      </c>
    </row>
    <row r="1147" customFormat="false" ht="15" hidden="false" customHeight="true" outlineLevel="0" collapsed="false">
      <c r="A1147" s="19" t="n">
        <v>46068.8333333333</v>
      </c>
      <c r="B1147" s="1" t="s">
        <v>33</v>
      </c>
      <c r="C1147" s="1" t="s">
        <v>144</v>
      </c>
      <c r="D1147" s="1" t="s">
        <v>134</v>
      </c>
      <c r="E1147" s="1" t="n">
        <f aca="false">'✍️ Score Entry 2025-26'!F1151</f>
        <v>0</v>
      </c>
      <c r="F1147" s="1" t="n">
        <f aca="false">'✍️ Score Entry 2025-26'!G1151</f>
        <v>0</v>
      </c>
      <c r="G1147" s="20" t="b">
        <f aca="false">E1147&gt;F1147</f>
        <v>0</v>
      </c>
      <c r="H1147" s="20" t="b">
        <f aca="false">F1147&gt;E1147</f>
        <v>0</v>
      </c>
    </row>
    <row r="1148" customFormat="false" ht="15" hidden="false" customHeight="true" outlineLevel="0" collapsed="false">
      <c r="A1148" s="19" t="n">
        <v>46074.625</v>
      </c>
      <c r="B1148" s="1" t="s">
        <v>29</v>
      </c>
      <c r="C1148" s="1" t="s">
        <v>180</v>
      </c>
      <c r="D1148" s="1" t="s">
        <v>130</v>
      </c>
      <c r="E1148" s="1" t="n">
        <f aca="false">'✍️ Score Entry 2025-26'!F1152</f>
        <v>0</v>
      </c>
      <c r="F1148" s="1" t="n">
        <f aca="false">'✍️ Score Entry 2025-26'!G1152</f>
        <v>0</v>
      </c>
      <c r="G1148" s="20" t="b">
        <f aca="false">E1148&gt;F1148</f>
        <v>0</v>
      </c>
      <c r="H1148" s="20" t="b">
        <f aca="false">F1148&gt;E1148</f>
        <v>0</v>
      </c>
    </row>
    <row r="1149" customFormat="false" ht="15" hidden="false" customHeight="true" outlineLevel="0" collapsed="false">
      <c r="A1149" s="19" t="n">
        <v>46074.625</v>
      </c>
      <c r="B1149" s="1" t="s">
        <v>29</v>
      </c>
      <c r="C1149" s="1" t="s">
        <v>152</v>
      </c>
      <c r="D1149" s="1" t="s">
        <v>129</v>
      </c>
      <c r="E1149" s="1" t="n">
        <f aca="false">'✍️ Score Entry 2025-26'!F1153</f>
        <v>0</v>
      </c>
      <c r="F1149" s="1" t="n">
        <f aca="false">'✍️ Score Entry 2025-26'!G1153</f>
        <v>0</v>
      </c>
      <c r="G1149" s="20" t="b">
        <f aca="false">E1149&gt;F1149</f>
        <v>0</v>
      </c>
      <c r="H1149" s="20" t="b">
        <f aca="false">F1149&gt;E1149</f>
        <v>0</v>
      </c>
    </row>
    <row r="1150" customFormat="false" ht="15" hidden="false" customHeight="true" outlineLevel="0" collapsed="false">
      <c r="A1150" s="19" t="n">
        <v>46074.625</v>
      </c>
      <c r="B1150" s="1" t="s">
        <v>29</v>
      </c>
      <c r="C1150" s="1" t="s">
        <v>202</v>
      </c>
      <c r="D1150" s="1" t="s">
        <v>122</v>
      </c>
      <c r="E1150" s="1" t="n">
        <f aca="false">'✍️ Score Entry 2025-26'!F1154</f>
        <v>0</v>
      </c>
      <c r="F1150" s="1" t="n">
        <f aca="false">'✍️ Score Entry 2025-26'!G1154</f>
        <v>0</v>
      </c>
      <c r="G1150" s="20" t="b">
        <f aca="false">E1150&gt;F1150</f>
        <v>0</v>
      </c>
      <c r="H1150" s="20" t="b">
        <f aca="false">F1150&gt;E1150</f>
        <v>0</v>
      </c>
    </row>
    <row r="1151" customFormat="false" ht="15" hidden="false" customHeight="true" outlineLevel="0" collapsed="false">
      <c r="A1151" s="19" t="n">
        <v>46074.625</v>
      </c>
      <c r="B1151" s="1" t="s">
        <v>29</v>
      </c>
      <c r="C1151" s="1" t="s">
        <v>153</v>
      </c>
      <c r="D1151" s="1" t="s">
        <v>131</v>
      </c>
      <c r="E1151" s="1" t="n">
        <f aca="false">'✍️ Score Entry 2025-26'!F1155</f>
        <v>0</v>
      </c>
      <c r="F1151" s="1" t="n">
        <f aca="false">'✍️ Score Entry 2025-26'!G1155</f>
        <v>0</v>
      </c>
      <c r="G1151" s="20" t="b">
        <f aca="false">E1151&gt;F1151</f>
        <v>0</v>
      </c>
      <c r="H1151" s="20" t="b">
        <f aca="false">F1151&gt;E1151</f>
        <v>0</v>
      </c>
    </row>
    <row r="1152" customFormat="false" ht="15" hidden="false" customHeight="true" outlineLevel="0" collapsed="false">
      <c r="A1152" s="19" t="n">
        <v>46074.625</v>
      </c>
      <c r="B1152" s="1" t="s">
        <v>29</v>
      </c>
      <c r="C1152" s="1" t="s">
        <v>137</v>
      </c>
      <c r="D1152" s="1" t="s">
        <v>127</v>
      </c>
      <c r="E1152" s="1" t="n">
        <f aca="false">'✍️ Score Entry 2025-26'!F1156</f>
        <v>0</v>
      </c>
      <c r="F1152" s="1" t="n">
        <f aca="false">'✍️ Score Entry 2025-26'!G1156</f>
        <v>0</v>
      </c>
      <c r="G1152" s="20" t="b">
        <f aca="false">E1152&gt;F1152</f>
        <v>0</v>
      </c>
      <c r="H1152" s="20" t="b">
        <f aca="false">F1152&gt;E1152</f>
        <v>0</v>
      </c>
    </row>
    <row r="1153" customFormat="false" ht="15" hidden="false" customHeight="true" outlineLevel="0" collapsed="false">
      <c r="A1153" s="19" t="n">
        <v>46074.625</v>
      </c>
      <c r="B1153" s="1" t="s">
        <v>29</v>
      </c>
      <c r="C1153" s="1" t="s">
        <v>138</v>
      </c>
      <c r="D1153" s="1" t="s">
        <v>207</v>
      </c>
      <c r="E1153" s="1" t="n">
        <f aca="false">'✍️ Score Entry 2025-26'!F1157</f>
        <v>0</v>
      </c>
      <c r="F1153" s="1" t="n">
        <f aca="false">'✍️ Score Entry 2025-26'!G1157</f>
        <v>0</v>
      </c>
      <c r="G1153" s="20" t="b">
        <f aca="false">E1153&gt;F1153</f>
        <v>0</v>
      </c>
      <c r="H1153" s="20" t="b">
        <f aca="false">F1153&gt;E1153</f>
        <v>0</v>
      </c>
    </row>
    <row r="1154" customFormat="false" ht="15" hidden="false" customHeight="true" outlineLevel="0" collapsed="false">
      <c r="A1154" s="19" t="n">
        <v>46074.625</v>
      </c>
      <c r="B1154" s="1" t="s">
        <v>29</v>
      </c>
      <c r="C1154" s="1" t="s">
        <v>126</v>
      </c>
      <c r="D1154" s="1" t="s">
        <v>21</v>
      </c>
      <c r="E1154" s="1" t="n">
        <f aca="false">'✍️ Score Entry 2025-26'!F1158</f>
        <v>0</v>
      </c>
      <c r="F1154" s="1" t="n">
        <f aca="false">'✍️ Score Entry 2025-26'!G1158</f>
        <v>0</v>
      </c>
      <c r="G1154" s="20" t="b">
        <f aca="false">E1154&gt;F1154</f>
        <v>0</v>
      </c>
      <c r="H1154" s="20" t="b">
        <f aca="false">F1154&gt;E1154</f>
        <v>0</v>
      </c>
    </row>
    <row r="1155" customFormat="false" ht="15" hidden="false" customHeight="true" outlineLevel="0" collapsed="false">
      <c r="A1155" s="19" t="n">
        <v>46074.625</v>
      </c>
      <c r="B1155" s="1" t="s">
        <v>29</v>
      </c>
      <c r="C1155" s="1" t="s">
        <v>162</v>
      </c>
      <c r="D1155" s="1" t="s">
        <v>201</v>
      </c>
      <c r="E1155" s="1" t="n">
        <f aca="false">'✍️ Score Entry 2025-26'!F1159</f>
        <v>0</v>
      </c>
      <c r="F1155" s="1" t="n">
        <f aca="false">'✍️ Score Entry 2025-26'!G1159</f>
        <v>0</v>
      </c>
      <c r="G1155" s="20" t="b">
        <f aca="false">E1155&gt;F1155</f>
        <v>0</v>
      </c>
      <c r="H1155" s="20" t="b">
        <f aca="false">F1155&gt;E1155</f>
        <v>0</v>
      </c>
    </row>
    <row r="1156" customFormat="false" ht="15" hidden="false" customHeight="true" outlineLevel="0" collapsed="false">
      <c r="A1156" s="19" t="n">
        <v>46074.625</v>
      </c>
      <c r="B1156" s="1" t="s">
        <v>29</v>
      </c>
      <c r="C1156" s="1" t="s">
        <v>128</v>
      </c>
      <c r="D1156" s="1" t="s">
        <v>121</v>
      </c>
      <c r="E1156" s="1" t="n">
        <f aca="false">'✍️ Score Entry 2025-26'!F1160</f>
        <v>0</v>
      </c>
      <c r="F1156" s="1" t="n">
        <f aca="false">'✍️ Score Entry 2025-26'!G1160</f>
        <v>0</v>
      </c>
      <c r="G1156" s="20" t="b">
        <f aca="false">E1156&gt;F1156</f>
        <v>0</v>
      </c>
      <c r="H1156" s="20" t="b">
        <f aca="false">F1156&gt;E1156</f>
        <v>0</v>
      </c>
    </row>
    <row r="1157" customFormat="false" ht="15" hidden="false" customHeight="true" outlineLevel="0" collapsed="false">
      <c r="A1157" s="19" t="n">
        <v>46074.625</v>
      </c>
      <c r="B1157" s="1" t="s">
        <v>29</v>
      </c>
      <c r="C1157" s="1" t="s">
        <v>23</v>
      </c>
      <c r="D1157" s="1" t="s">
        <v>132</v>
      </c>
      <c r="E1157" s="1" t="n">
        <f aca="false">'✍️ Score Entry 2025-26'!F1161</f>
        <v>0</v>
      </c>
      <c r="F1157" s="1" t="n">
        <f aca="false">'✍️ Score Entry 2025-26'!G1161</f>
        <v>0</v>
      </c>
      <c r="G1157" s="20" t="b">
        <f aca="false">E1157&gt;F1157</f>
        <v>0</v>
      </c>
      <c r="H1157" s="20" t="b">
        <f aca="false">F1157&gt;E1157</f>
        <v>0</v>
      </c>
    </row>
    <row r="1158" customFormat="false" ht="15" hidden="false" customHeight="true" outlineLevel="0" collapsed="false">
      <c r="A1158" s="19" t="n">
        <v>46074.8333333333</v>
      </c>
      <c r="B1158" s="1" t="s">
        <v>32</v>
      </c>
      <c r="C1158" s="1" t="s">
        <v>211</v>
      </c>
      <c r="D1158" s="1" t="s">
        <v>193</v>
      </c>
      <c r="E1158" s="1" t="n">
        <f aca="false">'✍️ Score Entry 2025-26'!F1162</f>
        <v>0</v>
      </c>
      <c r="F1158" s="1" t="n">
        <f aca="false">'✍️ Score Entry 2025-26'!G1162</f>
        <v>0</v>
      </c>
      <c r="G1158" s="20" t="b">
        <f aca="false">E1158&gt;F1158</f>
        <v>0</v>
      </c>
      <c r="H1158" s="20" t="b">
        <f aca="false">F1158&gt;E1158</f>
        <v>0</v>
      </c>
    </row>
    <row r="1159" customFormat="false" ht="15" hidden="false" customHeight="true" outlineLevel="0" collapsed="false">
      <c r="A1159" s="19" t="n">
        <v>46074.8333333333</v>
      </c>
      <c r="B1159" s="1" t="s">
        <v>32</v>
      </c>
      <c r="C1159" s="1" t="s">
        <v>188</v>
      </c>
      <c r="D1159" s="1" t="s">
        <v>184</v>
      </c>
      <c r="E1159" s="1" t="n">
        <f aca="false">'✍️ Score Entry 2025-26'!F1163</f>
        <v>0</v>
      </c>
      <c r="F1159" s="1" t="n">
        <f aca="false">'✍️ Score Entry 2025-26'!G1163</f>
        <v>0</v>
      </c>
      <c r="G1159" s="20" t="b">
        <f aca="false">E1159&gt;F1159</f>
        <v>0</v>
      </c>
      <c r="H1159" s="20" t="b">
        <f aca="false">F1159&gt;E1159</f>
        <v>0</v>
      </c>
    </row>
    <row r="1160" customFormat="false" ht="15" hidden="false" customHeight="true" outlineLevel="0" collapsed="false">
      <c r="A1160" s="19" t="n">
        <v>46074.8333333333</v>
      </c>
      <c r="B1160" s="1" t="s">
        <v>32</v>
      </c>
      <c r="C1160" s="1" t="s">
        <v>187</v>
      </c>
      <c r="D1160" s="1" t="s">
        <v>212</v>
      </c>
      <c r="E1160" s="1" t="n">
        <f aca="false">'✍️ Score Entry 2025-26'!F1164</f>
        <v>0</v>
      </c>
      <c r="F1160" s="1" t="n">
        <f aca="false">'✍️ Score Entry 2025-26'!G1164</f>
        <v>0</v>
      </c>
      <c r="G1160" s="20" t="b">
        <f aca="false">E1160&gt;F1160</f>
        <v>0</v>
      </c>
      <c r="H1160" s="20" t="b">
        <f aca="false">F1160&gt;E1160</f>
        <v>0</v>
      </c>
    </row>
    <row r="1161" customFormat="false" ht="15" hidden="false" customHeight="true" outlineLevel="0" collapsed="false">
      <c r="A1161" s="19" t="n">
        <v>46074.8333333333</v>
      </c>
      <c r="B1161" s="1" t="s">
        <v>32</v>
      </c>
      <c r="C1161" s="1" t="s">
        <v>15</v>
      </c>
      <c r="D1161" s="1" t="s">
        <v>196</v>
      </c>
      <c r="E1161" s="1" t="n">
        <f aca="false">'✍️ Score Entry 2025-26'!F1165</f>
        <v>0</v>
      </c>
      <c r="F1161" s="1" t="n">
        <f aca="false">'✍️ Score Entry 2025-26'!G1165</f>
        <v>0</v>
      </c>
      <c r="G1161" s="20" t="b">
        <f aca="false">E1161&gt;F1161</f>
        <v>0</v>
      </c>
      <c r="H1161" s="20" t="b">
        <f aca="false">F1161&gt;E1161</f>
        <v>0</v>
      </c>
    </row>
    <row r="1162" customFormat="false" ht="15" hidden="false" customHeight="true" outlineLevel="0" collapsed="false">
      <c r="A1162" s="19" t="n">
        <v>46074.8333333333</v>
      </c>
      <c r="B1162" s="1" t="s">
        <v>32</v>
      </c>
      <c r="C1162" s="1" t="s">
        <v>198</v>
      </c>
      <c r="D1162" s="1" t="s">
        <v>192</v>
      </c>
      <c r="E1162" s="1" t="n">
        <f aca="false">'✍️ Score Entry 2025-26'!F1166</f>
        <v>0</v>
      </c>
      <c r="F1162" s="1" t="n">
        <f aca="false">'✍️ Score Entry 2025-26'!G1166</f>
        <v>0</v>
      </c>
      <c r="G1162" s="20" t="b">
        <f aca="false">E1162&gt;F1162</f>
        <v>0</v>
      </c>
      <c r="H1162" s="20" t="b">
        <f aca="false">F1162&gt;E1162</f>
        <v>0</v>
      </c>
    </row>
    <row r="1163" customFormat="false" ht="15" hidden="false" customHeight="true" outlineLevel="0" collapsed="false">
      <c r="A1163" s="19" t="n">
        <v>46074.8333333333</v>
      </c>
      <c r="B1163" s="1" t="s">
        <v>32</v>
      </c>
      <c r="C1163" s="1" t="s">
        <v>185</v>
      </c>
      <c r="D1163" s="1" t="s">
        <v>195</v>
      </c>
      <c r="E1163" s="1" t="n">
        <f aca="false">'✍️ Score Entry 2025-26'!F1167</f>
        <v>0</v>
      </c>
      <c r="F1163" s="1" t="n">
        <f aca="false">'✍️ Score Entry 2025-26'!G1167</f>
        <v>0</v>
      </c>
      <c r="G1163" s="20" t="b">
        <f aca="false">E1163&gt;F1163</f>
        <v>0</v>
      </c>
      <c r="H1163" s="20" t="b">
        <f aca="false">F1163&gt;E1163</f>
        <v>0</v>
      </c>
    </row>
    <row r="1164" customFormat="false" ht="15" hidden="false" customHeight="true" outlineLevel="0" collapsed="false">
      <c r="A1164" s="19" t="n">
        <v>46074.8333333333</v>
      </c>
      <c r="B1164" s="1" t="s">
        <v>32</v>
      </c>
      <c r="C1164" s="1" t="s">
        <v>197</v>
      </c>
      <c r="D1164" s="1" t="s">
        <v>191</v>
      </c>
      <c r="E1164" s="1" t="n">
        <f aca="false">'✍️ Score Entry 2025-26'!F1168</f>
        <v>0</v>
      </c>
      <c r="F1164" s="1" t="n">
        <f aca="false">'✍️ Score Entry 2025-26'!G1168</f>
        <v>0</v>
      </c>
      <c r="G1164" s="20" t="b">
        <f aca="false">E1164&gt;F1164</f>
        <v>0</v>
      </c>
      <c r="H1164" s="20" t="b">
        <f aca="false">F1164&gt;E1164</f>
        <v>0</v>
      </c>
    </row>
    <row r="1165" customFormat="false" ht="15" hidden="false" customHeight="true" outlineLevel="0" collapsed="false">
      <c r="A1165" s="19" t="n">
        <v>46074.8333333333</v>
      </c>
      <c r="B1165" s="1" t="s">
        <v>32</v>
      </c>
      <c r="C1165" s="1" t="s">
        <v>189</v>
      </c>
      <c r="D1165" s="1" t="s">
        <v>183</v>
      </c>
      <c r="E1165" s="1" t="n">
        <f aca="false">'✍️ Score Entry 2025-26'!F1169</f>
        <v>0</v>
      </c>
      <c r="F1165" s="1" t="n">
        <f aca="false">'✍️ Score Entry 2025-26'!G1169</f>
        <v>0</v>
      </c>
      <c r="G1165" s="20" t="b">
        <f aca="false">E1165&gt;F1165</f>
        <v>0</v>
      </c>
      <c r="H1165" s="20" t="b">
        <f aca="false">F1165&gt;E1165</f>
        <v>0</v>
      </c>
    </row>
    <row r="1166" customFormat="false" ht="15" hidden="false" customHeight="true" outlineLevel="0" collapsed="false">
      <c r="A1166" s="19" t="n">
        <v>46074.8333333333</v>
      </c>
      <c r="B1166" s="1" t="s">
        <v>32</v>
      </c>
      <c r="C1166" s="1" t="s">
        <v>199</v>
      </c>
      <c r="D1166" s="1" t="s">
        <v>190</v>
      </c>
      <c r="E1166" s="1" t="n">
        <f aca="false">'✍️ Score Entry 2025-26'!F1170</f>
        <v>0</v>
      </c>
      <c r="F1166" s="1" t="n">
        <f aca="false">'✍️ Score Entry 2025-26'!G1170</f>
        <v>0</v>
      </c>
      <c r="G1166" s="20" t="b">
        <f aca="false">E1166&gt;F1166</f>
        <v>0</v>
      </c>
      <c r="H1166" s="20" t="b">
        <f aca="false">F1166&gt;E1166</f>
        <v>0</v>
      </c>
    </row>
    <row r="1167" customFormat="false" ht="15" hidden="false" customHeight="true" outlineLevel="0" collapsed="false">
      <c r="A1167" s="19" t="n">
        <v>46075.8333333333</v>
      </c>
      <c r="B1167" s="1" t="s">
        <v>30</v>
      </c>
      <c r="C1167" s="1" t="s">
        <v>116</v>
      </c>
      <c r="D1167" s="1" t="s">
        <v>167</v>
      </c>
      <c r="E1167" s="1" t="n">
        <f aca="false">'✍️ Score Entry 2025-26'!F1171</f>
        <v>0</v>
      </c>
      <c r="F1167" s="1" t="n">
        <f aca="false">'✍️ Score Entry 2025-26'!G1171</f>
        <v>0</v>
      </c>
      <c r="G1167" s="20" t="b">
        <f aca="false">E1167&gt;F1167</f>
        <v>0</v>
      </c>
      <c r="H1167" s="20" t="b">
        <f aca="false">F1167&gt;E1167</f>
        <v>0</v>
      </c>
    </row>
    <row r="1168" customFormat="false" ht="15" hidden="false" customHeight="true" outlineLevel="0" collapsed="false">
      <c r="A1168" s="19" t="n">
        <v>46075.8333333333</v>
      </c>
      <c r="B1168" s="1" t="s">
        <v>31</v>
      </c>
      <c r="C1168" s="1" t="s">
        <v>145</v>
      </c>
      <c r="D1168" s="1" t="s">
        <v>139</v>
      </c>
      <c r="E1168" s="1" t="n">
        <f aca="false">'✍️ Score Entry 2025-26'!F1172</f>
        <v>0</v>
      </c>
      <c r="F1168" s="1" t="n">
        <f aca="false">'✍️ Score Entry 2025-26'!G1172</f>
        <v>0</v>
      </c>
      <c r="G1168" s="20" t="b">
        <f aca="false">E1168&gt;F1168</f>
        <v>0</v>
      </c>
      <c r="H1168" s="20" t="b">
        <f aca="false">F1168&gt;E1168</f>
        <v>0</v>
      </c>
    </row>
    <row r="1169" customFormat="false" ht="15" hidden="false" customHeight="true" outlineLevel="0" collapsed="false">
      <c r="A1169" s="19" t="n">
        <v>46075.8333333333</v>
      </c>
      <c r="B1169" s="1" t="s">
        <v>31</v>
      </c>
      <c r="C1169" s="1" t="s">
        <v>174</v>
      </c>
      <c r="D1169" s="1" t="s">
        <v>19</v>
      </c>
      <c r="E1169" s="1" t="n">
        <f aca="false">'✍️ Score Entry 2025-26'!F1173</f>
        <v>0</v>
      </c>
      <c r="F1169" s="1" t="n">
        <f aca="false">'✍️ Score Entry 2025-26'!G1173</f>
        <v>0</v>
      </c>
      <c r="G1169" s="20" t="b">
        <f aca="false">E1169&gt;F1169</f>
        <v>0</v>
      </c>
      <c r="H1169" s="20" t="b">
        <f aca="false">F1169&gt;E1169</f>
        <v>0</v>
      </c>
    </row>
    <row r="1170" customFormat="false" ht="15" hidden="false" customHeight="true" outlineLevel="0" collapsed="false">
      <c r="A1170" s="19" t="n">
        <v>46075.8333333333</v>
      </c>
      <c r="B1170" s="1" t="s">
        <v>31</v>
      </c>
      <c r="C1170" s="1" t="s">
        <v>209</v>
      </c>
      <c r="D1170" s="1" t="s">
        <v>163</v>
      </c>
      <c r="E1170" s="1" t="n">
        <f aca="false">'✍️ Score Entry 2025-26'!F1174</f>
        <v>0</v>
      </c>
      <c r="F1170" s="1" t="n">
        <f aca="false">'✍️ Score Entry 2025-26'!G1174</f>
        <v>0</v>
      </c>
      <c r="G1170" s="20" t="b">
        <f aca="false">E1170&gt;F1170</f>
        <v>0</v>
      </c>
      <c r="H1170" s="20" t="b">
        <f aca="false">F1170&gt;E1170</f>
        <v>0</v>
      </c>
    </row>
    <row r="1171" customFormat="false" ht="15" hidden="false" customHeight="true" outlineLevel="0" collapsed="false">
      <c r="A1171" s="19" t="n">
        <v>46075.8333333333</v>
      </c>
      <c r="B1171" s="1" t="s">
        <v>33</v>
      </c>
      <c r="C1171" s="1" t="s">
        <v>158</v>
      </c>
      <c r="D1171" s="1" t="s">
        <v>206</v>
      </c>
      <c r="E1171" s="1" t="n">
        <f aca="false">'✍️ Score Entry 2025-26'!F1175</f>
        <v>0</v>
      </c>
      <c r="F1171" s="1" t="n">
        <f aca="false">'✍️ Score Entry 2025-26'!G1175</f>
        <v>0</v>
      </c>
      <c r="G1171" s="20" t="b">
        <f aca="false">E1171&gt;F1171</f>
        <v>0</v>
      </c>
      <c r="H1171" s="20" t="b">
        <f aca="false">F1171&gt;E1171</f>
        <v>0</v>
      </c>
    </row>
    <row r="1172" customFormat="false" ht="15" hidden="false" customHeight="true" outlineLevel="0" collapsed="false">
      <c r="A1172" s="19" t="n">
        <v>46075.8333333333</v>
      </c>
      <c r="B1172" s="1" t="s">
        <v>30</v>
      </c>
      <c r="C1172" s="1" t="s">
        <v>141</v>
      </c>
      <c r="D1172" s="1" t="s">
        <v>18</v>
      </c>
      <c r="E1172" s="1" t="n">
        <f aca="false">'✍️ Score Entry 2025-26'!F1176</f>
        <v>0</v>
      </c>
      <c r="F1172" s="1" t="n">
        <f aca="false">'✍️ Score Entry 2025-26'!G1176</f>
        <v>0</v>
      </c>
      <c r="G1172" s="20" t="b">
        <f aca="false">E1172&gt;F1172</f>
        <v>0</v>
      </c>
      <c r="H1172" s="20" t="b">
        <f aca="false">F1172&gt;E1172</f>
        <v>0</v>
      </c>
    </row>
    <row r="1173" customFormat="false" ht="15" hidden="false" customHeight="true" outlineLevel="0" collapsed="false">
      <c r="A1173" s="19" t="n">
        <v>46075.8333333333</v>
      </c>
      <c r="B1173" s="1" t="s">
        <v>33</v>
      </c>
      <c r="C1173" s="1" t="s">
        <v>154</v>
      </c>
      <c r="D1173" s="1" t="s">
        <v>171</v>
      </c>
      <c r="E1173" s="1" t="n">
        <f aca="false">'✍️ Score Entry 2025-26'!F1177</f>
        <v>0</v>
      </c>
      <c r="F1173" s="1" t="n">
        <f aca="false">'✍️ Score Entry 2025-26'!G1177</f>
        <v>0</v>
      </c>
      <c r="G1173" s="20" t="b">
        <f aca="false">E1173&gt;F1173</f>
        <v>0</v>
      </c>
      <c r="H1173" s="20" t="b">
        <f aca="false">F1173&gt;E1173</f>
        <v>0</v>
      </c>
    </row>
    <row r="1174" customFormat="false" ht="15" hidden="false" customHeight="true" outlineLevel="0" collapsed="false">
      <c r="A1174" s="19" t="n">
        <v>46075.8333333333</v>
      </c>
      <c r="B1174" s="1" t="s">
        <v>33</v>
      </c>
      <c r="C1174" s="1" t="s">
        <v>134</v>
      </c>
      <c r="D1174" s="1" t="s">
        <v>135</v>
      </c>
      <c r="E1174" s="1" t="n">
        <f aca="false">'✍️ Score Entry 2025-26'!F1178</f>
        <v>0</v>
      </c>
      <c r="F1174" s="1" t="n">
        <f aca="false">'✍️ Score Entry 2025-26'!G1178</f>
        <v>0</v>
      </c>
      <c r="G1174" s="20" t="b">
        <f aca="false">E1174&gt;F1174</f>
        <v>0</v>
      </c>
      <c r="H1174" s="20" t="b">
        <f aca="false">F1174&gt;E1174</f>
        <v>0</v>
      </c>
    </row>
    <row r="1175" customFormat="false" ht="15" hidden="false" customHeight="true" outlineLevel="0" collapsed="false">
      <c r="A1175" s="19" t="n">
        <v>46075.8333333333</v>
      </c>
      <c r="B1175" s="1" t="s">
        <v>33</v>
      </c>
      <c r="C1175" s="1" t="s">
        <v>157</v>
      </c>
      <c r="D1175" s="1" t="s">
        <v>149</v>
      </c>
      <c r="E1175" s="1" t="n">
        <f aca="false">'✍️ Score Entry 2025-26'!F1179</f>
        <v>0</v>
      </c>
      <c r="F1175" s="1" t="n">
        <f aca="false">'✍️ Score Entry 2025-26'!G1179</f>
        <v>0</v>
      </c>
      <c r="G1175" s="20" t="b">
        <f aca="false">E1175&gt;F1175</f>
        <v>0</v>
      </c>
      <c r="H1175" s="20" t="b">
        <f aca="false">F1175&gt;E1175</f>
        <v>0</v>
      </c>
    </row>
    <row r="1176" customFormat="false" ht="15" hidden="false" customHeight="true" outlineLevel="0" collapsed="false">
      <c r="A1176" s="19" t="n">
        <v>46075.8333333333</v>
      </c>
      <c r="B1176" s="1" t="s">
        <v>33</v>
      </c>
      <c r="C1176" s="1" t="s">
        <v>159</v>
      </c>
      <c r="D1176" s="1" t="s">
        <v>120</v>
      </c>
      <c r="E1176" s="1" t="n">
        <f aca="false">'✍️ Score Entry 2025-26'!F1180</f>
        <v>0</v>
      </c>
      <c r="F1176" s="1" t="n">
        <f aca="false">'✍️ Score Entry 2025-26'!G1180</f>
        <v>0</v>
      </c>
      <c r="G1176" s="20" t="b">
        <f aca="false">E1176&gt;F1176</f>
        <v>0</v>
      </c>
      <c r="H1176" s="20" t="b">
        <f aca="false">F1176&gt;E1176</f>
        <v>0</v>
      </c>
    </row>
    <row r="1177" customFormat="false" ht="15" hidden="false" customHeight="true" outlineLevel="0" collapsed="false">
      <c r="A1177" s="19" t="n">
        <v>46075.8333333333</v>
      </c>
      <c r="B1177" s="1" t="s">
        <v>33</v>
      </c>
      <c r="C1177" s="1" t="s">
        <v>155</v>
      </c>
      <c r="D1177" s="1" t="s">
        <v>205</v>
      </c>
      <c r="E1177" s="1" t="n">
        <f aca="false">'✍️ Score Entry 2025-26'!F1181</f>
        <v>0</v>
      </c>
      <c r="F1177" s="1" t="n">
        <f aca="false">'✍️ Score Entry 2025-26'!G1181</f>
        <v>0</v>
      </c>
      <c r="G1177" s="20" t="b">
        <f aca="false">E1177&gt;F1177</f>
        <v>0</v>
      </c>
      <c r="H1177" s="20" t="b">
        <f aca="false">F1177&gt;E1177</f>
        <v>0</v>
      </c>
    </row>
    <row r="1178" customFormat="false" ht="15" hidden="false" customHeight="true" outlineLevel="0" collapsed="false">
      <c r="A1178" s="19" t="n">
        <v>46075.8333333333</v>
      </c>
      <c r="B1178" s="1" t="s">
        <v>33</v>
      </c>
      <c r="C1178" s="1" t="s">
        <v>17</v>
      </c>
      <c r="D1178" s="1" t="s">
        <v>204</v>
      </c>
      <c r="E1178" s="1" t="n">
        <f aca="false">'✍️ Score Entry 2025-26'!F1182</f>
        <v>0</v>
      </c>
      <c r="F1178" s="1" t="n">
        <f aca="false">'✍️ Score Entry 2025-26'!G1182</f>
        <v>0</v>
      </c>
      <c r="G1178" s="20" t="b">
        <f aca="false">E1178&gt;F1178</f>
        <v>0</v>
      </c>
      <c r="H1178" s="20" t="b">
        <f aca="false">F1178&gt;E1178</f>
        <v>0</v>
      </c>
    </row>
    <row r="1179" customFormat="false" ht="15" hidden="false" customHeight="true" outlineLevel="0" collapsed="false">
      <c r="A1179" s="19" t="n">
        <v>46075.8333333333</v>
      </c>
      <c r="B1179" s="1" t="s">
        <v>33</v>
      </c>
      <c r="C1179" s="1" t="s">
        <v>161</v>
      </c>
      <c r="D1179" s="1" t="s">
        <v>172</v>
      </c>
      <c r="E1179" s="1" t="n">
        <f aca="false">'✍️ Score Entry 2025-26'!F1183</f>
        <v>0</v>
      </c>
      <c r="F1179" s="1" t="n">
        <f aca="false">'✍️ Score Entry 2025-26'!G1183</f>
        <v>0</v>
      </c>
      <c r="G1179" s="20" t="b">
        <f aca="false">E1179&gt;F1179</f>
        <v>0</v>
      </c>
      <c r="H1179" s="20" t="b">
        <f aca="false">F1179&gt;E1179</f>
        <v>0</v>
      </c>
    </row>
    <row r="1180" customFormat="false" ht="15" hidden="false" customHeight="true" outlineLevel="0" collapsed="false">
      <c r="A1180" s="19" t="n">
        <v>46075.8333333333</v>
      </c>
      <c r="B1180" s="1" t="s">
        <v>31</v>
      </c>
      <c r="C1180" s="1" t="s">
        <v>136</v>
      </c>
      <c r="D1180" s="1" t="s">
        <v>146</v>
      </c>
      <c r="E1180" s="1" t="n">
        <f aca="false">'✍️ Score Entry 2025-26'!F1184</f>
        <v>0</v>
      </c>
      <c r="F1180" s="1" t="n">
        <f aca="false">'✍️ Score Entry 2025-26'!G1184</f>
        <v>0</v>
      </c>
      <c r="G1180" s="20" t="b">
        <f aca="false">E1180&gt;F1180</f>
        <v>0</v>
      </c>
      <c r="H1180" s="20" t="b">
        <f aca="false">F1180&gt;E1180</f>
        <v>0</v>
      </c>
    </row>
    <row r="1181" customFormat="false" ht="15" hidden="false" customHeight="true" outlineLevel="0" collapsed="false">
      <c r="A1181" s="19" t="n">
        <v>46075.8333333333</v>
      </c>
      <c r="B1181" s="1" t="s">
        <v>31</v>
      </c>
      <c r="C1181" s="1" t="s">
        <v>140</v>
      </c>
      <c r="D1181" s="1" t="s">
        <v>213</v>
      </c>
      <c r="E1181" s="1" t="n">
        <f aca="false">'✍️ Score Entry 2025-26'!F1185</f>
        <v>0</v>
      </c>
      <c r="F1181" s="1" t="n">
        <f aca="false">'✍️ Score Entry 2025-26'!G1185</f>
        <v>0</v>
      </c>
      <c r="G1181" s="20" t="b">
        <f aca="false">E1181&gt;F1181</f>
        <v>0</v>
      </c>
      <c r="H1181" s="20" t="b">
        <f aca="false">F1181&gt;E1181</f>
        <v>0</v>
      </c>
    </row>
    <row r="1182" customFormat="false" ht="15" hidden="false" customHeight="true" outlineLevel="0" collapsed="false">
      <c r="A1182" s="19" t="n">
        <v>46075.8333333333</v>
      </c>
      <c r="B1182" s="1" t="s">
        <v>31</v>
      </c>
      <c r="C1182" s="1" t="s">
        <v>168</v>
      </c>
      <c r="D1182" s="1" t="s">
        <v>169</v>
      </c>
      <c r="E1182" s="1" t="n">
        <f aca="false">'✍️ Score Entry 2025-26'!F1186</f>
        <v>0</v>
      </c>
      <c r="F1182" s="1" t="n">
        <f aca="false">'✍️ Score Entry 2025-26'!G1186</f>
        <v>0</v>
      </c>
      <c r="G1182" s="20" t="b">
        <f aca="false">E1182&gt;F1182</f>
        <v>0</v>
      </c>
      <c r="H1182" s="20" t="b">
        <f aca="false">F1182&gt;E1182</f>
        <v>0</v>
      </c>
    </row>
    <row r="1183" customFormat="false" ht="15" hidden="false" customHeight="true" outlineLevel="0" collapsed="false">
      <c r="A1183" s="19" t="n">
        <v>46075.8333333333</v>
      </c>
      <c r="B1183" s="1" t="s">
        <v>31</v>
      </c>
      <c r="C1183" s="1" t="s">
        <v>164</v>
      </c>
      <c r="D1183" s="1" t="s">
        <v>165</v>
      </c>
      <c r="E1183" s="1" t="n">
        <f aca="false">'✍️ Score Entry 2025-26'!F1187</f>
        <v>0</v>
      </c>
      <c r="F1183" s="1" t="n">
        <f aca="false">'✍️ Score Entry 2025-26'!G1187</f>
        <v>0</v>
      </c>
      <c r="G1183" s="20" t="b">
        <f aca="false">E1183&gt;F1183</f>
        <v>0</v>
      </c>
      <c r="H1183" s="20" t="b">
        <f aca="false">F1183&gt;E1183</f>
        <v>0</v>
      </c>
    </row>
    <row r="1184" customFormat="false" ht="15" hidden="false" customHeight="true" outlineLevel="0" collapsed="false">
      <c r="A1184" s="19" t="n">
        <v>46075.8333333333</v>
      </c>
      <c r="B1184" s="1" t="s">
        <v>31</v>
      </c>
      <c r="C1184" s="1" t="s">
        <v>177</v>
      </c>
      <c r="D1184" s="1" t="s">
        <v>178</v>
      </c>
      <c r="E1184" s="1" t="n">
        <f aca="false">'✍️ Score Entry 2025-26'!F1188</f>
        <v>0</v>
      </c>
      <c r="F1184" s="1" t="n">
        <f aca="false">'✍️ Score Entry 2025-26'!G1188</f>
        <v>0</v>
      </c>
      <c r="G1184" s="20" t="b">
        <f aca="false">E1184&gt;F1184</f>
        <v>0</v>
      </c>
      <c r="H1184" s="20" t="b">
        <f aca="false">F1184&gt;E1184</f>
        <v>0</v>
      </c>
    </row>
    <row r="1185" customFormat="false" ht="15" hidden="false" customHeight="true" outlineLevel="0" collapsed="false">
      <c r="A1185" s="19" t="n">
        <v>46075.8333333333</v>
      </c>
      <c r="B1185" s="1" t="s">
        <v>31</v>
      </c>
      <c r="C1185" s="1" t="s">
        <v>20</v>
      </c>
      <c r="D1185" s="1" t="s">
        <v>210</v>
      </c>
      <c r="E1185" s="1" t="n">
        <f aca="false">'✍️ Score Entry 2025-26'!F1189</f>
        <v>0</v>
      </c>
      <c r="F1185" s="1" t="n">
        <f aca="false">'✍️ Score Entry 2025-26'!G1189</f>
        <v>0</v>
      </c>
      <c r="G1185" s="20" t="b">
        <f aca="false">E1185&gt;F1185</f>
        <v>0</v>
      </c>
      <c r="H1185" s="20" t="b">
        <f aca="false">F1185&gt;E1185</f>
        <v>0</v>
      </c>
    </row>
    <row r="1186" customFormat="false" ht="15" hidden="false" customHeight="true" outlineLevel="0" collapsed="false">
      <c r="A1186" s="19" t="n">
        <v>46075.8333333333</v>
      </c>
      <c r="B1186" s="1" t="s">
        <v>31</v>
      </c>
      <c r="C1186" s="1" t="s">
        <v>24</v>
      </c>
      <c r="D1186" s="1" t="s">
        <v>22</v>
      </c>
      <c r="E1186" s="1" t="n">
        <f aca="false">'✍️ Score Entry 2025-26'!F1190</f>
        <v>0</v>
      </c>
      <c r="F1186" s="1" t="n">
        <f aca="false">'✍️ Score Entry 2025-26'!G1190</f>
        <v>0</v>
      </c>
      <c r="G1186" s="20" t="b">
        <f aca="false">E1186&gt;F1186</f>
        <v>0</v>
      </c>
      <c r="H1186" s="20" t="b">
        <f aca="false">F1186&gt;E1186</f>
        <v>0</v>
      </c>
    </row>
    <row r="1187" customFormat="false" ht="15" hidden="false" customHeight="true" outlineLevel="0" collapsed="false">
      <c r="A1187" s="19" t="n">
        <v>46075.8333333333</v>
      </c>
      <c r="B1187" s="1" t="s">
        <v>33</v>
      </c>
      <c r="C1187" s="1" t="s">
        <v>156</v>
      </c>
      <c r="D1187" s="1" t="s">
        <v>144</v>
      </c>
      <c r="E1187" s="1" t="n">
        <f aca="false">'✍️ Score Entry 2025-26'!F1191</f>
        <v>0</v>
      </c>
      <c r="F1187" s="1" t="n">
        <f aca="false">'✍️ Score Entry 2025-26'!G1191</f>
        <v>0</v>
      </c>
      <c r="G1187" s="20" t="b">
        <f aca="false">E1187&gt;F1187</f>
        <v>0</v>
      </c>
      <c r="H1187" s="20" t="b">
        <f aca="false">F1187&gt;E1187</f>
        <v>0</v>
      </c>
    </row>
    <row r="1188" customFormat="false" ht="15" hidden="false" customHeight="true" outlineLevel="0" collapsed="false">
      <c r="A1188" s="19" t="n">
        <v>46075.8333333333</v>
      </c>
      <c r="B1188" s="1" t="s">
        <v>30</v>
      </c>
      <c r="C1188" s="1" t="s">
        <v>166</v>
      </c>
      <c r="D1188" s="1" t="s">
        <v>200</v>
      </c>
      <c r="E1188" s="1" t="n">
        <f aca="false">'✍️ Score Entry 2025-26'!F1192</f>
        <v>0</v>
      </c>
      <c r="F1188" s="1" t="n">
        <f aca="false">'✍️ Score Entry 2025-26'!G1192</f>
        <v>0</v>
      </c>
      <c r="G1188" s="20" t="b">
        <f aca="false">E1188&gt;F1188</f>
        <v>0</v>
      </c>
      <c r="H1188" s="20" t="b">
        <f aca="false">F1188&gt;E1188</f>
        <v>0</v>
      </c>
    </row>
    <row r="1189" customFormat="false" ht="15" hidden="false" customHeight="true" outlineLevel="0" collapsed="false">
      <c r="A1189" s="19" t="n">
        <v>46075.8333333333</v>
      </c>
      <c r="B1189" s="1" t="s">
        <v>30</v>
      </c>
      <c r="C1189" s="1" t="s">
        <v>115</v>
      </c>
      <c r="D1189" s="1" t="s">
        <v>124</v>
      </c>
      <c r="E1189" s="1" t="n">
        <f aca="false">'✍️ Score Entry 2025-26'!F1193</f>
        <v>0</v>
      </c>
      <c r="F1189" s="1" t="n">
        <f aca="false">'✍️ Score Entry 2025-26'!G1193</f>
        <v>0</v>
      </c>
      <c r="G1189" s="20" t="b">
        <f aca="false">E1189&gt;F1189</f>
        <v>0</v>
      </c>
      <c r="H1189" s="20" t="b">
        <f aca="false">F1189&gt;E1189</f>
        <v>0</v>
      </c>
    </row>
    <row r="1190" customFormat="false" ht="15" hidden="false" customHeight="true" outlineLevel="0" collapsed="false">
      <c r="A1190" s="19" t="n">
        <v>46075.8333333333</v>
      </c>
      <c r="B1190" s="1" t="s">
        <v>30</v>
      </c>
      <c r="C1190" s="1" t="s">
        <v>114</v>
      </c>
      <c r="D1190" s="1" t="s">
        <v>208</v>
      </c>
      <c r="E1190" s="1" t="n">
        <f aca="false">'✍️ Score Entry 2025-26'!F1194</f>
        <v>0</v>
      </c>
      <c r="F1190" s="1" t="n">
        <f aca="false">'✍️ Score Entry 2025-26'!G1194</f>
        <v>0</v>
      </c>
      <c r="G1190" s="20" t="b">
        <f aca="false">E1190&gt;F1190</f>
        <v>0</v>
      </c>
      <c r="H1190" s="20" t="b">
        <f aca="false">F1190&gt;E1190</f>
        <v>0</v>
      </c>
    </row>
    <row r="1191" customFormat="false" ht="15" hidden="false" customHeight="true" outlineLevel="0" collapsed="false">
      <c r="A1191" s="19" t="n">
        <v>46075.8333333333</v>
      </c>
      <c r="B1191" s="1" t="s">
        <v>30</v>
      </c>
      <c r="C1191" s="1" t="s">
        <v>181</v>
      </c>
      <c r="D1191" s="1" t="s">
        <v>151</v>
      </c>
      <c r="E1191" s="1" t="n">
        <f aca="false">'✍️ Score Entry 2025-26'!F1195</f>
        <v>0</v>
      </c>
      <c r="F1191" s="1" t="n">
        <f aca="false">'✍️ Score Entry 2025-26'!G1195</f>
        <v>0</v>
      </c>
      <c r="G1191" s="20" t="b">
        <f aca="false">E1191&gt;F1191</f>
        <v>0</v>
      </c>
      <c r="H1191" s="20" t="b">
        <f aca="false">F1191&gt;E1191</f>
        <v>0</v>
      </c>
    </row>
    <row r="1192" customFormat="false" ht="15" hidden="false" customHeight="true" outlineLevel="0" collapsed="false">
      <c r="A1192" s="19" t="n">
        <v>46075.8333333333</v>
      </c>
      <c r="B1192" s="1" t="s">
        <v>30</v>
      </c>
      <c r="C1192" s="1" t="s">
        <v>182</v>
      </c>
      <c r="D1192" s="1" t="s">
        <v>176</v>
      </c>
      <c r="E1192" s="1" t="n">
        <f aca="false">'✍️ Score Entry 2025-26'!F1196</f>
        <v>0</v>
      </c>
      <c r="F1192" s="1" t="n">
        <f aca="false">'✍️ Score Entry 2025-26'!G1196</f>
        <v>0</v>
      </c>
      <c r="G1192" s="20" t="b">
        <f aca="false">E1192&gt;F1192</f>
        <v>0</v>
      </c>
      <c r="H1192" s="20" t="b">
        <f aca="false">F1192&gt;E1192</f>
        <v>0</v>
      </c>
    </row>
    <row r="1193" customFormat="false" ht="15" hidden="false" customHeight="true" outlineLevel="0" collapsed="false">
      <c r="A1193" s="19" t="n">
        <v>46075.8333333333</v>
      </c>
      <c r="B1193" s="1" t="s">
        <v>30</v>
      </c>
      <c r="C1193" s="1" t="s">
        <v>16</v>
      </c>
      <c r="D1193" s="1" t="s">
        <v>203</v>
      </c>
      <c r="E1193" s="1" t="n">
        <f aca="false">'✍️ Score Entry 2025-26'!F1197</f>
        <v>0</v>
      </c>
      <c r="F1193" s="1" t="n">
        <f aca="false">'✍️ Score Entry 2025-26'!G1197</f>
        <v>0</v>
      </c>
      <c r="G1193" s="20" t="b">
        <f aca="false">E1193&gt;F1193</f>
        <v>0</v>
      </c>
      <c r="H1193" s="20" t="b">
        <f aca="false">F1193&gt;E1193</f>
        <v>0</v>
      </c>
    </row>
    <row r="1194" customFormat="false" ht="15" hidden="false" customHeight="true" outlineLevel="0" collapsed="false">
      <c r="A1194" s="19" t="n">
        <v>46075.8333333333</v>
      </c>
      <c r="B1194" s="1" t="s">
        <v>30</v>
      </c>
      <c r="C1194" s="1" t="s">
        <v>118</v>
      </c>
      <c r="D1194" s="1" t="s">
        <v>173</v>
      </c>
      <c r="E1194" s="1" t="n">
        <f aca="false">'✍️ Score Entry 2025-26'!F1198</f>
        <v>0</v>
      </c>
      <c r="F1194" s="1" t="n">
        <f aca="false">'✍️ Score Entry 2025-26'!G1198</f>
        <v>0</v>
      </c>
      <c r="G1194" s="20" t="b">
        <f aca="false">E1194&gt;F1194</f>
        <v>0</v>
      </c>
      <c r="H1194" s="20" t="b">
        <f aca="false">F1194&gt;E1194</f>
        <v>0</v>
      </c>
    </row>
    <row r="1195" customFormat="false" ht="15" hidden="false" customHeight="true" outlineLevel="0" collapsed="false">
      <c r="A1195" s="19" t="n">
        <v>46075.8333333333</v>
      </c>
      <c r="B1195" s="1" t="s">
        <v>30</v>
      </c>
      <c r="C1195" s="1" t="s">
        <v>119</v>
      </c>
      <c r="D1195" s="1" t="s">
        <v>117</v>
      </c>
      <c r="E1195" s="1" t="n">
        <f aca="false">'✍️ Score Entry 2025-26'!F1199</f>
        <v>0</v>
      </c>
      <c r="F1195" s="1" t="n">
        <f aca="false">'✍️ Score Entry 2025-26'!G1199</f>
        <v>0</v>
      </c>
      <c r="G1195" s="20" t="b">
        <f aca="false">E1195&gt;F1195</f>
        <v>0</v>
      </c>
      <c r="H1195" s="20" t="b">
        <f aca="false">F1195&gt;E1195</f>
        <v>0</v>
      </c>
    </row>
    <row r="1196" customFormat="false" ht="15" hidden="false" customHeight="true" outlineLevel="0" collapsed="false">
      <c r="A1196" s="19" t="n">
        <v>46081.625</v>
      </c>
      <c r="B1196" s="1" t="s">
        <v>29</v>
      </c>
      <c r="C1196" s="1" t="s">
        <v>132</v>
      </c>
      <c r="D1196" s="1" t="s">
        <v>128</v>
      </c>
      <c r="E1196" s="1" t="n">
        <f aca="false">'✍️ Score Entry 2025-26'!F1200</f>
        <v>0</v>
      </c>
      <c r="F1196" s="1" t="n">
        <f aca="false">'✍️ Score Entry 2025-26'!G1200</f>
        <v>0</v>
      </c>
      <c r="G1196" s="20" t="b">
        <f aca="false">E1196&gt;F1196</f>
        <v>0</v>
      </c>
      <c r="H1196" s="20" t="b">
        <f aca="false">F1196&gt;E1196</f>
        <v>0</v>
      </c>
    </row>
    <row r="1197" customFormat="false" ht="15" hidden="false" customHeight="true" outlineLevel="0" collapsed="false">
      <c r="A1197" s="19" t="n">
        <v>46081.625</v>
      </c>
      <c r="B1197" s="1" t="s">
        <v>29</v>
      </c>
      <c r="C1197" s="1" t="s">
        <v>127</v>
      </c>
      <c r="D1197" s="1" t="s">
        <v>202</v>
      </c>
      <c r="E1197" s="1" t="n">
        <f aca="false">'✍️ Score Entry 2025-26'!F1201</f>
        <v>0</v>
      </c>
      <c r="F1197" s="1" t="n">
        <f aca="false">'✍️ Score Entry 2025-26'!G1201</f>
        <v>0</v>
      </c>
      <c r="G1197" s="20" t="b">
        <f aca="false">E1197&gt;F1197</f>
        <v>0</v>
      </c>
      <c r="H1197" s="20" t="b">
        <f aca="false">F1197&gt;E1197</f>
        <v>0</v>
      </c>
    </row>
    <row r="1198" customFormat="false" ht="15" hidden="false" customHeight="true" outlineLevel="0" collapsed="false">
      <c r="A1198" s="19" t="n">
        <v>46081.625</v>
      </c>
      <c r="B1198" s="1" t="s">
        <v>29</v>
      </c>
      <c r="C1198" s="1" t="s">
        <v>129</v>
      </c>
      <c r="D1198" s="1" t="s">
        <v>126</v>
      </c>
      <c r="E1198" s="1" t="n">
        <f aca="false">'✍️ Score Entry 2025-26'!F1202</f>
        <v>0</v>
      </c>
      <c r="F1198" s="1" t="n">
        <f aca="false">'✍️ Score Entry 2025-26'!G1202</f>
        <v>0</v>
      </c>
      <c r="G1198" s="20" t="b">
        <f aca="false">E1198&gt;F1198</f>
        <v>0</v>
      </c>
      <c r="H1198" s="20" t="b">
        <f aca="false">F1198&gt;E1198</f>
        <v>0</v>
      </c>
    </row>
    <row r="1199" customFormat="false" ht="15" hidden="false" customHeight="true" outlineLevel="0" collapsed="false">
      <c r="A1199" s="19" t="n">
        <v>46081.625</v>
      </c>
      <c r="B1199" s="1" t="s">
        <v>29</v>
      </c>
      <c r="C1199" s="1" t="s">
        <v>21</v>
      </c>
      <c r="D1199" s="1" t="s">
        <v>137</v>
      </c>
      <c r="E1199" s="1" t="n">
        <f aca="false">'✍️ Score Entry 2025-26'!F1203</f>
        <v>0</v>
      </c>
      <c r="F1199" s="1" t="n">
        <f aca="false">'✍️ Score Entry 2025-26'!G1203</f>
        <v>0</v>
      </c>
      <c r="G1199" s="20" t="b">
        <f aca="false">E1199&gt;F1199</f>
        <v>0</v>
      </c>
      <c r="H1199" s="20" t="b">
        <f aca="false">F1199&gt;E1199</f>
        <v>0</v>
      </c>
    </row>
    <row r="1200" customFormat="false" ht="15" hidden="false" customHeight="true" outlineLevel="0" collapsed="false">
      <c r="A1200" s="19" t="n">
        <v>46081.625</v>
      </c>
      <c r="B1200" s="1" t="s">
        <v>29</v>
      </c>
      <c r="C1200" s="1" t="s">
        <v>131</v>
      </c>
      <c r="D1200" s="1" t="s">
        <v>138</v>
      </c>
      <c r="E1200" s="1" t="n">
        <f aca="false">'✍️ Score Entry 2025-26'!F1204</f>
        <v>0</v>
      </c>
      <c r="F1200" s="1" t="n">
        <f aca="false">'✍️ Score Entry 2025-26'!G1204</f>
        <v>0</v>
      </c>
      <c r="G1200" s="20" t="b">
        <f aca="false">E1200&gt;F1200</f>
        <v>0</v>
      </c>
      <c r="H1200" s="20" t="b">
        <f aca="false">F1200&gt;E1200</f>
        <v>0</v>
      </c>
    </row>
    <row r="1201" customFormat="false" ht="15" hidden="false" customHeight="true" outlineLevel="0" collapsed="false">
      <c r="A1201" s="19" t="n">
        <v>46081.625</v>
      </c>
      <c r="B1201" s="1" t="s">
        <v>29</v>
      </c>
      <c r="C1201" s="1" t="s">
        <v>121</v>
      </c>
      <c r="D1201" s="1" t="s">
        <v>153</v>
      </c>
      <c r="E1201" s="1" t="n">
        <f aca="false">'✍️ Score Entry 2025-26'!F1205</f>
        <v>0</v>
      </c>
      <c r="F1201" s="1" t="n">
        <f aca="false">'✍️ Score Entry 2025-26'!G1205</f>
        <v>0</v>
      </c>
      <c r="G1201" s="20" t="b">
        <f aca="false">E1201&gt;F1201</f>
        <v>0</v>
      </c>
      <c r="H1201" s="20" t="b">
        <f aca="false">F1201&gt;E1201</f>
        <v>0</v>
      </c>
    </row>
    <row r="1202" customFormat="false" ht="15" hidden="false" customHeight="true" outlineLevel="0" collapsed="false">
      <c r="A1202" s="19" t="n">
        <v>46081.625</v>
      </c>
      <c r="B1202" s="1" t="s">
        <v>29</v>
      </c>
      <c r="C1202" s="1" t="s">
        <v>207</v>
      </c>
      <c r="D1202" s="1" t="s">
        <v>23</v>
      </c>
      <c r="E1202" s="1" t="n">
        <f aca="false">'✍️ Score Entry 2025-26'!F1206</f>
        <v>0</v>
      </c>
      <c r="F1202" s="1" t="n">
        <f aca="false">'✍️ Score Entry 2025-26'!G1206</f>
        <v>0</v>
      </c>
      <c r="G1202" s="20" t="b">
        <f aca="false">E1202&gt;F1202</f>
        <v>0</v>
      </c>
      <c r="H1202" s="20" t="b">
        <f aca="false">F1202&gt;E1202</f>
        <v>0</v>
      </c>
    </row>
    <row r="1203" customFormat="false" ht="15" hidden="false" customHeight="true" outlineLevel="0" collapsed="false">
      <c r="A1203" s="19" t="n">
        <v>46081.625</v>
      </c>
      <c r="B1203" s="1" t="s">
        <v>29</v>
      </c>
      <c r="C1203" s="1" t="s">
        <v>122</v>
      </c>
      <c r="D1203" s="1" t="s">
        <v>180</v>
      </c>
      <c r="E1203" s="1" t="n">
        <f aca="false">'✍️ Score Entry 2025-26'!F1207</f>
        <v>0</v>
      </c>
      <c r="F1203" s="1" t="n">
        <f aca="false">'✍️ Score Entry 2025-26'!G1207</f>
        <v>0</v>
      </c>
      <c r="G1203" s="20" t="b">
        <f aca="false">E1203&gt;F1203</f>
        <v>0</v>
      </c>
      <c r="H1203" s="20" t="b">
        <f aca="false">F1203&gt;E1203</f>
        <v>0</v>
      </c>
    </row>
    <row r="1204" customFormat="false" ht="15" hidden="false" customHeight="true" outlineLevel="0" collapsed="false">
      <c r="A1204" s="19" t="n">
        <v>46081.625</v>
      </c>
      <c r="B1204" s="1" t="s">
        <v>29</v>
      </c>
      <c r="C1204" s="1" t="s">
        <v>130</v>
      </c>
      <c r="D1204" s="1" t="s">
        <v>162</v>
      </c>
      <c r="E1204" s="1" t="n">
        <f aca="false">'✍️ Score Entry 2025-26'!F1208</f>
        <v>0</v>
      </c>
      <c r="F1204" s="1" t="n">
        <f aca="false">'✍️ Score Entry 2025-26'!G1208</f>
        <v>0</v>
      </c>
      <c r="G1204" s="20" t="b">
        <f aca="false">E1204&gt;F1204</f>
        <v>0</v>
      </c>
      <c r="H1204" s="20" t="b">
        <f aca="false">F1204&gt;E1204</f>
        <v>0</v>
      </c>
    </row>
    <row r="1205" customFormat="false" ht="15" hidden="false" customHeight="true" outlineLevel="0" collapsed="false">
      <c r="A1205" s="19" t="n">
        <v>46081.625</v>
      </c>
      <c r="B1205" s="1" t="s">
        <v>29</v>
      </c>
      <c r="C1205" s="1" t="s">
        <v>201</v>
      </c>
      <c r="D1205" s="1" t="s">
        <v>152</v>
      </c>
      <c r="E1205" s="1" t="n">
        <f aca="false">'✍️ Score Entry 2025-26'!F1209</f>
        <v>0</v>
      </c>
      <c r="F1205" s="1" t="n">
        <f aca="false">'✍️ Score Entry 2025-26'!G1209</f>
        <v>0</v>
      </c>
      <c r="G1205" s="20" t="b">
        <f aca="false">E1205&gt;F1205</f>
        <v>0</v>
      </c>
      <c r="H1205" s="20" t="b">
        <f aca="false">F1205&gt;E1205</f>
        <v>0</v>
      </c>
    </row>
    <row r="1206" customFormat="false" ht="15" hidden="false" customHeight="true" outlineLevel="0" collapsed="false">
      <c r="A1206" s="19" t="n">
        <v>46081.8333333333</v>
      </c>
      <c r="B1206" s="1" t="s">
        <v>32</v>
      </c>
      <c r="C1206" s="1" t="s">
        <v>184</v>
      </c>
      <c r="D1206" s="1" t="s">
        <v>187</v>
      </c>
      <c r="E1206" s="1" t="n">
        <f aca="false">'✍️ Score Entry 2025-26'!F1210</f>
        <v>0</v>
      </c>
      <c r="F1206" s="1" t="n">
        <f aca="false">'✍️ Score Entry 2025-26'!G1210</f>
        <v>0</v>
      </c>
      <c r="G1206" s="20" t="b">
        <f aca="false">E1206&gt;F1206</f>
        <v>0</v>
      </c>
      <c r="H1206" s="20" t="b">
        <f aca="false">F1206&gt;E1206</f>
        <v>0</v>
      </c>
    </row>
    <row r="1207" customFormat="false" ht="15" hidden="false" customHeight="true" outlineLevel="0" collapsed="false">
      <c r="A1207" s="19" t="n">
        <v>46081.8333333333</v>
      </c>
      <c r="B1207" s="1" t="s">
        <v>32</v>
      </c>
      <c r="C1207" s="1" t="s">
        <v>195</v>
      </c>
      <c r="D1207" s="1" t="s">
        <v>15</v>
      </c>
      <c r="E1207" s="1" t="n">
        <f aca="false">'✍️ Score Entry 2025-26'!F1211</f>
        <v>0</v>
      </c>
      <c r="F1207" s="1" t="n">
        <f aca="false">'✍️ Score Entry 2025-26'!G1211</f>
        <v>0</v>
      </c>
      <c r="G1207" s="20" t="b">
        <f aca="false">E1207&gt;F1207</f>
        <v>0</v>
      </c>
      <c r="H1207" s="20" t="b">
        <f aca="false">F1207&gt;E1207</f>
        <v>0</v>
      </c>
    </row>
    <row r="1208" customFormat="false" ht="15" hidden="false" customHeight="true" outlineLevel="0" collapsed="false">
      <c r="A1208" s="19" t="n">
        <v>46081.8333333333</v>
      </c>
      <c r="B1208" s="1" t="s">
        <v>32</v>
      </c>
      <c r="C1208" s="1" t="s">
        <v>183</v>
      </c>
      <c r="D1208" s="1" t="s">
        <v>188</v>
      </c>
      <c r="E1208" s="1" t="n">
        <f aca="false">'✍️ Score Entry 2025-26'!F1212</f>
        <v>0</v>
      </c>
      <c r="F1208" s="1" t="n">
        <f aca="false">'✍️ Score Entry 2025-26'!G1212</f>
        <v>0</v>
      </c>
      <c r="G1208" s="20" t="b">
        <f aca="false">E1208&gt;F1208</f>
        <v>0</v>
      </c>
      <c r="H1208" s="20" t="b">
        <f aca="false">F1208&gt;E1208</f>
        <v>0</v>
      </c>
    </row>
    <row r="1209" customFormat="false" ht="15" hidden="false" customHeight="true" outlineLevel="0" collapsed="false">
      <c r="A1209" s="19" t="n">
        <v>46081.8333333333</v>
      </c>
      <c r="B1209" s="1" t="s">
        <v>32</v>
      </c>
      <c r="C1209" s="1" t="s">
        <v>196</v>
      </c>
      <c r="D1209" s="1" t="s">
        <v>189</v>
      </c>
      <c r="E1209" s="1" t="n">
        <f aca="false">'✍️ Score Entry 2025-26'!F1213</f>
        <v>0</v>
      </c>
      <c r="F1209" s="1" t="n">
        <f aca="false">'✍️ Score Entry 2025-26'!G1213</f>
        <v>0</v>
      </c>
      <c r="G1209" s="20" t="b">
        <f aca="false">E1209&gt;F1209</f>
        <v>0</v>
      </c>
      <c r="H1209" s="20" t="b">
        <f aca="false">F1209&gt;E1209</f>
        <v>0</v>
      </c>
    </row>
    <row r="1210" customFormat="false" ht="15" hidden="false" customHeight="true" outlineLevel="0" collapsed="false">
      <c r="A1210" s="19" t="n">
        <v>46081.8333333333</v>
      </c>
      <c r="B1210" s="1" t="s">
        <v>32</v>
      </c>
      <c r="C1210" s="1" t="s">
        <v>191</v>
      </c>
      <c r="D1210" s="1" t="s">
        <v>211</v>
      </c>
      <c r="E1210" s="1" t="n">
        <f aca="false">'✍️ Score Entry 2025-26'!F1214</f>
        <v>0</v>
      </c>
      <c r="F1210" s="1" t="n">
        <f aca="false">'✍️ Score Entry 2025-26'!G1214</f>
        <v>0</v>
      </c>
      <c r="G1210" s="20" t="b">
        <f aca="false">E1210&gt;F1210</f>
        <v>0</v>
      </c>
      <c r="H1210" s="20" t="b">
        <f aca="false">F1210&gt;E1210</f>
        <v>0</v>
      </c>
    </row>
    <row r="1211" customFormat="false" ht="15" hidden="false" customHeight="true" outlineLevel="0" collapsed="false">
      <c r="A1211" s="19" t="n">
        <v>46081.8333333333</v>
      </c>
      <c r="B1211" s="1" t="s">
        <v>32</v>
      </c>
      <c r="C1211" s="1" t="s">
        <v>212</v>
      </c>
      <c r="D1211" s="1" t="s">
        <v>185</v>
      </c>
      <c r="E1211" s="1" t="n">
        <f aca="false">'✍️ Score Entry 2025-26'!F1215</f>
        <v>0</v>
      </c>
      <c r="F1211" s="1" t="n">
        <f aca="false">'✍️ Score Entry 2025-26'!G1215</f>
        <v>0</v>
      </c>
      <c r="G1211" s="20" t="b">
        <f aca="false">E1211&gt;F1211</f>
        <v>0</v>
      </c>
      <c r="H1211" s="20" t="b">
        <f aca="false">F1211&gt;E1211</f>
        <v>0</v>
      </c>
    </row>
    <row r="1212" customFormat="false" ht="15" hidden="false" customHeight="true" outlineLevel="0" collapsed="false">
      <c r="A1212" s="19" t="n">
        <v>46081.8333333333</v>
      </c>
      <c r="B1212" s="1" t="s">
        <v>32</v>
      </c>
      <c r="C1212" s="1" t="s">
        <v>192</v>
      </c>
      <c r="D1212" s="1" t="s">
        <v>199</v>
      </c>
      <c r="E1212" s="1" t="n">
        <f aca="false">'✍️ Score Entry 2025-26'!F1216</f>
        <v>0</v>
      </c>
      <c r="F1212" s="1" t="n">
        <f aca="false">'✍️ Score Entry 2025-26'!G1216</f>
        <v>0</v>
      </c>
      <c r="G1212" s="20" t="b">
        <f aca="false">E1212&gt;F1212</f>
        <v>0</v>
      </c>
      <c r="H1212" s="20" t="b">
        <f aca="false">F1212&gt;E1212</f>
        <v>0</v>
      </c>
    </row>
    <row r="1213" customFormat="false" ht="15" hidden="false" customHeight="true" outlineLevel="0" collapsed="false">
      <c r="A1213" s="19" t="n">
        <v>46081.8333333333</v>
      </c>
      <c r="B1213" s="1" t="s">
        <v>32</v>
      </c>
      <c r="C1213" s="1" t="s">
        <v>193</v>
      </c>
      <c r="D1213" s="1" t="s">
        <v>198</v>
      </c>
      <c r="E1213" s="1" t="n">
        <f aca="false">'✍️ Score Entry 2025-26'!F1217</f>
        <v>0</v>
      </c>
      <c r="F1213" s="1" t="n">
        <f aca="false">'✍️ Score Entry 2025-26'!G1217</f>
        <v>0</v>
      </c>
      <c r="G1213" s="20" t="b">
        <f aca="false">E1213&gt;F1213</f>
        <v>0</v>
      </c>
      <c r="H1213" s="20" t="b">
        <f aca="false">F1213&gt;E1213</f>
        <v>0</v>
      </c>
    </row>
    <row r="1214" customFormat="false" ht="15" hidden="false" customHeight="true" outlineLevel="0" collapsed="false">
      <c r="A1214" s="19" t="n">
        <v>46081.8333333333</v>
      </c>
      <c r="B1214" s="1" t="s">
        <v>32</v>
      </c>
      <c r="C1214" s="1" t="s">
        <v>190</v>
      </c>
      <c r="D1214" s="1" t="s">
        <v>197</v>
      </c>
      <c r="E1214" s="1" t="n">
        <f aca="false">'✍️ Score Entry 2025-26'!F1218</f>
        <v>0</v>
      </c>
      <c r="F1214" s="1" t="n">
        <f aca="false">'✍️ Score Entry 2025-26'!G1218</f>
        <v>0</v>
      </c>
      <c r="G1214" s="20" t="b">
        <f aca="false">E1214&gt;F1214</f>
        <v>0</v>
      </c>
      <c r="H1214" s="20" t="b">
        <f aca="false">F1214&gt;E1214</f>
        <v>0</v>
      </c>
    </row>
    <row r="1215" customFormat="false" ht="15" hidden="false" customHeight="true" outlineLevel="0" collapsed="false">
      <c r="A1215" s="19" t="n">
        <v>46082.8333333333</v>
      </c>
      <c r="B1215" s="1" t="s">
        <v>33</v>
      </c>
      <c r="C1215" s="1" t="s">
        <v>171</v>
      </c>
      <c r="D1215" s="1" t="s">
        <v>158</v>
      </c>
      <c r="E1215" s="1" t="n">
        <f aca="false">'✍️ Score Entry 2025-26'!F1219</f>
        <v>0</v>
      </c>
      <c r="F1215" s="1" t="n">
        <f aca="false">'✍️ Score Entry 2025-26'!G1219</f>
        <v>0</v>
      </c>
      <c r="G1215" s="20" t="b">
        <f aca="false">E1215&gt;F1215</f>
        <v>0</v>
      </c>
      <c r="H1215" s="20" t="b">
        <f aca="false">F1215&gt;E1215</f>
        <v>0</v>
      </c>
    </row>
    <row r="1216" customFormat="false" ht="15" hidden="false" customHeight="true" outlineLevel="0" collapsed="false">
      <c r="A1216" s="19" t="n">
        <v>46082.8333333333</v>
      </c>
      <c r="B1216" s="1" t="s">
        <v>30</v>
      </c>
      <c r="C1216" s="1" t="s">
        <v>173</v>
      </c>
      <c r="D1216" s="1" t="s">
        <v>166</v>
      </c>
      <c r="E1216" s="1" t="n">
        <f aca="false">'✍️ Score Entry 2025-26'!F1220</f>
        <v>0</v>
      </c>
      <c r="F1216" s="1" t="n">
        <f aca="false">'✍️ Score Entry 2025-26'!G1220</f>
        <v>0</v>
      </c>
      <c r="G1216" s="20" t="b">
        <f aca="false">E1216&gt;F1216</f>
        <v>0</v>
      </c>
      <c r="H1216" s="20" t="b">
        <f aca="false">F1216&gt;E1216</f>
        <v>0</v>
      </c>
    </row>
    <row r="1217" customFormat="false" ht="15" hidden="false" customHeight="true" outlineLevel="0" collapsed="false">
      <c r="A1217" s="19" t="n">
        <v>46082.8333333333</v>
      </c>
      <c r="B1217" s="1" t="s">
        <v>30</v>
      </c>
      <c r="C1217" s="1" t="s">
        <v>16</v>
      </c>
      <c r="D1217" s="1" t="s">
        <v>181</v>
      </c>
      <c r="E1217" s="1" t="n">
        <f aca="false">'✍️ Score Entry 2025-26'!F1221</f>
        <v>0</v>
      </c>
      <c r="F1217" s="1" t="n">
        <f aca="false">'✍️ Score Entry 2025-26'!G1221</f>
        <v>0</v>
      </c>
      <c r="G1217" s="20" t="b">
        <f aca="false">E1217&gt;F1217</f>
        <v>0</v>
      </c>
      <c r="H1217" s="20" t="b">
        <f aca="false">F1217&gt;E1217</f>
        <v>0</v>
      </c>
    </row>
    <row r="1218" customFormat="false" ht="15" hidden="false" customHeight="true" outlineLevel="0" collapsed="false">
      <c r="A1218" s="19" t="n">
        <v>46082.8333333333</v>
      </c>
      <c r="B1218" s="1" t="s">
        <v>30</v>
      </c>
      <c r="C1218" s="1" t="s">
        <v>167</v>
      </c>
      <c r="D1218" s="1" t="s">
        <v>114</v>
      </c>
      <c r="E1218" s="1" t="n">
        <f aca="false">'✍️ Score Entry 2025-26'!F1222</f>
        <v>0</v>
      </c>
      <c r="F1218" s="1" t="n">
        <f aca="false">'✍️ Score Entry 2025-26'!G1222</f>
        <v>0</v>
      </c>
      <c r="G1218" s="20" t="b">
        <f aca="false">E1218&gt;F1218</f>
        <v>0</v>
      </c>
      <c r="H1218" s="20" t="b">
        <f aca="false">F1218&gt;E1218</f>
        <v>0</v>
      </c>
    </row>
    <row r="1219" customFormat="false" ht="15" hidden="false" customHeight="true" outlineLevel="0" collapsed="false">
      <c r="A1219" s="19" t="n">
        <v>46082.8333333333</v>
      </c>
      <c r="B1219" s="1" t="s">
        <v>31</v>
      </c>
      <c r="C1219" s="1" t="s">
        <v>213</v>
      </c>
      <c r="D1219" s="1" t="s">
        <v>164</v>
      </c>
      <c r="E1219" s="1" t="n">
        <f aca="false">'✍️ Score Entry 2025-26'!F1223</f>
        <v>0</v>
      </c>
      <c r="F1219" s="1" t="n">
        <f aca="false">'✍️ Score Entry 2025-26'!G1223</f>
        <v>0</v>
      </c>
      <c r="G1219" s="20" t="b">
        <f aca="false">E1219&gt;F1219</f>
        <v>0</v>
      </c>
      <c r="H1219" s="20" t="b">
        <f aca="false">F1219&gt;E1219</f>
        <v>0</v>
      </c>
    </row>
    <row r="1220" customFormat="false" ht="15" hidden="false" customHeight="true" outlineLevel="0" collapsed="false">
      <c r="A1220" s="19" t="n">
        <v>46082.8333333333</v>
      </c>
      <c r="B1220" s="1" t="s">
        <v>30</v>
      </c>
      <c r="C1220" s="1" t="s">
        <v>203</v>
      </c>
      <c r="D1220" s="1" t="s">
        <v>119</v>
      </c>
      <c r="E1220" s="1" t="n">
        <f aca="false">'✍️ Score Entry 2025-26'!F1224</f>
        <v>0</v>
      </c>
      <c r="F1220" s="1" t="n">
        <f aca="false">'✍️ Score Entry 2025-26'!G1224</f>
        <v>0</v>
      </c>
      <c r="G1220" s="20" t="b">
        <f aca="false">E1220&gt;F1220</f>
        <v>0</v>
      </c>
      <c r="H1220" s="20" t="b">
        <f aca="false">F1220&gt;E1220</f>
        <v>0</v>
      </c>
    </row>
    <row r="1221" customFormat="false" ht="15" hidden="false" customHeight="true" outlineLevel="0" collapsed="false">
      <c r="A1221" s="19" t="n">
        <v>46082.8333333333</v>
      </c>
      <c r="B1221" s="1" t="s">
        <v>30</v>
      </c>
      <c r="C1221" s="1" t="s">
        <v>117</v>
      </c>
      <c r="D1221" s="1" t="s">
        <v>118</v>
      </c>
      <c r="E1221" s="1" t="n">
        <f aca="false">'✍️ Score Entry 2025-26'!F1225</f>
        <v>0</v>
      </c>
      <c r="F1221" s="1" t="n">
        <f aca="false">'✍️ Score Entry 2025-26'!G1225</f>
        <v>0</v>
      </c>
      <c r="G1221" s="20" t="b">
        <f aca="false">E1221&gt;F1221</f>
        <v>0</v>
      </c>
      <c r="H1221" s="20" t="b">
        <f aca="false">F1221&gt;E1221</f>
        <v>0</v>
      </c>
    </row>
    <row r="1222" customFormat="false" ht="15" hidden="false" customHeight="true" outlineLevel="0" collapsed="false">
      <c r="A1222" s="19" t="n">
        <v>46082.8333333333</v>
      </c>
      <c r="B1222" s="1" t="s">
        <v>30</v>
      </c>
      <c r="C1222" s="1" t="s">
        <v>208</v>
      </c>
      <c r="D1222" s="1" t="s">
        <v>176</v>
      </c>
      <c r="E1222" s="1" t="n">
        <f aca="false">'✍️ Score Entry 2025-26'!F1226</f>
        <v>0</v>
      </c>
      <c r="F1222" s="1" t="n">
        <f aca="false">'✍️ Score Entry 2025-26'!G1226</f>
        <v>0</v>
      </c>
      <c r="G1222" s="20" t="b">
        <f aca="false">E1222&gt;F1222</f>
        <v>0</v>
      </c>
      <c r="H1222" s="20" t="b">
        <f aca="false">F1222&gt;E1222</f>
        <v>0</v>
      </c>
    </row>
    <row r="1223" customFormat="false" ht="15" hidden="false" customHeight="true" outlineLevel="0" collapsed="false">
      <c r="A1223" s="19" t="n">
        <v>46082.8333333333</v>
      </c>
      <c r="B1223" s="1" t="s">
        <v>30</v>
      </c>
      <c r="C1223" s="1" t="s">
        <v>116</v>
      </c>
      <c r="D1223" s="1" t="s">
        <v>124</v>
      </c>
      <c r="E1223" s="1" t="n">
        <f aca="false">'✍️ Score Entry 2025-26'!F1227</f>
        <v>0</v>
      </c>
      <c r="F1223" s="1" t="n">
        <f aca="false">'✍️ Score Entry 2025-26'!G1227</f>
        <v>0</v>
      </c>
      <c r="G1223" s="20" t="b">
        <f aca="false">E1223&gt;F1223</f>
        <v>0</v>
      </c>
      <c r="H1223" s="20" t="b">
        <f aca="false">F1223&gt;E1223</f>
        <v>0</v>
      </c>
    </row>
    <row r="1224" customFormat="false" ht="15" hidden="false" customHeight="true" outlineLevel="0" collapsed="false">
      <c r="A1224" s="19" t="n">
        <v>46082.8333333333</v>
      </c>
      <c r="B1224" s="1" t="s">
        <v>30</v>
      </c>
      <c r="C1224" s="1" t="s">
        <v>18</v>
      </c>
      <c r="D1224" s="1" t="s">
        <v>115</v>
      </c>
      <c r="E1224" s="1" t="n">
        <f aca="false">'✍️ Score Entry 2025-26'!F1228</f>
        <v>0</v>
      </c>
      <c r="F1224" s="1" t="n">
        <f aca="false">'✍️ Score Entry 2025-26'!G1228</f>
        <v>0</v>
      </c>
      <c r="G1224" s="20" t="b">
        <f aca="false">E1224&gt;F1224</f>
        <v>0</v>
      </c>
      <c r="H1224" s="20" t="b">
        <f aca="false">F1224&gt;E1224</f>
        <v>0</v>
      </c>
    </row>
    <row r="1225" customFormat="false" ht="15" hidden="false" customHeight="true" outlineLevel="0" collapsed="false">
      <c r="A1225" s="19" t="n">
        <v>46082.8333333333</v>
      </c>
      <c r="B1225" s="1" t="s">
        <v>30</v>
      </c>
      <c r="C1225" s="1" t="s">
        <v>200</v>
      </c>
      <c r="D1225" s="1" t="s">
        <v>182</v>
      </c>
      <c r="E1225" s="1" t="n">
        <f aca="false">'✍️ Score Entry 2025-26'!F1229</f>
        <v>0</v>
      </c>
      <c r="F1225" s="1" t="n">
        <f aca="false">'✍️ Score Entry 2025-26'!G1229</f>
        <v>0</v>
      </c>
      <c r="G1225" s="20" t="b">
        <f aca="false">E1225&gt;F1225</f>
        <v>0</v>
      </c>
      <c r="H1225" s="20" t="b">
        <f aca="false">F1225&gt;E1225</f>
        <v>0</v>
      </c>
    </row>
    <row r="1226" customFormat="false" ht="15" hidden="false" customHeight="true" outlineLevel="0" collapsed="false">
      <c r="A1226" s="19" t="n">
        <v>46082.8333333333</v>
      </c>
      <c r="B1226" s="1" t="s">
        <v>33</v>
      </c>
      <c r="C1226" s="1" t="s">
        <v>120</v>
      </c>
      <c r="D1226" s="1" t="s">
        <v>17</v>
      </c>
      <c r="E1226" s="1" t="n">
        <f aca="false">'✍️ Score Entry 2025-26'!F1230</f>
        <v>0</v>
      </c>
      <c r="F1226" s="1" t="n">
        <f aca="false">'✍️ Score Entry 2025-26'!G1230</f>
        <v>0</v>
      </c>
      <c r="G1226" s="20" t="b">
        <f aca="false">E1226&gt;F1226</f>
        <v>0</v>
      </c>
      <c r="H1226" s="20" t="b">
        <f aca="false">F1226&gt;E1226</f>
        <v>0</v>
      </c>
    </row>
    <row r="1227" customFormat="false" ht="15" hidden="false" customHeight="true" outlineLevel="0" collapsed="false">
      <c r="A1227" s="19" t="n">
        <v>46082.8333333333</v>
      </c>
      <c r="B1227" s="1" t="s">
        <v>33</v>
      </c>
      <c r="C1227" s="1" t="s">
        <v>144</v>
      </c>
      <c r="D1227" s="1" t="s">
        <v>159</v>
      </c>
      <c r="E1227" s="1" t="n">
        <f aca="false">'✍️ Score Entry 2025-26'!F1231</f>
        <v>0</v>
      </c>
      <c r="F1227" s="1" t="n">
        <f aca="false">'✍️ Score Entry 2025-26'!G1231</f>
        <v>0</v>
      </c>
      <c r="G1227" s="20" t="b">
        <f aca="false">E1227&gt;F1227</f>
        <v>0</v>
      </c>
      <c r="H1227" s="20" t="b">
        <f aca="false">F1227&gt;E1227</f>
        <v>0</v>
      </c>
    </row>
    <row r="1228" customFormat="false" ht="15" hidden="false" customHeight="true" outlineLevel="0" collapsed="false">
      <c r="A1228" s="19" t="n">
        <v>46082.8333333333</v>
      </c>
      <c r="B1228" s="1" t="s">
        <v>33</v>
      </c>
      <c r="C1228" s="1" t="s">
        <v>205</v>
      </c>
      <c r="D1228" s="1" t="s">
        <v>154</v>
      </c>
      <c r="E1228" s="1" t="n">
        <f aca="false">'✍️ Score Entry 2025-26'!F1232</f>
        <v>0</v>
      </c>
      <c r="F1228" s="1" t="n">
        <f aca="false">'✍️ Score Entry 2025-26'!G1232</f>
        <v>0</v>
      </c>
      <c r="G1228" s="20" t="b">
        <f aca="false">E1228&gt;F1228</f>
        <v>0</v>
      </c>
      <c r="H1228" s="20" t="b">
        <f aca="false">F1228&gt;E1228</f>
        <v>0</v>
      </c>
    </row>
    <row r="1229" customFormat="false" ht="15" hidden="false" customHeight="true" outlineLevel="0" collapsed="false">
      <c r="A1229" s="19" t="n">
        <v>46082.8333333333</v>
      </c>
      <c r="B1229" s="1" t="s">
        <v>30</v>
      </c>
      <c r="C1229" s="1" t="s">
        <v>151</v>
      </c>
      <c r="D1229" s="1" t="s">
        <v>141</v>
      </c>
      <c r="E1229" s="1" t="n">
        <f aca="false">'✍️ Score Entry 2025-26'!F1233</f>
        <v>0</v>
      </c>
      <c r="F1229" s="1" t="n">
        <f aca="false">'✍️ Score Entry 2025-26'!G1233</f>
        <v>0</v>
      </c>
      <c r="G1229" s="20" t="b">
        <f aca="false">E1229&gt;F1229</f>
        <v>0</v>
      </c>
      <c r="H1229" s="20" t="b">
        <f aca="false">F1229&gt;E1229</f>
        <v>0</v>
      </c>
    </row>
    <row r="1230" customFormat="false" ht="15" hidden="false" customHeight="true" outlineLevel="0" collapsed="false">
      <c r="A1230" s="19" t="n">
        <v>46082.8333333333</v>
      </c>
      <c r="B1230" s="1" t="s">
        <v>33</v>
      </c>
      <c r="C1230" s="1" t="s">
        <v>135</v>
      </c>
      <c r="D1230" s="1" t="s">
        <v>172</v>
      </c>
      <c r="E1230" s="1" t="n">
        <f aca="false">'✍️ Score Entry 2025-26'!F1234</f>
        <v>0</v>
      </c>
      <c r="F1230" s="1" t="n">
        <f aca="false">'✍️ Score Entry 2025-26'!G1234</f>
        <v>0</v>
      </c>
      <c r="G1230" s="20" t="b">
        <f aca="false">E1230&gt;F1230</f>
        <v>0</v>
      </c>
      <c r="H1230" s="20" t="b">
        <f aca="false">F1230&gt;E1230</f>
        <v>0</v>
      </c>
    </row>
    <row r="1231" customFormat="false" ht="15" hidden="false" customHeight="true" outlineLevel="0" collapsed="false">
      <c r="A1231" s="19" t="n">
        <v>46082.8333333333</v>
      </c>
      <c r="B1231" s="1" t="s">
        <v>33</v>
      </c>
      <c r="C1231" s="1" t="s">
        <v>149</v>
      </c>
      <c r="D1231" s="1" t="s">
        <v>156</v>
      </c>
      <c r="E1231" s="1" t="n">
        <f aca="false">'✍️ Score Entry 2025-26'!F1235</f>
        <v>0</v>
      </c>
      <c r="F1231" s="1" t="n">
        <f aca="false">'✍️ Score Entry 2025-26'!G1235</f>
        <v>0</v>
      </c>
      <c r="G1231" s="20" t="b">
        <f aca="false">E1231&gt;F1231</f>
        <v>0</v>
      </c>
      <c r="H1231" s="20" t="b">
        <f aca="false">F1231&gt;E1231</f>
        <v>0</v>
      </c>
    </row>
    <row r="1232" customFormat="false" ht="15" hidden="false" customHeight="true" outlineLevel="0" collapsed="false">
      <c r="A1232" s="19" t="n">
        <v>46082.8333333333</v>
      </c>
      <c r="B1232" s="1" t="s">
        <v>33</v>
      </c>
      <c r="C1232" s="1" t="s">
        <v>204</v>
      </c>
      <c r="D1232" s="1" t="s">
        <v>134</v>
      </c>
      <c r="E1232" s="1" t="n">
        <f aca="false">'✍️ Score Entry 2025-26'!F1236</f>
        <v>0</v>
      </c>
      <c r="F1232" s="1" t="n">
        <f aca="false">'✍️ Score Entry 2025-26'!G1236</f>
        <v>0</v>
      </c>
      <c r="G1232" s="20" t="b">
        <f aca="false">E1232&gt;F1232</f>
        <v>0</v>
      </c>
      <c r="H1232" s="20" t="b">
        <f aca="false">F1232&gt;E1232</f>
        <v>0</v>
      </c>
    </row>
    <row r="1233" customFormat="false" ht="15" hidden="false" customHeight="true" outlineLevel="0" collapsed="false">
      <c r="A1233" s="19" t="n">
        <v>46082.8333333333</v>
      </c>
      <c r="B1233" s="1" t="s">
        <v>33</v>
      </c>
      <c r="C1233" s="1" t="s">
        <v>206</v>
      </c>
      <c r="D1233" s="1" t="s">
        <v>155</v>
      </c>
      <c r="E1233" s="1" t="n">
        <f aca="false">'✍️ Score Entry 2025-26'!F1237</f>
        <v>0</v>
      </c>
      <c r="F1233" s="1" t="n">
        <f aca="false">'✍️ Score Entry 2025-26'!G1237</f>
        <v>0</v>
      </c>
      <c r="G1233" s="20" t="b">
        <f aca="false">E1233&gt;F1233</f>
        <v>0</v>
      </c>
      <c r="H1233" s="20" t="b">
        <f aca="false">F1233&gt;E1233</f>
        <v>0</v>
      </c>
    </row>
    <row r="1234" customFormat="false" ht="15" hidden="false" customHeight="true" outlineLevel="0" collapsed="false">
      <c r="A1234" s="19" t="n">
        <v>46082.8333333333</v>
      </c>
      <c r="B1234" s="1" t="s">
        <v>33</v>
      </c>
      <c r="C1234" s="1" t="s">
        <v>161</v>
      </c>
      <c r="D1234" s="1" t="s">
        <v>157</v>
      </c>
      <c r="E1234" s="1" t="n">
        <f aca="false">'✍️ Score Entry 2025-26'!F1238</f>
        <v>0</v>
      </c>
      <c r="F1234" s="1" t="n">
        <f aca="false">'✍️ Score Entry 2025-26'!G1238</f>
        <v>0</v>
      </c>
      <c r="G1234" s="20" t="b">
        <f aca="false">E1234&gt;F1234</f>
        <v>0</v>
      </c>
      <c r="H1234" s="20" t="b">
        <f aca="false">F1234&gt;E1234</f>
        <v>0</v>
      </c>
    </row>
    <row r="1235" customFormat="false" ht="15" hidden="false" customHeight="true" outlineLevel="0" collapsed="false">
      <c r="A1235" s="19" t="n">
        <v>46082.8333333333</v>
      </c>
      <c r="B1235" s="1" t="s">
        <v>31</v>
      </c>
      <c r="C1235" s="1" t="s">
        <v>20</v>
      </c>
      <c r="D1235" s="1" t="s">
        <v>177</v>
      </c>
      <c r="E1235" s="1" t="n">
        <f aca="false">'✍️ Score Entry 2025-26'!F1239</f>
        <v>0</v>
      </c>
      <c r="F1235" s="1" t="n">
        <f aca="false">'✍️ Score Entry 2025-26'!G1239</f>
        <v>0</v>
      </c>
      <c r="G1235" s="20" t="b">
        <f aca="false">E1235&gt;F1235</f>
        <v>0</v>
      </c>
      <c r="H1235" s="20" t="b">
        <f aca="false">F1235&gt;E1235</f>
        <v>0</v>
      </c>
    </row>
    <row r="1236" customFormat="false" ht="15" hidden="false" customHeight="true" outlineLevel="0" collapsed="false">
      <c r="A1236" s="19" t="n">
        <v>46082.8333333333</v>
      </c>
      <c r="B1236" s="1" t="s">
        <v>31</v>
      </c>
      <c r="C1236" s="1" t="s">
        <v>139</v>
      </c>
      <c r="D1236" s="1" t="s">
        <v>168</v>
      </c>
      <c r="E1236" s="1" t="n">
        <f aca="false">'✍️ Score Entry 2025-26'!F1240</f>
        <v>0</v>
      </c>
      <c r="F1236" s="1" t="n">
        <f aca="false">'✍️ Score Entry 2025-26'!G1240</f>
        <v>0</v>
      </c>
      <c r="G1236" s="20" t="b">
        <f aca="false">E1236&gt;F1236</f>
        <v>0</v>
      </c>
      <c r="H1236" s="20" t="b">
        <f aca="false">F1236&gt;E1236</f>
        <v>0</v>
      </c>
    </row>
    <row r="1237" customFormat="false" ht="15" hidden="false" customHeight="true" outlineLevel="0" collapsed="false">
      <c r="A1237" s="19" t="n">
        <v>46082.8333333333</v>
      </c>
      <c r="B1237" s="1" t="s">
        <v>31</v>
      </c>
      <c r="C1237" s="1" t="s">
        <v>178</v>
      </c>
      <c r="D1237" s="1" t="s">
        <v>174</v>
      </c>
      <c r="E1237" s="1" t="n">
        <f aca="false">'✍️ Score Entry 2025-26'!F1241</f>
        <v>0</v>
      </c>
      <c r="F1237" s="1" t="n">
        <f aca="false">'✍️ Score Entry 2025-26'!G1241</f>
        <v>0</v>
      </c>
      <c r="G1237" s="20" t="b">
        <f aca="false">E1237&gt;F1237</f>
        <v>0</v>
      </c>
      <c r="H1237" s="20" t="b">
        <f aca="false">F1237&gt;E1237</f>
        <v>0</v>
      </c>
    </row>
    <row r="1238" customFormat="false" ht="15" hidden="false" customHeight="true" outlineLevel="0" collapsed="false">
      <c r="A1238" s="19" t="n">
        <v>46082.8333333333</v>
      </c>
      <c r="B1238" s="1" t="s">
        <v>31</v>
      </c>
      <c r="C1238" s="1" t="s">
        <v>210</v>
      </c>
      <c r="D1238" s="1" t="s">
        <v>145</v>
      </c>
      <c r="E1238" s="1" t="n">
        <f aca="false">'✍️ Score Entry 2025-26'!F1242</f>
        <v>0</v>
      </c>
      <c r="F1238" s="1" t="n">
        <f aca="false">'✍️ Score Entry 2025-26'!G1242</f>
        <v>0</v>
      </c>
      <c r="G1238" s="20" t="b">
        <f aca="false">E1238&gt;F1238</f>
        <v>0</v>
      </c>
      <c r="H1238" s="20" t="b">
        <f aca="false">F1238&gt;E1238</f>
        <v>0</v>
      </c>
    </row>
    <row r="1239" customFormat="false" ht="15" hidden="false" customHeight="true" outlineLevel="0" collapsed="false">
      <c r="A1239" s="19" t="n">
        <v>46082.8333333333</v>
      </c>
      <c r="B1239" s="1" t="s">
        <v>31</v>
      </c>
      <c r="C1239" s="1" t="s">
        <v>163</v>
      </c>
      <c r="D1239" s="1" t="s">
        <v>22</v>
      </c>
      <c r="E1239" s="1" t="n">
        <f aca="false">'✍️ Score Entry 2025-26'!F1243</f>
        <v>0</v>
      </c>
      <c r="F1239" s="1" t="n">
        <f aca="false">'✍️ Score Entry 2025-26'!G1243</f>
        <v>0</v>
      </c>
      <c r="G1239" s="20" t="b">
        <f aca="false">E1239&gt;F1239</f>
        <v>0</v>
      </c>
      <c r="H1239" s="20" t="b">
        <f aca="false">F1239&gt;E1239</f>
        <v>0</v>
      </c>
    </row>
    <row r="1240" customFormat="false" ht="15" hidden="false" customHeight="true" outlineLevel="0" collapsed="false">
      <c r="A1240" s="19" t="n">
        <v>46082.8333333333</v>
      </c>
      <c r="B1240" s="1" t="s">
        <v>31</v>
      </c>
      <c r="C1240" s="1" t="s">
        <v>19</v>
      </c>
      <c r="D1240" s="1" t="s">
        <v>136</v>
      </c>
      <c r="E1240" s="1" t="n">
        <f aca="false">'✍️ Score Entry 2025-26'!F1244</f>
        <v>0</v>
      </c>
      <c r="F1240" s="1" t="n">
        <f aca="false">'✍️ Score Entry 2025-26'!G1244</f>
        <v>0</v>
      </c>
      <c r="G1240" s="20" t="b">
        <f aca="false">E1240&gt;F1240</f>
        <v>0</v>
      </c>
      <c r="H1240" s="20" t="b">
        <f aca="false">F1240&gt;E1240</f>
        <v>0</v>
      </c>
    </row>
    <row r="1241" customFormat="false" ht="15" hidden="false" customHeight="true" outlineLevel="0" collapsed="false">
      <c r="A1241" s="19" t="n">
        <v>46082.8333333333</v>
      </c>
      <c r="B1241" s="1" t="s">
        <v>31</v>
      </c>
      <c r="C1241" s="1" t="s">
        <v>165</v>
      </c>
      <c r="D1241" s="1" t="s">
        <v>140</v>
      </c>
      <c r="E1241" s="1" t="n">
        <f aca="false">'✍️ Score Entry 2025-26'!F1245</f>
        <v>0</v>
      </c>
      <c r="F1241" s="1" t="n">
        <f aca="false">'✍️ Score Entry 2025-26'!G1245</f>
        <v>0</v>
      </c>
      <c r="G1241" s="20" t="b">
        <f aca="false">E1241&gt;F1241</f>
        <v>0</v>
      </c>
      <c r="H1241" s="20" t="b">
        <f aca="false">F1241&gt;E1241</f>
        <v>0</v>
      </c>
    </row>
    <row r="1242" customFormat="false" ht="15" hidden="false" customHeight="true" outlineLevel="0" collapsed="false">
      <c r="A1242" s="19" t="n">
        <v>46082.8333333333</v>
      </c>
      <c r="B1242" s="1" t="s">
        <v>31</v>
      </c>
      <c r="C1242" s="1" t="s">
        <v>146</v>
      </c>
      <c r="D1242" s="1" t="s">
        <v>169</v>
      </c>
      <c r="E1242" s="1" t="n">
        <f aca="false">'✍️ Score Entry 2025-26'!F1246</f>
        <v>0</v>
      </c>
      <c r="F1242" s="1" t="n">
        <f aca="false">'✍️ Score Entry 2025-26'!G1246</f>
        <v>0</v>
      </c>
      <c r="G1242" s="20" t="b">
        <f aca="false">E1242&gt;F1242</f>
        <v>0</v>
      </c>
      <c r="H1242" s="20" t="b">
        <f aca="false">F1242&gt;E1242</f>
        <v>0</v>
      </c>
    </row>
    <row r="1243" customFormat="false" ht="15" hidden="false" customHeight="true" outlineLevel="0" collapsed="false">
      <c r="A1243" s="19" t="n">
        <v>46082.8333333333</v>
      </c>
      <c r="B1243" s="1" t="s">
        <v>31</v>
      </c>
      <c r="C1243" s="1" t="s">
        <v>209</v>
      </c>
      <c r="D1243" s="1" t="s">
        <v>24</v>
      </c>
      <c r="E1243" s="1" t="n">
        <f aca="false">'✍️ Score Entry 2025-26'!F1247</f>
        <v>0</v>
      </c>
      <c r="F1243" s="1" t="n">
        <f aca="false">'✍️ Score Entry 2025-26'!G1247</f>
        <v>0</v>
      </c>
      <c r="G1243" s="20" t="b">
        <f aca="false">E1243&gt;F1243</f>
        <v>0</v>
      </c>
      <c r="H1243" s="20" t="b">
        <f aca="false">F1243&gt;E1243</f>
        <v>0</v>
      </c>
    </row>
    <row r="1244" customFormat="false" ht="15" hidden="false" customHeight="true" outlineLevel="0" collapsed="false">
      <c r="A1244" s="19" t="n">
        <v>46085.8333333333</v>
      </c>
      <c r="B1244" s="1" t="s">
        <v>29</v>
      </c>
      <c r="C1244" s="1" t="s">
        <v>138</v>
      </c>
      <c r="D1244" s="1" t="s">
        <v>162</v>
      </c>
      <c r="E1244" s="1" t="n">
        <f aca="false">'✍️ Score Entry 2025-26'!F1248</f>
        <v>0</v>
      </c>
      <c r="F1244" s="1" t="n">
        <f aca="false">'✍️ Score Entry 2025-26'!G1248</f>
        <v>0</v>
      </c>
      <c r="G1244" s="20" t="b">
        <f aca="false">E1244&gt;F1244</f>
        <v>0</v>
      </c>
      <c r="H1244" s="20" t="b">
        <f aca="false">F1244&gt;E1244</f>
        <v>0</v>
      </c>
    </row>
    <row r="1245" customFormat="false" ht="15" hidden="false" customHeight="true" outlineLevel="0" collapsed="false">
      <c r="A1245" s="19" t="n">
        <v>46085.8333333333</v>
      </c>
      <c r="B1245" s="1" t="s">
        <v>29</v>
      </c>
      <c r="C1245" s="1" t="s">
        <v>131</v>
      </c>
      <c r="D1245" s="1" t="s">
        <v>21</v>
      </c>
      <c r="E1245" s="1" t="n">
        <f aca="false">'✍️ Score Entry 2025-26'!F1249</f>
        <v>0</v>
      </c>
      <c r="F1245" s="1" t="n">
        <f aca="false">'✍️ Score Entry 2025-26'!G1249</f>
        <v>0</v>
      </c>
      <c r="G1245" s="20" t="b">
        <f aca="false">E1245&gt;F1245</f>
        <v>0</v>
      </c>
      <c r="H1245" s="20" t="b">
        <f aca="false">F1245&gt;E1245</f>
        <v>0</v>
      </c>
    </row>
    <row r="1246" customFormat="false" ht="15" hidden="false" customHeight="true" outlineLevel="0" collapsed="false">
      <c r="A1246" s="19" t="n">
        <v>46085.8333333333</v>
      </c>
      <c r="B1246" s="1" t="s">
        <v>29</v>
      </c>
      <c r="C1246" s="1" t="s">
        <v>127</v>
      </c>
      <c r="D1246" s="1" t="s">
        <v>152</v>
      </c>
      <c r="E1246" s="1" t="n">
        <f aca="false">'✍️ Score Entry 2025-26'!F1250</f>
        <v>0</v>
      </c>
      <c r="F1246" s="1" t="n">
        <f aca="false">'✍️ Score Entry 2025-26'!G1250</f>
        <v>0</v>
      </c>
      <c r="G1246" s="20" t="b">
        <f aca="false">E1246&gt;F1246</f>
        <v>0</v>
      </c>
      <c r="H1246" s="20" t="b">
        <f aca="false">F1246&gt;E1246</f>
        <v>0</v>
      </c>
    </row>
    <row r="1247" customFormat="false" ht="15" hidden="false" customHeight="true" outlineLevel="0" collapsed="false">
      <c r="A1247" s="19" t="n">
        <v>46085.8333333333</v>
      </c>
      <c r="B1247" s="1" t="s">
        <v>29</v>
      </c>
      <c r="C1247" s="1" t="s">
        <v>180</v>
      </c>
      <c r="D1247" s="1" t="s">
        <v>153</v>
      </c>
      <c r="E1247" s="1" t="n">
        <f aca="false">'✍️ Score Entry 2025-26'!F1251</f>
        <v>0</v>
      </c>
      <c r="F1247" s="1" t="n">
        <f aca="false">'✍️ Score Entry 2025-26'!G1251</f>
        <v>0</v>
      </c>
      <c r="G1247" s="20" t="b">
        <f aca="false">E1247&gt;F1247</f>
        <v>0</v>
      </c>
      <c r="H1247" s="20" t="b">
        <f aca="false">F1247&gt;E1247</f>
        <v>0</v>
      </c>
    </row>
    <row r="1248" customFormat="false" ht="15" hidden="false" customHeight="true" outlineLevel="0" collapsed="false">
      <c r="A1248" s="19" t="n">
        <v>46085.8333333333</v>
      </c>
      <c r="B1248" s="1" t="s">
        <v>29</v>
      </c>
      <c r="C1248" s="1" t="s">
        <v>129</v>
      </c>
      <c r="D1248" s="1" t="s">
        <v>130</v>
      </c>
      <c r="E1248" s="1" t="n">
        <f aca="false">'✍️ Score Entry 2025-26'!F1252</f>
        <v>0</v>
      </c>
      <c r="F1248" s="1" t="n">
        <f aca="false">'✍️ Score Entry 2025-26'!G1252</f>
        <v>0</v>
      </c>
      <c r="G1248" s="20" t="b">
        <f aca="false">E1248&gt;F1248</f>
        <v>0</v>
      </c>
      <c r="H1248" s="20" t="b">
        <f aca="false">F1248&gt;E1248</f>
        <v>0</v>
      </c>
    </row>
    <row r="1249" customFormat="false" ht="15" hidden="false" customHeight="true" outlineLevel="0" collapsed="false">
      <c r="A1249" s="19" t="n">
        <v>46085.8333333333</v>
      </c>
      <c r="B1249" s="1" t="s">
        <v>29</v>
      </c>
      <c r="C1249" s="1" t="s">
        <v>128</v>
      </c>
      <c r="D1249" s="1" t="s">
        <v>201</v>
      </c>
      <c r="E1249" s="1" t="n">
        <f aca="false">'✍️ Score Entry 2025-26'!F1253</f>
        <v>0</v>
      </c>
      <c r="F1249" s="1" t="n">
        <f aca="false">'✍️ Score Entry 2025-26'!G1253</f>
        <v>0</v>
      </c>
      <c r="G1249" s="20" t="b">
        <f aca="false">E1249&gt;F1249</f>
        <v>0</v>
      </c>
      <c r="H1249" s="20" t="b">
        <f aca="false">F1249&gt;E1249</f>
        <v>0</v>
      </c>
    </row>
    <row r="1250" customFormat="false" ht="15" hidden="false" customHeight="true" outlineLevel="0" collapsed="false">
      <c r="A1250" s="19" t="n">
        <v>46085.8333333333</v>
      </c>
      <c r="B1250" s="1" t="s">
        <v>29</v>
      </c>
      <c r="C1250" s="1" t="s">
        <v>122</v>
      </c>
      <c r="D1250" s="1" t="s">
        <v>137</v>
      </c>
      <c r="E1250" s="1" t="n">
        <f aca="false">'✍️ Score Entry 2025-26'!F1254</f>
        <v>0</v>
      </c>
      <c r="F1250" s="1" t="n">
        <f aca="false">'✍️ Score Entry 2025-26'!G1254</f>
        <v>0</v>
      </c>
      <c r="G1250" s="20" t="b">
        <f aca="false">E1250&gt;F1250</f>
        <v>0</v>
      </c>
      <c r="H1250" s="20" t="b">
        <f aca="false">F1250&gt;E1250</f>
        <v>0</v>
      </c>
    </row>
    <row r="1251" customFormat="false" ht="15" hidden="false" customHeight="true" outlineLevel="0" collapsed="false">
      <c r="A1251" s="19" t="n">
        <v>46085.8333333333</v>
      </c>
      <c r="B1251" s="1" t="s">
        <v>29</v>
      </c>
      <c r="C1251" s="1" t="s">
        <v>207</v>
      </c>
      <c r="D1251" s="1" t="s">
        <v>202</v>
      </c>
      <c r="E1251" s="1" t="n">
        <f aca="false">'✍️ Score Entry 2025-26'!F1255</f>
        <v>0</v>
      </c>
      <c r="F1251" s="1" t="n">
        <f aca="false">'✍️ Score Entry 2025-26'!G1255</f>
        <v>0</v>
      </c>
      <c r="G1251" s="20" t="b">
        <f aca="false">E1251&gt;F1251</f>
        <v>0</v>
      </c>
      <c r="H1251" s="20" t="b">
        <f aca="false">F1251&gt;E1251</f>
        <v>0</v>
      </c>
    </row>
    <row r="1252" customFormat="false" ht="15" hidden="false" customHeight="true" outlineLevel="0" collapsed="false">
      <c r="A1252" s="19" t="n">
        <v>46085.8333333333</v>
      </c>
      <c r="B1252" s="1" t="s">
        <v>29</v>
      </c>
      <c r="C1252" s="1" t="s">
        <v>23</v>
      </c>
      <c r="D1252" s="1" t="s">
        <v>126</v>
      </c>
      <c r="E1252" s="1" t="n">
        <f aca="false">'✍️ Score Entry 2025-26'!F1256</f>
        <v>0</v>
      </c>
      <c r="F1252" s="1" t="n">
        <f aca="false">'✍️ Score Entry 2025-26'!G1256</f>
        <v>0</v>
      </c>
      <c r="G1252" s="20" t="b">
        <f aca="false">E1252&gt;F1252</f>
        <v>0</v>
      </c>
      <c r="H1252" s="20" t="b">
        <f aca="false">F1252&gt;E1252</f>
        <v>0</v>
      </c>
    </row>
    <row r="1253" customFormat="false" ht="15" hidden="false" customHeight="true" outlineLevel="0" collapsed="false">
      <c r="A1253" s="19" t="n">
        <v>46085.8333333333</v>
      </c>
      <c r="B1253" s="1" t="s">
        <v>29</v>
      </c>
      <c r="C1253" s="1" t="s">
        <v>132</v>
      </c>
      <c r="D1253" s="1" t="s">
        <v>121</v>
      </c>
      <c r="E1253" s="1" t="n">
        <f aca="false">'✍️ Score Entry 2025-26'!F1257</f>
        <v>0</v>
      </c>
      <c r="F1253" s="1" t="n">
        <f aca="false">'✍️ Score Entry 2025-26'!G1257</f>
        <v>0</v>
      </c>
      <c r="G1253" s="20" t="b">
        <f aca="false">E1253&gt;F1253</f>
        <v>0</v>
      </c>
      <c r="H1253" s="20" t="b">
        <f aca="false">F1253&gt;E1253</f>
        <v>0</v>
      </c>
    </row>
    <row r="1254" customFormat="false" ht="15" hidden="false" customHeight="true" outlineLevel="0" collapsed="false">
      <c r="A1254" s="19" t="n">
        <v>46088.8333333333</v>
      </c>
      <c r="B1254" s="1" t="s">
        <v>32</v>
      </c>
      <c r="C1254" s="1" t="s">
        <v>197</v>
      </c>
      <c r="D1254" s="1" t="s">
        <v>212</v>
      </c>
      <c r="E1254" s="1" t="n">
        <f aca="false">'✍️ Score Entry 2025-26'!F1258</f>
        <v>0</v>
      </c>
      <c r="F1254" s="1" t="n">
        <f aca="false">'✍️ Score Entry 2025-26'!G1258</f>
        <v>0</v>
      </c>
      <c r="G1254" s="20" t="b">
        <f aca="false">E1254&gt;F1254</f>
        <v>0</v>
      </c>
      <c r="H1254" s="20" t="b">
        <f aca="false">F1254&gt;E1254</f>
        <v>0</v>
      </c>
    </row>
    <row r="1255" customFormat="false" ht="15" hidden="false" customHeight="true" outlineLevel="0" collapsed="false">
      <c r="A1255" s="19" t="n">
        <v>46088.8333333333</v>
      </c>
      <c r="B1255" s="1" t="s">
        <v>32</v>
      </c>
      <c r="C1255" s="1" t="s">
        <v>199</v>
      </c>
      <c r="D1255" s="1" t="s">
        <v>193</v>
      </c>
      <c r="E1255" s="1" t="n">
        <f aca="false">'✍️ Score Entry 2025-26'!F1259</f>
        <v>0</v>
      </c>
      <c r="F1255" s="1" t="n">
        <f aca="false">'✍️ Score Entry 2025-26'!G1259</f>
        <v>0</v>
      </c>
      <c r="G1255" s="20" t="b">
        <f aca="false">E1255&gt;F1255</f>
        <v>0</v>
      </c>
      <c r="H1255" s="20" t="b">
        <f aca="false">F1255&gt;E1255</f>
        <v>0</v>
      </c>
    </row>
    <row r="1256" customFormat="false" ht="15" hidden="false" customHeight="true" outlineLevel="0" collapsed="false">
      <c r="A1256" s="19" t="n">
        <v>46088.8333333333</v>
      </c>
      <c r="B1256" s="1" t="s">
        <v>32</v>
      </c>
      <c r="C1256" s="1" t="s">
        <v>198</v>
      </c>
      <c r="D1256" s="1" t="s">
        <v>196</v>
      </c>
      <c r="E1256" s="1" t="n">
        <f aca="false">'✍️ Score Entry 2025-26'!F1260</f>
        <v>0</v>
      </c>
      <c r="F1256" s="1" t="n">
        <f aca="false">'✍️ Score Entry 2025-26'!G1260</f>
        <v>0</v>
      </c>
      <c r="G1256" s="20" t="b">
        <f aca="false">E1256&gt;F1256</f>
        <v>0</v>
      </c>
      <c r="H1256" s="20" t="b">
        <f aca="false">F1256&gt;E1256</f>
        <v>0</v>
      </c>
    </row>
    <row r="1257" customFormat="false" ht="15" hidden="false" customHeight="true" outlineLevel="0" collapsed="false">
      <c r="A1257" s="19" t="n">
        <v>46088.8333333333</v>
      </c>
      <c r="B1257" s="1" t="s">
        <v>32</v>
      </c>
      <c r="C1257" s="1" t="s">
        <v>189</v>
      </c>
      <c r="D1257" s="1" t="s">
        <v>184</v>
      </c>
      <c r="E1257" s="1" t="n">
        <f aca="false">'✍️ Score Entry 2025-26'!F1261</f>
        <v>0</v>
      </c>
      <c r="F1257" s="1" t="n">
        <f aca="false">'✍️ Score Entry 2025-26'!G1261</f>
        <v>0</v>
      </c>
      <c r="G1257" s="20" t="b">
        <f aca="false">E1257&gt;F1257</f>
        <v>0</v>
      </c>
      <c r="H1257" s="20" t="b">
        <f aca="false">F1257&gt;E1257</f>
        <v>0</v>
      </c>
    </row>
    <row r="1258" customFormat="false" ht="15" hidden="false" customHeight="true" outlineLevel="0" collapsed="false">
      <c r="A1258" s="19" t="n">
        <v>46088.8333333333</v>
      </c>
      <c r="B1258" s="1" t="s">
        <v>32</v>
      </c>
      <c r="C1258" s="1" t="s">
        <v>187</v>
      </c>
      <c r="D1258" s="1" t="s">
        <v>190</v>
      </c>
      <c r="E1258" s="1" t="n">
        <f aca="false">'✍️ Score Entry 2025-26'!F1262</f>
        <v>0</v>
      </c>
      <c r="F1258" s="1" t="n">
        <f aca="false">'✍️ Score Entry 2025-26'!G1262</f>
        <v>0</v>
      </c>
      <c r="G1258" s="20" t="b">
        <f aca="false">E1258&gt;F1258</f>
        <v>0</v>
      </c>
      <c r="H1258" s="20" t="b">
        <f aca="false">F1258&gt;E1258</f>
        <v>0</v>
      </c>
    </row>
    <row r="1259" customFormat="false" ht="15" hidden="false" customHeight="true" outlineLevel="0" collapsed="false">
      <c r="A1259" s="19" t="n">
        <v>46088.8333333333</v>
      </c>
      <c r="B1259" s="1" t="s">
        <v>32</v>
      </c>
      <c r="C1259" s="1" t="s">
        <v>188</v>
      </c>
      <c r="D1259" s="1" t="s">
        <v>192</v>
      </c>
      <c r="E1259" s="1" t="n">
        <f aca="false">'✍️ Score Entry 2025-26'!F1263</f>
        <v>0</v>
      </c>
      <c r="F1259" s="1" t="n">
        <f aca="false">'✍️ Score Entry 2025-26'!G1263</f>
        <v>0</v>
      </c>
      <c r="G1259" s="20" t="b">
        <f aca="false">E1259&gt;F1259</f>
        <v>0</v>
      </c>
      <c r="H1259" s="20" t="b">
        <f aca="false">F1259&gt;E1259</f>
        <v>0</v>
      </c>
    </row>
    <row r="1260" customFormat="false" ht="15" hidden="false" customHeight="true" outlineLevel="0" collapsed="false">
      <c r="A1260" s="19" t="n">
        <v>46088.8333333333</v>
      </c>
      <c r="B1260" s="1" t="s">
        <v>32</v>
      </c>
      <c r="C1260" s="1" t="s">
        <v>211</v>
      </c>
      <c r="D1260" s="1" t="s">
        <v>195</v>
      </c>
      <c r="E1260" s="1" t="n">
        <f aca="false">'✍️ Score Entry 2025-26'!F1264</f>
        <v>0</v>
      </c>
      <c r="F1260" s="1" t="n">
        <f aca="false">'✍️ Score Entry 2025-26'!G1264</f>
        <v>0</v>
      </c>
      <c r="G1260" s="20" t="b">
        <f aca="false">E1260&gt;F1260</f>
        <v>0</v>
      </c>
      <c r="H1260" s="20" t="b">
        <f aca="false">F1260&gt;E1260</f>
        <v>0</v>
      </c>
    </row>
    <row r="1261" customFormat="false" ht="15" hidden="false" customHeight="true" outlineLevel="0" collapsed="false">
      <c r="A1261" s="19" t="n">
        <v>46088.8333333333</v>
      </c>
      <c r="B1261" s="1" t="s">
        <v>32</v>
      </c>
      <c r="C1261" s="1" t="s">
        <v>185</v>
      </c>
      <c r="D1261" s="1" t="s">
        <v>191</v>
      </c>
      <c r="E1261" s="1" t="n">
        <f aca="false">'✍️ Score Entry 2025-26'!F1265</f>
        <v>0</v>
      </c>
      <c r="F1261" s="1" t="n">
        <f aca="false">'✍️ Score Entry 2025-26'!G1265</f>
        <v>0</v>
      </c>
      <c r="G1261" s="20" t="b">
        <f aca="false">E1261&gt;F1261</f>
        <v>0</v>
      </c>
      <c r="H1261" s="20" t="b">
        <f aca="false">F1261&gt;E1261</f>
        <v>0</v>
      </c>
    </row>
    <row r="1262" customFormat="false" ht="15" hidden="false" customHeight="true" outlineLevel="0" collapsed="false">
      <c r="A1262" s="19" t="n">
        <v>46088.8333333333</v>
      </c>
      <c r="B1262" s="1" t="s">
        <v>32</v>
      </c>
      <c r="C1262" s="1" t="s">
        <v>15</v>
      </c>
      <c r="D1262" s="1" t="s">
        <v>183</v>
      </c>
      <c r="E1262" s="1" t="n">
        <f aca="false">'✍️ Score Entry 2025-26'!F1266</f>
        <v>0</v>
      </c>
      <c r="F1262" s="1" t="n">
        <f aca="false">'✍️ Score Entry 2025-26'!G1266</f>
        <v>0</v>
      </c>
      <c r="G1262" s="20" t="b">
        <f aca="false">E1262&gt;F1262</f>
        <v>0</v>
      </c>
      <c r="H1262" s="20" t="b">
        <f aca="false">F1262&gt;E1262</f>
        <v>0</v>
      </c>
    </row>
    <row r="1263" customFormat="false" ht="15" hidden="false" customHeight="true" outlineLevel="0" collapsed="false">
      <c r="A1263" s="19" t="n">
        <v>46089.75</v>
      </c>
      <c r="B1263" s="1" t="s">
        <v>31</v>
      </c>
      <c r="C1263" s="1" t="s">
        <v>22</v>
      </c>
      <c r="D1263" s="1" t="s">
        <v>146</v>
      </c>
      <c r="E1263" s="1" t="n">
        <f aca="false">'✍️ Score Entry 2025-26'!F1267</f>
        <v>0</v>
      </c>
      <c r="F1263" s="1" t="n">
        <f aca="false">'✍️ Score Entry 2025-26'!G1267</f>
        <v>0</v>
      </c>
      <c r="G1263" s="20" t="b">
        <f aca="false">E1263&gt;F1263</f>
        <v>0</v>
      </c>
      <c r="H1263" s="20" t="b">
        <f aca="false">F1263&gt;E1263</f>
        <v>0</v>
      </c>
    </row>
    <row r="1264" customFormat="false" ht="15" hidden="false" customHeight="true" outlineLevel="0" collapsed="false">
      <c r="A1264" s="19" t="n">
        <v>46089.75</v>
      </c>
      <c r="B1264" s="1" t="s">
        <v>31</v>
      </c>
      <c r="C1264" s="1" t="s">
        <v>168</v>
      </c>
      <c r="D1264" s="1" t="s">
        <v>178</v>
      </c>
      <c r="E1264" s="1" t="n">
        <f aca="false">'✍️ Score Entry 2025-26'!F1268</f>
        <v>0</v>
      </c>
      <c r="F1264" s="1" t="n">
        <f aca="false">'✍️ Score Entry 2025-26'!G1268</f>
        <v>0</v>
      </c>
      <c r="G1264" s="20" t="b">
        <f aca="false">E1264&gt;F1264</f>
        <v>0</v>
      </c>
      <c r="H1264" s="20" t="b">
        <f aca="false">F1264&gt;E1264</f>
        <v>0</v>
      </c>
    </row>
    <row r="1265" customFormat="false" ht="15" hidden="false" customHeight="true" outlineLevel="0" collapsed="false">
      <c r="A1265" s="19" t="n">
        <v>46089.75</v>
      </c>
      <c r="B1265" s="1" t="s">
        <v>31</v>
      </c>
      <c r="C1265" s="1" t="s">
        <v>24</v>
      </c>
      <c r="D1265" s="1" t="s">
        <v>165</v>
      </c>
      <c r="E1265" s="1" t="n">
        <f aca="false">'✍️ Score Entry 2025-26'!F1269</f>
        <v>0</v>
      </c>
      <c r="F1265" s="1" t="n">
        <f aca="false">'✍️ Score Entry 2025-26'!G1269</f>
        <v>0</v>
      </c>
      <c r="G1265" s="20" t="b">
        <f aca="false">E1265&gt;F1265</f>
        <v>0</v>
      </c>
      <c r="H1265" s="20" t="b">
        <f aca="false">F1265&gt;E1265</f>
        <v>0</v>
      </c>
    </row>
    <row r="1266" customFormat="false" ht="15" hidden="false" customHeight="true" outlineLevel="0" collapsed="false">
      <c r="A1266" s="19" t="n">
        <v>46089.75</v>
      </c>
      <c r="B1266" s="1" t="s">
        <v>31</v>
      </c>
      <c r="C1266" s="1" t="s">
        <v>164</v>
      </c>
      <c r="D1266" s="1" t="s">
        <v>163</v>
      </c>
      <c r="E1266" s="1" t="n">
        <f aca="false">'✍️ Score Entry 2025-26'!F1270</f>
        <v>0</v>
      </c>
      <c r="F1266" s="1" t="n">
        <f aca="false">'✍️ Score Entry 2025-26'!G1270</f>
        <v>0</v>
      </c>
      <c r="G1266" s="20" t="b">
        <f aca="false">E1266&gt;F1266</f>
        <v>0</v>
      </c>
      <c r="H1266" s="20" t="b">
        <f aca="false">F1266&gt;E1266</f>
        <v>0</v>
      </c>
    </row>
    <row r="1267" customFormat="false" ht="15" hidden="false" customHeight="true" outlineLevel="0" collapsed="false">
      <c r="A1267" s="19" t="n">
        <v>46089.75</v>
      </c>
      <c r="B1267" s="1" t="s">
        <v>33</v>
      </c>
      <c r="C1267" s="1" t="s">
        <v>154</v>
      </c>
      <c r="D1267" s="1" t="s">
        <v>161</v>
      </c>
      <c r="E1267" s="1" t="n">
        <f aca="false">'✍️ Score Entry 2025-26'!F1271</f>
        <v>0</v>
      </c>
      <c r="F1267" s="1" t="n">
        <f aca="false">'✍️ Score Entry 2025-26'!G1271</f>
        <v>0</v>
      </c>
      <c r="G1267" s="20" t="b">
        <f aca="false">E1267&gt;F1267</f>
        <v>0</v>
      </c>
      <c r="H1267" s="20" t="b">
        <f aca="false">F1267&gt;E1267</f>
        <v>0</v>
      </c>
    </row>
    <row r="1268" customFormat="false" ht="15" hidden="false" customHeight="true" outlineLevel="0" collapsed="false">
      <c r="A1268" s="19" t="n">
        <v>46089.75</v>
      </c>
      <c r="B1268" s="1" t="s">
        <v>31</v>
      </c>
      <c r="C1268" s="1" t="s">
        <v>177</v>
      </c>
      <c r="D1268" s="1" t="s">
        <v>213</v>
      </c>
      <c r="E1268" s="1" t="n">
        <f aca="false">'✍️ Score Entry 2025-26'!F1272</f>
        <v>0</v>
      </c>
      <c r="F1268" s="1" t="n">
        <f aca="false">'✍️ Score Entry 2025-26'!G1272</f>
        <v>0</v>
      </c>
      <c r="G1268" s="20" t="b">
        <f aca="false">E1268&gt;F1268</f>
        <v>0</v>
      </c>
      <c r="H1268" s="20" t="b">
        <f aca="false">F1268&gt;E1268</f>
        <v>0</v>
      </c>
    </row>
    <row r="1269" customFormat="false" ht="15" hidden="false" customHeight="true" outlineLevel="0" collapsed="false">
      <c r="A1269" s="19" t="n">
        <v>46089.75</v>
      </c>
      <c r="B1269" s="1" t="s">
        <v>33</v>
      </c>
      <c r="C1269" s="1" t="s">
        <v>134</v>
      </c>
      <c r="D1269" s="1" t="s">
        <v>120</v>
      </c>
      <c r="E1269" s="1" t="n">
        <f aca="false">'✍️ Score Entry 2025-26'!F1273</f>
        <v>0</v>
      </c>
      <c r="F1269" s="1" t="n">
        <f aca="false">'✍️ Score Entry 2025-26'!G1273</f>
        <v>0</v>
      </c>
      <c r="G1269" s="20" t="b">
        <f aca="false">E1269&gt;F1269</f>
        <v>0</v>
      </c>
      <c r="H1269" s="20" t="b">
        <f aca="false">F1269&gt;E1269</f>
        <v>0</v>
      </c>
    </row>
    <row r="1270" customFormat="false" ht="15" hidden="false" customHeight="true" outlineLevel="0" collapsed="false">
      <c r="A1270" s="19" t="n">
        <v>46089.75</v>
      </c>
      <c r="B1270" s="1" t="s">
        <v>33</v>
      </c>
      <c r="C1270" s="1" t="s">
        <v>157</v>
      </c>
      <c r="D1270" s="1" t="s">
        <v>204</v>
      </c>
      <c r="E1270" s="1" t="n">
        <f aca="false">'✍️ Score Entry 2025-26'!F1274</f>
        <v>0</v>
      </c>
      <c r="F1270" s="1" t="n">
        <f aca="false">'✍️ Score Entry 2025-26'!G1274</f>
        <v>0</v>
      </c>
      <c r="G1270" s="20" t="b">
        <f aca="false">E1270&gt;F1270</f>
        <v>0</v>
      </c>
      <c r="H1270" s="20" t="b">
        <f aca="false">F1270&gt;E1270</f>
        <v>0</v>
      </c>
    </row>
    <row r="1271" customFormat="false" ht="15" hidden="false" customHeight="true" outlineLevel="0" collapsed="false">
      <c r="A1271" s="19" t="n">
        <v>46089.75</v>
      </c>
      <c r="B1271" s="1" t="s">
        <v>33</v>
      </c>
      <c r="C1271" s="1" t="s">
        <v>144</v>
      </c>
      <c r="D1271" s="1" t="s">
        <v>205</v>
      </c>
      <c r="E1271" s="1" t="n">
        <f aca="false">'✍️ Score Entry 2025-26'!F1275</f>
        <v>0</v>
      </c>
      <c r="F1271" s="1" t="n">
        <f aca="false">'✍️ Score Entry 2025-26'!G1275</f>
        <v>0</v>
      </c>
      <c r="G1271" s="20" t="b">
        <f aca="false">E1271&gt;F1271</f>
        <v>0</v>
      </c>
      <c r="H1271" s="20" t="b">
        <f aca="false">F1271&gt;E1271</f>
        <v>0</v>
      </c>
    </row>
    <row r="1272" customFormat="false" ht="15" hidden="false" customHeight="true" outlineLevel="0" collapsed="false">
      <c r="A1272" s="19" t="n">
        <v>46089.75</v>
      </c>
      <c r="B1272" s="1" t="s">
        <v>33</v>
      </c>
      <c r="C1272" s="1" t="s">
        <v>172</v>
      </c>
      <c r="D1272" s="1" t="s">
        <v>206</v>
      </c>
      <c r="E1272" s="1" t="n">
        <f aca="false">'✍️ Score Entry 2025-26'!F1276</f>
        <v>0</v>
      </c>
      <c r="F1272" s="1" t="n">
        <f aca="false">'✍️ Score Entry 2025-26'!G1276</f>
        <v>0</v>
      </c>
      <c r="G1272" s="20" t="b">
        <f aca="false">E1272&gt;F1272</f>
        <v>0</v>
      </c>
      <c r="H1272" s="20" t="b">
        <f aca="false">F1272&gt;E1272</f>
        <v>0</v>
      </c>
    </row>
    <row r="1273" customFormat="false" ht="15" hidden="false" customHeight="true" outlineLevel="0" collapsed="false">
      <c r="A1273" s="19" t="n">
        <v>46089.75</v>
      </c>
      <c r="B1273" s="1" t="s">
        <v>33</v>
      </c>
      <c r="C1273" s="1" t="s">
        <v>159</v>
      </c>
      <c r="D1273" s="1" t="s">
        <v>156</v>
      </c>
      <c r="E1273" s="1" t="n">
        <f aca="false">'✍️ Score Entry 2025-26'!F1277</f>
        <v>0</v>
      </c>
      <c r="F1273" s="1" t="n">
        <f aca="false">'✍️ Score Entry 2025-26'!G1277</f>
        <v>0</v>
      </c>
      <c r="G1273" s="20" t="b">
        <f aca="false">E1273&gt;F1273</f>
        <v>0</v>
      </c>
      <c r="H1273" s="20" t="b">
        <f aca="false">F1273&gt;E1273</f>
        <v>0</v>
      </c>
    </row>
    <row r="1274" customFormat="false" ht="15" hidden="false" customHeight="true" outlineLevel="0" collapsed="false">
      <c r="A1274" s="19" t="n">
        <v>46089.75</v>
      </c>
      <c r="B1274" s="1" t="s">
        <v>33</v>
      </c>
      <c r="C1274" s="1" t="s">
        <v>155</v>
      </c>
      <c r="D1274" s="1" t="s">
        <v>171</v>
      </c>
      <c r="E1274" s="1" t="n">
        <f aca="false">'✍️ Score Entry 2025-26'!F1278</f>
        <v>0</v>
      </c>
      <c r="F1274" s="1" t="n">
        <f aca="false">'✍️ Score Entry 2025-26'!G1278</f>
        <v>0</v>
      </c>
      <c r="G1274" s="20" t="b">
        <f aca="false">E1274&gt;F1274</f>
        <v>0</v>
      </c>
      <c r="H1274" s="20" t="b">
        <f aca="false">F1274&gt;E1274</f>
        <v>0</v>
      </c>
    </row>
    <row r="1275" customFormat="false" ht="15" hidden="false" customHeight="true" outlineLevel="0" collapsed="false">
      <c r="A1275" s="19" t="n">
        <v>46089.75</v>
      </c>
      <c r="B1275" s="1" t="s">
        <v>33</v>
      </c>
      <c r="C1275" s="1" t="s">
        <v>17</v>
      </c>
      <c r="D1275" s="1" t="s">
        <v>149</v>
      </c>
      <c r="E1275" s="1" t="n">
        <f aca="false">'✍️ Score Entry 2025-26'!F1279</f>
        <v>0</v>
      </c>
      <c r="F1275" s="1" t="n">
        <f aca="false">'✍️ Score Entry 2025-26'!G1279</f>
        <v>0</v>
      </c>
      <c r="G1275" s="20" t="b">
        <f aca="false">E1275&gt;F1275</f>
        <v>0</v>
      </c>
      <c r="H1275" s="20" t="b">
        <f aca="false">F1275&gt;E1275</f>
        <v>0</v>
      </c>
    </row>
    <row r="1276" customFormat="false" ht="15" hidden="false" customHeight="true" outlineLevel="0" collapsed="false">
      <c r="A1276" s="19" t="n">
        <v>46089.75</v>
      </c>
      <c r="B1276" s="1" t="s">
        <v>33</v>
      </c>
      <c r="C1276" s="1" t="s">
        <v>158</v>
      </c>
      <c r="D1276" s="1" t="s">
        <v>135</v>
      </c>
      <c r="E1276" s="1" t="n">
        <f aca="false">'✍️ Score Entry 2025-26'!F1280</f>
        <v>0</v>
      </c>
      <c r="F1276" s="1" t="n">
        <f aca="false">'✍️ Score Entry 2025-26'!G1280</f>
        <v>0</v>
      </c>
      <c r="G1276" s="20" t="b">
        <f aca="false">E1276&gt;F1276</f>
        <v>0</v>
      </c>
      <c r="H1276" s="20" t="b">
        <f aca="false">F1276&gt;E1276</f>
        <v>0</v>
      </c>
    </row>
    <row r="1277" customFormat="false" ht="15" hidden="false" customHeight="true" outlineLevel="0" collapsed="false">
      <c r="A1277" s="19" t="n">
        <v>46089.75</v>
      </c>
      <c r="B1277" s="1" t="s">
        <v>30</v>
      </c>
      <c r="C1277" s="1" t="s">
        <v>115</v>
      </c>
      <c r="D1277" s="1" t="s">
        <v>116</v>
      </c>
      <c r="E1277" s="1" t="n">
        <f aca="false">'✍️ Score Entry 2025-26'!F1281</f>
        <v>0</v>
      </c>
      <c r="F1277" s="1" t="n">
        <f aca="false">'✍️ Score Entry 2025-26'!G1281</f>
        <v>0</v>
      </c>
      <c r="G1277" s="20" t="b">
        <f aca="false">E1277&gt;F1277</f>
        <v>0</v>
      </c>
      <c r="H1277" s="20" t="b">
        <f aca="false">F1277&gt;E1277</f>
        <v>0</v>
      </c>
    </row>
    <row r="1278" customFormat="false" ht="15" hidden="false" customHeight="true" outlineLevel="0" collapsed="false">
      <c r="A1278" s="19" t="n">
        <v>46089.75</v>
      </c>
      <c r="B1278" s="1" t="s">
        <v>30</v>
      </c>
      <c r="C1278" s="1" t="s">
        <v>176</v>
      </c>
      <c r="D1278" s="1" t="s">
        <v>200</v>
      </c>
      <c r="E1278" s="1" t="n">
        <f aca="false">'✍️ Score Entry 2025-26'!F1282</f>
        <v>0</v>
      </c>
      <c r="F1278" s="1" t="n">
        <f aca="false">'✍️ Score Entry 2025-26'!G1282</f>
        <v>0</v>
      </c>
      <c r="G1278" s="20" t="b">
        <f aca="false">E1278&gt;F1278</f>
        <v>0</v>
      </c>
      <c r="H1278" s="20" t="b">
        <f aca="false">F1278&gt;E1278</f>
        <v>0</v>
      </c>
    </row>
    <row r="1279" customFormat="false" ht="15" hidden="false" customHeight="true" outlineLevel="0" collapsed="false">
      <c r="A1279" s="19" t="n">
        <v>46089.75</v>
      </c>
      <c r="B1279" s="1" t="s">
        <v>30</v>
      </c>
      <c r="C1279" s="1" t="s">
        <v>118</v>
      </c>
      <c r="D1279" s="1" t="s">
        <v>18</v>
      </c>
      <c r="E1279" s="1" t="n">
        <f aca="false">'✍️ Score Entry 2025-26'!F1283</f>
        <v>0</v>
      </c>
      <c r="F1279" s="1" t="n">
        <f aca="false">'✍️ Score Entry 2025-26'!G1283</f>
        <v>0</v>
      </c>
      <c r="G1279" s="20" t="b">
        <f aca="false">E1279&gt;F1279</f>
        <v>0</v>
      </c>
      <c r="H1279" s="20" t="b">
        <f aca="false">F1279&gt;E1279</f>
        <v>0</v>
      </c>
    </row>
    <row r="1280" customFormat="false" ht="15" hidden="false" customHeight="true" outlineLevel="0" collapsed="false">
      <c r="A1280" s="19" t="n">
        <v>46089.75</v>
      </c>
      <c r="B1280" s="1" t="s">
        <v>30</v>
      </c>
      <c r="C1280" s="1" t="s">
        <v>182</v>
      </c>
      <c r="D1280" s="1" t="s">
        <v>166</v>
      </c>
      <c r="E1280" s="1" t="n">
        <f aca="false">'✍️ Score Entry 2025-26'!F1284</f>
        <v>0</v>
      </c>
      <c r="F1280" s="1" t="n">
        <f aca="false">'✍️ Score Entry 2025-26'!G1284</f>
        <v>0</v>
      </c>
      <c r="G1280" s="20" t="b">
        <f aca="false">E1280&gt;F1280</f>
        <v>0</v>
      </c>
      <c r="H1280" s="20" t="b">
        <f aca="false">F1280&gt;E1280</f>
        <v>0</v>
      </c>
    </row>
    <row r="1281" customFormat="false" ht="15" hidden="false" customHeight="true" outlineLevel="0" collapsed="false">
      <c r="A1281" s="19" t="n">
        <v>46089.75</v>
      </c>
      <c r="B1281" s="1" t="s">
        <v>30</v>
      </c>
      <c r="C1281" s="1" t="s">
        <v>114</v>
      </c>
      <c r="D1281" s="1" t="s">
        <v>16</v>
      </c>
      <c r="E1281" s="1" t="n">
        <f aca="false">'✍️ Score Entry 2025-26'!F1285</f>
        <v>0</v>
      </c>
      <c r="F1281" s="1" t="n">
        <f aca="false">'✍️ Score Entry 2025-26'!G1285</f>
        <v>0</v>
      </c>
      <c r="G1281" s="20" t="b">
        <f aca="false">E1281&gt;F1281</f>
        <v>0</v>
      </c>
      <c r="H1281" s="20" t="b">
        <f aca="false">F1281&gt;E1281</f>
        <v>0</v>
      </c>
    </row>
    <row r="1282" customFormat="false" ht="15" hidden="false" customHeight="true" outlineLevel="0" collapsed="false">
      <c r="A1282" s="19" t="n">
        <v>46089.75</v>
      </c>
      <c r="B1282" s="1" t="s">
        <v>30</v>
      </c>
      <c r="C1282" s="1" t="s">
        <v>181</v>
      </c>
      <c r="D1282" s="1" t="s">
        <v>208</v>
      </c>
      <c r="E1282" s="1" t="n">
        <f aca="false">'✍️ Score Entry 2025-26'!F1286</f>
        <v>0</v>
      </c>
      <c r="F1282" s="1" t="n">
        <f aca="false">'✍️ Score Entry 2025-26'!G1286</f>
        <v>0</v>
      </c>
      <c r="G1282" s="20" t="b">
        <f aca="false">E1282&gt;F1282</f>
        <v>0</v>
      </c>
      <c r="H1282" s="20" t="b">
        <f aca="false">F1282&gt;E1282</f>
        <v>0</v>
      </c>
    </row>
    <row r="1283" customFormat="false" ht="15" hidden="false" customHeight="true" outlineLevel="0" collapsed="false">
      <c r="A1283" s="19" t="n">
        <v>46089.75</v>
      </c>
      <c r="B1283" s="1" t="s">
        <v>30</v>
      </c>
      <c r="C1283" s="1" t="s">
        <v>203</v>
      </c>
      <c r="D1283" s="1" t="s">
        <v>117</v>
      </c>
      <c r="E1283" s="1" t="n">
        <f aca="false">'✍️ Score Entry 2025-26'!F1287</f>
        <v>0</v>
      </c>
      <c r="F1283" s="1" t="n">
        <f aca="false">'✍️ Score Entry 2025-26'!G1287</f>
        <v>0</v>
      </c>
      <c r="G1283" s="20" t="b">
        <f aca="false">E1283&gt;F1283</f>
        <v>0</v>
      </c>
      <c r="H1283" s="20" t="b">
        <f aca="false">F1283&gt;E1283</f>
        <v>0</v>
      </c>
    </row>
    <row r="1284" customFormat="false" ht="15" hidden="false" customHeight="true" outlineLevel="0" collapsed="false">
      <c r="A1284" s="19" t="n">
        <v>46089.75</v>
      </c>
      <c r="B1284" s="1" t="s">
        <v>30</v>
      </c>
      <c r="C1284" s="1" t="s">
        <v>141</v>
      </c>
      <c r="D1284" s="1" t="s">
        <v>173</v>
      </c>
      <c r="E1284" s="1" t="n">
        <f aca="false">'✍️ Score Entry 2025-26'!F1288</f>
        <v>0</v>
      </c>
      <c r="F1284" s="1" t="n">
        <f aca="false">'✍️ Score Entry 2025-26'!G1288</f>
        <v>0</v>
      </c>
      <c r="G1284" s="20" t="b">
        <f aca="false">E1284&gt;F1284</f>
        <v>0</v>
      </c>
      <c r="H1284" s="20" t="b">
        <f aca="false">F1284&gt;E1284</f>
        <v>0</v>
      </c>
    </row>
    <row r="1285" customFormat="false" ht="15" hidden="false" customHeight="true" outlineLevel="0" collapsed="false">
      <c r="A1285" s="19" t="n">
        <v>46089.75</v>
      </c>
      <c r="B1285" s="1" t="s">
        <v>30</v>
      </c>
      <c r="C1285" s="1" t="s">
        <v>124</v>
      </c>
      <c r="D1285" s="1" t="s">
        <v>167</v>
      </c>
      <c r="E1285" s="1" t="n">
        <f aca="false">'✍️ Score Entry 2025-26'!F1289</f>
        <v>0</v>
      </c>
      <c r="F1285" s="1" t="n">
        <f aca="false">'✍️ Score Entry 2025-26'!G1289</f>
        <v>0</v>
      </c>
      <c r="G1285" s="20" t="b">
        <f aca="false">E1285&gt;F1285</f>
        <v>0</v>
      </c>
      <c r="H1285" s="20" t="b">
        <f aca="false">F1285&gt;E1285</f>
        <v>0</v>
      </c>
    </row>
    <row r="1286" customFormat="false" ht="15" hidden="false" customHeight="true" outlineLevel="0" collapsed="false">
      <c r="A1286" s="19" t="n">
        <v>46089.75</v>
      </c>
      <c r="B1286" s="1" t="s">
        <v>31</v>
      </c>
      <c r="C1286" s="1" t="s">
        <v>169</v>
      </c>
      <c r="D1286" s="1" t="s">
        <v>209</v>
      </c>
      <c r="E1286" s="1" t="n">
        <f aca="false">'✍️ Score Entry 2025-26'!F1290</f>
        <v>0</v>
      </c>
      <c r="F1286" s="1" t="n">
        <f aca="false">'✍️ Score Entry 2025-26'!G1290</f>
        <v>0</v>
      </c>
      <c r="G1286" s="20" t="b">
        <f aca="false">E1286&gt;F1286</f>
        <v>0</v>
      </c>
      <c r="H1286" s="20" t="b">
        <f aca="false">F1286&gt;E1286</f>
        <v>0</v>
      </c>
    </row>
    <row r="1287" customFormat="false" ht="15" hidden="false" customHeight="true" outlineLevel="0" collapsed="false">
      <c r="A1287" s="19" t="n">
        <v>46089.75</v>
      </c>
      <c r="B1287" s="1" t="s">
        <v>31</v>
      </c>
      <c r="C1287" s="1" t="s">
        <v>174</v>
      </c>
      <c r="D1287" s="1" t="s">
        <v>210</v>
      </c>
      <c r="E1287" s="1" t="n">
        <f aca="false">'✍️ Score Entry 2025-26'!F1291</f>
        <v>0</v>
      </c>
      <c r="F1287" s="1" t="n">
        <f aca="false">'✍️ Score Entry 2025-26'!G1291</f>
        <v>0</v>
      </c>
      <c r="G1287" s="20" t="b">
        <f aca="false">E1287&gt;F1287</f>
        <v>0</v>
      </c>
      <c r="H1287" s="20" t="b">
        <f aca="false">F1287&gt;E1287</f>
        <v>0</v>
      </c>
    </row>
    <row r="1288" customFormat="false" ht="15" hidden="false" customHeight="true" outlineLevel="0" collapsed="false">
      <c r="A1288" s="19" t="n">
        <v>46089.75</v>
      </c>
      <c r="B1288" s="1" t="s">
        <v>31</v>
      </c>
      <c r="C1288" s="1" t="s">
        <v>145</v>
      </c>
      <c r="D1288" s="1" t="s">
        <v>19</v>
      </c>
      <c r="E1288" s="1" t="n">
        <f aca="false">'✍️ Score Entry 2025-26'!F1292</f>
        <v>0</v>
      </c>
      <c r="F1288" s="1" t="n">
        <f aca="false">'✍️ Score Entry 2025-26'!G1292</f>
        <v>0</v>
      </c>
      <c r="G1288" s="20" t="b">
        <f aca="false">E1288&gt;F1288</f>
        <v>0</v>
      </c>
      <c r="H1288" s="20" t="b">
        <f aca="false">F1288&gt;E1288</f>
        <v>0</v>
      </c>
    </row>
    <row r="1289" customFormat="false" ht="15" hidden="false" customHeight="true" outlineLevel="0" collapsed="false">
      <c r="A1289" s="19" t="n">
        <v>46089.75</v>
      </c>
      <c r="B1289" s="1" t="s">
        <v>30</v>
      </c>
      <c r="C1289" s="1" t="s">
        <v>151</v>
      </c>
      <c r="D1289" s="1" t="s">
        <v>119</v>
      </c>
      <c r="E1289" s="1" t="n">
        <f aca="false">'✍️ Score Entry 2025-26'!F1293</f>
        <v>0</v>
      </c>
      <c r="F1289" s="1" t="n">
        <f aca="false">'✍️ Score Entry 2025-26'!G1293</f>
        <v>0</v>
      </c>
      <c r="G1289" s="20" t="b">
        <f aca="false">E1289&gt;F1289</f>
        <v>0</v>
      </c>
      <c r="H1289" s="20" t="b">
        <f aca="false">F1289&gt;E1289</f>
        <v>0</v>
      </c>
    </row>
    <row r="1290" customFormat="false" ht="15" hidden="false" customHeight="true" outlineLevel="0" collapsed="false">
      <c r="A1290" s="19" t="n">
        <v>46089.75</v>
      </c>
      <c r="B1290" s="1" t="s">
        <v>31</v>
      </c>
      <c r="C1290" s="1" t="s">
        <v>136</v>
      </c>
      <c r="D1290" s="1" t="s">
        <v>20</v>
      </c>
      <c r="E1290" s="1" t="n">
        <f aca="false">'✍️ Score Entry 2025-26'!F1294</f>
        <v>0</v>
      </c>
      <c r="F1290" s="1" t="n">
        <f aca="false">'✍️ Score Entry 2025-26'!G1294</f>
        <v>0</v>
      </c>
      <c r="G1290" s="20" t="b">
        <f aca="false">E1290&gt;F1290</f>
        <v>0</v>
      </c>
      <c r="H1290" s="20" t="b">
        <f aca="false">F1290&gt;E1290</f>
        <v>0</v>
      </c>
    </row>
    <row r="1291" customFormat="false" ht="15" hidden="false" customHeight="true" outlineLevel="0" collapsed="false">
      <c r="A1291" s="19" t="n">
        <v>46089.75</v>
      </c>
      <c r="B1291" s="1" t="s">
        <v>31</v>
      </c>
      <c r="C1291" s="1" t="s">
        <v>140</v>
      </c>
      <c r="D1291" s="1" t="s">
        <v>139</v>
      </c>
      <c r="E1291" s="1" t="n">
        <f aca="false">'✍️ Score Entry 2025-26'!F1295</f>
        <v>0</v>
      </c>
      <c r="F1291" s="1" t="n">
        <f aca="false">'✍️ Score Entry 2025-26'!G1295</f>
        <v>0</v>
      </c>
      <c r="G1291" s="20" t="b">
        <f aca="false">E1291&gt;F1291</f>
        <v>0</v>
      </c>
      <c r="H1291" s="20" t="b">
        <f aca="false">F1291&gt;E1291</f>
        <v>0</v>
      </c>
    </row>
    <row r="1292" customFormat="false" ht="15" hidden="false" customHeight="true" outlineLevel="0" collapsed="false">
      <c r="A1292" s="19" t="n">
        <v>46095.625</v>
      </c>
      <c r="B1292" s="1" t="s">
        <v>29</v>
      </c>
      <c r="C1292" s="1" t="s">
        <v>121</v>
      </c>
      <c r="D1292" s="1" t="s">
        <v>138</v>
      </c>
      <c r="E1292" s="1" t="n">
        <f aca="false">'✍️ Score Entry 2025-26'!F1296</f>
        <v>0</v>
      </c>
      <c r="F1292" s="1" t="n">
        <f aca="false">'✍️ Score Entry 2025-26'!G1296</f>
        <v>0</v>
      </c>
      <c r="G1292" s="20" t="b">
        <f aca="false">E1292&gt;F1292</f>
        <v>0</v>
      </c>
      <c r="H1292" s="20" t="b">
        <f aca="false">F1292&gt;E1292</f>
        <v>0</v>
      </c>
    </row>
    <row r="1293" customFormat="false" ht="15" hidden="false" customHeight="true" outlineLevel="0" collapsed="false">
      <c r="A1293" s="19" t="n">
        <v>46095.625</v>
      </c>
      <c r="B1293" s="1" t="s">
        <v>29</v>
      </c>
      <c r="C1293" s="1" t="s">
        <v>153</v>
      </c>
      <c r="D1293" s="1" t="s">
        <v>207</v>
      </c>
      <c r="E1293" s="1" t="n">
        <f aca="false">'✍️ Score Entry 2025-26'!F1297</f>
        <v>0</v>
      </c>
      <c r="F1293" s="1" t="n">
        <f aca="false">'✍️ Score Entry 2025-26'!G1297</f>
        <v>0</v>
      </c>
      <c r="G1293" s="20" t="b">
        <f aca="false">E1293&gt;F1293</f>
        <v>0</v>
      </c>
      <c r="H1293" s="20" t="b">
        <f aca="false">F1293&gt;E1293</f>
        <v>0</v>
      </c>
    </row>
    <row r="1294" customFormat="false" ht="15" hidden="false" customHeight="true" outlineLevel="0" collapsed="false">
      <c r="A1294" s="19" t="n">
        <v>46095.625</v>
      </c>
      <c r="B1294" s="1" t="s">
        <v>29</v>
      </c>
      <c r="C1294" s="1" t="s">
        <v>202</v>
      </c>
      <c r="D1294" s="1" t="s">
        <v>129</v>
      </c>
      <c r="E1294" s="1" t="n">
        <f aca="false">'✍️ Score Entry 2025-26'!F1298</f>
        <v>0</v>
      </c>
      <c r="F1294" s="1" t="n">
        <f aca="false">'✍️ Score Entry 2025-26'!G1298</f>
        <v>0</v>
      </c>
      <c r="G1294" s="20" t="b">
        <f aca="false">E1294&gt;F1294</f>
        <v>0</v>
      </c>
      <c r="H1294" s="20" t="b">
        <f aca="false">F1294&gt;E1294</f>
        <v>0</v>
      </c>
    </row>
    <row r="1295" customFormat="false" ht="15" hidden="false" customHeight="true" outlineLevel="0" collapsed="false">
      <c r="A1295" s="19" t="n">
        <v>46095.625</v>
      </c>
      <c r="B1295" s="1" t="s">
        <v>29</v>
      </c>
      <c r="C1295" s="1" t="s">
        <v>137</v>
      </c>
      <c r="D1295" s="1" t="s">
        <v>23</v>
      </c>
      <c r="E1295" s="1" t="n">
        <f aca="false">'✍️ Score Entry 2025-26'!F1299</f>
        <v>0</v>
      </c>
      <c r="F1295" s="1" t="n">
        <f aca="false">'✍️ Score Entry 2025-26'!G1299</f>
        <v>0</v>
      </c>
      <c r="G1295" s="20" t="b">
        <f aca="false">E1295&gt;F1295</f>
        <v>0</v>
      </c>
      <c r="H1295" s="20" t="b">
        <f aca="false">F1295&gt;E1295</f>
        <v>0</v>
      </c>
    </row>
    <row r="1296" customFormat="false" ht="15" hidden="false" customHeight="true" outlineLevel="0" collapsed="false">
      <c r="A1296" s="19" t="n">
        <v>46095.625</v>
      </c>
      <c r="B1296" s="1" t="s">
        <v>29</v>
      </c>
      <c r="C1296" s="1" t="s">
        <v>162</v>
      </c>
      <c r="D1296" s="1" t="s">
        <v>132</v>
      </c>
      <c r="E1296" s="1" t="n">
        <f aca="false">'✍️ Score Entry 2025-26'!F1300</f>
        <v>0</v>
      </c>
      <c r="F1296" s="1" t="n">
        <f aca="false">'✍️ Score Entry 2025-26'!G1300</f>
        <v>0</v>
      </c>
      <c r="G1296" s="20" t="b">
        <f aca="false">E1296&gt;F1296</f>
        <v>0</v>
      </c>
      <c r="H1296" s="20" t="b">
        <f aca="false">F1296&gt;E1296</f>
        <v>0</v>
      </c>
    </row>
    <row r="1297" customFormat="false" ht="15" hidden="false" customHeight="true" outlineLevel="0" collapsed="false">
      <c r="A1297" s="19" t="n">
        <v>46095.625</v>
      </c>
      <c r="B1297" s="1" t="s">
        <v>29</v>
      </c>
      <c r="C1297" s="1" t="s">
        <v>201</v>
      </c>
      <c r="D1297" s="1" t="s">
        <v>127</v>
      </c>
      <c r="E1297" s="1" t="n">
        <f aca="false">'✍️ Score Entry 2025-26'!F1301</f>
        <v>0</v>
      </c>
      <c r="F1297" s="1" t="n">
        <f aca="false">'✍️ Score Entry 2025-26'!G1301</f>
        <v>0</v>
      </c>
      <c r="G1297" s="20" t="b">
        <f aca="false">E1297&gt;F1297</f>
        <v>0</v>
      </c>
      <c r="H1297" s="20" t="b">
        <f aca="false">F1297&gt;E1297</f>
        <v>0</v>
      </c>
    </row>
    <row r="1298" customFormat="false" ht="15" hidden="false" customHeight="true" outlineLevel="0" collapsed="false">
      <c r="A1298" s="19" t="n">
        <v>46095.625</v>
      </c>
      <c r="B1298" s="1" t="s">
        <v>29</v>
      </c>
      <c r="C1298" s="1" t="s">
        <v>152</v>
      </c>
      <c r="D1298" s="1" t="s">
        <v>131</v>
      </c>
      <c r="E1298" s="1" t="n">
        <f aca="false">'✍️ Score Entry 2025-26'!F1302</f>
        <v>0</v>
      </c>
      <c r="F1298" s="1" t="n">
        <f aca="false">'✍️ Score Entry 2025-26'!G1302</f>
        <v>0</v>
      </c>
      <c r="G1298" s="20" t="b">
        <f aca="false">E1298&gt;F1298</f>
        <v>0</v>
      </c>
      <c r="H1298" s="20" t="b">
        <f aca="false">F1298&gt;E1298</f>
        <v>0</v>
      </c>
    </row>
    <row r="1299" customFormat="false" ht="15" hidden="false" customHeight="true" outlineLevel="0" collapsed="false">
      <c r="A1299" s="19" t="n">
        <v>46095.625</v>
      </c>
      <c r="B1299" s="1" t="s">
        <v>29</v>
      </c>
      <c r="C1299" s="1" t="s">
        <v>130</v>
      </c>
      <c r="D1299" s="1" t="s">
        <v>128</v>
      </c>
      <c r="E1299" s="1" t="n">
        <f aca="false">'✍️ Score Entry 2025-26'!F1303</f>
        <v>0</v>
      </c>
      <c r="F1299" s="1" t="n">
        <f aca="false">'✍️ Score Entry 2025-26'!G1303</f>
        <v>0</v>
      </c>
      <c r="G1299" s="20" t="b">
        <f aca="false">E1299&gt;F1299</f>
        <v>0</v>
      </c>
      <c r="H1299" s="20" t="b">
        <f aca="false">F1299&gt;E1299</f>
        <v>0</v>
      </c>
    </row>
    <row r="1300" customFormat="false" ht="15" hidden="false" customHeight="true" outlineLevel="0" collapsed="false">
      <c r="A1300" s="19" t="n">
        <v>46095.625</v>
      </c>
      <c r="B1300" s="1" t="s">
        <v>29</v>
      </c>
      <c r="C1300" s="1" t="s">
        <v>21</v>
      </c>
      <c r="D1300" s="1" t="s">
        <v>180</v>
      </c>
      <c r="E1300" s="1" t="n">
        <f aca="false">'✍️ Score Entry 2025-26'!F1304</f>
        <v>0</v>
      </c>
      <c r="F1300" s="1" t="n">
        <f aca="false">'✍️ Score Entry 2025-26'!G1304</f>
        <v>0</v>
      </c>
      <c r="G1300" s="20" t="b">
        <f aca="false">E1300&gt;F1300</f>
        <v>0</v>
      </c>
      <c r="H1300" s="20" t="b">
        <f aca="false">F1300&gt;E1300</f>
        <v>0</v>
      </c>
    </row>
    <row r="1301" customFormat="false" ht="15" hidden="false" customHeight="true" outlineLevel="0" collapsed="false">
      <c r="A1301" s="19" t="n">
        <v>46095.625</v>
      </c>
      <c r="B1301" s="1" t="s">
        <v>29</v>
      </c>
      <c r="C1301" s="1" t="s">
        <v>126</v>
      </c>
      <c r="D1301" s="1" t="s">
        <v>122</v>
      </c>
      <c r="E1301" s="1" t="n">
        <f aca="false">'✍️ Score Entry 2025-26'!F1305</f>
        <v>0</v>
      </c>
      <c r="F1301" s="1" t="n">
        <f aca="false">'✍️ Score Entry 2025-26'!G1305</f>
        <v>0</v>
      </c>
      <c r="G1301" s="20" t="b">
        <f aca="false">E1301&gt;F1301</f>
        <v>0</v>
      </c>
      <c r="H1301" s="20" t="b">
        <f aca="false">F1301&gt;E1301</f>
        <v>0</v>
      </c>
    </row>
    <row r="1302" customFormat="false" ht="15" hidden="false" customHeight="true" outlineLevel="0" collapsed="false">
      <c r="A1302" s="19" t="n">
        <v>46095.75</v>
      </c>
      <c r="B1302" s="1" t="s">
        <v>32</v>
      </c>
      <c r="C1302" s="1" t="s">
        <v>184</v>
      </c>
      <c r="D1302" s="1" t="s">
        <v>15</v>
      </c>
      <c r="E1302" s="1" t="n">
        <f aca="false">'✍️ Score Entry 2025-26'!F1306</f>
        <v>0</v>
      </c>
      <c r="F1302" s="1" t="n">
        <f aca="false">'✍️ Score Entry 2025-26'!G1306</f>
        <v>0</v>
      </c>
      <c r="G1302" s="20" t="b">
        <f aca="false">E1302&gt;F1302</f>
        <v>0</v>
      </c>
      <c r="H1302" s="20" t="b">
        <f aca="false">F1302&gt;E1302</f>
        <v>0</v>
      </c>
    </row>
    <row r="1303" customFormat="false" ht="15" hidden="false" customHeight="true" outlineLevel="0" collapsed="false">
      <c r="A1303" s="19" t="n">
        <v>46095.75</v>
      </c>
      <c r="B1303" s="1" t="s">
        <v>32</v>
      </c>
      <c r="C1303" s="1" t="s">
        <v>183</v>
      </c>
      <c r="D1303" s="1" t="s">
        <v>198</v>
      </c>
      <c r="E1303" s="1" t="n">
        <f aca="false">'✍️ Score Entry 2025-26'!F1307</f>
        <v>0</v>
      </c>
      <c r="F1303" s="1" t="n">
        <f aca="false">'✍️ Score Entry 2025-26'!G1307</f>
        <v>0</v>
      </c>
      <c r="G1303" s="20" t="b">
        <f aca="false">E1303&gt;F1303</f>
        <v>0</v>
      </c>
      <c r="H1303" s="20" t="b">
        <f aca="false">F1303&gt;E1303</f>
        <v>0</v>
      </c>
    </row>
    <row r="1304" customFormat="false" ht="15" hidden="false" customHeight="true" outlineLevel="0" collapsed="false">
      <c r="A1304" s="19" t="n">
        <v>46095.75</v>
      </c>
      <c r="B1304" s="1" t="s">
        <v>32</v>
      </c>
      <c r="C1304" s="1" t="s">
        <v>189</v>
      </c>
      <c r="D1304" s="1" t="s">
        <v>188</v>
      </c>
      <c r="E1304" s="1" t="n">
        <f aca="false">'✍️ Score Entry 2025-26'!F1308</f>
        <v>0</v>
      </c>
      <c r="F1304" s="1" t="n">
        <f aca="false">'✍️ Score Entry 2025-26'!G1308</f>
        <v>0</v>
      </c>
      <c r="G1304" s="20" t="b">
        <f aca="false">E1304&gt;F1304</f>
        <v>0</v>
      </c>
      <c r="H1304" s="20" t="b">
        <f aca="false">F1304&gt;E1304</f>
        <v>0</v>
      </c>
    </row>
    <row r="1305" customFormat="false" ht="15" hidden="false" customHeight="true" outlineLevel="0" collapsed="false">
      <c r="A1305" s="19" t="n">
        <v>46095.75</v>
      </c>
      <c r="B1305" s="1" t="s">
        <v>32</v>
      </c>
      <c r="C1305" s="1" t="s">
        <v>192</v>
      </c>
      <c r="D1305" s="1" t="s">
        <v>187</v>
      </c>
      <c r="E1305" s="1" t="n">
        <f aca="false">'✍️ Score Entry 2025-26'!F1309</f>
        <v>0</v>
      </c>
      <c r="F1305" s="1" t="n">
        <f aca="false">'✍️ Score Entry 2025-26'!G1309</f>
        <v>0</v>
      </c>
      <c r="G1305" s="20" t="b">
        <f aca="false">E1305&gt;F1305</f>
        <v>0</v>
      </c>
      <c r="H1305" s="20" t="b">
        <f aca="false">F1305&gt;E1305</f>
        <v>0</v>
      </c>
    </row>
    <row r="1306" customFormat="false" ht="15" hidden="false" customHeight="true" outlineLevel="0" collapsed="false">
      <c r="A1306" s="19" t="n">
        <v>46095.75</v>
      </c>
      <c r="B1306" s="1" t="s">
        <v>32</v>
      </c>
      <c r="C1306" s="1" t="s">
        <v>193</v>
      </c>
      <c r="D1306" s="1" t="s">
        <v>197</v>
      </c>
      <c r="E1306" s="1" t="n">
        <f aca="false">'✍️ Score Entry 2025-26'!F1310</f>
        <v>0</v>
      </c>
      <c r="F1306" s="1" t="n">
        <f aca="false">'✍️ Score Entry 2025-26'!G1310</f>
        <v>0</v>
      </c>
      <c r="G1306" s="20" t="b">
        <f aca="false">E1306&gt;F1306</f>
        <v>0</v>
      </c>
      <c r="H1306" s="20" t="b">
        <f aca="false">F1306&gt;E1306</f>
        <v>0</v>
      </c>
    </row>
    <row r="1307" customFormat="false" ht="15" hidden="false" customHeight="true" outlineLevel="0" collapsed="false">
      <c r="A1307" s="19" t="n">
        <v>46095.75</v>
      </c>
      <c r="B1307" s="1" t="s">
        <v>32</v>
      </c>
      <c r="C1307" s="1" t="s">
        <v>190</v>
      </c>
      <c r="D1307" s="1" t="s">
        <v>185</v>
      </c>
      <c r="E1307" s="1" t="n">
        <f aca="false">'✍️ Score Entry 2025-26'!F1311</f>
        <v>0</v>
      </c>
      <c r="F1307" s="1" t="n">
        <f aca="false">'✍️ Score Entry 2025-26'!G1311</f>
        <v>0</v>
      </c>
      <c r="G1307" s="20" t="b">
        <f aca="false">E1307&gt;F1307</f>
        <v>0</v>
      </c>
      <c r="H1307" s="20" t="b">
        <f aca="false">F1307&gt;E1307</f>
        <v>0</v>
      </c>
    </row>
    <row r="1308" customFormat="false" ht="15" hidden="false" customHeight="true" outlineLevel="0" collapsed="false">
      <c r="A1308" s="19" t="n">
        <v>46095.75</v>
      </c>
      <c r="B1308" s="1" t="s">
        <v>32</v>
      </c>
      <c r="C1308" s="1" t="s">
        <v>212</v>
      </c>
      <c r="D1308" s="1" t="s">
        <v>211</v>
      </c>
      <c r="E1308" s="1" t="n">
        <f aca="false">'✍️ Score Entry 2025-26'!F1312</f>
        <v>0</v>
      </c>
      <c r="F1308" s="1" t="n">
        <f aca="false">'✍️ Score Entry 2025-26'!G1312</f>
        <v>0</v>
      </c>
      <c r="G1308" s="20" t="b">
        <f aca="false">E1308&gt;F1308</f>
        <v>0</v>
      </c>
      <c r="H1308" s="20" t="b">
        <f aca="false">F1308&gt;E1308</f>
        <v>0</v>
      </c>
    </row>
    <row r="1309" customFormat="false" ht="15" hidden="false" customHeight="true" outlineLevel="0" collapsed="false">
      <c r="A1309" s="19" t="n">
        <v>46095.75</v>
      </c>
      <c r="B1309" s="1" t="s">
        <v>32</v>
      </c>
      <c r="C1309" s="1" t="s">
        <v>195</v>
      </c>
      <c r="D1309" s="1" t="s">
        <v>191</v>
      </c>
      <c r="E1309" s="1" t="n">
        <f aca="false">'✍️ Score Entry 2025-26'!F1313</f>
        <v>0</v>
      </c>
      <c r="F1309" s="1" t="n">
        <f aca="false">'✍️ Score Entry 2025-26'!G1313</f>
        <v>0</v>
      </c>
      <c r="G1309" s="20" t="b">
        <f aca="false">E1309&gt;F1309</f>
        <v>0</v>
      </c>
      <c r="H1309" s="20" t="b">
        <f aca="false">F1309&gt;E1309</f>
        <v>0</v>
      </c>
    </row>
    <row r="1310" customFormat="false" ht="15" hidden="false" customHeight="true" outlineLevel="0" collapsed="false">
      <c r="A1310" s="19" t="n">
        <v>46095.75</v>
      </c>
      <c r="B1310" s="1" t="s">
        <v>32</v>
      </c>
      <c r="C1310" s="1" t="s">
        <v>196</v>
      </c>
      <c r="D1310" s="1" t="s">
        <v>199</v>
      </c>
      <c r="E1310" s="1" t="n">
        <f aca="false">'✍️ Score Entry 2025-26'!F1314</f>
        <v>0</v>
      </c>
      <c r="F1310" s="1" t="n">
        <f aca="false">'✍️ Score Entry 2025-26'!G1314</f>
        <v>0</v>
      </c>
      <c r="G1310" s="20" t="b">
        <f aca="false">E1310&gt;F1310</f>
        <v>0</v>
      </c>
      <c r="H1310" s="20" t="b">
        <f aca="false">F1310&gt;E1310</f>
        <v>0</v>
      </c>
    </row>
    <row r="1311" customFormat="false" ht="15" hidden="false" customHeight="true" outlineLevel="0" collapsed="false">
      <c r="A1311" s="19" t="n">
        <v>46096.75</v>
      </c>
      <c r="B1311" s="1" t="s">
        <v>31</v>
      </c>
      <c r="C1311" s="1" t="s">
        <v>169</v>
      </c>
      <c r="D1311" s="1" t="s">
        <v>145</v>
      </c>
      <c r="E1311" s="1" t="n">
        <f aca="false">'✍️ Score Entry 2025-26'!F1315</f>
        <v>0</v>
      </c>
      <c r="F1311" s="1" t="n">
        <f aca="false">'✍️ Score Entry 2025-26'!G1315</f>
        <v>0</v>
      </c>
      <c r="G1311" s="20" t="b">
        <f aca="false">E1311&gt;F1311</f>
        <v>0</v>
      </c>
      <c r="H1311" s="20" t="b">
        <f aca="false">F1311&gt;E1311</f>
        <v>0</v>
      </c>
    </row>
    <row r="1312" customFormat="false" ht="15" hidden="false" customHeight="true" outlineLevel="0" collapsed="false">
      <c r="A1312" s="19" t="n">
        <v>46096.75</v>
      </c>
      <c r="B1312" s="1" t="s">
        <v>31</v>
      </c>
      <c r="C1312" s="1" t="s">
        <v>22</v>
      </c>
      <c r="D1312" s="1" t="s">
        <v>174</v>
      </c>
      <c r="E1312" s="1" t="n">
        <f aca="false">'✍️ Score Entry 2025-26'!F1316</f>
        <v>0</v>
      </c>
      <c r="F1312" s="1" t="n">
        <f aca="false">'✍️ Score Entry 2025-26'!G1316</f>
        <v>0</v>
      </c>
      <c r="G1312" s="20" t="b">
        <f aca="false">E1312&gt;F1312</f>
        <v>0</v>
      </c>
      <c r="H1312" s="20" t="b">
        <f aca="false">F1312&gt;E1312</f>
        <v>0</v>
      </c>
    </row>
    <row r="1313" customFormat="false" ht="15" hidden="false" customHeight="true" outlineLevel="0" collapsed="false">
      <c r="A1313" s="19" t="n">
        <v>46096.75</v>
      </c>
      <c r="B1313" s="1" t="s">
        <v>31</v>
      </c>
      <c r="C1313" s="1" t="s">
        <v>213</v>
      </c>
      <c r="D1313" s="1" t="s">
        <v>168</v>
      </c>
      <c r="E1313" s="1" t="n">
        <f aca="false">'✍️ Score Entry 2025-26'!F1317</f>
        <v>0</v>
      </c>
      <c r="F1313" s="1" t="n">
        <f aca="false">'✍️ Score Entry 2025-26'!G1317</f>
        <v>0</v>
      </c>
      <c r="G1313" s="20" t="b">
        <f aca="false">E1313&gt;F1313</f>
        <v>0</v>
      </c>
      <c r="H1313" s="20" t="b">
        <f aca="false">F1313&gt;E1313</f>
        <v>0</v>
      </c>
    </row>
    <row r="1314" customFormat="false" ht="15" hidden="false" customHeight="true" outlineLevel="0" collapsed="false">
      <c r="A1314" s="19" t="n">
        <v>46096.75</v>
      </c>
      <c r="B1314" s="1" t="s">
        <v>31</v>
      </c>
      <c r="C1314" s="1" t="s">
        <v>209</v>
      </c>
      <c r="D1314" s="1" t="s">
        <v>164</v>
      </c>
      <c r="E1314" s="1" t="n">
        <f aca="false">'✍️ Score Entry 2025-26'!F1318</f>
        <v>0</v>
      </c>
      <c r="F1314" s="1" t="n">
        <f aca="false">'✍️ Score Entry 2025-26'!G1318</f>
        <v>0</v>
      </c>
      <c r="G1314" s="20" t="b">
        <f aca="false">E1314&gt;F1314</f>
        <v>0</v>
      </c>
      <c r="H1314" s="20" t="b">
        <f aca="false">F1314&gt;E1314</f>
        <v>0</v>
      </c>
    </row>
    <row r="1315" customFormat="false" ht="15" hidden="false" customHeight="true" outlineLevel="0" collapsed="false">
      <c r="A1315" s="19" t="n">
        <v>46096.75</v>
      </c>
      <c r="B1315" s="1" t="s">
        <v>31</v>
      </c>
      <c r="C1315" s="1" t="s">
        <v>146</v>
      </c>
      <c r="D1315" s="1" t="s">
        <v>139</v>
      </c>
      <c r="E1315" s="1" t="n">
        <f aca="false">'✍️ Score Entry 2025-26'!F1319</f>
        <v>0</v>
      </c>
      <c r="F1315" s="1" t="n">
        <f aca="false">'✍️ Score Entry 2025-26'!G1319</f>
        <v>0</v>
      </c>
      <c r="G1315" s="20" t="b">
        <f aca="false">E1315&gt;F1315</f>
        <v>0</v>
      </c>
      <c r="H1315" s="20" t="b">
        <f aca="false">F1315&gt;E1315</f>
        <v>0</v>
      </c>
    </row>
    <row r="1316" customFormat="false" ht="15" hidden="false" customHeight="true" outlineLevel="0" collapsed="false">
      <c r="A1316" s="19" t="n">
        <v>46096.75</v>
      </c>
      <c r="B1316" s="1" t="s">
        <v>31</v>
      </c>
      <c r="C1316" s="1" t="s">
        <v>165</v>
      </c>
      <c r="D1316" s="1" t="s">
        <v>177</v>
      </c>
      <c r="E1316" s="1" t="n">
        <f aca="false">'✍️ Score Entry 2025-26'!F1320</f>
        <v>0</v>
      </c>
      <c r="F1316" s="1" t="n">
        <f aca="false">'✍️ Score Entry 2025-26'!G1320</f>
        <v>0</v>
      </c>
      <c r="G1316" s="20" t="b">
        <f aca="false">E1316&gt;F1316</f>
        <v>0</v>
      </c>
      <c r="H1316" s="20" t="b">
        <f aca="false">F1316&gt;E1316</f>
        <v>0</v>
      </c>
    </row>
    <row r="1317" customFormat="false" ht="15" hidden="false" customHeight="true" outlineLevel="0" collapsed="false">
      <c r="A1317" s="19" t="n">
        <v>46096.75</v>
      </c>
      <c r="B1317" s="1" t="s">
        <v>31</v>
      </c>
      <c r="C1317" s="1" t="s">
        <v>210</v>
      </c>
      <c r="D1317" s="1" t="s">
        <v>140</v>
      </c>
      <c r="E1317" s="1" t="n">
        <f aca="false">'✍️ Score Entry 2025-26'!F1321</f>
        <v>0</v>
      </c>
      <c r="F1317" s="1" t="n">
        <f aca="false">'✍️ Score Entry 2025-26'!G1321</f>
        <v>0</v>
      </c>
      <c r="G1317" s="20" t="b">
        <f aca="false">E1317&gt;F1317</f>
        <v>0</v>
      </c>
      <c r="H1317" s="20" t="b">
        <f aca="false">F1317&gt;E1317</f>
        <v>0</v>
      </c>
    </row>
    <row r="1318" customFormat="false" ht="15" hidden="false" customHeight="true" outlineLevel="0" collapsed="false">
      <c r="A1318" s="19" t="n">
        <v>46096.75</v>
      </c>
      <c r="B1318" s="1" t="s">
        <v>33</v>
      </c>
      <c r="C1318" s="1" t="s">
        <v>135</v>
      </c>
      <c r="D1318" s="1" t="s">
        <v>154</v>
      </c>
      <c r="E1318" s="1" t="n">
        <f aca="false">'✍️ Score Entry 2025-26'!F1322</f>
        <v>0</v>
      </c>
      <c r="F1318" s="1" t="n">
        <f aca="false">'✍️ Score Entry 2025-26'!G1322</f>
        <v>0</v>
      </c>
      <c r="G1318" s="20" t="b">
        <f aca="false">E1318&gt;F1318</f>
        <v>0</v>
      </c>
      <c r="H1318" s="20" t="b">
        <f aca="false">F1318&gt;E1318</f>
        <v>0</v>
      </c>
    </row>
    <row r="1319" customFormat="false" ht="15" hidden="false" customHeight="true" outlineLevel="0" collapsed="false">
      <c r="A1319" s="19" t="n">
        <v>46096.75</v>
      </c>
      <c r="B1319" s="1" t="s">
        <v>33</v>
      </c>
      <c r="C1319" s="1" t="s">
        <v>205</v>
      </c>
      <c r="D1319" s="1" t="s">
        <v>157</v>
      </c>
      <c r="E1319" s="1" t="n">
        <f aca="false">'✍️ Score Entry 2025-26'!F1323</f>
        <v>0</v>
      </c>
      <c r="F1319" s="1" t="n">
        <f aca="false">'✍️ Score Entry 2025-26'!G1323</f>
        <v>0</v>
      </c>
      <c r="G1319" s="20" t="b">
        <f aca="false">E1319&gt;F1319</f>
        <v>0</v>
      </c>
      <c r="H1319" s="20" t="b">
        <f aca="false">F1319&gt;E1319</f>
        <v>0</v>
      </c>
    </row>
    <row r="1320" customFormat="false" ht="15" hidden="false" customHeight="true" outlineLevel="0" collapsed="false">
      <c r="A1320" s="19" t="n">
        <v>46096.75</v>
      </c>
      <c r="B1320" s="1" t="s">
        <v>33</v>
      </c>
      <c r="C1320" s="1" t="s">
        <v>120</v>
      </c>
      <c r="D1320" s="1" t="s">
        <v>172</v>
      </c>
      <c r="E1320" s="1" t="n">
        <f aca="false">'✍️ Score Entry 2025-26'!F1324</f>
        <v>0</v>
      </c>
      <c r="F1320" s="1" t="n">
        <f aca="false">'✍️ Score Entry 2025-26'!G1324</f>
        <v>0</v>
      </c>
      <c r="G1320" s="20" t="b">
        <f aca="false">E1320&gt;F1320</f>
        <v>0</v>
      </c>
      <c r="H1320" s="20" t="b">
        <f aca="false">F1320&gt;E1320</f>
        <v>0</v>
      </c>
    </row>
    <row r="1321" customFormat="false" ht="15" hidden="false" customHeight="true" outlineLevel="0" collapsed="false">
      <c r="A1321" s="19" t="n">
        <v>46096.75</v>
      </c>
      <c r="B1321" s="1" t="s">
        <v>33</v>
      </c>
      <c r="C1321" s="1" t="s">
        <v>156</v>
      </c>
      <c r="D1321" s="1" t="s">
        <v>155</v>
      </c>
      <c r="E1321" s="1" t="n">
        <f aca="false">'✍️ Score Entry 2025-26'!F1325</f>
        <v>0</v>
      </c>
      <c r="F1321" s="1" t="n">
        <f aca="false">'✍️ Score Entry 2025-26'!G1325</f>
        <v>0</v>
      </c>
      <c r="G1321" s="20" t="b">
        <f aca="false">E1321&gt;F1321</f>
        <v>0</v>
      </c>
      <c r="H1321" s="20" t="b">
        <f aca="false">F1321&gt;E1321</f>
        <v>0</v>
      </c>
    </row>
    <row r="1322" customFormat="false" ht="15" hidden="false" customHeight="true" outlineLevel="0" collapsed="false">
      <c r="A1322" s="19" t="n">
        <v>46096.75</v>
      </c>
      <c r="B1322" s="1" t="s">
        <v>30</v>
      </c>
      <c r="C1322" s="1" t="s">
        <v>117</v>
      </c>
      <c r="D1322" s="1" t="s">
        <v>114</v>
      </c>
      <c r="E1322" s="1" t="n">
        <f aca="false">'✍️ Score Entry 2025-26'!F1326</f>
        <v>0</v>
      </c>
      <c r="F1322" s="1" t="n">
        <f aca="false">'✍️ Score Entry 2025-26'!G1326</f>
        <v>0</v>
      </c>
      <c r="G1322" s="20" t="b">
        <f aca="false">E1322&gt;F1322</f>
        <v>0</v>
      </c>
      <c r="H1322" s="20" t="b">
        <f aca="false">F1322&gt;E1322</f>
        <v>0</v>
      </c>
    </row>
    <row r="1323" customFormat="false" ht="15" hidden="false" customHeight="true" outlineLevel="0" collapsed="false">
      <c r="A1323" s="19" t="n">
        <v>46096.75</v>
      </c>
      <c r="B1323" s="1" t="s">
        <v>30</v>
      </c>
      <c r="C1323" s="1" t="s">
        <v>16</v>
      </c>
      <c r="D1323" s="1" t="s">
        <v>124</v>
      </c>
      <c r="E1323" s="1" t="n">
        <f aca="false">'✍️ Score Entry 2025-26'!F1327</f>
        <v>0</v>
      </c>
      <c r="F1323" s="1" t="n">
        <f aca="false">'✍️ Score Entry 2025-26'!G1327</f>
        <v>0</v>
      </c>
      <c r="G1323" s="20" t="b">
        <f aca="false">E1323&gt;F1323</f>
        <v>0</v>
      </c>
      <c r="H1323" s="20" t="b">
        <f aca="false">F1323&gt;E1323</f>
        <v>0</v>
      </c>
    </row>
    <row r="1324" customFormat="false" ht="15" hidden="false" customHeight="true" outlineLevel="0" collapsed="false">
      <c r="A1324" s="19" t="n">
        <v>46096.75</v>
      </c>
      <c r="B1324" s="1" t="s">
        <v>30</v>
      </c>
      <c r="C1324" s="1" t="s">
        <v>167</v>
      </c>
      <c r="D1324" s="1" t="s">
        <v>203</v>
      </c>
      <c r="E1324" s="1" t="n">
        <f aca="false">'✍️ Score Entry 2025-26'!F1328</f>
        <v>0</v>
      </c>
      <c r="F1324" s="1" t="n">
        <f aca="false">'✍️ Score Entry 2025-26'!G1328</f>
        <v>0</v>
      </c>
      <c r="G1324" s="20" t="b">
        <f aca="false">E1324&gt;F1324</f>
        <v>0</v>
      </c>
      <c r="H1324" s="20" t="b">
        <f aca="false">F1324&gt;E1324</f>
        <v>0</v>
      </c>
    </row>
    <row r="1325" customFormat="false" ht="15" hidden="false" customHeight="true" outlineLevel="0" collapsed="false">
      <c r="A1325" s="19" t="n">
        <v>46096.75</v>
      </c>
      <c r="B1325" s="1" t="s">
        <v>30</v>
      </c>
      <c r="C1325" s="1" t="s">
        <v>116</v>
      </c>
      <c r="D1325" s="1" t="s">
        <v>118</v>
      </c>
      <c r="E1325" s="1" t="n">
        <f aca="false">'✍️ Score Entry 2025-26'!F1329</f>
        <v>0</v>
      </c>
      <c r="F1325" s="1" t="n">
        <f aca="false">'✍️ Score Entry 2025-26'!G1329</f>
        <v>0</v>
      </c>
      <c r="G1325" s="20" t="b">
        <f aca="false">E1325&gt;F1325</f>
        <v>0</v>
      </c>
      <c r="H1325" s="20" t="b">
        <f aca="false">F1325&gt;E1325</f>
        <v>0</v>
      </c>
    </row>
    <row r="1326" customFormat="false" ht="15" hidden="false" customHeight="true" outlineLevel="0" collapsed="false">
      <c r="A1326" s="19" t="n">
        <v>46096.75</v>
      </c>
      <c r="B1326" s="1" t="s">
        <v>30</v>
      </c>
      <c r="C1326" s="1" t="s">
        <v>18</v>
      </c>
      <c r="D1326" s="1" t="s">
        <v>208</v>
      </c>
      <c r="E1326" s="1" t="n">
        <f aca="false">'✍️ Score Entry 2025-26'!F1330</f>
        <v>0</v>
      </c>
      <c r="F1326" s="1" t="n">
        <f aca="false">'✍️ Score Entry 2025-26'!G1330</f>
        <v>0</v>
      </c>
      <c r="G1326" s="20" t="b">
        <f aca="false">E1326&gt;F1326</f>
        <v>0</v>
      </c>
      <c r="H1326" s="20" t="b">
        <f aca="false">F1326&gt;E1326</f>
        <v>0</v>
      </c>
    </row>
    <row r="1327" customFormat="false" ht="15" hidden="false" customHeight="true" outlineLevel="0" collapsed="false">
      <c r="A1327" s="19" t="n">
        <v>46096.75</v>
      </c>
      <c r="B1327" s="1" t="s">
        <v>30</v>
      </c>
      <c r="C1327" s="1" t="s">
        <v>200</v>
      </c>
      <c r="D1327" s="1" t="s">
        <v>151</v>
      </c>
      <c r="E1327" s="1" t="n">
        <f aca="false">'✍️ Score Entry 2025-26'!F1331</f>
        <v>0</v>
      </c>
      <c r="F1327" s="1" t="n">
        <f aca="false">'✍️ Score Entry 2025-26'!G1331</f>
        <v>0</v>
      </c>
      <c r="G1327" s="20" t="b">
        <f aca="false">E1327&gt;F1327</f>
        <v>0</v>
      </c>
      <c r="H1327" s="20" t="b">
        <f aca="false">F1327&gt;E1327</f>
        <v>0</v>
      </c>
    </row>
    <row r="1328" customFormat="false" ht="15" hidden="false" customHeight="true" outlineLevel="0" collapsed="false">
      <c r="A1328" s="19" t="n">
        <v>46096.75</v>
      </c>
      <c r="B1328" s="1" t="s">
        <v>30</v>
      </c>
      <c r="C1328" s="1" t="s">
        <v>166</v>
      </c>
      <c r="D1328" s="1" t="s">
        <v>141</v>
      </c>
      <c r="E1328" s="1" t="n">
        <f aca="false">'✍️ Score Entry 2025-26'!F1332</f>
        <v>0</v>
      </c>
      <c r="F1328" s="1" t="n">
        <f aca="false">'✍️ Score Entry 2025-26'!G1332</f>
        <v>0</v>
      </c>
      <c r="G1328" s="20" t="b">
        <f aca="false">E1328&gt;F1328</f>
        <v>0</v>
      </c>
      <c r="H1328" s="20" t="b">
        <f aca="false">F1328&gt;E1328</f>
        <v>0</v>
      </c>
    </row>
    <row r="1329" customFormat="false" ht="15" hidden="false" customHeight="true" outlineLevel="0" collapsed="false">
      <c r="A1329" s="19" t="n">
        <v>46096.75</v>
      </c>
      <c r="B1329" s="1" t="s">
        <v>30</v>
      </c>
      <c r="C1329" s="1" t="s">
        <v>173</v>
      </c>
      <c r="D1329" s="1" t="s">
        <v>176</v>
      </c>
      <c r="E1329" s="1" t="n">
        <f aca="false">'✍️ Score Entry 2025-26'!F1333</f>
        <v>0</v>
      </c>
      <c r="F1329" s="1" t="n">
        <f aca="false">'✍️ Score Entry 2025-26'!G1333</f>
        <v>0</v>
      </c>
      <c r="G1329" s="20" t="b">
        <f aca="false">E1329&gt;F1329</f>
        <v>0</v>
      </c>
      <c r="H1329" s="20" t="b">
        <f aca="false">F1329&gt;E1329</f>
        <v>0</v>
      </c>
    </row>
    <row r="1330" customFormat="false" ht="15" hidden="false" customHeight="true" outlineLevel="0" collapsed="false">
      <c r="A1330" s="19" t="n">
        <v>46096.75</v>
      </c>
      <c r="B1330" s="1" t="s">
        <v>31</v>
      </c>
      <c r="C1330" s="1" t="s">
        <v>178</v>
      </c>
      <c r="D1330" s="1" t="s">
        <v>20</v>
      </c>
      <c r="E1330" s="1" t="n">
        <f aca="false">'✍️ Score Entry 2025-26'!F1334</f>
        <v>0</v>
      </c>
      <c r="F1330" s="1" t="n">
        <f aca="false">'✍️ Score Entry 2025-26'!G1334</f>
        <v>0</v>
      </c>
      <c r="G1330" s="20" t="b">
        <f aca="false">E1330&gt;F1330</f>
        <v>0</v>
      </c>
      <c r="H1330" s="20" t="b">
        <f aca="false">F1330&gt;E1330</f>
        <v>0</v>
      </c>
    </row>
    <row r="1331" customFormat="false" ht="15" hidden="false" customHeight="true" outlineLevel="0" collapsed="false">
      <c r="A1331" s="19" t="n">
        <v>46096.75</v>
      </c>
      <c r="B1331" s="1" t="s">
        <v>31</v>
      </c>
      <c r="C1331" s="1" t="s">
        <v>19</v>
      </c>
      <c r="D1331" s="1" t="s">
        <v>24</v>
      </c>
      <c r="E1331" s="1" t="n">
        <f aca="false">'✍️ Score Entry 2025-26'!F1335</f>
        <v>0</v>
      </c>
      <c r="F1331" s="1" t="n">
        <f aca="false">'✍️ Score Entry 2025-26'!G1335</f>
        <v>0</v>
      </c>
      <c r="G1331" s="20" t="b">
        <f aca="false">E1331&gt;F1331</f>
        <v>0</v>
      </c>
      <c r="H1331" s="20" t="b">
        <f aca="false">F1331&gt;E1331</f>
        <v>0</v>
      </c>
    </row>
    <row r="1332" customFormat="false" ht="15" hidden="false" customHeight="true" outlineLevel="0" collapsed="false">
      <c r="A1332" s="19" t="n">
        <v>46096.75</v>
      </c>
      <c r="B1332" s="1" t="s">
        <v>30</v>
      </c>
      <c r="C1332" s="1" t="s">
        <v>182</v>
      </c>
      <c r="D1332" s="1" t="s">
        <v>115</v>
      </c>
      <c r="E1332" s="1" t="n">
        <f aca="false">'✍️ Score Entry 2025-26'!F1336</f>
        <v>0</v>
      </c>
      <c r="F1332" s="1" t="n">
        <f aca="false">'✍️ Score Entry 2025-26'!G1336</f>
        <v>0</v>
      </c>
      <c r="G1332" s="20" t="b">
        <f aca="false">E1332&gt;F1332</f>
        <v>0</v>
      </c>
      <c r="H1332" s="20" t="b">
        <f aca="false">F1332&gt;E1332</f>
        <v>0</v>
      </c>
    </row>
    <row r="1333" customFormat="false" ht="15" hidden="false" customHeight="true" outlineLevel="0" collapsed="false">
      <c r="A1333" s="19" t="n">
        <v>46096.75</v>
      </c>
      <c r="B1333" s="1" t="s">
        <v>30</v>
      </c>
      <c r="C1333" s="1" t="s">
        <v>119</v>
      </c>
      <c r="D1333" s="1" t="s">
        <v>181</v>
      </c>
      <c r="E1333" s="1" t="n">
        <f aca="false">'✍️ Score Entry 2025-26'!F1337</f>
        <v>0</v>
      </c>
      <c r="F1333" s="1" t="n">
        <f aca="false">'✍️ Score Entry 2025-26'!G1337</f>
        <v>0</v>
      </c>
      <c r="G1333" s="20" t="b">
        <f aca="false">E1333&gt;F1333</f>
        <v>0</v>
      </c>
      <c r="H1333" s="20" t="b">
        <f aca="false">F1333&gt;E1333</f>
        <v>0</v>
      </c>
    </row>
    <row r="1334" customFormat="false" ht="15" hidden="false" customHeight="true" outlineLevel="0" collapsed="false">
      <c r="A1334" s="19" t="n">
        <v>46096.75</v>
      </c>
      <c r="B1334" s="1" t="s">
        <v>33</v>
      </c>
      <c r="C1334" s="1" t="s">
        <v>204</v>
      </c>
      <c r="D1334" s="1" t="s">
        <v>158</v>
      </c>
      <c r="E1334" s="1" t="n">
        <f aca="false">'✍️ Score Entry 2025-26'!F1338</f>
        <v>0</v>
      </c>
      <c r="F1334" s="1" t="n">
        <f aca="false">'✍️ Score Entry 2025-26'!G1338</f>
        <v>0</v>
      </c>
      <c r="G1334" s="20" t="b">
        <f aca="false">E1334&gt;F1334</f>
        <v>0</v>
      </c>
      <c r="H1334" s="20" t="b">
        <f aca="false">F1334&gt;E1334</f>
        <v>0</v>
      </c>
    </row>
    <row r="1335" customFormat="false" ht="15" hidden="false" customHeight="true" outlineLevel="0" collapsed="false">
      <c r="A1335" s="19" t="n">
        <v>46096.75</v>
      </c>
      <c r="B1335" s="1" t="s">
        <v>33</v>
      </c>
      <c r="C1335" s="1" t="s">
        <v>149</v>
      </c>
      <c r="D1335" s="1" t="s">
        <v>134</v>
      </c>
      <c r="E1335" s="1" t="n">
        <f aca="false">'✍️ Score Entry 2025-26'!F1339</f>
        <v>0</v>
      </c>
      <c r="F1335" s="1" t="n">
        <f aca="false">'✍️ Score Entry 2025-26'!G1339</f>
        <v>0</v>
      </c>
      <c r="G1335" s="20" t="b">
        <f aca="false">E1335&gt;F1335</f>
        <v>0</v>
      </c>
      <c r="H1335" s="20" t="b">
        <f aca="false">F1335&gt;E1335</f>
        <v>0</v>
      </c>
    </row>
    <row r="1336" customFormat="false" ht="15" hidden="false" customHeight="true" outlineLevel="0" collapsed="false">
      <c r="A1336" s="19" t="n">
        <v>46096.75</v>
      </c>
      <c r="B1336" s="1" t="s">
        <v>33</v>
      </c>
      <c r="C1336" s="1" t="s">
        <v>17</v>
      </c>
      <c r="D1336" s="1" t="s">
        <v>159</v>
      </c>
      <c r="E1336" s="1" t="n">
        <f aca="false">'✍️ Score Entry 2025-26'!F1340</f>
        <v>0</v>
      </c>
      <c r="F1336" s="1" t="n">
        <f aca="false">'✍️ Score Entry 2025-26'!G1340</f>
        <v>0</v>
      </c>
      <c r="G1336" s="20" t="b">
        <f aca="false">E1336&gt;F1336</f>
        <v>0</v>
      </c>
      <c r="H1336" s="20" t="b">
        <f aca="false">F1336&gt;E1336</f>
        <v>0</v>
      </c>
    </row>
    <row r="1337" customFormat="false" ht="15" hidden="false" customHeight="true" outlineLevel="0" collapsed="false">
      <c r="A1337" s="19" t="n">
        <v>46096.75</v>
      </c>
      <c r="B1337" s="1" t="s">
        <v>33</v>
      </c>
      <c r="C1337" s="1" t="s">
        <v>171</v>
      </c>
      <c r="D1337" s="1" t="s">
        <v>144</v>
      </c>
      <c r="E1337" s="1" t="n">
        <f aca="false">'✍️ Score Entry 2025-26'!F1341</f>
        <v>0</v>
      </c>
      <c r="F1337" s="1" t="n">
        <f aca="false">'✍️ Score Entry 2025-26'!G1341</f>
        <v>0</v>
      </c>
      <c r="G1337" s="20" t="b">
        <f aca="false">E1337&gt;F1337</f>
        <v>0</v>
      </c>
      <c r="H1337" s="20" t="b">
        <f aca="false">F1337&gt;E1337</f>
        <v>0</v>
      </c>
    </row>
    <row r="1338" customFormat="false" ht="15" hidden="false" customHeight="true" outlineLevel="0" collapsed="false">
      <c r="A1338" s="19" t="n">
        <v>46096.75</v>
      </c>
      <c r="B1338" s="1" t="s">
        <v>33</v>
      </c>
      <c r="C1338" s="1" t="s">
        <v>161</v>
      </c>
      <c r="D1338" s="1" t="s">
        <v>206</v>
      </c>
      <c r="E1338" s="1" t="n">
        <f aca="false">'✍️ Score Entry 2025-26'!F1342</f>
        <v>0</v>
      </c>
      <c r="F1338" s="1" t="n">
        <f aca="false">'✍️ Score Entry 2025-26'!G1342</f>
        <v>0</v>
      </c>
      <c r="G1338" s="20" t="b">
        <f aca="false">E1338&gt;F1338</f>
        <v>0</v>
      </c>
      <c r="H1338" s="20" t="b">
        <f aca="false">F1338&gt;E1338</f>
        <v>0</v>
      </c>
    </row>
    <row r="1339" customFormat="false" ht="15" hidden="false" customHeight="true" outlineLevel="0" collapsed="false">
      <c r="A1339" s="19" t="n">
        <v>46096.75</v>
      </c>
      <c r="B1339" s="1" t="s">
        <v>31</v>
      </c>
      <c r="C1339" s="1" t="s">
        <v>163</v>
      </c>
      <c r="D1339" s="1" t="s">
        <v>136</v>
      </c>
      <c r="E1339" s="1" t="n">
        <f aca="false">'✍️ Score Entry 2025-26'!F1343</f>
        <v>0</v>
      </c>
      <c r="F1339" s="1" t="n">
        <f aca="false">'✍️ Score Entry 2025-26'!G1343</f>
        <v>0</v>
      </c>
      <c r="G1339" s="20" t="b">
        <f aca="false">E1339&gt;F1339</f>
        <v>0</v>
      </c>
      <c r="H1339" s="20" t="b">
        <f aca="false">F1339&gt;E1339</f>
        <v>0</v>
      </c>
    </row>
    <row r="1340" customFormat="false" ht="15" hidden="false" customHeight="true" outlineLevel="0" collapsed="false">
      <c r="A1340" s="19" t="n">
        <v>46102.625</v>
      </c>
      <c r="B1340" s="1" t="s">
        <v>29</v>
      </c>
      <c r="C1340" s="1" t="s">
        <v>132</v>
      </c>
      <c r="D1340" s="1" t="s">
        <v>202</v>
      </c>
      <c r="E1340" s="1" t="n">
        <f aca="false">'✍️ Score Entry 2025-26'!F1344</f>
        <v>0</v>
      </c>
      <c r="F1340" s="1" t="n">
        <f aca="false">'✍️ Score Entry 2025-26'!G1344</f>
        <v>0</v>
      </c>
      <c r="G1340" s="20" t="b">
        <f aca="false">E1340&gt;F1340</f>
        <v>0</v>
      </c>
      <c r="H1340" s="20" t="b">
        <f aca="false">F1340&gt;E1340</f>
        <v>0</v>
      </c>
    </row>
    <row r="1341" customFormat="false" ht="15" hidden="false" customHeight="true" outlineLevel="0" collapsed="false">
      <c r="A1341" s="19" t="n">
        <v>46102.625</v>
      </c>
      <c r="B1341" s="1" t="s">
        <v>29</v>
      </c>
      <c r="C1341" s="1" t="s">
        <v>122</v>
      </c>
      <c r="D1341" s="1" t="s">
        <v>201</v>
      </c>
      <c r="E1341" s="1" t="n">
        <f aca="false">'✍️ Score Entry 2025-26'!F1345</f>
        <v>0</v>
      </c>
      <c r="F1341" s="1" t="n">
        <f aca="false">'✍️ Score Entry 2025-26'!G1345</f>
        <v>0</v>
      </c>
      <c r="G1341" s="20" t="b">
        <f aca="false">E1341&gt;F1341</f>
        <v>0</v>
      </c>
      <c r="H1341" s="20" t="b">
        <f aca="false">F1341&gt;E1341</f>
        <v>0</v>
      </c>
    </row>
    <row r="1342" customFormat="false" ht="15" hidden="false" customHeight="true" outlineLevel="0" collapsed="false">
      <c r="A1342" s="19" t="n">
        <v>46102.625</v>
      </c>
      <c r="B1342" s="1" t="s">
        <v>29</v>
      </c>
      <c r="C1342" s="1" t="s">
        <v>180</v>
      </c>
      <c r="D1342" s="1" t="s">
        <v>126</v>
      </c>
      <c r="E1342" s="1" t="n">
        <f aca="false">'✍️ Score Entry 2025-26'!F1346</f>
        <v>0</v>
      </c>
      <c r="F1342" s="1" t="n">
        <f aca="false">'✍️ Score Entry 2025-26'!G1346</f>
        <v>0</v>
      </c>
      <c r="G1342" s="20" t="b">
        <f aca="false">E1342&gt;F1342</f>
        <v>0</v>
      </c>
      <c r="H1342" s="20" t="b">
        <f aca="false">F1342&gt;E1342</f>
        <v>0</v>
      </c>
    </row>
    <row r="1343" customFormat="false" ht="15" hidden="false" customHeight="true" outlineLevel="0" collapsed="false">
      <c r="A1343" s="19" t="n">
        <v>46102.625</v>
      </c>
      <c r="B1343" s="1" t="s">
        <v>29</v>
      </c>
      <c r="C1343" s="1" t="s">
        <v>23</v>
      </c>
      <c r="D1343" s="1" t="s">
        <v>153</v>
      </c>
      <c r="E1343" s="1" t="n">
        <f aca="false">'✍️ Score Entry 2025-26'!F1347</f>
        <v>0</v>
      </c>
      <c r="F1343" s="1" t="n">
        <f aca="false">'✍️ Score Entry 2025-26'!G1347</f>
        <v>0</v>
      </c>
      <c r="G1343" s="20" t="b">
        <f aca="false">E1343&gt;F1343</f>
        <v>0</v>
      </c>
      <c r="H1343" s="20" t="b">
        <f aca="false">F1343&gt;E1343</f>
        <v>0</v>
      </c>
    </row>
    <row r="1344" customFormat="false" ht="15" hidden="false" customHeight="true" outlineLevel="0" collapsed="false">
      <c r="A1344" s="19" t="n">
        <v>46102.625</v>
      </c>
      <c r="B1344" s="1" t="s">
        <v>29</v>
      </c>
      <c r="C1344" s="1" t="s">
        <v>131</v>
      </c>
      <c r="D1344" s="1" t="s">
        <v>130</v>
      </c>
      <c r="E1344" s="1" t="n">
        <f aca="false">'✍️ Score Entry 2025-26'!F1348</f>
        <v>0</v>
      </c>
      <c r="F1344" s="1" t="n">
        <f aca="false">'✍️ Score Entry 2025-26'!G1348</f>
        <v>0</v>
      </c>
      <c r="G1344" s="20" t="b">
        <f aca="false">E1344&gt;F1344</f>
        <v>0</v>
      </c>
      <c r="H1344" s="20" t="b">
        <f aca="false">F1344&gt;E1344</f>
        <v>0</v>
      </c>
    </row>
    <row r="1345" customFormat="false" ht="15" hidden="false" customHeight="true" outlineLevel="0" collapsed="false">
      <c r="A1345" s="19" t="n">
        <v>46102.625</v>
      </c>
      <c r="B1345" s="1" t="s">
        <v>29</v>
      </c>
      <c r="C1345" s="1" t="s">
        <v>207</v>
      </c>
      <c r="D1345" s="1" t="s">
        <v>152</v>
      </c>
      <c r="E1345" s="1" t="n">
        <f aca="false">'✍️ Score Entry 2025-26'!F1349</f>
        <v>0</v>
      </c>
      <c r="F1345" s="1" t="n">
        <f aca="false">'✍️ Score Entry 2025-26'!G1349</f>
        <v>0</v>
      </c>
      <c r="G1345" s="20" t="b">
        <f aca="false">E1345&gt;F1345</f>
        <v>0</v>
      </c>
      <c r="H1345" s="20" t="b">
        <f aca="false">F1345&gt;E1345</f>
        <v>0</v>
      </c>
    </row>
    <row r="1346" customFormat="false" ht="15" hidden="false" customHeight="true" outlineLevel="0" collapsed="false">
      <c r="A1346" s="19" t="n">
        <v>46102.625</v>
      </c>
      <c r="B1346" s="1" t="s">
        <v>29</v>
      </c>
      <c r="C1346" s="1" t="s">
        <v>129</v>
      </c>
      <c r="D1346" s="1" t="s">
        <v>21</v>
      </c>
      <c r="E1346" s="1" t="n">
        <f aca="false">'✍️ Score Entry 2025-26'!F1350</f>
        <v>0</v>
      </c>
      <c r="F1346" s="1" t="n">
        <f aca="false">'✍️ Score Entry 2025-26'!G1350</f>
        <v>0</v>
      </c>
      <c r="G1346" s="20" t="b">
        <f aca="false">E1346&gt;F1346</f>
        <v>0</v>
      </c>
      <c r="H1346" s="20" t="b">
        <f aca="false">F1346&gt;E1346</f>
        <v>0</v>
      </c>
    </row>
    <row r="1347" customFormat="false" ht="15" hidden="false" customHeight="true" outlineLevel="0" collapsed="false">
      <c r="A1347" s="19" t="n">
        <v>46102.625</v>
      </c>
      <c r="B1347" s="1" t="s">
        <v>29</v>
      </c>
      <c r="C1347" s="1" t="s">
        <v>127</v>
      </c>
      <c r="D1347" s="1" t="s">
        <v>121</v>
      </c>
      <c r="E1347" s="1" t="n">
        <f aca="false">'✍️ Score Entry 2025-26'!F1351</f>
        <v>0</v>
      </c>
      <c r="F1347" s="1" t="n">
        <f aca="false">'✍️ Score Entry 2025-26'!G1351</f>
        <v>0</v>
      </c>
      <c r="G1347" s="20" t="b">
        <f aca="false">E1347&gt;F1347</f>
        <v>0</v>
      </c>
      <c r="H1347" s="20" t="b">
        <f aca="false">F1347&gt;E1347</f>
        <v>0</v>
      </c>
    </row>
    <row r="1348" customFormat="false" ht="15" hidden="false" customHeight="true" outlineLevel="0" collapsed="false">
      <c r="A1348" s="19" t="n">
        <v>46102.625</v>
      </c>
      <c r="B1348" s="1" t="s">
        <v>29</v>
      </c>
      <c r="C1348" s="1" t="s">
        <v>138</v>
      </c>
      <c r="D1348" s="1" t="s">
        <v>137</v>
      </c>
      <c r="E1348" s="1" t="n">
        <f aca="false">'✍️ Score Entry 2025-26'!F1352</f>
        <v>0</v>
      </c>
      <c r="F1348" s="1" t="n">
        <f aca="false">'✍️ Score Entry 2025-26'!G1352</f>
        <v>0</v>
      </c>
      <c r="G1348" s="20" t="b">
        <f aca="false">E1348&gt;F1348</f>
        <v>0</v>
      </c>
      <c r="H1348" s="20" t="b">
        <f aca="false">F1348&gt;E1348</f>
        <v>0</v>
      </c>
    </row>
    <row r="1349" customFormat="false" ht="15" hidden="false" customHeight="true" outlineLevel="0" collapsed="false">
      <c r="A1349" s="19" t="n">
        <v>46102.625</v>
      </c>
      <c r="B1349" s="1" t="s">
        <v>29</v>
      </c>
      <c r="C1349" s="1" t="s">
        <v>128</v>
      </c>
      <c r="D1349" s="1" t="s">
        <v>162</v>
      </c>
      <c r="E1349" s="1" t="n">
        <f aca="false">'✍️ Score Entry 2025-26'!F1353</f>
        <v>0</v>
      </c>
      <c r="F1349" s="1" t="n">
        <f aca="false">'✍️ Score Entry 2025-26'!G1353</f>
        <v>0</v>
      </c>
      <c r="G1349" s="20" t="b">
        <f aca="false">E1349&gt;F1349</f>
        <v>0</v>
      </c>
      <c r="H1349" s="20" t="b">
        <f aca="false">F1349&gt;E1349</f>
        <v>0</v>
      </c>
    </row>
    <row r="1350" customFormat="false" ht="15" hidden="false" customHeight="true" outlineLevel="0" collapsed="false">
      <c r="A1350" s="19" t="n">
        <v>46102.75</v>
      </c>
      <c r="B1350" s="1" t="s">
        <v>32</v>
      </c>
      <c r="C1350" s="1" t="s">
        <v>211</v>
      </c>
      <c r="D1350" s="1" t="s">
        <v>183</v>
      </c>
      <c r="E1350" s="1" t="n">
        <f aca="false">'✍️ Score Entry 2025-26'!F1354</f>
        <v>0</v>
      </c>
      <c r="F1350" s="1" t="n">
        <f aca="false">'✍️ Score Entry 2025-26'!G1354</f>
        <v>0</v>
      </c>
      <c r="G1350" s="20" t="b">
        <f aca="false">E1350&gt;F1350</f>
        <v>0</v>
      </c>
      <c r="H1350" s="20" t="b">
        <f aca="false">F1350&gt;E1350</f>
        <v>0</v>
      </c>
    </row>
    <row r="1351" customFormat="false" ht="15" hidden="false" customHeight="true" outlineLevel="0" collapsed="false">
      <c r="A1351" s="19" t="n">
        <v>46102.75</v>
      </c>
      <c r="B1351" s="1" t="s">
        <v>32</v>
      </c>
      <c r="C1351" s="1" t="s">
        <v>198</v>
      </c>
      <c r="D1351" s="1" t="s">
        <v>189</v>
      </c>
      <c r="E1351" s="1" t="n">
        <f aca="false">'✍️ Score Entry 2025-26'!F1355</f>
        <v>0</v>
      </c>
      <c r="F1351" s="1" t="n">
        <f aca="false">'✍️ Score Entry 2025-26'!G1355</f>
        <v>0</v>
      </c>
      <c r="G1351" s="20" t="b">
        <f aca="false">E1351&gt;F1351</f>
        <v>0</v>
      </c>
      <c r="H1351" s="20" t="b">
        <f aca="false">F1351&gt;E1351</f>
        <v>0</v>
      </c>
    </row>
    <row r="1352" customFormat="false" ht="15" hidden="false" customHeight="true" outlineLevel="0" collapsed="false">
      <c r="A1352" s="19" t="n">
        <v>46102.75</v>
      </c>
      <c r="B1352" s="1" t="s">
        <v>32</v>
      </c>
      <c r="C1352" s="1" t="s">
        <v>15</v>
      </c>
      <c r="D1352" s="1" t="s">
        <v>188</v>
      </c>
      <c r="E1352" s="1" t="n">
        <f aca="false">'✍️ Score Entry 2025-26'!F1356</f>
        <v>0</v>
      </c>
      <c r="F1352" s="1" t="n">
        <f aca="false">'✍️ Score Entry 2025-26'!G1356</f>
        <v>0</v>
      </c>
      <c r="G1352" s="20" t="b">
        <f aca="false">E1352&gt;F1352</f>
        <v>0</v>
      </c>
      <c r="H1352" s="20" t="b">
        <f aca="false">F1352&gt;E1352</f>
        <v>0</v>
      </c>
    </row>
    <row r="1353" customFormat="false" ht="15" hidden="false" customHeight="true" outlineLevel="0" collapsed="false">
      <c r="A1353" s="19" t="n">
        <v>46102.75</v>
      </c>
      <c r="B1353" s="1" t="s">
        <v>32</v>
      </c>
      <c r="C1353" s="1" t="s">
        <v>185</v>
      </c>
      <c r="D1353" s="1" t="s">
        <v>193</v>
      </c>
      <c r="E1353" s="1" t="n">
        <f aca="false">'✍️ Score Entry 2025-26'!F1357</f>
        <v>0</v>
      </c>
      <c r="F1353" s="1" t="n">
        <f aca="false">'✍️ Score Entry 2025-26'!G1357</f>
        <v>0</v>
      </c>
      <c r="G1353" s="20" t="b">
        <f aca="false">E1353&gt;F1353</f>
        <v>0</v>
      </c>
      <c r="H1353" s="20" t="b">
        <f aca="false">F1353&gt;E1353</f>
        <v>0</v>
      </c>
    </row>
    <row r="1354" customFormat="false" ht="15" hidden="false" customHeight="true" outlineLevel="0" collapsed="false">
      <c r="A1354" s="19" t="n">
        <v>46102.75</v>
      </c>
      <c r="B1354" s="1" t="s">
        <v>32</v>
      </c>
      <c r="C1354" s="1" t="s">
        <v>195</v>
      </c>
      <c r="D1354" s="1" t="s">
        <v>212</v>
      </c>
      <c r="E1354" s="1" t="n">
        <f aca="false">'✍️ Score Entry 2025-26'!F1358</f>
        <v>0</v>
      </c>
      <c r="F1354" s="1" t="n">
        <f aca="false">'✍️ Score Entry 2025-26'!G1358</f>
        <v>0</v>
      </c>
      <c r="G1354" s="20" t="b">
        <f aca="false">E1354&gt;F1354</f>
        <v>0</v>
      </c>
      <c r="H1354" s="20" t="b">
        <f aca="false">F1354&gt;E1354</f>
        <v>0</v>
      </c>
    </row>
    <row r="1355" customFormat="false" ht="15" hidden="false" customHeight="true" outlineLevel="0" collapsed="false">
      <c r="A1355" s="19" t="n">
        <v>46102.75</v>
      </c>
      <c r="B1355" s="1" t="s">
        <v>32</v>
      </c>
      <c r="C1355" s="1" t="s">
        <v>187</v>
      </c>
      <c r="D1355" s="1" t="s">
        <v>196</v>
      </c>
      <c r="E1355" s="1" t="n">
        <f aca="false">'✍️ Score Entry 2025-26'!F1359</f>
        <v>0</v>
      </c>
      <c r="F1355" s="1" t="n">
        <f aca="false">'✍️ Score Entry 2025-26'!G1359</f>
        <v>0</v>
      </c>
      <c r="G1355" s="20" t="b">
        <f aca="false">E1355&gt;F1355</f>
        <v>0</v>
      </c>
      <c r="H1355" s="20" t="b">
        <f aca="false">F1355&gt;E1355</f>
        <v>0</v>
      </c>
    </row>
    <row r="1356" customFormat="false" ht="15" hidden="false" customHeight="true" outlineLevel="0" collapsed="false">
      <c r="A1356" s="19" t="n">
        <v>46102.75</v>
      </c>
      <c r="B1356" s="1" t="s">
        <v>32</v>
      </c>
      <c r="C1356" s="1" t="s">
        <v>197</v>
      </c>
      <c r="D1356" s="1" t="s">
        <v>192</v>
      </c>
      <c r="E1356" s="1" t="n">
        <f aca="false">'✍️ Score Entry 2025-26'!F1360</f>
        <v>0</v>
      </c>
      <c r="F1356" s="1" t="n">
        <f aca="false">'✍️ Score Entry 2025-26'!G1360</f>
        <v>0</v>
      </c>
      <c r="G1356" s="20" t="b">
        <f aca="false">E1356&gt;F1356</f>
        <v>0</v>
      </c>
      <c r="H1356" s="20" t="b">
        <f aca="false">F1356&gt;E1356</f>
        <v>0</v>
      </c>
    </row>
    <row r="1357" customFormat="false" ht="15" hidden="false" customHeight="true" outlineLevel="0" collapsed="false">
      <c r="A1357" s="19" t="n">
        <v>46102.75</v>
      </c>
      <c r="B1357" s="1" t="s">
        <v>32</v>
      </c>
      <c r="C1357" s="1" t="s">
        <v>191</v>
      </c>
      <c r="D1357" s="1" t="s">
        <v>190</v>
      </c>
      <c r="E1357" s="1" t="n">
        <f aca="false">'✍️ Score Entry 2025-26'!F1361</f>
        <v>0</v>
      </c>
      <c r="F1357" s="1" t="n">
        <f aca="false">'✍️ Score Entry 2025-26'!G1361</f>
        <v>0</v>
      </c>
      <c r="G1357" s="20" t="b">
        <f aca="false">E1357&gt;F1357</f>
        <v>0</v>
      </c>
      <c r="H1357" s="20" t="b">
        <f aca="false">F1357&gt;E1357</f>
        <v>0</v>
      </c>
    </row>
    <row r="1358" customFormat="false" ht="15" hidden="false" customHeight="true" outlineLevel="0" collapsed="false">
      <c r="A1358" s="19" t="n">
        <v>46102.75</v>
      </c>
      <c r="B1358" s="1" t="s">
        <v>32</v>
      </c>
      <c r="C1358" s="1" t="s">
        <v>199</v>
      </c>
      <c r="D1358" s="1" t="s">
        <v>184</v>
      </c>
      <c r="E1358" s="1" t="n">
        <f aca="false">'✍️ Score Entry 2025-26'!F1362</f>
        <v>0</v>
      </c>
      <c r="F1358" s="1" t="n">
        <f aca="false">'✍️ Score Entry 2025-26'!G1362</f>
        <v>0</v>
      </c>
      <c r="G1358" s="20" t="b">
        <f aca="false">E1358&gt;F1358</f>
        <v>0</v>
      </c>
      <c r="H1358" s="20" t="b">
        <f aca="false">F1358&gt;E1358</f>
        <v>0</v>
      </c>
    </row>
    <row r="1359" customFormat="false" ht="15" hidden="false" customHeight="true" outlineLevel="0" collapsed="false">
      <c r="A1359" s="19" t="n">
        <v>46103.75</v>
      </c>
      <c r="B1359" s="1" t="s">
        <v>33</v>
      </c>
      <c r="C1359" s="1" t="s">
        <v>159</v>
      </c>
      <c r="D1359" s="1" t="s">
        <v>161</v>
      </c>
      <c r="E1359" s="1" t="n">
        <f aca="false">'✍️ Score Entry 2025-26'!F1363</f>
        <v>0</v>
      </c>
      <c r="F1359" s="1" t="n">
        <f aca="false">'✍️ Score Entry 2025-26'!G1363</f>
        <v>0</v>
      </c>
      <c r="G1359" s="20" t="b">
        <f aca="false">E1359&gt;F1359</f>
        <v>0</v>
      </c>
      <c r="H1359" s="20" t="b">
        <f aca="false">F1359&gt;E1359</f>
        <v>0</v>
      </c>
    </row>
    <row r="1360" customFormat="false" ht="15" hidden="false" customHeight="true" outlineLevel="0" collapsed="false">
      <c r="A1360" s="19" t="n">
        <v>46103.75</v>
      </c>
      <c r="B1360" s="1" t="s">
        <v>33</v>
      </c>
      <c r="C1360" s="1" t="s">
        <v>135</v>
      </c>
      <c r="D1360" s="1" t="s">
        <v>144</v>
      </c>
      <c r="E1360" s="1" t="n">
        <f aca="false">'✍️ Score Entry 2025-26'!F1364</f>
        <v>0</v>
      </c>
      <c r="F1360" s="1" t="n">
        <f aca="false">'✍️ Score Entry 2025-26'!G1364</f>
        <v>0</v>
      </c>
      <c r="G1360" s="20" t="b">
        <f aca="false">E1360&gt;F1360</f>
        <v>0</v>
      </c>
      <c r="H1360" s="20" t="b">
        <f aca="false">F1360&gt;E1360</f>
        <v>0</v>
      </c>
    </row>
    <row r="1361" customFormat="false" ht="15" hidden="false" customHeight="true" outlineLevel="0" collapsed="false">
      <c r="A1361" s="19" t="n">
        <v>46103.75</v>
      </c>
      <c r="B1361" s="1" t="s">
        <v>33</v>
      </c>
      <c r="C1361" s="1" t="s">
        <v>172</v>
      </c>
      <c r="D1361" s="1" t="s">
        <v>149</v>
      </c>
      <c r="E1361" s="1" t="n">
        <f aca="false">'✍️ Score Entry 2025-26'!F1365</f>
        <v>0</v>
      </c>
      <c r="F1361" s="1" t="n">
        <f aca="false">'✍️ Score Entry 2025-26'!G1365</f>
        <v>0</v>
      </c>
      <c r="G1361" s="20" t="b">
        <f aca="false">E1361&gt;F1361</f>
        <v>0</v>
      </c>
      <c r="H1361" s="20" t="b">
        <f aca="false">F1361&gt;E1361</f>
        <v>0</v>
      </c>
    </row>
    <row r="1362" customFormat="false" ht="15" hidden="false" customHeight="true" outlineLevel="0" collapsed="false">
      <c r="A1362" s="19" t="n">
        <v>46103.75</v>
      </c>
      <c r="B1362" s="1" t="s">
        <v>33</v>
      </c>
      <c r="C1362" s="1" t="s">
        <v>157</v>
      </c>
      <c r="D1362" s="1" t="s">
        <v>156</v>
      </c>
      <c r="E1362" s="1" t="n">
        <f aca="false">'✍️ Score Entry 2025-26'!F1366</f>
        <v>0</v>
      </c>
      <c r="F1362" s="1" t="n">
        <f aca="false">'✍️ Score Entry 2025-26'!G1366</f>
        <v>0</v>
      </c>
      <c r="G1362" s="20" t="b">
        <f aca="false">E1362&gt;F1362</f>
        <v>0</v>
      </c>
      <c r="H1362" s="20" t="b">
        <f aca="false">F1362&gt;E1362</f>
        <v>0</v>
      </c>
    </row>
    <row r="1363" customFormat="false" ht="15" hidden="false" customHeight="true" outlineLevel="0" collapsed="false">
      <c r="A1363" s="19" t="n">
        <v>46103.75</v>
      </c>
      <c r="B1363" s="1" t="s">
        <v>33</v>
      </c>
      <c r="C1363" s="1" t="s">
        <v>154</v>
      </c>
      <c r="D1363" s="1" t="s">
        <v>134</v>
      </c>
      <c r="E1363" s="1" t="n">
        <f aca="false">'✍️ Score Entry 2025-26'!F1367</f>
        <v>0</v>
      </c>
      <c r="F1363" s="1" t="n">
        <f aca="false">'✍️ Score Entry 2025-26'!G1367</f>
        <v>0</v>
      </c>
      <c r="G1363" s="20" t="b">
        <f aca="false">E1363&gt;F1363</f>
        <v>0</v>
      </c>
      <c r="H1363" s="20" t="b">
        <f aca="false">F1363&gt;E1363</f>
        <v>0</v>
      </c>
    </row>
    <row r="1364" customFormat="false" ht="15" hidden="false" customHeight="true" outlineLevel="0" collapsed="false">
      <c r="A1364" s="19" t="n">
        <v>46103.75</v>
      </c>
      <c r="B1364" s="1" t="s">
        <v>33</v>
      </c>
      <c r="C1364" s="1" t="s">
        <v>158</v>
      </c>
      <c r="D1364" s="1" t="s">
        <v>205</v>
      </c>
      <c r="E1364" s="1" t="n">
        <f aca="false">'✍️ Score Entry 2025-26'!F1368</f>
        <v>0</v>
      </c>
      <c r="F1364" s="1" t="n">
        <f aca="false">'✍️ Score Entry 2025-26'!G1368</f>
        <v>0</v>
      </c>
      <c r="G1364" s="20" t="b">
        <f aca="false">E1364&gt;F1364</f>
        <v>0</v>
      </c>
      <c r="H1364" s="20" t="b">
        <f aca="false">F1364&gt;E1364</f>
        <v>0</v>
      </c>
    </row>
    <row r="1365" customFormat="false" ht="15" hidden="false" customHeight="true" outlineLevel="0" collapsed="false">
      <c r="A1365" s="19" t="n">
        <v>46103.75</v>
      </c>
      <c r="B1365" s="1" t="s">
        <v>33</v>
      </c>
      <c r="C1365" s="1" t="s">
        <v>171</v>
      </c>
      <c r="D1365" s="1" t="s">
        <v>204</v>
      </c>
      <c r="E1365" s="1" t="n">
        <f aca="false">'✍️ Score Entry 2025-26'!F1369</f>
        <v>0</v>
      </c>
      <c r="F1365" s="1" t="n">
        <f aca="false">'✍️ Score Entry 2025-26'!G1369</f>
        <v>0</v>
      </c>
      <c r="G1365" s="20" t="b">
        <f aca="false">E1365&gt;F1365</f>
        <v>0</v>
      </c>
      <c r="H1365" s="20" t="b">
        <f aca="false">F1365&gt;E1365</f>
        <v>0</v>
      </c>
    </row>
    <row r="1366" customFormat="false" ht="15" hidden="false" customHeight="true" outlineLevel="0" collapsed="false">
      <c r="A1366" s="19" t="n">
        <v>46103.75</v>
      </c>
      <c r="B1366" s="1" t="s">
        <v>31</v>
      </c>
      <c r="C1366" s="1" t="s">
        <v>178</v>
      </c>
      <c r="D1366" s="1" t="s">
        <v>213</v>
      </c>
      <c r="E1366" s="1" t="n">
        <f aca="false">'✍️ Score Entry 2025-26'!F1370</f>
        <v>0</v>
      </c>
      <c r="F1366" s="1" t="n">
        <f aca="false">'✍️ Score Entry 2025-26'!G1370</f>
        <v>0</v>
      </c>
      <c r="G1366" s="20" t="b">
        <f aca="false">E1366&gt;F1366</f>
        <v>0</v>
      </c>
      <c r="H1366" s="20" t="b">
        <f aca="false">F1366&gt;E1366</f>
        <v>0</v>
      </c>
    </row>
    <row r="1367" customFormat="false" ht="15" hidden="false" customHeight="true" outlineLevel="0" collapsed="false">
      <c r="A1367" s="19" t="n">
        <v>46103.75</v>
      </c>
      <c r="B1367" s="1" t="s">
        <v>30</v>
      </c>
      <c r="C1367" s="1" t="s">
        <v>176</v>
      </c>
      <c r="D1367" s="1" t="s">
        <v>115</v>
      </c>
      <c r="E1367" s="1" t="n">
        <f aca="false">'✍️ Score Entry 2025-26'!F1371</f>
        <v>0</v>
      </c>
      <c r="F1367" s="1" t="n">
        <f aca="false">'✍️ Score Entry 2025-26'!G1371</f>
        <v>0</v>
      </c>
      <c r="G1367" s="20" t="b">
        <f aca="false">E1367&gt;F1367</f>
        <v>0</v>
      </c>
      <c r="H1367" s="20" t="b">
        <f aca="false">F1367&gt;E1367</f>
        <v>0</v>
      </c>
    </row>
    <row r="1368" customFormat="false" ht="15" hidden="false" customHeight="true" outlineLevel="0" collapsed="false">
      <c r="A1368" s="19" t="n">
        <v>46103.75</v>
      </c>
      <c r="B1368" s="1" t="s">
        <v>31</v>
      </c>
      <c r="C1368" s="1" t="s">
        <v>24</v>
      </c>
      <c r="D1368" s="1" t="s">
        <v>163</v>
      </c>
      <c r="E1368" s="1" t="n">
        <f aca="false">'✍️ Score Entry 2025-26'!F1372</f>
        <v>0</v>
      </c>
      <c r="F1368" s="1" t="n">
        <f aca="false">'✍️ Score Entry 2025-26'!G1372</f>
        <v>0</v>
      </c>
      <c r="G1368" s="20" t="b">
        <f aca="false">E1368&gt;F1368</f>
        <v>0</v>
      </c>
      <c r="H1368" s="20" t="b">
        <f aca="false">F1368&gt;E1368</f>
        <v>0</v>
      </c>
    </row>
    <row r="1369" customFormat="false" ht="15" hidden="false" customHeight="true" outlineLevel="0" collapsed="false">
      <c r="A1369" s="19" t="n">
        <v>46103.75</v>
      </c>
      <c r="B1369" s="1" t="s">
        <v>31</v>
      </c>
      <c r="C1369" s="1" t="s">
        <v>139</v>
      </c>
      <c r="D1369" s="1" t="s">
        <v>210</v>
      </c>
      <c r="E1369" s="1" t="n">
        <f aca="false">'✍️ Score Entry 2025-26'!F1373</f>
        <v>0</v>
      </c>
      <c r="F1369" s="1" t="n">
        <f aca="false">'✍️ Score Entry 2025-26'!G1373</f>
        <v>0</v>
      </c>
      <c r="G1369" s="20" t="b">
        <f aca="false">E1369&gt;F1369</f>
        <v>0</v>
      </c>
      <c r="H1369" s="20" t="b">
        <f aca="false">F1369&gt;E1369</f>
        <v>0</v>
      </c>
    </row>
    <row r="1370" customFormat="false" ht="15" hidden="false" customHeight="true" outlineLevel="0" collapsed="false">
      <c r="A1370" s="19" t="n">
        <v>46103.75</v>
      </c>
      <c r="B1370" s="1" t="s">
        <v>31</v>
      </c>
      <c r="C1370" s="1" t="s">
        <v>145</v>
      </c>
      <c r="D1370" s="1" t="s">
        <v>146</v>
      </c>
      <c r="E1370" s="1" t="n">
        <f aca="false">'✍️ Score Entry 2025-26'!F1374</f>
        <v>0</v>
      </c>
      <c r="F1370" s="1" t="n">
        <f aca="false">'✍️ Score Entry 2025-26'!G1374</f>
        <v>0</v>
      </c>
      <c r="G1370" s="20" t="b">
        <f aca="false">E1370&gt;F1370</f>
        <v>0</v>
      </c>
      <c r="H1370" s="20" t="b">
        <f aca="false">F1370&gt;E1370</f>
        <v>0</v>
      </c>
    </row>
    <row r="1371" customFormat="false" ht="15" hidden="false" customHeight="true" outlineLevel="0" collapsed="false">
      <c r="A1371" s="19" t="n">
        <v>46103.75</v>
      </c>
      <c r="B1371" s="1" t="s">
        <v>31</v>
      </c>
      <c r="C1371" s="1" t="s">
        <v>177</v>
      </c>
      <c r="D1371" s="1" t="s">
        <v>209</v>
      </c>
      <c r="E1371" s="1" t="n">
        <f aca="false">'✍️ Score Entry 2025-26'!F1375</f>
        <v>0</v>
      </c>
      <c r="F1371" s="1" t="n">
        <f aca="false">'✍️ Score Entry 2025-26'!G1375</f>
        <v>0</v>
      </c>
      <c r="G1371" s="20" t="b">
        <f aca="false">E1371&gt;F1371</f>
        <v>0</v>
      </c>
      <c r="H1371" s="20" t="b">
        <f aca="false">F1371&gt;E1371</f>
        <v>0</v>
      </c>
    </row>
    <row r="1372" customFormat="false" ht="15" hidden="false" customHeight="true" outlineLevel="0" collapsed="false">
      <c r="A1372" s="19" t="n">
        <v>46103.75</v>
      </c>
      <c r="B1372" s="1" t="s">
        <v>31</v>
      </c>
      <c r="C1372" s="1" t="s">
        <v>20</v>
      </c>
      <c r="D1372" s="1" t="s">
        <v>174</v>
      </c>
      <c r="E1372" s="1" t="n">
        <f aca="false">'✍️ Score Entry 2025-26'!F1376</f>
        <v>0</v>
      </c>
      <c r="F1372" s="1" t="n">
        <f aca="false">'✍️ Score Entry 2025-26'!G1376</f>
        <v>0</v>
      </c>
      <c r="G1372" s="20" t="b">
        <f aca="false">E1372&gt;F1372</f>
        <v>0</v>
      </c>
      <c r="H1372" s="20" t="b">
        <f aca="false">F1372&gt;E1372</f>
        <v>0</v>
      </c>
    </row>
    <row r="1373" customFormat="false" ht="15" hidden="false" customHeight="true" outlineLevel="0" collapsed="false">
      <c r="A1373" s="19" t="n">
        <v>46103.75</v>
      </c>
      <c r="B1373" s="1" t="s">
        <v>31</v>
      </c>
      <c r="C1373" s="1" t="s">
        <v>140</v>
      </c>
      <c r="D1373" s="1" t="s">
        <v>19</v>
      </c>
      <c r="E1373" s="1" t="n">
        <f aca="false">'✍️ Score Entry 2025-26'!F1377</f>
        <v>0</v>
      </c>
      <c r="F1373" s="1" t="n">
        <f aca="false">'✍️ Score Entry 2025-26'!G1377</f>
        <v>0</v>
      </c>
      <c r="G1373" s="20" t="b">
        <f aca="false">E1373&gt;F1373</f>
        <v>0</v>
      </c>
      <c r="H1373" s="20" t="b">
        <f aca="false">F1373&gt;E1373</f>
        <v>0</v>
      </c>
    </row>
    <row r="1374" customFormat="false" ht="15" hidden="false" customHeight="true" outlineLevel="0" collapsed="false">
      <c r="A1374" s="19" t="n">
        <v>46103.75</v>
      </c>
      <c r="B1374" s="1" t="s">
        <v>33</v>
      </c>
      <c r="C1374" s="1" t="s">
        <v>206</v>
      </c>
      <c r="D1374" s="1" t="s">
        <v>120</v>
      </c>
      <c r="E1374" s="1" t="n">
        <f aca="false">'✍️ Score Entry 2025-26'!F1378</f>
        <v>0</v>
      </c>
      <c r="F1374" s="1" t="n">
        <f aca="false">'✍️ Score Entry 2025-26'!G1378</f>
        <v>0</v>
      </c>
      <c r="G1374" s="20" t="b">
        <f aca="false">E1374&gt;F1374</f>
        <v>0</v>
      </c>
      <c r="H1374" s="20" t="b">
        <f aca="false">F1374&gt;E1374</f>
        <v>0</v>
      </c>
    </row>
    <row r="1375" customFormat="false" ht="15" hidden="false" customHeight="true" outlineLevel="0" collapsed="false">
      <c r="A1375" s="19" t="n">
        <v>46103.75</v>
      </c>
      <c r="B1375" s="1" t="s">
        <v>31</v>
      </c>
      <c r="C1375" s="1" t="s">
        <v>168</v>
      </c>
      <c r="D1375" s="1" t="s">
        <v>22</v>
      </c>
      <c r="E1375" s="1" t="n">
        <f aca="false">'✍️ Score Entry 2025-26'!F1379</f>
        <v>0</v>
      </c>
      <c r="F1375" s="1" t="n">
        <f aca="false">'✍️ Score Entry 2025-26'!G1379</f>
        <v>0</v>
      </c>
      <c r="G1375" s="20" t="b">
        <f aca="false">E1375&gt;F1375</f>
        <v>0</v>
      </c>
      <c r="H1375" s="20" t="b">
        <f aca="false">F1375&gt;E1375</f>
        <v>0</v>
      </c>
    </row>
    <row r="1376" customFormat="false" ht="15" hidden="false" customHeight="true" outlineLevel="0" collapsed="false">
      <c r="A1376" s="19" t="n">
        <v>46103.75</v>
      </c>
      <c r="B1376" s="1" t="s">
        <v>31</v>
      </c>
      <c r="C1376" s="1" t="s">
        <v>164</v>
      </c>
      <c r="D1376" s="1" t="s">
        <v>169</v>
      </c>
      <c r="E1376" s="1" t="n">
        <f aca="false">'✍️ Score Entry 2025-26'!F1380</f>
        <v>0</v>
      </c>
      <c r="F1376" s="1" t="n">
        <f aca="false">'✍️ Score Entry 2025-26'!G1380</f>
        <v>0</v>
      </c>
      <c r="G1376" s="20" t="b">
        <f aca="false">E1376&gt;F1376</f>
        <v>0</v>
      </c>
      <c r="H1376" s="20" t="b">
        <f aca="false">F1376&gt;E1376</f>
        <v>0</v>
      </c>
    </row>
    <row r="1377" customFormat="false" ht="15" hidden="false" customHeight="true" outlineLevel="0" collapsed="false">
      <c r="A1377" s="19" t="n">
        <v>46103.75</v>
      </c>
      <c r="B1377" s="1" t="s">
        <v>31</v>
      </c>
      <c r="C1377" s="1" t="s">
        <v>136</v>
      </c>
      <c r="D1377" s="1" t="s">
        <v>165</v>
      </c>
      <c r="E1377" s="1" t="n">
        <f aca="false">'✍️ Score Entry 2025-26'!F1381</f>
        <v>0</v>
      </c>
      <c r="F1377" s="1" t="n">
        <f aca="false">'✍️ Score Entry 2025-26'!G1381</f>
        <v>0</v>
      </c>
      <c r="G1377" s="20" t="b">
        <f aca="false">E1377&gt;F1377</f>
        <v>0</v>
      </c>
      <c r="H1377" s="20" t="b">
        <f aca="false">F1377&gt;E1377</f>
        <v>0</v>
      </c>
    </row>
    <row r="1378" customFormat="false" ht="15" hidden="false" customHeight="true" outlineLevel="0" collapsed="false">
      <c r="A1378" s="19" t="n">
        <v>46103.75</v>
      </c>
      <c r="B1378" s="1" t="s">
        <v>30</v>
      </c>
      <c r="C1378" s="1" t="s">
        <v>114</v>
      </c>
      <c r="D1378" s="1" t="s">
        <v>116</v>
      </c>
      <c r="E1378" s="1" t="n">
        <f aca="false">'✍️ Score Entry 2025-26'!F1382</f>
        <v>0</v>
      </c>
      <c r="F1378" s="1" t="n">
        <f aca="false">'✍️ Score Entry 2025-26'!G1382</f>
        <v>0</v>
      </c>
      <c r="G1378" s="20" t="b">
        <f aca="false">E1378&gt;F1378</f>
        <v>0</v>
      </c>
      <c r="H1378" s="20" t="b">
        <f aca="false">F1378&gt;E1378</f>
        <v>0</v>
      </c>
    </row>
    <row r="1379" customFormat="false" ht="15" hidden="false" customHeight="true" outlineLevel="0" collapsed="false">
      <c r="A1379" s="19" t="n">
        <v>46103.75</v>
      </c>
      <c r="B1379" s="1" t="s">
        <v>30</v>
      </c>
      <c r="C1379" s="1" t="s">
        <v>203</v>
      </c>
      <c r="D1379" s="1" t="s">
        <v>200</v>
      </c>
      <c r="E1379" s="1" t="n">
        <f aca="false">'✍️ Score Entry 2025-26'!F1383</f>
        <v>0</v>
      </c>
      <c r="F1379" s="1" t="n">
        <f aca="false">'✍️ Score Entry 2025-26'!G1383</f>
        <v>0</v>
      </c>
      <c r="G1379" s="20" t="b">
        <f aca="false">E1379&gt;F1379</f>
        <v>0</v>
      </c>
      <c r="H1379" s="20" t="b">
        <f aca="false">F1379&gt;E1379</f>
        <v>0</v>
      </c>
    </row>
    <row r="1380" customFormat="false" ht="15" hidden="false" customHeight="true" outlineLevel="0" collapsed="false">
      <c r="A1380" s="19" t="n">
        <v>46103.75</v>
      </c>
      <c r="B1380" s="1" t="s">
        <v>33</v>
      </c>
      <c r="C1380" s="1" t="s">
        <v>155</v>
      </c>
      <c r="D1380" s="1" t="s">
        <v>17</v>
      </c>
      <c r="E1380" s="1" t="n">
        <f aca="false">'✍️ Score Entry 2025-26'!F1384</f>
        <v>0</v>
      </c>
      <c r="F1380" s="1" t="n">
        <f aca="false">'✍️ Score Entry 2025-26'!G1384</f>
        <v>0</v>
      </c>
      <c r="G1380" s="20" t="b">
        <f aca="false">E1380&gt;F1380</f>
        <v>0</v>
      </c>
      <c r="H1380" s="20" t="b">
        <f aca="false">F1380&gt;E1380</f>
        <v>0</v>
      </c>
    </row>
    <row r="1381" customFormat="false" ht="15" hidden="false" customHeight="true" outlineLevel="0" collapsed="false">
      <c r="A1381" s="19" t="n">
        <v>46103.75</v>
      </c>
      <c r="B1381" s="1" t="s">
        <v>30</v>
      </c>
      <c r="C1381" s="1" t="s">
        <v>124</v>
      </c>
      <c r="D1381" s="1" t="s">
        <v>151</v>
      </c>
      <c r="E1381" s="1" t="n">
        <f aca="false">'✍️ Score Entry 2025-26'!F1385</f>
        <v>0</v>
      </c>
      <c r="F1381" s="1" t="n">
        <f aca="false">'✍️ Score Entry 2025-26'!G1385</f>
        <v>0</v>
      </c>
      <c r="G1381" s="20" t="b">
        <f aca="false">E1381&gt;F1381</f>
        <v>0</v>
      </c>
      <c r="H1381" s="20" t="b">
        <f aca="false">F1381&gt;E1381</f>
        <v>0</v>
      </c>
    </row>
    <row r="1382" customFormat="false" ht="15" hidden="false" customHeight="true" outlineLevel="0" collapsed="false">
      <c r="A1382" s="19" t="n">
        <v>46103.75</v>
      </c>
      <c r="B1382" s="1" t="s">
        <v>30</v>
      </c>
      <c r="C1382" s="1" t="s">
        <v>181</v>
      </c>
      <c r="D1382" s="1" t="s">
        <v>166</v>
      </c>
      <c r="E1382" s="1" t="n">
        <f aca="false">'✍️ Score Entry 2025-26'!F1386</f>
        <v>0</v>
      </c>
      <c r="F1382" s="1" t="n">
        <f aca="false">'✍️ Score Entry 2025-26'!G1386</f>
        <v>0</v>
      </c>
      <c r="G1382" s="20" t="b">
        <f aca="false">E1382&gt;F1382</f>
        <v>0</v>
      </c>
      <c r="H1382" s="20" t="b">
        <f aca="false">F1382&gt;E1382</f>
        <v>0</v>
      </c>
    </row>
    <row r="1383" customFormat="false" ht="15" hidden="false" customHeight="true" outlineLevel="0" collapsed="false">
      <c r="A1383" s="19" t="n">
        <v>46103.75</v>
      </c>
      <c r="B1383" s="1" t="s">
        <v>30</v>
      </c>
      <c r="C1383" s="1" t="s">
        <v>208</v>
      </c>
      <c r="D1383" s="1" t="s">
        <v>173</v>
      </c>
      <c r="E1383" s="1" t="n">
        <f aca="false">'✍️ Score Entry 2025-26'!F1387</f>
        <v>0</v>
      </c>
      <c r="F1383" s="1" t="n">
        <f aca="false">'✍️ Score Entry 2025-26'!G1387</f>
        <v>0</v>
      </c>
      <c r="G1383" s="20" t="b">
        <f aca="false">E1383&gt;F1383</f>
        <v>0</v>
      </c>
      <c r="H1383" s="20" t="b">
        <f aca="false">F1383&gt;E1383</f>
        <v>0</v>
      </c>
    </row>
    <row r="1384" customFormat="false" ht="15" hidden="false" customHeight="true" outlineLevel="0" collapsed="false">
      <c r="A1384" s="19" t="n">
        <v>46103.75</v>
      </c>
      <c r="B1384" s="1" t="s">
        <v>30</v>
      </c>
      <c r="C1384" s="1" t="s">
        <v>118</v>
      </c>
      <c r="D1384" s="1" t="s">
        <v>119</v>
      </c>
      <c r="E1384" s="1" t="n">
        <f aca="false">'✍️ Score Entry 2025-26'!F1388</f>
        <v>0</v>
      </c>
      <c r="F1384" s="1" t="n">
        <f aca="false">'✍️ Score Entry 2025-26'!G1388</f>
        <v>0</v>
      </c>
      <c r="G1384" s="20" t="b">
        <f aca="false">E1384&gt;F1384</f>
        <v>0</v>
      </c>
      <c r="H1384" s="20" t="b">
        <f aca="false">F1384&gt;E1384</f>
        <v>0</v>
      </c>
    </row>
    <row r="1385" customFormat="false" ht="15" hidden="false" customHeight="true" outlineLevel="0" collapsed="false">
      <c r="A1385" s="19" t="n">
        <v>46103.75</v>
      </c>
      <c r="B1385" s="1" t="s">
        <v>30</v>
      </c>
      <c r="C1385" s="1" t="s">
        <v>16</v>
      </c>
      <c r="D1385" s="1" t="s">
        <v>167</v>
      </c>
      <c r="E1385" s="1" t="n">
        <f aca="false">'✍️ Score Entry 2025-26'!F1389</f>
        <v>0</v>
      </c>
      <c r="F1385" s="1" t="n">
        <f aca="false">'✍️ Score Entry 2025-26'!G1389</f>
        <v>0</v>
      </c>
      <c r="G1385" s="20" t="b">
        <f aca="false">E1385&gt;F1385</f>
        <v>0</v>
      </c>
      <c r="H1385" s="20" t="b">
        <f aca="false">F1385&gt;E1385</f>
        <v>0</v>
      </c>
    </row>
    <row r="1386" customFormat="false" ht="15" hidden="false" customHeight="true" outlineLevel="0" collapsed="false">
      <c r="A1386" s="19" t="n">
        <v>46103.75</v>
      </c>
      <c r="B1386" s="1" t="s">
        <v>30</v>
      </c>
      <c r="C1386" s="1" t="s">
        <v>18</v>
      </c>
      <c r="D1386" s="1" t="s">
        <v>182</v>
      </c>
      <c r="E1386" s="1" t="n">
        <f aca="false">'✍️ Score Entry 2025-26'!F1390</f>
        <v>0</v>
      </c>
      <c r="F1386" s="1" t="n">
        <f aca="false">'✍️ Score Entry 2025-26'!G1390</f>
        <v>0</v>
      </c>
      <c r="G1386" s="20" t="b">
        <f aca="false">E1386&gt;F1386</f>
        <v>0</v>
      </c>
      <c r="H1386" s="20" t="b">
        <f aca="false">F1386&gt;E1386</f>
        <v>0</v>
      </c>
    </row>
    <row r="1387" customFormat="false" ht="15" hidden="false" customHeight="true" outlineLevel="0" collapsed="false">
      <c r="A1387" s="19" t="n">
        <v>46103.75</v>
      </c>
      <c r="B1387" s="1" t="s">
        <v>30</v>
      </c>
      <c r="C1387" s="1" t="s">
        <v>141</v>
      </c>
      <c r="D1387" s="1" t="s">
        <v>117</v>
      </c>
      <c r="E1387" s="1" t="n">
        <f aca="false">'✍️ Score Entry 2025-26'!F1391</f>
        <v>0</v>
      </c>
      <c r="F1387" s="1" t="n">
        <f aca="false">'✍️ Score Entry 2025-26'!G1391</f>
        <v>0</v>
      </c>
      <c r="G1387" s="20" t="b">
        <f aca="false">E1387&gt;F1387</f>
        <v>0</v>
      </c>
      <c r="H1387" s="20" t="b">
        <f aca="false">F1387&gt;E1387</f>
        <v>0</v>
      </c>
    </row>
    <row r="1388" customFormat="false" ht="15" hidden="false" customHeight="true" outlineLevel="0" collapsed="false">
      <c r="A1388" s="19" t="n">
        <v>46116.75</v>
      </c>
      <c r="B1388" s="1" t="s">
        <v>31</v>
      </c>
      <c r="C1388" s="1" t="s">
        <v>19</v>
      </c>
      <c r="D1388" s="1" t="s">
        <v>20</v>
      </c>
      <c r="E1388" s="1" t="n">
        <f aca="false">'✍️ Score Entry 2025-26'!F1392</f>
        <v>0</v>
      </c>
      <c r="F1388" s="1" t="n">
        <f aca="false">'✍️ Score Entry 2025-26'!G1392</f>
        <v>0</v>
      </c>
      <c r="G1388" s="20" t="b">
        <f aca="false">E1388&gt;F1388</f>
        <v>0</v>
      </c>
      <c r="H1388" s="20" t="b">
        <f aca="false">F1388&gt;E1388</f>
        <v>0</v>
      </c>
    </row>
    <row r="1389" customFormat="false" ht="15" hidden="false" customHeight="true" outlineLevel="0" collapsed="false">
      <c r="A1389" s="19" t="n">
        <v>46116.75</v>
      </c>
      <c r="B1389" s="1" t="s">
        <v>31</v>
      </c>
      <c r="C1389" s="1" t="s">
        <v>213</v>
      </c>
      <c r="D1389" s="1" t="s">
        <v>146</v>
      </c>
      <c r="E1389" s="1" t="n">
        <f aca="false">'✍️ Score Entry 2025-26'!F1393</f>
        <v>0</v>
      </c>
      <c r="F1389" s="1" t="n">
        <f aca="false">'✍️ Score Entry 2025-26'!G1393</f>
        <v>0</v>
      </c>
      <c r="G1389" s="20" t="b">
        <f aca="false">E1389&gt;F1389</f>
        <v>0</v>
      </c>
      <c r="H1389" s="20" t="b">
        <f aca="false">F1389&gt;E1389</f>
        <v>0</v>
      </c>
    </row>
    <row r="1390" customFormat="false" ht="15" hidden="false" customHeight="true" outlineLevel="0" collapsed="false">
      <c r="A1390" s="19" t="n">
        <v>46116.75</v>
      </c>
      <c r="B1390" s="1" t="s">
        <v>31</v>
      </c>
      <c r="C1390" s="1" t="s">
        <v>209</v>
      </c>
      <c r="D1390" s="1" t="s">
        <v>168</v>
      </c>
      <c r="E1390" s="1" t="n">
        <f aca="false">'✍️ Score Entry 2025-26'!F1394</f>
        <v>0</v>
      </c>
      <c r="F1390" s="1" t="n">
        <f aca="false">'✍️ Score Entry 2025-26'!G1394</f>
        <v>0</v>
      </c>
      <c r="G1390" s="20" t="b">
        <f aca="false">E1390&gt;F1390</f>
        <v>0</v>
      </c>
      <c r="H1390" s="20" t="b">
        <f aca="false">F1390&gt;E1390</f>
        <v>0</v>
      </c>
    </row>
    <row r="1391" customFormat="false" ht="15" hidden="false" customHeight="true" outlineLevel="0" collapsed="false">
      <c r="A1391" s="19" t="n">
        <v>46116.75</v>
      </c>
      <c r="B1391" s="1" t="s">
        <v>31</v>
      </c>
      <c r="C1391" s="1" t="s">
        <v>22</v>
      </c>
      <c r="D1391" s="1" t="s">
        <v>145</v>
      </c>
      <c r="E1391" s="1" t="n">
        <f aca="false">'✍️ Score Entry 2025-26'!F1395</f>
        <v>0</v>
      </c>
      <c r="F1391" s="1" t="n">
        <f aca="false">'✍️ Score Entry 2025-26'!G1395</f>
        <v>0</v>
      </c>
      <c r="G1391" s="20" t="b">
        <f aca="false">E1391&gt;F1391</f>
        <v>0</v>
      </c>
      <c r="H1391" s="20" t="b">
        <f aca="false">F1391&gt;E1391</f>
        <v>0</v>
      </c>
    </row>
    <row r="1392" customFormat="false" ht="15" hidden="false" customHeight="true" outlineLevel="0" collapsed="false">
      <c r="A1392" s="19" t="n">
        <v>46116.75</v>
      </c>
      <c r="B1392" s="1" t="s">
        <v>31</v>
      </c>
      <c r="C1392" s="1" t="s">
        <v>174</v>
      </c>
      <c r="D1392" s="1" t="s">
        <v>24</v>
      </c>
      <c r="E1392" s="1" t="n">
        <f aca="false">'✍️ Score Entry 2025-26'!F1396</f>
        <v>0</v>
      </c>
      <c r="F1392" s="1" t="n">
        <f aca="false">'✍️ Score Entry 2025-26'!G1396</f>
        <v>0</v>
      </c>
      <c r="G1392" s="20" t="b">
        <f aca="false">E1392&gt;F1392</f>
        <v>0</v>
      </c>
      <c r="H1392" s="20" t="b">
        <f aca="false">F1392&gt;E1392</f>
        <v>0</v>
      </c>
    </row>
    <row r="1393" customFormat="false" ht="15" hidden="false" customHeight="true" outlineLevel="0" collapsed="false">
      <c r="A1393" s="19" t="n">
        <v>46116.75</v>
      </c>
      <c r="B1393" s="1" t="s">
        <v>31</v>
      </c>
      <c r="C1393" s="1" t="s">
        <v>177</v>
      </c>
      <c r="D1393" s="1" t="s">
        <v>136</v>
      </c>
      <c r="E1393" s="1" t="n">
        <f aca="false">'✍️ Score Entry 2025-26'!F1397</f>
        <v>0</v>
      </c>
      <c r="F1393" s="1" t="n">
        <f aca="false">'✍️ Score Entry 2025-26'!G1397</f>
        <v>0</v>
      </c>
      <c r="G1393" s="20" t="b">
        <f aca="false">E1393&gt;F1393</f>
        <v>0</v>
      </c>
      <c r="H1393" s="20" t="b">
        <f aca="false">F1393&gt;E1393</f>
        <v>0</v>
      </c>
    </row>
    <row r="1394" customFormat="false" ht="15" hidden="false" customHeight="true" outlineLevel="0" collapsed="false">
      <c r="A1394" s="19" t="n">
        <v>46116.75</v>
      </c>
      <c r="B1394" s="1" t="s">
        <v>31</v>
      </c>
      <c r="C1394" s="1" t="s">
        <v>169</v>
      </c>
      <c r="D1394" s="1" t="s">
        <v>139</v>
      </c>
      <c r="E1394" s="1" t="n">
        <f aca="false">'✍️ Score Entry 2025-26'!F1398</f>
        <v>0</v>
      </c>
      <c r="F1394" s="1" t="n">
        <f aca="false">'✍️ Score Entry 2025-26'!G1398</f>
        <v>0</v>
      </c>
      <c r="G1394" s="20" t="b">
        <f aca="false">E1394&gt;F1394</f>
        <v>0</v>
      </c>
      <c r="H1394" s="20" t="b">
        <f aca="false">F1394&gt;E1394</f>
        <v>0</v>
      </c>
    </row>
    <row r="1395" customFormat="false" ht="15" hidden="false" customHeight="true" outlineLevel="0" collapsed="false">
      <c r="A1395" s="19" t="n">
        <v>46116.75</v>
      </c>
      <c r="B1395" s="1" t="s">
        <v>31</v>
      </c>
      <c r="C1395" s="1" t="s">
        <v>210</v>
      </c>
      <c r="D1395" s="1" t="s">
        <v>164</v>
      </c>
      <c r="E1395" s="1" t="n">
        <f aca="false">'✍️ Score Entry 2025-26'!F1399</f>
        <v>0</v>
      </c>
      <c r="F1395" s="1" t="n">
        <f aca="false">'✍️ Score Entry 2025-26'!G1399</f>
        <v>0</v>
      </c>
      <c r="G1395" s="20" t="b">
        <f aca="false">E1395&gt;F1395</f>
        <v>0</v>
      </c>
      <c r="H1395" s="20" t="b">
        <f aca="false">F1395&gt;E1395</f>
        <v>0</v>
      </c>
    </row>
    <row r="1396" customFormat="false" ht="15" hidden="false" customHeight="true" outlineLevel="0" collapsed="false">
      <c r="A1396" s="19" t="n">
        <v>46116.75</v>
      </c>
      <c r="B1396" s="1" t="s">
        <v>31</v>
      </c>
      <c r="C1396" s="1" t="s">
        <v>163</v>
      </c>
      <c r="D1396" s="1" t="s">
        <v>140</v>
      </c>
      <c r="E1396" s="1" t="n">
        <f aca="false">'✍️ Score Entry 2025-26'!F1400</f>
        <v>0</v>
      </c>
      <c r="F1396" s="1" t="n">
        <f aca="false">'✍️ Score Entry 2025-26'!G1400</f>
        <v>0</v>
      </c>
      <c r="G1396" s="20" t="b">
        <f aca="false">E1396&gt;F1396</f>
        <v>0</v>
      </c>
      <c r="H1396" s="20" t="b">
        <f aca="false">F1396&gt;E1396</f>
        <v>0</v>
      </c>
    </row>
    <row r="1397" customFormat="false" ht="15" hidden="false" customHeight="true" outlineLevel="0" collapsed="false">
      <c r="A1397" s="19" t="n">
        <v>46116.75</v>
      </c>
      <c r="B1397" s="1" t="s">
        <v>31</v>
      </c>
      <c r="C1397" s="1" t="s">
        <v>165</v>
      </c>
      <c r="D1397" s="1" t="s">
        <v>178</v>
      </c>
      <c r="E1397" s="1" t="n">
        <f aca="false">'✍️ Score Entry 2025-26'!F1401</f>
        <v>0</v>
      </c>
      <c r="F1397" s="1" t="n">
        <f aca="false">'✍️ Score Entry 2025-26'!G1401</f>
        <v>0</v>
      </c>
      <c r="G1397" s="20" t="b">
        <f aca="false">E1397&gt;F1397</f>
        <v>0</v>
      </c>
      <c r="H1397" s="20" t="b">
        <f aca="false">F1397&gt;E1397</f>
        <v>0</v>
      </c>
    </row>
    <row r="1398" customFormat="false" ht="15" hidden="false" customHeight="true" outlineLevel="0" collapsed="false">
      <c r="A1398" s="19" t="n">
        <v>46116.75</v>
      </c>
      <c r="B1398" s="1" t="s">
        <v>32</v>
      </c>
      <c r="C1398" s="1" t="s">
        <v>212</v>
      </c>
      <c r="D1398" s="1" t="s">
        <v>191</v>
      </c>
      <c r="E1398" s="1" t="n">
        <f aca="false">'✍️ Score Entry 2025-26'!F1402</f>
        <v>0</v>
      </c>
      <c r="F1398" s="1" t="n">
        <f aca="false">'✍️ Score Entry 2025-26'!G1402</f>
        <v>0</v>
      </c>
      <c r="G1398" s="20" t="b">
        <f aca="false">E1398&gt;F1398</f>
        <v>0</v>
      </c>
      <c r="H1398" s="20" t="b">
        <f aca="false">F1398&gt;E1398</f>
        <v>0</v>
      </c>
    </row>
    <row r="1399" customFormat="false" ht="15" hidden="false" customHeight="true" outlineLevel="0" collapsed="false">
      <c r="A1399" s="19" t="n">
        <v>46116.75</v>
      </c>
      <c r="B1399" s="1" t="s">
        <v>32</v>
      </c>
      <c r="C1399" s="1" t="s">
        <v>184</v>
      </c>
      <c r="D1399" s="1" t="s">
        <v>197</v>
      </c>
      <c r="E1399" s="1" t="n">
        <f aca="false">'✍️ Score Entry 2025-26'!F1403</f>
        <v>0</v>
      </c>
      <c r="F1399" s="1" t="n">
        <f aca="false">'✍️ Score Entry 2025-26'!G1403</f>
        <v>0</v>
      </c>
      <c r="G1399" s="20" t="b">
        <f aca="false">E1399&gt;F1399</f>
        <v>0</v>
      </c>
      <c r="H1399" s="20" t="b">
        <f aca="false">F1399&gt;E1399</f>
        <v>0</v>
      </c>
    </row>
    <row r="1400" customFormat="false" ht="15" hidden="false" customHeight="true" outlineLevel="0" collapsed="false">
      <c r="A1400" s="19" t="n">
        <v>46116.75</v>
      </c>
      <c r="B1400" s="1" t="s">
        <v>32</v>
      </c>
      <c r="C1400" s="1" t="s">
        <v>183</v>
      </c>
      <c r="D1400" s="1" t="s">
        <v>199</v>
      </c>
      <c r="E1400" s="1" t="n">
        <f aca="false">'✍️ Score Entry 2025-26'!F1404</f>
        <v>0</v>
      </c>
      <c r="F1400" s="1" t="n">
        <f aca="false">'✍️ Score Entry 2025-26'!G1404</f>
        <v>0</v>
      </c>
      <c r="G1400" s="20" t="b">
        <f aca="false">E1400&gt;F1400</f>
        <v>0</v>
      </c>
      <c r="H1400" s="20" t="b">
        <f aca="false">F1400&gt;E1400</f>
        <v>0</v>
      </c>
    </row>
    <row r="1401" customFormat="false" ht="15" hidden="false" customHeight="true" outlineLevel="0" collapsed="false">
      <c r="A1401" s="19" t="n">
        <v>46116.75</v>
      </c>
      <c r="B1401" s="1" t="s">
        <v>32</v>
      </c>
      <c r="C1401" s="1" t="s">
        <v>190</v>
      </c>
      <c r="D1401" s="1" t="s">
        <v>195</v>
      </c>
      <c r="E1401" s="1" t="n">
        <f aca="false">'✍️ Score Entry 2025-26'!F1405</f>
        <v>0</v>
      </c>
      <c r="F1401" s="1" t="n">
        <f aca="false">'✍️ Score Entry 2025-26'!G1405</f>
        <v>0</v>
      </c>
      <c r="G1401" s="20" t="b">
        <f aca="false">E1401&gt;F1401</f>
        <v>0</v>
      </c>
      <c r="H1401" s="20" t="b">
        <f aca="false">F1401&gt;E1401</f>
        <v>0</v>
      </c>
    </row>
    <row r="1402" customFormat="false" ht="15" hidden="false" customHeight="true" outlineLevel="0" collapsed="false">
      <c r="A1402" s="19" t="n">
        <v>46116.75</v>
      </c>
      <c r="B1402" s="1" t="s">
        <v>32</v>
      </c>
      <c r="C1402" s="1" t="s">
        <v>196</v>
      </c>
      <c r="D1402" s="1" t="s">
        <v>211</v>
      </c>
      <c r="E1402" s="1" t="n">
        <f aca="false">'✍️ Score Entry 2025-26'!F1406</f>
        <v>0</v>
      </c>
      <c r="F1402" s="1" t="n">
        <f aca="false">'✍️ Score Entry 2025-26'!G1406</f>
        <v>0</v>
      </c>
      <c r="G1402" s="20" t="b">
        <f aca="false">E1402&gt;F1402</f>
        <v>0</v>
      </c>
      <c r="H1402" s="20" t="b">
        <f aca="false">F1402&gt;E1402</f>
        <v>0</v>
      </c>
    </row>
    <row r="1403" customFormat="false" ht="15" hidden="false" customHeight="true" outlineLevel="0" collapsed="false">
      <c r="A1403" s="19" t="n">
        <v>46116.75</v>
      </c>
      <c r="B1403" s="1" t="s">
        <v>32</v>
      </c>
      <c r="C1403" s="1" t="s">
        <v>189</v>
      </c>
      <c r="D1403" s="1" t="s">
        <v>15</v>
      </c>
      <c r="E1403" s="1" t="n">
        <f aca="false">'✍️ Score Entry 2025-26'!F1407</f>
        <v>0</v>
      </c>
      <c r="F1403" s="1" t="n">
        <f aca="false">'✍️ Score Entry 2025-26'!G1407</f>
        <v>0</v>
      </c>
      <c r="G1403" s="20" t="b">
        <f aca="false">E1403&gt;F1403</f>
        <v>0</v>
      </c>
      <c r="H1403" s="20" t="b">
        <f aca="false">F1403&gt;E1403</f>
        <v>0</v>
      </c>
    </row>
    <row r="1404" customFormat="false" ht="15" hidden="false" customHeight="true" outlineLevel="0" collapsed="false">
      <c r="A1404" s="19" t="n">
        <v>46116.75</v>
      </c>
      <c r="B1404" s="1" t="s">
        <v>32</v>
      </c>
      <c r="C1404" s="1" t="s">
        <v>192</v>
      </c>
      <c r="D1404" s="1" t="s">
        <v>185</v>
      </c>
      <c r="E1404" s="1" t="n">
        <f aca="false">'✍️ Score Entry 2025-26'!F1408</f>
        <v>0</v>
      </c>
      <c r="F1404" s="1" t="n">
        <f aca="false">'✍️ Score Entry 2025-26'!G1408</f>
        <v>0</v>
      </c>
      <c r="G1404" s="20" t="b">
        <f aca="false">E1404&gt;F1404</f>
        <v>0</v>
      </c>
      <c r="H1404" s="20" t="b">
        <f aca="false">F1404&gt;E1404</f>
        <v>0</v>
      </c>
    </row>
    <row r="1405" customFormat="false" ht="15" hidden="false" customHeight="true" outlineLevel="0" collapsed="false">
      <c r="A1405" s="19" t="n">
        <v>46116.75</v>
      </c>
      <c r="B1405" s="1" t="s">
        <v>32</v>
      </c>
      <c r="C1405" s="1" t="s">
        <v>193</v>
      </c>
      <c r="D1405" s="1" t="s">
        <v>187</v>
      </c>
      <c r="E1405" s="1" t="n">
        <f aca="false">'✍️ Score Entry 2025-26'!F1409</f>
        <v>0</v>
      </c>
      <c r="F1405" s="1" t="n">
        <f aca="false">'✍️ Score Entry 2025-26'!G1409</f>
        <v>0</v>
      </c>
      <c r="G1405" s="20" t="b">
        <f aca="false">E1405&gt;F1405</f>
        <v>0</v>
      </c>
      <c r="H1405" s="20" t="b">
        <f aca="false">F1405&gt;E1405</f>
        <v>0</v>
      </c>
    </row>
    <row r="1406" customFormat="false" ht="15" hidden="false" customHeight="true" outlineLevel="0" collapsed="false">
      <c r="A1406" s="19" t="n">
        <v>46116.75</v>
      </c>
      <c r="B1406" s="1" t="s">
        <v>32</v>
      </c>
      <c r="C1406" s="1" t="s">
        <v>188</v>
      </c>
      <c r="D1406" s="1" t="s">
        <v>198</v>
      </c>
      <c r="E1406" s="1" t="n">
        <f aca="false">'✍️ Score Entry 2025-26'!F1410</f>
        <v>0</v>
      </c>
      <c r="F1406" s="1" t="n">
        <f aca="false">'✍️ Score Entry 2025-26'!G1410</f>
        <v>0</v>
      </c>
      <c r="G1406" s="20" t="b">
        <f aca="false">E1406&gt;F1406</f>
        <v>0</v>
      </c>
      <c r="H1406" s="20" t="b">
        <f aca="false">F1406&gt;E1406</f>
        <v>0</v>
      </c>
    </row>
    <row r="1407" customFormat="false" ht="15" hidden="false" customHeight="true" outlineLevel="0" collapsed="false">
      <c r="A1407" s="19" t="n">
        <v>46117.75</v>
      </c>
      <c r="B1407" s="1" t="s">
        <v>30</v>
      </c>
      <c r="C1407" s="1" t="s">
        <v>166</v>
      </c>
      <c r="D1407" s="1" t="s">
        <v>203</v>
      </c>
      <c r="E1407" s="1" t="n">
        <f aca="false">'✍️ Score Entry 2025-26'!F1411</f>
        <v>0</v>
      </c>
      <c r="F1407" s="1" t="n">
        <f aca="false">'✍️ Score Entry 2025-26'!G1411</f>
        <v>0</v>
      </c>
      <c r="G1407" s="20" t="b">
        <f aca="false">E1407&gt;F1407</f>
        <v>0</v>
      </c>
      <c r="H1407" s="20" t="b">
        <f aca="false">F1407&gt;E1407</f>
        <v>0</v>
      </c>
    </row>
    <row r="1408" customFormat="false" ht="15" hidden="false" customHeight="true" outlineLevel="0" collapsed="false">
      <c r="A1408" s="19" t="n">
        <v>46117.75</v>
      </c>
      <c r="B1408" s="1" t="s">
        <v>30</v>
      </c>
      <c r="C1408" s="1" t="s">
        <v>200</v>
      </c>
      <c r="D1408" s="1" t="s">
        <v>124</v>
      </c>
      <c r="E1408" s="1" t="n">
        <f aca="false">'✍️ Score Entry 2025-26'!F1412</f>
        <v>0</v>
      </c>
      <c r="F1408" s="1" t="n">
        <f aca="false">'✍️ Score Entry 2025-26'!G1412</f>
        <v>0</v>
      </c>
      <c r="G1408" s="20" t="b">
        <f aca="false">E1408&gt;F1408</f>
        <v>0</v>
      </c>
      <c r="H1408" s="20" t="b">
        <f aca="false">F1408&gt;E1408</f>
        <v>0</v>
      </c>
    </row>
    <row r="1409" customFormat="false" ht="15" hidden="false" customHeight="true" outlineLevel="0" collapsed="false">
      <c r="A1409" s="19" t="n">
        <v>46117.75</v>
      </c>
      <c r="B1409" s="1" t="s">
        <v>30</v>
      </c>
      <c r="C1409" s="1" t="s">
        <v>151</v>
      </c>
      <c r="D1409" s="1" t="s">
        <v>118</v>
      </c>
      <c r="E1409" s="1" t="n">
        <f aca="false">'✍️ Score Entry 2025-26'!F1413</f>
        <v>0</v>
      </c>
      <c r="F1409" s="1" t="n">
        <f aca="false">'✍️ Score Entry 2025-26'!G1413</f>
        <v>0</v>
      </c>
      <c r="G1409" s="20" t="b">
        <f aca="false">E1409&gt;F1409</f>
        <v>0</v>
      </c>
      <c r="H1409" s="20" t="b">
        <f aca="false">F1409&gt;E1409</f>
        <v>0</v>
      </c>
    </row>
    <row r="1410" customFormat="false" ht="15" hidden="false" customHeight="true" outlineLevel="0" collapsed="false">
      <c r="A1410" s="19" t="n">
        <v>46117.75</v>
      </c>
      <c r="B1410" s="1" t="s">
        <v>33</v>
      </c>
      <c r="C1410" s="1" t="s">
        <v>134</v>
      </c>
      <c r="D1410" s="1" t="s">
        <v>171</v>
      </c>
      <c r="E1410" s="1" t="n">
        <f aca="false">'✍️ Score Entry 2025-26'!F1414</f>
        <v>0</v>
      </c>
      <c r="F1410" s="1" t="n">
        <f aca="false">'✍️ Score Entry 2025-26'!G1414</f>
        <v>0</v>
      </c>
      <c r="G1410" s="20" t="b">
        <f aca="false">E1410&gt;F1410</f>
        <v>0</v>
      </c>
      <c r="H1410" s="20" t="b">
        <f aca="false">F1410&gt;E1410</f>
        <v>0</v>
      </c>
    </row>
    <row r="1411" customFormat="false" ht="15" hidden="false" customHeight="true" outlineLevel="0" collapsed="false">
      <c r="A1411" s="19" t="n">
        <v>46117.75</v>
      </c>
      <c r="B1411" s="1" t="s">
        <v>30</v>
      </c>
      <c r="C1411" s="1" t="s">
        <v>119</v>
      </c>
      <c r="D1411" s="1" t="s">
        <v>141</v>
      </c>
      <c r="E1411" s="1" t="n">
        <f aca="false">'✍️ Score Entry 2025-26'!F1415</f>
        <v>0</v>
      </c>
      <c r="F1411" s="1" t="n">
        <f aca="false">'✍️ Score Entry 2025-26'!G1415</f>
        <v>0</v>
      </c>
      <c r="G1411" s="20" t="b">
        <f aca="false">E1411&gt;F1411</f>
        <v>0</v>
      </c>
      <c r="H1411" s="20" t="b">
        <f aca="false">F1411&gt;E1411</f>
        <v>0</v>
      </c>
    </row>
    <row r="1412" customFormat="false" ht="15" hidden="false" customHeight="true" outlineLevel="0" collapsed="false">
      <c r="A1412" s="19" t="n">
        <v>46117.75</v>
      </c>
      <c r="B1412" s="1" t="s">
        <v>30</v>
      </c>
      <c r="C1412" s="1" t="s">
        <v>173</v>
      </c>
      <c r="D1412" s="1" t="s">
        <v>18</v>
      </c>
      <c r="E1412" s="1" t="n">
        <f aca="false">'✍️ Score Entry 2025-26'!F1416</f>
        <v>0</v>
      </c>
      <c r="F1412" s="1" t="n">
        <f aca="false">'✍️ Score Entry 2025-26'!G1416</f>
        <v>0</v>
      </c>
      <c r="G1412" s="20" t="b">
        <f aca="false">E1412&gt;F1412</f>
        <v>0</v>
      </c>
      <c r="H1412" s="20" t="b">
        <f aca="false">F1412&gt;E1412</f>
        <v>0</v>
      </c>
    </row>
    <row r="1413" customFormat="false" ht="15" hidden="false" customHeight="true" outlineLevel="0" collapsed="false">
      <c r="A1413" s="19" t="n">
        <v>46117.75</v>
      </c>
      <c r="B1413" s="1" t="s">
        <v>30</v>
      </c>
      <c r="C1413" s="1" t="s">
        <v>117</v>
      </c>
      <c r="D1413" s="1" t="s">
        <v>181</v>
      </c>
      <c r="E1413" s="1" t="n">
        <f aca="false">'✍️ Score Entry 2025-26'!F1417</f>
        <v>0</v>
      </c>
      <c r="F1413" s="1" t="n">
        <f aca="false">'✍️ Score Entry 2025-26'!G1417</f>
        <v>0</v>
      </c>
      <c r="G1413" s="20" t="b">
        <f aca="false">E1413&gt;F1413</f>
        <v>0</v>
      </c>
      <c r="H1413" s="20" t="b">
        <f aca="false">F1413&gt;E1413</f>
        <v>0</v>
      </c>
    </row>
    <row r="1414" customFormat="false" ht="15" hidden="false" customHeight="true" outlineLevel="0" collapsed="false">
      <c r="A1414" s="19" t="n">
        <v>46117.75</v>
      </c>
      <c r="B1414" s="1" t="s">
        <v>30</v>
      </c>
      <c r="C1414" s="1" t="s">
        <v>116</v>
      </c>
      <c r="D1414" s="1" t="s">
        <v>176</v>
      </c>
      <c r="E1414" s="1" t="n">
        <f aca="false">'✍️ Score Entry 2025-26'!F1418</f>
        <v>0</v>
      </c>
      <c r="F1414" s="1" t="n">
        <f aca="false">'✍️ Score Entry 2025-26'!G1418</f>
        <v>0</v>
      </c>
      <c r="G1414" s="20" t="b">
        <f aca="false">E1414&gt;F1414</f>
        <v>0</v>
      </c>
      <c r="H1414" s="20" t="b">
        <f aca="false">F1414&gt;E1414</f>
        <v>0</v>
      </c>
    </row>
    <row r="1415" customFormat="false" ht="15" hidden="false" customHeight="true" outlineLevel="0" collapsed="false">
      <c r="A1415" s="19" t="n">
        <v>46117.75</v>
      </c>
      <c r="B1415" s="1" t="s">
        <v>30</v>
      </c>
      <c r="C1415" s="1" t="s">
        <v>167</v>
      </c>
      <c r="D1415" s="1" t="s">
        <v>208</v>
      </c>
      <c r="E1415" s="1" t="n">
        <f aca="false">'✍️ Score Entry 2025-26'!F1419</f>
        <v>0</v>
      </c>
      <c r="F1415" s="1" t="n">
        <f aca="false">'✍️ Score Entry 2025-26'!G1419</f>
        <v>0</v>
      </c>
      <c r="G1415" s="20" t="b">
        <f aca="false">E1415&gt;F1415</f>
        <v>0</v>
      </c>
      <c r="H1415" s="20" t="b">
        <f aca="false">F1415&gt;E1415</f>
        <v>0</v>
      </c>
    </row>
    <row r="1416" customFormat="false" ht="15" hidden="false" customHeight="true" outlineLevel="0" collapsed="false">
      <c r="A1416" s="19" t="n">
        <v>46117.75</v>
      </c>
      <c r="B1416" s="1" t="s">
        <v>33</v>
      </c>
      <c r="C1416" s="1" t="s">
        <v>156</v>
      </c>
      <c r="D1416" s="1" t="s">
        <v>172</v>
      </c>
      <c r="E1416" s="1" t="n">
        <f aca="false">'✍️ Score Entry 2025-26'!F1420</f>
        <v>0</v>
      </c>
      <c r="F1416" s="1" t="n">
        <f aca="false">'✍️ Score Entry 2025-26'!G1420</f>
        <v>0</v>
      </c>
      <c r="G1416" s="20" t="b">
        <f aca="false">E1416&gt;F1416</f>
        <v>0</v>
      </c>
      <c r="H1416" s="20" t="b">
        <f aca="false">F1416&gt;E1416</f>
        <v>0</v>
      </c>
    </row>
    <row r="1417" customFormat="false" ht="15" hidden="false" customHeight="true" outlineLevel="0" collapsed="false">
      <c r="A1417" s="19" t="n">
        <v>46117.75</v>
      </c>
      <c r="B1417" s="1" t="s">
        <v>30</v>
      </c>
      <c r="C1417" s="1" t="s">
        <v>115</v>
      </c>
      <c r="D1417" s="1" t="s">
        <v>114</v>
      </c>
      <c r="E1417" s="1" t="n">
        <f aca="false">'✍️ Score Entry 2025-26'!F1421</f>
        <v>0</v>
      </c>
      <c r="F1417" s="1" t="n">
        <f aca="false">'✍️ Score Entry 2025-26'!G1421</f>
        <v>0</v>
      </c>
      <c r="G1417" s="20" t="b">
        <f aca="false">E1417&gt;F1417</f>
        <v>0</v>
      </c>
      <c r="H1417" s="20" t="b">
        <f aca="false">F1417&gt;E1417</f>
        <v>0</v>
      </c>
    </row>
    <row r="1418" customFormat="false" ht="15" hidden="false" customHeight="true" outlineLevel="0" collapsed="false">
      <c r="A1418" s="19" t="n">
        <v>46117.75</v>
      </c>
      <c r="B1418" s="1" t="s">
        <v>33</v>
      </c>
      <c r="C1418" s="1" t="s">
        <v>120</v>
      </c>
      <c r="D1418" s="1" t="s">
        <v>154</v>
      </c>
      <c r="E1418" s="1" t="n">
        <f aca="false">'✍️ Score Entry 2025-26'!F1422</f>
        <v>0</v>
      </c>
      <c r="F1418" s="1" t="n">
        <f aca="false">'✍️ Score Entry 2025-26'!G1422</f>
        <v>0</v>
      </c>
      <c r="G1418" s="20" t="b">
        <f aca="false">E1418&gt;F1418</f>
        <v>0</v>
      </c>
      <c r="H1418" s="20" t="b">
        <f aca="false">F1418&gt;E1418</f>
        <v>0</v>
      </c>
    </row>
    <row r="1419" customFormat="false" ht="15" hidden="false" customHeight="true" outlineLevel="0" collapsed="false">
      <c r="A1419" s="19" t="n">
        <v>46117.75</v>
      </c>
      <c r="B1419" s="1" t="s">
        <v>33</v>
      </c>
      <c r="C1419" s="1" t="s">
        <v>161</v>
      </c>
      <c r="D1419" s="1" t="s">
        <v>155</v>
      </c>
      <c r="E1419" s="1" t="n">
        <f aca="false">'✍️ Score Entry 2025-26'!F1423</f>
        <v>0</v>
      </c>
      <c r="F1419" s="1" t="n">
        <f aca="false">'✍️ Score Entry 2025-26'!G1423</f>
        <v>0</v>
      </c>
      <c r="G1419" s="20" t="b">
        <f aca="false">E1419&gt;F1419</f>
        <v>0</v>
      </c>
      <c r="H1419" s="20" t="b">
        <f aca="false">F1419&gt;E1419</f>
        <v>0</v>
      </c>
    </row>
    <row r="1420" customFormat="false" ht="15" hidden="false" customHeight="true" outlineLevel="0" collapsed="false">
      <c r="A1420" s="19" t="n">
        <v>46117.75</v>
      </c>
      <c r="B1420" s="1" t="s">
        <v>33</v>
      </c>
      <c r="C1420" s="1" t="s">
        <v>144</v>
      </c>
      <c r="D1420" s="1" t="s">
        <v>157</v>
      </c>
      <c r="E1420" s="1" t="n">
        <f aca="false">'✍️ Score Entry 2025-26'!F1424</f>
        <v>0</v>
      </c>
      <c r="F1420" s="1" t="n">
        <f aca="false">'✍️ Score Entry 2025-26'!G1424</f>
        <v>0</v>
      </c>
      <c r="G1420" s="20" t="b">
        <f aca="false">E1420&gt;F1420</f>
        <v>0</v>
      </c>
      <c r="H1420" s="20" t="b">
        <f aca="false">F1420&gt;E1420</f>
        <v>0</v>
      </c>
    </row>
    <row r="1421" customFormat="false" ht="15" hidden="false" customHeight="true" outlineLevel="0" collapsed="false">
      <c r="A1421" s="19" t="n">
        <v>46117.75</v>
      </c>
      <c r="B1421" s="1" t="s">
        <v>33</v>
      </c>
      <c r="C1421" s="1" t="s">
        <v>204</v>
      </c>
      <c r="D1421" s="1" t="s">
        <v>159</v>
      </c>
      <c r="E1421" s="1" t="n">
        <f aca="false">'✍️ Score Entry 2025-26'!F1425</f>
        <v>0</v>
      </c>
      <c r="F1421" s="1" t="n">
        <f aca="false">'✍️ Score Entry 2025-26'!G1425</f>
        <v>0</v>
      </c>
      <c r="G1421" s="20" t="b">
        <f aca="false">E1421&gt;F1421</f>
        <v>0</v>
      </c>
      <c r="H1421" s="20" t="b">
        <f aca="false">F1421&gt;E1421</f>
        <v>0</v>
      </c>
    </row>
    <row r="1422" customFormat="false" ht="15" hidden="false" customHeight="true" outlineLevel="0" collapsed="false">
      <c r="A1422" s="19" t="n">
        <v>46117.75</v>
      </c>
      <c r="B1422" s="1" t="s">
        <v>33</v>
      </c>
      <c r="C1422" s="1" t="s">
        <v>149</v>
      </c>
      <c r="D1422" s="1" t="s">
        <v>135</v>
      </c>
      <c r="E1422" s="1" t="n">
        <f aca="false">'✍️ Score Entry 2025-26'!F1426</f>
        <v>0</v>
      </c>
      <c r="F1422" s="1" t="n">
        <f aca="false">'✍️ Score Entry 2025-26'!G1426</f>
        <v>0</v>
      </c>
      <c r="G1422" s="20" t="b">
        <f aca="false">E1422&gt;F1422</f>
        <v>0</v>
      </c>
      <c r="H1422" s="20" t="b">
        <f aca="false">F1422&gt;E1422</f>
        <v>0</v>
      </c>
    </row>
    <row r="1423" customFormat="false" ht="15" hidden="false" customHeight="true" outlineLevel="0" collapsed="false">
      <c r="A1423" s="19" t="n">
        <v>46117.75</v>
      </c>
      <c r="B1423" s="1" t="s">
        <v>33</v>
      </c>
      <c r="C1423" s="1" t="s">
        <v>17</v>
      </c>
      <c r="D1423" s="1" t="s">
        <v>158</v>
      </c>
      <c r="E1423" s="1" t="n">
        <f aca="false">'✍️ Score Entry 2025-26'!F1427</f>
        <v>0</v>
      </c>
      <c r="F1423" s="1" t="n">
        <f aca="false">'✍️ Score Entry 2025-26'!G1427</f>
        <v>0</v>
      </c>
      <c r="G1423" s="20" t="b">
        <f aca="false">E1423&gt;F1423</f>
        <v>0</v>
      </c>
      <c r="H1423" s="20" t="b">
        <f aca="false">F1423&gt;E1423</f>
        <v>0</v>
      </c>
    </row>
    <row r="1424" customFormat="false" ht="15" hidden="false" customHeight="true" outlineLevel="0" collapsed="false">
      <c r="A1424" s="19" t="n">
        <v>46117.75</v>
      </c>
      <c r="B1424" s="1" t="s">
        <v>33</v>
      </c>
      <c r="C1424" s="1" t="s">
        <v>205</v>
      </c>
      <c r="D1424" s="1" t="s">
        <v>206</v>
      </c>
      <c r="E1424" s="1" t="n">
        <f aca="false">'✍️ Score Entry 2025-26'!F1428</f>
        <v>0</v>
      </c>
      <c r="F1424" s="1" t="n">
        <f aca="false">'✍️ Score Entry 2025-26'!G1428</f>
        <v>0</v>
      </c>
      <c r="G1424" s="20" t="b">
        <f aca="false">E1424&gt;F1424</f>
        <v>0</v>
      </c>
      <c r="H1424" s="20" t="b">
        <f aca="false">F1424&gt;E1424</f>
        <v>0</v>
      </c>
    </row>
    <row r="1425" customFormat="false" ht="15" hidden="false" customHeight="true" outlineLevel="0" collapsed="false">
      <c r="A1425" s="19" t="n">
        <v>46117.75</v>
      </c>
      <c r="B1425" s="1" t="s">
        <v>30</v>
      </c>
      <c r="C1425" s="1" t="s">
        <v>182</v>
      </c>
      <c r="D1425" s="1" t="s">
        <v>16</v>
      </c>
      <c r="E1425" s="1" t="n">
        <f aca="false">'✍️ Score Entry 2025-26'!F1429</f>
        <v>0</v>
      </c>
      <c r="F1425" s="1" t="n">
        <f aca="false">'✍️ Score Entry 2025-26'!G1429</f>
        <v>0</v>
      </c>
      <c r="G1425" s="20" t="b">
        <f aca="false">E1425&gt;F1425</f>
        <v>0</v>
      </c>
      <c r="H1425" s="20" t="b">
        <f aca="false">F1425&gt;E1425</f>
        <v>0</v>
      </c>
    </row>
    <row r="1426" customFormat="false" ht="15" hidden="false" customHeight="true" outlineLevel="0" collapsed="false">
      <c r="A1426" s="19" t="n">
        <v>46123.5833333333</v>
      </c>
      <c r="B1426" s="1" t="s">
        <v>29</v>
      </c>
      <c r="C1426" s="1" t="s">
        <v>202</v>
      </c>
      <c r="D1426" s="1" t="s">
        <v>180</v>
      </c>
      <c r="E1426" s="1" t="n">
        <f aca="false">'✍️ Score Entry 2025-26'!F1430</f>
        <v>0</v>
      </c>
      <c r="F1426" s="1" t="n">
        <f aca="false">'✍️ Score Entry 2025-26'!G1430</f>
        <v>0</v>
      </c>
      <c r="G1426" s="20" t="b">
        <f aca="false">E1426&gt;F1426</f>
        <v>0</v>
      </c>
      <c r="H1426" s="20" t="b">
        <f aca="false">F1426&gt;E1426</f>
        <v>0</v>
      </c>
    </row>
    <row r="1427" customFormat="false" ht="15" hidden="false" customHeight="true" outlineLevel="0" collapsed="false">
      <c r="A1427" s="19" t="n">
        <v>46123.5833333333</v>
      </c>
      <c r="B1427" s="1" t="s">
        <v>29</v>
      </c>
      <c r="C1427" s="1" t="s">
        <v>130</v>
      </c>
      <c r="D1427" s="1" t="s">
        <v>127</v>
      </c>
      <c r="E1427" s="1" t="n">
        <f aca="false">'✍️ Score Entry 2025-26'!F1431</f>
        <v>0</v>
      </c>
      <c r="F1427" s="1" t="n">
        <f aca="false">'✍️ Score Entry 2025-26'!G1431</f>
        <v>0</v>
      </c>
      <c r="G1427" s="20" t="b">
        <f aca="false">E1427&gt;F1427</f>
        <v>0</v>
      </c>
      <c r="H1427" s="20" t="b">
        <f aca="false">F1427&gt;E1427</f>
        <v>0</v>
      </c>
    </row>
    <row r="1428" customFormat="false" ht="15" hidden="false" customHeight="true" outlineLevel="0" collapsed="false">
      <c r="A1428" s="19" t="n">
        <v>46123.5833333333</v>
      </c>
      <c r="B1428" s="1" t="s">
        <v>29</v>
      </c>
      <c r="C1428" s="1" t="s">
        <v>162</v>
      </c>
      <c r="D1428" s="1" t="s">
        <v>23</v>
      </c>
      <c r="E1428" s="1" t="n">
        <f aca="false">'✍️ Score Entry 2025-26'!F1432</f>
        <v>0</v>
      </c>
      <c r="F1428" s="1" t="n">
        <f aca="false">'✍️ Score Entry 2025-26'!G1432</f>
        <v>0</v>
      </c>
      <c r="G1428" s="20" t="b">
        <f aca="false">E1428&gt;F1428</f>
        <v>0</v>
      </c>
      <c r="H1428" s="20" t="b">
        <f aca="false">F1428&gt;E1428</f>
        <v>0</v>
      </c>
    </row>
    <row r="1429" customFormat="false" ht="15" hidden="false" customHeight="true" outlineLevel="0" collapsed="false">
      <c r="A1429" s="19" t="n">
        <v>46123.5833333333</v>
      </c>
      <c r="B1429" s="1" t="s">
        <v>29</v>
      </c>
      <c r="C1429" s="1" t="s">
        <v>153</v>
      </c>
      <c r="D1429" s="1" t="s">
        <v>132</v>
      </c>
      <c r="E1429" s="1" t="n">
        <f aca="false">'✍️ Score Entry 2025-26'!F1433</f>
        <v>0</v>
      </c>
      <c r="F1429" s="1" t="n">
        <f aca="false">'✍️ Score Entry 2025-26'!G1433</f>
        <v>0</v>
      </c>
      <c r="G1429" s="20" t="b">
        <f aca="false">E1429&gt;F1429</f>
        <v>0</v>
      </c>
      <c r="H1429" s="20" t="b">
        <f aca="false">F1429&gt;E1429</f>
        <v>0</v>
      </c>
    </row>
    <row r="1430" customFormat="false" ht="15" hidden="false" customHeight="true" outlineLevel="0" collapsed="false">
      <c r="A1430" s="19" t="n">
        <v>46123.5833333333</v>
      </c>
      <c r="B1430" s="1" t="s">
        <v>29</v>
      </c>
      <c r="C1430" s="1" t="s">
        <v>21</v>
      </c>
      <c r="D1430" s="1" t="s">
        <v>122</v>
      </c>
      <c r="E1430" s="1" t="n">
        <f aca="false">'✍️ Score Entry 2025-26'!F1434</f>
        <v>0</v>
      </c>
      <c r="F1430" s="1" t="n">
        <f aca="false">'✍️ Score Entry 2025-26'!G1434</f>
        <v>0</v>
      </c>
      <c r="G1430" s="20" t="b">
        <f aca="false">E1430&gt;F1430</f>
        <v>0</v>
      </c>
      <c r="H1430" s="20" t="b">
        <f aca="false">F1430&gt;E1430</f>
        <v>0</v>
      </c>
    </row>
    <row r="1431" customFormat="false" ht="15" hidden="false" customHeight="true" outlineLevel="0" collapsed="false">
      <c r="A1431" s="19" t="n">
        <v>46123.5833333333</v>
      </c>
      <c r="B1431" s="1" t="s">
        <v>29</v>
      </c>
      <c r="C1431" s="1" t="s">
        <v>121</v>
      </c>
      <c r="D1431" s="1" t="s">
        <v>207</v>
      </c>
      <c r="E1431" s="1" t="n">
        <f aca="false">'✍️ Score Entry 2025-26'!F1435</f>
        <v>0</v>
      </c>
      <c r="F1431" s="1" t="n">
        <f aca="false">'✍️ Score Entry 2025-26'!G1435</f>
        <v>0</v>
      </c>
      <c r="G1431" s="20" t="b">
        <f aca="false">E1431&gt;F1431</f>
        <v>0</v>
      </c>
      <c r="H1431" s="20" t="b">
        <f aca="false">F1431&gt;E1431</f>
        <v>0</v>
      </c>
    </row>
    <row r="1432" customFormat="false" ht="15" hidden="false" customHeight="true" outlineLevel="0" collapsed="false">
      <c r="A1432" s="19" t="n">
        <v>46123.5833333333</v>
      </c>
      <c r="B1432" s="1" t="s">
        <v>29</v>
      </c>
      <c r="C1432" s="1" t="s">
        <v>137</v>
      </c>
      <c r="D1432" s="1" t="s">
        <v>131</v>
      </c>
      <c r="E1432" s="1" t="n">
        <f aca="false">'✍️ Score Entry 2025-26'!F1436</f>
        <v>0</v>
      </c>
      <c r="F1432" s="1" t="n">
        <f aca="false">'✍️ Score Entry 2025-26'!G1436</f>
        <v>0</v>
      </c>
      <c r="G1432" s="20" t="b">
        <f aca="false">E1432&gt;F1432</f>
        <v>0</v>
      </c>
      <c r="H1432" s="20" t="b">
        <f aca="false">F1432&gt;E1432</f>
        <v>0</v>
      </c>
    </row>
    <row r="1433" customFormat="false" ht="15" hidden="false" customHeight="true" outlineLevel="0" collapsed="false">
      <c r="A1433" s="19" t="n">
        <v>46123.5833333333</v>
      </c>
      <c r="B1433" s="1" t="s">
        <v>29</v>
      </c>
      <c r="C1433" s="1" t="s">
        <v>126</v>
      </c>
      <c r="D1433" s="1" t="s">
        <v>138</v>
      </c>
      <c r="E1433" s="1" t="n">
        <f aca="false">'✍️ Score Entry 2025-26'!F1437</f>
        <v>0</v>
      </c>
      <c r="F1433" s="1" t="n">
        <f aca="false">'✍️ Score Entry 2025-26'!G1437</f>
        <v>0</v>
      </c>
      <c r="G1433" s="20" t="b">
        <f aca="false">E1433&gt;F1433</f>
        <v>0</v>
      </c>
      <c r="H1433" s="20" t="b">
        <f aca="false">F1433&gt;E1433</f>
        <v>0</v>
      </c>
    </row>
    <row r="1434" customFormat="false" ht="15" hidden="false" customHeight="true" outlineLevel="0" collapsed="false">
      <c r="A1434" s="19" t="n">
        <v>46123.5833333333</v>
      </c>
      <c r="B1434" s="1" t="s">
        <v>29</v>
      </c>
      <c r="C1434" s="1" t="s">
        <v>201</v>
      </c>
      <c r="D1434" s="1" t="s">
        <v>129</v>
      </c>
      <c r="E1434" s="1" t="n">
        <f aca="false">'✍️ Score Entry 2025-26'!F1438</f>
        <v>0</v>
      </c>
      <c r="F1434" s="1" t="n">
        <f aca="false">'✍️ Score Entry 2025-26'!G1438</f>
        <v>0</v>
      </c>
      <c r="G1434" s="20" t="b">
        <f aca="false">E1434&gt;F1434</f>
        <v>0</v>
      </c>
      <c r="H1434" s="20" t="b">
        <f aca="false">F1434&gt;E1434</f>
        <v>0</v>
      </c>
    </row>
    <row r="1435" customFormat="false" ht="15" hidden="false" customHeight="true" outlineLevel="0" collapsed="false">
      <c r="A1435" s="19" t="n">
        <v>46123.5833333333</v>
      </c>
      <c r="B1435" s="1" t="s">
        <v>29</v>
      </c>
      <c r="C1435" s="1" t="s">
        <v>152</v>
      </c>
      <c r="D1435" s="1" t="s">
        <v>128</v>
      </c>
      <c r="E1435" s="1" t="n">
        <f aca="false">'✍️ Score Entry 2025-26'!F1439</f>
        <v>0</v>
      </c>
      <c r="F1435" s="1" t="n">
        <f aca="false">'✍️ Score Entry 2025-26'!G1439</f>
        <v>0</v>
      </c>
      <c r="G1435" s="20" t="b">
        <f aca="false">E1435&gt;F1435</f>
        <v>0</v>
      </c>
      <c r="H1435" s="20" t="b">
        <f aca="false">F1435&gt;E1435</f>
        <v>0</v>
      </c>
    </row>
    <row r="1436" customFormat="false" ht="15" hidden="false" customHeight="true" outlineLevel="0" collapsed="false">
      <c r="A1436" s="19" t="n">
        <v>46123.75</v>
      </c>
      <c r="B1436" s="1" t="s">
        <v>32</v>
      </c>
      <c r="C1436" s="1" t="s">
        <v>199</v>
      </c>
      <c r="D1436" s="1" t="s">
        <v>188</v>
      </c>
      <c r="E1436" s="1" t="n">
        <f aca="false">'✍️ Score Entry 2025-26'!F1440</f>
        <v>0</v>
      </c>
      <c r="F1436" s="1" t="n">
        <f aca="false">'✍️ Score Entry 2025-26'!G1440</f>
        <v>0</v>
      </c>
      <c r="G1436" s="20" t="b">
        <f aca="false">E1436&gt;F1436</f>
        <v>0</v>
      </c>
      <c r="H1436" s="20" t="b">
        <f aca="false">F1436&gt;E1436</f>
        <v>0</v>
      </c>
    </row>
    <row r="1437" customFormat="false" ht="15" hidden="false" customHeight="true" outlineLevel="0" collapsed="false">
      <c r="A1437" s="19" t="n">
        <v>46123.75</v>
      </c>
      <c r="B1437" s="1" t="s">
        <v>32</v>
      </c>
      <c r="C1437" s="1" t="s">
        <v>211</v>
      </c>
      <c r="D1437" s="1" t="s">
        <v>192</v>
      </c>
      <c r="E1437" s="1" t="n">
        <f aca="false">'✍️ Score Entry 2025-26'!F1441</f>
        <v>0</v>
      </c>
      <c r="F1437" s="1" t="n">
        <f aca="false">'✍️ Score Entry 2025-26'!G1441</f>
        <v>0</v>
      </c>
      <c r="G1437" s="20" t="b">
        <f aca="false">E1437&gt;F1437</f>
        <v>0</v>
      </c>
      <c r="H1437" s="20" t="b">
        <f aca="false">F1437&gt;E1437</f>
        <v>0</v>
      </c>
    </row>
    <row r="1438" customFormat="false" ht="15" hidden="false" customHeight="true" outlineLevel="0" collapsed="false">
      <c r="A1438" s="19" t="n">
        <v>46123.75</v>
      </c>
      <c r="B1438" s="1" t="s">
        <v>32</v>
      </c>
      <c r="C1438" s="1" t="s">
        <v>187</v>
      </c>
      <c r="D1438" s="1" t="s">
        <v>189</v>
      </c>
      <c r="E1438" s="1" t="n">
        <f aca="false">'✍️ Score Entry 2025-26'!F1442</f>
        <v>0</v>
      </c>
      <c r="F1438" s="1" t="n">
        <f aca="false">'✍️ Score Entry 2025-26'!G1442</f>
        <v>0</v>
      </c>
      <c r="G1438" s="20" t="b">
        <f aca="false">E1438&gt;F1438</f>
        <v>0</v>
      </c>
      <c r="H1438" s="20" t="b">
        <f aca="false">F1438&gt;E1438</f>
        <v>0</v>
      </c>
    </row>
    <row r="1439" customFormat="false" ht="15" hidden="false" customHeight="true" outlineLevel="0" collapsed="false">
      <c r="A1439" s="19" t="n">
        <v>46123.75</v>
      </c>
      <c r="B1439" s="1" t="s">
        <v>32</v>
      </c>
      <c r="C1439" s="1" t="s">
        <v>195</v>
      </c>
      <c r="D1439" s="1" t="s">
        <v>184</v>
      </c>
      <c r="E1439" s="1" t="n">
        <f aca="false">'✍️ Score Entry 2025-26'!F1443</f>
        <v>0</v>
      </c>
      <c r="F1439" s="1" t="n">
        <f aca="false">'✍️ Score Entry 2025-26'!G1443</f>
        <v>0</v>
      </c>
      <c r="G1439" s="20" t="b">
        <f aca="false">E1439&gt;F1439</f>
        <v>0</v>
      </c>
      <c r="H1439" s="20" t="b">
        <f aca="false">F1439&gt;E1439</f>
        <v>0</v>
      </c>
    </row>
    <row r="1440" customFormat="false" ht="15" hidden="false" customHeight="true" outlineLevel="0" collapsed="false">
      <c r="A1440" s="19" t="n">
        <v>46123.75</v>
      </c>
      <c r="B1440" s="1" t="s">
        <v>32</v>
      </c>
      <c r="C1440" s="1" t="s">
        <v>191</v>
      </c>
      <c r="D1440" s="1" t="s">
        <v>193</v>
      </c>
      <c r="E1440" s="1" t="n">
        <f aca="false">'✍️ Score Entry 2025-26'!F1444</f>
        <v>0</v>
      </c>
      <c r="F1440" s="1" t="n">
        <f aca="false">'✍️ Score Entry 2025-26'!G1444</f>
        <v>0</v>
      </c>
      <c r="G1440" s="20" t="b">
        <f aca="false">E1440&gt;F1440</f>
        <v>0</v>
      </c>
      <c r="H1440" s="20" t="b">
        <f aca="false">F1440&gt;E1440</f>
        <v>0</v>
      </c>
    </row>
    <row r="1441" customFormat="false" ht="15" hidden="false" customHeight="true" outlineLevel="0" collapsed="false">
      <c r="A1441" s="19" t="n">
        <v>46123.75</v>
      </c>
      <c r="B1441" s="1" t="s">
        <v>32</v>
      </c>
      <c r="C1441" s="1" t="s">
        <v>198</v>
      </c>
      <c r="D1441" s="1" t="s">
        <v>15</v>
      </c>
      <c r="E1441" s="1" t="n">
        <f aca="false">'✍️ Score Entry 2025-26'!F1445</f>
        <v>0</v>
      </c>
      <c r="F1441" s="1" t="n">
        <f aca="false">'✍️ Score Entry 2025-26'!G1445</f>
        <v>0</v>
      </c>
      <c r="G1441" s="20" t="b">
        <f aca="false">E1441&gt;F1441</f>
        <v>0</v>
      </c>
      <c r="H1441" s="20" t="b">
        <f aca="false">F1441&gt;E1441</f>
        <v>0</v>
      </c>
    </row>
    <row r="1442" customFormat="false" ht="15" hidden="false" customHeight="true" outlineLevel="0" collapsed="false">
      <c r="A1442" s="19" t="n">
        <v>46123.75</v>
      </c>
      <c r="B1442" s="1" t="s">
        <v>32</v>
      </c>
      <c r="C1442" s="1" t="s">
        <v>185</v>
      </c>
      <c r="D1442" s="1" t="s">
        <v>183</v>
      </c>
      <c r="E1442" s="1" t="n">
        <f aca="false">'✍️ Score Entry 2025-26'!F1446</f>
        <v>0</v>
      </c>
      <c r="F1442" s="1" t="n">
        <f aca="false">'✍️ Score Entry 2025-26'!G1446</f>
        <v>0</v>
      </c>
      <c r="G1442" s="20" t="b">
        <f aca="false">E1442&gt;F1442</f>
        <v>0</v>
      </c>
      <c r="H1442" s="20" t="b">
        <f aca="false">F1442&gt;E1442</f>
        <v>0</v>
      </c>
    </row>
    <row r="1443" customFormat="false" ht="15" hidden="false" customHeight="true" outlineLevel="0" collapsed="false">
      <c r="A1443" s="19" t="n">
        <v>46123.75</v>
      </c>
      <c r="B1443" s="1" t="s">
        <v>32</v>
      </c>
      <c r="C1443" s="1" t="s">
        <v>190</v>
      </c>
      <c r="D1443" s="1" t="s">
        <v>212</v>
      </c>
      <c r="E1443" s="1" t="n">
        <f aca="false">'✍️ Score Entry 2025-26'!F1447</f>
        <v>0</v>
      </c>
      <c r="F1443" s="1" t="n">
        <f aca="false">'✍️ Score Entry 2025-26'!G1447</f>
        <v>0</v>
      </c>
      <c r="G1443" s="20" t="b">
        <f aca="false">E1443&gt;F1443</f>
        <v>0</v>
      </c>
      <c r="H1443" s="20" t="b">
        <f aca="false">F1443&gt;E1443</f>
        <v>0</v>
      </c>
    </row>
    <row r="1444" customFormat="false" ht="15" hidden="false" customHeight="true" outlineLevel="0" collapsed="false">
      <c r="A1444" s="19" t="n">
        <v>46123.75</v>
      </c>
      <c r="B1444" s="1" t="s">
        <v>32</v>
      </c>
      <c r="C1444" s="1" t="s">
        <v>197</v>
      </c>
      <c r="D1444" s="1" t="s">
        <v>196</v>
      </c>
      <c r="E1444" s="1" t="n">
        <f aca="false">'✍️ Score Entry 2025-26'!F1448</f>
        <v>0</v>
      </c>
      <c r="F1444" s="1" t="n">
        <f aca="false">'✍️ Score Entry 2025-26'!G1448</f>
        <v>0</v>
      </c>
      <c r="G1444" s="20" t="b">
        <f aca="false">E1444&gt;F1444</f>
        <v>0</v>
      </c>
      <c r="H1444" s="20" t="b">
        <f aca="false">F1444&gt;E1444</f>
        <v>0</v>
      </c>
    </row>
    <row r="1445" customFormat="false" ht="15" hidden="false" customHeight="true" outlineLevel="0" collapsed="false">
      <c r="A1445" s="19" t="n">
        <v>46124.75</v>
      </c>
      <c r="B1445" s="1" t="s">
        <v>30</v>
      </c>
      <c r="C1445" s="1" t="s">
        <v>124</v>
      </c>
      <c r="D1445" s="1" t="s">
        <v>182</v>
      </c>
      <c r="E1445" s="1" t="n">
        <f aca="false">'✍️ Score Entry 2025-26'!F1449</f>
        <v>0</v>
      </c>
      <c r="F1445" s="1" t="n">
        <f aca="false">'✍️ Score Entry 2025-26'!G1449</f>
        <v>0</v>
      </c>
      <c r="G1445" s="20" t="b">
        <f aca="false">E1445&gt;F1445</f>
        <v>0</v>
      </c>
      <c r="H1445" s="20" t="b">
        <f aca="false">F1445&gt;E1445</f>
        <v>0</v>
      </c>
    </row>
    <row r="1446" customFormat="false" ht="15" hidden="false" customHeight="true" outlineLevel="0" collapsed="false">
      <c r="A1446" s="19" t="n">
        <v>46124.75</v>
      </c>
      <c r="B1446" s="1" t="s">
        <v>30</v>
      </c>
      <c r="C1446" s="1" t="s">
        <v>16</v>
      </c>
      <c r="D1446" s="1" t="s">
        <v>176</v>
      </c>
      <c r="E1446" s="1" t="n">
        <f aca="false">'✍️ Score Entry 2025-26'!F1450</f>
        <v>0</v>
      </c>
      <c r="F1446" s="1" t="n">
        <f aca="false">'✍️ Score Entry 2025-26'!G1450</f>
        <v>0</v>
      </c>
      <c r="G1446" s="20" t="b">
        <f aca="false">E1446&gt;F1446</f>
        <v>0</v>
      </c>
      <c r="H1446" s="20" t="b">
        <f aca="false">F1446&gt;E1446</f>
        <v>0</v>
      </c>
    </row>
    <row r="1447" customFormat="false" ht="15" hidden="false" customHeight="true" outlineLevel="0" collapsed="false">
      <c r="A1447" s="19" t="n">
        <v>46124.75</v>
      </c>
      <c r="B1447" s="1" t="s">
        <v>30</v>
      </c>
      <c r="C1447" s="1" t="s">
        <v>118</v>
      </c>
      <c r="D1447" s="1" t="s">
        <v>200</v>
      </c>
      <c r="E1447" s="1" t="n">
        <f aca="false">'✍️ Score Entry 2025-26'!F1451</f>
        <v>0</v>
      </c>
      <c r="F1447" s="1" t="n">
        <f aca="false">'✍️ Score Entry 2025-26'!G1451</f>
        <v>0</v>
      </c>
      <c r="G1447" s="20" t="b">
        <f aca="false">E1447&gt;F1447</f>
        <v>0</v>
      </c>
      <c r="H1447" s="20" t="b">
        <f aca="false">F1447&gt;E1447</f>
        <v>0</v>
      </c>
    </row>
    <row r="1448" customFormat="false" ht="15" hidden="false" customHeight="true" outlineLevel="0" collapsed="false">
      <c r="A1448" s="19" t="n">
        <v>46124.75</v>
      </c>
      <c r="B1448" s="1" t="s">
        <v>30</v>
      </c>
      <c r="C1448" s="1" t="s">
        <v>141</v>
      </c>
      <c r="D1448" s="1" t="s">
        <v>116</v>
      </c>
      <c r="E1448" s="1" t="n">
        <f aca="false">'✍️ Score Entry 2025-26'!F1452</f>
        <v>0</v>
      </c>
      <c r="F1448" s="1" t="n">
        <f aca="false">'✍️ Score Entry 2025-26'!G1452</f>
        <v>0</v>
      </c>
      <c r="G1448" s="20" t="b">
        <f aca="false">E1448&gt;F1448</f>
        <v>0</v>
      </c>
      <c r="H1448" s="20" t="b">
        <f aca="false">F1448&gt;E1448</f>
        <v>0</v>
      </c>
    </row>
    <row r="1449" customFormat="false" ht="15" hidden="false" customHeight="true" outlineLevel="0" collapsed="false">
      <c r="A1449" s="19" t="n">
        <v>46124.75</v>
      </c>
      <c r="B1449" s="1" t="s">
        <v>30</v>
      </c>
      <c r="C1449" s="1" t="s">
        <v>203</v>
      </c>
      <c r="D1449" s="1" t="s">
        <v>115</v>
      </c>
      <c r="E1449" s="1" t="n">
        <f aca="false">'✍️ Score Entry 2025-26'!F1453</f>
        <v>0</v>
      </c>
      <c r="F1449" s="1" t="n">
        <f aca="false">'✍️ Score Entry 2025-26'!G1453</f>
        <v>0</v>
      </c>
      <c r="G1449" s="20" t="b">
        <f aca="false">E1449&gt;F1449</f>
        <v>0</v>
      </c>
      <c r="H1449" s="20" t="b">
        <f aca="false">F1449&gt;E1449</f>
        <v>0</v>
      </c>
    </row>
    <row r="1450" customFormat="false" ht="15" hidden="false" customHeight="true" outlineLevel="0" collapsed="false">
      <c r="A1450" s="19" t="n">
        <v>46124.75</v>
      </c>
      <c r="B1450" s="1" t="s">
        <v>30</v>
      </c>
      <c r="C1450" s="1" t="s">
        <v>173</v>
      </c>
      <c r="D1450" s="1" t="s">
        <v>167</v>
      </c>
      <c r="E1450" s="1" t="n">
        <f aca="false">'✍️ Score Entry 2025-26'!F1454</f>
        <v>0</v>
      </c>
      <c r="F1450" s="1" t="n">
        <f aca="false">'✍️ Score Entry 2025-26'!G1454</f>
        <v>0</v>
      </c>
      <c r="G1450" s="20" t="b">
        <f aca="false">E1450&gt;F1450</f>
        <v>0</v>
      </c>
      <c r="H1450" s="20" t="b">
        <f aca="false">F1450&gt;E1450</f>
        <v>0</v>
      </c>
    </row>
    <row r="1451" customFormat="false" ht="15" hidden="false" customHeight="true" outlineLevel="0" collapsed="false">
      <c r="A1451" s="19" t="n">
        <v>46124.75</v>
      </c>
      <c r="B1451" s="1" t="s">
        <v>30</v>
      </c>
      <c r="C1451" s="1" t="s">
        <v>114</v>
      </c>
      <c r="D1451" s="1" t="s">
        <v>181</v>
      </c>
      <c r="E1451" s="1" t="n">
        <f aca="false">'✍️ Score Entry 2025-26'!F1455</f>
        <v>0</v>
      </c>
      <c r="F1451" s="1" t="n">
        <f aca="false">'✍️ Score Entry 2025-26'!G1455</f>
        <v>0</v>
      </c>
      <c r="G1451" s="20" t="b">
        <f aca="false">E1451&gt;F1451</f>
        <v>0</v>
      </c>
      <c r="H1451" s="20" t="b">
        <f aca="false">F1451&gt;E1451</f>
        <v>0</v>
      </c>
    </row>
    <row r="1452" customFormat="false" ht="15" hidden="false" customHeight="true" outlineLevel="0" collapsed="false">
      <c r="A1452" s="19" t="n">
        <v>46124.75</v>
      </c>
      <c r="B1452" s="1" t="s">
        <v>30</v>
      </c>
      <c r="C1452" s="1" t="s">
        <v>208</v>
      </c>
      <c r="D1452" s="1" t="s">
        <v>151</v>
      </c>
      <c r="E1452" s="1" t="n">
        <f aca="false">'✍️ Score Entry 2025-26'!F1456</f>
        <v>0</v>
      </c>
      <c r="F1452" s="1" t="n">
        <f aca="false">'✍️ Score Entry 2025-26'!G1456</f>
        <v>0</v>
      </c>
      <c r="G1452" s="20" t="b">
        <f aca="false">E1452&gt;F1452</f>
        <v>0</v>
      </c>
      <c r="H1452" s="20" t="b">
        <f aca="false">F1452&gt;E1452</f>
        <v>0</v>
      </c>
    </row>
    <row r="1453" customFormat="false" ht="15" hidden="false" customHeight="true" outlineLevel="0" collapsed="false">
      <c r="A1453" s="19" t="n">
        <v>46124.75</v>
      </c>
      <c r="B1453" s="1" t="s">
        <v>30</v>
      </c>
      <c r="C1453" s="1" t="s">
        <v>166</v>
      </c>
      <c r="D1453" s="1" t="s">
        <v>119</v>
      </c>
      <c r="E1453" s="1" t="n">
        <f aca="false">'✍️ Score Entry 2025-26'!F1457</f>
        <v>0</v>
      </c>
      <c r="F1453" s="1" t="n">
        <f aca="false">'✍️ Score Entry 2025-26'!G1457</f>
        <v>0</v>
      </c>
      <c r="G1453" s="20" t="b">
        <f aca="false">E1453&gt;F1453</f>
        <v>0</v>
      </c>
      <c r="H1453" s="20" t="b">
        <f aca="false">F1453&gt;E1453</f>
        <v>0</v>
      </c>
    </row>
    <row r="1454" customFormat="false" ht="15" hidden="false" customHeight="true" outlineLevel="0" collapsed="false">
      <c r="A1454" s="19" t="n">
        <v>46124.75</v>
      </c>
      <c r="B1454" s="1" t="s">
        <v>30</v>
      </c>
      <c r="C1454" s="1" t="s">
        <v>18</v>
      </c>
      <c r="D1454" s="1" t="s">
        <v>117</v>
      </c>
      <c r="E1454" s="1" t="n">
        <f aca="false">'✍️ Score Entry 2025-26'!F1458</f>
        <v>0</v>
      </c>
      <c r="F1454" s="1" t="n">
        <f aca="false">'✍️ Score Entry 2025-26'!G1458</f>
        <v>0</v>
      </c>
      <c r="G1454" s="20" t="b">
        <f aca="false">E1454&gt;F1454</f>
        <v>0</v>
      </c>
      <c r="H1454" s="20" t="b">
        <f aca="false">F1454&gt;E1454</f>
        <v>0</v>
      </c>
    </row>
    <row r="1455" customFormat="false" ht="15" hidden="false" customHeight="true" outlineLevel="0" collapsed="false">
      <c r="A1455" s="19" t="n">
        <v>46124.75</v>
      </c>
      <c r="B1455" s="1" t="s">
        <v>31</v>
      </c>
      <c r="C1455" s="1" t="s">
        <v>140</v>
      </c>
      <c r="D1455" s="1" t="s">
        <v>169</v>
      </c>
      <c r="E1455" s="1" t="n">
        <f aca="false">'✍️ Score Entry 2025-26'!F1459</f>
        <v>0</v>
      </c>
      <c r="F1455" s="1" t="n">
        <f aca="false">'✍️ Score Entry 2025-26'!G1459</f>
        <v>0</v>
      </c>
      <c r="G1455" s="20" t="b">
        <f aca="false">E1455&gt;F1455</f>
        <v>0</v>
      </c>
      <c r="H1455" s="20" t="b">
        <f aca="false">F1455&gt;E1455</f>
        <v>0</v>
      </c>
    </row>
    <row r="1456" customFormat="false" ht="15" hidden="false" customHeight="true" outlineLevel="0" collapsed="false">
      <c r="A1456" s="19" t="n">
        <v>46124.75</v>
      </c>
      <c r="B1456" s="1" t="s">
        <v>31</v>
      </c>
      <c r="C1456" s="1" t="s">
        <v>164</v>
      </c>
      <c r="D1456" s="1" t="s">
        <v>174</v>
      </c>
      <c r="E1456" s="1" t="n">
        <f aca="false">'✍️ Score Entry 2025-26'!F1460</f>
        <v>0</v>
      </c>
      <c r="F1456" s="1" t="n">
        <f aca="false">'✍️ Score Entry 2025-26'!G1460</f>
        <v>0</v>
      </c>
      <c r="G1456" s="20" t="b">
        <f aca="false">E1456&gt;F1456</f>
        <v>0</v>
      </c>
      <c r="H1456" s="20" t="b">
        <f aca="false">F1456&gt;E1456</f>
        <v>0</v>
      </c>
    </row>
    <row r="1457" customFormat="false" ht="15" hidden="false" customHeight="true" outlineLevel="0" collapsed="false">
      <c r="A1457" s="19" t="n">
        <v>46124.75</v>
      </c>
      <c r="B1457" s="1" t="s">
        <v>31</v>
      </c>
      <c r="C1457" s="1" t="s">
        <v>168</v>
      </c>
      <c r="D1457" s="1" t="s">
        <v>210</v>
      </c>
      <c r="E1457" s="1" t="n">
        <f aca="false">'✍️ Score Entry 2025-26'!F1461</f>
        <v>0</v>
      </c>
      <c r="F1457" s="1" t="n">
        <f aca="false">'✍️ Score Entry 2025-26'!G1461</f>
        <v>0</v>
      </c>
      <c r="G1457" s="20" t="b">
        <f aca="false">E1457&gt;F1457</f>
        <v>0</v>
      </c>
      <c r="H1457" s="20" t="b">
        <f aca="false">F1457&gt;E1457</f>
        <v>0</v>
      </c>
    </row>
    <row r="1458" customFormat="false" ht="15" hidden="false" customHeight="true" outlineLevel="0" collapsed="false">
      <c r="A1458" s="19" t="n">
        <v>46124.75</v>
      </c>
      <c r="B1458" s="1" t="s">
        <v>31</v>
      </c>
      <c r="C1458" s="1" t="s">
        <v>136</v>
      </c>
      <c r="D1458" s="1" t="s">
        <v>209</v>
      </c>
      <c r="E1458" s="1" t="n">
        <f aca="false">'✍️ Score Entry 2025-26'!F1462</f>
        <v>0</v>
      </c>
      <c r="F1458" s="1" t="n">
        <f aca="false">'✍️ Score Entry 2025-26'!G1462</f>
        <v>0</v>
      </c>
      <c r="G1458" s="20" t="b">
        <f aca="false">E1458&gt;F1458</f>
        <v>0</v>
      </c>
      <c r="H1458" s="20" t="b">
        <f aca="false">F1458&gt;E1458</f>
        <v>0</v>
      </c>
    </row>
    <row r="1459" customFormat="false" ht="15" hidden="false" customHeight="true" outlineLevel="0" collapsed="false">
      <c r="A1459" s="19" t="n">
        <v>46124.75</v>
      </c>
      <c r="B1459" s="1" t="s">
        <v>31</v>
      </c>
      <c r="C1459" s="1" t="s">
        <v>178</v>
      </c>
      <c r="D1459" s="1" t="s">
        <v>19</v>
      </c>
      <c r="E1459" s="1" t="n">
        <f aca="false">'✍️ Score Entry 2025-26'!F1463</f>
        <v>0</v>
      </c>
      <c r="F1459" s="1" t="n">
        <f aca="false">'✍️ Score Entry 2025-26'!G1463</f>
        <v>0</v>
      </c>
      <c r="G1459" s="20" t="b">
        <f aca="false">E1459&gt;F1459</f>
        <v>0</v>
      </c>
      <c r="H1459" s="20" t="b">
        <f aca="false">F1459&gt;E1459</f>
        <v>0</v>
      </c>
    </row>
    <row r="1460" customFormat="false" ht="15" hidden="false" customHeight="true" outlineLevel="0" collapsed="false">
      <c r="A1460" s="19" t="n">
        <v>46124.75</v>
      </c>
      <c r="B1460" s="1" t="s">
        <v>31</v>
      </c>
      <c r="C1460" s="1" t="s">
        <v>20</v>
      </c>
      <c r="D1460" s="1" t="s">
        <v>213</v>
      </c>
      <c r="E1460" s="1" t="n">
        <f aca="false">'✍️ Score Entry 2025-26'!F1464</f>
        <v>0</v>
      </c>
      <c r="F1460" s="1" t="n">
        <f aca="false">'✍️ Score Entry 2025-26'!G1464</f>
        <v>0</v>
      </c>
      <c r="G1460" s="20" t="b">
        <f aca="false">E1460&gt;F1460</f>
        <v>0</v>
      </c>
      <c r="H1460" s="20" t="b">
        <f aca="false">F1460&gt;E1460</f>
        <v>0</v>
      </c>
    </row>
    <row r="1461" customFormat="false" ht="15" hidden="false" customHeight="true" outlineLevel="0" collapsed="false">
      <c r="A1461" s="19" t="n">
        <v>46124.75</v>
      </c>
      <c r="B1461" s="1" t="s">
        <v>31</v>
      </c>
      <c r="C1461" s="1" t="s">
        <v>139</v>
      </c>
      <c r="D1461" s="1" t="s">
        <v>22</v>
      </c>
      <c r="E1461" s="1" t="n">
        <f aca="false">'✍️ Score Entry 2025-26'!F1465</f>
        <v>0</v>
      </c>
      <c r="F1461" s="1" t="n">
        <f aca="false">'✍️ Score Entry 2025-26'!G1465</f>
        <v>0</v>
      </c>
      <c r="G1461" s="20" t="b">
        <f aca="false">E1461&gt;F1461</f>
        <v>0</v>
      </c>
      <c r="H1461" s="20" t="b">
        <f aca="false">F1461&gt;E1461</f>
        <v>0</v>
      </c>
    </row>
    <row r="1462" customFormat="false" ht="15" hidden="false" customHeight="true" outlineLevel="0" collapsed="false">
      <c r="A1462" s="19" t="n">
        <v>46124.75</v>
      </c>
      <c r="B1462" s="1" t="s">
        <v>31</v>
      </c>
      <c r="C1462" s="1" t="s">
        <v>24</v>
      </c>
      <c r="D1462" s="1" t="s">
        <v>177</v>
      </c>
      <c r="E1462" s="1" t="n">
        <f aca="false">'✍️ Score Entry 2025-26'!F1466</f>
        <v>0</v>
      </c>
      <c r="F1462" s="1" t="n">
        <f aca="false">'✍️ Score Entry 2025-26'!G1466</f>
        <v>0</v>
      </c>
      <c r="G1462" s="20" t="b">
        <f aca="false">E1462&gt;F1462</f>
        <v>0</v>
      </c>
      <c r="H1462" s="20" t="b">
        <f aca="false">F1462&gt;E1462</f>
        <v>0</v>
      </c>
    </row>
    <row r="1463" customFormat="false" ht="15" hidden="false" customHeight="true" outlineLevel="0" collapsed="false">
      <c r="A1463" s="19" t="n">
        <v>46124.75</v>
      </c>
      <c r="B1463" s="1" t="s">
        <v>31</v>
      </c>
      <c r="C1463" s="1" t="s">
        <v>145</v>
      </c>
      <c r="D1463" s="1" t="s">
        <v>165</v>
      </c>
      <c r="E1463" s="1" t="n">
        <f aca="false">'✍️ Score Entry 2025-26'!F1467</f>
        <v>0</v>
      </c>
      <c r="F1463" s="1" t="n">
        <f aca="false">'✍️ Score Entry 2025-26'!G1467</f>
        <v>0</v>
      </c>
      <c r="G1463" s="20" t="b">
        <f aca="false">E1463&gt;F1463</f>
        <v>0</v>
      </c>
      <c r="H1463" s="20" t="b">
        <f aca="false">F1463&gt;E1463</f>
        <v>0</v>
      </c>
    </row>
    <row r="1464" customFormat="false" ht="15" hidden="false" customHeight="true" outlineLevel="0" collapsed="false">
      <c r="A1464" s="19" t="n">
        <v>46124.75</v>
      </c>
      <c r="B1464" s="1" t="s">
        <v>31</v>
      </c>
      <c r="C1464" s="1" t="s">
        <v>146</v>
      </c>
      <c r="D1464" s="1" t="s">
        <v>163</v>
      </c>
      <c r="E1464" s="1" t="n">
        <f aca="false">'✍️ Score Entry 2025-26'!F1468</f>
        <v>0</v>
      </c>
      <c r="F1464" s="1" t="n">
        <f aca="false">'✍️ Score Entry 2025-26'!G1468</f>
        <v>0</v>
      </c>
      <c r="G1464" s="20" t="b">
        <f aca="false">E1464&gt;F1464</f>
        <v>0</v>
      </c>
      <c r="H1464" s="20" t="b">
        <f aca="false">F1464&gt;E1464</f>
        <v>0</v>
      </c>
    </row>
    <row r="1465" customFormat="false" ht="15" hidden="false" customHeight="true" outlineLevel="0" collapsed="false">
      <c r="A1465" s="19" t="n">
        <v>46124.75</v>
      </c>
      <c r="B1465" s="1" t="s">
        <v>33</v>
      </c>
      <c r="C1465" s="1" t="s">
        <v>171</v>
      </c>
      <c r="D1465" s="1" t="s">
        <v>156</v>
      </c>
      <c r="E1465" s="1" t="n">
        <f aca="false">'✍️ Score Entry 2025-26'!F1469</f>
        <v>0</v>
      </c>
      <c r="F1465" s="1" t="n">
        <f aca="false">'✍️ Score Entry 2025-26'!G1469</f>
        <v>0</v>
      </c>
      <c r="G1465" s="20" t="b">
        <f aca="false">E1465&gt;F1465</f>
        <v>0</v>
      </c>
      <c r="H1465" s="20" t="b">
        <f aca="false">F1465&gt;E1465</f>
        <v>0</v>
      </c>
    </row>
    <row r="1466" customFormat="false" ht="15" hidden="false" customHeight="true" outlineLevel="0" collapsed="false">
      <c r="A1466" s="19" t="n">
        <v>46124.75</v>
      </c>
      <c r="B1466" s="1" t="s">
        <v>33</v>
      </c>
      <c r="C1466" s="1" t="s">
        <v>154</v>
      </c>
      <c r="D1466" s="1" t="s">
        <v>159</v>
      </c>
      <c r="E1466" s="1" t="n">
        <f aca="false">'✍️ Score Entry 2025-26'!F1470</f>
        <v>0</v>
      </c>
      <c r="F1466" s="1" t="n">
        <f aca="false">'✍️ Score Entry 2025-26'!G1470</f>
        <v>0</v>
      </c>
      <c r="G1466" s="20" t="b">
        <f aca="false">E1466&gt;F1466</f>
        <v>0</v>
      </c>
      <c r="H1466" s="20" t="b">
        <f aca="false">F1466&gt;E1466</f>
        <v>0</v>
      </c>
    </row>
    <row r="1467" customFormat="false" ht="15" hidden="false" customHeight="true" outlineLevel="0" collapsed="false">
      <c r="A1467" s="19" t="n">
        <v>46124.75</v>
      </c>
      <c r="B1467" s="1" t="s">
        <v>33</v>
      </c>
      <c r="C1467" s="1" t="s">
        <v>134</v>
      </c>
      <c r="D1467" s="1" t="s">
        <v>161</v>
      </c>
      <c r="E1467" s="1" t="n">
        <f aca="false">'✍️ Score Entry 2025-26'!F1471</f>
        <v>0</v>
      </c>
      <c r="F1467" s="1" t="n">
        <f aca="false">'✍️ Score Entry 2025-26'!G1471</f>
        <v>0</v>
      </c>
      <c r="G1467" s="20" t="b">
        <f aca="false">E1467&gt;F1467</f>
        <v>0</v>
      </c>
      <c r="H1467" s="20" t="b">
        <f aca="false">F1467&gt;E1467</f>
        <v>0</v>
      </c>
    </row>
    <row r="1468" customFormat="false" ht="15" hidden="false" customHeight="true" outlineLevel="0" collapsed="false">
      <c r="A1468" s="19" t="n">
        <v>46124.75</v>
      </c>
      <c r="B1468" s="1" t="s">
        <v>33</v>
      </c>
      <c r="C1468" s="1" t="s">
        <v>157</v>
      </c>
      <c r="D1468" s="1" t="s">
        <v>17</v>
      </c>
      <c r="E1468" s="1" t="n">
        <f aca="false">'✍️ Score Entry 2025-26'!F1472</f>
        <v>0</v>
      </c>
      <c r="F1468" s="1" t="n">
        <f aca="false">'✍️ Score Entry 2025-26'!G1472</f>
        <v>0</v>
      </c>
      <c r="G1468" s="20" t="b">
        <f aca="false">E1468&gt;F1468</f>
        <v>0</v>
      </c>
      <c r="H1468" s="20" t="b">
        <f aca="false">F1468&gt;E1468</f>
        <v>0</v>
      </c>
    </row>
    <row r="1469" customFormat="false" ht="15" hidden="false" customHeight="true" outlineLevel="0" collapsed="false">
      <c r="A1469" s="19" t="n">
        <v>46124.75</v>
      </c>
      <c r="B1469" s="1" t="s">
        <v>33</v>
      </c>
      <c r="C1469" s="1" t="s">
        <v>206</v>
      </c>
      <c r="D1469" s="1" t="s">
        <v>149</v>
      </c>
      <c r="E1469" s="1" t="n">
        <f aca="false">'✍️ Score Entry 2025-26'!F1473</f>
        <v>0</v>
      </c>
      <c r="F1469" s="1" t="n">
        <f aca="false">'✍️ Score Entry 2025-26'!G1473</f>
        <v>0</v>
      </c>
      <c r="G1469" s="20" t="b">
        <f aca="false">E1469&gt;F1469</f>
        <v>0</v>
      </c>
      <c r="H1469" s="20" t="b">
        <f aca="false">F1469&gt;E1469</f>
        <v>0</v>
      </c>
    </row>
    <row r="1470" customFormat="false" ht="15" hidden="false" customHeight="true" outlineLevel="0" collapsed="false">
      <c r="A1470" s="19" t="n">
        <v>46124.75</v>
      </c>
      <c r="B1470" s="1" t="s">
        <v>33</v>
      </c>
      <c r="C1470" s="1" t="s">
        <v>172</v>
      </c>
      <c r="D1470" s="1" t="s">
        <v>205</v>
      </c>
      <c r="E1470" s="1" t="n">
        <f aca="false">'✍️ Score Entry 2025-26'!F1474</f>
        <v>0</v>
      </c>
      <c r="F1470" s="1" t="n">
        <f aca="false">'✍️ Score Entry 2025-26'!G1474</f>
        <v>0</v>
      </c>
      <c r="G1470" s="20" t="b">
        <f aca="false">E1470&gt;F1470</f>
        <v>0</v>
      </c>
      <c r="H1470" s="20" t="b">
        <f aca="false">F1470&gt;E1470</f>
        <v>0</v>
      </c>
    </row>
    <row r="1471" customFormat="false" ht="15" hidden="false" customHeight="true" outlineLevel="0" collapsed="false">
      <c r="A1471" s="19" t="n">
        <v>46124.75</v>
      </c>
      <c r="B1471" s="1" t="s">
        <v>33</v>
      </c>
      <c r="C1471" s="1" t="s">
        <v>135</v>
      </c>
      <c r="D1471" s="1" t="s">
        <v>204</v>
      </c>
      <c r="E1471" s="1" t="n">
        <f aca="false">'✍️ Score Entry 2025-26'!F1475</f>
        <v>0</v>
      </c>
      <c r="F1471" s="1" t="n">
        <f aca="false">'✍️ Score Entry 2025-26'!G1475</f>
        <v>0</v>
      </c>
      <c r="G1471" s="20" t="b">
        <f aca="false">E1471&gt;F1471</f>
        <v>0</v>
      </c>
      <c r="H1471" s="20" t="b">
        <f aca="false">F1471&gt;E1471</f>
        <v>0</v>
      </c>
    </row>
    <row r="1472" customFormat="false" ht="15" hidden="false" customHeight="true" outlineLevel="0" collapsed="false">
      <c r="A1472" s="19" t="n">
        <v>46124.75</v>
      </c>
      <c r="B1472" s="1" t="s">
        <v>33</v>
      </c>
      <c r="C1472" s="1" t="s">
        <v>155</v>
      </c>
      <c r="D1472" s="1" t="s">
        <v>120</v>
      </c>
      <c r="E1472" s="1" t="n">
        <f aca="false">'✍️ Score Entry 2025-26'!F1476</f>
        <v>0</v>
      </c>
      <c r="F1472" s="1" t="n">
        <f aca="false">'✍️ Score Entry 2025-26'!G1476</f>
        <v>0</v>
      </c>
      <c r="G1472" s="20" t="b">
        <f aca="false">E1472&gt;F1472</f>
        <v>0</v>
      </c>
      <c r="H1472" s="20" t="b">
        <f aca="false">F1472&gt;E1472</f>
        <v>0</v>
      </c>
    </row>
    <row r="1473" customFormat="false" ht="15" hidden="false" customHeight="true" outlineLevel="0" collapsed="false">
      <c r="A1473" s="19" t="n">
        <v>46124.75</v>
      </c>
      <c r="B1473" s="1" t="s">
        <v>33</v>
      </c>
      <c r="C1473" s="1" t="s">
        <v>158</v>
      </c>
      <c r="D1473" s="1" t="s">
        <v>144</v>
      </c>
      <c r="E1473" s="1" t="n">
        <f aca="false">'✍️ Score Entry 2025-26'!F1477</f>
        <v>0</v>
      </c>
      <c r="F1473" s="1" t="n">
        <f aca="false">'✍️ Score Entry 2025-26'!G1477</f>
        <v>0</v>
      </c>
      <c r="G1473" s="20" t="b">
        <f aca="false">E1473&gt;F1473</f>
        <v>0</v>
      </c>
      <c r="H1473" s="20" t="b">
        <f aca="false">F1473&gt;E1473</f>
        <v>0</v>
      </c>
    </row>
    <row r="1474" customFormat="false" ht="15" hidden="false" customHeight="true" outlineLevel="0" collapsed="false">
      <c r="A1474" s="19" t="n">
        <v>46130.5833333333</v>
      </c>
      <c r="B1474" s="1" t="s">
        <v>29</v>
      </c>
      <c r="C1474" s="1" t="s">
        <v>128</v>
      </c>
      <c r="D1474" s="1" t="s">
        <v>21</v>
      </c>
      <c r="E1474" s="1" t="n">
        <f aca="false">'✍️ Score Entry 2025-26'!F1478</f>
        <v>0</v>
      </c>
      <c r="F1474" s="1" t="n">
        <f aca="false">'✍️ Score Entry 2025-26'!G1478</f>
        <v>0</v>
      </c>
      <c r="G1474" s="20" t="b">
        <f aca="false">E1474&gt;F1474</f>
        <v>0</v>
      </c>
      <c r="H1474" s="20" t="b">
        <f aca="false">F1474&gt;E1474</f>
        <v>0</v>
      </c>
    </row>
    <row r="1475" customFormat="false" ht="15" hidden="false" customHeight="true" outlineLevel="0" collapsed="false">
      <c r="A1475" s="19" t="n">
        <v>46130.5833333333</v>
      </c>
      <c r="B1475" s="1" t="s">
        <v>29</v>
      </c>
      <c r="C1475" s="1" t="s">
        <v>207</v>
      </c>
      <c r="D1475" s="1" t="s">
        <v>131</v>
      </c>
      <c r="E1475" s="1" t="n">
        <f aca="false">'✍️ Score Entry 2025-26'!F1479</f>
        <v>0</v>
      </c>
      <c r="F1475" s="1" t="n">
        <f aca="false">'✍️ Score Entry 2025-26'!G1479</f>
        <v>0</v>
      </c>
      <c r="G1475" s="20" t="b">
        <f aca="false">E1475&gt;F1475</f>
        <v>0</v>
      </c>
      <c r="H1475" s="20" t="b">
        <f aca="false">F1475&gt;E1475</f>
        <v>0</v>
      </c>
    </row>
    <row r="1476" customFormat="false" ht="15" hidden="false" customHeight="true" outlineLevel="0" collapsed="false">
      <c r="A1476" s="19" t="n">
        <v>46130.5833333333</v>
      </c>
      <c r="B1476" s="1" t="s">
        <v>29</v>
      </c>
      <c r="C1476" s="1" t="s">
        <v>162</v>
      </c>
      <c r="D1476" s="1" t="s">
        <v>121</v>
      </c>
      <c r="E1476" s="1" t="n">
        <f aca="false">'✍️ Score Entry 2025-26'!F1480</f>
        <v>0</v>
      </c>
      <c r="F1476" s="1" t="n">
        <f aca="false">'✍️ Score Entry 2025-26'!G1480</f>
        <v>0</v>
      </c>
      <c r="G1476" s="20" t="b">
        <f aca="false">E1476&gt;F1476</f>
        <v>0</v>
      </c>
      <c r="H1476" s="20" t="b">
        <f aca="false">F1476&gt;E1476</f>
        <v>0</v>
      </c>
    </row>
    <row r="1477" customFormat="false" ht="15" hidden="false" customHeight="true" outlineLevel="0" collapsed="false">
      <c r="A1477" s="19" t="n">
        <v>46130.5833333333</v>
      </c>
      <c r="B1477" s="1" t="s">
        <v>29</v>
      </c>
      <c r="C1477" s="1" t="s">
        <v>152</v>
      </c>
      <c r="D1477" s="1" t="s">
        <v>122</v>
      </c>
      <c r="E1477" s="1" t="n">
        <f aca="false">'✍️ Score Entry 2025-26'!F1481</f>
        <v>0</v>
      </c>
      <c r="F1477" s="1" t="n">
        <f aca="false">'✍️ Score Entry 2025-26'!G1481</f>
        <v>0</v>
      </c>
      <c r="G1477" s="20" t="b">
        <f aca="false">E1477&gt;F1477</f>
        <v>0</v>
      </c>
      <c r="H1477" s="20" t="b">
        <f aca="false">F1477&gt;E1477</f>
        <v>0</v>
      </c>
    </row>
    <row r="1478" customFormat="false" ht="15" hidden="false" customHeight="true" outlineLevel="0" collapsed="false">
      <c r="A1478" s="19" t="n">
        <v>46130.5833333333</v>
      </c>
      <c r="B1478" s="1" t="s">
        <v>29</v>
      </c>
      <c r="C1478" s="1" t="s">
        <v>180</v>
      </c>
      <c r="D1478" s="1" t="s">
        <v>129</v>
      </c>
      <c r="E1478" s="1" t="n">
        <f aca="false">'✍️ Score Entry 2025-26'!F1482</f>
        <v>0</v>
      </c>
      <c r="F1478" s="1" t="n">
        <f aca="false">'✍️ Score Entry 2025-26'!G1482</f>
        <v>0</v>
      </c>
      <c r="G1478" s="20" t="b">
        <f aca="false">E1478&gt;F1478</f>
        <v>0</v>
      </c>
      <c r="H1478" s="20" t="b">
        <f aca="false">F1478&gt;E1478</f>
        <v>0</v>
      </c>
    </row>
    <row r="1479" customFormat="false" ht="15" hidden="false" customHeight="true" outlineLevel="0" collapsed="false">
      <c r="A1479" s="19" t="n">
        <v>46130.5833333333</v>
      </c>
      <c r="B1479" s="1" t="s">
        <v>29</v>
      </c>
      <c r="C1479" s="1" t="s">
        <v>132</v>
      </c>
      <c r="D1479" s="1" t="s">
        <v>127</v>
      </c>
      <c r="E1479" s="1" t="n">
        <f aca="false">'✍️ Score Entry 2025-26'!F1483</f>
        <v>0</v>
      </c>
      <c r="F1479" s="1" t="n">
        <f aca="false">'✍️ Score Entry 2025-26'!G1483</f>
        <v>0</v>
      </c>
      <c r="G1479" s="20" t="b">
        <f aca="false">E1479&gt;F1479</f>
        <v>0</v>
      </c>
      <c r="H1479" s="20" t="b">
        <f aca="false">F1479&gt;E1479</f>
        <v>0</v>
      </c>
    </row>
    <row r="1480" customFormat="false" ht="15" hidden="false" customHeight="true" outlineLevel="0" collapsed="false">
      <c r="A1480" s="19" t="n">
        <v>46130.5833333333</v>
      </c>
      <c r="B1480" s="1" t="s">
        <v>29</v>
      </c>
      <c r="C1480" s="1" t="s">
        <v>126</v>
      </c>
      <c r="D1480" s="1" t="s">
        <v>201</v>
      </c>
      <c r="E1480" s="1" t="n">
        <f aca="false">'✍️ Score Entry 2025-26'!F1484</f>
        <v>0</v>
      </c>
      <c r="F1480" s="1" t="n">
        <f aca="false">'✍️ Score Entry 2025-26'!G1484</f>
        <v>0</v>
      </c>
      <c r="G1480" s="20" t="b">
        <f aca="false">E1480&gt;F1480</f>
        <v>0</v>
      </c>
      <c r="H1480" s="20" t="b">
        <f aca="false">F1480&gt;E1480</f>
        <v>0</v>
      </c>
    </row>
    <row r="1481" customFormat="false" ht="15" hidden="false" customHeight="true" outlineLevel="0" collapsed="false">
      <c r="A1481" s="19" t="n">
        <v>46130.5833333333</v>
      </c>
      <c r="B1481" s="1" t="s">
        <v>29</v>
      </c>
      <c r="C1481" s="1" t="s">
        <v>23</v>
      </c>
      <c r="D1481" s="1" t="s">
        <v>130</v>
      </c>
      <c r="E1481" s="1" t="n">
        <f aca="false">'✍️ Score Entry 2025-26'!F1485</f>
        <v>0</v>
      </c>
      <c r="F1481" s="1" t="n">
        <f aca="false">'✍️ Score Entry 2025-26'!G1485</f>
        <v>0</v>
      </c>
      <c r="G1481" s="20" t="b">
        <f aca="false">E1481&gt;F1481</f>
        <v>0</v>
      </c>
      <c r="H1481" s="20" t="b">
        <f aca="false">F1481&gt;E1481</f>
        <v>0</v>
      </c>
    </row>
    <row r="1482" customFormat="false" ht="15" hidden="false" customHeight="true" outlineLevel="0" collapsed="false">
      <c r="A1482" s="19" t="n">
        <v>46130.5833333333</v>
      </c>
      <c r="B1482" s="1" t="s">
        <v>29</v>
      </c>
      <c r="C1482" s="1" t="s">
        <v>153</v>
      </c>
      <c r="D1482" s="1" t="s">
        <v>137</v>
      </c>
      <c r="E1482" s="1" t="n">
        <f aca="false">'✍️ Score Entry 2025-26'!F1486</f>
        <v>0</v>
      </c>
      <c r="F1482" s="1" t="n">
        <f aca="false">'✍️ Score Entry 2025-26'!G1486</f>
        <v>0</v>
      </c>
      <c r="G1482" s="20" t="b">
        <f aca="false">E1482&gt;F1482</f>
        <v>0</v>
      </c>
      <c r="H1482" s="20" t="b">
        <f aca="false">F1482&gt;E1482</f>
        <v>0</v>
      </c>
    </row>
    <row r="1483" customFormat="false" ht="15" hidden="false" customHeight="true" outlineLevel="0" collapsed="false">
      <c r="A1483" s="19" t="n">
        <v>46130.5833333333</v>
      </c>
      <c r="B1483" s="1" t="s">
        <v>29</v>
      </c>
      <c r="C1483" s="1" t="s">
        <v>138</v>
      </c>
      <c r="D1483" s="1" t="s">
        <v>202</v>
      </c>
      <c r="E1483" s="1" t="n">
        <f aca="false">'✍️ Score Entry 2025-26'!F1487</f>
        <v>0</v>
      </c>
      <c r="F1483" s="1" t="n">
        <f aca="false">'✍️ Score Entry 2025-26'!G1487</f>
        <v>0</v>
      </c>
      <c r="G1483" s="20" t="b">
        <f aca="false">E1483&gt;F1483</f>
        <v>0</v>
      </c>
      <c r="H1483" s="20" t="b">
        <f aca="false">F1483&gt;E1483</f>
        <v>0</v>
      </c>
    </row>
    <row r="1484" customFormat="false" ht="15" hidden="false" customHeight="true" outlineLevel="0" collapsed="false">
      <c r="A1484" s="19" t="n">
        <v>46130.75</v>
      </c>
      <c r="B1484" s="1" t="s">
        <v>32</v>
      </c>
      <c r="C1484" s="1" t="s">
        <v>198</v>
      </c>
      <c r="D1484" s="1" t="s">
        <v>211</v>
      </c>
      <c r="E1484" s="1" t="n">
        <f aca="false">'✍️ Score Entry 2025-26'!F1488</f>
        <v>0</v>
      </c>
      <c r="F1484" s="1" t="n">
        <f aca="false">'✍️ Score Entry 2025-26'!G1488</f>
        <v>0</v>
      </c>
      <c r="G1484" s="20" t="b">
        <f aca="false">E1484&gt;F1484</f>
        <v>0</v>
      </c>
      <c r="H1484" s="20" t="b">
        <f aca="false">F1484&gt;E1484</f>
        <v>0</v>
      </c>
    </row>
    <row r="1485" customFormat="false" ht="15" hidden="false" customHeight="true" outlineLevel="0" collapsed="false">
      <c r="A1485" s="19" t="n">
        <v>46130.75</v>
      </c>
      <c r="B1485" s="1" t="s">
        <v>32</v>
      </c>
      <c r="C1485" s="1" t="s">
        <v>184</v>
      </c>
      <c r="D1485" s="1" t="s">
        <v>191</v>
      </c>
      <c r="E1485" s="1" t="n">
        <f aca="false">'✍️ Score Entry 2025-26'!F1489</f>
        <v>0</v>
      </c>
      <c r="F1485" s="1" t="n">
        <f aca="false">'✍️ Score Entry 2025-26'!G1489</f>
        <v>0</v>
      </c>
      <c r="G1485" s="20" t="b">
        <f aca="false">E1485&gt;F1485</f>
        <v>0</v>
      </c>
      <c r="H1485" s="20" t="b">
        <f aca="false">F1485&gt;E1485</f>
        <v>0</v>
      </c>
    </row>
    <row r="1486" customFormat="false" ht="15" hidden="false" customHeight="true" outlineLevel="0" collapsed="false">
      <c r="A1486" s="19" t="n">
        <v>46130.75</v>
      </c>
      <c r="B1486" s="1" t="s">
        <v>32</v>
      </c>
      <c r="C1486" s="1" t="s">
        <v>193</v>
      </c>
      <c r="D1486" s="1" t="s">
        <v>195</v>
      </c>
      <c r="E1486" s="1" t="n">
        <f aca="false">'✍️ Score Entry 2025-26'!F1490</f>
        <v>0</v>
      </c>
      <c r="F1486" s="1" t="n">
        <f aca="false">'✍️ Score Entry 2025-26'!G1490</f>
        <v>0</v>
      </c>
      <c r="G1486" s="20" t="b">
        <f aca="false">E1486&gt;F1486</f>
        <v>0</v>
      </c>
      <c r="H1486" s="20" t="b">
        <f aca="false">F1486&gt;E1486</f>
        <v>0</v>
      </c>
    </row>
    <row r="1487" customFormat="false" ht="15" hidden="false" customHeight="true" outlineLevel="0" collapsed="false">
      <c r="A1487" s="19" t="n">
        <v>46130.75</v>
      </c>
      <c r="B1487" s="1" t="s">
        <v>32</v>
      </c>
      <c r="C1487" s="1" t="s">
        <v>192</v>
      </c>
      <c r="D1487" s="1" t="s">
        <v>212</v>
      </c>
      <c r="E1487" s="1" t="n">
        <f aca="false">'✍️ Score Entry 2025-26'!F1491</f>
        <v>0</v>
      </c>
      <c r="F1487" s="1" t="n">
        <f aca="false">'✍️ Score Entry 2025-26'!G1491</f>
        <v>0</v>
      </c>
      <c r="G1487" s="20" t="b">
        <f aca="false">E1487&gt;F1487</f>
        <v>0</v>
      </c>
      <c r="H1487" s="20" t="b">
        <f aca="false">F1487&gt;E1487</f>
        <v>0</v>
      </c>
    </row>
    <row r="1488" customFormat="false" ht="15" hidden="false" customHeight="true" outlineLevel="0" collapsed="false">
      <c r="A1488" s="19" t="n">
        <v>46130.75</v>
      </c>
      <c r="B1488" s="1" t="s">
        <v>32</v>
      </c>
      <c r="C1488" s="1" t="s">
        <v>189</v>
      </c>
      <c r="D1488" s="1" t="s">
        <v>199</v>
      </c>
      <c r="E1488" s="1" t="n">
        <f aca="false">'✍️ Score Entry 2025-26'!F1492</f>
        <v>0</v>
      </c>
      <c r="F1488" s="1" t="n">
        <f aca="false">'✍️ Score Entry 2025-26'!G1492</f>
        <v>0</v>
      </c>
      <c r="G1488" s="20" t="b">
        <f aca="false">E1488&gt;F1488</f>
        <v>0</v>
      </c>
      <c r="H1488" s="20" t="b">
        <f aca="false">F1488&gt;E1488</f>
        <v>0</v>
      </c>
    </row>
    <row r="1489" customFormat="false" ht="15" hidden="false" customHeight="true" outlineLevel="0" collapsed="false">
      <c r="A1489" s="19" t="n">
        <v>46130.75</v>
      </c>
      <c r="B1489" s="1" t="s">
        <v>32</v>
      </c>
      <c r="C1489" s="1" t="s">
        <v>15</v>
      </c>
      <c r="D1489" s="1" t="s">
        <v>190</v>
      </c>
      <c r="E1489" s="1" t="n">
        <f aca="false">'✍️ Score Entry 2025-26'!F1493</f>
        <v>0</v>
      </c>
      <c r="F1489" s="1" t="n">
        <f aca="false">'✍️ Score Entry 2025-26'!G1493</f>
        <v>0</v>
      </c>
      <c r="G1489" s="20" t="b">
        <f aca="false">E1489&gt;F1489</f>
        <v>0</v>
      </c>
      <c r="H1489" s="20" t="b">
        <f aca="false">F1489&gt;E1489</f>
        <v>0</v>
      </c>
    </row>
    <row r="1490" customFormat="false" ht="15" hidden="false" customHeight="true" outlineLevel="0" collapsed="false">
      <c r="A1490" s="19" t="n">
        <v>46130.75</v>
      </c>
      <c r="B1490" s="1" t="s">
        <v>32</v>
      </c>
      <c r="C1490" s="1" t="s">
        <v>196</v>
      </c>
      <c r="D1490" s="1" t="s">
        <v>185</v>
      </c>
      <c r="E1490" s="1" t="n">
        <f aca="false">'✍️ Score Entry 2025-26'!F1494</f>
        <v>0</v>
      </c>
      <c r="F1490" s="1" t="n">
        <f aca="false">'✍️ Score Entry 2025-26'!G1494</f>
        <v>0</v>
      </c>
      <c r="G1490" s="20" t="b">
        <f aca="false">E1490&gt;F1490</f>
        <v>0</v>
      </c>
      <c r="H1490" s="20" t="b">
        <f aca="false">F1490&gt;E1490</f>
        <v>0</v>
      </c>
    </row>
    <row r="1491" customFormat="false" ht="15" hidden="false" customHeight="true" outlineLevel="0" collapsed="false">
      <c r="A1491" s="19" t="n">
        <v>46130.75</v>
      </c>
      <c r="B1491" s="1" t="s">
        <v>32</v>
      </c>
      <c r="C1491" s="1" t="s">
        <v>183</v>
      </c>
      <c r="D1491" s="1" t="s">
        <v>187</v>
      </c>
      <c r="E1491" s="1" t="n">
        <f aca="false">'✍️ Score Entry 2025-26'!F1495</f>
        <v>0</v>
      </c>
      <c r="F1491" s="1" t="n">
        <f aca="false">'✍️ Score Entry 2025-26'!G1495</f>
        <v>0</v>
      </c>
      <c r="G1491" s="20" t="b">
        <f aca="false">E1491&gt;F1491</f>
        <v>0</v>
      </c>
      <c r="H1491" s="20" t="b">
        <f aca="false">F1491&gt;E1491</f>
        <v>0</v>
      </c>
    </row>
    <row r="1492" customFormat="false" ht="15" hidden="false" customHeight="true" outlineLevel="0" collapsed="false">
      <c r="A1492" s="19" t="n">
        <v>46130.75</v>
      </c>
      <c r="B1492" s="1" t="s">
        <v>32</v>
      </c>
      <c r="C1492" s="1" t="s">
        <v>188</v>
      </c>
      <c r="D1492" s="1" t="s">
        <v>197</v>
      </c>
      <c r="E1492" s="1" t="n">
        <f aca="false">'✍️ Score Entry 2025-26'!F1496</f>
        <v>0</v>
      </c>
      <c r="F1492" s="1" t="n">
        <f aca="false">'✍️ Score Entry 2025-26'!G1496</f>
        <v>0</v>
      </c>
      <c r="G1492" s="20" t="b">
        <f aca="false">E1492&gt;F1492</f>
        <v>0</v>
      </c>
      <c r="H1492" s="20" t="b">
        <f aca="false">F1492&gt;E1492</f>
        <v>0</v>
      </c>
    </row>
    <row r="1493" customFormat="false" ht="15" hidden="false" customHeight="true" outlineLevel="0" collapsed="false">
      <c r="A1493" s="19" t="n">
        <v>46131.75</v>
      </c>
      <c r="B1493" s="1" t="s">
        <v>33</v>
      </c>
      <c r="C1493" s="1" t="s">
        <v>156</v>
      </c>
      <c r="D1493" s="1" t="s">
        <v>120</v>
      </c>
      <c r="E1493" s="1" t="n">
        <f aca="false">'✍️ Score Entry 2025-26'!F1497</f>
        <v>0</v>
      </c>
      <c r="F1493" s="1" t="n">
        <f aca="false">'✍️ Score Entry 2025-26'!G1497</f>
        <v>0</v>
      </c>
      <c r="G1493" s="20" t="b">
        <f aca="false">E1493&gt;F1493</f>
        <v>0</v>
      </c>
      <c r="H1493" s="20" t="b">
        <f aca="false">F1493&gt;E1493</f>
        <v>0</v>
      </c>
    </row>
    <row r="1494" customFormat="false" ht="15" hidden="false" customHeight="true" outlineLevel="0" collapsed="false">
      <c r="A1494" s="19" t="n">
        <v>46131.75</v>
      </c>
      <c r="B1494" s="1" t="s">
        <v>31</v>
      </c>
      <c r="C1494" s="1" t="s">
        <v>177</v>
      </c>
      <c r="D1494" s="1" t="s">
        <v>164</v>
      </c>
      <c r="E1494" s="1" t="n">
        <f aca="false">'✍️ Score Entry 2025-26'!F1498</f>
        <v>0</v>
      </c>
      <c r="F1494" s="1" t="n">
        <f aca="false">'✍️ Score Entry 2025-26'!G1498</f>
        <v>0</v>
      </c>
      <c r="G1494" s="20" t="b">
        <f aca="false">E1494&gt;F1494</f>
        <v>0</v>
      </c>
      <c r="H1494" s="20" t="b">
        <f aca="false">F1494&gt;E1494</f>
        <v>0</v>
      </c>
    </row>
    <row r="1495" customFormat="false" ht="15" hidden="false" customHeight="true" outlineLevel="0" collapsed="false">
      <c r="A1495" s="19" t="n">
        <v>46131.75</v>
      </c>
      <c r="B1495" s="1" t="s">
        <v>31</v>
      </c>
      <c r="C1495" s="1" t="s">
        <v>163</v>
      </c>
      <c r="D1495" s="1" t="s">
        <v>145</v>
      </c>
      <c r="E1495" s="1" t="n">
        <f aca="false">'✍️ Score Entry 2025-26'!F1499</f>
        <v>0</v>
      </c>
      <c r="F1495" s="1" t="n">
        <f aca="false">'✍️ Score Entry 2025-26'!G1499</f>
        <v>0</v>
      </c>
      <c r="G1495" s="20" t="b">
        <f aca="false">E1495&gt;F1495</f>
        <v>0</v>
      </c>
      <c r="H1495" s="20" t="b">
        <f aca="false">F1495&gt;E1495</f>
        <v>0</v>
      </c>
    </row>
    <row r="1496" customFormat="false" ht="15" hidden="false" customHeight="true" outlineLevel="0" collapsed="false">
      <c r="A1496" s="19" t="n">
        <v>46131.75</v>
      </c>
      <c r="B1496" s="1" t="s">
        <v>31</v>
      </c>
      <c r="C1496" s="1" t="s">
        <v>165</v>
      </c>
      <c r="D1496" s="1" t="s">
        <v>139</v>
      </c>
      <c r="E1496" s="1" t="n">
        <f aca="false">'✍️ Score Entry 2025-26'!F1500</f>
        <v>0</v>
      </c>
      <c r="F1496" s="1" t="n">
        <f aca="false">'✍️ Score Entry 2025-26'!G1500</f>
        <v>0</v>
      </c>
      <c r="G1496" s="20" t="b">
        <f aca="false">E1496&gt;F1496</f>
        <v>0</v>
      </c>
      <c r="H1496" s="20" t="b">
        <f aca="false">F1496&gt;E1496</f>
        <v>0</v>
      </c>
    </row>
    <row r="1497" customFormat="false" ht="15" hidden="false" customHeight="true" outlineLevel="0" collapsed="false">
      <c r="A1497" s="19" t="n">
        <v>46131.75</v>
      </c>
      <c r="B1497" s="1" t="s">
        <v>33</v>
      </c>
      <c r="C1497" s="1" t="s">
        <v>149</v>
      </c>
      <c r="D1497" s="1" t="s">
        <v>154</v>
      </c>
      <c r="E1497" s="1" t="n">
        <f aca="false">'✍️ Score Entry 2025-26'!F1501</f>
        <v>0</v>
      </c>
      <c r="F1497" s="1" t="n">
        <f aca="false">'✍️ Score Entry 2025-26'!G1501</f>
        <v>0</v>
      </c>
      <c r="G1497" s="20" t="b">
        <f aca="false">E1497&gt;F1497</f>
        <v>0</v>
      </c>
      <c r="H1497" s="20" t="b">
        <f aca="false">F1497&gt;E1497</f>
        <v>0</v>
      </c>
    </row>
    <row r="1498" customFormat="false" ht="15" hidden="false" customHeight="true" outlineLevel="0" collapsed="false">
      <c r="A1498" s="19" t="n">
        <v>46131.75</v>
      </c>
      <c r="B1498" s="1" t="s">
        <v>31</v>
      </c>
      <c r="C1498" s="1" t="s">
        <v>20</v>
      </c>
      <c r="D1498" s="1" t="s">
        <v>24</v>
      </c>
      <c r="E1498" s="1" t="n">
        <f aca="false">'✍️ Score Entry 2025-26'!F1502</f>
        <v>0</v>
      </c>
      <c r="F1498" s="1" t="n">
        <f aca="false">'✍️ Score Entry 2025-26'!G1502</f>
        <v>0</v>
      </c>
      <c r="G1498" s="20" t="b">
        <f aca="false">E1498&gt;F1498</f>
        <v>0</v>
      </c>
      <c r="H1498" s="20" t="b">
        <f aca="false">F1498&gt;E1498</f>
        <v>0</v>
      </c>
    </row>
    <row r="1499" customFormat="false" ht="15" hidden="false" customHeight="true" outlineLevel="0" collapsed="false">
      <c r="A1499" s="19" t="n">
        <v>46131.75</v>
      </c>
      <c r="B1499" s="1" t="s">
        <v>31</v>
      </c>
      <c r="C1499" s="1" t="s">
        <v>213</v>
      </c>
      <c r="D1499" s="1" t="s">
        <v>136</v>
      </c>
      <c r="E1499" s="1" t="n">
        <f aca="false">'✍️ Score Entry 2025-26'!F1503</f>
        <v>0</v>
      </c>
      <c r="F1499" s="1" t="n">
        <f aca="false">'✍️ Score Entry 2025-26'!G1503</f>
        <v>0</v>
      </c>
      <c r="G1499" s="20" t="b">
        <f aca="false">E1499&gt;F1499</f>
        <v>0</v>
      </c>
      <c r="H1499" s="20" t="b">
        <f aca="false">F1499&gt;E1499</f>
        <v>0</v>
      </c>
    </row>
    <row r="1500" customFormat="false" ht="15" hidden="false" customHeight="true" outlineLevel="0" collapsed="false">
      <c r="A1500" s="19" t="n">
        <v>46131.75</v>
      </c>
      <c r="B1500" s="1" t="s">
        <v>31</v>
      </c>
      <c r="C1500" s="1" t="s">
        <v>22</v>
      </c>
      <c r="D1500" s="1" t="s">
        <v>169</v>
      </c>
      <c r="E1500" s="1" t="n">
        <f aca="false">'✍️ Score Entry 2025-26'!F1504</f>
        <v>0</v>
      </c>
      <c r="F1500" s="1" t="n">
        <f aca="false">'✍️ Score Entry 2025-26'!G1504</f>
        <v>0</v>
      </c>
      <c r="G1500" s="20" t="b">
        <f aca="false">E1500&gt;F1500</f>
        <v>0</v>
      </c>
      <c r="H1500" s="20" t="b">
        <f aca="false">F1500&gt;E1500</f>
        <v>0</v>
      </c>
    </row>
    <row r="1501" customFormat="false" ht="15" hidden="false" customHeight="true" outlineLevel="0" collapsed="false">
      <c r="A1501" s="19" t="n">
        <v>46131.75</v>
      </c>
      <c r="B1501" s="1" t="s">
        <v>31</v>
      </c>
      <c r="C1501" s="1" t="s">
        <v>174</v>
      </c>
      <c r="D1501" s="1" t="s">
        <v>140</v>
      </c>
      <c r="E1501" s="1" t="n">
        <f aca="false">'✍️ Score Entry 2025-26'!F1505</f>
        <v>0</v>
      </c>
      <c r="F1501" s="1" t="n">
        <f aca="false">'✍️ Score Entry 2025-26'!G1505</f>
        <v>0</v>
      </c>
      <c r="G1501" s="20" t="b">
        <f aca="false">E1501&gt;F1501</f>
        <v>0</v>
      </c>
      <c r="H1501" s="20" t="b">
        <f aca="false">F1501&gt;E1501</f>
        <v>0</v>
      </c>
    </row>
    <row r="1502" customFormat="false" ht="15" hidden="false" customHeight="true" outlineLevel="0" collapsed="false">
      <c r="A1502" s="19" t="n">
        <v>46131.75</v>
      </c>
      <c r="B1502" s="1" t="s">
        <v>31</v>
      </c>
      <c r="C1502" s="1" t="s">
        <v>210</v>
      </c>
      <c r="D1502" s="1" t="s">
        <v>146</v>
      </c>
      <c r="E1502" s="1" t="n">
        <f aca="false">'✍️ Score Entry 2025-26'!F1506</f>
        <v>0</v>
      </c>
      <c r="F1502" s="1" t="n">
        <f aca="false">'✍️ Score Entry 2025-26'!G1506</f>
        <v>0</v>
      </c>
      <c r="G1502" s="20" t="b">
        <f aca="false">E1502&gt;F1502</f>
        <v>0</v>
      </c>
      <c r="H1502" s="20" t="b">
        <f aca="false">F1502&gt;E1502</f>
        <v>0</v>
      </c>
    </row>
    <row r="1503" customFormat="false" ht="15" hidden="false" customHeight="true" outlineLevel="0" collapsed="false">
      <c r="A1503" s="19" t="n">
        <v>46131.75</v>
      </c>
      <c r="B1503" s="1" t="s">
        <v>33</v>
      </c>
      <c r="C1503" s="1" t="s">
        <v>204</v>
      </c>
      <c r="D1503" s="1" t="s">
        <v>206</v>
      </c>
      <c r="E1503" s="1" t="n">
        <f aca="false">'✍️ Score Entry 2025-26'!F1507</f>
        <v>0</v>
      </c>
      <c r="F1503" s="1" t="n">
        <f aca="false">'✍️ Score Entry 2025-26'!G1507</f>
        <v>0</v>
      </c>
      <c r="G1503" s="20" t="b">
        <f aca="false">E1503&gt;F1503</f>
        <v>0</v>
      </c>
      <c r="H1503" s="20" t="b">
        <f aca="false">F1503&gt;E1503</f>
        <v>0</v>
      </c>
    </row>
    <row r="1504" customFormat="false" ht="15" hidden="false" customHeight="true" outlineLevel="0" collapsed="false">
      <c r="A1504" s="19" t="n">
        <v>46131.75</v>
      </c>
      <c r="B1504" s="1" t="s">
        <v>31</v>
      </c>
      <c r="C1504" s="1" t="s">
        <v>209</v>
      </c>
      <c r="D1504" s="1" t="s">
        <v>178</v>
      </c>
      <c r="E1504" s="1" t="n">
        <f aca="false">'✍️ Score Entry 2025-26'!F1508</f>
        <v>0</v>
      </c>
      <c r="F1504" s="1" t="n">
        <f aca="false">'✍️ Score Entry 2025-26'!G1508</f>
        <v>0</v>
      </c>
      <c r="G1504" s="20" t="b">
        <f aca="false">E1504&gt;F1504</f>
        <v>0</v>
      </c>
      <c r="H1504" s="20" t="b">
        <f aca="false">F1504&gt;E1504</f>
        <v>0</v>
      </c>
    </row>
    <row r="1505" customFormat="false" ht="15" hidden="false" customHeight="true" outlineLevel="0" collapsed="false">
      <c r="A1505" s="19" t="n">
        <v>46131.75</v>
      </c>
      <c r="B1505" s="1" t="s">
        <v>30</v>
      </c>
      <c r="C1505" s="1" t="s">
        <v>182</v>
      </c>
      <c r="D1505" s="1" t="s">
        <v>114</v>
      </c>
      <c r="E1505" s="1" t="n">
        <f aca="false">'✍️ Score Entry 2025-26'!F1509</f>
        <v>0</v>
      </c>
      <c r="F1505" s="1" t="n">
        <f aca="false">'✍️ Score Entry 2025-26'!G1509</f>
        <v>0</v>
      </c>
      <c r="G1505" s="20" t="b">
        <f aca="false">E1505&gt;F1505</f>
        <v>0</v>
      </c>
      <c r="H1505" s="20" t="b">
        <f aca="false">F1505&gt;E1505</f>
        <v>0</v>
      </c>
    </row>
    <row r="1506" customFormat="false" ht="15" hidden="false" customHeight="true" outlineLevel="0" collapsed="false">
      <c r="A1506" s="19" t="n">
        <v>46131.75</v>
      </c>
      <c r="B1506" s="1" t="s">
        <v>30</v>
      </c>
      <c r="C1506" s="1" t="s">
        <v>176</v>
      </c>
      <c r="D1506" s="1" t="s">
        <v>203</v>
      </c>
      <c r="E1506" s="1" t="n">
        <f aca="false">'✍️ Score Entry 2025-26'!F1510</f>
        <v>0</v>
      </c>
      <c r="F1506" s="1" t="n">
        <f aca="false">'✍️ Score Entry 2025-26'!G1510</f>
        <v>0</v>
      </c>
      <c r="G1506" s="20" t="b">
        <f aca="false">E1506&gt;F1506</f>
        <v>0</v>
      </c>
      <c r="H1506" s="20" t="b">
        <f aca="false">F1506&gt;E1506</f>
        <v>0</v>
      </c>
    </row>
    <row r="1507" customFormat="false" ht="15" hidden="false" customHeight="true" outlineLevel="0" collapsed="false">
      <c r="A1507" s="19" t="n">
        <v>46131.75</v>
      </c>
      <c r="B1507" s="1" t="s">
        <v>30</v>
      </c>
      <c r="C1507" s="1" t="s">
        <v>200</v>
      </c>
      <c r="D1507" s="1" t="s">
        <v>208</v>
      </c>
      <c r="E1507" s="1" t="n">
        <f aca="false">'✍️ Score Entry 2025-26'!F1511</f>
        <v>0</v>
      </c>
      <c r="F1507" s="1" t="n">
        <f aca="false">'✍️ Score Entry 2025-26'!G1511</f>
        <v>0</v>
      </c>
      <c r="G1507" s="20" t="b">
        <f aca="false">E1507&gt;F1507</f>
        <v>0</v>
      </c>
      <c r="H1507" s="20" t="b">
        <f aca="false">F1507&gt;E1507</f>
        <v>0</v>
      </c>
    </row>
    <row r="1508" customFormat="false" ht="15" hidden="false" customHeight="true" outlineLevel="0" collapsed="false">
      <c r="A1508" s="19" t="n">
        <v>46131.75</v>
      </c>
      <c r="B1508" s="1" t="s">
        <v>30</v>
      </c>
      <c r="C1508" s="1" t="s">
        <v>116</v>
      </c>
      <c r="D1508" s="1" t="s">
        <v>18</v>
      </c>
      <c r="E1508" s="1" t="n">
        <f aca="false">'✍️ Score Entry 2025-26'!F1512</f>
        <v>0</v>
      </c>
      <c r="F1508" s="1" t="n">
        <f aca="false">'✍️ Score Entry 2025-26'!G1512</f>
        <v>0</v>
      </c>
      <c r="G1508" s="20" t="b">
        <f aca="false">E1508&gt;F1508</f>
        <v>0</v>
      </c>
      <c r="H1508" s="20" t="b">
        <f aca="false">F1508&gt;E1508</f>
        <v>0</v>
      </c>
    </row>
    <row r="1509" customFormat="false" ht="15" hidden="false" customHeight="true" outlineLevel="0" collapsed="false">
      <c r="A1509" s="19" t="n">
        <v>46131.75</v>
      </c>
      <c r="B1509" s="1" t="s">
        <v>30</v>
      </c>
      <c r="C1509" s="1" t="s">
        <v>167</v>
      </c>
      <c r="D1509" s="1" t="s">
        <v>166</v>
      </c>
      <c r="E1509" s="1" t="n">
        <f aca="false">'✍️ Score Entry 2025-26'!F1513</f>
        <v>0</v>
      </c>
      <c r="F1509" s="1" t="n">
        <f aca="false">'✍️ Score Entry 2025-26'!G1513</f>
        <v>0</v>
      </c>
      <c r="G1509" s="20" t="b">
        <f aca="false">E1509&gt;F1509</f>
        <v>0</v>
      </c>
      <c r="H1509" s="20" t="b">
        <f aca="false">F1509&gt;E1509</f>
        <v>0</v>
      </c>
    </row>
    <row r="1510" customFormat="false" ht="15" hidden="false" customHeight="true" outlineLevel="0" collapsed="false">
      <c r="A1510" s="19" t="n">
        <v>46131.75</v>
      </c>
      <c r="B1510" s="1" t="s">
        <v>30</v>
      </c>
      <c r="C1510" s="1" t="s">
        <v>141</v>
      </c>
      <c r="D1510" s="1" t="s">
        <v>124</v>
      </c>
      <c r="E1510" s="1" t="n">
        <f aca="false">'✍️ Score Entry 2025-26'!F1514</f>
        <v>0</v>
      </c>
      <c r="F1510" s="1" t="n">
        <f aca="false">'✍️ Score Entry 2025-26'!G1514</f>
        <v>0</v>
      </c>
      <c r="G1510" s="20" t="b">
        <f aca="false">E1510&gt;F1510</f>
        <v>0</v>
      </c>
      <c r="H1510" s="20" t="b">
        <f aca="false">F1510&gt;E1510</f>
        <v>0</v>
      </c>
    </row>
    <row r="1511" customFormat="false" ht="15" hidden="false" customHeight="true" outlineLevel="0" collapsed="false">
      <c r="A1511" s="19" t="n">
        <v>46131.75</v>
      </c>
      <c r="B1511" s="1" t="s">
        <v>31</v>
      </c>
      <c r="C1511" s="1" t="s">
        <v>19</v>
      </c>
      <c r="D1511" s="1" t="s">
        <v>168</v>
      </c>
      <c r="E1511" s="1" t="n">
        <f aca="false">'✍️ Score Entry 2025-26'!F1515</f>
        <v>0</v>
      </c>
      <c r="F1511" s="1" t="n">
        <f aca="false">'✍️ Score Entry 2025-26'!G1515</f>
        <v>0</v>
      </c>
      <c r="G1511" s="20" t="b">
        <f aca="false">E1511&gt;F1511</f>
        <v>0</v>
      </c>
      <c r="H1511" s="20" t="b">
        <f aca="false">F1511&gt;E1511</f>
        <v>0</v>
      </c>
    </row>
    <row r="1512" customFormat="false" ht="15" hidden="false" customHeight="true" outlineLevel="0" collapsed="false">
      <c r="A1512" s="19" t="n">
        <v>46131.75</v>
      </c>
      <c r="B1512" s="1" t="s">
        <v>33</v>
      </c>
      <c r="C1512" s="1" t="s">
        <v>157</v>
      </c>
      <c r="D1512" s="1" t="s">
        <v>158</v>
      </c>
      <c r="E1512" s="1" t="n">
        <f aca="false">'✍️ Score Entry 2025-26'!F1516</f>
        <v>0</v>
      </c>
      <c r="F1512" s="1" t="n">
        <f aca="false">'✍️ Score Entry 2025-26'!G1516</f>
        <v>0</v>
      </c>
      <c r="G1512" s="20" t="b">
        <f aca="false">E1512&gt;F1512</f>
        <v>0</v>
      </c>
      <c r="H1512" s="20" t="b">
        <f aca="false">F1512&gt;E1512</f>
        <v>0</v>
      </c>
    </row>
    <row r="1513" customFormat="false" ht="15" hidden="false" customHeight="true" outlineLevel="0" collapsed="false">
      <c r="A1513" s="19" t="n">
        <v>46131.75</v>
      </c>
      <c r="B1513" s="1" t="s">
        <v>33</v>
      </c>
      <c r="C1513" s="1" t="s">
        <v>144</v>
      </c>
      <c r="D1513" s="1" t="s">
        <v>155</v>
      </c>
      <c r="E1513" s="1" t="n">
        <f aca="false">'✍️ Score Entry 2025-26'!F1517</f>
        <v>0</v>
      </c>
      <c r="F1513" s="1" t="n">
        <f aca="false">'✍️ Score Entry 2025-26'!G1517</f>
        <v>0</v>
      </c>
      <c r="G1513" s="20" t="b">
        <f aca="false">E1513&gt;F1513</f>
        <v>0</v>
      </c>
      <c r="H1513" s="20" t="b">
        <f aca="false">F1513&gt;E1513</f>
        <v>0</v>
      </c>
    </row>
    <row r="1514" customFormat="false" ht="15" hidden="false" customHeight="true" outlineLevel="0" collapsed="false">
      <c r="A1514" s="19" t="n">
        <v>46131.75</v>
      </c>
      <c r="B1514" s="1" t="s">
        <v>33</v>
      </c>
      <c r="C1514" s="1" t="s">
        <v>205</v>
      </c>
      <c r="D1514" s="1" t="s">
        <v>135</v>
      </c>
      <c r="E1514" s="1" t="n">
        <f aca="false">'✍️ Score Entry 2025-26'!F1518</f>
        <v>0</v>
      </c>
      <c r="F1514" s="1" t="n">
        <f aca="false">'✍️ Score Entry 2025-26'!G1518</f>
        <v>0</v>
      </c>
      <c r="G1514" s="20" t="b">
        <f aca="false">E1514&gt;F1514</f>
        <v>0</v>
      </c>
      <c r="H1514" s="20" t="b">
        <f aca="false">F1514&gt;E1514</f>
        <v>0</v>
      </c>
    </row>
    <row r="1515" customFormat="false" ht="15" hidden="false" customHeight="true" outlineLevel="0" collapsed="false">
      <c r="A1515" s="19" t="n">
        <v>46131.75</v>
      </c>
      <c r="B1515" s="1" t="s">
        <v>30</v>
      </c>
      <c r="C1515" s="1" t="s">
        <v>115</v>
      </c>
      <c r="D1515" s="1" t="s">
        <v>16</v>
      </c>
      <c r="E1515" s="1" t="n">
        <f aca="false">'✍️ Score Entry 2025-26'!F1519</f>
        <v>0</v>
      </c>
      <c r="F1515" s="1" t="n">
        <f aca="false">'✍️ Score Entry 2025-26'!G1519</f>
        <v>0</v>
      </c>
      <c r="G1515" s="20" t="b">
        <f aca="false">E1515&gt;F1515</f>
        <v>0</v>
      </c>
      <c r="H1515" s="20" t="b">
        <f aca="false">F1515&gt;E1515</f>
        <v>0</v>
      </c>
    </row>
    <row r="1516" customFormat="false" ht="15" hidden="false" customHeight="true" outlineLevel="0" collapsed="false">
      <c r="A1516" s="19" t="n">
        <v>46131.75</v>
      </c>
      <c r="B1516" s="1" t="s">
        <v>33</v>
      </c>
      <c r="C1516" s="1" t="s">
        <v>159</v>
      </c>
      <c r="D1516" s="1" t="s">
        <v>134</v>
      </c>
      <c r="E1516" s="1" t="n">
        <f aca="false">'✍️ Score Entry 2025-26'!F1520</f>
        <v>0</v>
      </c>
      <c r="F1516" s="1" t="n">
        <f aca="false">'✍️ Score Entry 2025-26'!G1520</f>
        <v>0</v>
      </c>
      <c r="G1516" s="20" t="b">
        <f aca="false">E1516&gt;F1516</f>
        <v>0</v>
      </c>
      <c r="H1516" s="20" t="b">
        <f aca="false">F1516&gt;E1516</f>
        <v>0</v>
      </c>
    </row>
    <row r="1517" customFormat="false" ht="15" hidden="false" customHeight="true" outlineLevel="0" collapsed="false">
      <c r="A1517" s="19" t="n">
        <v>46131.75</v>
      </c>
      <c r="B1517" s="1" t="s">
        <v>33</v>
      </c>
      <c r="C1517" s="1" t="s">
        <v>17</v>
      </c>
      <c r="D1517" s="1" t="s">
        <v>172</v>
      </c>
      <c r="E1517" s="1" t="n">
        <f aca="false">'✍️ Score Entry 2025-26'!F1521</f>
        <v>0</v>
      </c>
      <c r="F1517" s="1" t="n">
        <f aca="false">'✍️ Score Entry 2025-26'!G1521</f>
        <v>0</v>
      </c>
      <c r="G1517" s="20" t="b">
        <f aca="false">E1517&gt;F1517</f>
        <v>0</v>
      </c>
      <c r="H1517" s="20" t="b">
        <f aca="false">F1517&gt;E1517</f>
        <v>0</v>
      </c>
    </row>
    <row r="1518" customFormat="false" ht="15" hidden="false" customHeight="true" outlineLevel="0" collapsed="false">
      <c r="A1518" s="19" t="n">
        <v>46131.75</v>
      </c>
      <c r="B1518" s="1" t="s">
        <v>33</v>
      </c>
      <c r="C1518" s="1" t="s">
        <v>161</v>
      </c>
      <c r="D1518" s="1" t="s">
        <v>171</v>
      </c>
      <c r="E1518" s="1" t="n">
        <f aca="false">'✍️ Score Entry 2025-26'!F1522</f>
        <v>0</v>
      </c>
      <c r="F1518" s="1" t="n">
        <f aca="false">'✍️ Score Entry 2025-26'!G1522</f>
        <v>0</v>
      </c>
      <c r="G1518" s="20" t="b">
        <f aca="false">E1518&gt;F1518</f>
        <v>0</v>
      </c>
      <c r="H1518" s="20" t="b">
        <f aca="false">F1518&gt;E1518</f>
        <v>0</v>
      </c>
    </row>
    <row r="1519" customFormat="false" ht="15" hidden="false" customHeight="true" outlineLevel="0" collapsed="false">
      <c r="A1519" s="19" t="n">
        <v>46131.75</v>
      </c>
      <c r="B1519" s="1" t="s">
        <v>30</v>
      </c>
      <c r="C1519" s="1" t="s">
        <v>181</v>
      </c>
      <c r="D1519" s="1" t="s">
        <v>118</v>
      </c>
      <c r="E1519" s="1" t="n">
        <f aca="false">'✍️ Score Entry 2025-26'!F1523</f>
        <v>0</v>
      </c>
      <c r="F1519" s="1" t="n">
        <f aca="false">'✍️ Score Entry 2025-26'!G1523</f>
        <v>0</v>
      </c>
      <c r="G1519" s="20" t="b">
        <f aca="false">E1519&gt;F1519</f>
        <v>0</v>
      </c>
      <c r="H1519" s="20" t="b">
        <f aca="false">F1519&gt;E1519</f>
        <v>0</v>
      </c>
    </row>
    <row r="1520" customFormat="false" ht="15" hidden="false" customHeight="true" outlineLevel="0" collapsed="false">
      <c r="A1520" s="19" t="n">
        <v>46131.75</v>
      </c>
      <c r="B1520" s="1" t="s">
        <v>30</v>
      </c>
      <c r="C1520" s="1" t="s">
        <v>151</v>
      </c>
      <c r="D1520" s="1" t="s">
        <v>117</v>
      </c>
      <c r="E1520" s="1" t="n">
        <f aca="false">'✍️ Score Entry 2025-26'!F1524</f>
        <v>0</v>
      </c>
      <c r="F1520" s="1" t="n">
        <f aca="false">'✍️ Score Entry 2025-26'!G1524</f>
        <v>0</v>
      </c>
      <c r="G1520" s="20" t="b">
        <f aca="false">E1520&gt;F1520</f>
        <v>0</v>
      </c>
      <c r="H1520" s="20" t="b">
        <f aca="false">F1520&gt;E1520</f>
        <v>0</v>
      </c>
    </row>
    <row r="1521" customFormat="false" ht="15" hidden="false" customHeight="true" outlineLevel="0" collapsed="false">
      <c r="A1521" s="19" t="n">
        <v>46131.75</v>
      </c>
      <c r="B1521" s="1" t="s">
        <v>30</v>
      </c>
      <c r="C1521" s="1" t="s">
        <v>119</v>
      </c>
      <c r="D1521" s="1" t="s">
        <v>173</v>
      </c>
      <c r="E1521" s="1" t="n">
        <f aca="false">'✍️ Score Entry 2025-26'!F1525</f>
        <v>0</v>
      </c>
      <c r="F1521" s="1" t="n">
        <f aca="false">'✍️ Score Entry 2025-26'!G1525</f>
        <v>0</v>
      </c>
      <c r="G1521" s="20" t="b">
        <f aca="false">E1521&gt;F1521</f>
        <v>0</v>
      </c>
      <c r="H1521" s="20" t="b">
        <f aca="false">F1521&gt;E1521</f>
        <v>0</v>
      </c>
    </row>
    <row r="1522" customFormat="false" ht="15" hidden="false" customHeight="true" outlineLevel="0" collapsed="false">
      <c r="A1522" s="19" t="n">
        <v>46134.75</v>
      </c>
      <c r="B1522" s="1" t="s">
        <v>30</v>
      </c>
      <c r="C1522" s="1" t="s">
        <v>208</v>
      </c>
      <c r="D1522" s="1" t="s">
        <v>182</v>
      </c>
      <c r="E1522" s="1" t="n">
        <f aca="false">'✍️ Score Entry 2025-26'!F1526</f>
        <v>0</v>
      </c>
      <c r="F1522" s="1" t="n">
        <f aca="false">'✍️ Score Entry 2025-26'!G1526</f>
        <v>0</v>
      </c>
      <c r="G1522" s="20" t="b">
        <f aca="false">E1522&gt;F1522</f>
        <v>0</v>
      </c>
      <c r="H1522" s="20" t="b">
        <f aca="false">F1522&gt;E1522</f>
        <v>0</v>
      </c>
    </row>
    <row r="1523" customFormat="false" ht="15" hidden="false" customHeight="true" outlineLevel="0" collapsed="false">
      <c r="A1523" s="19" t="n">
        <v>46134.75</v>
      </c>
      <c r="B1523" s="1" t="s">
        <v>30</v>
      </c>
      <c r="C1523" s="1" t="s">
        <v>16</v>
      </c>
      <c r="D1523" s="1" t="s">
        <v>118</v>
      </c>
      <c r="E1523" s="1" t="n">
        <f aca="false">'✍️ Score Entry 2025-26'!F1527</f>
        <v>0</v>
      </c>
      <c r="F1523" s="1" t="n">
        <f aca="false">'✍️ Score Entry 2025-26'!G1527</f>
        <v>0</v>
      </c>
      <c r="G1523" s="20" t="b">
        <f aca="false">E1523&gt;F1523</f>
        <v>0</v>
      </c>
      <c r="H1523" s="20" t="b">
        <f aca="false">F1523&gt;E1523</f>
        <v>0</v>
      </c>
    </row>
    <row r="1524" customFormat="false" ht="15" hidden="false" customHeight="true" outlineLevel="0" collapsed="false">
      <c r="A1524" s="19" t="n">
        <v>46134.75</v>
      </c>
      <c r="B1524" s="1" t="s">
        <v>30</v>
      </c>
      <c r="C1524" s="1" t="s">
        <v>200</v>
      </c>
      <c r="D1524" s="1" t="s">
        <v>181</v>
      </c>
      <c r="E1524" s="1" t="n">
        <f aca="false">'✍️ Score Entry 2025-26'!F1528</f>
        <v>0</v>
      </c>
      <c r="F1524" s="1" t="n">
        <f aca="false">'✍️ Score Entry 2025-26'!G1528</f>
        <v>0</v>
      </c>
      <c r="G1524" s="20" t="b">
        <f aca="false">E1524&gt;F1524</f>
        <v>0</v>
      </c>
      <c r="H1524" s="20" t="b">
        <f aca="false">F1524&gt;E1524</f>
        <v>0</v>
      </c>
    </row>
    <row r="1525" customFormat="false" ht="15" hidden="false" customHeight="true" outlineLevel="0" collapsed="false">
      <c r="A1525" s="19" t="n">
        <v>46134.75</v>
      </c>
      <c r="B1525" s="1" t="s">
        <v>30</v>
      </c>
      <c r="C1525" s="1" t="s">
        <v>117</v>
      </c>
      <c r="D1525" s="1" t="s">
        <v>116</v>
      </c>
      <c r="E1525" s="1" t="n">
        <f aca="false">'✍️ Score Entry 2025-26'!F1529</f>
        <v>0</v>
      </c>
      <c r="F1525" s="1" t="n">
        <f aca="false">'✍️ Score Entry 2025-26'!G1529</f>
        <v>0</v>
      </c>
      <c r="G1525" s="20" t="b">
        <f aca="false">E1525&gt;F1525</f>
        <v>0</v>
      </c>
      <c r="H1525" s="20" t="b">
        <f aca="false">F1525&gt;E1525</f>
        <v>0</v>
      </c>
    </row>
    <row r="1526" customFormat="false" ht="15" hidden="false" customHeight="true" outlineLevel="0" collapsed="false">
      <c r="A1526" s="19" t="n">
        <v>46134.75</v>
      </c>
      <c r="B1526" s="1" t="s">
        <v>30</v>
      </c>
      <c r="C1526" s="1" t="s">
        <v>114</v>
      </c>
      <c r="D1526" s="1" t="s">
        <v>141</v>
      </c>
      <c r="E1526" s="1" t="n">
        <f aca="false">'✍️ Score Entry 2025-26'!F1530</f>
        <v>0</v>
      </c>
      <c r="F1526" s="1" t="n">
        <f aca="false">'✍️ Score Entry 2025-26'!G1530</f>
        <v>0</v>
      </c>
      <c r="G1526" s="20" t="b">
        <f aca="false">E1526&gt;F1526</f>
        <v>0</v>
      </c>
      <c r="H1526" s="20" t="b">
        <f aca="false">F1526&gt;E1526</f>
        <v>0</v>
      </c>
    </row>
    <row r="1527" customFormat="false" ht="15" hidden="false" customHeight="true" outlineLevel="0" collapsed="false">
      <c r="A1527" s="19" t="n">
        <v>46134.75</v>
      </c>
      <c r="B1527" s="1" t="s">
        <v>30</v>
      </c>
      <c r="C1527" s="1" t="s">
        <v>167</v>
      </c>
      <c r="D1527" s="1" t="s">
        <v>176</v>
      </c>
      <c r="E1527" s="1" t="n">
        <f aca="false">'✍️ Score Entry 2025-26'!F1531</f>
        <v>0</v>
      </c>
      <c r="F1527" s="1" t="n">
        <f aca="false">'✍️ Score Entry 2025-26'!G1531</f>
        <v>0</v>
      </c>
      <c r="G1527" s="20" t="b">
        <f aca="false">E1527&gt;F1527</f>
        <v>0</v>
      </c>
      <c r="H1527" s="20" t="b">
        <f aca="false">F1527&gt;E1527</f>
        <v>0</v>
      </c>
    </row>
    <row r="1528" customFormat="false" ht="15" hidden="false" customHeight="true" outlineLevel="0" collapsed="false">
      <c r="A1528" s="19" t="n">
        <v>46134.75</v>
      </c>
      <c r="B1528" s="1" t="s">
        <v>30</v>
      </c>
      <c r="C1528" s="1" t="s">
        <v>18</v>
      </c>
      <c r="D1528" s="1" t="s">
        <v>119</v>
      </c>
      <c r="E1528" s="1" t="n">
        <f aca="false">'✍️ Score Entry 2025-26'!F1532</f>
        <v>0</v>
      </c>
      <c r="F1528" s="1" t="n">
        <f aca="false">'✍️ Score Entry 2025-26'!G1532</f>
        <v>0</v>
      </c>
      <c r="G1528" s="20" t="b">
        <f aca="false">E1528&gt;F1528</f>
        <v>0</v>
      </c>
      <c r="H1528" s="20" t="b">
        <f aca="false">F1528&gt;E1528</f>
        <v>0</v>
      </c>
    </row>
    <row r="1529" customFormat="false" ht="15" hidden="false" customHeight="true" outlineLevel="0" collapsed="false">
      <c r="A1529" s="19" t="n">
        <v>46134.75</v>
      </c>
      <c r="B1529" s="1" t="s">
        <v>30</v>
      </c>
      <c r="C1529" s="1" t="s">
        <v>166</v>
      </c>
      <c r="D1529" s="1" t="s">
        <v>115</v>
      </c>
      <c r="E1529" s="1" t="n">
        <f aca="false">'✍️ Score Entry 2025-26'!F1533</f>
        <v>0</v>
      </c>
      <c r="F1529" s="1" t="n">
        <f aca="false">'✍️ Score Entry 2025-26'!G1533</f>
        <v>0</v>
      </c>
      <c r="G1529" s="20" t="b">
        <f aca="false">E1529&gt;F1529</f>
        <v>0</v>
      </c>
      <c r="H1529" s="20" t="b">
        <f aca="false">F1529&gt;E1529</f>
        <v>0</v>
      </c>
    </row>
    <row r="1530" customFormat="false" ht="15" hidden="false" customHeight="true" outlineLevel="0" collapsed="false">
      <c r="A1530" s="19" t="n">
        <v>46134.75</v>
      </c>
      <c r="B1530" s="1" t="s">
        <v>30</v>
      </c>
      <c r="C1530" s="1" t="s">
        <v>203</v>
      </c>
      <c r="D1530" s="1" t="s">
        <v>124</v>
      </c>
      <c r="E1530" s="1" t="n">
        <f aca="false">'✍️ Score Entry 2025-26'!F1534</f>
        <v>0</v>
      </c>
      <c r="F1530" s="1" t="n">
        <f aca="false">'✍️ Score Entry 2025-26'!G1534</f>
        <v>0</v>
      </c>
      <c r="G1530" s="20" t="b">
        <f aca="false">E1530&gt;F1530</f>
        <v>0</v>
      </c>
      <c r="H1530" s="20" t="b">
        <f aca="false">F1530&gt;E1530</f>
        <v>0</v>
      </c>
    </row>
    <row r="1531" customFormat="false" ht="15" hidden="false" customHeight="true" outlineLevel="0" collapsed="false">
      <c r="A1531" s="19" t="n">
        <v>46134.75</v>
      </c>
      <c r="B1531" s="1" t="s">
        <v>30</v>
      </c>
      <c r="C1531" s="1" t="s">
        <v>173</v>
      </c>
      <c r="D1531" s="1" t="s">
        <v>151</v>
      </c>
      <c r="E1531" s="1" t="n">
        <f aca="false">'✍️ Score Entry 2025-26'!F1535</f>
        <v>0</v>
      </c>
      <c r="F1531" s="1" t="n">
        <f aca="false">'✍️ Score Entry 2025-26'!G1535</f>
        <v>0</v>
      </c>
      <c r="G1531" s="20" t="b">
        <f aca="false">E1531&gt;F1531</f>
        <v>0</v>
      </c>
      <c r="H1531" s="20" t="b">
        <f aca="false">F1531&gt;E1531</f>
        <v>0</v>
      </c>
    </row>
    <row r="1532" customFormat="false" ht="15" hidden="false" customHeight="true" outlineLevel="0" collapsed="false">
      <c r="A1532" s="19" t="n">
        <v>46137.5833333333</v>
      </c>
      <c r="B1532" s="1" t="s">
        <v>29</v>
      </c>
      <c r="C1532" s="1" t="s">
        <v>127</v>
      </c>
      <c r="D1532" s="1" t="s">
        <v>207</v>
      </c>
      <c r="E1532" s="1" t="n">
        <f aca="false">'✍️ Score Entry 2025-26'!F1536</f>
        <v>0</v>
      </c>
      <c r="F1532" s="1" t="n">
        <f aca="false">'✍️ Score Entry 2025-26'!G1536</f>
        <v>0</v>
      </c>
      <c r="G1532" s="20" t="b">
        <f aca="false">E1532&gt;F1532</f>
        <v>0</v>
      </c>
      <c r="H1532" s="20" t="b">
        <f aca="false">F1532&gt;E1532</f>
        <v>0</v>
      </c>
    </row>
    <row r="1533" customFormat="false" ht="15" hidden="false" customHeight="true" outlineLevel="0" collapsed="false">
      <c r="A1533" s="19" t="n">
        <v>46137.5833333333</v>
      </c>
      <c r="B1533" s="1" t="s">
        <v>29</v>
      </c>
      <c r="C1533" s="1" t="s">
        <v>21</v>
      </c>
      <c r="D1533" s="1" t="s">
        <v>153</v>
      </c>
      <c r="E1533" s="1" t="n">
        <f aca="false">'✍️ Score Entry 2025-26'!F1537</f>
        <v>0</v>
      </c>
      <c r="F1533" s="1" t="n">
        <f aca="false">'✍️ Score Entry 2025-26'!G1537</f>
        <v>0</v>
      </c>
      <c r="G1533" s="20" t="b">
        <f aca="false">E1533&gt;F1533</f>
        <v>0</v>
      </c>
      <c r="H1533" s="20" t="b">
        <f aca="false">F1533&gt;E1533</f>
        <v>0</v>
      </c>
    </row>
    <row r="1534" customFormat="false" ht="15" hidden="false" customHeight="true" outlineLevel="0" collapsed="false">
      <c r="A1534" s="19" t="n">
        <v>46137.5833333333</v>
      </c>
      <c r="B1534" s="1" t="s">
        <v>29</v>
      </c>
      <c r="C1534" s="1" t="s">
        <v>129</v>
      </c>
      <c r="D1534" s="1" t="s">
        <v>162</v>
      </c>
      <c r="E1534" s="1" t="n">
        <f aca="false">'✍️ Score Entry 2025-26'!F1538</f>
        <v>0</v>
      </c>
      <c r="F1534" s="1" t="n">
        <f aca="false">'✍️ Score Entry 2025-26'!G1538</f>
        <v>0</v>
      </c>
      <c r="G1534" s="20" t="b">
        <f aca="false">E1534&gt;F1534</f>
        <v>0</v>
      </c>
      <c r="H1534" s="20" t="b">
        <f aca="false">F1534&gt;E1534</f>
        <v>0</v>
      </c>
    </row>
    <row r="1535" customFormat="false" ht="15" hidden="false" customHeight="true" outlineLevel="0" collapsed="false">
      <c r="A1535" s="19" t="n">
        <v>46137.5833333333</v>
      </c>
      <c r="B1535" s="1" t="s">
        <v>29</v>
      </c>
      <c r="C1535" s="1" t="s">
        <v>201</v>
      </c>
      <c r="D1535" s="1" t="s">
        <v>23</v>
      </c>
      <c r="E1535" s="1" t="n">
        <f aca="false">'✍️ Score Entry 2025-26'!F1539</f>
        <v>0</v>
      </c>
      <c r="F1535" s="1" t="n">
        <f aca="false">'✍️ Score Entry 2025-26'!G1539</f>
        <v>0</v>
      </c>
      <c r="G1535" s="20" t="b">
        <f aca="false">E1535&gt;F1535</f>
        <v>0</v>
      </c>
      <c r="H1535" s="20" t="b">
        <f aca="false">F1535&gt;E1535</f>
        <v>0</v>
      </c>
    </row>
    <row r="1536" customFormat="false" ht="15" hidden="false" customHeight="true" outlineLevel="0" collapsed="false">
      <c r="A1536" s="19" t="n">
        <v>46137.5833333333</v>
      </c>
      <c r="B1536" s="1" t="s">
        <v>29</v>
      </c>
      <c r="C1536" s="1" t="s">
        <v>137</v>
      </c>
      <c r="D1536" s="1" t="s">
        <v>128</v>
      </c>
      <c r="E1536" s="1" t="n">
        <f aca="false">'✍️ Score Entry 2025-26'!F1540</f>
        <v>0</v>
      </c>
      <c r="F1536" s="1" t="n">
        <f aca="false">'✍️ Score Entry 2025-26'!G1540</f>
        <v>0</v>
      </c>
      <c r="G1536" s="20" t="b">
        <f aca="false">E1536&gt;F1536</f>
        <v>0</v>
      </c>
      <c r="H1536" s="20" t="b">
        <f aca="false">F1536&gt;E1536</f>
        <v>0</v>
      </c>
    </row>
    <row r="1537" customFormat="false" ht="15" hidden="false" customHeight="true" outlineLevel="0" collapsed="false">
      <c r="A1537" s="19" t="n">
        <v>46137.5833333333</v>
      </c>
      <c r="B1537" s="1" t="s">
        <v>29</v>
      </c>
      <c r="C1537" s="1" t="s">
        <v>130</v>
      </c>
      <c r="D1537" s="1" t="s">
        <v>132</v>
      </c>
      <c r="E1537" s="1" t="n">
        <f aca="false">'✍️ Score Entry 2025-26'!F1541</f>
        <v>0</v>
      </c>
      <c r="F1537" s="1" t="n">
        <f aca="false">'✍️ Score Entry 2025-26'!G1541</f>
        <v>0</v>
      </c>
      <c r="G1537" s="20" t="b">
        <f aca="false">E1537&gt;F1537</f>
        <v>0</v>
      </c>
      <c r="H1537" s="20" t="b">
        <f aca="false">F1537&gt;E1537</f>
        <v>0</v>
      </c>
    </row>
    <row r="1538" customFormat="false" ht="15" hidden="false" customHeight="true" outlineLevel="0" collapsed="false">
      <c r="A1538" s="19" t="n">
        <v>46137.5833333333</v>
      </c>
      <c r="B1538" s="1" t="s">
        <v>29</v>
      </c>
      <c r="C1538" s="1" t="s">
        <v>131</v>
      </c>
      <c r="D1538" s="1" t="s">
        <v>180</v>
      </c>
      <c r="E1538" s="1" t="n">
        <f aca="false">'✍️ Score Entry 2025-26'!F1542</f>
        <v>0</v>
      </c>
      <c r="F1538" s="1" t="n">
        <f aca="false">'✍️ Score Entry 2025-26'!G1542</f>
        <v>0</v>
      </c>
      <c r="G1538" s="20" t="b">
        <f aca="false">E1538&gt;F1538</f>
        <v>0</v>
      </c>
      <c r="H1538" s="20" t="b">
        <f aca="false">F1538&gt;E1538</f>
        <v>0</v>
      </c>
    </row>
    <row r="1539" customFormat="false" ht="15" hidden="false" customHeight="true" outlineLevel="0" collapsed="false">
      <c r="A1539" s="19" t="n">
        <v>46137.5833333333</v>
      </c>
      <c r="B1539" s="1" t="s">
        <v>29</v>
      </c>
      <c r="C1539" s="1" t="s">
        <v>202</v>
      </c>
      <c r="D1539" s="1" t="s">
        <v>126</v>
      </c>
      <c r="E1539" s="1" t="n">
        <f aca="false">'✍️ Score Entry 2025-26'!F1543</f>
        <v>0</v>
      </c>
      <c r="F1539" s="1" t="n">
        <f aca="false">'✍️ Score Entry 2025-26'!G1543</f>
        <v>0</v>
      </c>
      <c r="G1539" s="20" t="b">
        <f aca="false">E1539&gt;F1539</f>
        <v>0</v>
      </c>
      <c r="H1539" s="20" t="b">
        <f aca="false">F1539&gt;E1539</f>
        <v>0</v>
      </c>
    </row>
    <row r="1540" customFormat="false" ht="15" hidden="false" customHeight="true" outlineLevel="0" collapsed="false">
      <c r="A1540" s="19" t="n">
        <v>46137.5833333333</v>
      </c>
      <c r="B1540" s="1" t="s">
        <v>29</v>
      </c>
      <c r="C1540" s="1" t="s">
        <v>122</v>
      </c>
      <c r="D1540" s="1" t="s">
        <v>138</v>
      </c>
      <c r="E1540" s="1" t="n">
        <f aca="false">'✍️ Score Entry 2025-26'!F1544</f>
        <v>0</v>
      </c>
      <c r="F1540" s="1" t="n">
        <f aca="false">'✍️ Score Entry 2025-26'!G1544</f>
        <v>0</v>
      </c>
      <c r="G1540" s="20" t="b">
        <f aca="false">E1540&gt;F1540</f>
        <v>0</v>
      </c>
      <c r="H1540" s="20" t="b">
        <f aca="false">F1540&gt;E1540</f>
        <v>0</v>
      </c>
    </row>
    <row r="1541" customFormat="false" ht="15" hidden="false" customHeight="true" outlineLevel="0" collapsed="false">
      <c r="A1541" s="19" t="n">
        <v>46137.5833333333</v>
      </c>
      <c r="B1541" s="1" t="s">
        <v>29</v>
      </c>
      <c r="C1541" s="1" t="s">
        <v>121</v>
      </c>
      <c r="D1541" s="1" t="s">
        <v>152</v>
      </c>
      <c r="E1541" s="1" t="n">
        <f aca="false">'✍️ Score Entry 2025-26'!F1545</f>
        <v>0</v>
      </c>
      <c r="F1541" s="1" t="n">
        <f aca="false">'✍️ Score Entry 2025-26'!G1545</f>
        <v>0</v>
      </c>
      <c r="G1541" s="20" t="b">
        <f aca="false">E1541&gt;F1541</f>
        <v>0</v>
      </c>
      <c r="H1541" s="20" t="b">
        <f aca="false">F1541&gt;E1541</f>
        <v>0</v>
      </c>
    </row>
    <row r="1542" customFormat="false" ht="15" hidden="false" customHeight="true" outlineLevel="0" collapsed="false">
      <c r="A1542" s="19" t="n">
        <v>46137.75</v>
      </c>
      <c r="B1542" s="1" t="s">
        <v>32</v>
      </c>
      <c r="C1542" s="1" t="s">
        <v>212</v>
      </c>
      <c r="D1542" s="1" t="s">
        <v>193</v>
      </c>
      <c r="E1542" s="1" t="n">
        <f aca="false">'✍️ Score Entry 2025-26'!F1546</f>
        <v>0</v>
      </c>
      <c r="F1542" s="1" t="n">
        <f aca="false">'✍️ Score Entry 2025-26'!G1546</f>
        <v>0</v>
      </c>
      <c r="G1542" s="20" t="b">
        <f aca="false">E1542&gt;F1542</f>
        <v>0</v>
      </c>
      <c r="H1542" s="20" t="b">
        <f aca="false">F1542&gt;E1542</f>
        <v>0</v>
      </c>
    </row>
    <row r="1543" customFormat="false" ht="15" hidden="false" customHeight="true" outlineLevel="0" collapsed="false">
      <c r="A1543" s="19" t="n">
        <v>46137.75</v>
      </c>
      <c r="B1543" s="1" t="s">
        <v>32</v>
      </c>
      <c r="C1543" s="1" t="s">
        <v>191</v>
      </c>
      <c r="D1543" s="1" t="s">
        <v>196</v>
      </c>
      <c r="E1543" s="1" t="n">
        <f aca="false">'✍️ Score Entry 2025-26'!F1547</f>
        <v>0</v>
      </c>
      <c r="F1543" s="1" t="n">
        <f aca="false">'✍️ Score Entry 2025-26'!G1547</f>
        <v>0</v>
      </c>
      <c r="G1543" s="20" t="b">
        <f aca="false">E1543&gt;F1543</f>
        <v>0</v>
      </c>
      <c r="H1543" s="20" t="b">
        <f aca="false">F1543&gt;E1543</f>
        <v>0</v>
      </c>
    </row>
    <row r="1544" customFormat="false" ht="15" hidden="false" customHeight="true" outlineLevel="0" collapsed="false">
      <c r="A1544" s="19" t="n">
        <v>46137.75</v>
      </c>
      <c r="B1544" s="1" t="s">
        <v>32</v>
      </c>
      <c r="C1544" s="1" t="s">
        <v>195</v>
      </c>
      <c r="D1544" s="1" t="s">
        <v>189</v>
      </c>
      <c r="E1544" s="1" t="n">
        <f aca="false">'✍️ Score Entry 2025-26'!F1548</f>
        <v>0</v>
      </c>
      <c r="F1544" s="1" t="n">
        <f aca="false">'✍️ Score Entry 2025-26'!G1548</f>
        <v>0</v>
      </c>
      <c r="G1544" s="20" t="b">
        <f aca="false">E1544&gt;F1544</f>
        <v>0</v>
      </c>
      <c r="H1544" s="20" t="b">
        <f aca="false">F1544&gt;E1544</f>
        <v>0</v>
      </c>
    </row>
    <row r="1545" customFormat="false" ht="15" hidden="false" customHeight="true" outlineLevel="0" collapsed="false">
      <c r="A1545" s="19" t="n">
        <v>46137.75</v>
      </c>
      <c r="B1545" s="1" t="s">
        <v>32</v>
      </c>
      <c r="C1545" s="1" t="s">
        <v>185</v>
      </c>
      <c r="D1545" s="1" t="s">
        <v>188</v>
      </c>
      <c r="E1545" s="1" t="n">
        <f aca="false">'✍️ Score Entry 2025-26'!F1549</f>
        <v>0</v>
      </c>
      <c r="F1545" s="1" t="n">
        <f aca="false">'✍️ Score Entry 2025-26'!G1549</f>
        <v>0</v>
      </c>
      <c r="G1545" s="20" t="b">
        <f aca="false">E1545&gt;F1545</f>
        <v>0</v>
      </c>
      <c r="H1545" s="20" t="b">
        <f aca="false">F1545&gt;E1545</f>
        <v>0</v>
      </c>
    </row>
    <row r="1546" customFormat="false" ht="15" hidden="false" customHeight="true" outlineLevel="0" collapsed="false">
      <c r="A1546" s="19" t="n">
        <v>46137.75</v>
      </c>
      <c r="B1546" s="1" t="s">
        <v>32</v>
      </c>
      <c r="C1546" s="1" t="s">
        <v>197</v>
      </c>
      <c r="D1546" s="1" t="s">
        <v>183</v>
      </c>
      <c r="E1546" s="1" t="n">
        <f aca="false">'✍️ Score Entry 2025-26'!F1550</f>
        <v>0</v>
      </c>
      <c r="F1546" s="1" t="n">
        <f aca="false">'✍️ Score Entry 2025-26'!G1550</f>
        <v>0</v>
      </c>
      <c r="G1546" s="20" t="b">
        <f aca="false">E1546&gt;F1546</f>
        <v>0</v>
      </c>
      <c r="H1546" s="20" t="b">
        <f aca="false">F1546&gt;E1546</f>
        <v>0</v>
      </c>
    </row>
    <row r="1547" customFormat="false" ht="15" hidden="false" customHeight="true" outlineLevel="0" collapsed="false">
      <c r="A1547" s="19" t="n">
        <v>46137.75</v>
      </c>
      <c r="B1547" s="1" t="s">
        <v>32</v>
      </c>
      <c r="C1547" s="1" t="s">
        <v>187</v>
      </c>
      <c r="D1547" s="1" t="s">
        <v>15</v>
      </c>
      <c r="E1547" s="1" t="n">
        <f aca="false">'✍️ Score Entry 2025-26'!F1551</f>
        <v>0</v>
      </c>
      <c r="F1547" s="1" t="n">
        <f aca="false">'✍️ Score Entry 2025-26'!G1551</f>
        <v>0</v>
      </c>
      <c r="G1547" s="20" t="b">
        <f aca="false">E1547&gt;F1547</f>
        <v>0</v>
      </c>
      <c r="H1547" s="20" t="b">
        <f aca="false">F1547&gt;E1547</f>
        <v>0</v>
      </c>
    </row>
    <row r="1548" customFormat="false" ht="15" hidden="false" customHeight="true" outlineLevel="0" collapsed="false">
      <c r="A1548" s="19" t="n">
        <v>46137.75</v>
      </c>
      <c r="B1548" s="1" t="s">
        <v>32</v>
      </c>
      <c r="C1548" s="1" t="s">
        <v>211</v>
      </c>
      <c r="D1548" s="1" t="s">
        <v>184</v>
      </c>
      <c r="E1548" s="1" t="n">
        <f aca="false">'✍️ Score Entry 2025-26'!F1552</f>
        <v>0</v>
      </c>
      <c r="F1548" s="1" t="n">
        <f aca="false">'✍️ Score Entry 2025-26'!G1552</f>
        <v>0</v>
      </c>
      <c r="G1548" s="20" t="b">
        <f aca="false">E1548&gt;F1548</f>
        <v>0</v>
      </c>
      <c r="H1548" s="20" t="b">
        <f aca="false">F1548&gt;E1548</f>
        <v>0</v>
      </c>
    </row>
    <row r="1549" customFormat="false" ht="15" hidden="false" customHeight="true" outlineLevel="0" collapsed="false">
      <c r="A1549" s="19" t="n">
        <v>46137.75</v>
      </c>
      <c r="B1549" s="1" t="s">
        <v>32</v>
      </c>
      <c r="C1549" s="1" t="s">
        <v>199</v>
      </c>
      <c r="D1549" s="1" t="s">
        <v>198</v>
      </c>
      <c r="E1549" s="1" t="n">
        <f aca="false">'✍️ Score Entry 2025-26'!F1553</f>
        <v>0</v>
      </c>
      <c r="F1549" s="1" t="n">
        <f aca="false">'✍️ Score Entry 2025-26'!G1553</f>
        <v>0</v>
      </c>
      <c r="G1549" s="20" t="b">
        <f aca="false">E1549&gt;F1549</f>
        <v>0</v>
      </c>
      <c r="H1549" s="20" t="b">
        <f aca="false">F1549&gt;E1549</f>
        <v>0</v>
      </c>
    </row>
    <row r="1550" customFormat="false" ht="15" hidden="false" customHeight="true" outlineLevel="0" collapsed="false">
      <c r="A1550" s="19" t="n">
        <v>46137.75</v>
      </c>
      <c r="B1550" s="1" t="s">
        <v>32</v>
      </c>
      <c r="C1550" s="1" t="s">
        <v>190</v>
      </c>
      <c r="D1550" s="1" t="s">
        <v>192</v>
      </c>
      <c r="E1550" s="1" t="n">
        <f aca="false">'✍️ Score Entry 2025-26'!F1554</f>
        <v>0</v>
      </c>
      <c r="F1550" s="1" t="n">
        <f aca="false">'✍️ Score Entry 2025-26'!G1554</f>
        <v>0</v>
      </c>
      <c r="G1550" s="20" t="b">
        <f aca="false">E1550&gt;F1550</f>
        <v>0</v>
      </c>
      <c r="H1550" s="20" t="b">
        <f aca="false">F1550&gt;E1550</f>
        <v>0</v>
      </c>
    </row>
    <row r="1551" customFormat="false" ht="15" hidden="false" customHeight="true" outlineLevel="0" collapsed="false">
      <c r="A1551" s="19" t="n">
        <v>46138.75</v>
      </c>
      <c r="B1551" s="1" t="s">
        <v>33</v>
      </c>
      <c r="C1551" s="1" t="s">
        <v>120</v>
      </c>
      <c r="D1551" s="1" t="s">
        <v>204</v>
      </c>
      <c r="E1551" s="1" t="n">
        <f aca="false">'✍️ Score Entry 2025-26'!F1555</f>
        <v>0</v>
      </c>
      <c r="F1551" s="1" t="n">
        <f aca="false">'✍️ Score Entry 2025-26'!G1555</f>
        <v>0</v>
      </c>
      <c r="G1551" s="20" t="b">
        <f aca="false">E1551&gt;F1551</f>
        <v>0</v>
      </c>
      <c r="H1551" s="20" t="b">
        <f aca="false">F1551&gt;E1551</f>
        <v>0</v>
      </c>
    </row>
    <row r="1552" customFormat="false" ht="15" hidden="false" customHeight="true" outlineLevel="0" collapsed="false">
      <c r="A1552" s="19" t="n">
        <v>46138.75</v>
      </c>
      <c r="B1552" s="1" t="s">
        <v>33</v>
      </c>
      <c r="C1552" s="1" t="s">
        <v>134</v>
      </c>
      <c r="D1552" s="1" t="s">
        <v>157</v>
      </c>
      <c r="E1552" s="1" t="n">
        <f aca="false">'✍️ Score Entry 2025-26'!F1556</f>
        <v>0</v>
      </c>
      <c r="F1552" s="1" t="n">
        <f aca="false">'✍️ Score Entry 2025-26'!G1556</f>
        <v>0</v>
      </c>
      <c r="G1552" s="20" t="b">
        <f aca="false">E1552&gt;F1552</f>
        <v>0</v>
      </c>
      <c r="H1552" s="20" t="b">
        <f aca="false">F1552&gt;E1552</f>
        <v>0</v>
      </c>
    </row>
    <row r="1553" customFormat="false" ht="15" hidden="false" customHeight="true" outlineLevel="0" collapsed="false">
      <c r="A1553" s="19" t="n">
        <v>46138.75</v>
      </c>
      <c r="B1553" s="1" t="s">
        <v>33</v>
      </c>
      <c r="C1553" s="1" t="s">
        <v>156</v>
      </c>
      <c r="D1553" s="1" t="s">
        <v>17</v>
      </c>
      <c r="E1553" s="1" t="n">
        <f aca="false">'✍️ Score Entry 2025-26'!F1557</f>
        <v>0</v>
      </c>
      <c r="F1553" s="1" t="n">
        <f aca="false">'✍️ Score Entry 2025-26'!G1557</f>
        <v>0</v>
      </c>
      <c r="G1553" s="20" t="b">
        <f aca="false">E1553&gt;F1553</f>
        <v>0</v>
      </c>
      <c r="H1553" s="20" t="b">
        <f aca="false">F1553&gt;E1553</f>
        <v>0</v>
      </c>
    </row>
    <row r="1554" customFormat="false" ht="15" hidden="false" customHeight="true" outlineLevel="0" collapsed="false">
      <c r="A1554" s="19" t="n">
        <v>46138.75</v>
      </c>
      <c r="B1554" s="1" t="s">
        <v>31</v>
      </c>
      <c r="C1554" s="1" t="s">
        <v>146</v>
      </c>
      <c r="D1554" s="1" t="s">
        <v>19</v>
      </c>
      <c r="E1554" s="1" t="n">
        <f aca="false">'✍️ Score Entry 2025-26'!F1558</f>
        <v>0</v>
      </c>
      <c r="F1554" s="1" t="n">
        <f aca="false">'✍️ Score Entry 2025-26'!G1558</f>
        <v>0</v>
      </c>
      <c r="G1554" s="20" t="b">
        <f aca="false">E1554&gt;F1554</f>
        <v>0</v>
      </c>
      <c r="H1554" s="20" t="b">
        <f aca="false">F1554&gt;E1554</f>
        <v>0</v>
      </c>
    </row>
    <row r="1555" customFormat="false" ht="15" hidden="false" customHeight="true" outlineLevel="0" collapsed="false">
      <c r="A1555" s="19" t="n">
        <v>46138.75</v>
      </c>
      <c r="B1555" s="1" t="s">
        <v>31</v>
      </c>
      <c r="C1555" s="1" t="s">
        <v>163</v>
      </c>
      <c r="D1555" s="1" t="s">
        <v>174</v>
      </c>
      <c r="E1555" s="1" t="n">
        <f aca="false">'✍️ Score Entry 2025-26'!F1559</f>
        <v>0</v>
      </c>
      <c r="F1555" s="1" t="n">
        <f aca="false">'✍️ Score Entry 2025-26'!G1559</f>
        <v>0</v>
      </c>
      <c r="G1555" s="20" t="b">
        <f aca="false">E1555&gt;F1555</f>
        <v>0</v>
      </c>
      <c r="H1555" s="20" t="b">
        <f aca="false">F1555&gt;E1555</f>
        <v>0</v>
      </c>
    </row>
    <row r="1556" customFormat="false" ht="15" hidden="false" customHeight="true" outlineLevel="0" collapsed="false">
      <c r="A1556" s="19" t="n">
        <v>46138.75</v>
      </c>
      <c r="B1556" s="1" t="s">
        <v>31</v>
      </c>
      <c r="C1556" s="1" t="s">
        <v>136</v>
      </c>
      <c r="D1556" s="1" t="s">
        <v>178</v>
      </c>
      <c r="E1556" s="1" t="n">
        <f aca="false">'✍️ Score Entry 2025-26'!F1560</f>
        <v>0</v>
      </c>
      <c r="F1556" s="1" t="n">
        <f aca="false">'✍️ Score Entry 2025-26'!G1560</f>
        <v>0</v>
      </c>
      <c r="G1556" s="20" t="b">
        <f aca="false">E1556&gt;F1556</f>
        <v>0</v>
      </c>
      <c r="H1556" s="20" t="b">
        <f aca="false">F1556&gt;E1556</f>
        <v>0</v>
      </c>
    </row>
    <row r="1557" customFormat="false" ht="15" hidden="false" customHeight="true" outlineLevel="0" collapsed="false">
      <c r="A1557" s="19" t="n">
        <v>46138.75</v>
      </c>
      <c r="B1557" s="1" t="s">
        <v>31</v>
      </c>
      <c r="C1557" s="1" t="s">
        <v>140</v>
      </c>
      <c r="D1557" s="1" t="s">
        <v>209</v>
      </c>
      <c r="E1557" s="1" t="n">
        <f aca="false">'✍️ Score Entry 2025-26'!F1561</f>
        <v>0</v>
      </c>
      <c r="F1557" s="1" t="n">
        <f aca="false">'✍️ Score Entry 2025-26'!G1561</f>
        <v>0</v>
      </c>
      <c r="G1557" s="20" t="b">
        <f aca="false">E1557&gt;F1557</f>
        <v>0</v>
      </c>
      <c r="H1557" s="20" t="b">
        <f aca="false">F1557&gt;E1557</f>
        <v>0</v>
      </c>
    </row>
    <row r="1558" customFormat="false" ht="15" hidden="false" customHeight="true" outlineLevel="0" collapsed="false">
      <c r="A1558" s="19" t="n">
        <v>46138.75</v>
      </c>
      <c r="B1558" s="1" t="s">
        <v>31</v>
      </c>
      <c r="C1558" s="1" t="s">
        <v>145</v>
      </c>
      <c r="D1558" s="1" t="s">
        <v>177</v>
      </c>
      <c r="E1558" s="1" t="n">
        <f aca="false">'✍️ Score Entry 2025-26'!F1562</f>
        <v>0</v>
      </c>
      <c r="F1558" s="1" t="n">
        <f aca="false">'✍️ Score Entry 2025-26'!G1562</f>
        <v>0</v>
      </c>
      <c r="G1558" s="20" t="b">
        <f aca="false">E1558&gt;F1558</f>
        <v>0</v>
      </c>
      <c r="H1558" s="20" t="b">
        <f aca="false">F1558&gt;E1558</f>
        <v>0</v>
      </c>
    </row>
    <row r="1559" customFormat="false" ht="15" hidden="false" customHeight="true" outlineLevel="0" collapsed="false">
      <c r="A1559" s="19" t="n">
        <v>46138.75</v>
      </c>
      <c r="B1559" s="1" t="s">
        <v>31</v>
      </c>
      <c r="C1559" s="1" t="s">
        <v>139</v>
      </c>
      <c r="D1559" s="1" t="s">
        <v>213</v>
      </c>
      <c r="E1559" s="1" t="n">
        <f aca="false">'✍️ Score Entry 2025-26'!F1563</f>
        <v>0</v>
      </c>
      <c r="F1559" s="1" t="n">
        <f aca="false">'✍️ Score Entry 2025-26'!G1563</f>
        <v>0</v>
      </c>
      <c r="G1559" s="20" t="b">
        <f aca="false">E1559&gt;F1559</f>
        <v>0</v>
      </c>
      <c r="H1559" s="20" t="b">
        <f aca="false">F1559&gt;E1559</f>
        <v>0</v>
      </c>
    </row>
    <row r="1560" customFormat="false" ht="15" hidden="false" customHeight="true" outlineLevel="0" collapsed="false">
      <c r="A1560" s="19" t="n">
        <v>46138.75</v>
      </c>
      <c r="B1560" s="1" t="s">
        <v>33</v>
      </c>
      <c r="C1560" s="1" t="s">
        <v>172</v>
      </c>
      <c r="D1560" s="1" t="s">
        <v>154</v>
      </c>
      <c r="E1560" s="1" t="n">
        <f aca="false">'✍️ Score Entry 2025-26'!F1564</f>
        <v>0</v>
      </c>
      <c r="F1560" s="1" t="n">
        <f aca="false">'✍️ Score Entry 2025-26'!G1564</f>
        <v>0</v>
      </c>
      <c r="G1560" s="20" t="b">
        <f aca="false">E1560&gt;F1560</f>
        <v>0</v>
      </c>
      <c r="H1560" s="20" t="b">
        <f aca="false">F1560&gt;E1560</f>
        <v>0</v>
      </c>
    </row>
    <row r="1561" customFormat="false" ht="15" hidden="false" customHeight="true" outlineLevel="0" collapsed="false">
      <c r="A1561" s="19" t="n">
        <v>46138.75</v>
      </c>
      <c r="B1561" s="1" t="s">
        <v>31</v>
      </c>
      <c r="C1561" s="1" t="s">
        <v>164</v>
      </c>
      <c r="D1561" s="1" t="s">
        <v>20</v>
      </c>
      <c r="E1561" s="1" t="n">
        <f aca="false">'✍️ Score Entry 2025-26'!F1565</f>
        <v>0</v>
      </c>
      <c r="F1561" s="1" t="n">
        <f aca="false">'✍️ Score Entry 2025-26'!G1565</f>
        <v>0</v>
      </c>
      <c r="G1561" s="20" t="b">
        <f aca="false">E1561&gt;F1561</f>
        <v>0</v>
      </c>
      <c r="H1561" s="20" t="b">
        <f aca="false">F1561&gt;E1561</f>
        <v>0</v>
      </c>
    </row>
    <row r="1562" customFormat="false" ht="15" hidden="false" customHeight="true" outlineLevel="0" collapsed="false">
      <c r="A1562" s="19" t="n">
        <v>46138.75</v>
      </c>
      <c r="B1562" s="1" t="s">
        <v>31</v>
      </c>
      <c r="C1562" s="1" t="s">
        <v>168</v>
      </c>
      <c r="D1562" s="1" t="s">
        <v>24</v>
      </c>
      <c r="E1562" s="1" t="n">
        <f aca="false">'✍️ Score Entry 2025-26'!F1566</f>
        <v>0</v>
      </c>
      <c r="F1562" s="1" t="n">
        <f aca="false">'✍️ Score Entry 2025-26'!G1566</f>
        <v>0</v>
      </c>
      <c r="G1562" s="20" t="b">
        <f aca="false">E1562&gt;F1562</f>
        <v>0</v>
      </c>
      <c r="H1562" s="20" t="b">
        <f aca="false">F1562&gt;E1562</f>
        <v>0</v>
      </c>
    </row>
    <row r="1563" customFormat="false" ht="15" hidden="false" customHeight="true" outlineLevel="0" collapsed="false">
      <c r="A1563" s="19" t="n">
        <v>46138.75</v>
      </c>
      <c r="B1563" s="1" t="s">
        <v>33</v>
      </c>
      <c r="C1563" s="1" t="s">
        <v>135</v>
      </c>
      <c r="D1563" s="1" t="s">
        <v>155</v>
      </c>
      <c r="E1563" s="1" t="n">
        <f aca="false">'✍️ Score Entry 2025-26'!F1567</f>
        <v>0</v>
      </c>
      <c r="F1563" s="1" t="n">
        <f aca="false">'✍️ Score Entry 2025-26'!G1567</f>
        <v>0</v>
      </c>
      <c r="G1563" s="20" t="b">
        <f aca="false">E1563&gt;F1563</f>
        <v>0</v>
      </c>
      <c r="H1563" s="20" t="b">
        <f aca="false">F1563&gt;E1563</f>
        <v>0</v>
      </c>
    </row>
    <row r="1564" customFormat="false" ht="15" hidden="false" customHeight="true" outlineLevel="0" collapsed="false">
      <c r="A1564" s="19" t="n">
        <v>46138.75</v>
      </c>
      <c r="B1564" s="1" t="s">
        <v>33</v>
      </c>
      <c r="C1564" s="1" t="s">
        <v>206</v>
      </c>
      <c r="D1564" s="1" t="s">
        <v>144</v>
      </c>
      <c r="E1564" s="1" t="n">
        <f aca="false">'✍️ Score Entry 2025-26'!F1568</f>
        <v>0</v>
      </c>
      <c r="F1564" s="1" t="n">
        <f aca="false">'✍️ Score Entry 2025-26'!G1568</f>
        <v>0</v>
      </c>
      <c r="G1564" s="20" t="b">
        <f aca="false">E1564&gt;F1564</f>
        <v>0</v>
      </c>
      <c r="H1564" s="20" t="b">
        <f aca="false">F1564&gt;E1564</f>
        <v>0</v>
      </c>
    </row>
    <row r="1565" customFormat="false" ht="15" hidden="false" customHeight="true" outlineLevel="0" collapsed="false">
      <c r="A1565" s="19" t="n">
        <v>46138.75</v>
      </c>
      <c r="B1565" s="1" t="s">
        <v>33</v>
      </c>
      <c r="C1565" s="1" t="s">
        <v>171</v>
      </c>
      <c r="D1565" s="1" t="s">
        <v>159</v>
      </c>
      <c r="E1565" s="1" t="n">
        <f aca="false">'✍️ Score Entry 2025-26'!F1569</f>
        <v>0</v>
      </c>
      <c r="F1565" s="1" t="n">
        <f aca="false">'✍️ Score Entry 2025-26'!G1569</f>
        <v>0</v>
      </c>
      <c r="G1565" s="20" t="b">
        <f aca="false">E1565&gt;F1565</f>
        <v>0</v>
      </c>
      <c r="H1565" s="20" t="b">
        <f aca="false">F1565&gt;E1565</f>
        <v>0</v>
      </c>
    </row>
    <row r="1566" customFormat="false" ht="15" hidden="false" customHeight="true" outlineLevel="0" collapsed="false">
      <c r="A1566" s="19" t="n">
        <v>46138.75</v>
      </c>
      <c r="B1566" s="1" t="s">
        <v>31</v>
      </c>
      <c r="C1566" s="1" t="s">
        <v>169</v>
      </c>
      <c r="D1566" s="1" t="s">
        <v>165</v>
      </c>
      <c r="E1566" s="1" t="n">
        <f aca="false">'✍️ Score Entry 2025-26'!F1570</f>
        <v>0</v>
      </c>
      <c r="F1566" s="1" t="n">
        <f aca="false">'✍️ Score Entry 2025-26'!G1570</f>
        <v>0</v>
      </c>
      <c r="G1566" s="20" t="b">
        <f aca="false">E1566&gt;F1566</f>
        <v>0</v>
      </c>
      <c r="H1566" s="20" t="b">
        <f aca="false">F1566&gt;E1566</f>
        <v>0</v>
      </c>
    </row>
    <row r="1567" customFormat="false" ht="15" hidden="false" customHeight="true" outlineLevel="0" collapsed="false">
      <c r="A1567" s="19" t="n">
        <v>46138.75</v>
      </c>
      <c r="B1567" s="1" t="s">
        <v>33</v>
      </c>
      <c r="C1567" s="1" t="s">
        <v>158</v>
      </c>
      <c r="D1567" s="1" t="s">
        <v>149</v>
      </c>
      <c r="E1567" s="1" t="n">
        <f aca="false">'✍️ Score Entry 2025-26'!F1571</f>
        <v>0</v>
      </c>
      <c r="F1567" s="1" t="n">
        <f aca="false">'✍️ Score Entry 2025-26'!G1571</f>
        <v>0</v>
      </c>
      <c r="G1567" s="20" t="b">
        <f aca="false">E1567&gt;F1567</f>
        <v>0</v>
      </c>
      <c r="H1567" s="20" t="b">
        <f aca="false">F1567&gt;E1567</f>
        <v>0</v>
      </c>
    </row>
    <row r="1568" customFormat="false" ht="15" hidden="false" customHeight="true" outlineLevel="0" collapsed="false">
      <c r="A1568" s="19" t="n">
        <v>46138.75</v>
      </c>
      <c r="B1568" s="1" t="s">
        <v>31</v>
      </c>
      <c r="C1568" s="1" t="s">
        <v>22</v>
      </c>
      <c r="D1568" s="1" t="s">
        <v>210</v>
      </c>
      <c r="E1568" s="1" t="n">
        <f aca="false">'✍️ Score Entry 2025-26'!F1572</f>
        <v>0</v>
      </c>
      <c r="F1568" s="1" t="n">
        <f aca="false">'✍️ Score Entry 2025-26'!G1572</f>
        <v>0</v>
      </c>
      <c r="G1568" s="20" t="b">
        <f aca="false">E1568&gt;F1568</f>
        <v>0</v>
      </c>
      <c r="H1568" s="20" t="b">
        <f aca="false">F1568&gt;E1568</f>
        <v>0</v>
      </c>
    </row>
    <row r="1569" customFormat="false" ht="15" hidden="false" customHeight="true" outlineLevel="0" collapsed="false">
      <c r="A1569" s="19" t="n">
        <v>46138.75</v>
      </c>
      <c r="B1569" s="1" t="s">
        <v>33</v>
      </c>
      <c r="C1569" s="1" t="s">
        <v>205</v>
      </c>
      <c r="D1569" s="1" t="s">
        <v>161</v>
      </c>
      <c r="E1569" s="1" t="n">
        <f aca="false">'✍️ Score Entry 2025-26'!F1573</f>
        <v>0</v>
      </c>
      <c r="F1569" s="1" t="n">
        <f aca="false">'✍️ Score Entry 2025-26'!G1573</f>
        <v>0</v>
      </c>
      <c r="G1569" s="20" t="b">
        <f aca="false">E1569&gt;F1569</f>
        <v>0</v>
      </c>
      <c r="H1569" s="20" t="b">
        <f aca="false">F1569&gt;E1569</f>
        <v>0</v>
      </c>
    </row>
    <row r="1570" customFormat="false" ht="15" hidden="false" customHeight="true" outlineLevel="0" collapsed="false">
      <c r="A1570" s="19" t="n">
        <v>46144.5833333333</v>
      </c>
      <c r="B1570" s="1" t="s">
        <v>29</v>
      </c>
      <c r="C1570" s="1" t="s">
        <v>132</v>
      </c>
      <c r="D1570" s="1" t="s">
        <v>129</v>
      </c>
      <c r="E1570" s="1" t="n">
        <f aca="false">'✍️ Score Entry 2025-26'!F1574</f>
        <v>0</v>
      </c>
      <c r="F1570" s="1" t="n">
        <f aca="false">'✍️ Score Entry 2025-26'!G1574</f>
        <v>0</v>
      </c>
      <c r="G1570" s="20" t="b">
        <f aca="false">E1570&gt;F1570</f>
        <v>0</v>
      </c>
      <c r="H1570" s="20" t="b">
        <f aca="false">F1570&gt;E1570</f>
        <v>0</v>
      </c>
    </row>
    <row r="1571" customFormat="false" ht="15" hidden="false" customHeight="true" outlineLevel="0" collapsed="false">
      <c r="A1571" s="19" t="n">
        <v>46144.5833333333</v>
      </c>
      <c r="B1571" s="1" t="s">
        <v>29</v>
      </c>
      <c r="C1571" s="1" t="s">
        <v>131</v>
      </c>
      <c r="D1571" s="1" t="s">
        <v>202</v>
      </c>
      <c r="E1571" s="1" t="n">
        <f aca="false">'✍️ Score Entry 2025-26'!F1575</f>
        <v>0</v>
      </c>
      <c r="F1571" s="1" t="n">
        <f aca="false">'✍️ Score Entry 2025-26'!G1575</f>
        <v>0</v>
      </c>
      <c r="G1571" s="20" t="b">
        <f aca="false">E1571&gt;F1571</f>
        <v>0</v>
      </c>
      <c r="H1571" s="20" t="b">
        <f aca="false">F1571&gt;E1571</f>
        <v>0</v>
      </c>
    </row>
    <row r="1572" customFormat="false" ht="15" hidden="false" customHeight="true" outlineLevel="0" collapsed="false">
      <c r="A1572" s="19" t="n">
        <v>46144.5833333333</v>
      </c>
      <c r="B1572" s="1" t="s">
        <v>29</v>
      </c>
      <c r="C1572" s="1" t="s">
        <v>130</v>
      </c>
      <c r="D1572" s="1" t="s">
        <v>122</v>
      </c>
      <c r="E1572" s="1" t="n">
        <f aca="false">'✍️ Score Entry 2025-26'!F1576</f>
        <v>0</v>
      </c>
      <c r="F1572" s="1" t="n">
        <f aca="false">'✍️ Score Entry 2025-26'!G1576</f>
        <v>0</v>
      </c>
      <c r="G1572" s="20" t="b">
        <f aca="false">E1572&gt;F1572</f>
        <v>0</v>
      </c>
      <c r="H1572" s="20" t="b">
        <f aca="false">F1572&gt;E1572</f>
        <v>0</v>
      </c>
    </row>
    <row r="1573" customFormat="false" ht="15" hidden="false" customHeight="true" outlineLevel="0" collapsed="false">
      <c r="A1573" s="19" t="n">
        <v>46144.5833333333</v>
      </c>
      <c r="B1573" s="1" t="s">
        <v>29</v>
      </c>
      <c r="C1573" s="1" t="s">
        <v>138</v>
      </c>
      <c r="D1573" s="1" t="s">
        <v>180</v>
      </c>
      <c r="E1573" s="1" t="n">
        <f aca="false">'✍️ Score Entry 2025-26'!F1577</f>
        <v>0</v>
      </c>
      <c r="F1573" s="1" t="n">
        <f aca="false">'✍️ Score Entry 2025-26'!G1577</f>
        <v>0</v>
      </c>
      <c r="G1573" s="20" t="b">
        <f aca="false">E1573&gt;F1573</f>
        <v>0</v>
      </c>
      <c r="H1573" s="20" t="b">
        <f aca="false">F1573&gt;E1573</f>
        <v>0</v>
      </c>
    </row>
    <row r="1574" customFormat="false" ht="15" hidden="false" customHeight="true" outlineLevel="0" collapsed="false">
      <c r="A1574" s="19" t="n">
        <v>46144.5833333333</v>
      </c>
      <c r="B1574" s="1" t="s">
        <v>29</v>
      </c>
      <c r="C1574" s="1" t="s">
        <v>127</v>
      </c>
      <c r="D1574" s="1" t="s">
        <v>153</v>
      </c>
      <c r="E1574" s="1" t="n">
        <f aca="false">'✍️ Score Entry 2025-26'!F1578</f>
        <v>0</v>
      </c>
      <c r="F1574" s="1" t="n">
        <f aca="false">'✍️ Score Entry 2025-26'!G1578</f>
        <v>0</v>
      </c>
      <c r="G1574" s="20" t="b">
        <f aca="false">E1574&gt;F1574</f>
        <v>0</v>
      </c>
      <c r="H1574" s="20" t="b">
        <f aca="false">F1574&gt;E1574</f>
        <v>0</v>
      </c>
    </row>
    <row r="1575" customFormat="false" ht="15" hidden="false" customHeight="true" outlineLevel="0" collapsed="false">
      <c r="A1575" s="19" t="n">
        <v>46144.5833333333</v>
      </c>
      <c r="B1575" s="1" t="s">
        <v>29</v>
      </c>
      <c r="C1575" s="1" t="s">
        <v>152</v>
      </c>
      <c r="D1575" s="1" t="s">
        <v>137</v>
      </c>
      <c r="E1575" s="1" t="n">
        <f aca="false">'✍️ Score Entry 2025-26'!F1579</f>
        <v>0</v>
      </c>
      <c r="F1575" s="1" t="n">
        <f aca="false">'✍️ Score Entry 2025-26'!G1579</f>
        <v>0</v>
      </c>
      <c r="G1575" s="20" t="b">
        <f aca="false">E1575&gt;F1575</f>
        <v>0</v>
      </c>
      <c r="H1575" s="20" t="b">
        <f aca="false">F1575&gt;E1575</f>
        <v>0</v>
      </c>
    </row>
    <row r="1576" customFormat="false" ht="15" hidden="false" customHeight="true" outlineLevel="0" collapsed="false">
      <c r="A1576" s="19" t="n">
        <v>46144.5833333333</v>
      </c>
      <c r="B1576" s="1" t="s">
        <v>29</v>
      </c>
      <c r="C1576" s="1" t="s">
        <v>162</v>
      </c>
      <c r="D1576" s="1" t="s">
        <v>126</v>
      </c>
      <c r="E1576" s="1" t="n">
        <f aca="false">'✍️ Score Entry 2025-26'!F1580</f>
        <v>0</v>
      </c>
      <c r="F1576" s="1" t="n">
        <f aca="false">'✍️ Score Entry 2025-26'!G1580</f>
        <v>0</v>
      </c>
      <c r="G1576" s="20" t="b">
        <f aca="false">E1576&gt;F1576</f>
        <v>0</v>
      </c>
      <c r="H1576" s="20" t="b">
        <f aca="false">F1576&gt;E1576</f>
        <v>0</v>
      </c>
    </row>
    <row r="1577" customFormat="false" ht="15" hidden="false" customHeight="true" outlineLevel="0" collapsed="false">
      <c r="A1577" s="19" t="n">
        <v>46144.5833333333</v>
      </c>
      <c r="B1577" s="1" t="s">
        <v>29</v>
      </c>
      <c r="C1577" s="1" t="s">
        <v>128</v>
      </c>
      <c r="D1577" s="1" t="s">
        <v>23</v>
      </c>
      <c r="E1577" s="1" t="n">
        <f aca="false">'✍️ Score Entry 2025-26'!F1581</f>
        <v>0</v>
      </c>
      <c r="F1577" s="1" t="n">
        <f aca="false">'✍️ Score Entry 2025-26'!G1581</f>
        <v>0</v>
      </c>
      <c r="G1577" s="20" t="b">
        <f aca="false">E1577&gt;F1577</f>
        <v>0</v>
      </c>
      <c r="H1577" s="20" t="b">
        <f aca="false">F1577&gt;E1577</f>
        <v>0</v>
      </c>
    </row>
    <row r="1578" customFormat="false" ht="15" hidden="false" customHeight="true" outlineLevel="0" collapsed="false">
      <c r="A1578" s="19" t="n">
        <v>46144.5833333333</v>
      </c>
      <c r="B1578" s="1" t="s">
        <v>29</v>
      </c>
      <c r="C1578" s="1" t="s">
        <v>207</v>
      </c>
      <c r="D1578" s="1" t="s">
        <v>201</v>
      </c>
      <c r="E1578" s="1" t="n">
        <f aca="false">'✍️ Score Entry 2025-26'!F1582</f>
        <v>0</v>
      </c>
      <c r="F1578" s="1" t="n">
        <f aca="false">'✍️ Score Entry 2025-26'!G1582</f>
        <v>0</v>
      </c>
      <c r="G1578" s="20" t="b">
        <f aca="false">E1578&gt;F1578</f>
        <v>0</v>
      </c>
      <c r="H1578" s="20" t="b">
        <f aca="false">F1578&gt;E1578</f>
        <v>0</v>
      </c>
    </row>
    <row r="1579" customFormat="false" ht="15" hidden="false" customHeight="true" outlineLevel="0" collapsed="false">
      <c r="A1579" s="19" t="n">
        <v>46144.5833333333</v>
      </c>
      <c r="B1579" s="1" t="s">
        <v>29</v>
      </c>
      <c r="C1579" s="1" t="s">
        <v>121</v>
      </c>
      <c r="D1579" s="1" t="s">
        <v>21</v>
      </c>
      <c r="E1579" s="1" t="n">
        <f aca="false">'✍️ Score Entry 2025-26'!F1583</f>
        <v>0</v>
      </c>
      <c r="F1579" s="1" t="n">
        <f aca="false">'✍️ Score Entry 2025-26'!G1583</f>
        <v>0</v>
      </c>
      <c r="G1579" s="20" t="b">
        <f aca="false">E1579&gt;F1579</f>
        <v>0</v>
      </c>
      <c r="H1579" s="20" t="b">
        <f aca="false">F1579&gt;E1579</f>
        <v>0</v>
      </c>
    </row>
    <row r="1580" customFormat="false" ht="15" hidden="false" customHeight="true" outlineLevel="0" collapsed="false">
      <c r="A1580" s="19" t="n">
        <v>46144.75</v>
      </c>
      <c r="B1580" s="1" t="s">
        <v>32</v>
      </c>
      <c r="C1580" s="1" t="s">
        <v>192</v>
      </c>
      <c r="D1580" s="1" t="s">
        <v>191</v>
      </c>
      <c r="E1580" s="1" t="n">
        <f aca="false">'✍️ Score Entry 2025-26'!F1584</f>
        <v>0</v>
      </c>
      <c r="F1580" s="1" t="n">
        <f aca="false">'✍️ Score Entry 2025-26'!G1584</f>
        <v>0</v>
      </c>
      <c r="G1580" s="20" t="b">
        <f aca="false">E1580&gt;F1580</f>
        <v>0</v>
      </c>
      <c r="H1580" s="20" t="b">
        <f aca="false">F1580&gt;E1580</f>
        <v>0</v>
      </c>
    </row>
    <row r="1581" customFormat="false" ht="15" hidden="false" customHeight="true" outlineLevel="0" collapsed="false">
      <c r="A1581" s="19" t="n">
        <v>46144.75</v>
      </c>
      <c r="B1581" s="1" t="s">
        <v>32</v>
      </c>
      <c r="C1581" s="1" t="s">
        <v>193</v>
      </c>
      <c r="D1581" s="1" t="s">
        <v>190</v>
      </c>
      <c r="E1581" s="1" t="n">
        <f aca="false">'✍️ Score Entry 2025-26'!F1585</f>
        <v>0</v>
      </c>
      <c r="F1581" s="1" t="n">
        <f aca="false">'✍️ Score Entry 2025-26'!G1585</f>
        <v>0</v>
      </c>
      <c r="G1581" s="20" t="b">
        <f aca="false">E1581&gt;F1581</f>
        <v>0</v>
      </c>
      <c r="H1581" s="20" t="b">
        <f aca="false">F1581&gt;E1581</f>
        <v>0</v>
      </c>
    </row>
    <row r="1582" customFormat="false" ht="15" hidden="false" customHeight="true" outlineLevel="0" collapsed="false">
      <c r="A1582" s="19" t="n">
        <v>46144.75</v>
      </c>
      <c r="B1582" s="1" t="s">
        <v>32</v>
      </c>
      <c r="C1582" s="1" t="s">
        <v>188</v>
      </c>
      <c r="D1582" s="1" t="s">
        <v>211</v>
      </c>
      <c r="E1582" s="1" t="n">
        <f aca="false">'✍️ Score Entry 2025-26'!F1586</f>
        <v>0</v>
      </c>
      <c r="F1582" s="1" t="n">
        <f aca="false">'✍️ Score Entry 2025-26'!G1586</f>
        <v>0</v>
      </c>
      <c r="G1582" s="20" t="b">
        <f aca="false">E1582&gt;F1582</f>
        <v>0</v>
      </c>
      <c r="H1582" s="20" t="b">
        <f aca="false">F1582&gt;E1582</f>
        <v>0</v>
      </c>
    </row>
    <row r="1583" customFormat="false" ht="15" hidden="false" customHeight="true" outlineLevel="0" collapsed="false">
      <c r="A1583" s="19" t="n">
        <v>46144.75</v>
      </c>
      <c r="B1583" s="1" t="s">
        <v>32</v>
      </c>
      <c r="C1583" s="1" t="s">
        <v>184</v>
      </c>
      <c r="D1583" s="1" t="s">
        <v>185</v>
      </c>
      <c r="E1583" s="1" t="n">
        <f aca="false">'✍️ Score Entry 2025-26'!F1587</f>
        <v>0</v>
      </c>
      <c r="F1583" s="1" t="n">
        <f aca="false">'✍️ Score Entry 2025-26'!G1587</f>
        <v>0</v>
      </c>
      <c r="G1583" s="20" t="b">
        <f aca="false">E1583&gt;F1583</f>
        <v>0</v>
      </c>
      <c r="H1583" s="20" t="b">
        <f aca="false">F1583&gt;E1583</f>
        <v>0</v>
      </c>
    </row>
    <row r="1584" customFormat="false" ht="15" hidden="false" customHeight="true" outlineLevel="0" collapsed="false">
      <c r="A1584" s="19" t="n">
        <v>46144.75</v>
      </c>
      <c r="B1584" s="1" t="s">
        <v>32</v>
      </c>
      <c r="C1584" s="1" t="s">
        <v>15</v>
      </c>
      <c r="D1584" s="1" t="s">
        <v>199</v>
      </c>
      <c r="E1584" s="1" t="n">
        <f aca="false">'✍️ Score Entry 2025-26'!F1588</f>
        <v>0</v>
      </c>
      <c r="F1584" s="1" t="n">
        <f aca="false">'✍️ Score Entry 2025-26'!G1588</f>
        <v>0</v>
      </c>
      <c r="G1584" s="20" t="b">
        <f aca="false">E1584&gt;F1584</f>
        <v>0</v>
      </c>
      <c r="H1584" s="20" t="b">
        <f aca="false">F1584&gt;E1584</f>
        <v>0</v>
      </c>
    </row>
    <row r="1585" customFormat="false" ht="15" hidden="false" customHeight="true" outlineLevel="0" collapsed="false">
      <c r="A1585" s="19" t="n">
        <v>46144.75</v>
      </c>
      <c r="B1585" s="1" t="s">
        <v>32</v>
      </c>
      <c r="C1585" s="1" t="s">
        <v>196</v>
      </c>
      <c r="D1585" s="1" t="s">
        <v>212</v>
      </c>
      <c r="E1585" s="1" t="n">
        <f aca="false">'✍️ Score Entry 2025-26'!F1589</f>
        <v>0</v>
      </c>
      <c r="F1585" s="1" t="n">
        <f aca="false">'✍️ Score Entry 2025-26'!G1589</f>
        <v>0</v>
      </c>
      <c r="G1585" s="20" t="b">
        <f aca="false">E1585&gt;F1585</f>
        <v>0</v>
      </c>
      <c r="H1585" s="20" t="b">
        <f aca="false">F1585&gt;E1585</f>
        <v>0</v>
      </c>
    </row>
    <row r="1586" customFormat="false" ht="15" hidden="false" customHeight="true" outlineLevel="0" collapsed="false">
      <c r="A1586" s="19" t="n">
        <v>46144.75</v>
      </c>
      <c r="B1586" s="1" t="s">
        <v>32</v>
      </c>
      <c r="C1586" s="1" t="s">
        <v>183</v>
      </c>
      <c r="D1586" s="1" t="s">
        <v>195</v>
      </c>
      <c r="E1586" s="1" t="n">
        <f aca="false">'✍️ Score Entry 2025-26'!F1590</f>
        <v>0</v>
      </c>
      <c r="F1586" s="1" t="n">
        <f aca="false">'✍️ Score Entry 2025-26'!G1590</f>
        <v>0</v>
      </c>
      <c r="G1586" s="20" t="b">
        <f aca="false">E1586&gt;F1586</f>
        <v>0</v>
      </c>
      <c r="H1586" s="20" t="b">
        <f aca="false">F1586&gt;E1586</f>
        <v>0</v>
      </c>
    </row>
    <row r="1587" customFormat="false" ht="15" hidden="false" customHeight="true" outlineLevel="0" collapsed="false">
      <c r="A1587" s="19" t="n">
        <v>46144.75</v>
      </c>
      <c r="B1587" s="1" t="s">
        <v>32</v>
      </c>
      <c r="C1587" s="1" t="s">
        <v>198</v>
      </c>
      <c r="D1587" s="1" t="s">
        <v>187</v>
      </c>
      <c r="E1587" s="1" t="n">
        <f aca="false">'✍️ Score Entry 2025-26'!F1591</f>
        <v>0</v>
      </c>
      <c r="F1587" s="1" t="n">
        <f aca="false">'✍️ Score Entry 2025-26'!G1591</f>
        <v>0</v>
      </c>
      <c r="G1587" s="20" t="b">
        <f aca="false">E1587&gt;F1587</f>
        <v>0</v>
      </c>
      <c r="H1587" s="20" t="b">
        <f aca="false">F1587&gt;E1587</f>
        <v>0</v>
      </c>
    </row>
    <row r="1588" customFormat="false" ht="15" hidden="false" customHeight="true" outlineLevel="0" collapsed="false">
      <c r="A1588" s="19" t="n">
        <v>46144.75</v>
      </c>
      <c r="B1588" s="1" t="s">
        <v>32</v>
      </c>
      <c r="C1588" s="1" t="s">
        <v>189</v>
      </c>
      <c r="D1588" s="1" t="s">
        <v>197</v>
      </c>
      <c r="E1588" s="1" t="n">
        <f aca="false">'✍️ Score Entry 2025-26'!F1592</f>
        <v>0</v>
      </c>
      <c r="F1588" s="1" t="n">
        <f aca="false">'✍️ Score Entry 2025-26'!G1592</f>
        <v>0</v>
      </c>
      <c r="G1588" s="20" t="b">
        <f aca="false">E1588&gt;F1588</f>
        <v>0</v>
      </c>
      <c r="H1588" s="20" t="b">
        <f aca="false">F1588&gt;E1588</f>
        <v>0</v>
      </c>
    </row>
    <row r="1589" customFormat="false" ht="15" hidden="false" customHeight="true" outlineLevel="0" collapsed="false">
      <c r="A1589" s="19" t="n">
        <v>46145.75</v>
      </c>
      <c r="B1589" s="1" t="s">
        <v>33</v>
      </c>
      <c r="C1589" s="1" t="s">
        <v>17</v>
      </c>
      <c r="D1589" s="1" t="s">
        <v>205</v>
      </c>
      <c r="E1589" s="1" t="n">
        <f aca="false">'✍️ Score Entry 2025-26'!F1593</f>
        <v>0</v>
      </c>
      <c r="F1589" s="1" t="n">
        <f aca="false">'✍️ Score Entry 2025-26'!G1593</f>
        <v>0</v>
      </c>
      <c r="G1589" s="20" t="b">
        <f aca="false">E1589&gt;F1589</f>
        <v>0</v>
      </c>
      <c r="H1589" s="20" t="b">
        <f aca="false">F1589&gt;E1589</f>
        <v>0</v>
      </c>
    </row>
    <row r="1590" customFormat="false" ht="15" hidden="false" customHeight="true" outlineLevel="0" collapsed="false">
      <c r="A1590" s="19" t="n">
        <v>46145.75</v>
      </c>
      <c r="B1590" s="1" t="s">
        <v>33</v>
      </c>
      <c r="C1590" s="1" t="s">
        <v>159</v>
      </c>
      <c r="D1590" s="1" t="s">
        <v>135</v>
      </c>
      <c r="E1590" s="1" t="n">
        <f aca="false">'✍️ Score Entry 2025-26'!F1594</f>
        <v>0</v>
      </c>
      <c r="F1590" s="1" t="n">
        <f aca="false">'✍️ Score Entry 2025-26'!G1594</f>
        <v>0</v>
      </c>
      <c r="G1590" s="20" t="b">
        <f aca="false">E1590&gt;F1590</f>
        <v>0</v>
      </c>
      <c r="H1590" s="20" t="b">
        <f aca="false">F1590&gt;E1590</f>
        <v>0</v>
      </c>
    </row>
    <row r="1591" customFormat="false" ht="15" hidden="false" customHeight="true" outlineLevel="0" collapsed="false">
      <c r="A1591" s="19" t="n">
        <v>46145.75</v>
      </c>
      <c r="B1591" s="1" t="s">
        <v>33</v>
      </c>
      <c r="C1591" s="1" t="s">
        <v>204</v>
      </c>
      <c r="D1591" s="1" t="s">
        <v>149</v>
      </c>
      <c r="E1591" s="1" t="n">
        <f aca="false">'✍️ Score Entry 2025-26'!F1595</f>
        <v>0</v>
      </c>
      <c r="F1591" s="1" t="n">
        <f aca="false">'✍️ Score Entry 2025-26'!G1595</f>
        <v>0</v>
      </c>
      <c r="G1591" s="20" t="b">
        <f aca="false">E1591&gt;F1591</f>
        <v>0</v>
      </c>
      <c r="H1591" s="20" t="b">
        <f aca="false">F1591&gt;E1591</f>
        <v>0</v>
      </c>
    </row>
    <row r="1592" customFormat="false" ht="15" hidden="false" customHeight="true" outlineLevel="0" collapsed="false">
      <c r="A1592" s="19" t="n">
        <v>46145.75</v>
      </c>
      <c r="B1592" s="1" t="s">
        <v>33</v>
      </c>
      <c r="C1592" s="1" t="s">
        <v>172</v>
      </c>
      <c r="D1592" s="1" t="s">
        <v>171</v>
      </c>
      <c r="E1592" s="1" t="n">
        <f aca="false">'✍️ Score Entry 2025-26'!F1596</f>
        <v>0</v>
      </c>
      <c r="F1592" s="1" t="n">
        <f aca="false">'✍️ Score Entry 2025-26'!G1596</f>
        <v>0</v>
      </c>
      <c r="G1592" s="20" t="b">
        <f aca="false">E1592&gt;F1592</f>
        <v>0</v>
      </c>
      <c r="H1592" s="20" t="b">
        <f aca="false">F1592&gt;E1592</f>
        <v>0</v>
      </c>
    </row>
    <row r="1593" customFormat="false" ht="15" hidden="false" customHeight="true" outlineLevel="0" collapsed="false">
      <c r="A1593" s="19" t="n">
        <v>46145.75</v>
      </c>
      <c r="B1593" s="1" t="s">
        <v>33</v>
      </c>
      <c r="C1593" s="1" t="s">
        <v>144</v>
      </c>
      <c r="D1593" s="1" t="s">
        <v>120</v>
      </c>
      <c r="E1593" s="1" t="n">
        <f aca="false">'✍️ Score Entry 2025-26'!F1597</f>
        <v>0</v>
      </c>
      <c r="F1593" s="1" t="n">
        <f aca="false">'✍️ Score Entry 2025-26'!G1597</f>
        <v>0</v>
      </c>
      <c r="G1593" s="20" t="b">
        <f aca="false">E1593&gt;F1593</f>
        <v>0</v>
      </c>
      <c r="H1593" s="20" t="b">
        <f aca="false">F1593&gt;E1593</f>
        <v>0</v>
      </c>
    </row>
    <row r="1594" customFormat="false" ht="15" hidden="false" customHeight="true" outlineLevel="0" collapsed="false">
      <c r="A1594" s="19" t="n">
        <v>46145.75</v>
      </c>
      <c r="B1594" s="1" t="s">
        <v>30</v>
      </c>
      <c r="C1594" s="1" t="s">
        <v>115</v>
      </c>
      <c r="D1594" s="1" t="s">
        <v>167</v>
      </c>
      <c r="E1594" s="1" t="n">
        <f aca="false">'✍️ Score Entry 2025-26'!F1598</f>
        <v>0</v>
      </c>
      <c r="F1594" s="1" t="n">
        <f aca="false">'✍️ Score Entry 2025-26'!G1598</f>
        <v>0</v>
      </c>
      <c r="G1594" s="20" t="b">
        <f aca="false">E1594&gt;F1594</f>
        <v>0</v>
      </c>
      <c r="H1594" s="20" t="b">
        <f aca="false">F1594&gt;E1594</f>
        <v>0</v>
      </c>
    </row>
    <row r="1595" customFormat="false" ht="15" hidden="false" customHeight="true" outlineLevel="0" collapsed="false">
      <c r="A1595" s="19" t="n">
        <v>46145.75</v>
      </c>
      <c r="B1595" s="1" t="s">
        <v>30</v>
      </c>
      <c r="C1595" s="1" t="s">
        <v>176</v>
      </c>
      <c r="D1595" s="1" t="s">
        <v>18</v>
      </c>
      <c r="E1595" s="1" t="n">
        <f aca="false">'✍️ Score Entry 2025-26'!F1599</f>
        <v>0</v>
      </c>
      <c r="F1595" s="1" t="n">
        <f aca="false">'✍️ Score Entry 2025-26'!G1599</f>
        <v>0</v>
      </c>
      <c r="G1595" s="20" t="b">
        <f aca="false">E1595&gt;F1595</f>
        <v>0</v>
      </c>
      <c r="H1595" s="20" t="b">
        <f aca="false">F1595&gt;E1595</f>
        <v>0</v>
      </c>
    </row>
    <row r="1596" customFormat="false" ht="15" hidden="false" customHeight="true" outlineLevel="0" collapsed="false">
      <c r="A1596" s="19" t="n">
        <v>46145.75</v>
      </c>
      <c r="B1596" s="1" t="s">
        <v>31</v>
      </c>
      <c r="C1596" s="1" t="s">
        <v>165</v>
      </c>
      <c r="D1596" s="1" t="s">
        <v>146</v>
      </c>
      <c r="E1596" s="1" t="n">
        <f aca="false">'✍️ Score Entry 2025-26'!F1600</f>
        <v>0</v>
      </c>
      <c r="F1596" s="1" t="n">
        <f aca="false">'✍️ Score Entry 2025-26'!G1600</f>
        <v>0</v>
      </c>
      <c r="G1596" s="20" t="b">
        <f aca="false">E1596&gt;F1596</f>
        <v>0</v>
      </c>
      <c r="H1596" s="20" t="b">
        <f aca="false">F1596&gt;E1596</f>
        <v>0</v>
      </c>
    </row>
    <row r="1597" customFormat="false" ht="15" hidden="false" customHeight="true" outlineLevel="0" collapsed="false">
      <c r="A1597" s="19" t="n">
        <v>46145.75</v>
      </c>
      <c r="B1597" s="1" t="s">
        <v>30</v>
      </c>
      <c r="C1597" s="1" t="s">
        <v>181</v>
      </c>
      <c r="D1597" s="1" t="s">
        <v>203</v>
      </c>
      <c r="E1597" s="1" t="n">
        <f aca="false">'✍️ Score Entry 2025-26'!F1601</f>
        <v>0</v>
      </c>
      <c r="F1597" s="1" t="n">
        <f aca="false">'✍️ Score Entry 2025-26'!G1601</f>
        <v>0</v>
      </c>
      <c r="G1597" s="20" t="b">
        <f aca="false">E1597&gt;F1597</f>
        <v>0</v>
      </c>
      <c r="H1597" s="20" t="b">
        <f aca="false">F1597&gt;E1597</f>
        <v>0</v>
      </c>
    </row>
    <row r="1598" customFormat="false" ht="15" hidden="false" customHeight="true" outlineLevel="0" collapsed="false">
      <c r="A1598" s="19" t="n">
        <v>46145.75</v>
      </c>
      <c r="B1598" s="1" t="s">
        <v>30</v>
      </c>
      <c r="C1598" s="1" t="s">
        <v>124</v>
      </c>
      <c r="D1598" s="1" t="s">
        <v>166</v>
      </c>
      <c r="E1598" s="1" t="n">
        <f aca="false">'✍️ Score Entry 2025-26'!F1602</f>
        <v>0</v>
      </c>
      <c r="F1598" s="1" t="n">
        <f aca="false">'✍️ Score Entry 2025-26'!G1602</f>
        <v>0</v>
      </c>
      <c r="G1598" s="20" t="b">
        <f aca="false">E1598&gt;F1598</f>
        <v>0</v>
      </c>
      <c r="H1598" s="20" t="b">
        <f aca="false">F1598&gt;E1598</f>
        <v>0</v>
      </c>
    </row>
    <row r="1599" customFormat="false" ht="15" hidden="false" customHeight="true" outlineLevel="0" collapsed="false">
      <c r="A1599" s="19" t="n">
        <v>46145.75</v>
      </c>
      <c r="B1599" s="1" t="s">
        <v>30</v>
      </c>
      <c r="C1599" s="1" t="s">
        <v>116</v>
      </c>
      <c r="D1599" s="1" t="s">
        <v>200</v>
      </c>
      <c r="E1599" s="1" t="n">
        <f aca="false">'✍️ Score Entry 2025-26'!F1603</f>
        <v>0</v>
      </c>
      <c r="F1599" s="1" t="n">
        <f aca="false">'✍️ Score Entry 2025-26'!G1603</f>
        <v>0</v>
      </c>
      <c r="G1599" s="20" t="b">
        <f aca="false">E1599&gt;F1599</f>
        <v>0</v>
      </c>
      <c r="H1599" s="20" t="b">
        <f aca="false">F1599&gt;E1599</f>
        <v>0</v>
      </c>
    </row>
    <row r="1600" customFormat="false" ht="15" hidden="false" customHeight="true" outlineLevel="0" collapsed="false">
      <c r="A1600" s="19" t="n">
        <v>46145.75</v>
      </c>
      <c r="B1600" s="1" t="s">
        <v>30</v>
      </c>
      <c r="C1600" s="1" t="s">
        <v>118</v>
      </c>
      <c r="D1600" s="1" t="s">
        <v>208</v>
      </c>
      <c r="E1600" s="1" t="n">
        <f aca="false">'✍️ Score Entry 2025-26'!F1604</f>
        <v>0</v>
      </c>
      <c r="F1600" s="1" t="n">
        <f aca="false">'✍️ Score Entry 2025-26'!G1604</f>
        <v>0</v>
      </c>
      <c r="G1600" s="20" t="b">
        <f aca="false">E1600&gt;F1600</f>
        <v>0</v>
      </c>
      <c r="H1600" s="20" t="b">
        <f aca="false">F1600&gt;E1600</f>
        <v>0</v>
      </c>
    </row>
    <row r="1601" customFormat="false" ht="15" hidden="false" customHeight="true" outlineLevel="0" collapsed="false">
      <c r="A1601" s="19" t="n">
        <v>46145.75</v>
      </c>
      <c r="B1601" s="1" t="s">
        <v>31</v>
      </c>
      <c r="C1601" s="1" t="s">
        <v>177</v>
      </c>
      <c r="D1601" s="1" t="s">
        <v>163</v>
      </c>
      <c r="E1601" s="1" t="n">
        <f aca="false">'✍️ Score Entry 2025-26'!F1605</f>
        <v>0</v>
      </c>
      <c r="F1601" s="1" t="n">
        <f aca="false">'✍️ Score Entry 2025-26'!G1605</f>
        <v>0</v>
      </c>
      <c r="G1601" s="20" t="b">
        <f aca="false">E1601&gt;F1601</f>
        <v>0</v>
      </c>
      <c r="H1601" s="20" t="b">
        <f aca="false">F1601&gt;E1601</f>
        <v>0</v>
      </c>
    </row>
    <row r="1602" customFormat="false" ht="15" hidden="false" customHeight="true" outlineLevel="0" collapsed="false">
      <c r="A1602" s="19" t="n">
        <v>46145.75</v>
      </c>
      <c r="B1602" s="1" t="s">
        <v>31</v>
      </c>
      <c r="C1602" s="1" t="s">
        <v>213</v>
      </c>
      <c r="D1602" s="1" t="s">
        <v>174</v>
      </c>
      <c r="E1602" s="1" t="n">
        <f aca="false">'✍️ Score Entry 2025-26'!F1606</f>
        <v>0</v>
      </c>
      <c r="F1602" s="1" t="n">
        <f aca="false">'✍️ Score Entry 2025-26'!G1606</f>
        <v>0</v>
      </c>
      <c r="G1602" s="20" t="b">
        <f aca="false">E1602&gt;F1602</f>
        <v>0</v>
      </c>
      <c r="H1602" s="20" t="b">
        <f aca="false">F1602&gt;E1602</f>
        <v>0</v>
      </c>
    </row>
    <row r="1603" customFormat="false" ht="15" hidden="false" customHeight="true" outlineLevel="0" collapsed="false">
      <c r="A1603" s="19" t="n">
        <v>46145.75</v>
      </c>
      <c r="B1603" s="1" t="s">
        <v>31</v>
      </c>
      <c r="C1603" s="1" t="s">
        <v>20</v>
      </c>
      <c r="D1603" s="1" t="s">
        <v>140</v>
      </c>
      <c r="E1603" s="1" t="n">
        <f aca="false">'✍️ Score Entry 2025-26'!F1607</f>
        <v>0</v>
      </c>
      <c r="F1603" s="1" t="n">
        <f aca="false">'✍️ Score Entry 2025-26'!G1607</f>
        <v>0</v>
      </c>
      <c r="G1603" s="20" t="b">
        <f aca="false">E1603&gt;F1603</f>
        <v>0</v>
      </c>
      <c r="H1603" s="20" t="b">
        <f aca="false">F1603&gt;E1603</f>
        <v>0</v>
      </c>
    </row>
    <row r="1604" customFormat="false" ht="15" hidden="false" customHeight="true" outlineLevel="0" collapsed="false">
      <c r="A1604" s="19" t="n">
        <v>46145.75</v>
      </c>
      <c r="B1604" s="1" t="s">
        <v>31</v>
      </c>
      <c r="C1604" s="1" t="s">
        <v>209</v>
      </c>
      <c r="D1604" s="1" t="s">
        <v>145</v>
      </c>
      <c r="E1604" s="1" t="n">
        <f aca="false">'✍️ Score Entry 2025-26'!F1608</f>
        <v>0</v>
      </c>
      <c r="F1604" s="1" t="n">
        <f aca="false">'✍️ Score Entry 2025-26'!G1608</f>
        <v>0</v>
      </c>
      <c r="G1604" s="20" t="b">
        <f aca="false">E1604&gt;F1604</f>
        <v>0</v>
      </c>
      <c r="H1604" s="20" t="b">
        <f aca="false">F1604&gt;E1604</f>
        <v>0</v>
      </c>
    </row>
    <row r="1605" customFormat="false" ht="15" hidden="false" customHeight="true" outlineLevel="0" collapsed="false">
      <c r="A1605" s="19" t="n">
        <v>46145.75</v>
      </c>
      <c r="B1605" s="1" t="s">
        <v>30</v>
      </c>
      <c r="C1605" s="1" t="s">
        <v>141</v>
      </c>
      <c r="D1605" s="1" t="s">
        <v>16</v>
      </c>
      <c r="E1605" s="1" t="n">
        <f aca="false">'✍️ Score Entry 2025-26'!F1609</f>
        <v>0</v>
      </c>
      <c r="F1605" s="1" t="n">
        <f aca="false">'✍️ Score Entry 2025-26'!G1609</f>
        <v>0</v>
      </c>
      <c r="G1605" s="20" t="b">
        <f aca="false">E1605&gt;F1605</f>
        <v>0</v>
      </c>
      <c r="H1605" s="20" t="b">
        <f aca="false">F1605&gt;E1605</f>
        <v>0</v>
      </c>
    </row>
    <row r="1606" customFormat="false" ht="15" hidden="false" customHeight="true" outlineLevel="0" collapsed="false">
      <c r="A1606" s="19" t="n">
        <v>46145.75</v>
      </c>
      <c r="B1606" s="1" t="s">
        <v>30</v>
      </c>
      <c r="C1606" s="1" t="s">
        <v>117</v>
      </c>
      <c r="D1606" s="1" t="s">
        <v>173</v>
      </c>
      <c r="E1606" s="1" t="n">
        <f aca="false">'✍️ Score Entry 2025-26'!F1610</f>
        <v>0</v>
      </c>
      <c r="F1606" s="1" t="n">
        <f aca="false">'✍️ Score Entry 2025-26'!G1610</f>
        <v>0</v>
      </c>
      <c r="G1606" s="20" t="b">
        <f aca="false">E1606&gt;F1606</f>
        <v>0</v>
      </c>
      <c r="H1606" s="20" t="b">
        <f aca="false">F1606&gt;E1606</f>
        <v>0</v>
      </c>
    </row>
    <row r="1607" customFormat="false" ht="15" hidden="false" customHeight="true" outlineLevel="0" collapsed="false">
      <c r="A1607" s="19" t="n">
        <v>46145.75</v>
      </c>
      <c r="B1607" s="1" t="s">
        <v>31</v>
      </c>
      <c r="C1607" s="1" t="s">
        <v>210</v>
      </c>
      <c r="D1607" s="1" t="s">
        <v>169</v>
      </c>
      <c r="E1607" s="1" t="n">
        <f aca="false">'✍️ Score Entry 2025-26'!F1611</f>
        <v>0</v>
      </c>
      <c r="F1607" s="1" t="n">
        <f aca="false">'✍️ Score Entry 2025-26'!G1611</f>
        <v>0</v>
      </c>
      <c r="G1607" s="20" t="b">
        <f aca="false">E1607&gt;F1607</f>
        <v>0</v>
      </c>
      <c r="H1607" s="20" t="b">
        <f aca="false">F1607&gt;E1607</f>
        <v>0</v>
      </c>
    </row>
    <row r="1608" customFormat="false" ht="15" hidden="false" customHeight="true" outlineLevel="0" collapsed="false">
      <c r="A1608" s="19" t="n">
        <v>46145.75</v>
      </c>
      <c r="B1608" s="1" t="s">
        <v>30</v>
      </c>
      <c r="C1608" s="1" t="s">
        <v>119</v>
      </c>
      <c r="D1608" s="1" t="s">
        <v>114</v>
      </c>
      <c r="E1608" s="1" t="n">
        <f aca="false">'✍️ Score Entry 2025-26'!F1612</f>
        <v>0</v>
      </c>
      <c r="F1608" s="1" t="n">
        <f aca="false">'✍️ Score Entry 2025-26'!G1612</f>
        <v>0</v>
      </c>
      <c r="G1608" s="20" t="b">
        <f aca="false">E1608&gt;F1608</f>
        <v>0</v>
      </c>
      <c r="H1608" s="20" t="b">
        <f aca="false">F1608&gt;E1608</f>
        <v>0</v>
      </c>
    </row>
    <row r="1609" customFormat="false" ht="15" hidden="false" customHeight="true" outlineLevel="0" collapsed="false">
      <c r="A1609" s="19" t="n">
        <v>46145.75</v>
      </c>
      <c r="B1609" s="1" t="s">
        <v>31</v>
      </c>
      <c r="C1609" s="1" t="s">
        <v>164</v>
      </c>
      <c r="D1609" s="1" t="s">
        <v>168</v>
      </c>
      <c r="E1609" s="1" t="n">
        <f aca="false">'✍️ Score Entry 2025-26'!F1613</f>
        <v>0</v>
      </c>
      <c r="F1609" s="1" t="n">
        <f aca="false">'✍️ Score Entry 2025-26'!G1613</f>
        <v>0</v>
      </c>
      <c r="G1609" s="20" t="b">
        <f aca="false">E1609&gt;F1609</f>
        <v>0</v>
      </c>
      <c r="H1609" s="20" t="b">
        <f aca="false">F1609&gt;E1609</f>
        <v>0</v>
      </c>
    </row>
    <row r="1610" customFormat="false" ht="15" hidden="false" customHeight="true" outlineLevel="0" collapsed="false">
      <c r="A1610" s="19" t="n">
        <v>46145.75</v>
      </c>
      <c r="B1610" s="1" t="s">
        <v>31</v>
      </c>
      <c r="C1610" s="1" t="s">
        <v>24</v>
      </c>
      <c r="D1610" s="1" t="s">
        <v>136</v>
      </c>
      <c r="E1610" s="1" t="n">
        <f aca="false">'✍️ Score Entry 2025-26'!F1614</f>
        <v>0</v>
      </c>
      <c r="F1610" s="1" t="n">
        <f aca="false">'✍️ Score Entry 2025-26'!G1614</f>
        <v>0</v>
      </c>
      <c r="G1610" s="20" t="b">
        <f aca="false">E1610&gt;F1610</f>
        <v>0</v>
      </c>
      <c r="H1610" s="20" t="b">
        <f aca="false">F1610&gt;E1610</f>
        <v>0</v>
      </c>
    </row>
    <row r="1611" customFormat="false" ht="15" hidden="false" customHeight="true" outlineLevel="0" collapsed="false">
      <c r="A1611" s="19" t="n">
        <v>46145.75</v>
      </c>
      <c r="B1611" s="1" t="s">
        <v>31</v>
      </c>
      <c r="C1611" s="1" t="s">
        <v>19</v>
      </c>
      <c r="D1611" s="1" t="s">
        <v>139</v>
      </c>
      <c r="E1611" s="1" t="n">
        <f aca="false">'✍️ Score Entry 2025-26'!F1615</f>
        <v>0</v>
      </c>
      <c r="F1611" s="1" t="n">
        <f aca="false">'✍️ Score Entry 2025-26'!G1615</f>
        <v>0</v>
      </c>
      <c r="G1611" s="20" t="b">
        <f aca="false">E1611&gt;F1611</f>
        <v>0</v>
      </c>
      <c r="H1611" s="20" t="b">
        <f aca="false">F1611&gt;E1611</f>
        <v>0</v>
      </c>
    </row>
    <row r="1612" customFormat="false" ht="15" hidden="false" customHeight="true" outlineLevel="0" collapsed="false">
      <c r="A1612" s="19" t="n">
        <v>46145.75</v>
      </c>
      <c r="B1612" s="1" t="s">
        <v>33</v>
      </c>
      <c r="C1612" s="1" t="s">
        <v>161</v>
      </c>
      <c r="D1612" s="1" t="s">
        <v>158</v>
      </c>
      <c r="E1612" s="1" t="n">
        <f aca="false">'✍️ Score Entry 2025-26'!F1616</f>
        <v>0</v>
      </c>
      <c r="F1612" s="1" t="n">
        <f aca="false">'✍️ Score Entry 2025-26'!G1616</f>
        <v>0</v>
      </c>
      <c r="G1612" s="20" t="b">
        <f aca="false">E1612&gt;F1612</f>
        <v>0</v>
      </c>
      <c r="H1612" s="20" t="b">
        <f aca="false">F1612&gt;E1612</f>
        <v>0</v>
      </c>
    </row>
    <row r="1613" customFormat="false" ht="15" hidden="false" customHeight="true" outlineLevel="0" collapsed="false">
      <c r="A1613" s="19" t="n">
        <v>46145.75</v>
      </c>
      <c r="B1613" s="1" t="s">
        <v>33</v>
      </c>
      <c r="C1613" s="1" t="s">
        <v>155</v>
      </c>
      <c r="D1613" s="1" t="s">
        <v>157</v>
      </c>
      <c r="E1613" s="1" t="n">
        <f aca="false">'✍️ Score Entry 2025-26'!F1617</f>
        <v>0</v>
      </c>
      <c r="F1613" s="1" t="n">
        <f aca="false">'✍️ Score Entry 2025-26'!G1617</f>
        <v>0</v>
      </c>
      <c r="G1613" s="20" t="b">
        <f aca="false">E1613&gt;F1613</f>
        <v>0</v>
      </c>
      <c r="H1613" s="20" t="b">
        <f aca="false">F1613&gt;E1613</f>
        <v>0</v>
      </c>
    </row>
    <row r="1614" customFormat="false" ht="15" hidden="false" customHeight="true" outlineLevel="0" collapsed="false">
      <c r="A1614" s="19" t="n">
        <v>46145.75</v>
      </c>
      <c r="B1614" s="1" t="s">
        <v>33</v>
      </c>
      <c r="C1614" s="1" t="s">
        <v>206</v>
      </c>
      <c r="D1614" s="1" t="s">
        <v>134</v>
      </c>
      <c r="E1614" s="1" t="n">
        <f aca="false">'✍️ Score Entry 2025-26'!F1618</f>
        <v>0</v>
      </c>
      <c r="F1614" s="1" t="n">
        <f aca="false">'✍️ Score Entry 2025-26'!G1618</f>
        <v>0</v>
      </c>
      <c r="G1614" s="20" t="b">
        <f aca="false">E1614&gt;F1614</f>
        <v>0</v>
      </c>
      <c r="H1614" s="20" t="b">
        <f aca="false">F1614&gt;E1614</f>
        <v>0</v>
      </c>
    </row>
    <row r="1615" customFormat="false" ht="15" hidden="false" customHeight="true" outlineLevel="0" collapsed="false">
      <c r="A1615" s="19" t="n">
        <v>46145.75</v>
      </c>
      <c r="B1615" s="1" t="s">
        <v>33</v>
      </c>
      <c r="C1615" s="1" t="s">
        <v>154</v>
      </c>
      <c r="D1615" s="1" t="s">
        <v>156</v>
      </c>
      <c r="E1615" s="1" t="n">
        <f aca="false">'✍️ Score Entry 2025-26'!F1619</f>
        <v>0</v>
      </c>
      <c r="F1615" s="1" t="n">
        <f aca="false">'✍️ Score Entry 2025-26'!G1619</f>
        <v>0</v>
      </c>
      <c r="G1615" s="20" t="b">
        <f aca="false">E1615&gt;F1615</f>
        <v>0</v>
      </c>
      <c r="H1615" s="20" t="b">
        <f aca="false">F1615&gt;E1615</f>
        <v>0</v>
      </c>
    </row>
    <row r="1616" customFormat="false" ht="15" hidden="false" customHeight="true" outlineLevel="0" collapsed="false">
      <c r="A1616" s="19" t="n">
        <v>46145.75</v>
      </c>
      <c r="B1616" s="1" t="s">
        <v>30</v>
      </c>
      <c r="C1616" s="1" t="s">
        <v>151</v>
      </c>
      <c r="D1616" s="1" t="s">
        <v>182</v>
      </c>
      <c r="E1616" s="1" t="n">
        <f aca="false">'✍️ Score Entry 2025-26'!F1620</f>
        <v>0</v>
      </c>
      <c r="F1616" s="1" t="n">
        <f aca="false">'✍️ Score Entry 2025-26'!G1620</f>
        <v>0</v>
      </c>
      <c r="G1616" s="20" t="b">
        <f aca="false">E1616&gt;F1616</f>
        <v>0</v>
      </c>
      <c r="H1616" s="20" t="b">
        <f aca="false">F1616&gt;E1616</f>
        <v>0</v>
      </c>
    </row>
    <row r="1617" customFormat="false" ht="15" hidden="false" customHeight="true" outlineLevel="0" collapsed="false">
      <c r="A1617" s="19" t="n">
        <v>46145.75</v>
      </c>
      <c r="B1617" s="1" t="s">
        <v>31</v>
      </c>
      <c r="C1617" s="1" t="s">
        <v>178</v>
      </c>
      <c r="D1617" s="1" t="s">
        <v>22</v>
      </c>
      <c r="E1617" s="1" t="n">
        <f aca="false">'✍️ Score Entry 2025-26'!F1621</f>
        <v>0</v>
      </c>
      <c r="F1617" s="1" t="n">
        <f aca="false">'✍️ Score Entry 2025-26'!G1621</f>
        <v>0</v>
      </c>
      <c r="G1617" s="20" t="b">
        <f aca="false">E1617&gt;F1617</f>
        <v>0</v>
      </c>
      <c r="H1617" s="20" t="b">
        <f aca="false">F1617&gt;E1617</f>
        <v>0</v>
      </c>
    </row>
    <row r="1618" customFormat="false" ht="15" hidden="false" customHeight="true" outlineLevel="0" collapsed="false">
      <c r="A1618" s="19" t="n">
        <v>46151.5833333333</v>
      </c>
      <c r="B1618" s="1" t="s">
        <v>29</v>
      </c>
      <c r="C1618" s="1" t="s">
        <v>129</v>
      </c>
      <c r="D1618" s="1" t="s">
        <v>131</v>
      </c>
      <c r="E1618" s="1" t="n">
        <f aca="false">'✍️ Score Entry 2025-26'!F1622</f>
        <v>0</v>
      </c>
      <c r="F1618" s="1" t="n">
        <f aca="false">'✍️ Score Entry 2025-26'!G1622</f>
        <v>0</v>
      </c>
      <c r="G1618" s="20" t="b">
        <f aca="false">E1618&gt;F1618</f>
        <v>0</v>
      </c>
      <c r="H1618" s="20" t="b">
        <f aca="false">F1618&gt;E1618</f>
        <v>0</v>
      </c>
    </row>
    <row r="1619" customFormat="false" ht="15" hidden="false" customHeight="true" outlineLevel="0" collapsed="false">
      <c r="A1619" s="19" t="n">
        <v>46151.5833333333</v>
      </c>
      <c r="B1619" s="1" t="s">
        <v>29</v>
      </c>
      <c r="C1619" s="1" t="s">
        <v>201</v>
      </c>
      <c r="D1619" s="1" t="s">
        <v>138</v>
      </c>
      <c r="E1619" s="1" t="n">
        <f aca="false">'✍️ Score Entry 2025-26'!F1623</f>
        <v>0</v>
      </c>
      <c r="F1619" s="1" t="n">
        <f aca="false">'✍️ Score Entry 2025-26'!G1623</f>
        <v>0</v>
      </c>
      <c r="G1619" s="20" t="b">
        <f aca="false">E1619&gt;F1619</f>
        <v>0</v>
      </c>
      <c r="H1619" s="20" t="b">
        <f aca="false">F1619&gt;E1619</f>
        <v>0</v>
      </c>
    </row>
    <row r="1620" customFormat="false" ht="15" hidden="false" customHeight="true" outlineLevel="0" collapsed="false">
      <c r="A1620" s="19" t="n">
        <v>46151.5833333333</v>
      </c>
      <c r="B1620" s="1" t="s">
        <v>29</v>
      </c>
      <c r="C1620" s="1" t="s">
        <v>153</v>
      </c>
      <c r="D1620" s="1" t="s">
        <v>128</v>
      </c>
      <c r="E1620" s="1" t="n">
        <f aca="false">'✍️ Score Entry 2025-26'!F1624</f>
        <v>0</v>
      </c>
      <c r="F1620" s="1" t="n">
        <f aca="false">'✍️ Score Entry 2025-26'!G1624</f>
        <v>0</v>
      </c>
      <c r="G1620" s="20" t="b">
        <f aca="false">E1620&gt;F1620</f>
        <v>0</v>
      </c>
      <c r="H1620" s="20" t="b">
        <f aca="false">F1620&gt;E1620</f>
        <v>0</v>
      </c>
    </row>
    <row r="1621" customFormat="false" ht="15" hidden="false" customHeight="true" outlineLevel="0" collapsed="false">
      <c r="A1621" s="19" t="n">
        <v>46151.5833333333</v>
      </c>
      <c r="B1621" s="1" t="s">
        <v>29</v>
      </c>
      <c r="C1621" s="1" t="s">
        <v>122</v>
      </c>
      <c r="D1621" s="1" t="s">
        <v>127</v>
      </c>
      <c r="E1621" s="1" t="n">
        <f aca="false">'✍️ Score Entry 2025-26'!F1625</f>
        <v>0</v>
      </c>
      <c r="F1621" s="1" t="n">
        <f aca="false">'✍️ Score Entry 2025-26'!G1625</f>
        <v>0</v>
      </c>
      <c r="G1621" s="20" t="b">
        <f aca="false">E1621&gt;F1621</f>
        <v>0</v>
      </c>
      <c r="H1621" s="20" t="b">
        <f aca="false">F1621&gt;E1621</f>
        <v>0</v>
      </c>
    </row>
    <row r="1622" customFormat="false" ht="15" hidden="false" customHeight="true" outlineLevel="0" collapsed="false">
      <c r="A1622" s="19" t="n">
        <v>46151.5833333333</v>
      </c>
      <c r="B1622" s="1" t="s">
        <v>29</v>
      </c>
      <c r="C1622" s="1" t="s">
        <v>21</v>
      </c>
      <c r="D1622" s="1" t="s">
        <v>162</v>
      </c>
      <c r="E1622" s="1" t="n">
        <f aca="false">'✍️ Score Entry 2025-26'!F1626</f>
        <v>0</v>
      </c>
      <c r="F1622" s="1" t="n">
        <f aca="false">'✍️ Score Entry 2025-26'!G1626</f>
        <v>0</v>
      </c>
      <c r="G1622" s="20" t="b">
        <f aca="false">E1622&gt;F1622</f>
        <v>0</v>
      </c>
      <c r="H1622" s="20" t="b">
        <f aca="false">F1622&gt;E1622</f>
        <v>0</v>
      </c>
    </row>
    <row r="1623" customFormat="false" ht="15" hidden="false" customHeight="true" outlineLevel="0" collapsed="false">
      <c r="A1623" s="19" t="n">
        <v>46151.5833333333</v>
      </c>
      <c r="B1623" s="1" t="s">
        <v>29</v>
      </c>
      <c r="C1623" s="1" t="s">
        <v>137</v>
      </c>
      <c r="D1623" s="1" t="s">
        <v>130</v>
      </c>
      <c r="E1623" s="1" t="n">
        <f aca="false">'✍️ Score Entry 2025-26'!F1627</f>
        <v>0</v>
      </c>
      <c r="F1623" s="1" t="n">
        <f aca="false">'✍️ Score Entry 2025-26'!G1627</f>
        <v>0</v>
      </c>
      <c r="G1623" s="20" t="b">
        <f aca="false">E1623&gt;F1623</f>
        <v>0</v>
      </c>
      <c r="H1623" s="20" t="b">
        <f aca="false">F1623&gt;E1623</f>
        <v>0</v>
      </c>
    </row>
    <row r="1624" customFormat="false" ht="15" hidden="false" customHeight="true" outlineLevel="0" collapsed="false">
      <c r="A1624" s="19" t="n">
        <v>46151.5833333333</v>
      </c>
      <c r="B1624" s="1" t="s">
        <v>29</v>
      </c>
      <c r="C1624" s="1" t="s">
        <v>126</v>
      </c>
      <c r="D1624" s="1" t="s">
        <v>132</v>
      </c>
      <c r="E1624" s="1" t="n">
        <f aca="false">'✍️ Score Entry 2025-26'!F1628</f>
        <v>0</v>
      </c>
      <c r="F1624" s="1" t="n">
        <f aca="false">'✍️ Score Entry 2025-26'!G1628</f>
        <v>0</v>
      </c>
      <c r="G1624" s="20" t="b">
        <f aca="false">E1624&gt;F1624</f>
        <v>0</v>
      </c>
      <c r="H1624" s="20" t="b">
        <f aca="false">F1624&gt;E1624</f>
        <v>0</v>
      </c>
    </row>
    <row r="1625" customFormat="false" ht="15" hidden="false" customHeight="true" outlineLevel="0" collapsed="false">
      <c r="A1625" s="19" t="n">
        <v>46151.5833333333</v>
      </c>
      <c r="B1625" s="1" t="s">
        <v>29</v>
      </c>
      <c r="C1625" s="1" t="s">
        <v>202</v>
      </c>
      <c r="D1625" s="1" t="s">
        <v>121</v>
      </c>
      <c r="E1625" s="1" t="n">
        <f aca="false">'✍️ Score Entry 2025-26'!F1629</f>
        <v>0</v>
      </c>
      <c r="F1625" s="1" t="n">
        <f aca="false">'✍️ Score Entry 2025-26'!G1629</f>
        <v>0</v>
      </c>
      <c r="G1625" s="20" t="b">
        <f aca="false">E1625&gt;F1625</f>
        <v>0</v>
      </c>
      <c r="H1625" s="20" t="b">
        <f aca="false">F1625&gt;E1625</f>
        <v>0</v>
      </c>
    </row>
    <row r="1626" customFormat="false" ht="15" hidden="false" customHeight="true" outlineLevel="0" collapsed="false">
      <c r="A1626" s="19" t="n">
        <v>46151.5833333333</v>
      </c>
      <c r="B1626" s="1" t="s">
        <v>29</v>
      </c>
      <c r="C1626" s="1" t="s">
        <v>180</v>
      </c>
      <c r="D1626" s="1" t="s">
        <v>207</v>
      </c>
      <c r="E1626" s="1" t="n">
        <f aca="false">'✍️ Score Entry 2025-26'!F1630</f>
        <v>0</v>
      </c>
      <c r="F1626" s="1" t="n">
        <f aca="false">'✍️ Score Entry 2025-26'!G1630</f>
        <v>0</v>
      </c>
      <c r="G1626" s="20" t="b">
        <f aca="false">E1626&gt;F1626</f>
        <v>0</v>
      </c>
      <c r="H1626" s="20" t="b">
        <f aca="false">F1626&gt;E1626</f>
        <v>0</v>
      </c>
    </row>
    <row r="1627" customFormat="false" ht="15" hidden="false" customHeight="true" outlineLevel="0" collapsed="false">
      <c r="A1627" s="19" t="n">
        <v>46151.5833333333</v>
      </c>
      <c r="B1627" s="1" t="s">
        <v>29</v>
      </c>
      <c r="C1627" s="1" t="s">
        <v>23</v>
      </c>
      <c r="D1627" s="1" t="s">
        <v>152</v>
      </c>
      <c r="E1627" s="1" t="n">
        <f aca="false">'✍️ Score Entry 2025-26'!F1631</f>
        <v>0</v>
      </c>
      <c r="F1627" s="1" t="n">
        <f aca="false">'✍️ Score Entry 2025-26'!G1631</f>
        <v>0</v>
      </c>
      <c r="G1627" s="20" t="b">
        <f aca="false">E1627&gt;F1627</f>
        <v>0</v>
      </c>
      <c r="H1627" s="20" t="b">
        <f aca="false">F1627&gt;E1627</f>
        <v>0</v>
      </c>
    </row>
    <row r="1628" customFormat="false" ht="15" hidden="false" customHeight="true" outlineLevel="0" collapsed="false">
      <c r="A1628" s="19" t="n">
        <v>46151.75</v>
      </c>
      <c r="B1628" s="1" t="s">
        <v>33</v>
      </c>
      <c r="C1628" s="1" t="s">
        <v>157</v>
      </c>
      <c r="D1628" s="1" t="s">
        <v>159</v>
      </c>
      <c r="E1628" s="1" t="n">
        <f aca="false">'✍️ Score Entry 2025-26'!F1632</f>
        <v>0</v>
      </c>
      <c r="F1628" s="1" t="n">
        <f aca="false">'✍️ Score Entry 2025-26'!G1632</f>
        <v>0</v>
      </c>
      <c r="G1628" s="20" t="b">
        <f aca="false">E1628&gt;F1628</f>
        <v>0</v>
      </c>
      <c r="H1628" s="20" t="b">
        <f aca="false">F1628&gt;E1628</f>
        <v>0</v>
      </c>
    </row>
    <row r="1629" customFormat="false" ht="15" hidden="false" customHeight="true" outlineLevel="0" collapsed="false">
      <c r="A1629" s="19" t="n">
        <v>46151.75</v>
      </c>
      <c r="B1629" s="1" t="s">
        <v>33</v>
      </c>
      <c r="C1629" s="1" t="s">
        <v>120</v>
      </c>
      <c r="D1629" s="1" t="s">
        <v>135</v>
      </c>
      <c r="E1629" s="1" t="n">
        <f aca="false">'✍️ Score Entry 2025-26'!F1633</f>
        <v>0</v>
      </c>
      <c r="F1629" s="1" t="n">
        <f aca="false">'✍️ Score Entry 2025-26'!G1633</f>
        <v>0</v>
      </c>
      <c r="G1629" s="20" t="b">
        <f aca="false">E1629&gt;F1629</f>
        <v>0</v>
      </c>
      <c r="H1629" s="20" t="b">
        <f aca="false">F1629&gt;E1629</f>
        <v>0</v>
      </c>
    </row>
    <row r="1630" customFormat="false" ht="15" hidden="false" customHeight="true" outlineLevel="0" collapsed="false">
      <c r="A1630" s="19" t="n">
        <v>46151.75</v>
      </c>
      <c r="B1630" s="1" t="s">
        <v>33</v>
      </c>
      <c r="C1630" s="1" t="s">
        <v>154</v>
      </c>
      <c r="D1630" s="1" t="s">
        <v>155</v>
      </c>
      <c r="E1630" s="1" t="n">
        <f aca="false">'✍️ Score Entry 2025-26'!F1634</f>
        <v>0</v>
      </c>
      <c r="F1630" s="1" t="n">
        <f aca="false">'✍️ Score Entry 2025-26'!G1634</f>
        <v>0</v>
      </c>
      <c r="G1630" s="20" t="b">
        <f aca="false">E1630&gt;F1630</f>
        <v>0</v>
      </c>
      <c r="H1630" s="20" t="b">
        <f aca="false">F1630&gt;E1630</f>
        <v>0</v>
      </c>
    </row>
    <row r="1631" customFormat="false" ht="15" hidden="false" customHeight="true" outlineLevel="0" collapsed="false">
      <c r="A1631" s="19" t="n">
        <v>46151.75</v>
      </c>
      <c r="B1631" s="1" t="s">
        <v>33</v>
      </c>
      <c r="C1631" s="1" t="s">
        <v>149</v>
      </c>
      <c r="D1631" s="1" t="s">
        <v>144</v>
      </c>
      <c r="E1631" s="1" t="n">
        <f aca="false">'✍️ Score Entry 2025-26'!F1635</f>
        <v>0</v>
      </c>
      <c r="F1631" s="1" t="n">
        <f aca="false">'✍️ Score Entry 2025-26'!G1635</f>
        <v>0</v>
      </c>
      <c r="G1631" s="20" t="b">
        <f aca="false">E1631&gt;F1631</f>
        <v>0</v>
      </c>
      <c r="H1631" s="20" t="b">
        <f aca="false">F1631&gt;E1631</f>
        <v>0</v>
      </c>
    </row>
    <row r="1632" customFormat="false" ht="15" hidden="false" customHeight="true" outlineLevel="0" collapsed="false">
      <c r="A1632" s="19" t="n">
        <v>46151.75</v>
      </c>
      <c r="B1632" s="1" t="s">
        <v>32</v>
      </c>
      <c r="C1632" s="1" t="s">
        <v>190</v>
      </c>
      <c r="D1632" s="1" t="s">
        <v>184</v>
      </c>
      <c r="E1632" s="1" t="n">
        <f aca="false">'✍️ Score Entry 2025-26'!F1636</f>
        <v>0</v>
      </c>
      <c r="F1632" s="1" t="n">
        <f aca="false">'✍️ Score Entry 2025-26'!G1636</f>
        <v>0</v>
      </c>
      <c r="G1632" s="20" t="b">
        <f aca="false">E1632&gt;F1632</f>
        <v>0</v>
      </c>
      <c r="H1632" s="20" t="b">
        <f aca="false">F1632&gt;E1632</f>
        <v>0</v>
      </c>
    </row>
    <row r="1633" customFormat="false" ht="15" hidden="false" customHeight="true" outlineLevel="0" collapsed="false">
      <c r="A1633" s="19" t="n">
        <v>46151.75</v>
      </c>
      <c r="B1633" s="1" t="s">
        <v>32</v>
      </c>
      <c r="C1633" s="1" t="s">
        <v>193</v>
      </c>
      <c r="D1633" s="1" t="s">
        <v>192</v>
      </c>
      <c r="E1633" s="1" t="n">
        <f aca="false">'✍️ Score Entry 2025-26'!F1637</f>
        <v>0</v>
      </c>
      <c r="F1633" s="1" t="n">
        <f aca="false">'✍️ Score Entry 2025-26'!G1637</f>
        <v>0</v>
      </c>
      <c r="G1633" s="20" t="b">
        <f aca="false">E1633&gt;F1633</f>
        <v>0</v>
      </c>
      <c r="H1633" s="20" t="b">
        <f aca="false">F1633&gt;E1633</f>
        <v>0</v>
      </c>
    </row>
    <row r="1634" customFormat="false" ht="15" hidden="false" customHeight="true" outlineLevel="0" collapsed="false">
      <c r="A1634" s="19" t="n">
        <v>46151.75</v>
      </c>
      <c r="B1634" s="1" t="s">
        <v>33</v>
      </c>
      <c r="C1634" s="1" t="s">
        <v>17</v>
      </c>
      <c r="D1634" s="1" t="s">
        <v>134</v>
      </c>
      <c r="E1634" s="1" t="n">
        <f aca="false">'✍️ Score Entry 2025-26'!F1638</f>
        <v>0</v>
      </c>
      <c r="F1634" s="1" t="n">
        <f aca="false">'✍️ Score Entry 2025-26'!G1638</f>
        <v>0</v>
      </c>
      <c r="G1634" s="20" t="b">
        <f aca="false">E1634&gt;F1634</f>
        <v>0</v>
      </c>
      <c r="H1634" s="20" t="b">
        <f aca="false">F1634&gt;E1634</f>
        <v>0</v>
      </c>
    </row>
    <row r="1635" customFormat="false" ht="15" hidden="false" customHeight="true" outlineLevel="0" collapsed="false">
      <c r="A1635" s="19" t="n">
        <v>46151.75</v>
      </c>
      <c r="B1635" s="1" t="s">
        <v>33</v>
      </c>
      <c r="C1635" s="1" t="s">
        <v>171</v>
      </c>
      <c r="D1635" s="1" t="s">
        <v>206</v>
      </c>
      <c r="E1635" s="1" t="n">
        <f aca="false">'✍️ Score Entry 2025-26'!F1639</f>
        <v>0</v>
      </c>
      <c r="F1635" s="1" t="n">
        <f aca="false">'✍️ Score Entry 2025-26'!G1639</f>
        <v>0</v>
      </c>
      <c r="G1635" s="20" t="b">
        <f aca="false">E1635&gt;F1635</f>
        <v>0</v>
      </c>
      <c r="H1635" s="20" t="b">
        <f aca="false">F1635&gt;E1635</f>
        <v>0</v>
      </c>
    </row>
    <row r="1636" customFormat="false" ht="15" hidden="false" customHeight="true" outlineLevel="0" collapsed="false">
      <c r="A1636" s="19" t="n">
        <v>46151.75</v>
      </c>
      <c r="B1636" s="1" t="s">
        <v>33</v>
      </c>
      <c r="C1636" s="1" t="s">
        <v>158</v>
      </c>
      <c r="D1636" s="1" t="s">
        <v>172</v>
      </c>
      <c r="E1636" s="1" t="n">
        <f aca="false">'✍️ Score Entry 2025-26'!F1640</f>
        <v>0</v>
      </c>
      <c r="F1636" s="1" t="n">
        <f aca="false">'✍️ Score Entry 2025-26'!G1640</f>
        <v>0</v>
      </c>
      <c r="G1636" s="20" t="b">
        <f aca="false">E1636&gt;F1636</f>
        <v>0</v>
      </c>
      <c r="H1636" s="20" t="b">
        <f aca="false">F1636&gt;E1636</f>
        <v>0</v>
      </c>
    </row>
    <row r="1637" customFormat="false" ht="15" hidden="false" customHeight="true" outlineLevel="0" collapsed="false">
      <c r="A1637" s="19" t="n">
        <v>46151.75</v>
      </c>
      <c r="B1637" s="1" t="s">
        <v>33</v>
      </c>
      <c r="C1637" s="1" t="s">
        <v>204</v>
      </c>
      <c r="D1637" s="1" t="s">
        <v>205</v>
      </c>
      <c r="E1637" s="1" t="n">
        <f aca="false">'✍️ Score Entry 2025-26'!F1641</f>
        <v>0</v>
      </c>
      <c r="F1637" s="1" t="n">
        <f aca="false">'✍️ Score Entry 2025-26'!G1641</f>
        <v>0</v>
      </c>
      <c r="G1637" s="20" t="b">
        <f aca="false">E1637&gt;F1637</f>
        <v>0</v>
      </c>
      <c r="H1637" s="20" t="b">
        <f aca="false">F1637&gt;E1637</f>
        <v>0</v>
      </c>
    </row>
    <row r="1638" customFormat="false" ht="15" hidden="false" customHeight="true" outlineLevel="0" collapsed="false">
      <c r="A1638" s="19" t="n">
        <v>46151.75</v>
      </c>
      <c r="B1638" s="1" t="s">
        <v>32</v>
      </c>
      <c r="C1638" s="1" t="s">
        <v>211</v>
      </c>
      <c r="D1638" s="1" t="s">
        <v>199</v>
      </c>
      <c r="E1638" s="1" t="n">
        <f aca="false">'✍️ Score Entry 2025-26'!F1642</f>
        <v>0</v>
      </c>
      <c r="F1638" s="1" t="n">
        <f aca="false">'✍️ Score Entry 2025-26'!G1642</f>
        <v>0</v>
      </c>
      <c r="G1638" s="20" t="b">
        <f aca="false">E1638&gt;F1638</f>
        <v>0</v>
      </c>
      <c r="H1638" s="20" t="b">
        <f aca="false">F1638&gt;E1638</f>
        <v>0</v>
      </c>
    </row>
    <row r="1639" customFormat="false" ht="15" hidden="false" customHeight="true" outlineLevel="0" collapsed="false">
      <c r="A1639" s="19" t="n">
        <v>46151.75</v>
      </c>
      <c r="B1639" s="1" t="s">
        <v>32</v>
      </c>
      <c r="C1639" s="1" t="s">
        <v>187</v>
      </c>
      <c r="D1639" s="1" t="s">
        <v>188</v>
      </c>
      <c r="E1639" s="1" t="n">
        <f aca="false">'✍️ Score Entry 2025-26'!F1643</f>
        <v>0</v>
      </c>
      <c r="F1639" s="1" t="n">
        <f aca="false">'✍️ Score Entry 2025-26'!G1643</f>
        <v>0</v>
      </c>
      <c r="G1639" s="20" t="b">
        <f aca="false">E1639&gt;F1639</f>
        <v>0</v>
      </c>
      <c r="H1639" s="20" t="b">
        <f aca="false">F1639&gt;E1639</f>
        <v>0</v>
      </c>
    </row>
    <row r="1640" customFormat="false" ht="15" hidden="false" customHeight="true" outlineLevel="0" collapsed="false">
      <c r="A1640" s="19" t="n">
        <v>46151.75</v>
      </c>
      <c r="B1640" s="1" t="s">
        <v>32</v>
      </c>
      <c r="C1640" s="1" t="s">
        <v>195</v>
      </c>
      <c r="D1640" s="1" t="s">
        <v>196</v>
      </c>
      <c r="E1640" s="1" t="n">
        <f aca="false">'✍️ Score Entry 2025-26'!F1644</f>
        <v>0</v>
      </c>
      <c r="F1640" s="1" t="n">
        <f aca="false">'✍️ Score Entry 2025-26'!G1644</f>
        <v>0</v>
      </c>
      <c r="G1640" s="20" t="b">
        <f aca="false">E1640&gt;F1640</f>
        <v>0</v>
      </c>
      <c r="H1640" s="20" t="b">
        <f aca="false">F1640&gt;E1640</f>
        <v>0</v>
      </c>
    </row>
    <row r="1641" customFormat="false" ht="15" hidden="false" customHeight="true" outlineLevel="0" collapsed="false">
      <c r="A1641" s="19" t="n">
        <v>46151.75</v>
      </c>
      <c r="B1641" s="1" t="s">
        <v>32</v>
      </c>
      <c r="C1641" s="1" t="s">
        <v>191</v>
      </c>
      <c r="D1641" s="1" t="s">
        <v>183</v>
      </c>
      <c r="E1641" s="1" t="n">
        <f aca="false">'✍️ Score Entry 2025-26'!F1645</f>
        <v>0</v>
      </c>
      <c r="F1641" s="1" t="n">
        <f aca="false">'✍️ Score Entry 2025-26'!G1645</f>
        <v>0</v>
      </c>
      <c r="G1641" s="20" t="b">
        <f aca="false">E1641&gt;F1641</f>
        <v>0</v>
      </c>
      <c r="H1641" s="20" t="b">
        <f aca="false">F1641&gt;E1641</f>
        <v>0</v>
      </c>
    </row>
    <row r="1642" customFormat="false" ht="15" hidden="false" customHeight="true" outlineLevel="0" collapsed="false">
      <c r="A1642" s="19" t="n">
        <v>46151.75</v>
      </c>
      <c r="B1642" s="1" t="s">
        <v>32</v>
      </c>
      <c r="C1642" s="1" t="s">
        <v>197</v>
      </c>
      <c r="D1642" s="1" t="s">
        <v>15</v>
      </c>
      <c r="E1642" s="1" t="n">
        <f aca="false">'✍️ Score Entry 2025-26'!F1646</f>
        <v>0</v>
      </c>
      <c r="F1642" s="1" t="n">
        <f aca="false">'✍️ Score Entry 2025-26'!G1646</f>
        <v>0</v>
      </c>
      <c r="G1642" s="20" t="b">
        <f aca="false">E1642&gt;F1642</f>
        <v>0</v>
      </c>
      <c r="H1642" s="20" t="b">
        <f aca="false">F1642&gt;E1642</f>
        <v>0</v>
      </c>
    </row>
    <row r="1643" customFormat="false" ht="15" hidden="false" customHeight="true" outlineLevel="0" collapsed="false">
      <c r="A1643" s="19" t="n">
        <v>46151.75</v>
      </c>
      <c r="B1643" s="1" t="s">
        <v>32</v>
      </c>
      <c r="C1643" s="1" t="s">
        <v>212</v>
      </c>
      <c r="D1643" s="1" t="s">
        <v>189</v>
      </c>
      <c r="E1643" s="1" t="n">
        <f aca="false">'✍️ Score Entry 2025-26'!F1647</f>
        <v>0</v>
      </c>
      <c r="F1643" s="1" t="n">
        <f aca="false">'✍️ Score Entry 2025-26'!G1647</f>
        <v>0</v>
      </c>
      <c r="G1643" s="20" t="b">
        <f aca="false">E1643&gt;F1643</f>
        <v>0</v>
      </c>
      <c r="H1643" s="20" t="b">
        <f aca="false">F1643&gt;E1643</f>
        <v>0</v>
      </c>
    </row>
    <row r="1644" customFormat="false" ht="15" hidden="false" customHeight="true" outlineLevel="0" collapsed="false">
      <c r="A1644" s="19" t="n">
        <v>46151.75</v>
      </c>
      <c r="B1644" s="1" t="s">
        <v>32</v>
      </c>
      <c r="C1644" s="1" t="s">
        <v>185</v>
      </c>
      <c r="D1644" s="1" t="s">
        <v>198</v>
      </c>
      <c r="E1644" s="1" t="n">
        <f aca="false">'✍️ Score Entry 2025-26'!F1648</f>
        <v>0</v>
      </c>
      <c r="F1644" s="1" t="n">
        <f aca="false">'✍️ Score Entry 2025-26'!G1648</f>
        <v>0</v>
      </c>
      <c r="G1644" s="20" t="b">
        <f aca="false">E1644&gt;F1644</f>
        <v>0</v>
      </c>
      <c r="H1644" s="20" t="b">
        <f aca="false">F1644&gt;E1644</f>
        <v>0</v>
      </c>
    </row>
    <row r="1645" customFormat="false" ht="15" hidden="false" customHeight="true" outlineLevel="0" collapsed="false">
      <c r="A1645" s="19" t="n">
        <v>46151.75</v>
      </c>
      <c r="B1645" s="1" t="s">
        <v>33</v>
      </c>
      <c r="C1645" s="1" t="s">
        <v>156</v>
      </c>
      <c r="D1645" s="1" t="s">
        <v>161</v>
      </c>
      <c r="E1645" s="1" t="n">
        <f aca="false">'✍️ Score Entry 2025-26'!F1649</f>
        <v>0</v>
      </c>
      <c r="F1645" s="1" t="n">
        <f aca="false">'✍️ Score Entry 2025-26'!G1649</f>
        <v>0</v>
      </c>
      <c r="G1645" s="20" t="b">
        <f aca="false">E1645&gt;F1645</f>
        <v>0</v>
      </c>
      <c r="H1645" s="20" t="b">
        <f aca="false">F1645&gt;E1645</f>
        <v>0</v>
      </c>
    </row>
    <row r="1646" customFormat="false" ht="15" hidden="false" customHeight="true" outlineLevel="0" collapsed="false">
      <c r="A1646" s="19" t="n">
        <v>46152.75</v>
      </c>
      <c r="B1646" s="1" t="s">
        <v>30</v>
      </c>
      <c r="C1646" s="1" t="s">
        <v>182</v>
      </c>
      <c r="D1646" s="1" t="s">
        <v>118</v>
      </c>
      <c r="E1646" s="1" t="n">
        <f aca="false">'✍️ Score Entry 2025-26'!F1650</f>
        <v>0</v>
      </c>
      <c r="F1646" s="1" t="n">
        <f aca="false">'✍️ Score Entry 2025-26'!G1650</f>
        <v>0</v>
      </c>
      <c r="G1646" s="20" t="b">
        <f aca="false">E1646&gt;F1646</f>
        <v>0</v>
      </c>
      <c r="H1646" s="20" t="b">
        <f aca="false">F1646&gt;E1646</f>
        <v>0</v>
      </c>
    </row>
    <row r="1647" customFormat="false" ht="15" hidden="false" customHeight="true" outlineLevel="0" collapsed="false">
      <c r="A1647" s="19" t="n">
        <v>46152.75</v>
      </c>
      <c r="B1647" s="1" t="s">
        <v>30</v>
      </c>
      <c r="C1647" s="1" t="s">
        <v>124</v>
      </c>
      <c r="D1647" s="1" t="s">
        <v>176</v>
      </c>
      <c r="E1647" s="1" t="n">
        <f aca="false">'✍️ Score Entry 2025-26'!F1651</f>
        <v>0</v>
      </c>
      <c r="F1647" s="1" t="n">
        <f aca="false">'✍️ Score Entry 2025-26'!G1651</f>
        <v>0</v>
      </c>
      <c r="G1647" s="20" t="b">
        <f aca="false">E1647&gt;F1647</f>
        <v>0</v>
      </c>
      <c r="H1647" s="20" t="b">
        <f aca="false">F1647&gt;E1647</f>
        <v>0</v>
      </c>
    </row>
    <row r="1648" customFormat="false" ht="15" hidden="false" customHeight="true" outlineLevel="0" collapsed="false">
      <c r="A1648" s="19" t="n">
        <v>46152.75</v>
      </c>
      <c r="B1648" s="1" t="s">
        <v>30</v>
      </c>
      <c r="C1648" s="1" t="s">
        <v>114</v>
      </c>
      <c r="D1648" s="1" t="s">
        <v>151</v>
      </c>
      <c r="E1648" s="1" t="n">
        <f aca="false">'✍️ Score Entry 2025-26'!F1652</f>
        <v>0</v>
      </c>
      <c r="F1648" s="1" t="n">
        <f aca="false">'✍️ Score Entry 2025-26'!G1652</f>
        <v>0</v>
      </c>
      <c r="G1648" s="20" t="b">
        <f aca="false">E1648&gt;F1648</f>
        <v>0</v>
      </c>
      <c r="H1648" s="20" t="b">
        <f aca="false">F1648&gt;E1648</f>
        <v>0</v>
      </c>
    </row>
    <row r="1649" customFormat="false" ht="15" hidden="false" customHeight="true" outlineLevel="0" collapsed="false">
      <c r="A1649" s="19" t="n">
        <v>46152.75</v>
      </c>
      <c r="B1649" s="1" t="s">
        <v>30</v>
      </c>
      <c r="C1649" s="1" t="s">
        <v>167</v>
      </c>
      <c r="D1649" s="1" t="s">
        <v>117</v>
      </c>
      <c r="E1649" s="1" t="n">
        <f aca="false">'✍️ Score Entry 2025-26'!F1653</f>
        <v>0</v>
      </c>
      <c r="F1649" s="1" t="n">
        <f aca="false">'✍️ Score Entry 2025-26'!G1653</f>
        <v>0</v>
      </c>
      <c r="G1649" s="20" t="b">
        <f aca="false">E1649&gt;F1649</f>
        <v>0</v>
      </c>
      <c r="H1649" s="20" t="b">
        <f aca="false">F1649&gt;E1649</f>
        <v>0</v>
      </c>
    </row>
    <row r="1650" customFormat="false" ht="15" hidden="false" customHeight="true" outlineLevel="0" collapsed="false">
      <c r="A1650" s="19" t="n">
        <v>46152.75</v>
      </c>
      <c r="B1650" s="1" t="s">
        <v>30</v>
      </c>
      <c r="C1650" s="1" t="s">
        <v>173</v>
      </c>
      <c r="D1650" s="1" t="s">
        <v>181</v>
      </c>
      <c r="E1650" s="1" t="n">
        <f aca="false">'✍️ Score Entry 2025-26'!F1654</f>
        <v>0</v>
      </c>
      <c r="F1650" s="1" t="n">
        <f aca="false">'✍️ Score Entry 2025-26'!G1654</f>
        <v>0</v>
      </c>
      <c r="G1650" s="20" t="b">
        <f aca="false">E1650&gt;F1650</f>
        <v>0</v>
      </c>
      <c r="H1650" s="20" t="b">
        <f aca="false">F1650&gt;E1650</f>
        <v>0</v>
      </c>
    </row>
    <row r="1651" customFormat="false" ht="15" hidden="false" customHeight="true" outlineLevel="0" collapsed="false">
      <c r="A1651" s="19" t="n">
        <v>46152.75</v>
      </c>
      <c r="B1651" s="1" t="s">
        <v>30</v>
      </c>
      <c r="C1651" s="1" t="s">
        <v>203</v>
      </c>
      <c r="D1651" s="1" t="s">
        <v>141</v>
      </c>
      <c r="E1651" s="1" t="n">
        <f aca="false">'✍️ Score Entry 2025-26'!F1655</f>
        <v>0</v>
      </c>
      <c r="F1651" s="1" t="n">
        <f aca="false">'✍️ Score Entry 2025-26'!G1655</f>
        <v>0</v>
      </c>
      <c r="G1651" s="20" t="b">
        <f aca="false">E1651&gt;F1651</f>
        <v>0</v>
      </c>
      <c r="H1651" s="20" t="b">
        <f aca="false">F1651&gt;E1651</f>
        <v>0</v>
      </c>
    </row>
    <row r="1652" customFormat="false" ht="15" hidden="false" customHeight="true" outlineLevel="0" collapsed="false">
      <c r="A1652" s="19" t="n">
        <v>46152.75</v>
      </c>
      <c r="B1652" s="1" t="s">
        <v>30</v>
      </c>
      <c r="C1652" s="1" t="s">
        <v>16</v>
      </c>
      <c r="D1652" s="1" t="s">
        <v>18</v>
      </c>
      <c r="E1652" s="1" t="n">
        <f aca="false">'✍️ Score Entry 2025-26'!F1656</f>
        <v>0</v>
      </c>
      <c r="F1652" s="1" t="n">
        <f aca="false">'✍️ Score Entry 2025-26'!G1656</f>
        <v>0</v>
      </c>
      <c r="G1652" s="20" t="b">
        <f aca="false">E1652&gt;F1652</f>
        <v>0</v>
      </c>
      <c r="H1652" s="20" t="b">
        <f aca="false">F1652&gt;E1652</f>
        <v>0</v>
      </c>
    </row>
    <row r="1653" customFormat="false" ht="15" hidden="false" customHeight="true" outlineLevel="0" collapsed="false">
      <c r="A1653" s="19" t="n">
        <v>46152.75</v>
      </c>
      <c r="B1653" s="1" t="s">
        <v>30</v>
      </c>
      <c r="C1653" s="1" t="s">
        <v>166</v>
      </c>
      <c r="D1653" s="1" t="s">
        <v>116</v>
      </c>
      <c r="E1653" s="1" t="n">
        <f aca="false">'✍️ Score Entry 2025-26'!F1657</f>
        <v>0</v>
      </c>
      <c r="F1653" s="1" t="n">
        <f aca="false">'✍️ Score Entry 2025-26'!G1657</f>
        <v>0</v>
      </c>
      <c r="G1653" s="20" t="b">
        <f aca="false">E1653&gt;F1653</f>
        <v>0</v>
      </c>
      <c r="H1653" s="20" t="b">
        <f aca="false">F1653&gt;E1653</f>
        <v>0</v>
      </c>
    </row>
    <row r="1654" customFormat="false" ht="15" hidden="false" customHeight="true" outlineLevel="0" collapsed="false">
      <c r="A1654" s="19" t="n">
        <v>46152.75</v>
      </c>
      <c r="B1654" s="1" t="s">
        <v>30</v>
      </c>
      <c r="C1654" s="1" t="s">
        <v>200</v>
      </c>
      <c r="D1654" s="1" t="s">
        <v>115</v>
      </c>
      <c r="E1654" s="1" t="n">
        <f aca="false">'✍️ Score Entry 2025-26'!F1658</f>
        <v>0</v>
      </c>
      <c r="F1654" s="1" t="n">
        <f aca="false">'✍️ Score Entry 2025-26'!G1658</f>
        <v>0</v>
      </c>
      <c r="G1654" s="20" t="b">
        <f aca="false">E1654&gt;F1654</f>
        <v>0</v>
      </c>
      <c r="H1654" s="20" t="b">
        <f aca="false">F1654&gt;E1654</f>
        <v>0</v>
      </c>
    </row>
    <row r="1655" customFormat="false" ht="15" hidden="false" customHeight="true" outlineLevel="0" collapsed="false">
      <c r="A1655" s="19" t="n">
        <v>46152.75</v>
      </c>
      <c r="B1655" s="1" t="s">
        <v>31</v>
      </c>
      <c r="C1655" s="1" t="s">
        <v>139</v>
      </c>
      <c r="D1655" s="1" t="s">
        <v>20</v>
      </c>
      <c r="E1655" s="1" t="n">
        <f aca="false">'✍️ Score Entry 2025-26'!F1659</f>
        <v>0</v>
      </c>
      <c r="F1655" s="1" t="n">
        <f aca="false">'✍️ Score Entry 2025-26'!G1659</f>
        <v>0</v>
      </c>
      <c r="G1655" s="20" t="b">
        <f aca="false">E1655&gt;F1655</f>
        <v>0</v>
      </c>
      <c r="H1655" s="20" t="b">
        <f aca="false">F1655&gt;E1655</f>
        <v>0</v>
      </c>
    </row>
    <row r="1656" customFormat="false" ht="15" hidden="false" customHeight="true" outlineLevel="0" collapsed="false">
      <c r="A1656" s="19" t="n">
        <v>46152.75</v>
      </c>
      <c r="B1656" s="1" t="s">
        <v>31</v>
      </c>
      <c r="C1656" s="1" t="s">
        <v>22</v>
      </c>
      <c r="D1656" s="1" t="s">
        <v>164</v>
      </c>
      <c r="E1656" s="1" t="n">
        <f aca="false">'✍️ Score Entry 2025-26'!F1660</f>
        <v>0</v>
      </c>
      <c r="F1656" s="1" t="n">
        <f aca="false">'✍️ Score Entry 2025-26'!G1660</f>
        <v>0</v>
      </c>
      <c r="G1656" s="20" t="b">
        <f aca="false">E1656&gt;F1656</f>
        <v>0</v>
      </c>
      <c r="H1656" s="20" t="b">
        <f aca="false">F1656&gt;E1656</f>
        <v>0</v>
      </c>
    </row>
    <row r="1657" customFormat="false" ht="15" hidden="false" customHeight="true" outlineLevel="0" collapsed="false">
      <c r="A1657" s="19" t="n">
        <v>46152.75</v>
      </c>
      <c r="B1657" s="1" t="s">
        <v>31</v>
      </c>
      <c r="C1657" s="1" t="s">
        <v>145</v>
      </c>
      <c r="D1657" s="1" t="s">
        <v>24</v>
      </c>
      <c r="E1657" s="1" t="n">
        <f aca="false">'✍️ Score Entry 2025-26'!F1661</f>
        <v>0</v>
      </c>
      <c r="F1657" s="1" t="n">
        <f aca="false">'✍️ Score Entry 2025-26'!G1661</f>
        <v>0</v>
      </c>
      <c r="G1657" s="20" t="b">
        <f aca="false">E1657&gt;F1657</f>
        <v>0</v>
      </c>
      <c r="H1657" s="20" t="b">
        <f aca="false">F1657&gt;E1657</f>
        <v>0</v>
      </c>
    </row>
    <row r="1658" customFormat="false" ht="15" hidden="false" customHeight="true" outlineLevel="0" collapsed="false">
      <c r="A1658" s="19" t="n">
        <v>46152.75</v>
      </c>
      <c r="B1658" s="1" t="s">
        <v>31</v>
      </c>
      <c r="C1658" s="1" t="s">
        <v>174</v>
      </c>
      <c r="D1658" s="1" t="s">
        <v>177</v>
      </c>
      <c r="E1658" s="1" t="n">
        <f aca="false">'✍️ Score Entry 2025-26'!F1662</f>
        <v>0</v>
      </c>
      <c r="F1658" s="1" t="n">
        <f aca="false">'✍️ Score Entry 2025-26'!G1662</f>
        <v>0</v>
      </c>
      <c r="G1658" s="20" t="b">
        <f aca="false">E1658&gt;F1658</f>
        <v>0</v>
      </c>
      <c r="H1658" s="20" t="b">
        <f aca="false">F1658&gt;E1658</f>
        <v>0</v>
      </c>
    </row>
    <row r="1659" customFormat="false" ht="15" hidden="false" customHeight="true" outlineLevel="0" collapsed="false">
      <c r="A1659" s="19" t="n">
        <v>46152.75</v>
      </c>
      <c r="B1659" s="1" t="s">
        <v>31</v>
      </c>
      <c r="C1659" s="1" t="s">
        <v>169</v>
      </c>
      <c r="D1659" s="1" t="s">
        <v>19</v>
      </c>
      <c r="E1659" s="1" t="n">
        <f aca="false">'✍️ Score Entry 2025-26'!F1663</f>
        <v>0</v>
      </c>
      <c r="F1659" s="1" t="n">
        <f aca="false">'✍️ Score Entry 2025-26'!G1663</f>
        <v>0</v>
      </c>
      <c r="G1659" s="20" t="b">
        <f aca="false">E1659&gt;F1659</f>
        <v>0</v>
      </c>
      <c r="H1659" s="20" t="b">
        <f aca="false">F1659&gt;E1659</f>
        <v>0</v>
      </c>
    </row>
    <row r="1660" customFormat="false" ht="15" hidden="false" customHeight="true" outlineLevel="0" collapsed="false">
      <c r="A1660" s="19" t="n">
        <v>46152.75</v>
      </c>
      <c r="B1660" s="1" t="s">
        <v>31</v>
      </c>
      <c r="C1660" s="1" t="s">
        <v>163</v>
      </c>
      <c r="D1660" s="1" t="s">
        <v>178</v>
      </c>
      <c r="E1660" s="1" t="n">
        <f aca="false">'✍️ Score Entry 2025-26'!F1664</f>
        <v>0</v>
      </c>
      <c r="F1660" s="1" t="n">
        <f aca="false">'✍️ Score Entry 2025-26'!G1664</f>
        <v>0</v>
      </c>
      <c r="G1660" s="20" t="b">
        <f aca="false">E1660&gt;F1660</f>
        <v>0</v>
      </c>
      <c r="H1660" s="20" t="b">
        <f aca="false">F1660&gt;E1660</f>
        <v>0</v>
      </c>
    </row>
    <row r="1661" customFormat="false" ht="15" hidden="false" customHeight="true" outlineLevel="0" collapsed="false">
      <c r="A1661" s="19" t="n">
        <v>46152.75</v>
      </c>
      <c r="B1661" s="1" t="s">
        <v>31</v>
      </c>
      <c r="C1661" s="1" t="s">
        <v>140</v>
      </c>
      <c r="D1661" s="1" t="s">
        <v>136</v>
      </c>
      <c r="E1661" s="1" t="n">
        <f aca="false">'✍️ Score Entry 2025-26'!F1665</f>
        <v>0</v>
      </c>
      <c r="F1661" s="1" t="n">
        <f aca="false">'✍️ Score Entry 2025-26'!G1665</f>
        <v>0</v>
      </c>
      <c r="G1661" s="20" t="b">
        <f aca="false">E1661&gt;F1661</f>
        <v>0</v>
      </c>
      <c r="H1661" s="20" t="b">
        <f aca="false">F1661&gt;E1661</f>
        <v>0</v>
      </c>
    </row>
    <row r="1662" customFormat="false" ht="15" hidden="false" customHeight="true" outlineLevel="0" collapsed="false">
      <c r="A1662" s="19" t="n">
        <v>46152.75</v>
      </c>
      <c r="B1662" s="1" t="s">
        <v>31</v>
      </c>
      <c r="C1662" s="1" t="s">
        <v>210</v>
      </c>
      <c r="D1662" s="1" t="s">
        <v>213</v>
      </c>
      <c r="E1662" s="1" t="n">
        <f aca="false">'✍️ Score Entry 2025-26'!F1666</f>
        <v>0</v>
      </c>
      <c r="F1662" s="1" t="n">
        <f aca="false">'✍️ Score Entry 2025-26'!G1666</f>
        <v>0</v>
      </c>
      <c r="G1662" s="20" t="b">
        <f aca="false">E1662&gt;F1662</f>
        <v>0</v>
      </c>
      <c r="H1662" s="20" t="b">
        <f aca="false">F1662&gt;E1662</f>
        <v>0</v>
      </c>
    </row>
    <row r="1663" customFormat="false" ht="15" hidden="false" customHeight="true" outlineLevel="0" collapsed="false">
      <c r="A1663" s="19" t="n">
        <v>46152.75</v>
      </c>
      <c r="B1663" s="1" t="s">
        <v>31</v>
      </c>
      <c r="C1663" s="1" t="s">
        <v>168</v>
      </c>
      <c r="D1663" s="1" t="s">
        <v>165</v>
      </c>
      <c r="E1663" s="1" t="n">
        <f aca="false">'✍️ Score Entry 2025-26'!F1667</f>
        <v>0</v>
      </c>
      <c r="F1663" s="1" t="n">
        <f aca="false">'✍️ Score Entry 2025-26'!G1667</f>
        <v>0</v>
      </c>
      <c r="G1663" s="20" t="b">
        <f aca="false">E1663&gt;F1663</f>
        <v>0</v>
      </c>
      <c r="H1663" s="20" t="b">
        <f aca="false">F1663&gt;E1663</f>
        <v>0</v>
      </c>
    </row>
    <row r="1664" customFormat="false" ht="15" hidden="false" customHeight="true" outlineLevel="0" collapsed="false">
      <c r="A1664" s="19" t="n">
        <v>46152.75</v>
      </c>
      <c r="B1664" s="1" t="s">
        <v>31</v>
      </c>
      <c r="C1664" s="1" t="s">
        <v>146</v>
      </c>
      <c r="D1664" s="1" t="s">
        <v>209</v>
      </c>
      <c r="E1664" s="1" t="n">
        <f aca="false">'✍️ Score Entry 2025-26'!F1668</f>
        <v>0</v>
      </c>
      <c r="F1664" s="1" t="n">
        <f aca="false">'✍️ Score Entry 2025-26'!G1668</f>
        <v>0</v>
      </c>
      <c r="G1664" s="20" t="b">
        <f aca="false">E1664&gt;F1664</f>
        <v>0</v>
      </c>
      <c r="H1664" s="20" t="b">
        <f aca="false">F1664&gt;E1664</f>
        <v>0</v>
      </c>
    </row>
    <row r="1665" customFormat="false" ht="15" hidden="false" customHeight="true" outlineLevel="0" collapsed="false">
      <c r="A1665" s="19" t="n">
        <v>46152.75</v>
      </c>
      <c r="B1665" s="1" t="s">
        <v>30</v>
      </c>
      <c r="C1665" s="1" t="s">
        <v>208</v>
      </c>
      <c r="D1665" s="1" t="s">
        <v>119</v>
      </c>
      <c r="E1665" s="1" t="n">
        <f aca="false">'✍️ Score Entry 2025-26'!F1669</f>
        <v>0</v>
      </c>
      <c r="F1665" s="1" t="n">
        <f aca="false">'✍️ Score Entry 2025-26'!G1669</f>
        <v>0</v>
      </c>
      <c r="G1665" s="20" t="b">
        <f aca="false">E1665&gt;F1665</f>
        <v>0</v>
      </c>
      <c r="H1665" s="20" t="b">
        <f aca="false">F1665&gt;E1665</f>
        <v>0</v>
      </c>
    </row>
    <row r="1666" customFormat="false" ht="15" hidden="false" customHeight="true" outlineLevel="0" collapsed="false">
      <c r="A1666" s="19" t="n">
        <v>46155.75</v>
      </c>
      <c r="B1666" s="1" t="s">
        <v>30</v>
      </c>
      <c r="C1666" s="1" t="s">
        <v>18</v>
      </c>
      <c r="D1666" s="1" t="s">
        <v>200</v>
      </c>
      <c r="E1666" s="1" t="n">
        <f aca="false">'✍️ Score Entry 2025-26'!F1670</f>
        <v>0</v>
      </c>
      <c r="F1666" s="1" t="n">
        <f aca="false">'✍️ Score Entry 2025-26'!G1670</f>
        <v>0</v>
      </c>
      <c r="G1666" s="20" t="b">
        <f aca="false">E1666&gt;F1666</f>
        <v>0</v>
      </c>
      <c r="H1666" s="20" t="b">
        <f aca="false">F1666&gt;E1666</f>
        <v>0</v>
      </c>
    </row>
    <row r="1667" customFormat="false" ht="15" hidden="false" customHeight="true" outlineLevel="0" collapsed="false">
      <c r="A1667" s="19" t="n">
        <v>46155.75</v>
      </c>
      <c r="B1667" s="1" t="s">
        <v>30</v>
      </c>
      <c r="C1667" s="1" t="s">
        <v>151</v>
      </c>
      <c r="D1667" s="1" t="s">
        <v>167</v>
      </c>
      <c r="E1667" s="1" t="n">
        <f aca="false">'✍️ Score Entry 2025-26'!F1671</f>
        <v>0</v>
      </c>
      <c r="F1667" s="1" t="n">
        <f aca="false">'✍️ Score Entry 2025-26'!G1671</f>
        <v>0</v>
      </c>
      <c r="G1667" s="20" t="b">
        <f aca="false">E1667&gt;F1667</f>
        <v>0</v>
      </c>
      <c r="H1667" s="20" t="b">
        <f aca="false">F1667&gt;E1667</f>
        <v>0</v>
      </c>
    </row>
    <row r="1668" customFormat="false" ht="15" hidden="false" customHeight="true" outlineLevel="0" collapsed="false">
      <c r="A1668" s="19" t="n">
        <v>46155.75</v>
      </c>
      <c r="B1668" s="1" t="s">
        <v>30</v>
      </c>
      <c r="C1668" s="1" t="s">
        <v>181</v>
      </c>
      <c r="D1668" s="1" t="s">
        <v>124</v>
      </c>
      <c r="E1668" s="1" t="n">
        <f aca="false">'✍️ Score Entry 2025-26'!F1672</f>
        <v>0</v>
      </c>
      <c r="F1668" s="1" t="n">
        <f aca="false">'✍️ Score Entry 2025-26'!G1672</f>
        <v>0</v>
      </c>
      <c r="G1668" s="20" t="b">
        <f aca="false">E1668&gt;F1668</f>
        <v>0</v>
      </c>
      <c r="H1668" s="20" t="b">
        <f aca="false">F1668&gt;E1668</f>
        <v>0</v>
      </c>
    </row>
    <row r="1669" customFormat="false" ht="15" hidden="false" customHeight="true" outlineLevel="0" collapsed="false">
      <c r="A1669" s="19" t="n">
        <v>46155.75</v>
      </c>
      <c r="B1669" s="1" t="s">
        <v>30</v>
      </c>
      <c r="C1669" s="1" t="s">
        <v>118</v>
      </c>
      <c r="D1669" s="1" t="s">
        <v>203</v>
      </c>
      <c r="E1669" s="1" t="n">
        <f aca="false">'✍️ Score Entry 2025-26'!F1673</f>
        <v>0</v>
      </c>
      <c r="F1669" s="1" t="n">
        <f aca="false">'✍️ Score Entry 2025-26'!G1673</f>
        <v>0</v>
      </c>
      <c r="G1669" s="20" t="b">
        <f aca="false">E1669&gt;F1669</f>
        <v>0</v>
      </c>
      <c r="H1669" s="20" t="b">
        <f aca="false">F1669&gt;E1669</f>
        <v>0</v>
      </c>
    </row>
    <row r="1670" customFormat="false" ht="15" hidden="false" customHeight="true" outlineLevel="0" collapsed="false">
      <c r="A1670" s="19" t="n">
        <v>46155.75</v>
      </c>
      <c r="B1670" s="1" t="s">
        <v>30</v>
      </c>
      <c r="C1670" s="1" t="s">
        <v>116</v>
      </c>
      <c r="D1670" s="1" t="s">
        <v>208</v>
      </c>
      <c r="E1670" s="1" t="n">
        <f aca="false">'✍️ Score Entry 2025-26'!F1674</f>
        <v>0</v>
      </c>
      <c r="F1670" s="1" t="n">
        <f aca="false">'✍️ Score Entry 2025-26'!G1674</f>
        <v>0</v>
      </c>
      <c r="G1670" s="20" t="b">
        <f aca="false">E1670&gt;F1670</f>
        <v>0</v>
      </c>
      <c r="H1670" s="20" t="b">
        <f aca="false">F1670&gt;E1670</f>
        <v>0</v>
      </c>
    </row>
    <row r="1671" customFormat="false" ht="15" hidden="false" customHeight="true" outlineLevel="0" collapsed="false">
      <c r="A1671" s="19" t="n">
        <v>46155.75</v>
      </c>
      <c r="B1671" s="1" t="s">
        <v>30</v>
      </c>
      <c r="C1671" s="1" t="s">
        <v>119</v>
      </c>
      <c r="D1671" s="1" t="s">
        <v>16</v>
      </c>
      <c r="E1671" s="1" t="n">
        <f aca="false">'✍️ Score Entry 2025-26'!F1675</f>
        <v>0</v>
      </c>
      <c r="F1671" s="1" t="n">
        <f aca="false">'✍️ Score Entry 2025-26'!G1675</f>
        <v>0</v>
      </c>
      <c r="G1671" s="20" t="b">
        <f aca="false">E1671&gt;F1671</f>
        <v>0</v>
      </c>
      <c r="H1671" s="20" t="b">
        <f aca="false">F1671&gt;E1671</f>
        <v>0</v>
      </c>
    </row>
    <row r="1672" customFormat="false" ht="15" hidden="false" customHeight="true" outlineLevel="0" collapsed="false">
      <c r="A1672" s="19" t="n">
        <v>46155.75</v>
      </c>
      <c r="B1672" s="1" t="s">
        <v>30</v>
      </c>
      <c r="C1672" s="1" t="s">
        <v>176</v>
      </c>
      <c r="D1672" s="1" t="s">
        <v>114</v>
      </c>
      <c r="E1672" s="1" t="n">
        <f aca="false">'✍️ Score Entry 2025-26'!F1676</f>
        <v>0</v>
      </c>
      <c r="F1672" s="1" t="n">
        <f aca="false">'✍️ Score Entry 2025-26'!G1676</f>
        <v>0</v>
      </c>
      <c r="G1672" s="20" t="b">
        <f aca="false">E1672&gt;F1672</f>
        <v>0</v>
      </c>
      <c r="H1672" s="20" t="b">
        <f aca="false">F1672&gt;E1672</f>
        <v>0</v>
      </c>
    </row>
    <row r="1673" customFormat="false" ht="15" hidden="false" customHeight="true" outlineLevel="0" collapsed="false">
      <c r="A1673" s="19" t="n">
        <v>46155.75</v>
      </c>
      <c r="B1673" s="1" t="s">
        <v>30</v>
      </c>
      <c r="C1673" s="1" t="s">
        <v>117</v>
      </c>
      <c r="D1673" s="1" t="s">
        <v>166</v>
      </c>
      <c r="E1673" s="1" t="n">
        <f aca="false">'✍️ Score Entry 2025-26'!F1677</f>
        <v>0</v>
      </c>
      <c r="F1673" s="1" t="n">
        <f aca="false">'✍️ Score Entry 2025-26'!G1677</f>
        <v>0</v>
      </c>
      <c r="G1673" s="20" t="b">
        <f aca="false">E1673&gt;F1673</f>
        <v>0</v>
      </c>
      <c r="H1673" s="20" t="b">
        <f aca="false">F1673&gt;E1673</f>
        <v>0</v>
      </c>
    </row>
    <row r="1674" customFormat="false" ht="15" hidden="false" customHeight="true" outlineLevel="0" collapsed="false">
      <c r="A1674" s="19" t="n">
        <v>46155.75</v>
      </c>
      <c r="B1674" s="1" t="s">
        <v>30</v>
      </c>
      <c r="C1674" s="1" t="s">
        <v>141</v>
      </c>
      <c r="D1674" s="1" t="s">
        <v>182</v>
      </c>
      <c r="E1674" s="1" t="n">
        <f aca="false">'✍️ Score Entry 2025-26'!F1678</f>
        <v>0</v>
      </c>
      <c r="F1674" s="1" t="n">
        <f aca="false">'✍️ Score Entry 2025-26'!G1678</f>
        <v>0</v>
      </c>
      <c r="G1674" s="20" t="b">
        <f aca="false">E1674&gt;F1674</f>
        <v>0</v>
      </c>
      <c r="H1674" s="20" t="b">
        <f aca="false">F1674&gt;E1674</f>
        <v>0</v>
      </c>
    </row>
    <row r="1675" customFormat="false" ht="15" hidden="false" customHeight="true" outlineLevel="0" collapsed="false">
      <c r="A1675" s="19" t="n">
        <v>46155.75</v>
      </c>
      <c r="B1675" s="1" t="s">
        <v>30</v>
      </c>
      <c r="C1675" s="1" t="s">
        <v>115</v>
      </c>
      <c r="D1675" s="1" t="s">
        <v>173</v>
      </c>
      <c r="E1675" s="1" t="n">
        <f aca="false">'✍️ Score Entry 2025-26'!F1679</f>
        <v>0</v>
      </c>
      <c r="F1675" s="1" t="n">
        <f aca="false">'✍️ Score Entry 2025-26'!G1679</f>
        <v>0</v>
      </c>
      <c r="G1675" s="20" t="b">
        <f aca="false">E1675&gt;F1675</f>
        <v>0</v>
      </c>
      <c r="H1675" s="20" t="b">
        <f aca="false">F1675&gt;E1675</f>
        <v>0</v>
      </c>
    </row>
    <row r="1676" customFormat="false" ht="15" hidden="false" customHeight="true" outlineLevel="0" collapsed="false">
      <c r="A1676" s="19" t="n">
        <v>46158.5625</v>
      </c>
      <c r="B1676" s="1" t="s">
        <v>32</v>
      </c>
      <c r="C1676" s="1" t="s">
        <v>183</v>
      </c>
      <c r="D1676" s="1" t="s">
        <v>193</v>
      </c>
      <c r="E1676" s="1" t="n">
        <f aca="false">'✍️ Score Entry 2025-26'!F1680</f>
        <v>0</v>
      </c>
      <c r="F1676" s="1" t="n">
        <f aca="false">'✍️ Score Entry 2025-26'!G1680</f>
        <v>0</v>
      </c>
      <c r="G1676" s="20" t="b">
        <f aca="false">E1676&gt;F1676</f>
        <v>0</v>
      </c>
      <c r="H1676" s="20" t="b">
        <f aca="false">F1676&gt;E1676</f>
        <v>0</v>
      </c>
    </row>
    <row r="1677" customFormat="false" ht="15" hidden="false" customHeight="true" outlineLevel="0" collapsed="false">
      <c r="A1677" s="19" t="n">
        <v>46158.5625</v>
      </c>
      <c r="B1677" s="1" t="s">
        <v>32</v>
      </c>
      <c r="C1677" s="1" t="s">
        <v>184</v>
      </c>
      <c r="D1677" s="1" t="s">
        <v>212</v>
      </c>
      <c r="E1677" s="1" t="n">
        <f aca="false">'✍️ Score Entry 2025-26'!F1681</f>
        <v>0</v>
      </c>
      <c r="F1677" s="1" t="n">
        <f aca="false">'✍️ Score Entry 2025-26'!G1681</f>
        <v>0</v>
      </c>
      <c r="G1677" s="20" t="b">
        <f aca="false">E1677&gt;F1677</f>
        <v>0</v>
      </c>
      <c r="H1677" s="20" t="b">
        <f aca="false">F1677&gt;E1677</f>
        <v>0</v>
      </c>
    </row>
    <row r="1678" customFormat="false" ht="15" hidden="false" customHeight="true" outlineLevel="0" collapsed="false">
      <c r="A1678" s="19" t="n">
        <v>46158.5625</v>
      </c>
      <c r="B1678" s="1" t="s">
        <v>32</v>
      </c>
      <c r="C1678" s="1" t="s">
        <v>196</v>
      </c>
      <c r="D1678" s="1" t="s">
        <v>190</v>
      </c>
      <c r="E1678" s="1" t="n">
        <f aca="false">'✍️ Score Entry 2025-26'!F1682</f>
        <v>0</v>
      </c>
      <c r="F1678" s="1" t="n">
        <f aca="false">'✍️ Score Entry 2025-26'!G1682</f>
        <v>0</v>
      </c>
      <c r="G1678" s="20" t="b">
        <f aca="false">E1678&gt;F1678</f>
        <v>0</v>
      </c>
      <c r="H1678" s="20" t="b">
        <f aca="false">F1678&gt;E1678</f>
        <v>0</v>
      </c>
    </row>
    <row r="1679" customFormat="false" ht="15" hidden="false" customHeight="true" outlineLevel="0" collapsed="false">
      <c r="A1679" s="19" t="n">
        <v>46158.5625</v>
      </c>
      <c r="B1679" s="1" t="s">
        <v>32</v>
      </c>
      <c r="C1679" s="1" t="s">
        <v>15</v>
      </c>
      <c r="D1679" s="1" t="s">
        <v>211</v>
      </c>
      <c r="E1679" s="1" t="n">
        <f aca="false">'✍️ Score Entry 2025-26'!F1683</f>
        <v>0</v>
      </c>
      <c r="F1679" s="1" t="n">
        <f aca="false">'✍️ Score Entry 2025-26'!G1683</f>
        <v>0</v>
      </c>
      <c r="G1679" s="20" t="b">
        <f aca="false">E1679&gt;F1679</f>
        <v>0</v>
      </c>
      <c r="H1679" s="20" t="b">
        <f aca="false">F1679&gt;E1679</f>
        <v>0</v>
      </c>
    </row>
    <row r="1680" customFormat="false" ht="15" hidden="false" customHeight="true" outlineLevel="0" collapsed="false">
      <c r="A1680" s="19" t="n">
        <v>46158.5625</v>
      </c>
      <c r="B1680" s="1" t="s">
        <v>32</v>
      </c>
      <c r="C1680" s="1" t="s">
        <v>198</v>
      </c>
      <c r="D1680" s="1" t="s">
        <v>197</v>
      </c>
      <c r="E1680" s="1" t="n">
        <f aca="false">'✍️ Score Entry 2025-26'!F1684</f>
        <v>0</v>
      </c>
      <c r="F1680" s="1" t="n">
        <f aca="false">'✍️ Score Entry 2025-26'!G1684</f>
        <v>0</v>
      </c>
      <c r="G1680" s="20" t="b">
        <f aca="false">E1680&gt;F1680</f>
        <v>0</v>
      </c>
      <c r="H1680" s="20" t="b">
        <f aca="false">F1680&gt;E1680</f>
        <v>0</v>
      </c>
    </row>
    <row r="1681" customFormat="false" ht="15" hidden="false" customHeight="true" outlineLevel="0" collapsed="false">
      <c r="A1681" s="19" t="n">
        <v>46158.5625</v>
      </c>
      <c r="B1681" s="1" t="s">
        <v>32</v>
      </c>
      <c r="C1681" s="1" t="s">
        <v>192</v>
      </c>
      <c r="D1681" s="1" t="s">
        <v>195</v>
      </c>
      <c r="E1681" s="1" t="n">
        <f aca="false">'✍️ Score Entry 2025-26'!F1685</f>
        <v>0</v>
      </c>
      <c r="F1681" s="1" t="n">
        <f aca="false">'✍️ Score Entry 2025-26'!G1685</f>
        <v>0</v>
      </c>
      <c r="G1681" s="20" t="b">
        <f aca="false">E1681&gt;F1681</f>
        <v>0</v>
      </c>
      <c r="H1681" s="20" t="b">
        <f aca="false">F1681&gt;E1681</f>
        <v>0</v>
      </c>
    </row>
    <row r="1682" customFormat="false" ht="15" hidden="false" customHeight="true" outlineLevel="0" collapsed="false">
      <c r="A1682" s="19" t="n">
        <v>46158.5625</v>
      </c>
      <c r="B1682" s="1" t="s">
        <v>32</v>
      </c>
      <c r="C1682" s="1" t="s">
        <v>199</v>
      </c>
      <c r="D1682" s="1" t="s">
        <v>187</v>
      </c>
      <c r="E1682" s="1" t="n">
        <f aca="false">'✍️ Score Entry 2025-26'!F1686</f>
        <v>0</v>
      </c>
      <c r="F1682" s="1" t="n">
        <f aca="false">'✍️ Score Entry 2025-26'!G1686</f>
        <v>0</v>
      </c>
      <c r="G1682" s="20" t="b">
        <f aca="false">E1682&gt;F1682</f>
        <v>0</v>
      </c>
      <c r="H1682" s="20" t="b">
        <f aca="false">F1682&gt;E1682</f>
        <v>0</v>
      </c>
    </row>
    <row r="1683" customFormat="false" ht="15" hidden="false" customHeight="true" outlineLevel="0" collapsed="false">
      <c r="A1683" s="19" t="n">
        <v>46158.5625</v>
      </c>
      <c r="B1683" s="1" t="s">
        <v>32</v>
      </c>
      <c r="C1683" s="1" t="s">
        <v>189</v>
      </c>
      <c r="D1683" s="1" t="s">
        <v>185</v>
      </c>
      <c r="E1683" s="1" t="n">
        <f aca="false">'✍️ Score Entry 2025-26'!F1687</f>
        <v>0</v>
      </c>
      <c r="F1683" s="1" t="n">
        <f aca="false">'✍️ Score Entry 2025-26'!G1687</f>
        <v>0</v>
      </c>
      <c r="G1683" s="20" t="b">
        <f aca="false">E1683&gt;F1683</f>
        <v>0</v>
      </c>
      <c r="H1683" s="20" t="b">
        <f aca="false">F1683&gt;E1683</f>
        <v>0</v>
      </c>
    </row>
    <row r="1684" customFormat="false" ht="15" hidden="false" customHeight="true" outlineLevel="0" collapsed="false">
      <c r="A1684" s="19" t="n">
        <v>46158.5625</v>
      </c>
      <c r="B1684" s="1" t="s">
        <v>32</v>
      </c>
      <c r="C1684" s="1" t="s">
        <v>188</v>
      </c>
      <c r="D1684" s="1" t="s">
        <v>191</v>
      </c>
      <c r="E1684" s="1" t="n">
        <f aca="false">'✍️ Score Entry 2025-26'!F1688</f>
        <v>0</v>
      </c>
      <c r="F1684" s="1" t="n">
        <f aca="false">'✍️ Score Entry 2025-26'!G1688</f>
        <v>0</v>
      </c>
      <c r="G1684" s="20" t="b">
        <f aca="false">E1684&gt;F1684</f>
        <v>0</v>
      </c>
      <c r="H1684" s="20" t="b">
        <f aca="false">F1684&gt;E1684</f>
        <v>0</v>
      </c>
    </row>
    <row r="1685" customFormat="false" ht="15" hidden="false" customHeight="true" outlineLevel="0" collapsed="false">
      <c r="A1685" s="19" t="n">
        <v>46158.75</v>
      </c>
      <c r="B1685" s="1" t="s">
        <v>33</v>
      </c>
      <c r="C1685" s="1" t="s">
        <v>159</v>
      </c>
      <c r="D1685" s="1" t="s">
        <v>158</v>
      </c>
      <c r="E1685" s="1" t="n">
        <f aca="false">'✍️ Score Entry 2025-26'!F1689</f>
        <v>0</v>
      </c>
      <c r="F1685" s="1" t="n">
        <f aca="false">'✍️ Score Entry 2025-26'!G1689</f>
        <v>0</v>
      </c>
      <c r="G1685" s="20" t="b">
        <f aca="false">E1685&gt;F1685</f>
        <v>0</v>
      </c>
      <c r="H1685" s="20" t="b">
        <f aca="false">F1685&gt;E1685</f>
        <v>0</v>
      </c>
    </row>
    <row r="1686" customFormat="false" ht="15" hidden="false" customHeight="true" outlineLevel="0" collapsed="false">
      <c r="A1686" s="19" t="n">
        <v>46158.75</v>
      </c>
      <c r="B1686" s="1" t="s">
        <v>33</v>
      </c>
      <c r="C1686" s="1" t="s">
        <v>161</v>
      </c>
      <c r="D1686" s="1" t="s">
        <v>149</v>
      </c>
      <c r="E1686" s="1" t="n">
        <f aca="false">'✍️ Score Entry 2025-26'!F1690</f>
        <v>0</v>
      </c>
      <c r="F1686" s="1" t="n">
        <f aca="false">'✍️ Score Entry 2025-26'!G1690</f>
        <v>0</v>
      </c>
      <c r="G1686" s="20" t="b">
        <f aca="false">E1686&gt;F1686</f>
        <v>0</v>
      </c>
      <c r="H1686" s="20" t="b">
        <f aca="false">F1686&gt;E1686</f>
        <v>0</v>
      </c>
    </row>
    <row r="1687" customFormat="false" ht="15" hidden="false" customHeight="true" outlineLevel="0" collapsed="false">
      <c r="A1687" s="19" t="n">
        <v>46158.75</v>
      </c>
      <c r="B1687" s="1" t="s">
        <v>33</v>
      </c>
      <c r="C1687" s="1" t="s">
        <v>155</v>
      </c>
      <c r="D1687" s="1" t="s">
        <v>204</v>
      </c>
      <c r="E1687" s="1" t="n">
        <f aca="false">'✍️ Score Entry 2025-26'!F1691</f>
        <v>0</v>
      </c>
      <c r="F1687" s="1" t="n">
        <f aca="false">'✍️ Score Entry 2025-26'!G1691</f>
        <v>0</v>
      </c>
      <c r="G1687" s="20" t="b">
        <f aca="false">E1687&gt;F1687</f>
        <v>0</v>
      </c>
      <c r="H1687" s="20" t="b">
        <f aca="false">F1687&gt;E1687</f>
        <v>0</v>
      </c>
    </row>
    <row r="1688" customFormat="false" ht="15" hidden="false" customHeight="true" outlineLevel="0" collapsed="false">
      <c r="A1688" s="19" t="n">
        <v>46158.75</v>
      </c>
      <c r="B1688" s="1" t="s">
        <v>33</v>
      </c>
      <c r="C1688" s="1" t="s">
        <v>206</v>
      </c>
      <c r="D1688" s="1" t="s">
        <v>17</v>
      </c>
      <c r="E1688" s="1" t="n">
        <f aca="false">'✍️ Score Entry 2025-26'!F1692</f>
        <v>0</v>
      </c>
      <c r="F1688" s="1" t="n">
        <f aca="false">'✍️ Score Entry 2025-26'!G1692</f>
        <v>0</v>
      </c>
      <c r="G1688" s="20" t="b">
        <f aca="false">E1688&gt;F1688</f>
        <v>0</v>
      </c>
      <c r="H1688" s="20" t="b">
        <f aca="false">F1688&gt;E1688</f>
        <v>0</v>
      </c>
    </row>
    <row r="1689" customFormat="false" ht="15" hidden="false" customHeight="true" outlineLevel="0" collapsed="false">
      <c r="A1689" s="19" t="n">
        <v>46158.75</v>
      </c>
      <c r="B1689" s="1" t="s">
        <v>33</v>
      </c>
      <c r="C1689" s="1" t="s">
        <v>172</v>
      </c>
      <c r="D1689" s="1" t="s">
        <v>157</v>
      </c>
      <c r="E1689" s="1" t="n">
        <f aca="false">'✍️ Score Entry 2025-26'!F1693</f>
        <v>0</v>
      </c>
      <c r="F1689" s="1" t="n">
        <f aca="false">'✍️ Score Entry 2025-26'!G1693</f>
        <v>0</v>
      </c>
      <c r="G1689" s="20" t="b">
        <f aca="false">E1689&gt;F1689</f>
        <v>0</v>
      </c>
      <c r="H1689" s="20" t="b">
        <f aca="false">F1689&gt;E1689</f>
        <v>0</v>
      </c>
    </row>
    <row r="1690" customFormat="false" ht="15" hidden="false" customHeight="true" outlineLevel="0" collapsed="false">
      <c r="A1690" s="19" t="n">
        <v>46158.75</v>
      </c>
      <c r="B1690" s="1" t="s">
        <v>33</v>
      </c>
      <c r="C1690" s="1" t="s">
        <v>205</v>
      </c>
      <c r="D1690" s="1" t="s">
        <v>120</v>
      </c>
      <c r="E1690" s="1" t="n">
        <f aca="false">'✍️ Score Entry 2025-26'!F1694</f>
        <v>0</v>
      </c>
      <c r="F1690" s="1" t="n">
        <f aca="false">'✍️ Score Entry 2025-26'!G1694</f>
        <v>0</v>
      </c>
      <c r="G1690" s="20" t="b">
        <f aca="false">E1690&gt;F1690</f>
        <v>0</v>
      </c>
      <c r="H1690" s="20" t="b">
        <f aca="false">F1690&gt;E1690</f>
        <v>0</v>
      </c>
    </row>
    <row r="1691" customFormat="false" ht="15" hidden="false" customHeight="true" outlineLevel="0" collapsed="false">
      <c r="A1691" s="19" t="n">
        <v>46158.75</v>
      </c>
      <c r="B1691" s="1" t="s">
        <v>33</v>
      </c>
      <c r="C1691" s="1" t="s">
        <v>144</v>
      </c>
      <c r="D1691" s="1" t="s">
        <v>154</v>
      </c>
      <c r="E1691" s="1" t="n">
        <f aca="false">'✍️ Score Entry 2025-26'!F1695</f>
        <v>0</v>
      </c>
      <c r="F1691" s="1" t="n">
        <f aca="false">'✍️ Score Entry 2025-26'!G1695</f>
        <v>0</v>
      </c>
      <c r="G1691" s="20" t="b">
        <f aca="false">E1691&gt;F1691</f>
        <v>0</v>
      </c>
      <c r="H1691" s="20" t="b">
        <f aca="false">F1691&gt;E1691</f>
        <v>0</v>
      </c>
    </row>
    <row r="1692" customFormat="false" ht="15" hidden="false" customHeight="true" outlineLevel="0" collapsed="false">
      <c r="A1692" s="19" t="n">
        <v>46158.75</v>
      </c>
      <c r="B1692" s="1" t="s">
        <v>33</v>
      </c>
      <c r="C1692" s="1" t="s">
        <v>134</v>
      </c>
      <c r="D1692" s="1" t="s">
        <v>156</v>
      </c>
      <c r="E1692" s="1" t="n">
        <f aca="false">'✍️ Score Entry 2025-26'!F1696</f>
        <v>0</v>
      </c>
      <c r="F1692" s="1" t="n">
        <f aca="false">'✍️ Score Entry 2025-26'!G1696</f>
        <v>0</v>
      </c>
      <c r="G1692" s="20" t="b">
        <f aca="false">E1692&gt;F1692</f>
        <v>0</v>
      </c>
      <c r="H1692" s="20" t="b">
        <f aca="false">F1692&gt;E1692</f>
        <v>0</v>
      </c>
    </row>
    <row r="1693" customFormat="false" ht="15" hidden="false" customHeight="true" outlineLevel="0" collapsed="false">
      <c r="A1693" s="19" t="n">
        <v>46158.75</v>
      </c>
      <c r="B1693" s="1" t="s">
        <v>33</v>
      </c>
      <c r="C1693" s="1" t="s">
        <v>135</v>
      </c>
      <c r="D1693" s="1" t="s">
        <v>171</v>
      </c>
      <c r="E1693" s="1" t="n">
        <f aca="false">'✍️ Score Entry 2025-26'!F1697</f>
        <v>0</v>
      </c>
      <c r="F1693" s="1" t="n">
        <f aca="false">'✍️ Score Entry 2025-26'!G1697</f>
        <v>0</v>
      </c>
      <c r="G1693" s="20" t="b">
        <f aca="false">E1693&gt;F1693</f>
        <v>0</v>
      </c>
      <c r="H1693" s="20" t="b">
        <f aca="false">F1693&gt;E1693</f>
        <v>0</v>
      </c>
    </row>
    <row r="1694" customFormat="false" ht="15" hidden="false" customHeight="true" outlineLevel="0" collapsed="false">
      <c r="A1694" s="19" t="n">
        <v>46159.5833333333</v>
      </c>
      <c r="B1694" s="1" t="s">
        <v>29</v>
      </c>
      <c r="C1694" s="1" t="s">
        <v>127</v>
      </c>
      <c r="D1694" s="1" t="s">
        <v>23</v>
      </c>
      <c r="E1694" s="1" t="n">
        <f aca="false">'✍️ Score Entry 2025-26'!F1698</f>
        <v>0</v>
      </c>
      <c r="F1694" s="1" t="n">
        <f aca="false">'✍️ Score Entry 2025-26'!G1698</f>
        <v>0</v>
      </c>
      <c r="G1694" s="20" t="b">
        <f aca="false">E1694&gt;F1694</f>
        <v>0</v>
      </c>
      <c r="H1694" s="20" t="b">
        <f aca="false">F1694&gt;E1694</f>
        <v>0</v>
      </c>
    </row>
    <row r="1695" customFormat="false" ht="15" hidden="false" customHeight="true" outlineLevel="0" collapsed="false">
      <c r="A1695" s="19" t="n">
        <v>46159.5833333333</v>
      </c>
      <c r="B1695" s="1" t="s">
        <v>29</v>
      </c>
      <c r="C1695" s="1" t="s">
        <v>152</v>
      </c>
      <c r="D1695" s="1" t="s">
        <v>153</v>
      </c>
      <c r="E1695" s="1" t="n">
        <f aca="false">'✍️ Score Entry 2025-26'!F1699</f>
        <v>0</v>
      </c>
      <c r="F1695" s="1" t="n">
        <f aca="false">'✍️ Score Entry 2025-26'!G1699</f>
        <v>0</v>
      </c>
      <c r="G1695" s="20" t="b">
        <f aca="false">E1695&gt;F1695</f>
        <v>0</v>
      </c>
      <c r="H1695" s="20" t="b">
        <f aca="false">F1695&gt;E1695</f>
        <v>0</v>
      </c>
    </row>
    <row r="1696" customFormat="false" ht="15" hidden="false" customHeight="true" outlineLevel="0" collapsed="false">
      <c r="A1696" s="19" t="n">
        <v>46159.5833333333</v>
      </c>
      <c r="B1696" s="1" t="s">
        <v>29</v>
      </c>
      <c r="C1696" s="1" t="s">
        <v>162</v>
      </c>
      <c r="D1696" s="1" t="s">
        <v>180</v>
      </c>
      <c r="E1696" s="1" t="n">
        <f aca="false">'✍️ Score Entry 2025-26'!F1700</f>
        <v>0</v>
      </c>
      <c r="F1696" s="1" t="n">
        <f aca="false">'✍️ Score Entry 2025-26'!G1700</f>
        <v>0</v>
      </c>
      <c r="G1696" s="20" t="b">
        <f aca="false">E1696&gt;F1696</f>
        <v>0</v>
      </c>
      <c r="H1696" s="20" t="b">
        <f aca="false">F1696&gt;E1696</f>
        <v>0</v>
      </c>
    </row>
    <row r="1697" customFormat="false" ht="15" hidden="false" customHeight="true" outlineLevel="0" collapsed="false">
      <c r="A1697" s="19" t="n">
        <v>46159.5833333333</v>
      </c>
      <c r="B1697" s="1" t="s">
        <v>29</v>
      </c>
      <c r="C1697" s="1" t="s">
        <v>128</v>
      </c>
      <c r="D1697" s="1" t="s">
        <v>202</v>
      </c>
      <c r="E1697" s="1" t="n">
        <f aca="false">'✍️ Score Entry 2025-26'!F1701</f>
        <v>0</v>
      </c>
      <c r="F1697" s="1" t="n">
        <f aca="false">'✍️ Score Entry 2025-26'!G1701</f>
        <v>0</v>
      </c>
      <c r="G1697" s="20" t="b">
        <f aca="false">E1697&gt;F1697</f>
        <v>0</v>
      </c>
      <c r="H1697" s="20" t="b">
        <f aca="false">F1697&gt;E1697</f>
        <v>0</v>
      </c>
    </row>
    <row r="1698" customFormat="false" ht="15" hidden="false" customHeight="true" outlineLevel="0" collapsed="false">
      <c r="A1698" s="19" t="n">
        <v>46159.5833333333</v>
      </c>
      <c r="B1698" s="1" t="s">
        <v>29</v>
      </c>
      <c r="C1698" s="1" t="s">
        <v>131</v>
      </c>
      <c r="D1698" s="1" t="s">
        <v>122</v>
      </c>
      <c r="E1698" s="1" t="n">
        <f aca="false">'✍️ Score Entry 2025-26'!F1702</f>
        <v>0</v>
      </c>
      <c r="F1698" s="1" t="n">
        <f aca="false">'✍️ Score Entry 2025-26'!G1702</f>
        <v>0</v>
      </c>
      <c r="G1698" s="20" t="b">
        <f aca="false">E1698&gt;F1698</f>
        <v>0</v>
      </c>
      <c r="H1698" s="20" t="b">
        <f aca="false">F1698&gt;E1698</f>
        <v>0</v>
      </c>
    </row>
    <row r="1699" customFormat="false" ht="15" hidden="false" customHeight="true" outlineLevel="0" collapsed="false">
      <c r="A1699" s="19" t="n">
        <v>46159.5833333333</v>
      </c>
      <c r="B1699" s="1" t="s">
        <v>29</v>
      </c>
      <c r="C1699" s="1" t="s">
        <v>121</v>
      </c>
      <c r="D1699" s="1" t="s">
        <v>126</v>
      </c>
      <c r="E1699" s="1" t="n">
        <f aca="false">'✍️ Score Entry 2025-26'!F1703</f>
        <v>0</v>
      </c>
      <c r="F1699" s="1" t="n">
        <f aca="false">'✍️ Score Entry 2025-26'!G1703</f>
        <v>0</v>
      </c>
      <c r="G1699" s="20" t="b">
        <f aca="false">E1699&gt;F1699</f>
        <v>0</v>
      </c>
      <c r="H1699" s="20" t="b">
        <f aca="false">F1699&gt;E1699</f>
        <v>0</v>
      </c>
    </row>
    <row r="1700" customFormat="false" ht="15" hidden="false" customHeight="true" outlineLevel="0" collapsed="false">
      <c r="A1700" s="19" t="n">
        <v>46159.5833333333</v>
      </c>
      <c r="B1700" s="1" t="s">
        <v>29</v>
      </c>
      <c r="C1700" s="1" t="s">
        <v>132</v>
      </c>
      <c r="D1700" s="1" t="s">
        <v>137</v>
      </c>
      <c r="E1700" s="1" t="n">
        <f aca="false">'✍️ Score Entry 2025-26'!F1704</f>
        <v>0</v>
      </c>
      <c r="F1700" s="1" t="n">
        <f aca="false">'✍️ Score Entry 2025-26'!G1704</f>
        <v>0</v>
      </c>
      <c r="G1700" s="20" t="b">
        <f aca="false">E1700&gt;F1700</f>
        <v>0</v>
      </c>
      <c r="H1700" s="20" t="b">
        <f aca="false">F1700&gt;E1700</f>
        <v>0</v>
      </c>
    </row>
    <row r="1701" customFormat="false" ht="15" hidden="false" customHeight="true" outlineLevel="0" collapsed="false">
      <c r="A1701" s="19" t="n">
        <v>46159.5833333333</v>
      </c>
      <c r="B1701" s="1" t="s">
        <v>29</v>
      </c>
      <c r="C1701" s="1" t="s">
        <v>130</v>
      </c>
      <c r="D1701" s="1" t="s">
        <v>201</v>
      </c>
      <c r="E1701" s="1" t="n">
        <f aca="false">'✍️ Score Entry 2025-26'!F1705</f>
        <v>0</v>
      </c>
      <c r="F1701" s="1" t="n">
        <f aca="false">'✍️ Score Entry 2025-26'!G1705</f>
        <v>0</v>
      </c>
      <c r="G1701" s="20" t="b">
        <f aca="false">E1701&gt;F1701</f>
        <v>0</v>
      </c>
      <c r="H1701" s="20" t="b">
        <f aca="false">F1701&gt;E1701</f>
        <v>0</v>
      </c>
    </row>
    <row r="1702" customFormat="false" ht="15" hidden="false" customHeight="true" outlineLevel="0" collapsed="false">
      <c r="A1702" s="19" t="n">
        <v>46159.5833333333</v>
      </c>
      <c r="B1702" s="1" t="s">
        <v>29</v>
      </c>
      <c r="C1702" s="1" t="s">
        <v>207</v>
      </c>
      <c r="D1702" s="1" t="s">
        <v>129</v>
      </c>
      <c r="E1702" s="1" t="n">
        <f aca="false">'✍️ Score Entry 2025-26'!F1706</f>
        <v>0</v>
      </c>
      <c r="F1702" s="1" t="n">
        <f aca="false">'✍️ Score Entry 2025-26'!G1706</f>
        <v>0</v>
      </c>
      <c r="G1702" s="20" t="b">
        <f aca="false">E1702&gt;F1702</f>
        <v>0</v>
      </c>
      <c r="H1702" s="20" t="b">
        <f aca="false">F1702&gt;E1702</f>
        <v>0</v>
      </c>
    </row>
    <row r="1703" customFormat="false" ht="15" hidden="false" customHeight="true" outlineLevel="0" collapsed="false">
      <c r="A1703" s="19" t="n">
        <v>46159.5833333333</v>
      </c>
      <c r="B1703" s="1" t="s">
        <v>29</v>
      </c>
      <c r="C1703" s="1" t="s">
        <v>138</v>
      </c>
      <c r="D1703" s="1" t="s">
        <v>21</v>
      </c>
      <c r="E1703" s="1" t="n">
        <f aca="false">'✍️ Score Entry 2025-26'!F1707</f>
        <v>0</v>
      </c>
      <c r="F1703" s="1" t="n">
        <f aca="false">'✍️ Score Entry 2025-26'!G1707</f>
        <v>0</v>
      </c>
      <c r="G1703" s="20" t="b">
        <f aca="false">E1703&gt;F1703</f>
        <v>0</v>
      </c>
      <c r="H1703" s="20" t="b">
        <f aca="false">F1703&gt;E1703</f>
        <v>0</v>
      </c>
    </row>
    <row r="1704" customFormat="false" ht="15" hidden="false" customHeight="true" outlineLevel="0" collapsed="false">
      <c r="A1704" s="19" t="n">
        <v>46159.75</v>
      </c>
      <c r="B1704" s="1" t="s">
        <v>31</v>
      </c>
      <c r="C1704" s="1" t="s">
        <v>209</v>
      </c>
      <c r="D1704" s="1" t="s">
        <v>174</v>
      </c>
      <c r="E1704" s="1" t="n">
        <f aca="false">'✍️ Score Entry 2025-26'!F1708</f>
        <v>0</v>
      </c>
      <c r="F1704" s="1" t="n">
        <f aca="false">'✍️ Score Entry 2025-26'!G1708</f>
        <v>0</v>
      </c>
      <c r="G1704" s="20" t="b">
        <f aca="false">E1704&gt;F1704</f>
        <v>0</v>
      </c>
      <c r="H1704" s="20" t="b">
        <f aca="false">F1704&gt;E1704</f>
        <v>0</v>
      </c>
    </row>
    <row r="1705" customFormat="false" ht="15" hidden="false" customHeight="true" outlineLevel="0" collapsed="false">
      <c r="A1705" s="19" t="n">
        <v>46159.75</v>
      </c>
      <c r="B1705" s="1" t="s">
        <v>31</v>
      </c>
      <c r="C1705" s="1" t="s">
        <v>24</v>
      </c>
      <c r="D1705" s="1" t="s">
        <v>164</v>
      </c>
      <c r="E1705" s="1" t="n">
        <f aca="false">'✍️ Score Entry 2025-26'!F1709</f>
        <v>0</v>
      </c>
      <c r="F1705" s="1" t="n">
        <f aca="false">'✍️ Score Entry 2025-26'!G1709</f>
        <v>0</v>
      </c>
      <c r="G1705" s="20" t="b">
        <f aca="false">E1705&gt;F1705</f>
        <v>0</v>
      </c>
      <c r="H1705" s="20" t="b">
        <f aca="false">F1705&gt;E1705</f>
        <v>0</v>
      </c>
    </row>
    <row r="1706" customFormat="false" ht="15" hidden="false" customHeight="true" outlineLevel="0" collapsed="false">
      <c r="A1706" s="19" t="n">
        <v>46159.75</v>
      </c>
      <c r="B1706" s="1" t="s">
        <v>30</v>
      </c>
      <c r="C1706" s="1" t="s">
        <v>124</v>
      </c>
      <c r="D1706" s="1" t="s">
        <v>18</v>
      </c>
      <c r="E1706" s="1" t="n">
        <f aca="false">'✍️ Score Entry 2025-26'!F1710</f>
        <v>0</v>
      </c>
      <c r="F1706" s="1" t="n">
        <f aca="false">'✍️ Score Entry 2025-26'!G1710</f>
        <v>0</v>
      </c>
      <c r="G1706" s="20" t="b">
        <f aca="false">E1706&gt;F1706</f>
        <v>0</v>
      </c>
      <c r="H1706" s="20" t="b">
        <f aca="false">F1706&gt;E1706</f>
        <v>0</v>
      </c>
    </row>
    <row r="1707" customFormat="false" ht="15" hidden="false" customHeight="true" outlineLevel="0" collapsed="false">
      <c r="A1707" s="19" t="n">
        <v>46159.75</v>
      </c>
      <c r="B1707" s="1" t="s">
        <v>30</v>
      </c>
      <c r="C1707" s="1" t="s">
        <v>166</v>
      </c>
      <c r="D1707" s="1" t="s">
        <v>151</v>
      </c>
      <c r="E1707" s="1" t="n">
        <f aca="false">'✍️ Score Entry 2025-26'!F1711</f>
        <v>0</v>
      </c>
      <c r="F1707" s="1" t="n">
        <f aca="false">'✍️ Score Entry 2025-26'!G1711</f>
        <v>0</v>
      </c>
      <c r="G1707" s="20" t="b">
        <f aca="false">E1707&gt;F1707</f>
        <v>0</v>
      </c>
      <c r="H1707" s="20" t="b">
        <f aca="false">F1707&gt;E1707</f>
        <v>0</v>
      </c>
    </row>
    <row r="1708" customFormat="false" ht="15" hidden="false" customHeight="true" outlineLevel="0" collapsed="false">
      <c r="A1708" s="19" t="n">
        <v>46159.75</v>
      </c>
      <c r="B1708" s="1" t="s">
        <v>30</v>
      </c>
      <c r="C1708" s="1" t="s">
        <v>114</v>
      </c>
      <c r="D1708" s="1" t="s">
        <v>118</v>
      </c>
      <c r="E1708" s="1" t="n">
        <f aca="false">'✍️ Score Entry 2025-26'!F1712</f>
        <v>0</v>
      </c>
      <c r="F1708" s="1" t="n">
        <f aca="false">'✍️ Score Entry 2025-26'!G1712</f>
        <v>0</v>
      </c>
      <c r="G1708" s="20" t="b">
        <f aca="false">E1708&gt;F1708</f>
        <v>0</v>
      </c>
      <c r="H1708" s="20" t="b">
        <f aca="false">F1708&gt;E1708</f>
        <v>0</v>
      </c>
    </row>
    <row r="1709" customFormat="false" ht="15" hidden="false" customHeight="true" outlineLevel="0" collapsed="false">
      <c r="A1709" s="19" t="n">
        <v>46159.75</v>
      </c>
      <c r="B1709" s="1" t="s">
        <v>30</v>
      </c>
      <c r="C1709" s="1" t="s">
        <v>208</v>
      </c>
      <c r="D1709" s="1" t="s">
        <v>115</v>
      </c>
      <c r="E1709" s="1" t="n">
        <f aca="false">'✍️ Score Entry 2025-26'!F1713</f>
        <v>0</v>
      </c>
      <c r="F1709" s="1" t="n">
        <f aca="false">'✍️ Score Entry 2025-26'!G1713</f>
        <v>0</v>
      </c>
      <c r="G1709" s="20" t="b">
        <f aca="false">E1709&gt;F1709</f>
        <v>0</v>
      </c>
      <c r="H1709" s="20" t="b">
        <f aca="false">F1709&gt;E1709</f>
        <v>0</v>
      </c>
    </row>
    <row r="1710" customFormat="false" ht="15" hidden="false" customHeight="true" outlineLevel="0" collapsed="false">
      <c r="A1710" s="19" t="n">
        <v>46159.75</v>
      </c>
      <c r="B1710" s="1" t="s">
        <v>30</v>
      </c>
      <c r="C1710" s="1" t="s">
        <v>16</v>
      </c>
      <c r="D1710" s="1" t="s">
        <v>116</v>
      </c>
      <c r="E1710" s="1" t="n">
        <f aca="false">'✍️ Score Entry 2025-26'!F1714</f>
        <v>0</v>
      </c>
      <c r="F1710" s="1" t="n">
        <f aca="false">'✍️ Score Entry 2025-26'!G1714</f>
        <v>0</v>
      </c>
      <c r="G1710" s="20" t="b">
        <f aca="false">E1710&gt;F1710</f>
        <v>0</v>
      </c>
      <c r="H1710" s="20" t="b">
        <f aca="false">F1710&gt;E1710</f>
        <v>0</v>
      </c>
    </row>
    <row r="1711" customFormat="false" ht="15" hidden="false" customHeight="true" outlineLevel="0" collapsed="false">
      <c r="A1711" s="19" t="n">
        <v>46159.75</v>
      </c>
      <c r="B1711" s="1" t="s">
        <v>30</v>
      </c>
      <c r="C1711" s="1" t="s">
        <v>182</v>
      </c>
      <c r="D1711" s="1" t="s">
        <v>117</v>
      </c>
      <c r="E1711" s="1" t="n">
        <f aca="false">'✍️ Score Entry 2025-26'!F1715</f>
        <v>0</v>
      </c>
      <c r="F1711" s="1" t="n">
        <f aca="false">'✍️ Score Entry 2025-26'!G1715</f>
        <v>0</v>
      </c>
      <c r="G1711" s="20" t="b">
        <f aca="false">E1711&gt;F1711</f>
        <v>0</v>
      </c>
      <c r="H1711" s="20" t="b">
        <f aca="false">F1711&gt;E1711</f>
        <v>0</v>
      </c>
    </row>
    <row r="1712" customFormat="false" ht="15" hidden="false" customHeight="true" outlineLevel="0" collapsed="false">
      <c r="A1712" s="19" t="n">
        <v>46159.75</v>
      </c>
      <c r="B1712" s="1" t="s">
        <v>30</v>
      </c>
      <c r="C1712" s="1" t="s">
        <v>203</v>
      </c>
      <c r="D1712" s="1" t="s">
        <v>173</v>
      </c>
      <c r="E1712" s="1" t="n">
        <f aca="false">'✍️ Score Entry 2025-26'!F1716</f>
        <v>0</v>
      </c>
      <c r="F1712" s="1" t="n">
        <f aca="false">'✍️ Score Entry 2025-26'!G1716</f>
        <v>0</v>
      </c>
      <c r="G1712" s="20" t="b">
        <f aca="false">E1712&gt;F1712</f>
        <v>0</v>
      </c>
      <c r="H1712" s="20" t="b">
        <f aca="false">F1712&gt;E1712</f>
        <v>0</v>
      </c>
    </row>
    <row r="1713" customFormat="false" ht="15" hidden="false" customHeight="true" outlineLevel="0" collapsed="false">
      <c r="A1713" s="19" t="n">
        <v>46159.75</v>
      </c>
      <c r="B1713" s="1" t="s">
        <v>30</v>
      </c>
      <c r="C1713" s="1" t="s">
        <v>200</v>
      </c>
      <c r="D1713" s="1" t="s">
        <v>119</v>
      </c>
      <c r="E1713" s="1" t="n">
        <f aca="false">'✍️ Score Entry 2025-26'!F1717</f>
        <v>0</v>
      </c>
      <c r="F1713" s="1" t="n">
        <f aca="false">'✍️ Score Entry 2025-26'!G1717</f>
        <v>0</v>
      </c>
      <c r="G1713" s="20" t="b">
        <f aca="false">E1713&gt;F1713</f>
        <v>0</v>
      </c>
      <c r="H1713" s="20" t="b">
        <f aca="false">F1713&gt;E1713</f>
        <v>0</v>
      </c>
    </row>
    <row r="1714" customFormat="false" ht="15" hidden="false" customHeight="true" outlineLevel="0" collapsed="false">
      <c r="A1714" s="19" t="n">
        <v>46159.75</v>
      </c>
      <c r="B1714" s="1" t="s">
        <v>30</v>
      </c>
      <c r="C1714" s="1" t="s">
        <v>141</v>
      </c>
      <c r="D1714" s="1" t="s">
        <v>176</v>
      </c>
      <c r="E1714" s="1" t="n">
        <f aca="false">'✍️ Score Entry 2025-26'!F1718</f>
        <v>0</v>
      </c>
      <c r="F1714" s="1" t="n">
        <f aca="false">'✍️ Score Entry 2025-26'!G1718</f>
        <v>0</v>
      </c>
      <c r="G1714" s="20" t="b">
        <f aca="false">E1714&gt;F1714</f>
        <v>0</v>
      </c>
      <c r="H1714" s="20" t="b">
        <f aca="false">F1714&gt;E1714</f>
        <v>0</v>
      </c>
    </row>
    <row r="1715" customFormat="false" ht="15" hidden="false" customHeight="true" outlineLevel="0" collapsed="false">
      <c r="A1715" s="19" t="n">
        <v>46159.75</v>
      </c>
      <c r="B1715" s="1" t="s">
        <v>31</v>
      </c>
      <c r="C1715" s="1" t="s">
        <v>178</v>
      </c>
      <c r="D1715" s="1" t="s">
        <v>139</v>
      </c>
      <c r="E1715" s="1" t="n">
        <f aca="false">'✍️ Score Entry 2025-26'!F1719</f>
        <v>0</v>
      </c>
      <c r="F1715" s="1" t="n">
        <f aca="false">'✍️ Score Entry 2025-26'!G1719</f>
        <v>0</v>
      </c>
      <c r="G1715" s="20" t="b">
        <f aca="false">E1715&gt;F1715</f>
        <v>0</v>
      </c>
      <c r="H1715" s="20" t="b">
        <f aca="false">F1715&gt;E1715</f>
        <v>0</v>
      </c>
    </row>
    <row r="1716" customFormat="false" ht="15" hidden="false" customHeight="true" outlineLevel="0" collapsed="false">
      <c r="A1716" s="19" t="n">
        <v>46159.75</v>
      </c>
      <c r="B1716" s="1" t="s">
        <v>31</v>
      </c>
      <c r="C1716" s="1" t="s">
        <v>136</v>
      </c>
      <c r="D1716" s="1" t="s">
        <v>145</v>
      </c>
      <c r="E1716" s="1" t="n">
        <f aca="false">'✍️ Score Entry 2025-26'!F1720</f>
        <v>0</v>
      </c>
      <c r="F1716" s="1" t="n">
        <f aca="false">'✍️ Score Entry 2025-26'!G1720</f>
        <v>0</v>
      </c>
      <c r="G1716" s="20" t="b">
        <f aca="false">E1716&gt;F1716</f>
        <v>0</v>
      </c>
      <c r="H1716" s="20" t="b">
        <f aca="false">F1716&gt;E1716</f>
        <v>0</v>
      </c>
    </row>
    <row r="1717" customFormat="false" ht="15" hidden="false" customHeight="true" outlineLevel="0" collapsed="false">
      <c r="A1717" s="19" t="n">
        <v>46159.75</v>
      </c>
      <c r="B1717" s="1" t="s">
        <v>31</v>
      </c>
      <c r="C1717" s="1" t="s">
        <v>19</v>
      </c>
      <c r="D1717" s="1" t="s">
        <v>163</v>
      </c>
      <c r="E1717" s="1" t="n">
        <f aca="false">'✍️ Score Entry 2025-26'!F1721</f>
        <v>0</v>
      </c>
      <c r="F1717" s="1" t="n">
        <f aca="false">'✍️ Score Entry 2025-26'!G1721</f>
        <v>0</v>
      </c>
      <c r="G1717" s="20" t="b">
        <f aca="false">E1717&gt;F1717</f>
        <v>0</v>
      </c>
      <c r="H1717" s="20" t="b">
        <f aca="false">F1717&gt;E1717</f>
        <v>0</v>
      </c>
    </row>
    <row r="1718" customFormat="false" ht="15" hidden="false" customHeight="true" outlineLevel="0" collapsed="false">
      <c r="A1718" s="19" t="n">
        <v>46159.75</v>
      </c>
      <c r="B1718" s="1" t="s">
        <v>31</v>
      </c>
      <c r="C1718" s="1" t="s">
        <v>177</v>
      </c>
      <c r="D1718" s="1" t="s">
        <v>140</v>
      </c>
      <c r="E1718" s="1" t="n">
        <f aca="false">'✍️ Score Entry 2025-26'!F1722</f>
        <v>0</v>
      </c>
      <c r="F1718" s="1" t="n">
        <f aca="false">'✍️ Score Entry 2025-26'!G1722</f>
        <v>0</v>
      </c>
      <c r="G1718" s="20" t="b">
        <f aca="false">E1718&gt;F1718</f>
        <v>0</v>
      </c>
      <c r="H1718" s="20" t="b">
        <f aca="false">F1718&gt;E1718</f>
        <v>0</v>
      </c>
    </row>
    <row r="1719" customFormat="false" ht="15" hidden="false" customHeight="true" outlineLevel="0" collapsed="false">
      <c r="A1719" s="19" t="n">
        <v>46159.75</v>
      </c>
      <c r="B1719" s="1" t="s">
        <v>31</v>
      </c>
      <c r="C1719" s="1" t="s">
        <v>20</v>
      </c>
      <c r="D1719" s="1" t="s">
        <v>169</v>
      </c>
      <c r="E1719" s="1" t="n">
        <f aca="false">'✍️ Score Entry 2025-26'!F1723</f>
        <v>0</v>
      </c>
      <c r="F1719" s="1" t="n">
        <f aca="false">'✍️ Score Entry 2025-26'!G1723</f>
        <v>0</v>
      </c>
      <c r="G1719" s="20" t="b">
        <f aca="false">E1719&gt;F1719</f>
        <v>0</v>
      </c>
      <c r="H1719" s="20" t="b">
        <f aca="false">F1719&gt;E1719</f>
        <v>0</v>
      </c>
    </row>
    <row r="1720" customFormat="false" ht="15" hidden="false" customHeight="true" outlineLevel="0" collapsed="false">
      <c r="A1720" s="19" t="n">
        <v>46159.75</v>
      </c>
      <c r="B1720" s="1" t="s">
        <v>31</v>
      </c>
      <c r="C1720" s="1" t="s">
        <v>165</v>
      </c>
      <c r="D1720" s="1" t="s">
        <v>210</v>
      </c>
      <c r="E1720" s="1" t="n">
        <f aca="false">'✍️ Score Entry 2025-26'!F1724</f>
        <v>0</v>
      </c>
      <c r="F1720" s="1" t="n">
        <f aca="false">'✍️ Score Entry 2025-26'!G1724</f>
        <v>0</v>
      </c>
      <c r="G1720" s="20" t="b">
        <f aca="false">E1720&gt;F1720</f>
        <v>0</v>
      </c>
      <c r="H1720" s="20" t="b">
        <f aca="false">F1720&gt;E1720</f>
        <v>0</v>
      </c>
    </row>
    <row r="1721" customFormat="false" ht="15" hidden="false" customHeight="true" outlineLevel="0" collapsed="false">
      <c r="A1721" s="19" t="n">
        <v>46159.75</v>
      </c>
      <c r="B1721" s="1" t="s">
        <v>31</v>
      </c>
      <c r="C1721" s="1" t="s">
        <v>168</v>
      </c>
      <c r="D1721" s="1" t="s">
        <v>146</v>
      </c>
      <c r="E1721" s="1" t="n">
        <f aca="false">'✍️ Score Entry 2025-26'!F1725</f>
        <v>0</v>
      </c>
      <c r="F1721" s="1" t="n">
        <f aca="false">'✍️ Score Entry 2025-26'!G1725</f>
        <v>0</v>
      </c>
      <c r="G1721" s="20" t="b">
        <f aca="false">E1721&gt;F1721</f>
        <v>0</v>
      </c>
      <c r="H1721" s="20" t="b">
        <f aca="false">F1721&gt;E1721</f>
        <v>0</v>
      </c>
    </row>
    <row r="1722" customFormat="false" ht="15" hidden="false" customHeight="true" outlineLevel="0" collapsed="false">
      <c r="A1722" s="19" t="n">
        <v>46159.75</v>
      </c>
      <c r="B1722" s="1" t="s">
        <v>30</v>
      </c>
      <c r="C1722" s="1" t="s">
        <v>167</v>
      </c>
      <c r="D1722" s="1" t="s">
        <v>181</v>
      </c>
      <c r="E1722" s="1" t="n">
        <f aca="false">'✍️ Score Entry 2025-26'!F1726</f>
        <v>0</v>
      </c>
      <c r="F1722" s="1" t="n">
        <f aca="false">'✍️ Score Entry 2025-26'!G1726</f>
        <v>0</v>
      </c>
      <c r="G1722" s="20" t="b">
        <f aca="false">E1722&gt;F1722</f>
        <v>0</v>
      </c>
      <c r="H1722" s="20" t="b">
        <f aca="false">F1722&gt;E1722</f>
        <v>0</v>
      </c>
    </row>
    <row r="1723" customFormat="false" ht="15" hidden="false" customHeight="true" outlineLevel="0" collapsed="false">
      <c r="A1723" s="19" t="n">
        <v>46159.75</v>
      </c>
      <c r="B1723" s="1" t="s">
        <v>31</v>
      </c>
      <c r="C1723" s="1" t="s">
        <v>213</v>
      </c>
      <c r="D1723" s="1" t="s">
        <v>22</v>
      </c>
      <c r="E1723" s="1" t="n">
        <f aca="false">'✍️ Score Entry 2025-26'!F1727</f>
        <v>0</v>
      </c>
      <c r="F1723" s="1" t="n">
        <f aca="false">'✍️ Score Entry 2025-26'!G1727</f>
        <v>0</v>
      </c>
      <c r="G1723" s="20" t="b">
        <f aca="false">E1723&gt;F1723</f>
        <v>0</v>
      </c>
      <c r="H1723" s="20" t="b">
        <f aca="false">F1723&gt;E1723</f>
        <v>0</v>
      </c>
    </row>
    <row r="1724" customFormat="false" ht="15" hidden="false" customHeight="true" outlineLevel="0" collapsed="false">
      <c r="A1724" s="19" t="n">
        <v>46166.625</v>
      </c>
      <c r="B1724" s="1" t="s">
        <v>29</v>
      </c>
      <c r="C1724" s="1" t="s">
        <v>21</v>
      </c>
      <c r="D1724" s="1" t="s">
        <v>152</v>
      </c>
      <c r="E1724" s="1" t="n">
        <f aca="false">'✍️ Score Entry 2025-26'!F1728</f>
        <v>0</v>
      </c>
      <c r="F1724" s="1" t="n">
        <f aca="false">'✍️ Score Entry 2025-26'!G1728</f>
        <v>0</v>
      </c>
      <c r="G1724" s="20" t="b">
        <f aca="false">E1724&gt;F1724</f>
        <v>0</v>
      </c>
      <c r="H1724" s="20" t="b">
        <f aca="false">F1724&gt;E1724</f>
        <v>0</v>
      </c>
    </row>
    <row r="1725" customFormat="false" ht="15" hidden="false" customHeight="true" outlineLevel="0" collapsed="false">
      <c r="A1725" s="19" t="n">
        <v>46166.625</v>
      </c>
      <c r="B1725" s="1" t="s">
        <v>29</v>
      </c>
      <c r="C1725" s="1" t="s">
        <v>201</v>
      </c>
      <c r="D1725" s="1" t="s">
        <v>131</v>
      </c>
      <c r="E1725" s="1" t="n">
        <f aca="false">'✍️ Score Entry 2025-26'!F1729</f>
        <v>0</v>
      </c>
      <c r="F1725" s="1" t="n">
        <f aca="false">'✍️ Score Entry 2025-26'!G1729</f>
        <v>0</v>
      </c>
      <c r="G1725" s="20" t="b">
        <f aca="false">E1725&gt;F1725</f>
        <v>0</v>
      </c>
      <c r="H1725" s="20" t="b">
        <f aca="false">F1725&gt;E1725</f>
        <v>0</v>
      </c>
    </row>
    <row r="1726" customFormat="false" ht="15" hidden="false" customHeight="true" outlineLevel="0" collapsed="false">
      <c r="A1726" s="19" t="n">
        <v>46166.625</v>
      </c>
      <c r="B1726" s="1" t="s">
        <v>29</v>
      </c>
      <c r="C1726" s="1" t="s">
        <v>153</v>
      </c>
      <c r="D1726" s="1" t="s">
        <v>130</v>
      </c>
      <c r="E1726" s="1" t="n">
        <f aca="false">'✍️ Score Entry 2025-26'!F1730</f>
        <v>0</v>
      </c>
      <c r="F1726" s="1" t="n">
        <f aca="false">'✍️ Score Entry 2025-26'!G1730</f>
        <v>0</v>
      </c>
      <c r="G1726" s="20" t="b">
        <f aca="false">E1726&gt;F1726</f>
        <v>0</v>
      </c>
      <c r="H1726" s="20" t="b">
        <f aca="false">F1726&gt;E1726</f>
        <v>0</v>
      </c>
    </row>
    <row r="1727" customFormat="false" ht="15" hidden="false" customHeight="true" outlineLevel="0" collapsed="false">
      <c r="A1727" s="19" t="n">
        <v>46166.625</v>
      </c>
      <c r="B1727" s="1" t="s">
        <v>29</v>
      </c>
      <c r="C1727" s="1" t="s">
        <v>122</v>
      </c>
      <c r="D1727" s="1" t="s">
        <v>132</v>
      </c>
      <c r="E1727" s="1" t="n">
        <f aca="false">'✍️ Score Entry 2025-26'!F1731</f>
        <v>0</v>
      </c>
      <c r="F1727" s="1" t="n">
        <f aca="false">'✍️ Score Entry 2025-26'!G1731</f>
        <v>0</v>
      </c>
      <c r="G1727" s="20" t="b">
        <f aca="false">E1727&gt;F1727</f>
        <v>0</v>
      </c>
      <c r="H1727" s="20" t="b">
        <f aca="false">F1727&gt;E1727</f>
        <v>0</v>
      </c>
    </row>
    <row r="1728" customFormat="false" ht="15" hidden="false" customHeight="true" outlineLevel="0" collapsed="false">
      <c r="A1728" s="19" t="n">
        <v>46166.625</v>
      </c>
      <c r="B1728" s="1" t="s">
        <v>29</v>
      </c>
      <c r="C1728" s="1" t="s">
        <v>23</v>
      </c>
      <c r="D1728" s="1" t="s">
        <v>138</v>
      </c>
      <c r="E1728" s="1" t="n">
        <f aca="false">'✍️ Score Entry 2025-26'!F1732</f>
        <v>0</v>
      </c>
      <c r="F1728" s="1" t="n">
        <f aca="false">'✍️ Score Entry 2025-26'!G1732</f>
        <v>0</v>
      </c>
      <c r="G1728" s="20" t="b">
        <f aca="false">E1728&gt;F1728</f>
        <v>0</v>
      </c>
      <c r="H1728" s="20" t="b">
        <f aca="false">F1728&gt;E1728</f>
        <v>0</v>
      </c>
    </row>
    <row r="1729" customFormat="false" ht="15" hidden="false" customHeight="true" outlineLevel="0" collapsed="false">
      <c r="A1729" s="19" t="n">
        <v>46166.625</v>
      </c>
      <c r="B1729" s="1" t="s">
        <v>29</v>
      </c>
      <c r="C1729" s="1" t="s">
        <v>137</v>
      </c>
      <c r="D1729" s="1" t="s">
        <v>207</v>
      </c>
      <c r="E1729" s="1" t="n">
        <f aca="false">'✍️ Score Entry 2025-26'!F1733</f>
        <v>0</v>
      </c>
      <c r="F1729" s="1" t="n">
        <f aca="false">'✍️ Score Entry 2025-26'!G1733</f>
        <v>0</v>
      </c>
      <c r="G1729" s="20" t="b">
        <f aca="false">E1729&gt;F1729</f>
        <v>0</v>
      </c>
      <c r="H1729" s="20" t="b">
        <f aca="false">F1729&gt;E1729</f>
        <v>0</v>
      </c>
    </row>
    <row r="1730" customFormat="false" ht="15" hidden="false" customHeight="true" outlineLevel="0" collapsed="false">
      <c r="A1730" s="19" t="n">
        <v>46166.625</v>
      </c>
      <c r="B1730" s="1" t="s">
        <v>29</v>
      </c>
      <c r="C1730" s="1" t="s">
        <v>126</v>
      </c>
      <c r="D1730" s="1" t="s">
        <v>127</v>
      </c>
      <c r="E1730" s="1" t="n">
        <f aca="false">'✍️ Score Entry 2025-26'!F1734</f>
        <v>0</v>
      </c>
      <c r="F1730" s="1" t="n">
        <f aca="false">'✍️ Score Entry 2025-26'!G1734</f>
        <v>0</v>
      </c>
      <c r="G1730" s="20" t="b">
        <f aca="false">E1730&gt;F1730</f>
        <v>0</v>
      </c>
      <c r="H1730" s="20" t="b">
        <f aca="false">F1730&gt;E1730</f>
        <v>0</v>
      </c>
    </row>
    <row r="1731" customFormat="false" ht="15" hidden="false" customHeight="true" outlineLevel="0" collapsed="false">
      <c r="A1731" s="19" t="n">
        <v>46166.625</v>
      </c>
      <c r="B1731" s="1" t="s">
        <v>29</v>
      </c>
      <c r="C1731" s="1" t="s">
        <v>202</v>
      </c>
      <c r="D1731" s="1" t="s">
        <v>162</v>
      </c>
      <c r="E1731" s="1" t="n">
        <f aca="false">'✍️ Score Entry 2025-26'!F1735</f>
        <v>0</v>
      </c>
      <c r="F1731" s="1" t="n">
        <f aca="false">'✍️ Score Entry 2025-26'!G1735</f>
        <v>0</v>
      </c>
      <c r="G1731" s="20" t="b">
        <f aca="false">E1731&gt;F1731</f>
        <v>0</v>
      </c>
      <c r="H1731" s="20" t="b">
        <f aca="false">F1731&gt;E1731</f>
        <v>0</v>
      </c>
    </row>
    <row r="1732" customFormat="false" ht="15" hidden="false" customHeight="true" outlineLevel="0" collapsed="false">
      <c r="A1732" s="19" t="n">
        <v>46166.625</v>
      </c>
      <c r="B1732" s="1" t="s">
        <v>29</v>
      </c>
      <c r="C1732" s="1" t="s">
        <v>180</v>
      </c>
      <c r="D1732" s="1" t="s">
        <v>128</v>
      </c>
      <c r="E1732" s="1" t="n">
        <f aca="false">'✍️ Score Entry 2025-26'!F1736</f>
        <v>0</v>
      </c>
      <c r="F1732" s="1" t="n">
        <f aca="false">'✍️ Score Entry 2025-26'!G1736</f>
        <v>0</v>
      </c>
      <c r="G1732" s="20" t="b">
        <f aca="false">E1732&gt;F1732</f>
        <v>0</v>
      </c>
      <c r="H1732" s="20" t="b">
        <f aca="false">F1732&gt;E1732</f>
        <v>0</v>
      </c>
    </row>
    <row r="1733" customFormat="false" ht="15" hidden="false" customHeight="true" outlineLevel="0" collapsed="false">
      <c r="A1733" s="19" t="n">
        <v>46166.625</v>
      </c>
      <c r="B1733" s="1" t="s">
        <v>29</v>
      </c>
      <c r="C1733" s="1" t="s">
        <v>129</v>
      </c>
      <c r="D1733" s="1" t="s">
        <v>121</v>
      </c>
      <c r="E1733" s="1" t="n">
        <f aca="false">'✍️ Score Entry 2025-26'!F1737</f>
        <v>0</v>
      </c>
      <c r="F1733" s="1" t="n">
        <f aca="false">'✍️ Score Entry 2025-26'!G1737</f>
        <v>0</v>
      </c>
      <c r="G1733" s="20" t="b">
        <f aca="false">E1733&gt;F1733</f>
        <v>0</v>
      </c>
      <c r="H1733" s="20" t="b">
        <f aca="false">F1733&gt;E1733</f>
        <v>0</v>
      </c>
    </row>
    <row r="1734" customFormat="false" ht="15" hidden="false" customHeight="true" outlineLevel="0" collapsed="false">
      <c r="A1734" s="19" t="n">
        <v>46166.75</v>
      </c>
      <c r="B1734" s="1" t="s">
        <v>30</v>
      </c>
      <c r="C1734" s="1" t="s">
        <v>181</v>
      </c>
      <c r="D1734" s="1" t="s">
        <v>182</v>
      </c>
      <c r="E1734" s="1" t="n">
        <f aca="false">'✍️ Score Entry 2025-26'!F1738</f>
        <v>0</v>
      </c>
      <c r="F1734" s="1" t="n">
        <f aca="false">'✍️ Score Entry 2025-26'!G1738</f>
        <v>0</v>
      </c>
      <c r="G1734" s="20" t="b">
        <f aca="false">E1734&gt;F1734</f>
        <v>0</v>
      </c>
      <c r="H1734" s="20" t="b">
        <f aca="false">F1734&gt;E1734</f>
        <v>0</v>
      </c>
    </row>
    <row r="1735" customFormat="false" ht="15" hidden="false" customHeight="true" outlineLevel="0" collapsed="false">
      <c r="A1735" s="19" t="n">
        <v>46166.75</v>
      </c>
      <c r="B1735" s="1" t="s">
        <v>30</v>
      </c>
      <c r="C1735" s="1" t="s">
        <v>176</v>
      </c>
      <c r="D1735" s="1" t="s">
        <v>166</v>
      </c>
      <c r="E1735" s="1" t="n">
        <f aca="false">'✍️ Score Entry 2025-26'!F1739</f>
        <v>0</v>
      </c>
      <c r="F1735" s="1" t="n">
        <f aca="false">'✍️ Score Entry 2025-26'!G1739</f>
        <v>0</v>
      </c>
      <c r="G1735" s="20" t="b">
        <f aca="false">E1735&gt;F1735</f>
        <v>0</v>
      </c>
      <c r="H1735" s="20" t="b">
        <f aca="false">F1735&gt;E1735</f>
        <v>0</v>
      </c>
    </row>
    <row r="1736" customFormat="false" ht="15" hidden="false" customHeight="true" outlineLevel="0" collapsed="false">
      <c r="A1736" s="19" t="n">
        <v>46166.75</v>
      </c>
      <c r="B1736" s="1" t="s">
        <v>30</v>
      </c>
      <c r="C1736" s="1" t="s">
        <v>118</v>
      </c>
      <c r="D1736" s="1" t="s">
        <v>124</v>
      </c>
      <c r="E1736" s="1" t="n">
        <f aca="false">'✍️ Score Entry 2025-26'!F1740</f>
        <v>0</v>
      </c>
      <c r="F1736" s="1" t="n">
        <f aca="false">'✍️ Score Entry 2025-26'!G1740</f>
        <v>0</v>
      </c>
      <c r="G1736" s="20" t="b">
        <f aca="false">E1736&gt;F1736</f>
        <v>0</v>
      </c>
      <c r="H1736" s="20" t="b">
        <f aca="false">F1736&gt;E1736</f>
        <v>0</v>
      </c>
    </row>
    <row r="1737" customFormat="false" ht="15" hidden="false" customHeight="true" outlineLevel="0" collapsed="false">
      <c r="A1737" s="19" t="n">
        <v>46166.75</v>
      </c>
      <c r="B1737" s="1" t="s">
        <v>30</v>
      </c>
      <c r="C1737" s="1" t="s">
        <v>173</v>
      </c>
      <c r="D1737" s="1" t="s">
        <v>200</v>
      </c>
      <c r="E1737" s="1" t="n">
        <f aca="false">'✍️ Score Entry 2025-26'!F1741</f>
        <v>0</v>
      </c>
      <c r="F1737" s="1" t="n">
        <f aca="false">'✍️ Score Entry 2025-26'!G1741</f>
        <v>0</v>
      </c>
      <c r="G1737" s="20" t="b">
        <f aca="false">E1737&gt;F1737</f>
        <v>0</v>
      </c>
      <c r="H1737" s="20" t="b">
        <f aca="false">F1737&gt;E1737</f>
        <v>0</v>
      </c>
    </row>
    <row r="1738" customFormat="false" ht="15" hidden="false" customHeight="true" outlineLevel="0" collapsed="false">
      <c r="A1738" s="19" t="n">
        <v>46166.75</v>
      </c>
      <c r="B1738" s="1" t="s">
        <v>30</v>
      </c>
      <c r="C1738" s="1" t="s">
        <v>151</v>
      </c>
      <c r="D1738" s="1" t="s">
        <v>16</v>
      </c>
      <c r="E1738" s="1" t="n">
        <f aca="false">'✍️ Score Entry 2025-26'!F1742</f>
        <v>0</v>
      </c>
      <c r="F1738" s="1" t="n">
        <f aca="false">'✍️ Score Entry 2025-26'!G1742</f>
        <v>0</v>
      </c>
      <c r="G1738" s="20" t="b">
        <f aca="false">E1738&gt;F1738</f>
        <v>0</v>
      </c>
      <c r="H1738" s="20" t="b">
        <f aca="false">F1738&gt;E1738</f>
        <v>0</v>
      </c>
    </row>
    <row r="1739" customFormat="false" ht="15" hidden="false" customHeight="true" outlineLevel="0" collapsed="false">
      <c r="A1739" s="19" t="n">
        <v>46166.75</v>
      </c>
      <c r="B1739" s="1" t="s">
        <v>30</v>
      </c>
      <c r="C1739" s="1" t="s">
        <v>117</v>
      </c>
      <c r="D1739" s="1" t="s">
        <v>208</v>
      </c>
      <c r="E1739" s="1" t="n">
        <f aca="false">'✍️ Score Entry 2025-26'!F1743</f>
        <v>0</v>
      </c>
      <c r="F1739" s="1" t="n">
        <f aca="false">'✍️ Score Entry 2025-26'!G1743</f>
        <v>0</v>
      </c>
      <c r="G1739" s="20" t="b">
        <f aca="false">E1739&gt;F1739</f>
        <v>0</v>
      </c>
      <c r="H1739" s="20" t="b">
        <f aca="false">F1739&gt;E1739</f>
        <v>0</v>
      </c>
    </row>
    <row r="1740" customFormat="false" ht="15" hidden="false" customHeight="true" outlineLevel="0" collapsed="false">
      <c r="A1740" s="19" t="n">
        <v>46166.75</v>
      </c>
      <c r="B1740" s="1" t="s">
        <v>30</v>
      </c>
      <c r="C1740" s="1" t="s">
        <v>18</v>
      </c>
      <c r="D1740" s="1" t="s">
        <v>114</v>
      </c>
      <c r="E1740" s="1" t="n">
        <f aca="false">'✍️ Score Entry 2025-26'!F1744</f>
        <v>0</v>
      </c>
      <c r="F1740" s="1" t="n">
        <f aca="false">'✍️ Score Entry 2025-26'!G1744</f>
        <v>0</v>
      </c>
      <c r="G1740" s="20" t="b">
        <f aca="false">E1740&gt;F1740</f>
        <v>0</v>
      </c>
      <c r="H1740" s="20" t="b">
        <f aca="false">F1740&gt;E1740</f>
        <v>0</v>
      </c>
    </row>
    <row r="1741" customFormat="false" ht="15" hidden="false" customHeight="true" outlineLevel="0" collapsed="false">
      <c r="A1741" s="19" t="n">
        <v>46166.75</v>
      </c>
      <c r="B1741" s="1" t="s">
        <v>30</v>
      </c>
      <c r="C1741" s="1" t="s">
        <v>115</v>
      </c>
      <c r="D1741" s="1" t="s">
        <v>141</v>
      </c>
      <c r="E1741" s="1" t="n">
        <f aca="false">'✍️ Score Entry 2025-26'!F1745</f>
        <v>0</v>
      </c>
      <c r="F1741" s="1" t="n">
        <f aca="false">'✍️ Score Entry 2025-26'!G1745</f>
        <v>0</v>
      </c>
      <c r="G1741" s="20" t="b">
        <f aca="false">E1741&gt;F1741</f>
        <v>0</v>
      </c>
      <c r="H1741" s="20" t="b">
        <f aca="false">F1741&gt;E1741</f>
        <v>0</v>
      </c>
    </row>
    <row r="1742" customFormat="false" ht="15" hidden="false" customHeight="true" outlineLevel="0" collapsed="false">
      <c r="A1742" s="19" t="n">
        <v>46166.75</v>
      </c>
      <c r="B1742" s="1" t="s">
        <v>30</v>
      </c>
      <c r="C1742" s="1" t="s">
        <v>116</v>
      </c>
      <c r="D1742" s="1" t="s">
        <v>203</v>
      </c>
      <c r="E1742" s="1" t="n">
        <f aca="false">'✍️ Score Entry 2025-26'!F1746</f>
        <v>0</v>
      </c>
      <c r="F1742" s="1" t="n">
        <f aca="false">'✍️ Score Entry 2025-26'!G1746</f>
        <v>0</v>
      </c>
      <c r="G1742" s="20" t="b">
        <f aca="false">E1742&gt;F1742</f>
        <v>0</v>
      </c>
      <c r="H1742" s="20" t="b">
        <f aca="false">F1742&gt;E1742</f>
        <v>0</v>
      </c>
    </row>
    <row r="1743" customFormat="false" ht="15" hidden="false" customHeight="true" outlineLevel="0" collapsed="false">
      <c r="A1743" s="19" t="n">
        <v>46166.75</v>
      </c>
      <c r="B1743" s="1" t="s">
        <v>31</v>
      </c>
      <c r="C1743" s="1" t="s">
        <v>145</v>
      </c>
      <c r="D1743" s="1" t="s">
        <v>168</v>
      </c>
      <c r="E1743" s="1" t="n">
        <f aca="false">'✍️ Score Entry 2025-26'!F1747</f>
        <v>0</v>
      </c>
      <c r="F1743" s="1" t="n">
        <f aca="false">'✍️ Score Entry 2025-26'!G1747</f>
        <v>0</v>
      </c>
      <c r="G1743" s="20" t="b">
        <f aca="false">E1743&gt;F1743</f>
        <v>0</v>
      </c>
      <c r="H1743" s="20" t="b">
        <f aca="false">F1743&gt;E1743</f>
        <v>0</v>
      </c>
    </row>
    <row r="1744" customFormat="false" ht="15" hidden="false" customHeight="true" outlineLevel="0" collapsed="false">
      <c r="A1744" s="19" t="n">
        <v>46166.75</v>
      </c>
      <c r="B1744" s="1" t="s">
        <v>31</v>
      </c>
      <c r="C1744" s="1" t="s">
        <v>139</v>
      </c>
      <c r="D1744" s="1" t="s">
        <v>209</v>
      </c>
      <c r="E1744" s="1" t="n">
        <f aca="false">'✍️ Score Entry 2025-26'!F1748</f>
        <v>0</v>
      </c>
      <c r="F1744" s="1" t="n">
        <f aca="false">'✍️ Score Entry 2025-26'!G1748</f>
        <v>0</v>
      </c>
      <c r="G1744" s="20" t="b">
        <f aca="false">E1744&gt;F1744</f>
        <v>0</v>
      </c>
      <c r="H1744" s="20" t="b">
        <f aca="false">F1744&gt;E1744</f>
        <v>0</v>
      </c>
    </row>
    <row r="1745" customFormat="false" ht="15" hidden="false" customHeight="true" outlineLevel="0" collapsed="false">
      <c r="A1745" s="19" t="n">
        <v>46166.75</v>
      </c>
      <c r="B1745" s="1" t="s">
        <v>31</v>
      </c>
      <c r="C1745" s="1" t="s">
        <v>22</v>
      </c>
      <c r="D1745" s="1" t="s">
        <v>165</v>
      </c>
      <c r="E1745" s="1" t="n">
        <f aca="false">'✍️ Score Entry 2025-26'!F1749</f>
        <v>0</v>
      </c>
      <c r="F1745" s="1" t="n">
        <f aca="false">'✍️ Score Entry 2025-26'!G1749</f>
        <v>0</v>
      </c>
      <c r="G1745" s="20" t="b">
        <f aca="false">E1745&gt;F1745</f>
        <v>0</v>
      </c>
      <c r="H1745" s="20" t="b">
        <f aca="false">F1745&gt;E1745</f>
        <v>0</v>
      </c>
    </row>
    <row r="1746" customFormat="false" ht="15" hidden="false" customHeight="true" outlineLevel="0" collapsed="false">
      <c r="A1746" s="19" t="n">
        <v>46166.75</v>
      </c>
      <c r="B1746" s="1" t="s">
        <v>31</v>
      </c>
      <c r="C1746" s="1" t="s">
        <v>146</v>
      </c>
      <c r="D1746" s="1" t="s">
        <v>177</v>
      </c>
      <c r="E1746" s="1" t="n">
        <f aca="false">'✍️ Score Entry 2025-26'!F1750</f>
        <v>0</v>
      </c>
      <c r="F1746" s="1" t="n">
        <f aca="false">'✍️ Score Entry 2025-26'!G1750</f>
        <v>0</v>
      </c>
      <c r="G1746" s="20" t="b">
        <f aca="false">E1746&gt;F1746</f>
        <v>0</v>
      </c>
      <c r="H1746" s="20" t="b">
        <f aca="false">F1746&gt;E1746</f>
        <v>0</v>
      </c>
    </row>
    <row r="1747" customFormat="false" ht="15" hidden="false" customHeight="true" outlineLevel="0" collapsed="false">
      <c r="A1747" s="19" t="n">
        <v>46166.75</v>
      </c>
      <c r="B1747" s="1" t="s">
        <v>31</v>
      </c>
      <c r="C1747" s="1" t="s">
        <v>169</v>
      </c>
      <c r="D1747" s="1" t="s">
        <v>213</v>
      </c>
      <c r="E1747" s="1" t="n">
        <f aca="false">'✍️ Score Entry 2025-26'!F1751</f>
        <v>0</v>
      </c>
      <c r="F1747" s="1" t="n">
        <f aca="false">'✍️ Score Entry 2025-26'!G1751</f>
        <v>0</v>
      </c>
      <c r="G1747" s="20" t="b">
        <f aca="false">E1747&gt;F1747</f>
        <v>0</v>
      </c>
      <c r="H1747" s="20" t="b">
        <f aca="false">F1747&gt;E1747</f>
        <v>0</v>
      </c>
    </row>
    <row r="1748" customFormat="false" ht="15" hidden="false" customHeight="true" outlineLevel="0" collapsed="false">
      <c r="A1748" s="19" t="n">
        <v>46166.75</v>
      </c>
      <c r="B1748" s="1" t="s">
        <v>31</v>
      </c>
      <c r="C1748" s="1" t="s">
        <v>163</v>
      </c>
      <c r="D1748" s="1" t="s">
        <v>20</v>
      </c>
      <c r="E1748" s="1" t="n">
        <f aca="false">'✍️ Score Entry 2025-26'!F1752</f>
        <v>0</v>
      </c>
      <c r="F1748" s="1" t="n">
        <f aca="false">'✍️ Score Entry 2025-26'!G1752</f>
        <v>0</v>
      </c>
      <c r="G1748" s="20" t="b">
        <f aca="false">E1748&gt;F1748</f>
        <v>0</v>
      </c>
      <c r="H1748" s="20" t="b">
        <f aca="false">F1748&gt;E1748</f>
        <v>0</v>
      </c>
    </row>
    <row r="1749" customFormat="false" ht="15" hidden="false" customHeight="true" outlineLevel="0" collapsed="false">
      <c r="A1749" s="19" t="n">
        <v>46166.75</v>
      </c>
      <c r="B1749" s="1" t="s">
        <v>31</v>
      </c>
      <c r="C1749" s="1" t="s">
        <v>140</v>
      </c>
      <c r="D1749" s="1" t="s">
        <v>24</v>
      </c>
      <c r="E1749" s="1" t="n">
        <f aca="false">'✍️ Score Entry 2025-26'!F1753</f>
        <v>0</v>
      </c>
      <c r="F1749" s="1" t="n">
        <f aca="false">'✍️ Score Entry 2025-26'!G1753</f>
        <v>0</v>
      </c>
      <c r="G1749" s="20" t="b">
        <f aca="false">E1749&gt;F1749</f>
        <v>0</v>
      </c>
      <c r="H1749" s="20" t="b">
        <f aca="false">F1749&gt;E1749</f>
        <v>0</v>
      </c>
    </row>
    <row r="1750" customFormat="false" ht="15" hidden="false" customHeight="true" outlineLevel="0" collapsed="false">
      <c r="A1750" s="19" t="n">
        <v>46166.75</v>
      </c>
      <c r="B1750" s="1" t="s">
        <v>31</v>
      </c>
      <c r="C1750" s="1" t="s">
        <v>210</v>
      </c>
      <c r="D1750" s="1" t="s">
        <v>178</v>
      </c>
      <c r="E1750" s="1" t="n">
        <f aca="false">'✍️ Score Entry 2025-26'!F1754</f>
        <v>0</v>
      </c>
      <c r="F1750" s="1" t="n">
        <f aca="false">'✍️ Score Entry 2025-26'!G1754</f>
        <v>0</v>
      </c>
      <c r="G1750" s="20" t="b">
        <f aca="false">E1750&gt;F1750</f>
        <v>0</v>
      </c>
      <c r="H1750" s="20" t="b">
        <f aca="false">F1750&gt;E1750</f>
        <v>0</v>
      </c>
    </row>
    <row r="1751" customFormat="false" ht="15" hidden="false" customHeight="true" outlineLevel="0" collapsed="false">
      <c r="A1751" s="19" t="n">
        <v>46166.75</v>
      </c>
      <c r="B1751" s="1" t="s">
        <v>31</v>
      </c>
      <c r="C1751" s="1" t="s">
        <v>174</v>
      </c>
      <c r="D1751" s="1" t="s">
        <v>136</v>
      </c>
      <c r="E1751" s="1" t="n">
        <f aca="false">'✍️ Score Entry 2025-26'!F1755</f>
        <v>0</v>
      </c>
      <c r="F1751" s="1" t="n">
        <f aca="false">'✍️ Score Entry 2025-26'!G1755</f>
        <v>0</v>
      </c>
      <c r="G1751" s="20" t="b">
        <f aca="false">E1751&gt;F1751</f>
        <v>0</v>
      </c>
      <c r="H1751" s="20" t="b">
        <f aca="false">F1751&gt;E1751</f>
        <v>0</v>
      </c>
    </row>
    <row r="1752" customFormat="false" ht="15" hidden="false" customHeight="true" outlineLevel="0" collapsed="false">
      <c r="A1752" s="19" t="n">
        <v>46166.75</v>
      </c>
      <c r="B1752" s="1" t="s">
        <v>31</v>
      </c>
      <c r="C1752" s="1" t="s">
        <v>164</v>
      </c>
      <c r="D1752" s="1" t="s">
        <v>19</v>
      </c>
      <c r="E1752" s="1" t="n">
        <f aca="false">'✍️ Score Entry 2025-26'!F1756</f>
        <v>0</v>
      </c>
      <c r="F1752" s="1" t="n">
        <f aca="false">'✍️ Score Entry 2025-26'!G1756</f>
        <v>0</v>
      </c>
      <c r="G1752" s="20" t="b">
        <f aca="false">E1752&gt;F1752</f>
        <v>0</v>
      </c>
      <c r="H1752" s="20" t="b">
        <f aca="false">F1752&gt;E1752</f>
        <v>0</v>
      </c>
    </row>
    <row r="1753" customFormat="false" ht="15" hidden="false" customHeight="true" outlineLevel="0" collapsed="false">
      <c r="A1753" s="19" t="n">
        <v>46166.75</v>
      </c>
      <c r="B1753" s="1" t="s">
        <v>30</v>
      </c>
      <c r="C1753" s="1" t="s">
        <v>119</v>
      </c>
      <c r="D1753" s="1" t="s">
        <v>167</v>
      </c>
      <c r="E1753" s="1" t="n">
        <f aca="false">'✍️ Score Entry 2025-26'!F1757</f>
        <v>0</v>
      </c>
      <c r="F1753" s="1" t="n">
        <f aca="false">'✍️ Score Entry 2025-26'!G1757</f>
        <v>0</v>
      </c>
      <c r="G1753" s="20" t="b">
        <f aca="false">E1753&gt;F1753</f>
        <v>0</v>
      </c>
      <c r="H1753" s="20" t="b">
        <f aca="false">F1753&gt;E1753</f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30"/>
    <col collapsed="false" customWidth="true" hidden="false" outlineLevel="0" max="2" min="2" style="1" width="10"/>
    <col collapsed="false" customWidth="true" hidden="false" outlineLevel="0" max="3" min="3" style="1" width="30"/>
    <col collapsed="false" customWidth="true" hidden="false" outlineLevel="0" max="5" min="4" style="1" width="20"/>
  </cols>
  <sheetData>
    <row r="1" customFormat="false" ht="17.25" hidden="false" customHeight="true" outlineLevel="0" collapsed="false">
      <c r="A1" s="16" t="s">
        <v>214</v>
      </c>
      <c r="B1" s="16"/>
      <c r="C1" s="16"/>
      <c r="D1" s="16"/>
    </row>
    <row r="2" customFormat="false" ht="15" hidden="false" customHeight="true" outlineLevel="0" collapsed="false">
      <c r="A2" s="1" t="s">
        <v>26</v>
      </c>
      <c r="B2" s="1" t="s">
        <v>215</v>
      </c>
      <c r="C2" s="1" t="s">
        <v>216</v>
      </c>
      <c r="D2" s="1" t="s">
        <v>217</v>
      </c>
    </row>
    <row r="3" customFormat="false" ht="15" hidden="false" customHeight="true" outlineLevel="0" collapsed="false">
      <c r="A3" s="17"/>
      <c r="B3" s="17"/>
      <c r="C3" s="17"/>
      <c r="D3" s="17"/>
      <c r="E3" s="17" t="s">
        <v>218</v>
      </c>
    </row>
    <row r="4" customFormat="false" ht="15" hidden="false" customHeight="true" outlineLevel="0" collapsed="false">
      <c r="A4" s="1" t="s">
        <v>29</v>
      </c>
      <c r="B4" s="1" t="n">
        <v>1</v>
      </c>
      <c r="C4" s="1" t="s">
        <v>127</v>
      </c>
      <c r="D4" s="21" t="n">
        <v>1500</v>
      </c>
      <c r="E4" s="22" t="n">
        <v>1607.2</v>
      </c>
    </row>
    <row r="5" customFormat="false" ht="15" hidden="false" customHeight="true" outlineLevel="0" collapsed="false">
      <c r="A5" s="1" t="s">
        <v>29</v>
      </c>
      <c r="B5" s="1" t="n">
        <v>2</v>
      </c>
      <c r="C5" s="1" t="s">
        <v>130</v>
      </c>
      <c r="D5" s="21" t="n">
        <v>1500</v>
      </c>
      <c r="E5" s="22" t="n">
        <v>1693.3</v>
      </c>
    </row>
    <row r="6" customFormat="false" ht="15" hidden="false" customHeight="true" outlineLevel="0" collapsed="false">
      <c r="A6" s="1" t="s">
        <v>29</v>
      </c>
      <c r="B6" s="1" t="n">
        <v>3</v>
      </c>
      <c r="C6" s="1" t="s">
        <v>138</v>
      </c>
      <c r="D6" s="21" t="n">
        <v>1500</v>
      </c>
      <c r="E6" s="22" t="n">
        <v>1668.9</v>
      </c>
    </row>
    <row r="7" customFormat="false" ht="15" hidden="false" customHeight="true" outlineLevel="0" collapsed="false">
      <c r="A7" s="1" t="s">
        <v>29</v>
      </c>
      <c r="B7" s="1" t="n">
        <v>4</v>
      </c>
      <c r="C7" s="1" t="s">
        <v>152</v>
      </c>
      <c r="D7" s="21" t="n">
        <v>1500</v>
      </c>
      <c r="E7" s="22" t="n">
        <v>1609.6</v>
      </c>
    </row>
    <row r="8" customFormat="false" ht="15" hidden="false" customHeight="true" outlineLevel="0" collapsed="false">
      <c r="A8" s="1" t="s">
        <v>29</v>
      </c>
      <c r="B8" s="1" t="n">
        <v>5</v>
      </c>
      <c r="C8" s="1" t="s">
        <v>129</v>
      </c>
      <c r="D8" s="21" t="n">
        <v>1500</v>
      </c>
      <c r="E8" s="22" t="n">
        <v>1651.4</v>
      </c>
    </row>
    <row r="9" customFormat="false" ht="15" hidden="false" customHeight="true" outlineLevel="0" collapsed="false">
      <c r="A9" s="1" t="s">
        <v>29</v>
      </c>
      <c r="B9" s="1" t="n">
        <v>6</v>
      </c>
      <c r="C9" s="1" t="s">
        <v>162</v>
      </c>
      <c r="D9" s="21" t="n">
        <v>1500</v>
      </c>
      <c r="E9" s="22" t="n">
        <v>1664.3</v>
      </c>
    </row>
    <row r="10" customFormat="false" ht="15" hidden="false" customHeight="true" outlineLevel="0" collapsed="false">
      <c r="A10" s="1" t="s">
        <v>29</v>
      </c>
      <c r="B10" s="1" t="n">
        <v>7</v>
      </c>
      <c r="C10" s="1" t="s">
        <v>153</v>
      </c>
      <c r="D10" s="21" t="n">
        <v>1500</v>
      </c>
      <c r="E10" s="22" t="n">
        <v>1629.4</v>
      </c>
    </row>
    <row r="11" customFormat="false" ht="15" hidden="false" customHeight="true" outlineLevel="0" collapsed="false">
      <c r="A11" s="1" t="s">
        <v>29</v>
      </c>
      <c r="B11" s="1" t="n">
        <v>8</v>
      </c>
      <c r="C11" s="1" t="s">
        <v>128</v>
      </c>
      <c r="D11" s="21" t="n">
        <v>1500</v>
      </c>
      <c r="E11" s="22" t="n">
        <v>1618.1</v>
      </c>
    </row>
    <row r="12" customFormat="false" ht="15" hidden="false" customHeight="true" outlineLevel="0" collapsed="false">
      <c r="A12" s="1" t="s">
        <v>29</v>
      </c>
      <c r="B12" s="1" t="n">
        <v>9</v>
      </c>
      <c r="C12" s="1" t="s">
        <v>122</v>
      </c>
      <c r="D12" s="21" t="n">
        <v>1500</v>
      </c>
      <c r="E12" s="22" t="n">
        <v>1581.8</v>
      </c>
    </row>
    <row r="13" customFormat="false" ht="15" hidden="false" customHeight="true" outlineLevel="0" collapsed="false">
      <c r="A13" s="1" t="s">
        <v>29</v>
      </c>
      <c r="B13" s="1" t="n">
        <v>10</v>
      </c>
      <c r="C13" s="1" t="s">
        <v>125</v>
      </c>
      <c r="D13" s="21" t="n">
        <v>1500</v>
      </c>
      <c r="E13" s="22" t="n">
        <v>1416.7</v>
      </c>
    </row>
    <row r="14" customFormat="false" ht="15" hidden="false" customHeight="true" outlineLevel="0" collapsed="false">
      <c r="A14" s="1" t="s">
        <v>29</v>
      </c>
      <c r="B14" s="1" t="n">
        <v>11</v>
      </c>
      <c r="C14" s="1" t="s">
        <v>179</v>
      </c>
      <c r="D14" s="21" t="n">
        <v>1500</v>
      </c>
      <c r="E14" s="22" t="n">
        <v>1430.1</v>
      </c>
    </row>
    <row r="15" customFormat="false" ht="15" hidden="false" customHeight="true" outlineLevel="0" collapsed="false">
      <c r="A15" s="1" t="s">
        <v>29</v>
      </c>
      <c r="B15" s="1" t="n">
        <v>12</v>
      </c>
      <c r="C15" s="1" t="s">
        <v>21</v>
      </c>
      <c r="D15" s="21" t="n">
        <v>1500</v>
      </c>
      <c r="E15" s="22" t="n">
        <v>1723.3</v>
      </c>
    </row>
    <row r="16" customFormat="false" ht="15" hidden="false" customHeight="true" outlineLevel="0" collapsed="false">
      <c r="A16" s="1" t="s">
        <v>29</v>
      </c>
      <c r="B16" s="1" t="n">
        <v>13</v>
      </c>
      <c r="C16" s="1" t="s">
        <v>23</v>
      </c>
      <c r="D16" s="21" t="n">
        <v>1500</v>
      </c>
      <c r="E16" s="22" t="n">
        <v>1720.8</v>
      </c>
    </row>
    <row r="17" customFormat="false" ht="15" hidden="false" customHeight="true" outlineLevel="0" collapsed="false">
      <c r="A17" s="1" t="s">
        <v>29</v>
      </c>
      <c r="B17" s="1" t="n">
        <v>14</v>
      </c>
      <c r="C17" s="1" t="s">
        <v>121</v>
      </c>
      <c r="D17" s="21" t="n">
        <v>1500</v>
      </c>
      <c r="E17" s="22" t="n">
        <v>1535.6</v>
      </c>
    </row>
    <row r="18" customFormat="false" ht="15" hidden="false" customHeight="true" outlineLevel="0" collapsed="false">
      <c r="A18" s="1" t="s">
        <v>29</v>
      </c>
      <c r="B18" s="1" t="n">
        <v>15</v>
      </c>
      <c r="C18" s="1" t="s">
        <v>132</v>
      </c>
      <c r="D18" s="21" t="n">
        <v>1500</v>
      </c>
      <c r="E18" s="22" t="n">
        <v>1663.9</v>
      </c>
    </row>
    <row r="19" customFormat="false" ht="15" hidden="false" customHeight="true" outlineLevel="0" collapsed="false">
      <c r="A19" s="1" t="s">
        <v>29</v>
      </c>
      <c r="B19" s="1" t="n">
        <v>16</v>
      </c>
      <c r="C19" s="1" t="s">
        <v>126</v>
      </c>
      <c r="D19" s="21" t="n">
        <v>1500</v>
      </c>
      <c r="E19" s="22" t="n">
        <v>1612.2</v>
      </c>
    </row>
    <row r="20" customFormat="false" ht="15" hidden="false" customHeight="true" outlineLevel="0" collapsed="false">
      <c r="A20" s="1" t="s">
        <v>29</v>
      </c>
      <c r="B20" s="1" t="n">
        <v>17</v>
      </c>
      <c r="C20" s="1" t="s">
        <v>133</v>
      </c>
      <c r="D20" s="21" t="n">
        <v>1500</v>
      </c>
      <c r="E20" s="22" t="n">
        <v>1371.7</v>
      </c>
    </row>
    <row r="21" customFormat="false" ht="15" hidden="false" customHeight="true" outlineLevel="0" collapsed="false">
      <c r="A21" s="1" t="s">
        <v>29</v>
      </c>
      <c r="B21" s="1" t="n">
        <v>18</v>
      </c>
      <c r="C21" s="1" t="s">
        <v>180</v>
      </c>
      <c r="D21" s="21" t="n">
        <v>1500</v>
      </c>
      <c r="E21" s="22" t="n">
        <v>1501.8</v>
      </c>
    </row>
    <row r="22" customFormat="false" ht="15" hidden="false" customHeight="true" outlineLevel="0" collapsed="false">
      <c r="A22" s="1" t="s">
        <v>29</v>
      </c>
      <c r="B22" s="1" t="n">
        <v>19</v>
      </c>
      <c r="C22" s="1" t="s">
        <v>137</v>
      </c>
      <c r="D22" s="21" t="n">
        <v>1500</v>
      </c>
      <c r="E22" s="22" t="n">
        <v>1538</v>
      </c>
    </row>
    <row r="23" customFormat="false" ht="15" hidden="false" customHeight="true" outlineLevel="0" collapsed="false">
      <c r="A23" s="1" t="s">
        <v>29</v>
      </c>
      <c r="B23" s="1" t="n">
        <v>20</v>
      </c>
      <c r="C23" s="1" t="s">
        <v>131</v>
      </c>
      <c r="D23" s="21" t="n">
        <v>1500</v>
      </c>
      <c r="E23" s="22" t="n">
        <v>1567.5</v>
      </c>
    </row>
    <row r="24" customFormat="false" ht="15" hidden="false" customHeight="true" outlineLevel="0" collapsed="false">
      <c r="A24" s="1" t="s">
        <v>33</v>
      </c>
      <c r="B24" s="1" t="n">
        <v>21</v>
      </c>
      <c r="C24" s="1" t="s">
        <v>154</v>
      </c>
      <c r="D24" s="21" t="n">
        <v>1500</v>
      </c>
      <c r="E24" s="22" t="n">
        <v>1580.6</v>
      </c>
    </row>
    <row r="25" customFormat="false" ht="15" hidden="false" customHeight="true" outlineLevel="0" collapsed="false">
      <c r="A25" s="1" t="s">
        <v>33</v>
      </c>
      <c r="B25" s="1" t="n">
        <v>22</v>
      </c>
      <c r="C25" s="1" t="s">
        <v>149</v>
      </c>
      <c r="D25" s="21" t="n">
        <v>1500</v>
      </c>
      <c r="E25" s="22" t="n">
        <v>1644.5</v>
      </c>
    </row>
    <row r="26" customFormat="false" ht="15" hidden="false" customHeight="true" outlineLevel="0" collapsed="false">
      <c r="A26" s="1" t="s">
        <v>33</v>
      </c>
      <c r="B26" s="1" t="n">
        <v>23</v>
      </c>
      <c r="C26" s="1" t="s">
        <v>156</v>
      </c>
      <c r="D26" s="21" t="n">
        <v>1500</v>
      </c>
      <c r="E26" s="22" t="n">
        <v>1519.4</v>
      </c>
    </row>
    <row r="27" customFormat="false" ht="15" hidden="false" customHeight="true" outlineLevel="0" collapsed="false">
      <c r="A27" s="1" t="s">
        <v>33</v>
      </c>
      <c r="B27" s="1" t="n">
        <v>24</v>
      </c>
      <c r="C27" s="1" t="s">
        <v>134</v>
      </c>
      <c r="D27" s="21" t="n">
        <v>1500</v>
      </c>
      <c r="E27" s="22" t="n">
        <v>1589.1</v>
      </c>
    </row>
    <row r="28" customFormat="false" ht="15" hidden="false" customHeight="true" outlineLevel="0" collapsed="false">
      <c r="A28" s="1" t="s">
        <v>33</v>
      </c>
      <c r="B28" s="1" t="n">
        <v>25</v>
      </c>
      <c r="C28" s="1" t="s">
        <v>120</v>
      </c>
      <c r="D28" s="21" t="n">
        <v>1500</v>
      </c>
      <c r="E28" s="22" t="n">
        <v>1524.6</v>
      </c>
    </row>
    <row r="29" customFormat="false" ht="15" hidden="false" customHeight="true" outlineLevel="0" collapsed="false">
      <c r="A29" s="1" t="s">
        <v>33</v>
      </c>
      <c r="B29" s="1" t="n">
        <v>26</v>
      </c>
      <c r="C29" s="1" t="s">
        <v>157</v>
      </c>
      <c r="D29" s="21" t="n">
        <v>1500</v>
      </c>
      <c r="E29" s="22" t="n">
        <v>1613.4</v>
      </c>
    </row>
    <row r="30" customFormat="false" ht="15" hidden="false" customHeight="true" outlineLevel="0" collapsed="false">
      <c r="A30" s="1" t="s">
        <v>33</v>
      </c>
      <c r="B30" s="1" t="n">
        <v>27</v>
      </c>
      <c r="C30" s="1" t="s">
        <v>144</v>
      </c>
      <c r="D30" s="21" t="n">
        <v>1500</v>
      </c>
      <c r="E30" s="22" t="n">
        <v>1632.9</v>
      </c>
    </row>
    <row r="31" customFormat="false" ht="15" hidden="false" customHeight="true" outlineLevel="0" collapsed="false">
      <c r="A31" s="1" t="s">
        <v>33</v>
      </c>
      <c r="B31" s="1" t="n">
        <v>28</v>
      </c>
      <c r="C31" s="1" t="s">
        <v>172</v>
      </c>
      <c r="D31" s="21" t="n">
        <v>1500</v>
      </c>
      <c r="E31" s="22" t="n">
        <v>1643.2</v>
      </c>
    </row>
    <row r="32" customFormat="false" ht="15" hidden="false" customHeight="true" outlineLevel="0" collapsed="false">
      <c r="A32" s="1" t="s">
        <v>33</v>
      </c>
      <c r="B32" s="1" t="n">
        <v>29</v>
      </c>
      <c r="C32" s="1" t="s">
        <v>135</v>
      </c>
      <c r="D32" s="21" t="n">
        <v>1500</v>
      </c>
      <c r="E32" s="22" t="n">
        <v>1655</v>
      </c>
    </row>
    <row r="33" customFormat="false" ht="15" hidden="false" customHeight="true" outlineLevel="0" collapsed="false">
      <c r="A33" s="1" t="s">
        <v>33</v>
      </c>
      <c r="B33" s="1" t="n">
        <v>30</v>
      </c>
      <c r="C33" s="1" t="s">
        <v>160</v>
      </c>
      <c r="D33" s="21" t="n">
        <v>1500</v>
      </c>
      <c r="E33" s="22" t="n">
        <v>1387.5</v>
      </c>
    </row>
    <row r="34" customFormat="false" ht="15" hidden="false" customHeight="true" outlineLevel="0" collapsed="false">
      <c r="A34" s="1" t="s">
        <v>33</v>
      </c>
      <c r="B34" s="1" t="n">
        <v>31</v>
      </c>
      <c r="C34" s="1" t="s">
        <v>159</v>
      </c>
      <c r="D34" s="21" t="n">
        <v>1500</v>
      </c>
      <c r="E34" s="22" t="n">
        <v>1529.2</v>
      </c>
    </row>
    <row r="35" customFormat="false" ht="15" hidden="false" customHeight="true" outlineLevel="0" collapsed="false">
      <c r="A35" s="1" t="s">
        <v>33</v>
      </c>
      <c r="B35" s="1" t="n">
        <v>32</v>
      </c>
      <c r="C35" s="1" t="s">
        <v>155</v>
      </c>
      <c r="D35" s="21" t="n">
        <v>1500</v>
      </c>
      <c r="E35" s="22" t="n">
        <v>1668</v>
      </c>
    </row>
    <row r="36" customFormat="false" ht="15" hidden="false" customHeight="true" outlineLevel="0" collapsed="false">
      <c r="A36" s="1" t="s">
        <v>33</v>
      </c>
      <c r="B36" s="1" t="n">
        <v>33</v>
      </c>
      <c r="C36" s="1" t="s">
        <v>17</v>
      </c>
      <c r="D36" s="21" t="n">
        <v>1500</v>
      </c>
      <c r="E36" s="22" t="n">
        <v>1784.7</v>
      </c>
    </row>
    <row r="37" customFormat="false" ht="15" hidden="false" customHeight="true" outlineLevel="0" collapsed="false">
      <c r="A37" s="1" t="s">
        <v>33</v>
      </c>
      <c r="B37" s="1" t="n">
        <v>34</v>
      </c>
      <c r="C37" s="1" t="s">
        <v>150</v>
      </c>
      <c r="D37" s="21" t="n">
        <v>1500</v>
      </c>
      <c r="E37" s="22" t="n">
        <v>1493.9</v>
      </c>
    </row>
    <row r="38" customFormat="false" ht="15" hidden="false" customHeight="true" outlineLevel="0" collapsed="false">
      <c r="A38" s="1" t="s">
        <v>33</v>
      </c>
      <c r="B38" s="1" t="n">
        <v>35</v>
      </c>
      <c r="C38" s="1" t="s">
        <v>171</v>
      </c>
      <c r="D38" s="21" t="n">
        <v>1500</v>
      </c>
      <c r="E38" s="22" t="n">
        <v>1568.4</v>
      </c>
    </row>
    <row r="39" customFormat="false" ht="15" hidden="false" customHeight="true" outlineLevel="0" collapsed="false">
      <c r="A39" s="1" t="s">
        <v>33</v>
      </c>
      <c r="B39" s="1" t="n">
        <v>36</v>
      </c>
      <c r="C39" s="1" t="s">
        <v>143</v>
      </c>
      <c r="D39" s="21" t="n">
        <v>1500</v>
      </c>
      <c r="E39" s="22" t="n">
        <v>1489.4</v>
      </c>
    </row>
    <row r="40" customFormat="false" ht="15" hidden="false" customHeight="true" outlineLevel="0" collapsed="false">
      <c r="A40" s="1" t="s">
        <v>33</v>
      </c>
      <c r="B40" s="1" t="n">
        <v>37</v>
      </c>
      <c r="C40" s="1" t="s">
        <v>161</v>
      </c>
      <c r="D40" s="21" t="n">
        <v>1500</v>
      </c>
      <c r="E40" s="22" t="n">
        <v>1646.6</v>
      </c>
    </row>
    <row r="41" customFormat="false" ht="15" hidden="false" customHeight="true" outlineLevel="0" collapsed="false">
      <c r="A41" s="1" t="s">
        <v>33</v>
      </c>
      <c r="B41" s="1" t="n">
        <v>38</v>
      </c>
      <c r="C41" s="1" t="s">
        <v>158</v>
      </c>
      <c r="D41" s="21" t="n">
        <v>1500</v>
      </c>
      <c r="E41" s="22" t="n">
        <v>1561.6</v>
      </c>
    </row>
    <row r="42" customFormat="false" ht="15" hidden="false" customHeight="true" outlineLevel="0" collapsed="false">
      <c r="A42" s="1" t="s">
        <v>32</v>
      </c>
      <c r="B42" s="1" t="n">
        <v>39</v>
      </c>
      <c r="C42" s="1" t="s">
        <v>199</v>
      </c>
      <c r="D42" s="21" t="n">
        <v>1500</v>
      </c>
      <c r="E42" s="22" t="n">
        <v>1510.6</v>
      </c>
    </row>
    <row r="43" customFormat="false" ht="15" hidden="false" customHeight="true" outlineLevel="0" collapsed="false">
      <c r="A43" s="1" t="s">
        <v>32</v>
      </c>
      <c r="B43" s="1" t="n">
        <v>40</v>
      </c>
      <c r="C43" s="1" t="s">
        <v>188</v>
      </c>
      <c r="D43" s="21" t="n">
        <v>1500</v>
      </c>
      <c r="E43" s="22" t="n">
        <v>1538.3</v>
      </c>
    </row>
    <row r="44" customFormat="false" ht="15" hidden="false" customHeight="true" outlineLevel="0" collapsed="false">
      <c r="A44" s="1" t="s">
        <v>32</v>
      </c>
      <c r="B44" s="1" t="n">
        <v>41</v>
      </c>
      <c r="C44" s="1" t="s">
        <v>184</v>
      </c>
      <c r="D44" s="21" t="n">
        <v>1500</v>
      </c>
      <c r="E44" s="22" t="n">
        <v>1686.7</v>
      </c>
    </row>
    <row r="45" customFormat="false" ht="15" hidden="false" customHeight="true" outlineLevel="0" collapsed="false">
      <c r="A45" s="1" t="s">
        <v>32</v>
      </c>
      <c r="B45" s="1" t="n">
        <v>42</v>
      </c>
      <c r="C45" s="1" t="s">
        <v>15</v>
      </c>
      <c r="D45" s="21" t="n">
        <v>1500</v>
      </c>
      <c r="E45" s="22" t="n">
        <v>1802</v>
      </c>
    </row>
    <row r="46" customFormat="false" ht="15" hidden="false" customHeight="true" outlineLevel="0" collapsed="false">
      <c r="A46" s="1" t="s">
        <v>32</v>
      </c>
      <c r="B46" s="1" t="n">
        <v>43</v>
      </c>
      <c r="C46" s="1" t="s">
        <v>195</v>
      </c>
      <c r="D46" s="21" t="n">
        <v>1500</v>
      </c>
      <c r="E46" s="22" t="n">
        <v>1688.8</v>
      </c>
    </row>
    <row r="47" customFormat="false" ht="15" hidden="false" customHeight="true" outlineLevel="0" collapsed="false">
      <c r="A47" s="1" t="s">
        <v>32</v>
      </c>
      <c r="B47" s="1" t="n">
        <v>44</v>
      </c>
      <c r="C47" s="1" t="s">
        <v>183</v>
      </c>
      <c r="D47" s="21" t="n">
        <v>1500</v>
      </c>
      <c r="E47" s="22" t="n">
        <v>1538.3</v>
      </c>
    </row>
    <row r="48" customFormat="false" ht="15" hidden="false" customHeight="true" outlineLevel="0" collapsed="false">
      <c r="A48" s="1" t="s">
        <v>32</v>
      </c>
      <c r="B48" s="1" t="n">
        <v>45</v>
      </c>
      <c r="C48" s="1" t="s">
        <v>196</v>
      </c>
      <c r="D48" s="21" t="n">
        <v>1500</v>
      </c>
      <c r="E48" s="22" t="n">
        <v>1654.2</v>
      </c>
    </row>
    <row r="49" customFormat="false" ht="15" hidden="false" customHeight="true" outlineLevel="0" collapsed="false">
      <c r="A49" s="1" t="s">
        <v>32</v>
      </c>
      <c r="B49" s="1" t="n">
        <v>46</v>
      </c>
      <c r="C49" s="1" t="s">
        <v>191</v>
      </c>
      <c r="D49" s="21" t="n">
        <v>1500</v>
      </c>
      <c r="E49" s="22" t="n">
        <v>1539.7</v>
      </c>
    </row>
    <row r="50" customFormat="false" ht="15" hidden="false" customHeight="true" outlineLevel="0" collapsed="false">
      <c r="A50" s="1" t="s">
        <v>32</v>
      </c>
      <c r="B50" s="1" t="n">
        <v>47</v>
      </c>
      <c r="C50" s="1" t="s">
        <v>194</v>
      </c>
      <c r="D50" s="21" t="n">
        <v>1500</v>
      </c>
      <c r="E50" s="22" t="n">
        <v>1481.4</v>
      </c>
    </row>
    <row r="51" customFormat="false" ht="15" hidden="false" customHeight="true" outlineLevel="0" collapsed="false">
      <c r="A51" s="1" t="s">
        <v>32</v>
      </c>
      <c r="B51" s="1" t="n">
        <v>48</v>
      </c>
      <c r="C51" s="1" t="s">
        <v>187</v>
      </c>
      <c r="D51" s="21" t="n">
        <v>1500</v>
      </c>
      <c r="E51" s="22" t="n">
        <v>1617.5</v>
      </c>
    </row>
    <row r="52" customFormat="false" ht="15" hidden="false" customHeight="true" outlineLevel="0" collapsed="false">
      <c r="A52" s="1" t="s">
        <v>32</v>
      </c>
      <c r="B52" s="1" t="n">
        <v>49</v>
      </c>
      <c r="C52" s="1" t="s">
        <v>185</v>
      </c>
      <c r="D52" s="21" t="n">
        <v>1500</v>
      </c>
      <c r="E52" s="22" t="n">
        <v>1573.2</v>
      </c>
    </row>
    <row r="53" customFormat="false" ht="15" hidden="false" customHeight="true" outlineLevel="0" collapsed="false">
      <c r="A53" s="1" t="s">
        <v>32</v>
      </c>
      <c r="B53" s="1" t="n">
        <v>50</v>
      </c>
      <c r="C53" s="1" t="s">
        <v>189</v>
      </c>
      <c r="D53" s="21" t="n">
        <v>1500</v>
      </c>
      <c r="E53" s="22" t="n">
        <v>1597.5</v>
      </c>
    </row>
    <row r="54" customFormat="false" ht="15" hidden="false" customHeight="true" outlineLevel="0" collapsed="false">
      <c r="A54" s="1" t="s">
        <v>32</v>
      </c>
      <c r="B54" s="1" t="n">
        <v>51</v>
      </c>
      <c r="C54" s="1" t="s">
        <v>198</v>
      </c>
      <c r="D54" s="21" t="n">
        <v>1500</v>
      </c>
      <c r="E54" s="22" t="n">
        <v>1500.8</v>
      </c>
    </row>
    <row r="55" customFormat="false" ht="15" hidden="false" customHeight="true" outlineLevel="0" collapsed="false">
      <c r="A55" s="1" t="s">
        <v>32</v>
      </c>
      <c r="B55" s="1" t="n">
        <v>52</v>
      </c>
      <c r="C55" s="1" t="s">
        <v>193</v>
      </c>
      <c r="D55" s="21" t="n">
        <v>1500</v>
      </c>
      <c r="E55" s="22" t="n">
        <v>1504.7</v>
      </c>
    </row>
    <row r="56" customFormat="false" ht="15" hidden="false" customHeight="true" outlineLevel="0" collapsed="false">
      <c r="A56" s="1" t="s">
        <v>32</v>
      </c>
      <c r="B56" s="1" t="n">
        <v>53</v>
      </c>
      <c r="C56" s="1" t="s">
        <v>190</v>
      </c>
      <c r="D56" s="21" t="n">
        <v>1500</v>
      </c>
      <c r="E56" s="22" t="n">
        <v>1603.7</v>
      </c>
    </row>
    <row r="57" customFormat="false" ht="15" hidden="false" customHeight="true" outlineLevel="0" collapsed="false">
      <c r="A57" s="1" t="s">
        <v>32</v>
      </c>
      <c r="B57" s="1" t="n">
        <v>54</v>
      </c>
      <c r="C57" s="1" t="s">
        <v>186</v>
      </c>
      <c r="D57" s="21" t="n">
        <v>1500</v>
      </c>
      <c r="E57" s="22" t="n">
        <v>1494.5</v>
      </c>
    </row>
    <row r="58" customFormat="false" ht="15" hidden="false" customHeight="true" outlineLevel="0" collapsed="false">
      <c r="A58" s="1" t="s">
        <v>32</v>
      </c>
      <c r="B58" s="1" t="n">
        <v>55</v>
      </c>
      <c r="C58" s="1" t="s">
        <v>197</v>
      </c>
      <c r="D58" s="21" t="n">
        <v>1500</v>
      </c>
      <c r="E58" s="22" t="n">
        <v>1545.8</v>
      </c>
    </row>
    <row r="59" customFormat="false" ht="15" hidden="false" customHeight="true" outlineLevel="0" collapsed="false">
      <c r="A59" s="1" t="s">
        <v>32</v>
      </c>
      <c r="B59" s="1" t="n">
        <v>56</v>
      </c>
      <c r="C59" s="1" t="s">
        <v>192</v>
      </c>
      <c r="D59" s="21" t="n">
        <v>1500</v>
      </c>
      <c r="E59" s="22" t="n">
        <v>1621.5</v>
      </c>
    </row>
    <row r="60" customFormat="false" ht="15" hidden="false" customHeight="true" outlineLevel="0" collapsed="false">
      <c r="A60" s="1" t="s">
        <v>31</v>
      </c>
      <c r="B60" s="1" t="n">
        <v>57</v>
      </c>
      <c r="C60" s="1" t="s">
        <v>145</v>
      </c>
      <c r="D60" s="21" t="n">
        <v>1500</v>
      </c>
      <c r="E60" s="22" t="n">
        <v>1651.6</v>
      </c>
    </row>
    <row r="61" customFormat="false" ht="15" hidden="false" customHeight="true" outlineLevel="0" collapsed="false">
      <c r="A61" s="1" t="s">
        <v>31</v>
      </c>
      <c r="B61" s="1" t="n">
        <v>58</v>
      </c>
      <c r="C61" s="1" t="s">
        <v>20</v>
      </c>
      <c r="D61" s="21" t="n">
        <v>1500</v>
      </c>
      <c r="E61" s="22" t="n">
        <v>1724.2</v>
      </c>
    </row>
    <row r="62" customFormat="false" ht="15" hidden="false" customHeight="true" outlineLevel="0" collapsed="false">
      <c r="A62" s="1" t="s">
        <v>31</v>
      </c>
      <c r="B62" s="1" t="n">
        <v>59</v>
      </c>
      <c r="C62" s="1" t="s">
        <v>24</v>
      </c>
      <c r="D62" s="21" t="n">
        <v>1500</v>
      </c>
      <c r="E62" s="22" t="n">
        <v>1704.6</v>
      </c>
    </row>
    <row r="63" customFormat="false" ht="15" hidden="false" customHeight="true" outlineLevel="0" collapsed="false">
      <c r="A63" s="1" t="s">
        <v>31</v>
      </c>
      <c r="B63" s="1" t="n">
        <v>60</v>
      </c>
      <c r="C63" s="1" t="s">
        <v>164</v>
      </c>
      <c r="D63" s="21" t="n">
        <v>1500</v>
      </c>
      <c r="E63" s="22" t="n">
        <v>1614.7</v>
      </c>
    </row>
    <row r="64" customFormat="false" ht="15" hidden="false" customHeight="true" outlineLevel="0" collapsed="false">
      <c r="A64" s="1" t="s">
        <v>31</v>
      </c>
      <c r="B64" s="1" t="n">
        <v>61</v>
      </c>
      <c r="C64" s="1" t="s">
        <v>168</v>
      </c>
      <c r="D64" s="21" t="n">
        <v>1500</v>
      </c>
      <c r="E64" s="22" t="n">
        <v>1503.4</v>
      </c>
    </row>
    <row r="65" customFormat="false" ht="15" hidden="false" customHeight="true" outlineLevel="0" collapsed="false">
      <c r="A65" s="1" t="s">
        <v>31</v>
      </c>
      <c r="B65" s="1" t="n">
        <v>62</v>
      </c>
      <c r="C65" s="1" t="s">
        <v>178</v>
      </c>
      <c r="D65" s="21" t="n">
        <v>1500</v>
      </c>
      <c r="E65" s="22" t="n">
        <v>1609.1</v>
      </c>
    </row>
    <row r="66" customFormat="false" ht="15" hidden="false" customHeight="true" outlineLevel="0" collapsed="false">
      <c r="A66" s="1" t="s">
        <v>31</v>
      </c>
      <c r="B66" s="1" t="n">
        <v>63</v>
      </c>
      <c r="C66" s="1" t="s">
        <v>147</v>
      </c>
      <c r="D66" s="21" t="n">
        <v>1500</v>
      </c>
      <c r="E66" s="22" t="n">
        <v>1457.1</v>
      </c>
    </row>
    <row r="67" customFormat="false" ht="15" hidden="false" customHeight="true" outlineLevel="0" collapsed="false">
      <c r="A67" s="1" t="s">
        <v>31</v>
      </c>
      <c r="B67" s="1" t="n">
        <v>64</v>
      </c>
      <c r="C67" s="1" t="s">
        <v>140</v>
      </c>
      <c r="D67" s="21" t="n">
        <v>1500</v>
      </c>
      <c r="E67" s="22" t="n">
        <v>1633.8</v>
      </c>
    </row>
    <row r="68" customFormat="false" ht="15" hidden="false" customHeight="true" outlineLevel="0" collapsed="false">
      <c r="A68" s="1" t="s">
        <v>31</v>
      </c>
      <c r="B68" s="1" t="n">
        <v>65</v>
      </c>
      <c r="C68" s="1" t="s">
        <v>136</v>
      </c>
      <c r="D68" s="21" t="n">
        <v>1500</v>
      </c>
      <c r="E68" s="22" t="n">
        <v>1545</v>
      </c>
    </row>
    <row r="69" customFormat="false" ht="15" hidden="false" customHeight="true" outlineLevel="0" collapsed="false">
      <c r="A69" s="1" t="s">
        <v>31</v>
      </c>
      <c r="B69" s="1" t="n">
        <v>66</v>
      </c>
      <c r="C69" s="1" t="s">
        <v>163</v>
      </c>
      <c r="D69" s="21" t="n">
        <v>1500</v>
      </c>
      <c r="E69" s="22" t="n">
        <v>1500</v>
      </c>
    </row>
    <row r="70" customFormat="false" ht="15" hidden="false" customHeight="true" outlineLevel="0" collapsed="false">
      <c r="A70" s="1" t="s">
        <v>31</v>
      </c>
      <c r="B70" s="1" t="n">
        <v>67</v>
      </c>
      <c r="C70" s="1" t="s">
        <v>19</v>
      </c>
      <c r="D70" s="21" t="n">
        <v>1500</v>
      </c>
      <c r="E70" s="22" t="n">
        <v>1732.4</v>
      </c>
    </row>
    <row r="71" customFormat="false" ht="15" hidden="false" customHeight="true" outlineLevel="0" collapsed="false">
      <c r="A71" s="1" t="s">
        <v>31</v>
      </c>
      <c r="B71" s="1" t="n">
        <v>68</v>
      </c>
      <c r="C71" s="1" t="s">
        <v>177</v>
      </c>
      <c r="D71" s="21" t="n">
        <v>1500</v>
      </c>
      <c r="E71" s="22" t="n">
        <v>1662.9</v>
      </c>
    </row>
    <row r="72" customFormat="false" ht="15" hidden="false" customHeight="true" outlineLevel="0" collapsed="false">
      <c r="A72" s="1" t="s">
        <v>31</v>
      </c>
      <c r="B72" s="1" t="n">
        <v>69</v>
      </c>
      <c r="C72" s="1" t="s">
        <v>169</v>
      </c>
      <c r="D72" s="21" t="n">
        <v>1500</v>
      </c>
      <c r="E72" s="22" t="n">
        <v>1635</v>
      </c>
    </row>
    <row r="73" customFormat="false" ht="15" hidden="false" customHeight="true" outlineLevel="0" collapsed="false">
      <c r="A73" s="1" t="s">
        <v>31</v>
      </c>
      <c r="B73" s="1" t="n">
        <v>70</v>
      </c>
      <c r="C73" s="1" t="s">
        <v>174</v>
      </c>
      <c r="D73" s="21" t="n">
        <v>1500</v>
      </c>
      <c r="E73" s="22" t="n">
        <v>1501.6</v>
      </c>
    </row>
    <row r="74" customFormat="false" ht="15" hidden="false" customHeight="true" outlineLevel="0" collapsed="false">
      <c r="A74" s="1" t="s">
        <v>31</v>
      </c>
      <c r="B74" s="1" t="n">
        <v>71</v>
      </c>
      <c r="C74" s="1" t="s">
        <v>148</v>
      </c>
      <c r="D74" s="21" t="n">
        <v>1500</v>
      </c>
      <c r="E74" s="22" t="n">
        <v>1398.8</v>
      </c>
    </row>
    <row r="75" customFormat="false" ht="15" hidden="false" customHeight="true" outlineLevel="0" collapsed="false">
      <c r="A75" s="1" t="s">
        <v>31</v>
      </c>
      <c r="B75" s="1" t="n">
        <v>72</v>
      </c>
      <c r="C75" s="1" t="s">
        <v>22</v>
      </c>
      <c r="D75" s="21" t="n">
        <v>1500</v>
      </c>
      <c r="E75" s="22" t="n">
        <v>1722.4</v>
      </c>
    </row>
    <row r="76" customFormat="false" ht="15" hidden="false" customHeight="true" outlineLevel="0" collapsed="false">
      <c r="A76" s="1" t="s">
        <v>31</v>
      </c>
      <c r="B76" s="1" t="n">
        <v>73</v>
      </c>
      <c r="C76" s="1" t="s">
        <v>139</v>
      </c>
      <c r="D76" s="21" t="n">
        <v>1500</v>
      </c>
      <c r="E76" s="22" t="n">
        <v>1530.8</v>
      </c>
    </row>
    <row r="77" customFormat="false" ht="15" hidden="false" customHeight="true" outlineLevel="0" collapsed="false">
      <c r="A77" s="1" t="s">
        <v>31</v>
      </c>
      <c r="B77" s="1" t="n">
        <v>74</v>
      </c>
      <c r="C77" s="1" t="s">
        <v>146</v>
      </c>
      <c r="D77" s="21" t="n">
        <v>1500</v>
      </c>
      <c r="E77" s="22" t="n">
        <v>1531.8</v>
      </c>
    </row>
    <row r="78" customFormat="false" ht="15" hidden="false" customHeight="true" outlineLevel="0" collapsed="false">
      <c r="A78" s="1" t="s">
        <v>31</v>
      </c>
      <c r="B78" s="1" t="n">
        <v>75</v>
      </c>
      <c r="C78" s="1" t="s">
        <v>165</v>
      </c>
      <c r="D78" s="21" t="n">
        <v>1500</v>
      </c>
      <c r="E78" s="22" t="n">
        <v>1494.4</v>
      </c>
    </row>
    <row r="79" customFormat="false" ht="15" hidden="false" customHeight="true" outlineLevel="0" collapsed="false">
      <c r="A79" s="1" t="s">
        <v>31</v>
      </c>
      <c r="B79" s="1" t="n">
        <v>76</v>
      </c>
      <c r="C79" s="1" t="s">
        <v>170</v>
      </c>
      <c r="D79" s="21" t="n">
        <v>1500</v>
      </c>
      <c r="E79" s="22" t="n">
        <v>1461.7</v>
      </c>
    </row>
    <row r="80" customFormat="false" ht="15" hidden="false" customHeight="true" outlineLevel="0" collapsed="false">
      <c r="A80" s="1" t="s">
        <v>30</v>
      </c>
      <c r="B80" s="1" t="n">
        <v>77</v>
      </c>
      <c r="C80" s="1" t="s">
        <v>119</v>
      </c>
      <c r="D80" s="21" t="n">
        <v>1500</v>
      </c>
      <c r="E80" s="22" t="n">
        <v>1549.3</v>
      </c>
    </row>
    <row r="81" customFormat="false" ht="15" hidden="false" customHeight="true" outlineLevel="0" collapsed="false">
      <c r="A81" s="1" t="s">
        <v>30</v>
      </c>
      <c r="B81" s="1" t="n">
        <v>78</v>
      </c>
      <c r="C81" s="1" t="s">
        <v>114</v>
      </c>
      <c r="D81" s="21" t="n">
        <v>1500</v>
      </c>
      <c r="E81" s="22" t="n">
        <v>1678.4</v>
      </c>
    </row>
    <row r="82" customFormat="false" ht="15" hidden="false" customHeight="true" outlineLevel="0" collapsed="false">
      <c r="A82" s="1" t="s">
        <v>30</v>
      </c>
      <c r="B82" s="1" t="n">
        <v>79</v>
      </c>
      <c r="C82" s="1" t="s">
        <v>182</v>
      </c>
      <c r="D82" s="21" t="n">
        <v>1500</v>
      </c>
      <c r="E82" s="22" t="n">
        <v>1696.2</v>
      </c>
    </row>
    <row r="83" customFormat="false" ht="15" hidden="false" customHeight="true" outlineLevel="0" collapsed="false">
      <c r="A83" s="1" t="s">
        <v>30</v>
      </c>
      <c r="B83" s="1" t="n">
        <v>80</v>
      </c>
      <c r="C83" s="1" t="s">
        <v>16</v>
      </c>
      <c r="D83" s="21" t="n">
        <v>1500</v>
      </c>
      <c r="E83" s="22" t="n">
        <v>1795</v>
      </c>
    </row>
    <row r="84" customFormat="false" ht="15" hidden="false" customHeight="true" outlineLevel="0" collapsed="false">
      <c r="A84" s="1" t="s">
        <v>30</v>
      </c>
      <c r="B84" s="1" t="n">
        <v>81</v>
      </c>
      <c r="C84" s="1" t="s">
        <v>118</v>
      </c>
      <c r="D84" s="21" t="n">
        <v>1500</v>
      </c>
      <c r="E84" s="22" t="n">
        <v>1594.6</v>
      </c>
    </row>
    <row r="85" customFormat="false" ht="15" hidden="false" customHeight="true" outlineLevel="0" collapsed="false">
      <c r="A85" s="1" t="s">
        <v>30</v>
      </c>
      <c r="B85" s="1" t="n">
        <v>82</v>
      </c>
      <c r="C85" s="1" t="s">
        <v>176</v>
      </c>
      <c r="D85" s="21" t="n">
        <v>1500</v>
      </c>
      <c r="E85" s="22" t="n">
        <v>1557.8</v>
      </c>
    </row>
    <row r="86" customFormat="false" ht="15" hidden="false" customHeight="true" outlineLevel="0" collapsed="false">
      <c r="A86" s="1" t="s">
        <v>30</v>
      </c>
      <c r="B86" s="1" t="n">
        <v>83</v>
      </c>
      <c r="C86" s="1" t="s">
        <v>115</v>
      </c>
      <c r="D86" s="21" t="n">
        <v>1500</v>
      </c>
      <c r="E86" s="22" t="n">
        <v>1522.8</v>
      </c>
    </row>
    <row r="87" customFormat="false" ht="15" hidden="false" customHeight="true" outlineLevel="0" collapsed="false">
      <c r="A87" s="1" t="s">
        <v>30</v>
      </c>
      <c r="B87" s="1" t="n">
        <v>84</v>
      </c>
      <c r="C87" s="1" t="s">
        <v>117</v>
      </c>
      <c r="D87" s="21" t="n">
        <v>1500</v>
      </c>
      <c r="E87" s="22" t="n">
        <v>1487.1</v>
      </c>
    </row>
    <row r="88" customFormat="false" ht="15" hidden="false" customHeight="true" outlineLevel="0" collapsed="false">
      <c r="A88" s="1" t="s">
        <v>30</v>
      </c>
      <c r="B88" s="1" t="n">
        <v>85</v>
      </c>
      <c r="C88" s="1" t="s">
        <v>123</v>
      </c>
      <c r="D88" s="21" t="n">
        <v>1500</v>
      </c>
      <c r="E88" s="22" t="n">
        <v>1478.4</v>
      </c>
    </row>
    <row r="89" customFormat="false" ht="15" hidden="false" customHeight="true" outlineLevel="0" collapsed="false">
      <c r="A89" s="1" t="s">
        <v>30</v>
      </c>
      <c r="B89" s="1" t="n">
        <v>86</v>
      </c>
      <c r="C89" s="1" t="s">
        <v>142</v>
      </c>
      <c r="D89" s="21" t="n">
        <v>1500</v>
      </c>
      <c r="E89" s="22" t="n">
        <v>1532.5</v>
      </c>
    </row>
    <row r="90" customFormat="false" ht="15" hidden="false" customHeight="true" outlineLevel="0" collapsed="false">
      <c r="A90" s="1" t="s">
        <v>30</v>
      </c>
      <c r="B90" s="1" t="n">
        <v>87</v>
      </c>
      <c r="C90" s="1" t="s">
        <v>173</v>
      </c>
      <c r="D90" s="21" t="n">
        <v>1500</v>
      </c>
      <c r="E90" s="22" t="n">
        <v>1519.7</v>
      </c>
    </row>
    <row r="91" customFormat="false" ht="15" hidden="false" customHeight="true" outlineLevel="0" collapsed="false">
      <c r="A91" s="1" t="s">
        <v>30</v>
      </c>
      <c r="B91" s="1" t="n">
        <v>88</v>
      </c>
      <c r="C91" s="1" t="s">
        <v>141</v>
      </c>
      <c r="D91" s="21" t="n">
        <v>1500</v>
      </c>
      <c r="E91" s="22" t="n">
        <v>1594.5</v>
      </c>
    </row>
    <row r="92" customFormat="false" ht="15" hidden="false" customHeight="true" outlineLevel="0" collapsed="false">
      <c r="A92" s="1" t="s">
        <v>30</v>
      </c>
      <c r="B92" s="1" t="n">
        <v>89</v>
      </c>
      <c r="C92" s="1" t="s">
        <v>167</v>
      </c>
      <c r="D92" s="21" t="n">
        <v>1500</v>
      </c>
      <c r="E92" s="22" t="n">
        <v>1571.1</v>
      </c>
    </row>
    <row r="93" customFormat="false" ht="15" hidden="false" customHeight="true" outlineLevel="0" collapsed="false">
      <c r="A93" s="1" t="s">
        <v>30</v>
      </c>
      <c r="B93" s="1" t="n">
        <v>90</v>
      </c>
      <c r="C93" s="1" t="s">
        <v>116</v>
      </c>
      <c r="D93" s="21" t="n">
        <v>1500</v>
      </c>
      <c r="E93" s="22" t="n">
        <v>1625.4</v>
      </c>
    </row>
    <row r="94" customFormat="false" ht="15" hidden="false" customHeight="true" outlineLevel="0" collapsed="false">
      <c r="A94" s="1" t="s">
        <v>30</v>
      </c>
      <c r="B94" s="1" t="n">
        <v>91</v>
      </c>
      <c r="C94" s="1" t="s">
        <v>18</v>
      </c>
      <c r="D94" s="21" t="n">
        <v>1500</v>
      </c>
      <c r="E94" s="22" t="n">
        <v>1735.8</v>
      </c>
    </row>
    <row r="95" customFormat="false" ht="15" hidden="false" customHeight="true" outlineLevel="0" collapsed="false">
      <c r="A95" s="1" t="s">
        <v>30</v>
      </c>
      <c r="B95" s="1" t="n">
        <v>92</v>
      </c>
      <c r="C95" s="1" t="s">
        <v>166</v>
      </c>
      <c r="D95" s="21" t="n">
        <v>1500</v>
      </c>
      <c r="E95" s="22" t="n">
        <v>1522.6</v>
      </c>
    </row>
    <row r="96" customFormat="false" ht="15" hidden="false" customHeight="true" outlineLevel="0" collapsed="false">
      <c r="A96" s="1" t="s">
        <v>30</v>
      </c>
      <c r="B96" s="1" t="n">
        <v>93</v>
      </c>
      <c r="C96" s="1" t="s">
        <v>175</v>
      </c>
      <c r="D96" s="21" t="n">
        <v>1500</v>
      </c>
      <c r="E96" s="22" t="n">
        <v>1366</v>
      </c>
    </row>
    <row r="97" customFormat="false" ht="15" hidden="false" customHeight="true" outlineLevel="0" collapsed="false">
      <c r="A97" s="1" t="s">
        <v>30</v>
      </c>
      <c r="B97" s="1" t="n">
        <v>94</v>
      </c>
      <c r="C97" s="1" t="s">
        <v>124</v>
      </c>
      <c r="D97" s="21" t="n">
        <v>1500</v>
      </c>
      <c r="E97" s="22" t="n">
        <v>1515.6</v>
      </c>
    </row>
    <row r="98" customFormat="false" ht="15" hidden="false" customHeight="true" outlineLevel="0" collapsed="false">
      <c r="A98" s="1" t="s">
        <v>30</v>
      </c>
      <c r="B98" s="1" t="n">
        <v>95</v>
      </c>
      <c r="C98" s="1" t="s">
        <v>151</v>
      </c>
      <c r="D98" s="21" t="n">
        <v>1500</v>
      </c>
      <c r="E98" s="22" t="n">
        <v>1581.4</v>
      </c>
    </row>
    <row r="99" customFormat="false" ht="15" hidden="false" customHeight="true" outlineLevel="0" collapsed="false">
      <c r="A99" s="1" t="s">
        <v>30</v>
      </c>
      <c r="B99" s="1" t="n">
        <v>96</v>
      </c>
      <c r="C99" s="1" t="s">
        <v>181</v>
      </c>
      <c r="D99" s="21" t="n">
        <v>1500</v>
      </c>
      <c r="E99" s="22" t="n">
        <v>1700.4</v>
      </c>
    </row>
    <row r="100" customFormat="false" ht="15" hidden="false" customHeight="true" outlineLevel="0" collapsed="false">
      <c r="A100" s="1" t="s">
        <v>29</v>
      </c>
      <c r="B100" s="1" t="n">
        <v>97</v>
      </c>
      <c r="C100" s="1" t="s">
        <v>201</v>
      </c>
      <c r="D100" s="1" t="n">
        <v>1400</v>
      </c>
      <c r="E100" s="1" t="n">
        <v>1400</v>
      </c>
    </row>
    <row r="101" customFormat="false" ht="15" hidden="false" customHeight="true" outlineLevel="0" collapsed="false">
      <c r="A101" s="1" t="s">
        <v>31</v>
      </c>
      <c r="B101" s="1" t="n">
        <v>98</v>
      </c>
      <c r="C101" s="1" t="s">
        <v>210</v>
      </c>
      <c r="D101" s="1" t="n">
        <v>1400</v>
      </c>
      <c r="E101" s="1" t="n">
        <v>1400</v>
      </c>
    </row>
    <row r="102" customFormat="false" ht="15" hidden="false" customHeight="true" outlineLevel="0" collapsed="false">
      <c r="A102" s="1" t="s">
        <v>30</v>
      </c>
      <c r="B102" s="1" t="n">
        <v>99</v>
      </c>
      <c r="C102" s="1" t="s">
        <v>208</v>
      </c>
      <c r="D102" s="1" t="n">
        <v>1400</v>
      </c>
      <c r="E102" s="1" t="n">
        <v>1400</v>
      </c>
    </row>
    <row r="103" customFormat="false" ht="15" hidden="false" customHeight="true" outlineLevel="0" collapsed="false">
      <c r="A103" s="1" t="s">
        <v>32</v>
      </c>
      <c r="B103" s="1" t="n">
        <v>100</v>
      </c>
      <c r="C103" s="1" t="s">
        <v>211</v>
      </c>
      <c r="D103" s="1" t="n">
        <v>1400</v>
      </c>
      <c r="E103" s="1" t="n">
        <v>1400</v>
      </c>
    </row>
    <row r="104" customFormat="false" ht="15" hidden="false" customHeight="true" outlineLevel="0" collapsed="false">
      <c r="A104" s="1" t="s">
        <v>32</v>
      </c>
      <c r="B104" s="1" t="n">
        <v>101</v>
      </c>
      <c r="C104" s="1" t="s">
        <v>212</v>
      </c>
      <c r="D104" s="1" t="n">
        <v>1400</v>
      </c>
      <c r="E104" s="1" t="n">
        <v>1400</v>
      </c>
    </row>
    <row r="105" customFormat="false" ht="15" hidden="false" customHeight="true" outlineLevel="0" collapsed="false">
      <c r="A105" s="1" t="s">
        <v>29</v>
      </c>
      <c r="B105" s="1" t="n">
        <v>102</v>
      </c>
      <c r="C105" s="1" t="s">
        <v>207</v>
      </c>
      <c r="D105" s="1" t="n">
        <v>1400</v>
      </c>
      <c r="E105" s="1" t="n">
        <v>1400</v>
      </c>
    </row>
    <row r="106" customFormat="false" ht="15" hidden="false" customHeight="true" outlineLevel="0" collapsed="false">
      <c r="A106" s="1" t="s">
        <v>30</v>
      </c>
      <c r="B106" s="1" t="n">
        <v>103</v>
      </c>
      <c r="C106" s="1" t="s">
        <v>203</v>
      </c>
      <c r="D106" s="1" t="n">
        <v>1400</v>
      </c>
      <c r="E106" s="1" t="n">
        <v>1400</v>
      </c>
    </row>
    <row r="107" customFormat="false" ht="15" hidden="false" customHeight="true" outlineLevel="0" collapsed="false">
      <c r="A107" s="1" t="s">
        <v>33</v>
      </c>
      <c r="B107" s="1" t="n">
        <v>104</v>
      </c>
      <c r="C107" s="1" t="s">
        <v>205</v>
      </c>
      <c r="D107" s="1" t="n">
        <v>1400</v>
      </c>
      <c r="E107" s="1" t="n">
        <v>1400</v>
      </c>
    </row>
    <row r="108" customFormat="false" ht="15" hidden="false" customHeight="true" outlineLevel="0" collapsed="false">
      <c r="A108" s="1" t="s">
        <v>33</v>
      </c>
      <c r="B108" s="1" t="n">
        <v>105</v>
      </c>
      <c r="C108" s="1" t="s">
        <v>204</v>
      </c>
      <c r="D108" s="1" t="n">
        <v>1400</v>
      </c>
      <c r="E108" s="1" t="n">
        <v>1400</v>
      </c>
    </row>
    <row r="109" customFormat="false" ht="15" hidden="false" customHeight="true" outlineLevel="0" collapsed="false">
      <c r="A109" s="1" t="s">
        <v>33</v>
      </c>
      <c r="B109" s="1" t="n">
        <v>106</v>
      </c>
      <c r="C109" s="1" t="s">
        <v>206</v>
      </c>
      <c r="D109" s="1" t="n">
        <v>1400</v>
      </c>
      <c r="E109" s="1" t="n">
        <v>1400</v>
      </c>
    </row>
    <row r="110" customFormat="false" ht="15" hidden="false" customHeight="true" outlineLevel="0" collapsed="false">
      <c r="A110" s="1" t="s">
        <v>31</v>
      </c>
      <c r="B110" s="1" t="n">
        <v>107</v>
      </c>
      <c r="C110" s="1" t="s">
        <v>213</v>
      </c>
      <c r="D110" s="1" t="n">
        <v>1400</v>
      </c>
      <c r="E110" s="1" t="n">
        <v>1400</v>
      </c>
    </row>
    <row r="111" customFormat="false" ht="15" hidden="false" customHeight="true" outlineLevel="0" collapsed="false">
      <c r="A111" s="1" t="s">
        <v>30</v>
      </c>
      <c r="B111" s="1" t="n">
        <v>108</v>
      </c>
      <c r="C111" s="1" t="s">
        <v>200</v>
      </c>
      <c r="D111" s="1" t="n">
        <v>1400</v>
      </c>
      <c r="E111" s="1" t="n">
        <v>1400</v>
      </c>
    </row>
    <row r="112" customFormat="false" ht="15" hidden="false" customHeight="true" outlineLevel="0" collapsed="false">
      <c r="A112" s="1" t="s">
        <v>31</v>
      </c>
      <c r="B112" s="1" t="n">
        <v>109</v>
      </c>
      <c r="C112" s="1" t="s">
        <v>209</v>
      </c>
      <c r="D112" s="1" t="n">
        <v>1400</v>
      </c>
      <c r="E112" s="1" t="n">
        <v>1400</v>
      </c>
    </row>
    <row r="113" customFormat="false" ht="15" hidden="false" customHeight="true" outlineLevel="0" collapsed="false">
      <c r="A113" s="1" t="s">
        <v>29</v>
      </c>
      <c r="B113" s="1" t="n">
        <v>110</v>
      </c>
      <c r="C113" s="1" t="s">
        <v>202</v>
      </c>
      <c r="D113" s="1" t="n">
        <v>1400</v>
      </c>
      <c r="E113" s="1" t="n">
        <v>1400</v>
      </c>
    </row>
  </sheetData>
  <mergeCells count="1">
    <mergeCell ref="A1:D1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17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12"/>
    <col collapsed="false" customWidth="true" hidden="false" outlineLevel="0" max="5" min="3" style="1" width="20"/>
    <col collapsed="false" customWidth="true" hidden="false" outlineLevel="0" max="8" min="6" style="1" width="8"/>
    <col collapsed="false" customWidth="true" hidden="false" outlineLevel="0" max="9" min="9" style="1" width="6"/>
    <col collapsed="false" customWidth="true" hidden="false" outlineLevel="0" max="11" min="10" style="1" width="12"/>
    <col collapsed="false" customWidth="true" hidden="false" outlineLevel="0" max="12" min="12" style="1" width="13"/>
    <col collapsed="false" customWidth="true" hidden="false" outlineLevel="0" max="14" min="13" style="1" width="10"/>
    <col collapsed="false" customWidth="true" hidden="false" outlineLevel="0" max="15" min="15" style="1" width="11"/>
    <col collapsed="false" customWidth="true" hidden="false" outlineLevel="0" max="17" min="16" style="1" width="10"/>
    <col collapsed="false" customWidth="true" hidden="false" outlineLevel="0" max="19" min="18" style="1" width="15"/>
    <col collapsed="false" customWidth="true" hidden="false" outlineLevel="0" max="23" min="20" style="1" width="12"/>
  </cols>
  <sheetData>
    <row r="1" customFormat="false" ht="21.75" hidden="false" customHeight="true" outlineLevel="0" collapsed="false">
      <c r="A1" s="23" t="s">
        <v>219</v>
      </c>
      <c r="B1" s="23" t="s">
        <v>107</v>
      </c>
      <c r="C1" s="23" t="s">
        <v>26</v>
      </c>
      <c r="D1" s="23" t="s">
        <v>108</v>
      </c>
      <c r="E1" s="23" t="s">
        <v>109</v>
      </c>
      <c r="F1" s="23" t="s">
        <v>220</v>
      </c>
      <c r="G1" s="23" t="s">
        <v>221</v>
      </c>
      <c r="H1" s="23" t="s">
        <v>222</v>
      </c>
      <c r="I1" s="23" t="s">
        <v>223</v>
      </c>
      <c r="J1" s="23" t="s">
        <v>224</v>
      </c>
      <c r="K1" s="23" t="s">
        <v>225</v>
      </c>
      <c r="L1" s="23" t="s">
        <v>226</v>
      </c>
      <c r="M1" s="23" t="s">
        <v>227</v>
      </c>
      <c r="N1" s="23" t="s">
        <v>228</v>
      </c>
      <c r="O1" s="23" t="s">
        <v>229</v>
      </c>
      <c r="P1" s="23" t="s">
        <v>230</v>
      </c>
      <c r="Q1" s="23" t="s">
        <v>231</v>
      </c>
      <c r="R1" s="23" t="s">
        <v>232</v>
      </c>
      <c r="S1" s="23" t="s">
        <v>233</v>
      </c>
      <c r="T1" s="23" t="s">
        <v>234</v>
      </c>
      <c r="U1" s="23" t="s">
        <v>235</v>
      </c>
      <c r="V1" s="23" t="s">
        <v>236</v>
      </c>
      <c r="W1" s="23" t="s">
        <v>237</v>
      </c>
    </row>
    <row r="2" customFormat="false" ht="15" hidden="false" customHeight="true" outlineLevel="0" collapsed="false">
      <c r="A2" s="1" t="n">
        <v>1</v>
      </c>
      <c r="B2" s="24" t="s">
        <v>238</v>
      </c>
      <c r="C2" s="1" t="s">
        <v>30</v>
      </c>
      <c r="D2" s="1" t="s">
        <v>114</v>
      </c>
      <c r="E2" s="1" t="s">
        <v>115</v>
      </c>
      <c r="F2" s="1" t="n">
        <v>1</v>
      </c>
      <c r="G2" s="1" t="n">
        <v>1</v>
      </c>
      <c r="H2" s="25" t="s">
        <v>239</v>
      </c>
      <c r="I2" s="1" t="n">
        <v>0</v>
      </c>
      <c r="J2" s="1" t="n">
        <v>1500</v>
      </c>
      <c r="K2" s="1" t="n">
        <v>1500</v>
      </c>
      <c r="L2" s="26" t="n">
        <v>0.429</v>
      </c>
      <c r="M2" s="1" t="n">
        <v>18</v>
      </c>
      <c r="N2" s="1" t="n">
        <v>23</v>
      </c>
      <c r="O2" s="1" t="n">
        <v>1</v>
      </c>
      <c r="P2" s="1" t="n">
        <v>0.9</v>
      </c>
      <c r="Q2" s="1" t="n">
        <v>1</v>
      </c>
      <c r="R2" s="1" t="n">
        <v>1.3</v>
      </c>
      <c r="S2" s="1" t="n">
        <v>-1.6</v>
      </c>
      <c r="T2" s="1" t="n">
        <v>1501.3</v>
      </c>
      <c r="U2" s="1" t="n">
        <v>1498.4</v>
      </c>
      <c r="V2" s="1" t="s">
        <v>239</v>
      </c>
      <c r="W2" s="1" t="s">
        <v>239</v>
      </c>
    </row>
    <row r="3" customFormat="false" ht="15" hidden="false" customHeight="true" outlineLevel="0" collapsed="false">
      <c r="A3" s="1" t="n">
        <v>2</v>
      </c>
      <c r="B3" s="24" t="s">
        <v>240</v>
      </c>
      <c r="C3" s="1" t="s">
        <v>30</v>
      </c>
      <c r="D3" s="1" t="s">
        <v>116</v>
      </c>
      <c r="E3" s="1" t="s">
        <v>117</v>
      </c>
      <c r="F3" s="1" t="n">
        <v>1</v>
      </c>
      <c r="G3" s="1" t="n">
        <v>1</v>
      </c>
      <c r="H3" s="25" t="s">
        <v>239</v>
      </c>
      <c r="I3" s="1" t="n">
        <v>0</v>
      </c>
      <c r="J3" s="1" t="n">
        <v>1500</v>
      </c>
      <c r="K3" s="1" t="n">
        <v>1500</v>
      </c>
      <c r="L3" s="26" t="n">
        <v>0.429</v>
      </c>
      <c r="M3" s="1" t="n">
        <v>18</v>
      </c>
      <c r="N3" s="1" t="n">
        <v>23</v>
      </c>
      <c r="O3" s="1" t="n">
        <v>1</v>
      </c>
      <c r="P3" s="1" t="n">
        <v>0.9</v>
      </c>
      <c r="Q3" s="1" t="n">
        <v>1</v>
      </c>
      <c r="R3" s="1" t="n">
        <v>1.3</v>
      </c>
      <c r="S3" s="1" t="n">
        <v>-1.6</v>
      </c>
      <c r="T3" s="1" t="n">
        <v>1501.3</v>
      </c>
      <c r="U3" s="1" t="n">
        <v>1498.4</v>
      </c>
      <c r="V3" s="1" t="s">
        <v>239</v>
      </c>
      <c r="W3" s="1" t="s">
        <v>239</v>
      </c>
    </row>
    <row r="4" customFormat="false" ht="15" hidden="false" customHeight="true" outlineLevel="0" collapsed="false">
      <c r="A4" s="1" t="n">
        <v>3</v>
      </c>
      <c r="B4" s="24" t="s">
        <v>241</v>
      </c>
      <c r="C4" s="1" t="s">
        <v>30</v>
      </c>
      <c r="D4" s="1" t="s">
        <v>118</v>
      </c>
      <c r="E4" s="1" t="s">
        <v>119</v>
      </c>
      <c r="F4" s="1" t="n">
        <v>2</v>
      </c>
      <c r="G4" s="1" t="n">
        <v>1</v>
      </c>
      <c r="H4" s="27" t="s">
        <v>242</v>
      </c>
      <c r="I4" s="1" t="n">
        <v>1</v>
      </c>
      <c r="J4" s="1" t="n">
        <v>1500</v>
      </c>
      <c r="K4" s="1" t="n">
        <v>1500</v>
      </c>
      <c r="L4" s="26" t="n">
        <v>0.429</v>
      </c>
      <c r="M4" s="1" t="n">
        <v>20</v>
      </c>
      <c r="N4" s="1" t="n">
        <v>19</v>
      </c>
      <c r="O4" s="1" t="n">
        <v>1</v>
      </c>
      <c r="P4" s="1" t="n">
        <v>1</v>
      </c>
      <c r="Q4" s="1" t="n">
        <v>1</v>
      </c>
      <c r="R4" s="1" t="n">
        <v>13.4</v>
      </c>
      <c r="S4" s="1" t="n">
        <v>-10.9</v>
      </c>
      <c r="T4" s="1" t="n">
        <v>1513.4</v>
      </c>
      <c r="U4" s="1" t="n">
        <v>1489.1</v>
      </c>
      <c r="V4" s="1" t="s">
        <v>243</v>
      </c>
      <c r="W4" s="1" t="s">
        <v>244</v>
      </c>
    </row>
    <row r="5" customFormat="false" ht="15" hidden="false" customHeight="true" outlineLevel="0" collapsed="false">
      <c r="A5" s="1" t="n">
        <v>4</v>
      </c>
      <c r="B5" s="24" t="s">
        <v>245</v>
      </c>
      <c r="C5" s="1" t="s">
        <v>33</v>
      </c>
      <c r="D5" s="1" t="s">
        <v>120</v>
      </c>
      <c r="E5" s="1" t="s">
        <v>17</v>
      </c>
      <c r="F5" s="1" t="n">
        <v>1</v>
      </c>
      <c r="G5" s="1" t="n">
        <v>4</v>
      </c>
      <c r="H5" s="28" t="s">
        <v>246</v>
      </c>
      <c r="I5" s="1" t="n">
        <v>3</v>
      </c>
      <c r="J5" s="1" t="n">
        <v>1500</v>
      </c>
      <c r="K5" s="1" t="n">
        <v>1500</v>
      </c>
      <c r="L5" s="26" t="n">
        <v>0.429</v>
      </c>
      <c r="M5" s="1" t="n">
        <v>33.3</v>
      </c>
      <c r="N5" s="1" t="n">
        <v>35.1</v>
      </c>
      <c r="O5" s="1" t="n">
        <v>1</v>
      </c>
      <c r="P5" s="1" t="n">
        <v>1.35</v>
      </c>
      <c r="Q5" s="1" t="n">
        <v>1.3</v>
      </c>
      <c r="R5" s="1" t="n">
        <v>-14.3</v>
      </c>
      <c r="S5" s="1" t="n">
        <v>25.6</v>
      </c>
      <c r="T5" s="1" t="n">
        <v>1485.7</v>
      </c>
      <c r="U5" s="1" t="n">
        <v>1525.6</v>
      </c>
      <c r="V5" s="1" t="s">
        <v>244</v>
      </c>
      <c r="W5" s="1" t="s">
        <v>243</v>
      </c>
    </row>
    <row r="6" customFormat="false" ht="15" hidden="false" customHeight="true" outlineLevel="0" collapsed="false">
      <c r="A6" s="1" t="n">
        <v>5</v>
      </c>
      <c r="B6" s="24" t="s">
        <v>247</v>
      </c>
      <c r="C6" s="1" t="s">
        <v>29</v>
      </c>
      <c r="D6" s="1" t="s">
        <v>121</v>
      </c>
      <c r="E6" s="1" t="s">
        <v>122</v>
      </c>
      <c r="F6" s="1" t="n">
        <v>1</v>
      </c>
      <c r="G6" s="1" t="n">
        <v>0</v>
      </c>
      <c r="H6" s="27" t="s">
        <v>242</v>
      </c>
      <c r="I6" s="1" t="n">
        <v>1</v>
      </c>
      <c r="J6" s="1" t="n">
        <v>1500</v>
      </c>
      <c r="K6" s="1" t="n">
        <v>1500</v>
      </c>
      <c r="L6" s="26" t="n">
        <v>0.429</v>
      </c>
      <c r="M6" s="1" t="n">
        <v>23</v>
      </c>
      <c r="N6" s="1" t="n">
        <v>20</v>
      </c>
      <c r="O6" s="1" t="n">
        <v>1</v>
      </c>
      <c r="P6" s="1" t="n">
        <v>1</v>
      </c>
      <c r="Q6" s="1" t="n">
        <v>1</v>
      </c>
      <c r="R6" s="1" t="n">
        <v>15.4</v>
      </c>
      <c r="S6" s="1" t="n">
        <v>-11.4</v>
      </c>
      <c r="T6" s="1" t="n">
        <v>1515.4</v>
      </c>
      <c r="U6" s="1" t="n">
        <v>1488.6</v>
      </c>
      <c r="V6" s="1" t="s">
        <v>243</v>
      </c>
      <c r="W6" s="1" t="s">
        <v>244</v>
      </c>
    </row>
    <row r="7" customFormat="false" ht="15" hidden="false" customHeight="true" outlineLevel="0" collapsed="false">
      <c r="A7" s="1" t="n">
        <v>6</v>
      </c>
      <c r="B7" s="24" t="s">
        <v>248</v>
      </c>
      <c r="C7" s="1" t="s">
        <v>30</v>
      </c>
      <c r="D7" s="1" t="s">
        <v>123</v>
      </c>
      <c r="E7" s="1" t="s">
        <v>124</v>
      </c>
      <c r="F7" s="1" t="n">
        <v>2</v>
      </c>
      <c r="G7" s="1" t="n">
        <v>2</v>
      </c>
      <c r="H7" s="25" t="s">
        <v>239</v>
      </c>
      <c r="I7" s="1" t="n">
        <v>0</v>
      </c>
      <c r="J7" s="1" t="n">
        <v>1500</v>
      </c>
      <c r="K7" s="1" t="n">
        <v>1500</v>
      </c>
      <c r="L7" s="26" t="n">
        <v>0.429</v>
      </c>
      <c r="M7" s="1" t="n">
        <v>17.1</v>
      </c>
      <c r="N7" s="1" t="n">
        <v>21.9</v>
      </c>
      <c r="O7" s="1" t="n">
        <v>1</v>
      </c>
      <c r="P7" s="1" t="n">
        <v>0.9</v>
      </c>
      <c r="Q7" s="1" t="n">
        <v>1</v>
      </c>
      <c r="R7" s="1" t="n">
        <v>1.2</v>
      </c>
      <c r="S7" s="1" t="n">
        <v>-1.6</v>
      </c>
      <c r="T7" s="1" t="n">
        <v>1501.2</v>
      </c>
      <c r="U7" s="1" t="n">
        <v>1498.4</v>
      </c>
      <c r="V7" s="1" t="s">
        <v>239</v>
      </c>
      <c r="W7" s="1" t="s">
        <v>239</v>
      </c>
    </row>
    <row r="8" customFormat="false" ht="15" hidden="false" customHeight="true" outlineLevel="0" collapsed="false">
      <c r="A8" s="1" t="n">
        <v>7</v>
      </c>
      <c r="B8" s="24" t="s">
        <v>249</v>
      </c>
      <c r="C8" s="1" t="s">
        <v>29</v>
      </c>
      <c r="D8" s="1" t="s">
        <v>125</v>
      </c>
      <c r="E8" s="1" t="s">
        <v>21</v>
      </c>
      <c r="F8" s="1" t="n">
        <v>0</v>
      </c>
      <c r="G8" s="1" t="n">
        <v>2</v>
      </c>
      <c r="H8" s="28" t="s">
        <v>246</v>
      </c>
      <c r="I8" s="1" t="n">
        <v>2</v>
      </c>
      <c r="J8" s="1" t="n">
        <v>1500</v>
      </c>
      <c r="K8" s="1" t="n">
        <v>1500</v>
      </c>
      <c r="L8" s="26" t="n">
        <v>0.429</v>
      </c>
      <c r="M8" s="1" t="n">
        <v>29.5</v>
      </c>
      <c r="N8" s="1" t="n">
        <v>35.7</v>
      </c>
      <c r="O8" s="1" t="n">
        <v>1</v>
      </c>
      <c r="P8" s="1" t="n">
        <v>1.35</v>
      </c>
      <c r="Q8" s="1" t="n">
        <v>1.15</v>
      </c>
      <c r="R8" s="1" t="n">
        <v>-12.6</v>
      </c>
      <c r="S8" s="1" t="n">
        <v>22.4</v>
      </c>
      <c r="T8" s="1" t="n">
        <v>1487.4</v>
      </c>
      <c r="U8" s="1" t="n">
        <v>1522.4</v>
      </c>
      <c r="V8" s="1" t="s">
        <v>244</v>
      </c>
      <c r="W8" s="1" t="s">
        <v>243</v>
      </c>
    </row>
    <row r="9" customFormat="false" ht="15" hidden="false" customHeight="true" outlineLevel="0" collapsed="false">
      <c r="A9" s="1" t="n">
        <v>8</v>
      </c>
      <c r="B9" s="24" t="s">
        <v>250</v>
      </c>
      <c r="C9" s="1" t="s">
        <v>29</v>
      </c>
      <c r="D9" s="1" t="s">
        <v>126</v>
      </c>
      <c r="E9" s="1" t="s">
        <v>127</v>
      </c>
      <c r="F9" s="1" t="n">
        <v>1</v>
      </c>
      <c r="G9" s="1" t="n">
        <v>1</v>
      </c>
      <c r="H9" s="25" t="s">
        <v>239</v>
      </c>
      <c r="I9" s="1" t="n">
        <v>0</v>
      </c>
      <c r="J9" s="1" t="n">
        <v>1500</v>
      </c>
      <c r="K9" s="1" t="n">
        <v>1500</v>
      </c>
      <c r="L9" s="26" t="n">
        <v>0.429</v>
      </c>
      <c r="M9" s="1" t="n">
        <v>18</v>
      </c>
      <c r="N9" s="1" t="n">
        <v>23</v>
      </c>
      <c r="O9" s="1" t="n">
        <v>1</v>
      </c>
      <c r="P9" s="1" t="n">
        <v>0.9</v>
      </c>
      <c r="Q9" s="1" t="n">
        <v>1</v>
      </c>
      <c r="R9" s="1" t="n">
        <v>1.3</v>
      </c>
      <c r="S9" s="1" t="n">
        <v>-1.6</v>
      </c>
      <c r="T9" s="1" t="n">
        <v>1501.3</v>
      </c>
      <c r="U9" s="1" t="n">
        <v>1498.4</v>
      </c>
      <c r="V9" s="1" t="s">
        <v>239</v>
      </c>
      <c r="W9" s="1" t="s">
        <v>239</v>
      </c>
    </row>
    <row r="10" customFormat="false" ht="15" hidden="false" customHeight="true" outlineLevel="0" collapsed="false">
      <c r="A10" s="1" t="n">
        <v>9</v>
      </c>
      <c r="B10" s="24" t="s">
        <v>250</v>
      </c>
      <c r="C10" s="1" t="s">
        <v>29</v>
      </c>
      <c r="D10" s="1" t="s">
        <v>128</v>
      </c>
      <c r="E10" s="1" t="s">
        <v>129</v>
      </c>
      <c r="F10" s="1" t="n">
        <v>0</v>
      </c>
      <c r="G10" s="1" t="n">
        <v>3</v>
      </c>
      <c r="H10" s="28" t="s">
        <v>246</v>
      </c>
      <c r="I10" s="1" t="n">
        <v>3</v>
      </c>
      <c r="J10" s="1" t="n">
        <v>1500</v>
      </c>
      <c r="K10" s="1" t="n">
        <v>1500</v>
      </c>
      <c r="L10" s="26" t="n">
        <v>0.429</v>
      </c>
      <c r="M10" s="1" t="n">
        <v>33.3</v>
      </c>
      <c r="N10" s="1" t="n">
        <v>40.4</v>
      </c>
      <c r="O10" s="1" t="n">
        <v>1</v>
      </c>
      <c r="P10" s="1" t="n">
        <v>1.35</v>
      </c>
      <c r="Q10" s="1" t="n">
        <v>1.3</v>
      </c>
      <c r="R10" s="1" t="n">
        <v>-14.3</v>
      </c>
      <c r="S10" s="1" t="n">
        <v>29.4</v>
      </c>
      <c r="T10" s="1" t="n">
        <v>1485.7</v>
      </c>
      <c r="U10" s="1" t="n">
        <v>1529.4</v>
      </c>
      <c r="V10" s="1" t="s">
        <v>244</v>
      </c>
      <c r="W10" s="1" t="s">
        <v>243</v>
      </c>
    </row>
    <row r="11" customFormat="false" ht="15" hidden="false" customHeight="true" outlineLevel="0" collapsed="false">
      <c r="A11" s="1" t="n">
        <v>10</v>
      </c>
      <c r="B11" s="24" t="s">
        <v>250</v>
      </c>
      <c r="C11" s="1" t="s">
        <v>29</v>
      </c>
      <c r="D11" s="1" t="s">
        <v>130</v>
      </c>
      <c r="E11" s="1" t="s">
        <v>131</v>
      </c>
      <c r="F11" s="1" t="n">
        <v>2</v>
      </c>
      <c r="G11" s="1" t="n">
        <v>0</v>
      </c>
      <c r="H11" s="27" t="s">
        <v>242</v>
      </c>
      <c r="I11" s="1" t="n">
        <v>2</v>
      </c>
      <c r="J11" s="1" t="n">
        <v>1500</v>
      </c>
      <c r="K11" s="1" t="n">
        <v>1500</v>
      </c>
      <c r="L11" s="26" t="n">
        <v>0.429</v>
      </c>
      <c r="M11" s="1" t="n">
        <v>26.4</v>
      </c>
      <c r="N11" s="1" t="n">
        <v>21.9</v>
      </c>
      <c r="O11" s="1" t="n">
        <v>1</v>
      </c>
      <c r="P11" s="1" t="n">
        <v>1</v>
      </c>
      <c r="Q11" s="1" t="n">
        <v>1.15</v>
      </c>
      <c r="R11" s="1" t="n">
        <v>20.4</v>
      </c>
      <c r="S11" s="1" t="n">
        <v>-12.5</v>
      </c>
      <c r="T11" s="1" t="n">
        <v>1520.4</v>
      </c>
      <c r="U11" s="1" t="n">
        <v>1487.5</v>
      </c>
      <c r="V11" s="1" t="s">
        <v>243</v>
      </c>
      <c r="W11" s="1" t="s">
        <v>244</v>
      </c>
    </row>
    <row r="12" customFormat="false" ht="15" hidden="false" customHeight="true" outlineLevel="0" collapsed="false">
      <c r="A12" s="1" t="n">
        <v>11</v>
      </c>
      <c r="B12" s="24" t="s">
        <v>250</v>
      </c>
      <c r="C12" s="1" t="s">
        <v>29</v>
      </c>
      <c r="D12" s="1" t="s">
        <v>132</v>
      </c>
      <c r="E12" s="1" t="s">
        <v>133</v>
      </c>
      <c r="F12" s="1" t="n">
        <v>1</v>
      </c>
      <c r="G12" s="1" t="n">
        <v>0</v>
      </c>
      <c r="H12" s="27" t="s">
        <v>242</v>
      </c>
      <c r="I12" s="1" t="n">
        <v>1</v>
      </c>
      <c r="J12" s="1" t="n">
        <v>1500</v>
      </c>
      <c r="K12" s="1" t="n">
        <v>1500</v>
      </c>
      <c r="L12" s="26" t="n">
        <v>0.429</v>
      </c>
      <c r="M12" s="1" t="n">
        <v>23</v>
      </c>
      <c r="N12" s="1" t="n">
        <v>20</v>
      </c>
      <c r="O12" s="1" t="n">
        <v>1</v>
      </c>
      <c r="P12" s="1" t="n">
        <v>1</v>
      </c>
      <c r="Q12" s="1" t="n">
        <v>1</v>
      </c>
      <c r="R12" s="1" t="n">
        <v>15.4</v>
      </c>
      <c r="S12" s="1" t="n">
        <v>-11.4</v>
      </c>
      <c r="T12" s="1" t="n">
        <v>1515.4</v>
      </c>
      <c r="U12" s="1" t="n">
        <v>1488.6</v>
      </c>
      <c r="V12" s="1" t="s">
        <v>243</v>
      </c>
      <c r="W12" s="1" t="s">
        <v>244</v>
      </c>
    </row>
    <row r="13" customFormat="false" ht="15" hidden="false" customHeight="true" outlineLevel="0" collapsed="false">
      <c r="A13" s="1" t="n">
        <v>12</v>
      </c>
      <c r="B13" s="24" t="s">
        <v>251</v>
      </c>
      <c r="C13" s="1" t="s">
        <v>33</v>
      </c>
      <c r="D13" s="1" t="s">
        <v>134</v>
      </c>
      <c r="E13" s="1" t="s">
        <v>135</v>
      </c>
      <c r="F13" s="1" t="n">
        <v>1</v>
      </c>
      <c r="G13" s="1" t="n">
        <v>5</v>
      </c>
      <c r="H13" s="28" t="s">
        <v>246</v>
      </c>
      <c r="I13" s="1" t="n">
        <v>4</v>
      </c>
      <c r="J13" s="1" t="n">
        <v>1500</v>
      </c>
      <c r="K13" s="1" t="n">
        <v>1500</v>
      </c>
      <c r="L13" s="26" t="n">
        <v>0.429</v>
      </c>
      <c r="M13" s="1" t="n">
        <v>38.5</v>
      </c>
      <c r="N13" s="1" t="n">
        <v>40.5</v>
      </c>
      <c r="O13" s="1" t="n">
        <v>1</v>
      </c>
      <c r="P13" s="1" t="n">
        <v>1.35</v>
      </c>
      <c r="Q13" s="1" t="n">
        <v>1.5</v>
      </c>
      <c r="R13" s="1" t="n">
        <v>-16.5</v>
      </c>
      <c r="S13" s="1" t="n">
        <v>29.5</v>
      </c>
      <c r="T13" s="1" t="n">
        <v>1483.5</v>
      </c>
      <c r="U13" s="1" t="n">
        <v>1529.5</v>
      </c>
      <c r="V13" s="1" t="s">
        <v>244</v>
      </c>
      <c r="W13" s="1" t="s">
        <v>243</v>
      </c>
    </row>
    <row r="14" customFormat="false" ht="15" hidden="false" customHeight="true" outlineLevel="0" collapsed="false">
      <c r="A14" s="1" t="n">
        <v>13</v>
      </c>
      <c r="B14" s="24" t="s">
        <v>252</v>
      </c>
      <c r="C14" s="1" t="s">
        <v>31</v>
      </c>
      <c r="D14" s="1" t="s">
        <v>136</v>
      </c>
      <c r="E14" s="1" t="s">
        <v>19</v>
      </c>
      <c r="F14" s="1" t="n">
        <v>2</v>
      </c>
      <c r="G14" s="1" t="n">
        <v>2</v>
      </c>
      <c r="H14" s="25" t="s">
        <v>239</v>
      </c>
      <c r="I14" s="1" t="n">
        <v>0</v>
      </c>
      <c r="J14" s="1" t="n">
        <v>1500</v>
      </c>
      <c r="K14" s="1" t="n">
        <v>1500</v>
      </c>
      <c r="L14" s="26" t="n">
        <v>0.429</v>
      </c>
      <c r="M14" s="1" t="n">
        <v>17.1</v>
      </c>
      <c r="N14" s="1" t="n">
        <v>21.9</v>
      </c>
      <c r="O14" s="1" t="n">
        <v>1</v>
      </c>
      <c r="P14" s="1" t="n">
        <v>0.9</v>
      </c>
      <c r="Q14" s="1" t="n">
        <v>1</v>
      </c>
      <c r="R14" s="1" t="n">
        <v>1.2</v>
      </c>
      <c r="S14" s="1" t="n">
        <v>-1.6</v>
      </c>
      <c r="T14" s="1" t="n">
        <v>1501.2</v>
      </c>
      <c r="U14" s="1" t="n">
        <v>1498.4</v>
      </c>
      <c r="V14" s="1" t="s">
        <v>239</v>
      </c>
      <c r="W14" s="1" t="s">
        <v>239</v>
      </c>
    </row>
    <row r="15" customFormat="false" ht="15" hidden="false" customHeight="true" outlineLevel="0" collapsed="false">
      <c r="A15" s="1" t="n">
        <v>14</v>
      </c>
      <c r="B15" s="24" t="s">
        <v>252</v>
      </c>
      <c r="C15" s="1" t="s">
        <v>29</v>
      </c>
      <c r="D15" s="1" t="s">
        <v>137</v>
      </c>
      <c r="E15" s="1" t="s">
        <v>138</v>
      </c>
      <c r="F15" s="1" t="n">
        <v>1</v>
      </c>
      <c r="G15" s="1" t="n">
        <v>2</v>
      </c>
      <c r="H15" s="28" t="s">
        <v>246</v>
      </c>
      <c r="I15" s="1" t="n">
        <v>1</v>
      </c>
      <c r="J15" s="1" t="n">
        <v>1500</v>
      </c>
      <c r="K15" s="1" t="n">
        <v>1500</v>
      </c>
      <c r="L15" s="26" t="n">
        <v>0.429</v>
      </c>
      <c r="M15" s="1" t="n">
        <v>25.6</v>
      </c>
      <c r="N15" s="1" t="n">
        <v>27</v>
      </c>
      <c r="O15" s="1" t="n">
        <v>1</v>
      </c>
      <c r="P15" s="1" t="n">
        <v>1.35</v>
      </c>
      <c r="Q15" s="1" t="n">
        <v>1</v>
      </c>
      <c r="R15" s="1" t="n">
        <v>-11</v>
      </c>
      <c r="S15" s="1" t="n">
        <v>14.3</v>
      </c>
      <c r="T15" s="1" t="n">
        <v>1489</v>
      </c>
      <c r="U15" s="1" t="n">
        <v>1514.3</v>
      </c>
      <c r="V15" s="1" t="s">
        <v>244</v>
      </c>
      <c r="W15" s="1" t="s">
        <v>243</v>
      </c>
    </row>
    <row r="16" customFormat="false" ht="15" hidden="false" customHeight="true" outlineLevel="0" collapsed="false">
      <c r="A16" s="1" t="n">
        <v>15</v>
      </c>
      <c r="B16" s="24" t="s">
        <v>252</v>
      </c>
      <c r="C16" s="1" t="s">
        <v>31</v>
      </c>
      <c r="D16" s="1" t="s">
        <v>139</v>
      </c>
      <c r="E16" s="1" t="s">
        <v>140</v>
      </c>
      <c r="F16" s="1" t="n">
        <v>1</v>
      </c>
      <c r="G16" s="1" t="n">
        <v>1</v>
      </c>
      <c r="H16" s="25" t="s">
        <v>239</v>
      </c>
      <c r="I16" s="1" t="n">
        <v>0</v>
      </c>
      <c r="J16" s="1" t="n">
        <v>1500</v>
      </c>
      <c r="K16" s="1" t="n">
        <v>1500</v>
      </c>
      <c r="L16" s="26" t="n">
        <v>0.429</v>
      </c>
      <c r="M16" s="1" t="n">
        <v>18</v>
      </c>
      <c r="N16" s="1" t="n">
        <v>23</v>
      </c>
      <c r="O16" s="1" t="n">
        <v>1</v>
      </c>
      <c r="P16" s="1" t="n">
        <v>0.9</v>
      </c>
      <c r="Q16" s="1" t="n">
        <v>1</v>
      </c>
      <c r="R16" s="1" t="n">
        <v>1.3</v>
      </c>
      <c r="S16" s="1" t="n">
        <v>-1.6</v>
      </c>
      <c r="T16" s="1" t="n">
        <v>1501.3</v>
      </c>
      <c r="U16" s="1" t="n">
        <v>1498.4</v>
      </c>
      <c r="V16" s="1" t="s">
        <v>239</v>
      </c>
      <c r="W16" s="1" t="s">
        <v>239</v>
      </c>
    </row>
    <row r="17" customFormat="false" ht="15" hidden="false" customHeight="true" outlineLevel="0" collapsed="false">
      <c r="A17" s="1" t="n">
        <v>16</v>
      </c>
      <c r="B17" s="24" t="s">
        <v>253</v>
      </c>
      <c r="C17" s="1" t="s">
        <v>30</v>
      </c>
      <c r="D17" s="1" t="s">
        <v>141</v>
      </c>
      <c r="E17" s="1" t="s">
        <v>142</v>
      </c>
      <c r="F17" s="1" t="n">
        <v>1</v>
      </c>
      <c r="G17" s="1" t="n">
        <v>1</v>
      </c>
      <c r="H17" s="25" t="s">
        <v>239</v>
      </c>
      <c r="I17" s="1" t="n">
        <v>0</v>
      </c>
      <c r="J17" s="1" t="n">
        <v>1500</v>
      </c>
      <c r="K17" s="1" t="n">
        <v>1500</v>
      </c>
      <c r="L17" s="26" t="n">
        <v>0.429</v>
      </c>
      <c r="M17" s="1" t="n">
        <v>18</v>
      </c>
      <c r="N17" s="1" t="n">
        <v>23</v>
      </c>
      <c r="O17" s="1" t="n">
        <v>1</v>
      </c>
      <c r="P17" s="1" t="n">
        <v>0.9</v>
      </c>
      <c r="Q17" s="1" t="n">
        <v>1</v>
      </c>
      <c r="R17" s="1" t="n">
        <v>1.3</v>
      </c>
      <c r="S17" s="1" t="n">
        <v>-1.6</v>
      </c>
      <c r="T17" s="1" t="n">
        <v>1501.3</v>
      </c>
      <c r="U17" s="1" t="n">
        <v>1498.4</v>
      </c>
      <c r="V17" s="1" t="s">
        <v>239</v>
      </c>
      <c r="W17" s="1" t="s">
        <v>239</v>
      </c>
    </row>
    <row r="18" customFormat="false" ht="15" hidden="false" customHeight="true" outlineLevel="0" collapsed="false">
      <c r="A18" s="1" t="n">
        <v>17</v>
      </c>
      <c r="B18" s="24" t="s">
        <v>253</v>
      </c>
      <c r="C18" s="1" t="s">
        <v>33</v>
      </c>
      <c r="D18" s="1" t="s">
        <v>143</v>
      </c>
      <c r="E18" s="1" t="s">
        <v>144</v>
      </c>
      <c r="F18" s="1" t="n">
        <v>0</v>
      </c>
      <c r="G18" s="1" t="n">
        <v>2</v>
      </c>
      <c r="H18" s="28" t="s">
        <v>246</v>
      </c>
      <c r="I18" s="1" t="n">
        <v>2</v>
      </c>
      <c r="J18" s="1" t="n">
        <v>1500</v>
      </c>
      <c r="K18" s="1" t="n">
        <v>1500</v>
      </c>
      <c r="L18" s="26" t="n">
        <v>0.429</v>
      </c>
      <c r="M18" s="1" t="n">
        <v>29.5</v>
      </c>
      <c r="N18" s="1" t="n">
        <v>35.7</v>
      </c>
      <c r="O18" s="1" t="n">
        <v>1</v>
      </c>
      <c r="P18" s="1" t="n">
        <v>1.35</v>
      </c>
      <c r="Q18" s="1" t="n">
        <v>1.15</v>
      </c>
      <c r="R18" s="1" t="n">
        <v>-12.6</v>
      </c>
      <c r="S18" s="1" t="n">
        <v>22.4</v>
      </c>
      <c r="T18" s="1" t="n">
        <v>1487.4</v>
      </c>
      <c r="U18" s="1" t="n">
        <v>1522.4</v>
      </c>
      <c r="V18" s="1" t="s">
        <v>244</v>
      </c>
      <c r="W18" s="1" t="s">
        <v>243</v>
      </c>
    </row>
    <row r="19" customFormat="false" ht="15" hidden="false" customHeight="true" outlineLevel="0" collapsed="false">
      <c r="A19" s="1" t="n">
        <v>18</v>
      </c>
      <c r="B19" s="24" t="s">
        <v>254</v>
      </c>
      <c r="C19" s="1" t="s">
        <v>31</v>
      </c>
      <c r="D19" s="1" t="s">
        <v>145</v>
      </c>
      <c r="E19" s="1" t="s">
        <v>146</v>
      </c>
      <c r="F19" s="1" t="n">
        <v>2</v>
      </c>
      <c r="G19" s="1" t="n">
        <v>2</v>
      </c>
      <c r="H19" s="25" t="s">
        <v>239</v>
      </c>
      <c r="I19" s="1" t="n">
        <v>0</v>
      </c>
      <c r="J19" s="1" t="n">
        <v>1500</v>
      </c>
      <c r="K19" s="1" t="n">
        <v>1500</v>
      </c>
      <c r="L19" s="26" t="n">
        <v>0.429</v>
      </c>
      <c r="M19" s="1" t="n">
        <v>17.1</v>
      </c>
      <c r="N19" s="1" t="n">
        <v>21.9</v>
      </c>
      <c r="O19" s="1" t="n">
        <v>1</v>
      </c>
      <c r="P19" s="1" t="n">
        <v>0.9</v>
      </c>
      <c r="Q19" s="1" t="n">
        <v>1</v>
      </c>
      <c r="R19" s="1" t="n">
        <v>1.2</v>
      </c>
      <c r="S19" s="1" t="n">
        <v>-1.6</v>
      </c>
      <c r="T19" s="1" t="n">
        <v>1501.2</v>
      </c>
      <c r="U19" s="1" t="n">
        <v>1498.4</v>
      </c>
      <c r="V19" s="1" t="s">
        <v>239</v>
      </c>
      <c r="W19" s="1" t="s">
        <v>239</v>
      </c>
    </row>
    <row r="20" customFormat="false" ht="15" hidden="false" customHeight="true" outlineLevel="0" collapsed="false">
      <c r="A20" s="1" t="n">
        <v>19</v>
      </c>
      <c r="B20" s="24" t="s">
        <v>254</v>
      </c>
      <c r="C20" s="1" t="s">
        <v>31</v>
      </c>
      <c r="D20" s="1" t="s">
        <v>147</v>
      </c>
      <c r="E20" s="1" t="s">
        <v>148</v>
      </c>
      <c r="F20" s="1" t="n">
        <v>0</v>
      </c>
      <c r="G20" s="1" t="n">
        <v>0</v>
      </c>
      <c r="H20" s="25" t="s">
        <v>239</v>
      </c>
      <c r="I20" s="1" t="n">
        <v>0</v>
      </c>
      <c r="J20" s="1" t="n">
        <v>1500</v>
      </c>
      <c r="K20" s="1" t="n">
        <v>1500</v>
      </c>
      <c r="L20" s="26" t="n">
        <v>0.429</v>
      </c>
      <c r="M20" s="1" t="n">
        <v>18</v>
      </c>
      <c r="N20" s="1" t="n">
        <v>23</v>
      </c>
      <c r="O20" s="1" t="n">
        <v>1</v>
      </c>
      <c r="P20" s="1" t="n">
        <v>0.9</v>
      </c>
      <c r="Q20" s="1" t="n">
        <v>1</v>
      </c>
      <c r="R20" s="1" t="n">
        <v>1.3</v>
      </c>
      <c r="S20" s="1" t="n">
        <v>-1.6</v>
      </c>
      <c r="T20" s="1" t="n">
        <v>1501.3</v>
      </c>
      <c r="U20" s="1" t="n">
        <v>1498.4</v>
      </c>
      <c r="V20" s="1" t="s">
        <v>239</v>
      </c>
      <c r="W20" s="1" t="s">
        <v>239</v>
      </c>
    </row>
    <row r="21" customFormat="false" ht="15" hidden="false" customHeight="true" outlineLevel="0" collapsed="false">
      <c r="A21" s="1" t="n">
        <v>20</v>
      </c>
      <c r="B21" s="24" t="s">
        <v>255</v>
      </c>
      <c r="C21" s="1" t="s">
        <v>33</v>
      </c>
      <c r="D21" s="1" t="s">
        <v>149</v>
      </c>
      <c r="E21" s="1" t="s">
        <v>150</v>
      </c>
      <c r="F21" s="1" t="n">
        <v>1</v>
      </c>
      <c r="G21" s="1" t="n">
        <v>0</v>
      </c>
      <c r="H21" s="27" t="s">
        <v>242</v>
      </c>
      <c r="I21" s="1" t="n">
        <v>1</v>
      </c>
      <c r="J21" s="1" t="n">
        <v>1500</v>
      </c>
      <c r="K21" s="1" t="n">
        <v>1500</v>
      </c>
      <c r="L21" s="26" t="n">
        <v>0.429</v>
      </c>
      <c r="M21" s="1" t="n">
        <v>23</v>
      </c>
      <c r="N21" s="1" t="n">
        <v>20</v>
      </c>
      <c r="O21" s="1" t="n">
        <v>1</v>
      </c>
      <c r="P21" s="1" t="n">
        <v>1</v>
      </c>
      <c r="Q21" s="1" t="n">
        <v>1</v>
      </c>
      <c r="R21" s="1" t="n">
        <v>15.4</v>
      </c>
      <c r="S21" s="1" t="n">
        <v>-11.4</v>
      </c>
      <c r="T21" s="1" t="n">
        <v>1515.4</v>
      </c>
      <c r="U21" s="1" t="n">
        <v>1488.6</v>
      </c>
      <c r="V21" s="1" t="s">
        <v>243</v>
      </c>
      <c r="W21" s="1" t="s">
        <v>244</v>
      </c>
    </row>
    <row r="22" customFormat="false" ht="15" hidden="false" customHeight="true" outlineLevel="0" collapsed="false">
      <c r="A22" s="1" t="n">
        <v>21</v>
      </c>
      <c r="B22" s="24" t="s">
        <v>256</v>
      </c>
      <c r="C22" s="1" t="s">
        <v>30</v>
      </c>
      <c r="D22" s="1" t="s">
        <v>151</v>
      </c>
      <c r="E22" s="1" t="s">
        <v>16</v>
      </c>
      <c r="F22" s="1" t="n">
        <v>1</v>
      </c>
      <c r="G22" s="1" t="n">
        <v>2</v>
      </c>
      <c r="H22" s="28" t="s">
        <v>246</v>
      </c>
      <c r="I22" s="1" t="n">
        <v>1</v>
      </c>
      <c r="J22" s="1" t="n">
        <v>1500</v>
      </c>
      <c r="K22" s="1" t="n">
        <v>1500</v>
      </c>
      <c r="L22" s="26" t="n">
        <v>0.429</v>
      </c>
      <c r="M22" s="1" t="n">
        <v>25.6</v>
      </c>
      <c r="N22" s="1" t="n">
        <v>27</v>
      </c>
      <c r="O22" s="1" t="n">
        <v>1</v>
      </c>
      <c r="P22" s="1" t="n">
        <v>1.35</v>
      </c>
      <c r="Q22" s="1" t="n">
        <v>1</v>
      </c>
      <c r="R22" s="1" t="n">
        <v>-11</v>
      </c>
      <c r="S22" s="1" t="n">
        <v>14.3</v>
      </c>
      <c r="T22" s="1" t="n">
        <v>1489</v>
      </c>
      <c r="U22" s="1" t="n">
        <v>1514.3</v>
      </c>
      <c r="V22" s="1" t="s">
        <v>244</v>
      </c>
      <c r="W22" s="1" t="s">
        <v>243</v>
      </c>
    </row>
    <row r="23" customFormat="false" ht="15" hidden="false" customHeight="true" outlineLevel="0" collapsed="false">
      <c r="A23" s="1" t="n">
        <v>22</v>
      </c>
      <c r="B23" s="24" t="s">
        <v>257</v>
      </c>
      <c r="C23" s="1" t="s">
        <v>29</v>
      </c>
      <c r="D23" s="1" t="s">
        <v>152</v>
      </c>
      <c r="E23" s="1" t="s">
        <v>153</v>
      </c>
      <c r="F23" s="1" t="n">
        <v>2</v>
      </c>
      <c r="G23" s="1" t="n">
        <v>1</v>
      </c>
      <c r="H23" s="27" t="s">
        <v>242</v>
      </c>
      <c r="I23" s="1" t="n">
        <v>1</v>
      </c>
      <c r="J23" s="1" t="n">
        <v>1500</v>
      </c>
      <c r="K23" s="1" t="n">
        <v>1500</v>
      </c>
      <c r="L23" s="26" t="n">
        <v>0.429</v>
      </c>
      <c r="M23" s="1" t="n">
        <v>20</v>
      </c>
      <c r="N23" s="1" t="n">
        <v>19</v>
      </c>
      <c r="O23" s="1" t="n">
        <v>1</v>
      </c>
      <c r="P23" s="1" t="n">
        <v>1</v>
      </c>
      <c r="Q23" s="1" t="n">
        <v>1</v>
      </c>
      <c r="R23" s="1" t="n">
        <v>13.4</v>
      </c>
      <c r="S23" s="1" t="n">
        <v>-10.9</v>
      </c>
      <c r="T23" s="1" t="n">
        <v>1513.4</v>
      </c>
      <c r="U23" s="1" t="n">
        <v>1489.1</v>
      </c>
      <c r="V23" s="1" t="s">
        <v>243</v>
      </c>
      <c r="W23" s="1" t="s">
        <v>244</v>
      </c>
    </row>
    <row r="24" customFormat="false" ht="15" hidden="false" customHeight="true" outlineLevel="0" collapsed="false">
      <c r="A24" s="1" t="n">
        <v>23</v>
      </c>
      <c r="B24" s="24" t="s">
        <v>257</v>
      </c>
      <c r="C24" s="1" t="s">
        <v>33</v>
      </c>
      <c r="D24" s="1" t="s">
        <v>154</v>
      </c>
      <c r="E24" s="1" t="s">
        <v>155</v>
      </c>
      <c r="F24" s="1" t="n">
        <v>2</v>
      </c>
      <c r="G24" s="1" t="n">
        <v>1</v>
      </c>
      <c r="H24" s="27" t="s">
        <v>242</v>
      </c>
      <c r="I24" s="1" t="n">
        <v>1</v>
      </c>
      <c r="J24" s="1" t="n">
        <v>1500</v>
      </c>
      <c r="K24" s="1" t="n">
        <v>1500</v>
      </c>
      <c r="L24" s="26" t="n">
        <v>0.429</v>
      </c>
      <c r="M24" s="1" t="n">
        <v>20</v>
      </c>
      <c r="N24" s="1" t="n">
        <v>19</v>
      </c>
      <c r="O24" s="1" t="n">
        <v>1</v>
      </c>
      <c r="P24" s="1" t="n">
        <v>1</v>
      </c>
      <c r="Q24" s="1" t="n">
        <v>1</v>
      </c>
      <c r="R24" s="1" t="n">
        <v>13.4</v>
      </c>
      <c r="S24" s="1" t="n">
        <v>-10.9</v>
      </c>
      <c r="T24" s="1" t="n">
        <v>1513.4</v>
      </c>
      <c r="U24" s="1" t="n">
        <v>1489.1</v>
      </c>
      <c r="V24" s="1" t="s">
        <v>243</v>
      </c>
      <c r="W24" s="1" t="s">
        <v>244</v>
      </c>
    </row>
    <row r="25" customFormat="false" ht="15" hidden="false" customHeight="true" outlineLevel="0" collapsed="false">
      <c r="A25" s="1" t="n">
        <v>24</v>
      </c>
      <c r="B25" s="24" t="s">
        <v>258</v>
      </c>
      <c r="C25" s="1" t="s">
        <v>33</v>
      </c>
      <c r="D25" s="1" t="s">
        <v>156</v>
      </c>
      <c r="E25" s="1" t="s">
        <v>157</v>
      </c>
      <c r="F25" s="1" t="n">
        <v>0</v>
      </c>
      <c r="G25" s="1" t="n">
        <v>1</v>
      </c>
      <c r="H25" s="28" t="s">
        <v>246</v>
      </c>
      <c r="I25" s="1" t="n">
        <v>1</v>
      </c>
      <c r="J25" s="1" t="n">
        <v>1500</v>
      </c>
      <c r="K25" s="1" t="n">
        <v>1500</v>
      </c>
      <c r="L25" s="26" t="n">
        <v>0.429</v>
      </c>
      <c r="M25" s="1" t="n">
        <v>27</v>
      </c>
      <c r="N25" s="1" t="n">
        <v>31.1</v>
      </c>
      <c r="O25" s="1" t="n">
        <v>1</v>
      </c>
      <c r="P25" s="1" t="n">
        <v>1.35</v>
      </c>
      <c r="Q25" s="1" t="n">
        <v>1</v>
      </c>
      <c r="R25" s="1" t="n">
        <v>-11.6</v>
      </c>
      <c r="S25" s="1" t="n">
        <v>16.4</v>
      </c>
      <c r="T25" s="1" t="n">
        <v>1488.4</v>
      </c>
      <c r="U25" s="1" t="n">
        <v>1516.4</v>
      </c>
      <c r="V25" s="1" t="s">
        <v>244</v>
      </c>
      <c r="W25" s="1" t="s">
        <v>243</v>
      </c>
    </row>
    <row r="26" customFormat="false" ht="15" hidden="false" customHeight="true" outlineLevel="0" collapsed="false">
      <c r="A26" s="1" t="n">
        <v>25</v>
      </c>
      <c r="B26" s="24" t="s">
        <v>258</v>
      </c>
      <c r="C26" s="1" t="s">
        <v>33</v>
      </c>
      <c r="D26" s="1" t="s">
        <v>158</v>
      </c>
      <c r="E26" s="1" t="s">
        <v>159</v>
      </c>
      <c r="F26" s="1" t="n">
        <v>0</v>
      </c>
      <c r="G26" s="1" t="n">
        <v>0</v>
      </c>
      <c r="H26" s="25" t="s">
        <v>239</v>
      </c>
      <c r="I26" s="1" t="n">
        <v>0</v>
      </c>
      <c r="J26" s="1" t="n">
        <v>1500</v>
      </c>
      <c r="K26" s="1" t="n">
        <v>1500</v>
      </c>
      <c r="L26" s="26" t="n">
        <v>0.429</v>
      </c>
      <c r="M26" s="1" t="n">
        <v>18</v>
      </c>
      <c r="N26" s="1" t="n">
        <v>23</v>
      </c>
      <c r="O26" s="1" t="n">
        <v>1</v>
      </c>
      <c r="P26" s="1" t="n">
        <v>0.9</v>
      </c>
      <c r="Q26" s="1" t="n">
        <v>1</v>
      </c>
      <c r="R26" s="1" t="n">
        <v>1.3</v>
      </c>
      <c r="S26" s="1" t="n">
        <v>-1.6</v>
      </c>
      <c r="T26" s="1" t="n">
        <v>1501.3</v>
      </c>
      <c r="U26" s="1" t="n">
        <v>1498.4</v>
      </c>
      <c r="V26" s="1" t="s">
        <v>239</v>
      </c>
      <c r="W26" s="1" t="s">
        <v>239</v>
      </c>
    </row>
    <row r="27" customFormat="false" ht="15" hidden="false" customHeight="true" outlineLevel="0" collapsed="false">
      <c r="A27" s="1" t="n">
        <v>26</v>
      </c>
      <c r="B27" s="24" t="s">
        <v>258</v>
      </c>
      <c r="C27" s="1" t="s">
        <v>33</v>
      </c>
      <c r="D27" s="1" t="s">
        <v>160</v>
      </c>
      <c r="E27" s="1" t="s">
        <v>161</v>
      </c>
      <c r="F27" s="1" t="n">
        <v>1</v>
      </c>
      <c r="G27" s="1" t="n">
        <v>1</v>
      </c>
      <c r="H27" s="25" t="s">
        <v>239</v>
      </c>
      <c r="I27" s="1" t="n">
        <v>0</v>
      </c>
      <c r="J27" s="1" t="n">
        <v>1500</v>
      </c>
      <c r="K27" s="1" t="n">
        <v>1500</v>
      </c>
      <c r="L27" s="26" t="n">
        <v>0.429</v>
      </c>
      <c r="M27" s="1" t="n">
        <v>18</v>
      </c>
      <c r="N27" s="1" t="n">
        <v>23</v>
      </c>
      <c r="O27" s="1" t="n">
        <v>1</v>
      </c>
      <c r="P27" s="1" t="n">
        <v>0.9</v>
      </c>
      <c r="Q27" s="1" t="n">
        <v>1</v>
      </c>
      <c r="R27" s="1" t="n">
        <v>1.3</v>
      </c>
      <c r="S27" s="1" t="n">
        <v>-1.6</v>
      </c>
      <c r="T27" s="1" t="n">
        <v>1501.3</v>
      </c>
      <c r="U27" s="1" t="n">
        <v>1498.4</v>
      </c>
      <c r="V27" s="1" t="s">
        <v>239</v>
      </c>
      <c r="W27" s="1" t="s">
        <v>239</v>
      </c>
    </row>
    <row r="28" customFormat="false" ht="15" hidden="false" customHeight="true" outlineLevel="0" collapsed="false">
      <c r="A28" s="1" t="n">
        <v>27</v>
      </c>
      <c r="B28" s="24" t="s">
        <v>259</v>
      </c>
      <c r="C28" s="1" t="s">
        <v>29</v>
      </c>
      <c r="D28" s="1" t="s">
        <v>162</v>
      </c>
      <c r="E28" s="1" t="s">
        <v>23</v>
      </c>
      <c r="F28" s="1" t="n">
        <v>0</v>
      </c>
      <c r="G28" s="1" t="n">
        <v>2</v>
      </c>
      <c r="H28" s="28" t="s">
        <v>246</v>
      </c>
      <c r="I28" s="1" t="n">
        <v>2</v>
      </c>
      <c r="J28" s="1" t="n">
        <v>1500</v>
      </c>
      <c r="K28" s="1" t="n">
        <v>1500</v>
      </c>
      <c r="L28" s="26" t="n">
        <v>0.429</v>
      </c>
      <c r="M28" s="1" t="n">
        <v>29.5</v>
      </c>
      <c r="N28" s="1" t="n">
        <v>35.7</v>
      </c>
      <c r="O28" s="1" t="n">
        <v>1</v>
      </c>
      <c r="P28" s="1" t="n">
        <v>1.35</v>
      </c>
      <c r="Q28" s="1" t="n">
        <v>1.15</v>
      </c>
      <c r="R28" s="1" t="n">
        <v>-12.6</v>
      </c>
      <c r="S28" s="1" t="n">
        <v>22.4</v>
      </c>
      <c r="T28" s="1" t="n">
        <v>1487.4</v>
      </c>
      <c r="U28" s="1" t="n">
        <v>1522.4</v>
      </c>
      <c r="V28" s="1" t="s">
        <v>244</v>
      </c>
      <c r="W28" s="1" t="s">
        <v>243</v>
      </c>
    </row>
    <row r="29" customFormat="false" ht="15" hidden="false" customHeight="true" outlineLevel="0" collapsed="false">
      <c r="A29" s="1" t="n">
        <v>28</v>
      </c>
      <c r="B29" s="24" t="s">
        <v>260</v>
      </c>
      <c r="C29" s="1" t="s">
        <v>31</v>
      </c>
      <c r="D29" s="1" t="s">
        <v>163</v>
      </c>
      <c r="E29" s="1" t="s">
        <v>22</v>
      </c>
      <c r="F29" s="1" t="n">
        <v>3</v>
      </c>
      <c r="G29" s="1" t="n">
        <v>0</v>
      </c>
      <c r="H29" s="27" t="s">
        <v>242</v>
      </c>
      <c r="I29" s="1" t="n">
        <v>3</v>
      </c>
      <c r="J29" s="1" t="n">
        <v>1500</v>
      </c>
      <c r="K29" s="1" t="n">
        <v>1500</v>
      </c>
      <c r="L29" s="26" t="n">
        <v>0.429</v>
      </c>
      <c r="M29" s="1" t="n">
        <v>29.9</v>
      </c>
      <c r="N29" s="1" t="n">
        <v>24.7</v>
      </c>
      <c r="O29" s="1" t="n">
        <v>1</v>
      </c>
      <c r="P29" s="1" t="n">
        <v>1</v>
      </c>
      <c r="Q29" s="1" t="n">
        <v>1.3</v>
      </c>
      <c r="R29" s="1" t="n">
        <v>26.1</v>
      </c>
      <c r="S29" s="1" t="n">
        <v>-14.1</v>
      </c>
      <c r="T29" s="1" t="n">
        <v>1526.1</v>
      </c>
      <c r="U29" s="1" t="n">
        <v>1485.9</v>
      </c>
      <c r="V29" s="1" t="s">
        <v>243</v>
      </c>
      <c r="W29" s="1" t="s">
        <v>244</v>
      </c>
    </row>
    <row r="30" customFormat="false" ht="15" hidden="false" customHeight="true" outlineLevel="0" collapsed="false">
      <c r="A30" s="1" t="n">
        <v>29</v>
      </c>
      <c r="B30" s="24" t="s">
        <v>260</v>
      </c>
      <c r="C30" s="1" t="s">
        <v>31</v>
      </c>
      <c r="D30" s="1" t="s">
        <v>164</v>
      </c>
      <c r="E30" s="1" t="s">
        <v>165</v>
      </c>
      <c r="F30" s="1" t="n">
        <v>1</v>
      </c>
      <c r="G30" s="1" t="n">
        <v>1</v>
      </c>
      <c r="H30" s="25" t="s">
        <v>239</v>
      </c>
      <c r="I30" s="1" t="n">
        <v>0</v>
      </c>
      <c r="J30" s="1" t="n">
        <v>1500</v>
      </c>
      <c r="K30" s="1" t="n">
        <v>1500</v>
      </c>
      <c r="L30" s="26" t="n">
        <v>0.429</v>
      </c>
      <c r="M30" s="1" t="n">
        <v>18</v>
      </c>
      <c r="N30" s="1" t="n">
        <v>23</v>
      </c>
      <c r="O30" s="1" t="n">
        <v>1</v>
      </c>
      <c r="P30" s="1" t="n">
        <v>0.9</v>
      </c>
      <c r="Q30" s="1" t="n">
        <v>1</v>
      </c>
      <c r="R30" s="1" t="n">
        <v>1.3</v>
      </c>
      <c r="S30" s="1" t="n">
        <v>-1.6</v>
      </c>
      <c r="T30" s="1" t="n">
        <v>1501.3</v>
      </c>
      <c r="U30" s="1" t="n">
        <v>1498.4</v>
      </c>
      <c r="V30" s="1" t="s">
        <v>239</v>
      </c>
      <c r="W30" s="1" t="s">
        <v>239</v>
      </c>
    </row>
    <row r="31" customFormat="false" ht="15" hidden="false" customHeight="true" outlineLevel="0" collapsed="false">
      <c r="A31" s="1" t="n">
        <v>30</v>
      </c>
      <c r="B31" s="24" t="s">
        <v>261</v>
      </c>
      <c r="C31" s="1" t="s">
        <v>30</v>
      </c>
      <c r="D31" s="1" t="s">
        <v>166</v>
      </c>
      <c r="E31" s="1" t="s">
        <v>167</v>
      </c>
      <c r="F31" s="1" t="n">
        <v>1</v>
      </c>
      <c r="G31" s="1" t="n">
        <v>2</v>
      </c>
      <c r="H31" s="28" t="s">
        <v>246</v>
      </c>
      <c r="I31" s="1" t="n">
        <v>1</v>
      </c>
      <c r="J31" s="1" t="n">
        <v>1500</v>
      </c>
      <c r="K31" s="1" t="n">
        <v>1500</v>
      </c>
      <c r="L31" s="26" t="n">
        <v>0.429</v>
      </c>
      <c r="M31" s="1" t="n">
        <v>25.6</v>
      </c>
      <c r="N31" s="1" t="n">
        <v>27</v>
      </c>
      <c r="O31" s="1" t="n">
        <v>1</v>
      </c>
      <c r="P31" s="1" t="n">
        <v>1.35</v>
      </c>
      <c r="Q31" s="1" t="n">
        <v>1</v>
      </c>
      <c r="R31" s="1" t="n">
        <v>-11</v>
      </c>
      <c r="S31" s="1" t="n">
        <v>14.3</v>
      </c>
      <c r="T31" s="1" t="n">
        <v>1489</v>
      </c>
      <c r="U31" s="1" t="n">
        <v>1514.3</v>
      </c>
      <c r="V31" s="1" t="s">
        <v>244</v>
      </c>
      <c r="W31" s="1" t="s">
        <v>243</v>
      </c>
    </row>
    <row r="32" customFormat="false" ht="15" hidden="false" customHeight="true" outlineLevel="0" collapsed="false">
      <c r="A32" s="1" t="n">
        <v>31</v>
      </c>
      <c r="B32" s="24" t="s">
        <v>262</v>
      </c>
      <c r="C32" s="1" t="s">
        <v>31</v>
      </c>
      <c r="D32" s="1" t="s">
        <v>168</v>
      </c>
      <c r="E32" s="1" t="s">
        <v>20</v>
      </c>
      <c r="F32" s="1" t="n">
        <v>0</v>
      </c>
      <c r="G32" s="1" t="n">
        <v>0</v>
      </c>
      <c r="H32" s="25" t="s">
        <v>239</v>
      </c>
      <c r="I32" s="1" t="n">
        <v>0</v>
      </c>
      <c r="J32" s="1" t="n">
        <v>1500</v>
      </c>
      <c r="K32" s="1" t="n">
        <v>1500</v>
      </c>
      <c r="L32" s="26" t="n">
        <v>0.429</v>
      </c>
      <c r="M32" s="1" t="n">
        <v>18</v>
      </c>
      <c r="N32" s="1" t="n">
        <v>23</v>
      </c>
      <c r="O32" s="1" t="n">
        <v>1</v>
      </c>
      <c r="P32" s="1" t="n">
        <v>0.9</v>
      </c>
      <c r="Q32" s="1" t="n">
        <v>1</v>
      </c>
      <c r="R32" s="1" t="n">
        <v>1.3</v>
      </c>
      <c r="S32" s="1" t="n">
        <v>-1.6</v>
      </c>
      <c r="T32" s="1" t="n">
        <v>1501.3</v>
      </c>
      <c r="U32" s="1" t="n">
        <v>1498.4</v>
      </c>
      <c r="V32" s="1" t="s">
        <v>239</v>
      </c>
      <c r="W32" s="1" t="s">
        <v>239</v>
      </c>
    </row>
    <row r="33" customFormat="false" ht="15" hidden="false" customHeight="true" outlineLevel="0" collapsed="false">
      <c r="A33" s="1" t="n">
        <v>32</v>
      </c>
      <c r="B33" s="24" t="s">
        <v>262</v>
      </c>
      <c r="C33" s="1" t="s">
        <v>31</v>
      </c>
      <c r="D33" s="1" t="s">
        <v>169</v>
      </c>
      <c r="E33" s="1" t="s">
        <v>170</v>
      </c>
      <c r="F33" s="1" t="n">
        <v>3</v>
      </c>
      <c r="G33" s="1" t="n">
        <v>1</v>
      </c>
      <c r="H33" s="27" t="s">
        <v>242</v>
      </c>
      <c r="I33" s="1" t="n">
        <v>2</v>
      </c>
      <c r="J33" s="1" t="n">
        <v>1500</v>
      </c>
      <c r="K33" s="1" t="n">
        <v>1500</v>
      </c>
      <c r="L33" s="26" t="n">
        <v>0.429</v>
      </c>
      <c r="M33" s="1" t="n">
        <v>23</v>
      </c>
      <c r="N33" s="1" t="n">
        <v>21.9</v>
      </c>
      <c r="O33" s="1" t="n">
        <v>1</v>
      </c>
      <c r="P33" s="1" t="n">
        <v>1</v>
      </c>
      <c r="Q33" s="1" t="n">
        <v>1.15</v>
      </c>
      <c r="R33" s="1" t="n">
        <v>17.7</v>
      </c>
      <c r="S33" s="1" t="n">
        <v>-12.5</v>
      </c>
      <c r="T33" s="1" t="n">
        <v>1517.7</v>
      </c>
      <c r="U33" s="1" t="n">
        <v>1487.5</v>
      </c>
      <c r="V33" s="1" t="s">
        <v>243</v>
      </c>
      <c r="W33" s="1" t="s">
        <v>244</v>
      </c>
    </row>
    <row r="34" customFormat="false" ht="15" hidden="false" customHeight="true" outlineLevel="0" collapsed="false">
      <c r="A34" s="1" t="n">
        <v>33</v>
      </c>
      <c r="B34" s="24" t="s">
        <v>262</v>
      </c>
      <c r="C34" s="1" t="s">
        <v>33</v>
      </c>
      <c r="D34" s="1" t="s">
        <v>171</v>
      </c>
      <c r="E34" s="1" t="s">
        <v>172</v>
      </c>
      <c r="F34" s="1" t="n">
        <v>3</v>
      </c>
      <c r="G34" s="1" t="n">
        <v>0</v>
      </c>
      <c r="H34" s="27" t="s">
        <v>242</v>
      </c>
      <c r="I34" s="1" t="n">
        <v>3</v>
      </c>
      <c r="J34" s="1" t="n">
        <v>1500</v>
      </c>
      <c r="K34" s="1" t="n">
        <v>1500</v>
      </c>
      <c r="L34" s="26" t="n">
        <v>0.429</v>
      </c>
      <c r="M34" s="1" t="n">
        <v>29.9</v>
      </c>
      <c r="N34" s="1" t="n">
        <v>24.7</v>
      </c>
      <c r="O34" s="1" t="n">
        <v>1</v>
      </c>
      <c r="P34" s="1" t="n">
        <v>1</v>
      </c>
      <c r="Q34" s="1" t="n">
        <v>1.3</v>
      </c>
      <c r="R34" s="1" t="n">
        <v>26.1</v>
      </c>
      <c r="S34" s="1" t="n">
        <v>-14.1</v>
      </c>
      <c r="T34" s="1" t="n">
        <v>1526.1</v>
      </c>
      <c r="U34" s="1" t="n">
        <v>1485.9</v>
      </c>
      <c r="V34" s="1" t="s">
        <v>243</v>
      </c>
      <c r="W34" s="1" t="s">
        <v>244</v>
      </c>
    </row>
    <row r="35" customFormat="false" ht="15" hidden="false" customHeight="true" outlineLevel="0" collapsed="false">
      <c r="A35" s="1" t="n">
        <v>34</v>
      </c>
      <c r="B35" s="24" t="s">
        <v>263</v>
      </c>
      <c r="C35" s="1" t="s">
        <v>30</v>
      </c>
      <c r="D35" s="1" t="s">
        <v>173</v>
      </c>
      <c r="E35" s="1" t="s">
        <v>18</v>
      </c>
      <c r="F35" s="1" t="n">
        <v>1</v>
      </c>
      <c r="G35" s="1" t="n">
        <v>1</v>
      </c>
      <c r="H35" s="25" t="s">
        <v>239</v>
      </c>
      <c r="I35" s="1" t="n">
        <v>0</v>
      </c>
      <c r="J35" s="1" t="n">
        <v>1500</v>
      </c>
      <c r="K35" s="1" t="n">
        <v>1500</v>
      </c>
      <c r="L35" s="26" t="n">
        <v>0.429</v>
      </c>
      <c r="M35" s="1" t="n">
        <v>18</v>
      </c>
      <c r="N35" s="1" t="n">
        <v>23</v>
      </c>
      <c r="O35" s="1" t="n">
        <v>1</v>
      </c>
      <c r="P35" s="1" t="n">
        <v>0.9</v>
      </c>
      <c r="Q35" s="1" t="n">
        <v>1</v>
      </c>
      <c r="R35" s="1" t="n">
        <v>1.3</v>
      </c>
      <c r="S35" s="1" t="n">
        <v>-1.6</v>
      </c>
      <c r="T35" s="1" t="n">
        <v>1501.3</v>
      </c>
      <c r="U35" s="1" t="n">
        <v>1498.4</v>
      </c>
      <c r="V35" s="1" t="s">
        <v>239</v>
      </c>
      <c r="W35" s="1" t="s">
        <v>239</v>
      </c>
    </row>
    <row r="36" customFormat="false" ht="15" hidden="false" customHeight="true" outlineLevel="0" collapsed="false">
      <c r="A36" s="1" t="n">
        <v>35</v>
      </c>
      <c r="B36" s="24" t="s">
        <v>264</v>
      </c>
      <c r="C36" s="1" t="s">
        <v>31</v>
      </c>
      <c r="D36" s="1" t="s">
        <v>174</v>
      </c>
      <c r="E36" s="1" t="s">
        <v>24</v>
      </c>
      <c r="F36" s="1" t="n">
        <v>0</v>
      </c>
      <c r="G36" s="1" t="n">
        <v>4</v>
      </c>
      <c r="H36" s="28" t="s">
        <v>246</v>
      </c>
      <c r="I36" s="1" t="n">
        <v>4</v>
      </c>
      <c r="J36" s="1" t="n">
        <v>1500</v>
      </c>
      <c r="K36" s="1" t="n">
        <v>1500</v>
      </c>
      <c r="L36" s="26" t="n">
        <v>0.429</v>
      </c>
      <c r="M36" s="1" t="n">
        <v>38.5</v>
      </c>
      <c r="N36" s="1" t="n">
        <v>46.6</v>
      </c>
      <c r="O36" s="1" t="n">
        <v>1</v>
      </c>
      <c r="P36" s="1" t="n">
        <v>1.35</v>
      </c>
      <c r="Q36" s="1" t="n">
        <v>1.5</v>
      </c>
      <c r="R36" s="1" t="n">
        <v>-16.5</v>
      </c>
      <c r="S36" s="1" t="n">
        <v>33.9</v>
      </c>
      <c r="T36" s="1" t="n">
        <v>1483.5</v>
      </c>
      <c r="U36" s="1" t="n">
        <v>1533.9</v>
      </c>
      <c r="V36" s="1" t="s">
        <v>244</v>
      </c>
      <c r="W36" s="1" t="s">
        <v>243</v>
      </c>
    </row>
    <row r="37" customFormat="false" ht="15" hidden="false" customHeight="true" outlineLevel="0" collapsed="false">
      <c r="A37" s="1" t="n">
        <v>36</v>
      </c>
      <c r="B37" s="24" t="s">
        <v>265</v>
      </c>
      <c r="C37" s="1" t="s">
        <v>30</v>
      </c>
      <c r="D37" s="1" t="s">
        <v>175</v>
      </c>
      <c r="E37" s="1" t="s">
        <v>176</v>
      </c>
      <c r="F37" s="1" t="n">
        <v>1</v>
      </c>
      <c r="G37" s="1" t="n">
        <v>0</v>
      </c>
      <c r="H37" s="27" t="s">
        <v>242</v>
      </c>
      <c r="I37" s="1" t="n">
        <v>1</v>
      </c>
      <c r="J37" s="1" t="n">
        <v>1500</v>
      </c>
      <c r="K37" s="1" t="n">
        <v>1500</v>
      </c>
      <c r="L37" s="26" t="n">
        <v>0.429</v>
      </c>
      <c r="M37" s="1" t="n">
        <v>23</v>
      </c>
      <c r="N37" s="1" t="n">
        <v>20</v>
      </c>
      <c r="O37" s="1" t="n">
        <v>1</v>
      </c>
      <c r="P37" s="1" t="n">
        <v>1</v>
      </c>
      <c r="Q37" s="1" t="n">
        <v>1</v>
      </c>
      <c r="R37" s="1" t="n">
        <v>15.4</v>
      </c>
      <c r="S37" s="1" t="n">
        <v>-11.4</v>
      </c>
      <c r="T37" s="1" t="n">
        <v>1515.4</v>
      </c>
      <c r="U37" s="1" t="n">
        <v>1488.6</v>
      </c>
      <c r="V37" s="1" t="s">
        <v>243</v>
      </c>
      <c r="W37" s="1" t="s">
        <v>244</v>
      </c>
    </row>
    <row r="38" customFormat="false" ht="15" hidden="false" customHeight="true" outlineLevel="0" collapsed="false">
      <c r="A38" s="1" t="n">
        <v>37</v>
      </c>
      <c r="B38" s="24" t="s">
        <v>266</v>
      </c>
      <c r="C38" s="1" t="s">
        <v>31</v>
      </c>
      <c r="D38" s="1" t="s">
        <v>177</v>
      </c>
      <c r="E38" s="1" t="s">
        <v>178</v>
      </c>
      <c r="F38" s="1" t="n">
        <v>3</v>
      </c>
      <c r="G38" s="1" t="n">
        <v>0</v>
      </c>
      <c r="H38" s="27" t="s">
        <v>242</v>
      </c>
      <c r="I38" s="1" t="n">
        <v>3</v>
      </c>
      <c r="J38" s="1" t="n">
        <v>1500</v>
      </c>
      <c r="K38" s="1" t="n">
        <v>1500</v>
      </c>
      <c r="L38" s="26" t="n">
        <v>0.429</v>
      </c>
      <c r="M38" s="1" t="n">
        <v>29.9</v>
      </c>
      <c r="N38" s="1" t="n">
        <v>24.7</v>
      </c>
      <c r="O38" s="1" t="n">
        <v>1</v>
      </c>
      <c r="P38" s="1" t="n">
        <v>1</v>
      </c>
      <c r="Q38" s="1" t="n">
        <v>1.3</v>
      </c>
      <c r="R38" s="1" t="n">
        <v>26.1</v>
      </c>
      <c r="S38" s="1" t="n">
        <v>-14.1</v>
      </c>
      <c r="T38" s="1" t="n">
        <v>1526.1</v>
      </c>
      <c r="U38" s="1" t="n">
        <v>1485.9</v>
      </c>
      <c r="V38" s="1" t="s">
        <v>243</v>
      </c>
      <c r="W38" s="1" t="s">
        <v>244</v>
      </c>
    </row>
    <row r="39" customFormat="false" ht="15" hidden="false" customHeight="true" outlineLevel="0" collapsed="false">
      <c r="A39" s="1" t="n">
        <v>38</v>
      </c>
      <c r="B39" s="24" t="s">
        <v>267</v>
      </c>
      <c r="C39" s="1" t="s">
        <v>29</v>
      </c>
      <c r="D39" s="1" t="s">
        <v>179</v>
      </c>
      <c r="E39" s="1" t="s">
        <v>180</v>
      </c>
      <c r="F39" s="1" t="n">
        <v>1</v>
      </c>
      <c r="G39" s="1" t="n">
        <v>1</v>
      </c>
      <c r="H39" s="25" t="s">
        <v>239</v>
      </c>
      <c r="I39" s="1" t="n">
        <v>0</v>
      </c>
      <c r="J39" s="1" t="n">
        <v>1500</v>
      </c>
      <c r="K39" s="1" t="n">
        <v>1500</v>
      </c>
      <c r="L39" s="26" t="n">
        <v>0.429</v>
      </c>
      <c r="M39" s="1" t="n">
        <v>18</v>
      </c>
      <c r="N39" s="1" t="n">
        <v>23</v>
      </c>
      <c r="O39" s="1" t="n">
        <v>1</v>
      </c>
      <c r="P39" s="1" t="n">
        <v>0.9</v>
      </c>
      <c r="Q39" s="1" t="n">
        <v>1</v>
      </c>
      <c r="R39" s="1" t="n">
        <v>1.3</v>
      </c>
      <c r="S39" s="1" t="n">
        <v>-1.6</v>
      </c>
      <c r="T39" s="1" t="n">
        <v>1501.3</v>
      </c>
      <c r="U39" s="1" t="n">
        <v>1498.4</v>
      </c>
      <c r="V39" s="1" t="s">
        <v>239</v>
      </c>
      <c r="W39" s="1" t="s">
        <v>239</v>
      </c>
    </row>
    <row r="40" customFormat="false" ht="15" hidden="false" customHeight="true" outlineLevel="0" collapsed="false">
      <c r="A40" s="1" t="n">
        <v>39</v>
      </c>
      <c r="B40" s="24" t="s">
        <v>268</v>
      </c>
      <c r="C40" s="1" t="s">
        <v>30</v>
      </c>
      <c r="D40" s="1" t="s">
        <v>181</v>
      </c>
      <c r="E40" s="1" t="s">
        <v>182</v>
      </c>
      <c r="F40" s="1" t="n">
        <v>2</v>
      </c>
      <c r="G40" s="1" t="n">
        <v>2</v>
      </c>
      <c r="H40" s="25" t="s">
        <v>239</v>
      </c>
      <c r="I40" s="1" t="n">
        <v>0</v>
      </c>
      <c r="J40" s="1" t="n">
        <v>1500</v>
      </c>
      <c r="K40" s="1" t="n">
        <v>1500</v>
      </c>
      <c r="L40" s="26" t="n">
        <v>0.429</v>
      </c>
      <c r="M40" s="1" t="n">
        <v>17.1</v>
      </c>
      <c r="N40" s="1" t="n">
        <v>21.9</v>
      </c>
      <c r="O40" s="1" t="n">
        <v>1</v>
      </c>
      <c r="P40" s="1" t="n">
        <v>0.9</v>
      </c>
      <c r="Q40" s="1" t="n">
        <v>1</v>
      </c>
      <c r="R40" s="1" t="n">
        <v>1.2</v>
      </c>
      <c r="S40" s="1" t="n">
        <v>-1.6</v>
      </c>
      <c r="T40" s="1" t="n">
        <v>1501.2</v>
      </c>
      <c r="U40" s="1" t="n">
        <v>1498.4</v>
      </c>
      <c r="V40" s="1" t="s">
        <v>239</v>
      </c>
      <c r="W40" s="1" t="s">
        <v>239</v>
      </c>
    </row>
    <row r="41" customFormat="false" ht="15" hidden="false" customHeight="true" outlineLevel="0" collapsed="false">
      <c r="A41" s="1" t="n">
        <v>40</v>
      </c>
      <c r="B41" s="24" t="s">
        <v>269</v>
      </c>
      <c r="C41" s="1" t="s">
        <v>30</v>
      </c>
      <c r="D41" s="1" t="s">
        <v>118</v>
      </c>
      <c r="E41" s="1" t="s">
        <v>151</v>
      </c>
      <c r="F41" s="1" t="n">
        <v>3</v>
      </c>
      <c r="G41" s="1" t="n">
        <v>1</v>
      </c>
      <c r="H41" s="27" t="s">
        <v>242</v>
      </c>
      <c r="I41" s="1" t="n">
        <v>2</v>
      </c>
      <c r="J41" s="1" t="n">
        <v>1513.4</v>
      </c>
      <c r="K41" s="1" t="n">
        <v>1489</v>
      </c>
      <c r="L41" s="26" t="n">
        <v>0.463</v>
      </c>
      <c r="M41" s="1" t="n">
        <v>22.3</v>
      </c>
      <c r="N41" s="1" t="n">
        <v>21.2</v>
      </c>
      <c r="O41" s="1" t="n">
        <v>0.97</v>
      </c>
      <c r="P41" s="1" t="n">
        <v>1</v>
      </c>
      <c r="Q41" s="1" t="n">
        <v>1.15</v>
      </c>
      <c r="R41" s="1" t="n">
        <v>16.4</v>
      </c>
      <c r="S41" s="1" t="n">
        <v>-11.4</v>
      </c>
      <c r="T41" s="1" t="n">
        <v>1529.9</v>
      </c>
      <c r="U41" s="1" t="n">
        <v>1477.6</v>
      </c>
      <c r="V41" s="1" t="s">
        <v>270</v>
      </c>
      <c r="W41" s="1" t="s">
        <v>271</v>
      </c>
    </row>
    <row r="42" customFormat="false" ht="15" hidden="false" customHeight="true" outlineLevel="0" collapsed="false">
      <c r="A42" s="1" t="n">
        <v>41</v>
      </c>
      <c r="B42" s="24" t="s">
        <v>272</v>
      </c>
      <c r="C42" s="1" t="s">
        <v>32</v>
      </c>
      <c r="D42" s="1" t="s">
        <v>183</v>
      </c>
      <c r="E42" s="1" t="s">
        <v>184</v>
      </c>
      <c r="F42" s="1" t="n">
        <v>2</v>
      </c>
      <c r="G42" s="1" t="n">
        <v>3</v>
      </c>
      <c r="H42" s="28" t="s">
        <v>246</v>
      </c>
      <c r="I42" s="1" t="n">
        <v>1</v>
      </c>
      <c r="J42" s="1" t="n">
        <v>1500</v>
      </c>
      <c r="K42" s="1" t="n">
        <v>1500</v>
      </c>
      <c r="L42" s="26" t="n">
        <v>0.429</v>
      </c>
      <c r="M42" s="1" t="n">
        <v>25.6</v>
      </c>
      <c r="N42" s="1" t="n">
        <v>25.6</v>
      </c>
      <c r="O42" s="1" t="n">
        <v>1</v>
      </c>
      <c r="P42" s="1" t="n">
        <v>1.35</v>
      </c>
      <c r="Q42" s="1" t="n">
        <v>1</v>
      </c>
      <c r="R42" s="1" t="n">
        <v>-11</v>
      </c>
      <c r="S42" s="1" t="n">
        <v>13.6</v>
      </c>
      <c r="T42" s="1" t="n">
        <v>1489</v>
      </c>
      <c r="U42" s="1" t="n">
        <v>1513.6</v>
      </c>
      <c r="V42" s="1" t="s">
        <v>244</v>
      </c>
      <c r="W42" s="1" t="s">
        <v>243</v>
      </c>
    </row>
    <row r="43" customFormat="false" ht="15" hidden="false" customHeight="true" outlineLevel="0" collapsed="false">
      <c r="A43" s="1" t="n">
        <v>42</v>
      </c>
      <c r="B43" s="24" t="s">
        <v>273</v>
      </c>
      <c r="C43" s="1" t="s">
        <v>33</v>
      </c>
      <c r="D43" s="1" t="s">
        <v>17</v>
      </c>
      <c r="E43" s="1" t="s">
        <v>160</v>
      </c>
      <c r="F43" s="1" t="n">
        <v>6</v>
      </c>
      <c r="G43" s="1" t="n">
        <v>0</v>
      </c>
      <c r="H43" s="27" t="s">
        <v>242</v>
      </c>
      <c r="I43" s="1" t="n">
        <v>6</v>
      </c>
      <c r="J43" s="1" t="n">
        <v>1525.6</v>
      </c>
      <c r="K43" s="1" t="n">
        <v>1501.3</v>
      </c>
      <c r="L43" s="26" t="n">
        <v>0.463</v>
      </c>
      <c r="M43" s="1" t="n">
        <v>33.5</v>
      </c>
      <c r="N43" s="1" t="n">
        <v>27.6</v>
      </c>
      <c r="O43" s="1" t="n">
        <v>0.97</v>
      </c>
      <c r="P43" s="1" t="n">
        <v>1</v>
      </c>
      <c r="Q43" s="1" t="n">
        <v>1.5</v>
      </c>
      <c r="R43" s="1" t="n">
        <v>28</v>
      </c>
      <c r="S43" s="1" t="n">
        <v>-14.8</v>
      </c>
      <c r="T43" s="1" t="n">
        <v>1553.6</v>
      </c>
      <c r="U43" s="1" t="n">
        <v>1486.4</v>
      </c>
      <c r="V43" s="1" t="s">
        <v>270</v>
      </c>
      <c r="W43" s="1" t="s">
        <v>274</v>
      </c>
    </row>
    <row r="44" customFormat="false" ht="15" hidden="false" customHeight="true" outlineLevel="0" collapsed="false">
      <c r="A44" s="1" t="n">
        <v>43</v>
      </c>
      <c r="B44" s="24" t="s">
        <v>275</v>
      </c>
      <c r="C44" s="1" t="s">
        <v>30</v>
      </c>
      <c r="D44" s="1" t="s">
        <v>124</v>
      </c>
      <c r="E44" s="1" t="s">
        <v>181</v>
      </c>
      <c r="F44" s="1" t="n">
        <v>1</v>
      </c>
      <c r="G44" s="1" t="n">
        <v>2</v>
      </c>
      <c r="H44" s="28" t="s">
        <v>246</v>
      </c>
      <c r="I44" s="1" t="n">
        <v>1</v>
      </c>
      <c r="J44" s="1" t="n">
        <v>1498.4</v>
      </c>
      <c r="K44" s="1" t="n">
        <v>1501.2</v>
      </c>
      <c r="L44" s="26" t="n">
        <v>0.425</v>
      </c>
      <c r="M44" s="1" t="n">
        <v>25.6</v>
      </c>
      <c r="N44" s="1" t="n">
        <v>26.9</v>
      </c>
      <c r="O44" s="1" t="n">
        <v>1</v>
      </c>
      <c r="P44" s="1" t="n">
        <v>1.35</v>
      </c>
      <c r="Q44" s="1" t="n">
        <v>1</v>
      </c>
      <c r="R44" s="1" t="n">
        <v>-10.9</v>
      </c>
      <c r="S44" s="1" t="n">
        <v>14.1</v>
      </c>
      <c r="T44" s="1" t="n">
        <v>1487.6</v>
      </c>
      <c r="U44" s="1" t="n">
        <v>1515.3</v>
      </c>
      <c r="V44" s="1" t="s">
        <v>274</v>
      </c>
      <c r="W44" s="1" t="s">
        <v>276</v>
      </c>
    </row>
    <row r="45" customFormat="false" ht="15" hidden="false" customHeight="true" outlineLevel="0" collapsed="false">
      <c r="A45" s="1" t="n">
        <v>44</v>
      </c>
      <c r="B45" s="24" t="s">
        <v>277</v>
      </c>
      <c r="C45" s="1" t="s">
        <v>29</v>
      </c>
      <c r="D45" s="1" t="s">
        <v>129</v>
      </c>
      <c r="E45" s="1" t="s">
        <v>121</v>
      </c>
      <c r="F45" s="1" t="n">
        <v>2</v>
      </c>
      <c r="G45" s="1" t="n">
        <v>1</v>
      </c>
      <c r="H45" s="27" t="s">
        <v>242</v>
      </c>
      <c r="I45" s="1" t="n">
        <v>1</v>
      </c>
      <c r="J45" s="1" t="n">
        <v>1529.4</v>
      </c>
      <c r="K45" s="1" t="n">
        <v>1515.4</v>
      </c>
      <c r="L45" s="26" t="n">
        <v>0.448</v>
      </c>
      <c r="M45" s="1" t="n">
        <v>19.7</v>
      </c>
      <c r="N45" s="1" t="n">
        <v>18.7</v>
      </c>
      <c r="O45" s="1" t="n">
        <v>0.98</v>
      </c>
      <c r="P45" s="1" t="n">
        <v>1</v>
      </c>
      <c r="Q45" s="1" t="n">
        <v>1</v>
      </c>
      <c r="R45" s="1" t="n">
        <v>12.8</v>
      </c>
      <c r="S45" s="1" t="n">
        <v>-10.3</v>
      </c>
      <c r="T45" s="1" t="n">
        <v>1542.2</v>
      </c>
      <c r="U45" s="1" t="n">
        <v>1505.1</v>
      </c>
      <c r="V45" s="1" t="s">
        <v>270</v>
      </c>
      <c r="W45" s="1" t="s">
        <v>278</v>
      </c>
    </row>
    <row r="46" customFormat="false" ht="15" hidden="false" customHeight="true" outlineLevel="0" collapsed="false">
      <c r="A46" s="1" t="n">
        <v>45</v>
      </c>
      <c r="B46" s="24" t="s">
        <v>279</v>
      </c>
      <c r="C46" s="1" t="s">
        <v>32</v>
      </c>
      <c r="D46" s="1" t="s">
        <v>185</v>
      </c>
      <c r="E46" s="1" t="s">
        <v>186</v>
      </c>
      <c r="F46" s="1" t="n">
        <v>1</v>
      </c>
      <c r="G46" s="1" t="n">
        <v>0</v>
      </c>
      <c r="H46" s="27" t="s">
        <v>242</v>
      </c>
      <c r="I46" s="1" t="n">
        <v>1</v>
      </c>
      <c r="J46" s="1" t="n">
        <v>1500</v>
      </c>
      <c r="K46" s="1" t="n">
        <v>1500</v>
      </c>
      <c r="L46" s="26" t="n">
        <v>0.429</v>
      </c>
      <c r="M46" s="1" t="n">
        <v>23</v>
      </c>
      <c r="N46" s="1" t="n">
        <v>20</v>
      </c>
      <c r="O46" s="1" t="n">
        <v>1</v>
      </c>
      <c r="P46" s="1" t="n">
        <v>1</v>
      </c>
      <c r="Q46" s="1" t="n">
        <v>1</v>
      </c>
      <c r="R46" s="1" t="n">
        <v>15.4</v>
      </c>
      <c r="S46" s="1" t="n">
        <v>-11.4</v>
      </c>
      <c r="T46" s="1" t="n">
        <v>1515.4</v>
      </c>
      <c r="U46" s="1" t="n">
        <v>1488.6</v>
      </c>
      <c r="V46" s="1" t="s">
        <v>243</v>
      </c>
      <c r="W46" s="1" t="s">
        <v>244</v>
      </c>
    </row>
    <row r="47" customFormat="false" ht="15" hidden="false" customHeight="true" outlineLevel="0" collapsed="false">
      <c r="A47" s="1" t="n">
        <v>46</v>
      </c>
      <c r="B47" s="24" t="s">
        <v>279</v>
      </c>
      <c r="C47" s="1" t="s">
        <v>32</v>
      </c>
      <c r="D47" s="1" t="s">
        <v>187</v>
      </c>
      <c r="E47" s="1" t="s">
        <v>188</v>
      </c>
      <c r="F47" s="1" t="n">
        <v>1</v>
      </c>
      <c r="G47" s="1" t="n">
        <v>1</v>
      </c>
      <c r="H47" s="25" t="s">
        <v>239</v>
      </c>
      <c r="I47" s="1" t="n">
        <v>0</v>
      </c>
      <c r="J47" s="1" t="n">
        <v>1500</v>
      </c>
      <c r="K47" s="1" t="n">
        <v>1500</v>
      </c>
      <c r="L47" s="26" t="n">
        <v>0.429</v>
      </c>
      <c r="M47" s="1" t="n">
        <v>18</v>
      </c>
      <c r="N47" s="1" t="n">
        <v>23</v>
      </c>
      <c r="O47" s="1" t="n">
        <v>1</v>
      </c>
      <c r="P47" s="1" t="n">
        <v>0.9</v>
      </c>
      <c r="Q47" s="1" t="n">
        <v>1</v>
      </c>
      <c r="R47" s="1" t="n">
        <v>1.3</v>
      </c>
      <c r="S47" s="1" t="n">
        <v>-1.6</v>
      </c>
      <c r="T47" s="1" t="n">
        <v>1501.3</v>
      </c>
      <c r="U47" s="1" t="n">
        <v>1498.4</v>
      </c>
      <c r="V47" s="1" t="s">
        <v>239</v>
      </c>
      <c r="W47" s="1" t="s">
        <v>239</v>
      </c>
    </row>
    <row r="48" customFormat="false" ht="15" hidden="false" customHeight="true" outlineLevel="0" collapsed="false">
      <c r="A48" s="1" t="n">
        <v>47</v>
      </c>
      <c r="B48" s="24" t="s">
        <v>279</v>
      </c>
      <c r="C48" s="1" t="s">
        <v>32</v>
      </c>
      <c r="D48" s="1" t="s">
        <v>189</v>
      </c>
      <c r="E48" s="1" t="s">
        <v>190</v>
      </c>
      <c r="F48" s="1" t="n">
        <v>3</v>
      </c>
      <c r="G48" s="1" t="n">
        <v>1</v>
      </c>
      <c r="H48" s="27" t="s">
        <v>242</v>
      </c>
      <c r="I48" s="1" t="n">
        <v>2</v>
      </c>
      <c r="J48" s="1" t="n">
        <v>1500</v>
      </c>
      <c r="K48" s="1" t="n">
        <v>1500</v>
      </c>
      <c r="L48" s="26" t="n">
        <v>0.429</v>
      </c>
      <c r="M48" s="1" t="n">
        <v>23</v>
      </c>
      <c r="N48" s="1" t="n">
        <v>21.9</v>
      </c>
      <c r="O48" s="1" t="n">
        <v>1</v>
      </c>
      <c r="P48" s="1" t="n">
        <v>1</v>
      </c>
      <c r="Q48" s="1" t="n">
        <v>1.15</v>
      </c>
      <c r="R48" s="1" t="n">
        <v>17.7</v>
      </c>
      <c r="S48" s="1" t="n">
        <v>-12.5</v>
      </c>
      <c r="T48" s="1" t="n">
        <v>1517.7</v>
      </c>
      <c r="U48" s="1" t="n">
        <v>1487.5</v>
      </c>
      <c r="V48" s="1" t="s">
        <v>243</v>
      </c>
      <c r="W48" s="1" t="s">
        <v>244</v>
      </c>
    </row>
    <row r="49" customFormat="false" ht="15" hidden="false" customHeight="true" outlineLevel="0" collapsed="false">
      <c r="A49" s="1" t="n">
        <v>48</v>
      </c>
      <c r="B49" s="24" t="s">
        <v>279</v>
      </c>
      <c r="C49" s="1" t="s">
        <v>32</v>
      </c>
      <c r="D49" s="1" t="s">
        <v>191</v>
      </c>
      <c r="E49" s="1" t="s">
        <v>192</v>
      </c>
      <c r="F49" s="1" t="n">
        <v>2</v>
      </c>
      <c r="G49" s="1" t="n">
        <v>2</v>
      </c>
      <c r="H49" s="25" t="s">
        <v>239</v>
      </c>
      <c r="I49" s="1" t="n">
        <v>0</v>
      </c>
      <c r="J49" s="1" t="n">
        <v>1500</v>
      </c>
      <c r="K49" s="1" t="n">
        <v>1500</v>
      </c>
      <c r="L49" s="26" t="n">
        <v>0.429</v>
      </c>
      <c r="M49" s="1" t="n">
        <v>17.1</v>
      </c>
      <c r="N49" s="1" t="n">
        <v>21.9</v>
      </c>
      <c r="O49" s="1" t="n">
        <v>1</v>
      </c>
      <c r="P49" s="1" t="n">
        <v>0.9</v>
      </c>
      <c r="Q49" s="1" t="n">
        <v>1</v>
      </c>
      <c r="R49" s="1" t="n">
        <v>1.2</v>
      </c>
      <c r="S49" s="1" t="n">
        <v>-1.6</v>
      </c>
      <c r="T49" s="1" t="n">
        <v>1501.2</v>
      </c>
      <c r="U49" s="1" t="n">
        <v>1498.4</v>
      </c>
      <c r="V49" s="1" t="s">
        <v>239</v>
      </c>
      <c r="W49" s="1" t="s">
        <v>239</v>
      </c>
    </row>
    <row r="50" customFormat="false" ht="15" hidden="false" customHeight="true" outlineLevel="0" collapsed="false">
      <c r="A50" s="1" t="n">
        <v>49</v>
      </c>
      <c r="B50" s="24" t="s">
        <v>279</v>
      </c>
      <c r="C50" s="1" t="s">
        <v>32</v>
      </c>
      <c r="D50" s="1" t="s">
        <v>193</v>
      </c>
      <c r="E50" s="1" t="s">
        <v>194</v>
      </c>
      <c r="F50" s="1" t="n">
        <v>3</v>
      </c>
      <c r="G50" s="1" t="n">
        <v>2</v>
      </c>
      <c r="H50" s="27" t="s">
        <v>242</v>
      </c>
      <c r="I50" s="1" t="n">
        <v>1</v>
      </c>
      <c r="J50" s="1" t="n">
        <v>1500</v>
      </c>
      <c r="K50" s="1" t="n">
        <v>1500</v>
      </c>
      <c r="L50" s="26" t="n">
        <v>0.429</v>
      </c>
      <c r="M50" s="1" t="n">
        <v>19</v>
      </c>
      <c r="N50" s="1" t="n">
        <v>19</v>
      </c>
      <c r="O50" s="1" t="n">
        <v>1</v>
      </c>
      <c r="P50" s="1" t="n">
        <v>1</v>
      </c>
      <c r="Q50" s="1" t="n">
        <v>1</v>
      </c>
      <c r="R50" s="1" t="n">
        <v>12.8</v>
      </c>
      <c r="S50" s="1" t="n">
        <v>-10.9</v>
      </c>
      <c r="T50" s="1" t="n">
        <v>1512.8</v>
      </c>
      <c r="U50" s="1" t="n">
        <v>1489.1</v>
      </c>
      <c r="V50" s="1" t="s">
        <v>243</v>
      </c>
      <c r="W50" s="1" t="s">
        <v>244</v>
      </c>
    </row>
    <row r="51" customFormat="false" ht="15" hidden="false" customHeight="true" outlineLevel="0" collapsed="false">
      <c r="A51" s="1" t="n">
        <v>50</v>
      </c>
      <c r="B51" s="24" t="s">
        <v>280</v>
      </c>
      <c r="C51" s="1" t="s">
        <v>29</v>
      </c>
      <c r="D51" s="1" t="s">
        <v>153</v>
      </c>
      <c r="E51" s="1" t="s">
        <v>137</v>
      </c>
      <c r="F51" s="1" t="n">
        <v>0</v>
      </c>
      <c r="G51" s="1" t="n">
        <v>2</v>
      </c>
      <c r="H51" s="28" t="s">
        <v>246</v>
      </c>
      <c r="I51" s="1" t="n">
        <v>2</v>
      </c>
      <c r="J51" s="1" t="n">
        <v>1489.1</v>
      </c>
      <c r="K51" s="1" t="n">
        <v>1489</v>
      </c>
      <c r="L51" s="26" t="n">
        <v>0.429</v>
      </c>
      <c r="M51" s="1" t="n">
        <v>29.5</v>
      </c>
      <c r="N51" s="1" t="n">
        <v>35.7</v>
      </c>
      <c r="O51" s="1" t="n">
        <v>1</v>
      </c>
      <c r="P51" s="1" t="n">
        <v>1.35</v>
      </c>
      <c r="Q51" s="1" t="n">
        <v>1.15</v>
      </c>
      <c r="R51" s="1" t="n">
        <v>-12.7</v>
      </c>
      <c r="S51" s="1" t="n">
        <v>22.5</v>
      </c>
      <c r="T51" s="1" t="n">
        <v>1476.5</v>
      </c>
      <c r="U51" s="1" t="n">
        <v>1511.5</v>
      </c>
      <c r="V51" s="1" t="s">
        <v>271</v>
      </c>
      <c r="W51" s="1" t="s">
        <v>281</v>
      </c>
    </row>
    <row r="52" customFormat="false" ht="15" hidden="false" customHeight="true" outlineLevel="0" collapsed="false">
      <c r="A52" s="1" t="n">
        <v>51</v>
      </c>
      <c r="B52" s="24" t="s">
        <v>280</v>
      </c>
      <c r="C52" s="1" t="s">
        <v>29</v>
      </c>
      <c r="D52" s="1" t="s">
        <v>122</v>
      </c>
      <c r="E52" s="1" t="s">
        <v>179</v>
      </c>
      <c r="F52" s="1" t="n">
        <v>2</v>
      </c>
      <c r="G52" s="1" t="n">
        <v>1</v>
      </c>
      <c r="H52" s="27" t="s">
        <v>242</v>
      </c>
      <c r="I52" s="1" t="n">
        <v>1</v>
      </c>
      <c r="J52" s="1" t="n">
        <v>1488.6</v>
      </c>
      <c r="K52" s="1" t="n">
        <v>1501.3</v>
      </c>
      <c r="L52" s="26" t="n">
        <v>0.411</v>
      </c>
      <c r="M52" s="1" t="n">
        <v>20.6</v>
      </c>
      <c r="N52" s="1" t="n">
        <v>19.6</v>
      </c>
      <c r="O52" s="1" t="n">
        <v>1.03</v>
      </c>
      <c r="P52" s="1" t="n">
        <v>1</v>
      </c>
      <c r="Q52" s="1" t="n">
        <v>1</v>
      </c>
      <c r="R52" s="1" t="n">
        <v>14.2</v>
      </c>
      <c r="S52" s="1" t="n">
        <v>-11.6</v>
      </c>
      <c r="T52" s="1" t="n">
        <v>1502.8</v>
      </c>
      <c r="U52" s="1" t="n">
        <v>1489.7</v>
      </c>
      <c r="V52" s="1" t="s">
        <v>281</v>
      </c>
      <c r="W52" s="1" t="s">
        <v>274</v>
      </c>
    </row>
    <row r="53" customFormat="false" ht="15" hidden="false" customHeight="true" outlineLevel="0" collapsed="false">
      <c r="A53" s="1" t="n">
        <v>52</v>
      </c>
      <c r="B53" s="24" t="s">
        <v>280</v>
      </c>
      <c r="C53" s="1" t="s">
        <v>29</v>
      </c>
      <c r="D53" s="1" t="s">
        <v>23</v>
      </c>
      <c r="E53" s="1" t="s">
        <v>125</v>
      </c>
      <c r="F53" s="1" t="n">
        <v>4</v>
      </c>
      <c r="G53" s="1" t="n">
        <v>1</v>
      </c>
      <c r="H53" s="27" t="s">
        <v>242</v>
      </c>
      <c r="I53" s="1" t="n">
        <v>3</v>
      </c>
      <c r="J53" s="1" t="n">
        <v>1522.4</v>
      </c>
      <c r="K53" s="1" t="n">
        <v>1487.4</v>
      </c>
      <c r="L53" s="26" t="n">
        <v>0.479</v>
      </c>
      <c r="M53" s="1" t="n">
        <v>24.9</v>
      </c>
      <c r="N53" s="1" t="n">
        <v>23.6</v>
      </c>
      <c r="O53" s="1" t="n">
        <v>0.96</v>
      </c>
      <c r="P53" s="1" t="n">
        <v>1</v>
      </c>
      <c r="Q53" s="1" t="n">
        <v>1.3</v>
      </c>
      <c r="R53" s="1" t="n">
        <v>20.4</v>
      </c>
      <c r="S53" s="1" t="n">
        <v>-12.3</v>
      </c>
      <c r="T53" s="1" t="n">
        <v>1542.9</v>
      </c>
      <c r="U53" s="1" t="n">
        <v>1475</v>
      </c>
      <c r="V53" s="1" t="s">
        <v>270</v>
      </c>
      <c r="W53" s="1" t="s">
        <v>271</v>
      </c>
    </row>
    <row r="54" customFormat="false" ht="15" hidden="false" customHeight="true" outlineLevel="0" collapsed="false">
      <c r="A54" s="1" t="n">
        <v>53</v>
      </c>
      <c r="B54" s="24" t="s">
        <v>280</v>
      </c>
      <c r="C54" s="1" t="s">
        <v>29</v>
      </c>
      <c r="D54" s="1" t="s">
        <v>133</v>
      </c>
      <c r="E54" s="1" t="s">
        <v>126</v>
      </c>
      <c r="F54" s="1" t="n">
        <v>0</v>
      </c>
      <c r="G54" s="1" t="n">
        <v>1</v>
      </c>
      <c r="H54" s="28" t="s">
        <v>246</v>
      </c>
      <c r="I54" s="1" t="n">
        <v>1</v>
      </c>
      <c r="J54" s="1" t="n">
        <v>1488.6</v>
      </c>
      <c r="K54" s="1" t="n">
        <v>1501.3</v>
      </c>
      <c r="L54" s="26" t="n">
        <v>0.411</v>
      </c>
      <c r="M54" s="1" t="n">
        <v>26.6</v>
      </c>
      <c r="N54" s="1" t="n">
        <v>30.6</v>
      </c>
      <c r="O54" s="1" t="n">
        <v>0.98</v>
      </c>
      <c r="P54" s="1" t="n">
        <v>1.35</v>
      </c>
      <c r="Q54" s="1" t="n">
        <v>1</v>
      </c>
      <c r="R54" s="1" t="n">
        <v>-10.9</v>
      </c>
      <c r="S54" s="1" t="n">
        <v>15.6</v>
      </c>
      <c r="T54" s="1" t="n">
        <v>1477.7</v>
      </c>
      <c r="U54" s="1" t="n">
        <v>1516.9</v>
      </c>
      <c r="V54" s="1" t="s">
        <v>271</v>
      </c>
      <c r="W54" s="1" t="s">
        <v>276</v>
      </c>
    </row>
    <row r="55" customFormat="false" ht="15" hidden="false" customHeight="true" outlineLevel="0" collapsed="false">
      <c r="A55" s="1" t="n">
        <v>54</v>
      </c>
      <c r="B55" s="24" t="s">
        <v>280</v>
      </c>
      <c r="C55" s="1" t="s">
        <v>29</v>
      </c>
      <c r="D55" s="1" t="s">
        <v>180</v>
      </c>
      <c r="E55" s="1" t="s">
        <v>128</v>
      </c>
      <c r="F55" s="1" t="n">
        <v>4</v>
      </c>
      <c r="G55" s="1" t="n">
        <v>0</v>
      </c>
      <c r="H55" s="27" t="s">
        <v>242</v>
      </c>
      <c r="I55" s="1" t="n">
        <v>4</v>
      </c>
      <c r="J55" s="1" t="n">
        <v>1498.4</v>
      </c>
      <c r="K55" s="1" t="n">
        <v>1485.7</v>
      </c>
      <c r="L55" s="26" t="n">
        <v>0.446</v>
      </c>
      <c r="M55" s="1" t="n">
        <v>34</v>
      </c>
      <c r="N55" s="1" t="n">
        <v>28</v>
      </c>
      <c r="O55" s="1" t="n">
        <v>0.98</v>
      </c>
      <c r="P55" s="1" t="n">
        <v>1</v>
      </c>
      <c r="Q55" s="1" t="n">
        <v>1.5</v>
      </c>
      <c r="R55" s="1" t="n">
        <v>29</v>
      </c>
      <c r="S55" s="1" t="n">
        <v>-15.5</v>
      </c>
      <c r="T55" s="1" t="n">
        <v>1527.3</v>
      </c>
      <c r="U55" s="1" t="n">
        <v>1470.2</v>
      </c>
      <c r="V55" s="1" t="s">
        <v>276</v>
      </c>
      <c r="W55" s="1" t="s">
        <v>271</v>
      </c>
    </row>
    <row r="56" customFormat="false" ht="15" hidden="false" customHeight="true" outlineLevel="0" collapsed="false">
      <c r="A56" s="1" t="n">
        <v>55</v>
      </c>
      <c r="B56" s="24" t="s">
        <v>282</v>
      </c>
      <c r="C56" s="1" t="s">
        <v>33</v>
      </c>
      <c r="D56" s="1" t="s">
        <v>172</v>
      </c>
      <c r="E56" s="1" t="s">
        <v>149</v>
      </c>
      <c r="F56" s="1" t="n">
        <v>0</v>
      </c>
      <c r="G56" s="1" t="n">
        <v>2</v>
      </c>
      <c r="H56" s="28" t="s">
        <v>246</v>
      </c>
      <c r="I56" s="1" t="n">
        <v>2</v>
      </c>
      <c r="J56" s="1" t="n">
        <v>1485.9</v>
      </c>
      <c r="K56" s="1" t="n">
        <v>1515.4</v>
      </c>
      <c r="L56" s="26" t="n">
        <v>0.387</v>
      </c>
      <c r="M56" s="1" t="n">
        <v>28.4</v>
      </c>
      <c r="N56" s="1" t="n">
        <v>34.4</v>
      </c>
      <c r="O56" s="1" t="n">
        <v>0.96</v>
      </c>
      <c r="P56" s="1" t="n">
        <v>1.35</v>
      </c>
      <c r="Q56" s="1" t="n">
        <v>1.15</v>
      </c>
      <c r="R56" s="1" t="n">
        <v>-11</v>
      </c>
      <c r="S56" s="1" t="n">
        <v>20.2</v>
      </c>
      <c r="T56" s="1" t="n">
        <v>1474.9</v>
      </c>
      <c r="U56" s="1" t="n">
        <v>1535.6</v>
      </c>
      <c r="V56" s="1" t="s">
        <v>271</v>
      </c>
      <c r="W56" s="1" t="s">
        <v>270</v>
      </c>
    </row>
    <row r="57" customFormat="false" ht="15" hidden="false" customHeight="true" outlineLevel="0" collapsed="false">
      <c r="A57" s="1" t="n">
        <v>56</v>
      </c>
      <c r="B57" s="24" t="s">
        <v>282</v>
      </c>
      <c r="C57" s="1" t="s">
        <v>30</v>
      </c>
      <c r="D57" s="1" t="s">
        <v>141</v>
      </c>
      <c r="E57" s="1" t="s">
        <v>173</v>
      </c>
      <c r="F57" s="1" t="n">
        <v>1</v>
      </c>
      <c r="G57" s="1" t="n">
        <v>0</v>
      </c>
      <c r="H57" s="27" t="s">
        <v>242</v>
      </c>
      <c r="I57" s="1" t="n">
        <v>1</v>
      </c>
      <c r="J57" s="1" t="n">
        <v>1501.3</v>
      </c>
      <c r="K57" s="1" t="n">
        <v>1501.3</v>
      </c>
      <c r="L57" s="26" t="n">
        <v>0.429</v>
      </c>
      <c r="M57" s="1" t="n">
        <v>23</v>
      </c>
      <c r="N57" s="1" t="n">
        <v>20</v>
      </c>
      <c r="O57" s="1" t="n">
        <v>1</v>
      </c>
      <c r="P57" s="1" t="n">
        <v>1</v>
      </c>
      <c r="Q57" s="1" t="n">
        <v>1</v>
      </c>
      <c r="R57" s="1" t="n">
        <v>15.4</v>
      </c>
      <c r="S57" s="1" t="n">
        <v>-11.4</v>
      </c>
      <c r="T57" s="1" t="n">
        <v>1516.7</v>
      </c>
      <c r="U57" s="1" t="n">
        <v>1489.9</v>
      </c>
      <c r="V57" s="1" t="s">
        <v>276</v>
      </c>
      <c r="W57" s="1" t="s">
        <v>274</v>
      </c>
    </row>
    <row r="58" customFormat="false" ht="15" hidden="false" customHeight="true" outlineLevel="0" collapsed="false">
      <c r="A58" s="1" t="n">
        <v>57</v>
      </c>
      <c r="B58" s="24" t="s">
        <v>283</v>
      </c>
      <c r="C58" s="1" t="s">
        <v>29</v>
      </c>
      <c r="D58" s="1" t="s">
        <v>138</v>
      </c>
      <c r="E58" s="1" t="s">
        <v>130</v>
      </c>
      <c r="F58" s="1" t="n">
        <v>0</v>
      </c>
      <c r="G58" s="1" t="n">
        <v>2</v>
      </c>
      <c r="H58" s="28" t="s">
        <v>246</v>
      </c>
      <c r="I58" s="1" t="n">
        <v>2</v>
      </c>
      <c r="J58" s="1" t="n">
        <v>1514.3</v>
      </c>
      <c r="K58" s="1" t="n">
        <v>1520.4</v>
      </c>
      <c r="L58" s="26" t="n">
        <v>0.42</v>
      </c>
      <c r="M58" s="1" t="n">
        <v>29.3</v>
      </c>
      <c r="N58" s="1" t="n">
        <v>35.4</v>
      </c>
      <c r="O58" s="1" t="n">
        <v>0.99</v>
      </c>
      <c r="P58" s="1" t="n">
        <v>1.35</v>
      </c>
      <c r="Q58" s="1" t="n">
        <v>1.15</v>
      </c>
      <c r="R58" s="1" t="n">
        <v>-12.3</v>
      </c>
      <c r="S58" s="1" t="n">
        <v>22</v>
      </c>
      <c r="T58" s="1" t="n">
        <v>1502</v>
      </c>
      <c r="U58" s="1" t="n">
        <v>1542.4</v>
      </c>
      <c r="V58" s="1" t="s">
        <v>278</v>
      </c>
      <c r="W58" s="1" t="s">
        <v>270</v>
      </c>
    </row>
    <row r="59" customFormat="false" ht="15" hidden="false" customHeight="true" outlineLevel="0" collapsed="false">
      <c r="A59" s="1" t="n">
        <v>58</v>
      </c>
      <c r="B59" s="24" t="s">
        <v>283</v>
      </c>
      <c r="C59" s="1" t="s">
        <v>31</v>
      </c>
      <c r="D59" s="1" t="s">
        <v>139</v>
      </c>
      <c r="E59" s="1" t="s">
        <v>145</v>
      </c>
      <c r="F59" s="1" t="n">
        <v>2</v>
      </c>
      <c r="G59" s="1" t="n">
        <v>1</v>
      </c>
      <c r="H59" s="27" t="s">
        <v>242</v>
      </c>
      <c r="I59" s="1" t="n">
        <v>1</v>
      </c>
      <c r="J59" s="1" t="n">
        <v>1501.3</v>
      </c>
      <c r="K59" s="1" t="n">
        <v>1501.2</v>
      </c>
      <c r="L59" s="26" t="n">
        <v>0.429</v>
      </c>
      <c r="M59" s="1" t="n">
        <v>20</v>
      </c>
      <c r="N59" s="1" t="n">
        <v>19</v>
      </c>
      <c r="O59" s="1" t="n">
        <v>1</v>
      </c>
      <c r="P59" s="1" t="n">
        <v>1</v>
      </c>
      <c r="Q59" s="1" t="n">
        <v>1</v>
      </c>
      <c r="R59" s="1" t="n">
        <v>13.4</v>
      </c>
      <c r="S59" s="1" t="n">
        <v>-10.9</v>
      </c>
      <c r="T59" s="1" t="n">
        <v>1514.7</v>
      </c>
      <c r="U59" s="1" t="n">
        <v>1490.4</v>
      </c>
      <c r="V59" s="1" t="s">
        <v>276</v>
      </c>
      <c r="W59" s="1" t="s">
        <v>274</v>
      </c>
    </row>
    <row r="60" customFormat="false" ht="15" hidden="false" customHeight="true" outlineLevel="0" collapsed="false">
      <c r="A60" s="1" t="n">
        <v>59</v>
      </c>
      <c r="B60" s="24" t="s">
        <v>283</v>
      </c>
      <c r="C60" s="1" t="s">
        <v>32</v>
      </c>
      <c r="D60" s="1" t="s">
        <v>195</v>
      </c>
      <c r="E60" s="1" t="s">
        <v>196</v>
      </c>
      <c r="F60" s="1" t="n">
        <v>2</v>
      </c>
      <c r="G60" s="1" t="n">
        <v>0</v>
      </c>
      <c r="H60" s="27" t="s">
        <v>242</v>
      </c>
      <c r="I60" s="1" t="n">
        <v>2</v>
      </c>
      <c r="J60" s="1" t="n">
        <v>1500</v>
      </c>
      <c r="K60" s="1" t="n">
        <v>1500</v>
      </c>
      <c r="L60" s="26" t="n">
        <v>0.429</v>
      </c>
      <c r="M60" s="1" t="n">
        <v>26.4</v>
      </c>
      <c r="N60" s="1" t="n">
        <v>21.9</v>
      </c>
      <c r="O60" s="1" t="n">
        <v>1</v>
      </c>
      <c r="P60" s="1" t="n">
        <v>1</v>
      </c>
      <c r="Q60" s="1" t="n">
        <v>1.15</v>
      </c>
      <c r="R60" s="1" t="n">
        <v>20.4</v>
      </c>
      <c r="S60" s="1" t="n">
        <v>-12.5</v>
      </c>
      <c r="T60" s="1" t="n">
        <v>1520.4</v>
      </c>
      <c r="U60" s="1" t="n">
        <v>1487.5</v>
      </c>
      <c r="V60" s="1" t="s">
        <v>243</v>
      </c>
      <c r="W60" s="1" t="s">
        <v>244</v>
      </c>
    </row>
    <row r="61" customFormat="false" ht="15" hidden="false" customHeight="true" outlineLevel="0" collapsed="false">
      <c r="A61" s="1" t="n">
        <v>60</v>
      </c>
      <c r="B61" s="24" t="s">
        <v>283</v>
      </c>
      <c r="C61" s="1" t="s">
        <v>31</v>
      </c>
      <c r="D61" s="1" t="s">
        <v>165</v>
      </c>
      <c r="E61" s="1" t="s">
        <v>169</v>
      </c>
      <c r="F61" s="1" t="n">
        <v>2</v>
      </c>
      <c r="G61" s="1" t="n">
        <v>1</v>
      </c>
      <c r="H61" s="27" t="s">
        <v>242</v>
      </c>
      <c r="I61" s="1" t="n">
        <v>1</v>
      </c>
      <c r="J61" s="1" t="n">
        <v>1498.4</v>
      </c>
      <c r="K61" s="1" t="n">
        <v>1517.7</v>
      </c>
      <c r="L61" s="26" t="n">
        <v>0.401</v>
      </c>
      <c r="M61" s="1" t="n">
        <v>21</v>
      </c>
      <c r="N61" s="1" t="n">
        <v>19.9</v>
      </c>
      <c r="O61" s="1" t="n">
        <v>1.05</v>
      </c>
      <c r="P61" s="1" t="n">
        <v>1</v>
      </c>
      <c r="Q61" s="1" t="n">
        <v>1</v>
      </c>
      <c r="R61" s="1" t="n">
        <v>14.6</v>
      </c>
      <c r="S61" s="1" t="n">
        <v>-11.9</v>
      </c>
      <c r="T61" s="1" t="n">
        <v>1513</v>
      </c>
      <c r="U61" s="1" t="n">
        <v>1505.8</v>
      </c>
      <c r="V61" s="1" t="s">
        <v>276</v>
      </c>
      <c r="W61" s="1" t="s">
        <v>278</v>
      </c>
    </row>
    <row r="62" customFormat="false" ht="15" hidden="false" customHeight="true" outlineLevel="0" collapsed="false">
      <c r="A62" s="1" t="n">
        <v>61</v>
      </c>
      <c r="B62" s="24" t="s">
        <v>284</v>
      </c>
      <c r="C62" s="1" t="s">
        <v>30</v>
      </c>
      <c r="D62" s="1" t="s">
        <v>16</v>
      </c>
      <c r="E62" s="1" t="s">
        <v>114</v>
      </c>
      <c r="F62" s="1" t="n">
        <v>2</v>
      </c>
      <c r="G62" s="1" t="n">
        <v>1</v>
      </c>
      <c r="H62" s="27" t="s">
        <v>242</v>
      </c>
      <c r="I62" s="1" t="n">
        <v>1</v>
      </c>
      <c r="J62" s="1" t="n">
        <v>1514.3</v>
      </c>
      <c r="K62" s="1" t="n">
        <v>1501.3</v>
      </c>
      <c r="L62" s="26" t="n">
        <v>0.447</v>
      </c>
      <c r="M62" s="1" t="n">
        <v>19.7</v>
      </c>
      <c r="N62" s="1" t="n">
        <v>18.7</v>
      </c>
      <c r="O62" s="1" t="n">
        <v>0.98</v>
      </c>
      <c r="P62" s="1" t="n">
        <v>1</v>
      </c>
      <c r="Q62" s="1" t="n">
        <v>1</v>
      </c>
      <c r="R62" s="1" t="n">
        <v>12.8</v>
      </c>
      <c r="S62" s="1" t="n">
        <v>-10.3</v>
      </c>
      <c r="T62" s="1" t="n">
        <v>1527.1</v>
      </c>
      <c r="U62" s="1" t="n">
        <v>1490.9</v>
      </c>
      <c r="V62" s="1" t="s">
        <v>270</v>
      </c>
      <c r="W62" s="1" t="s">
        <v>274</v>
      </c>
    </row>
    <row r="63" customFormat="false" ht="15" hidden="false" customHeight="true" outlineLevel="0" collapsed="false">
      <c r="A63" s="1" t="n">
        <v>62</v>
      </c>
      <c r="B63" s="24" t="s">
        <v>284</v>
      </c>
      <c r="C63" s="1" t="s">
        <v>33</v>
      </c>
      <c r="D63" s="1" t="s">
        <v>144</v>
      </c>
      <c r="E63" s="1" t="s">
        <v>156</v>
      </c>
      <c r="F63" s="1" t="n">
        <v>2</v>
      </c>
      <c r="G63" s="1" t="n">
        <v>0</v>
      </c>
      <c r="H63" s="27" t="s">
        <v>242</v>
      </c>
      <c r="I63" s="1" t="n">
        <v>2</v>
      </c>
      <c r="J63" s="1" t="n">
        <v>1522.4</v>
      </c>
      <c r="K63" s="1" t="n">
        <v>1488.4</v>
      </c>
      <c r="L63" s="26" t="n">
        <v>0.477</v>
      </c>
      <c r="M63" s="1" t="n">
        <v>25.3</v>
      </c>
      <c r="N63" s="1" t="n">
        <v>20.9</v>
      </c>
      <c r="O63" s="1" t="n">
        <v>0.96</v>
      </c>
      <c r="P63" s="1" t="n">
        <v>1</v>
      </c>
      <c r="Q63" s="1" t="n">
        <v>1.15</v>
      </c>
      <c r="R63" s="1" t="n">
        <v>18.3</v>
      </c>
      <c r="S63" s="1" t="n">
        <v>-10.9</v>
      </c>
      <c r="T63" s="1" t="n">
        <v>1540.8</v>
      </c>
      <c r="U63" s="1" t="n">
        <v>1477.5</v>
      </c>
      <c r="V63" s="1" t="s">
        <v>270</v>
      </c>
      <c r="W63" s="1" t="s">
        <v>271</v>
      </c>
    </row>
    <row r="64" customFormat="false" ht="15" hidden="false" customHeight="true" outlineLevel="0" collapsed="false">
      <c r="A64" s="1" t="n">
        <v>63</v>
      </c>
      <c r="B64" s="24" t="s">
        <v>285</v>
      </c>
      <c r="C64" s="1" t="s">
        <v>31</v>
      </c>
      <c r="D64" s="1" t="s">
        <v>148</v>
      </c>
      <c r="E64" s="1" t="s">
        <v>136</v>
      </c>
      <c r="F64" s="1" t="n">
        <v>0</v>
      </c>
      <c r="G64" s="1" t="n">
        <v>1</v>
      </c>
      <c r="H64" s="28" t="s">
        <v>246</v>
      </c>
      <c r="I64" s="1" t="n">
        <v>1</v>
      </c>
      <c r="J64" s="1" t="n">
        <v>1498.4</v>
      </c>
      <c r="K64" s="1" t="n">
        <v>1501.2</v>
      </c>
      <c r="L64" s="26" t="n">
        <v>0.425</v>
      </c>
      <c r="M64" s="1" t="n">
        <v>26.9</v>
      </c>
      <c r="N64" s="1" t="n">
        <v>30.9</v>
      </c>
      <c r="O64" s="1" t="n">
        <v>1</v>
      </c>
      <c r="P64" s="1" t="n">
        <v>1.35</v>
      </c>
      <c r="Q64" s="1" t="n">
        <v>1</v>
      </c>
      <c r="R64" s="1" t="n">
        <v>-11.4</v>
      </c>
      <c r="S64" s="1" t="n">
        <v>16.2</v>
      </c>
      <c r="T64" s="1" t="n">
        <v>1486.9</v>
      </c>
      <c r="U64" s="1" t="n">
        <v>1517.4</v>
      </c>
      <c r="V64" s="1" t="s">
        <v>274</v>
      </c>
      <c r="W64" s="1" t="s">
        <v>276</v>
      </c>
    </row>
    <row r="65" customFormat="false" ht="15" hidden="false" customHeight="true" outlineLevel="0" collapsed="false">
      <c r="A65" s="1" t="n">
        <v>64</v>
      </c>
      <c r="B65" s="24" t="s">
        <v>285</v>
      </c>
      <c r="C65" s="1" t="s">
        <v>31</v>
      </c>
      <c r="D65" s="1" t="s">
        <v>19</v>
      </c>
      <c r="E65" s="1" t="s">
        <v>174</v>
      </c>
      <c r="F65" s="1" t="n">
        <v>2</v>
      </c>
      <c r="G65" s="1" t="n">
        <v>0</v>
      </c>
      <c r="H65" s="27" t="s">
        <v>242</v>
      </c>
      <c r="I65" s="1" t="n">
        <v>2</v>
      </c>
      <c r="J65" s="1" t="n">
        <v>1498.4</v>
      </c>
      <c r="K65" s="1" t="n">
        <v>1483.5</v>
      </c>
      <c r="L65" s="26" t="n">
        <v>0.45</v>
      </c>
      <c r="M65" s="1" t="n">
        <v>26</v>
      </c>
      <c r="N65" s="1" t="n">
        <v>21.4</v>
      </c>
      <c r="O65" s="1" t="n">
        <v>0.98</v>
      </c>
      <c r="P65" s="1" t="n">
        <v>1</v>
      </c>
      <c r="Q65" s="1" t="n">
        <v>1.15</v>
      </c>
      <c r="R65" s="1" t="n">
        <v>19.5</v>
      </c>
      <c r="S65" s="1" t="n">
        <v>-11.8</v>
      </c>
      <c r="T65" s="1" t="n">
        <v>1517.9</v>
      </c>
      <c r="U65" s="1" t="n">
        <v>1471.7</v>
      </c>
      <c r="V65" s="1" t="s">
        <v>276</v>
      </c>
      <c r="W65" s="1" t="s">
        <v>271</v>
      </c>
    </row>
    <row r="66" customFormat="false" ht="15" hidden="false" customHeight="true" outlineLevel="0" collapsed="false">
      <c r="A66" s="1" t="n">
        <v>65</v>
      </c>
      <c r="B66" s="24" t="s">
        <v>286</v>
      </c>
      <c r="C66" s="1" t="s">
        <v>33</v>
      </c>
      <c r="D66" s="1" t="s">
        <v>150</v>
      </c>
      <c r="E66" s="1" t="s">
        <v>120</v>
      </c>
      <c r="F66" s="1" t="n">
        <v>0</v>
      </c>
      <c r="G66" s="1" t="n">
        <v>2</v>
      </c>
      <c r="H66" s="28" t="s">
        <v>246</v>
      </c>
      <c r="I66" s="1" t="n">
        <v>2</v>
      </c>
      <c r="J66" s="1" t="n">
        <v>1488.6</v>
      </c>
      <c r="K66" s="1" t="n">
        <v>1485.7</v>
      </c>
      <c r="L66" s="26" t="n">
        <v>0.433</v>
      </c>
      <c r="M66" s="1" t="n">
        <v>29.7</v>
      </c>
      <c r="N66" s="1" t="n">
        <v>36</v>
      </c>
      <c r="O66" s="1" t="n">
        <v>1.01</v>
      </c>
      <c r="P66" s="1" t="n">
        <v>1.35</v>
      </c>
      <c r="Q66" s="1" t="n">
        <v>1.15</v>
      </c>
      <c r="R66" s="1" t="n">
        <v>-12.9</v>
      </c>
      <c r="S66" s="1" t="n">
        <v>22.7</v>
      </c>
      <c r="T66" s="1" t="n">
        <v>1475.7</v>
      </c>
      <c r="U66" s="1" t="n">
        <v>1508.5</v>
      </c>
      <c r="V66" s="1" t="s">
        <v>271</v>
      </c>
      <c r="W66" s="1" t="s">
        <v>281</v>
      </c>
    </row>
    <row r="67" customFormat="false" ht="15" hidden="false" customHeight="true" outlineLevel="0" collapsed="false">
      <c r="A67" s="1" t="n">
        <v>66</v>
      </c>
      <c r="B67" s="24" t="s">
        <v>287</v>
      </c>
      <c r="C67" s="1" t="s">
        <v>30</v>
      </c>
      <c r="D67" s="1" t="s">
        <v>115</v>
      </c>
      <c r="E67" s="1" t="s">
        <v>167</v>
      </c>
      <c r="F67" s="1" t="n">
        <v>0</v>
      </c>
      <c r="G67" s="1" t="n">
        <v>0</v>
      </c>
      <c r="H67" s="25" t="s">
        <v>239</v>
      </c>
      <c r="I67" s="1" t="n">
        <v>0</v>
      </c>
      <c r="J67" s="1" t="n">
        <v>1498.4</v>
      </c>
      <c r="K67" s="1" t="n">
        <v>1514.3</v>
      </c>
      <c r="L67" s="26" t="n">
        <v>0.406</v>
      </c>
      <c r="M67" s="1" t="n">
        <v>23</v>
      </c>
      <c r="N67" s="1" t="n">
        <v>23</v>
      </c>
      <c r="O67" s="1" t="n">
        <v>1</v>
      </c>
      <c r="P67" s="1" t="n">
        <v>1.15</v>
      </c>
      <c r="Q67" s="1" t="n">
        <v>1</v>
      </c>
      <c r="R67" s="1" t="n">
        <v>2.2</v>
      </c>
      <c r="S67" s="1" t="n">
        <v>-2.2</v>
      </c>
      <c r="T67" s="1" t="n">
        <v>1500.5</v>
      </c>
      <c r="U67" s="1" t="n">
        <v>1512.1</v>
      </c>
      <c r="V67" s="1" t="s">
        <v>288</v>
      </c>
      <c r="W67" s="1" t="s">
        <v>289</v>
      </c>
    </row>
    <row r="68" customFormat="false" ht="15" hidden="false" customHeight="true" outlineLevel="0" collapsed="false">
      <c r="A68" s="1" t="n">
        <v>67</v>
      </c>
      <c r="B68" s="24" t="s">
        <v>287</v>
      </c>
      <c r="C68" s="1" t="s">
        <v>30</v>
      </c>
      <c r="D68" s="1" t="s">
        <v>176</v>
      </c>
      <c r="E68" s="1" t="s">
        <v>166</v>
      </c>
      <c r="F68" s="1" t="n">
        <v>0</v>
      </c>
      <c r="G68" s="1" t="n">
        <v>1</v>
      </c>
      <c r="H68" s="28" t="s">
        <v>246</v>
      </c>
      <c r="I68" s="1" t="n">
        <v>1</v>
      </c>
      <c r="J68" s="1" t="n">
        <v>1488.6</v>
      </c>
      <c r="K68" s="1" t="n">
        <v>1489</v>
      </c>
      <c r="L68" s="26" t="n">
        <v>0.428</v>
      </c>
      <c r="M68" s="1" t="n">
        <v>27</v>
      </c>
      <c r="N68" s="1" t="n">
        <v>31</v>
      </c>
      <c r="O68" s="1" t="n">
        <v>1</v>
      </c>
      <c r="P68" s="1" t="n">
        <v>1.35</v>
      </c>
      <c r="Q68" s="1" t="n">
        <v>1</v>
      </c>
      <c r="R68" s="1" t="n">
        <v>-11.5</v>
      </c>
      <c r="S68" s="1" t="n">
        <v>16.4</v>
      </c>
      <c r="T68" s="1" t="n">
        <v>1477</v>
      </c>
      <c r="U68" s="1" t="n">
        <v>1505.4</v>
      </c>
      <c r="V68" s="1" t="s">
        <v>271</v>
      </c>
      <c r="W68" s="1" t="s">
        <v>281</v>
      </c>
    </row>
    <row r="69" customFormat="false" ht="15" hidden="false" customHeight="true" outlineLevel="0" collapsed="false">
      <c r="A69" s="1" t="n">
        <v>68</v>
      </c>
      <c r="B69" s="24" t="s">
        <v>290</v>
      </c>
      <c r="C69" s="1" t="s">
        <v>33</v>
      </c>
      <c r="D69" s="1" t="s">
        <v>157</v>
      </c>
      <c r="E69" s="1" t="s">
        <v>134</v>
      </c>
      <c r="F69" s="1" t="n">
        <v>2</v>
      </c>
      <c r="G69" s="1" t="n">
        <v>0</v>
      </c>
      <c r="H69" s="27" t="s">
        <v>242</v>
      </c>
      <c r="I69" s="1" t="n">
        <v>2</v>
      </c>
      <c r="J69" s="1" t="n">
        <v>1516.4</v>
      </c>
      <c r="K69" s="1" t="n">
        <v>1483.5</v>
      </c>
      <c r="L69" s="26" t="n">
        <v>0.475</v>
      </c>
      <c r="M69" s="1" t="n">
        <v>25.4</v>
      </c>
      <c r="N69" s="1" t="n">
        <v>21</v>
      </c>
      <c r="O69" s="1" t="n">
        <v>0.96</v>
      </c>
      <c r="P69" s="1" t="n">
        <v>1</v>
      </c>
      <c r="Q69" s="1" t="n">
        <v>1.15</v>
      </c>
      <c r="R69" s="1" t="n">
        <v>18.4</v>
      </c>
      <c r="S69" s="1" t="n">
        <v>-11</v>
      </c>
      <c r="T69" s="1" t="n">
        <v>1534.8</v>
      </c>
      <c r="U69" s="1" t="n">
        <v>1472.5</v>
      </c>
      <c r="V69" s="1" t="s">
        <v>270</v>
      </c>
      <c r="W69" s="1" t="s">
        <v>271</v>
      </c>
    </row>
    <row r="70" customFormat="false" ht="15" hidden="false" customHeight="true" outlineLevel="0" collapsed="false">
      <c r="A70" s="1" t="n">
        <v>69</v>
      </c>
      <c r="B70" s="24" t="s">
        <v>290</v>
      </c>
      <c r="C70" s="1" t="s">
        <v>29</v>
      </c>
      <c r="D70" s="1" t="s">
        <v>127</v>
      </c>
      <c r="E70" s="1" t="s">
        <v>132</v>
      </c>
      <c r="F70" s="1" t="n">
        <v>1</v>
      </c>
      <c r="G70" s="1" t="n">
        <v>1</v>
      </c>
      <c r="H70" s="25" t="s">
        <v>239</v>
      </c>
      <c r="I70" s="1" t="n">
        <v>0</v>
      </c>
      <c r="J70" s="1" t="n">
        <v>1498.4</v>
      </c>
      <c r="K70" s="1" t="n">
        <v>1515.4</v>
      </c>
      <c r="L70" s="26" t="n">
        <v>0.405</v>
      </c>
      <c r="M70" s="1" t="n">
        <v>23</v>
      </c>
      <c r="N70" s="1" t="n">
        <v>23</v>
      </c>
      <c r="O70" s="1" t="n">
        <v>1</v>
      </c>
      <c r="P70" s="1" t="n">
        <v>1.15</v>
      </c>
      <c r="Q70" s="1" t="n">
        <v>1</v>
      </c>
      <c r="R70" s="1" t="n">
        <v>2.2</v>
      </c>
      <c r="S70" s="1" t="n">
        <v>-2.2</v>
      </c>
      <c r="T70" s="1" t="n">
        <v>1500.5</v>
      </c>
      <c r="U70" s="1" t="n">
        <v>1513.3</v>
      </c>
      <c r="V70" s="1" t="s">
        <v>288</v>
      </c>
      <c r="W70" s="1" t="s">
        <v>289</v>
      </c>
    </row>
    <row r="71" customFormat="false" ht="15" hidden="false" customHeight="true" outlineLevel="0" collapsed="false">
      <c r="A71" s="1" t="n">
        <v>70</v>
      </c>
      <c r="B71" s="24" t="s">
        <v>290</v>
      </c>
      <c r="C71" s="1" t="s">
        <v>29</v>
      </c>
      <c r="D71" s="1" t="s">
        <v>131</v>
      </c>
      <c r="E71" s="1" t="s">
        <v>162</v>
      </c>
      <c r="F71" s="1" t="n">
        <v>2</v>
      </c>
      <c r="G71" s="1" t="n">
        <v>6</v>
      </c>
      <c r="H71" s="28" t="s">
        <v>246</v>
      </c>
      <c r="I71" s="1" t="n">
        <v>4</v>
      </c>
      <c r="J71" s="1" t="n">
        <v>1487.5</v>
      </c>
      <c r="K71" s="1" t="n">
        <v>1487.4</v>
      </c>
      <c r="L71" s="26" t="n">
        <v>0.429</v>
      </c>
      <c r="M71" s="1" t="n">
        <v>38.5</v>
      </c>
      <c r="N71" s="1" t="n">
        <v>38.5</v>
      </c>
      <c r="O71" s="1" t="n">
        <v>1</v>
      </c>
      <c r="P71" s="1" t="n">
        <v>1.35</v>
      </c>
      <c r="Q71" s="1" t="n">
        <v>1.5</v>
      </c>
      <c r="R71" s="1" t="n">
        <v>-16.5</v>
      </c>
      <c r="S71" s="1" t="n">
        <v>28</v>
      </c>
      <c r="T71" s="1" t="n">
        <v>1471</v>
      </c>
      <c r="U71" s="1" t="n">
        <v>1515.4</v>
      </c>
      <c r="V71" s="1" t="s">
        <v>271</v>
      </c>
      <c r="W71" s="1" t="s">
        <v>281</v>
      </c>
    </row>
    <row r="72" customFormat="false" ht="15" hidden="false" customHeight="true" outlineLevel="0" collapsed="false">
      <c r="A72" s="1" t="n">
        <v>71</v>
      </c>
      <c r="B72" s="24" t="s">
        <v>291</v>
      </c>
      <c r="C72" s="1" t="s">
        <v>32</v>
      </c>
      <c r="D72" s="1" t="s">
        <v>197</v>
      </c>
      <c r="E72" s="1" t="s">
        <v>15</v>
      </c>
      <c r="F72" s="1" t="n">
        <v>2</v>
      </c>
      <c r="G72" s="1" t="n">
        <v>3</v>
      </c>
      <c r="H72" s="28" t="s">
        <v>246</v>
      </c>
      <c r="I72" s="1" t="n">
        <v>1</v>
      </c>
      <c r="J72" s="1" t="n">
        <v>1500</v>
      </c>
      <c r="K72" s="1" t="n">
        <v>1500</v>
      </c>
      <c r="L72" s="26" t="n">
        <v>0.429</v>
      </c>
      <c r="M72" s="1" t="n">
        <v>25.6</v>
      </c>
      <c r="N72" s="1" t="n">
        <v>25.6</v>
      </c>
      <c r="O72" s="1" t="n">
        <v>1</v>
      </c>
      <c r="P72" s="1" t="n">
        <v>1.35</v>
      </c>
      <c r="Q72" s="1" t="n">
        <v>1</v>
      </c>
      <c r="R72" s="1" t="n">
        <v>-11</v>
      </c>
      <c r="S72" s="1" t="n">
        <v>13.6</v>
      </c>
      <c r="T72" s="1" t="n">
        <v>1489</v>
      </c>
      <c r="U72" s="1" t="n">
        <v>1513.6</v>
      </c>
      <c r="V72" s="1" t="s">
        <v>244</v>
      </c>
      <c r="W72" s="1" t="s">
        <v>243</v>
      </c>
    </row>
    <row r="73" customFormat="false" ht="15" hidden="false" customHeight="true" outlineLevel="0" collapsed="false">
      <c r="A73" s="1" t="n">
        <v>72</v>
      </c>
      <c r="B73" s="24" t="s">
        <v>292</v>
      </c>
      <c r="C73" s="1" t="s">
        <v>33</v>
      </c>
      <c r="D73" s="1" t="s">
        <v>159</v>
      </c>
      <c r="E73" s="1" t="s">
        <v>154</v>
      </c>
      <c r="F73" s="1" t="n">
        <v>2</v>
      </c>
      <c r="G73" s="1" t="n">
        <v>0</v>
      </c>
      <c r="H73" s="27" t="s">
        <v>242</v>
      </c>
      <c r="I73" s="1" t="n">
        <v>2</v>
      </c>
      <c r="J73" s="1" t="n">
        <v>1498.4</v>
      </c>
      <c r="K73" s="1" t="n">
        <v>1513.4</v>
      </c>
      <c r="L73" s="26" t="n">
        <v>0.407</v>
      </c>
      <c r="M73" s="1" t="n">
        <v>27.4</v>
      </c>
      <c r="N73" s="1" t="n">
        <v>22.7</v>
      </c>
      <c r="O73" s="1" t="n">
        <v>1.04</v>
      </c>
      <c r="P73" s="1" t="n">
        <v>1</v>
      </c>
      <c r="Q73" s="1" t="n">
        <v>1.15</v>
      </c>
      <c r="R73" s="1" t="n">
        <v>21.8</v>
      </c>
      <c r="S73" s="1" t="n">
        <v>-13.4</v>
      </c>
      <c r="T73" s="1" t="n">
        <v>1520.1</v>
      </c>
      <c r="U73" s="1" t="n">
        <v>1500</v>
      </c>
      <c r="V73" s="1" t="s">
        <v>276</v>
      </c>
      <c r="W73" s="1" t="s">
        <v>278</v>
      </c>
    </row>
    <row r="74" customFormat="false" ht="15" hidden="false" customHeight="true" outlineLevel="0" collapsed="false">
      <c r="A74" s="1" t="n">
        <v>73</v>
      </c>
      <c r="B74" s="24" t="s">
        <v>292</v>
      </c>
      <c r="C74" s="1" t="s">
        <v>33</v>
      </c>
      <c r="D74" s="1" t="s">
        <v>155</v>
      </c>
      <c r="E74" s="1" t="s">
        <v>158</v>
      </c>
      <c r="F74" s="1" t="n">
        <v>1</v>
      </c>
      <c r="G74" s="1" t="n">
        <v>1</v>
      </c>
      <c r="H74" s="25" t="s">
        <v>239</v>
      </c>
      <c r="I74" s="1" t="n">
        <v>0</v>
      </c>
      <c r="J74" s="1" t="n">
        <v>1489.1</v>
      </c>
      <c r="K74" s="1" t="n">
        <v>1501.3</v>
      </c>
      <c r="L74" s="26" t="n">
        <v>0.412</v>
      </c>
      <c r="M74" s="1" t="n">
        <v>23</v>
      </c>
      <c r="N74" s="1" t="n">
        <v>23</v>
      </c>
      <c r="O74" s="1" t="n">
        <v>1</v>
      </c>
      <c r="P74" s="1" t="n">
        <v>1.15</v>
      </c>
      <c r="Q74" s="1" t="n">
        <v>1</v>
      </c>
      <c r="R74" s="1" t="n">
        <v>2</v>
      </c>
      <c r="S74" s="1" t="n">
        <v>-2</v>
      </c>
      <c r="T74" s="1" t="n">
        <v>1491.2</v>
      </c>
      <c r="U74" s="1" t="n">
        <v>1499.3</v>
      </c>
      <c r="V74" s="1" t="s">
        <v>293</v>
      </c>
      <c r="W74" s="1" t="s">
        <v>288</v>
      </c>
    </row>
    <row r="75" customFormat="false" ht="15" hidden="false" customHeight="true" outlineLevel="0" collapsed="false">
      <c r="A75" s="1" t="n">
        <v>74</v>
      </c>
      <c r="B75" s="24" t="s">
        <v>292</v>
      </c>
      <c r="C75" s="1" t="s">
        <v>33</v>
      </c>
      <c r="D75" s="1" t="s">
        <v>161</v>
      </c>
      <c r="E75" s="1" t="s">
        <v>171</v>
      </c>
      <c r="F75" s="1" t="n">
        <v>3</v>
      </c>
      <c r="G75" s="1" t="n">
        <v>1</v>
      </c>
      <c r="H75" s="27" t="s">
        <v>242</v>
      </c>
      <c r="I75" s="1" t="n">
        <v>2</v>
      </c>
      <c r="J75" s="1" t="n">
        <v>1498.4</v>
      </c>
      <c r="K75" s="1" t="n">
        <v>1526.1</v>
      </c>
      <c r="L75" s="26" t="n">
        <v>0.39</v>
      </c>
      <c r="M75" s="1" t="n">
        <v>24.6</v>
      </c>
      <c r="N75" s="1" t="n">
        <v>23.4</v>
      </c>
      <c r="O75" s="1" t="n">
        <v>1.07</v>
      </c>
      <c r="P75" s="1" t="n">
        <v>1</v>
      </c>
      <c r="Q75" s="1" t="n">
        <v>1.15</v>
      </c>
      <c r="R75" s="1" t="n">
        <v>19.9</v>
      </c>
      <c r="S75" s="1" t="n">
        <v>-14.3</v>
      </c>
      <c r="T75" s="1" t="n">
        <v>1518.3</v>
      </c>
      <c r="U75" s="1" t="n">
        <v>1511.8</v>
      </c>
      <c r="V75" s="1" t="s">
        <v>276</v>
      </c>
      <c r="W75" s="1" t="s">
        <v>278</v>
      </c>
    </row>
    <row r="76" customFormat="false" ht="15" hidden="false" customHeight="true" outlineLevel="0" collapsed="false">
      <c r="A76" s="1" t="n">
        <v>75</v>
      </c>
      <c r="B76" s="24" t="s">
        <v>292</v>
      </c>
      <c r="C76" s="1" t="s">
        <v>30</v>
      </c>
      <c r="D76" s="1" t="s">
        <v>18</v>
      </c>
      <c r="E76" s="1" t="s">
        <v>175</v>
      </c>
      <c r="F76" s="1" t="n">
        <v>3</v>
      </c>
      <c r="G76" s="1" t="n">
        <v>0</v>
      </c>
      <c r="H76" s="27" t="s">
        <v>242</v>
      </c>
      <c r="I76" s="1" t="n">
        <v>3</v>
      </c>
      <c r="J76" s="1" t="n">
        <v>1498.4</v>
      </c>
      <c r="K76" s="1" t="n">
        <v>1515.4</v>
      </c>
      <c r="L76" s="26" t="n">
        <v>0.405</v>
      </c>
      <c r="M76" s="1" t="n">
        <v>31.2</v>
      </c>
      <c r="N76" s="1" t="n">
        <v>25.8</v>
      </c>
      <c r="O76" s="1" t="n">
        <v>1.04</v>
      </c>
      <c r="P76" s="1" t="n">
        <v>1</v>
      </c>
      <c r="Q76" s="1" t="n">
        <v>1.3</v>
      </c>
      <c r="R76" s="1" t="n">
        <v>27.9</v>
      </c>
      <c r="S76" s="1" t="n">
        <v>-15.3</v>
      </c>
      <c r="T76" s="1" t="n">
        <v>1526.3</v>
      </c>
      <c r="U76" s="1" t="n">
        <v>1500.1</v>
      </c>
      <c r="V76" s="1" t="s">
        <v>276</v>
      </c>
      <c r="W76" s="1" t="s">
        <v>278</v>
      </c>
    </row>
    <row r="77" customFormat="false" ht="15" hidden="false" customHeight="true" outlineLevel="0" collapsed="false">
      <c r="A77" s="1" t="n">
        <v>76</v>
      </c>
      <c r="B77" s="24" t="s">
        <v>294</v>
      </c>
      <c r="C77" s="1" t="s">
        <v>29</v>
      </c>
      <c r="D77" s="1" t="s">
        <v>21</v>
      </c>
      <c r="E77" s="1" t="s">
        <v>152</v>
      </c>
      <c r="F77" s="1" t="n">
        <v>2</v>
      </c>
      <c r="G77" s="1" t="n">
        <v>0</v>
      </c>
      <c r="H77" s="27" t="s">
        <v>242</v>
      </c>
      <c r="I77" s="1" t="n">
        <v>2</v>
      </c>
      <c r="J77" s="1" t="n">
        <v>1522.4</v>
      </c>
      <c r="K77" s="1" t="n">
        <v>1513.4</v>
      </c>
      <c r="L77" s="26" t="n">
        <v>0.441</v>
      </c>
      <c r="M77" s="1" t="n">
        <v>26.2</v>
      </c>
      <c r="N77" s="1" t="n">
        <v>21.6</v>
      </c>
      <c r="O77" s="1" t="n">
        <v>0.99</v>
      </c>
      <c r="P77" s="1" t="n">
        <v>1</v>
      </c>
      <c r="Q77" s="1" t="n">
        <v>1.15</v>
      </c>
      <c r="R77" s="1" t="n">
        <v>19.8</v>
      </c>
      <c r="S77" s="1" t="n">
        <v>-12.1</v>
      </c>
      <c r="T77" s="1" t="n">
        <v>1542.3</v>
      </c>
      <c r="U77" s="1" t="n">
        <v>1501.4</v>
      </c>
      <c r="V77" s="1" t="s">
        <v>270</v>
      </c>
      <c r="W77" s="1" t="s">
        <v>278</v>
      </c>
    </row>
    <row r="78" customFormat="false" ht="15" hidden="false" customHeight="true" outlineLevel="0" collapsed="false">
      <c r="A78" s="1" t="n">
        <v>77</v>
      </c>
      <c r="B78" s="24" t="s">
        <v>294</v>
      </c>
      <c r="C78" s="1" t="s">
        <v>32</v>
      </c>
      <c r="D78" s="1" t="s">
        <v>198</v>
      </c>
      <c r="E78" s="1" t="s">
        <v>199</v>
      </c>
      <c r="F78" s="1" t="n">
        <v>0</v>
      </c>
      <c r="G78" s="1" t="n">
        <v>2</v>
      </c>
      <c r="H78" s="28" t="s">
        <v>246</v>
      </c>
      <c r="I78" s="1" t="n">
        <v>2</v>
      </c>
      <c r="J78" s="1" t="n">
        <v>1500</v>
      </c>
      <c r="K78" s="1" t="n">
        <v>1500</v>
      </c>
      <c r="L78" s="26" t="n">
        <v>0.429</v>
      </c>
      <c r="M78" s="1" t="n">
        <v>29.5</v>
      </c>
      <c r="N78" s="1" t="n">
        <v>35.7</v>
      </c>
      <c r="O78" s="1" t="n">
        <v>1</v>
      </c>
      <c r="P78" s="1" t="n">
        <v>1.35</v>
      </c>
      <c r="Q78" s="1" t="n">
        <v>1.15</v>
      </c>
      <c r="R78" s="1" t="n">
        <v>-12.6</v>
      </c>
      <c r="S78" s="1" t="n">
        <v>22.4</v>
      </c>
      <c r="T78" s="1" t="n">
        <v>1487.4</v>
      </c>
      <c r="U78" s="1" t="n">
        <v>1522.4</v>
      </c>
      <c r="V78" s="1" t="s">
        <v>244</v>
      </c>
      <c r="W78" s="1" t="s">
        <v>243</v>
      </c>
    </row>
    <row r="79" customFormat="false" ht="15" hidden="false" customHeight="true" outlineLevel="0" collapsed="false">
      <c r="A79" s="1" t="n">
        <v>78</v>
      </c>
      <c r="B79" s="24" t="s">
        <v>295</v>
      </c>
      <c r="C79" s="1" t="s">
        <v>31</v>
      </c>
      <c r="D79" s="1" t="s">
        <v>146</v>
      </c>
      <c r="E79" s="1" t="s">
        <v>24</v>
      </c>
      <c r="F79" s="1" t="n">
        <v>2</v>
      </c>
      <c r="G79" s="1" t="n">
        <v>1</v>
      </c>
      <c r="H79" s="27" t="s">
        <v>242</v>
      </c>
      <c r="I79" s="1" t="n">
        <v>1</v>
      </c>
      <c r="J79" s="1" t="n">
        <v>1498.4</v>
      </c>
      <c r="K79" s="1" t="n">
        <v>1533.9</v>
      </c>
      <c r="L79" s="26" t="n">
        <v>0.379</v>
      </c>
      <c r="M79" s="1" t="n">
        <v>21.8</v>
      </c>
      <c r="N79" s="1" t="n">
        <v>20.7</v>
      </c>
      <c r="O79" s="1" t="n">
        <v>1.09</v>
      </c>
      <c r="P79" s="1" t="n">
        <v>1</v>
      </c>
      <c r="Q79" s="1" t="n">
        <v>1</v>
      </c>
      <c r="R79" s="1" t="n">
        <v>15.7</v>
      </c>
      <c r="S79" s="1" t="n">
        <v>-12.8</v>
      </c>
      <c r="T79" s="1" t="n">
        <v>1514.1</v>
      </c>
      <c r="U79" s="1" t="n">
        <v>1521.1</v>
      </c>
      <c r="V79" s="1" t="s">
        <v>276</v>
      </c>
      <c r="W79" s="1" t="s">
        <v>278</v>
      </c>
    </row>
    <row r="80" customFormat="false" ht="15" hidden="false" customHeight="true" outlineLevel="0" collapsed="false">
      <c r="A80" s="1" t="n">
        <v>79</v>
      </c>
      <c r="B80" s="24" t="s">
        <v>295</v>
      </c>
      <c r="C80" s="1" t="s">
        <v>31</v>
      </c>
      <c r="D80" s="1" t="s">
        <v>140</v>
      </c>
      <c r="E80" s="1" t="s">
        <v>170</v>
      </c>
      <c r="F80" s="1" t="n">
        <v>0</v>
      </c>
      <c r="G80" s="1" t="n">
        <v>0</v>
      </c>
      <c r="H80" s="25" t="s">
        <v>239</v>
      </c>
      <c r="I80" s="1" t="n">
        <v>0</v>
      </c>
      <c r="J80" s="1" t="n">
        <v>1498.4</v>
      </c>
      <c r="K80" s="1" t="n">
        <v>1487.5</v>
      </c>
      <c r="L80" s="26" t="n">
        <v>0.444</v>
      </c>
      <c r="M80" s="1" t="n">
        <v>18</v>
      </c>
      <c r="N80" s="1" t="n">
        <v>23</v>
      </c>
      <c r="O80" s="1" t="n">
        <v>1</v>
      </c>
      <c r="P80" s="1" t="n">
        <v>0.9</v>
      </c>
      <c r="Q80" s="1" t="n">
        <v>1</v>
      </c>
      <c r="R80" s="1" t="n">
        <v>1</v>
      </c>
      <c r="S80" s="1" t="n">
        <v>-1.3</v>
      </c>
      <c r="T80" s="1" t="n">
        <v>1499.4</v>
      </c>
      <c r="U80" s="1" t="n">
        <v>1486.2</v>
      </c>
      <c r="V80" s="1" t="s">
        <v>288</v>
      </c>
      <c r="W80" s="1" t="s">
        <v>293</v>
      </c>
    </row>
    <row r="81" customFormat="false" ht="15" hidden="false" customHeight="true" outlineLevel="0" collapsed="false">
      <c r="A81" s="1" t="n">
        <v>80</v>
      </c>
      <c r="B81" s="24" t="s">
        <v>296</v>
      </c>
      <c r="C81" s="1" t="s">
        <v>30</v>
      </c>
      <c r="D81" s="1" t="s">
        <v>142</v>
      </c>
      <c r="E81" s="1" t="s">
        <v>123</v>
      </c>
      <c r="F81" s="1" t="n">
        <v>2</v>
      </c>
      <c r="G81" s="1" t="n">
        <v>1</v>
      </c>
      <c r="H81" s="27" t="s">
        <v>242</v>
      </c>
      <c r="I81" s="1" t="n">
        <v>1</v>
      </c>
      <c r="J81" s="1" t="n">
        <v>1498.4</v>
      </c>
      <c r="K81" s="1" t="n">
        <v>1501.2</v>
      </c>
      <c r="L81" s="26" t="n">
        <v>0.425</v>
      </c>
      <c r="M81" s="1" t="n">
        <v>20.1</v>
      </c>
      <c r="N81" s="1" t="n">
        <v>19.1</v>
      </c>
      <c r="O81" s="1" t="n">
        <v>1.01</v>
      </c>
      <c r="P81" s="1" t="n">
        <v>1</v>
      </c>
      <c r="Q81" s="1" t="n">
        <v>1</v>
      </c>
      <c r="R81" s="1" t="n">
        <v>13.6</v>
      </c>
      <c r="S81" s="1" t="n">
        <v>-11</v>
      </c>
      <c r="T81" s="1" t="n">
        <v>1512</v>
      </c>
      <c r="U81" s="1" t="n">
        <v>1490.2</v>
      </c>
      <c r="V81" s="1" t="s">
        <v>276</v>
      </c>
      <c r="W81" s="1" t="s">
        <v>274</v>
      </c>
    </row>
    <row r="82" customFormat="false" ht="15" hidden="false" customHeight="true" outlineLevel="0" collapsed="false">
      <c r="A82" s="1" t="n">
        <v>81</v>
      </c>
      <c r="B82" s="24" t="s">
        <v>297</v>
      </c>
      <c r="C82" s="1" t="s">
        <v>30</v>
      </c>
      <c r="D82" s="1" t="s">
        <v>119</v>
      </c>
      <c r="E82" s="1" t="s">
        <v>116</v>
      </c>
      <c r="F82" s="1" t="n">
        <v>0</v>
      </c>
      <c r="G82" s="1" t="n">
        <v>0</v>
      </c>
      <c r="H82" s="25" t="s">
        <v>239</v>
      </c>
      <c r="I82" s="1" t="n">
        <v>0</v>
      </c>
      <c r="J82" s="1" t="n">
        <v>1489.1</v>
      </c>
      <c r="K82" s="1" t="n">
        <v>1501.3</v>
      </c>
      <c r="L82" s="26" t="n">
        <v>0.412</v>
      </c>
      <c r="M82" s="1" t="n">
        <v>23</v>
      </c>
      <c r="N82" s="1" t="n">
        <v>23</v>
      </c>
      <c r="O82" s="1" t="n">
        <v>1</v>
      </c>
      <c r="P82" s="1" t="n">
        <v>1.15</v>
      </c>
      <c r="Q82" s="1" t="n">
        <v>1</v>
      </c>
      <c r="R82" s="1" t="n">
        <v>2</v>
      </c>
      <c r="S82" s="1" t="n">
        <v>-2</v>
      </c>
      <c r="T82" s="1" t="n">
        <v>1491.2</v>
      </c>
      <c r="U82" s="1" t="n">
        <v>1499.3</v>
      </c>
      <c r="V82" s="1" t="s">
        <v>293</v>
      </c>
      <c r="W82" s="1" t="s">
        <v>288</v>
      </c>
    </row>
    <row r="83" customFormat="false" ht="15" hidden="false" customHeight="true" outlineLevel="0" collapsed="false">
      <c r="A83" s="1" t="n">
        <v>82</v>
      </c>
      <c r="B83" s="24" t="s">
        <v>298</v>
      </c>
      <c r="C83" s="1" t="s">
        <v>33</v>
      </c>
      <c r="D83" s="1" t="s">
        <v>135</v>
      </c>
      <c r="E83" s="1" t="s">
        <v>143</v>
      </c>
      <c r="F83" s="1" t="n">
        <v>2</v>
      </c>
      <c r="G83" s="1" t="n">
        <v>2</v>
      </c>
      <c r="H83" s="25" t="s">
        <v>239</v>
      </c>
      <c r="I83" s="1" t="n">
        <v>0</v>
      </c>
      <c r="J83" s="1" t="n">
        <v>1529.5</v>
      </c>
      <c r="K83" s="1" t="n">
        <v>1487.4</v>
      </c>
      <c r="L83" s="26" t="n">
        <v>0.489</v>
      </c>
      <c r="M83" s="1" t="n">
        <v>17.1</v>
      </c>
      <c r="N83" s="1" t="n">
        <v>21.9</v>
      </c>
      <c r="O83" s="1" t="n">
        <v>1</v>
      </c>
      <c r="P83" s="1" t="n">
        <v>0.9</v>
      </c>
      <c r="Q83" s="1" t="n">
        <v>1</v>
      </c>
      <c r="R83" s="1" t="n">
        <v>0.2</v>
      </c>
      <c r="S83" s="1" t="n">
        <v>-0.2</v>
      </c>
      <c r="T83" s="1" t="n">
        <v>1529.7</v>
      </c>
      <c r="U83" s="1" t="n">
        <v>1487.1</v>
      </c>
      <c r="V83" s="1" t="s">
        <v>289</v>
      </c>
      <c r="W83" s="1" t="s">
        <v>293</v>
      </c>
    </row>
    <row r="84" customFormat="false" ht="15" hidden="false" customHeight="true" outlineLevel="0" collapsed="false">
      <c r="A84" s="1" t="n">
        <v>83</v>
      </c>
      <c r="B84" s="24" t="s">
        <v>298</v>
      </c>
      <c r="C84" s="1" t="s">
        <v>31</v>
      </c>
      <c r="D84" s="1" t="s">
        <v>22</v>
      </c>
      <c r="E84" s="1" t="s">
        <v>164</v>
      </c>
      <c r="F84" s="1" t="n">
        <v>3</v>
      </c>
      <c r="G84" s="1" t="n">
        <v>0</v>
      </c>
      <c r="H84" s="27" t="s">
        <v>242</v>
      </c>
      <c r="I84" s="1" t="n">
        <v>3</v>
      </c>
      <c r="J84" s="1" t="n">
        <v>1485.9</v>
      </c>
      <c r="K84" s="1" t="n">
        <v>1501.3</v>
      </c>
      <c r="L84" s="26" t="n">
        <v>0.407</v>
      </c>
      <c r="M84" s="1" t="n">
        <v>31.1</v>
      </c>
      <c r="N84" s="1" t="n">
        <v>25.7</v>
      </c>
      <c r="O84" s="1" t="n">
        <v>1.04</v>
      </c>
      <c r="P84" s="1" t="n">
        <v>1</v>
      </c>
      <c r="Q84" s="1" t="n">
        <v>1.3</v>
      </c>
      <c r="R84" s="1" t="n">
        <v>27.7</v>
      </c>
      <c r="S84" s="1" t="n">
        <v>-15.2</v>
      </c>
      <c r="T84" s="1" t="n">
        <v>1513.6</v>
      </c>
      <c r="U84" s="1" t="n">
        <v>1486.1</v>
      </c>
      <c r="V84" s="1" t="s">
        <v>281</v>
      </c>
      <c r="W84" s="1" t="s">
        <v>274</v>
      </c>
    </row>
    <row r="85" customFormat="false" ht="15" hidden="false" customHeight="true" outlineLevel="0" collapsed="false">
      <c r="A85" s="1" t="n">
        <v>84</v>
      </c>
      <c r="B85" s="24" t="s">
        <v>298</v>
      </c>
      <c r="C85" s="1" t="s">
        <v>31</v>
      </c>
      <c r="D85" s="1" t="s">
        <v>20</v>
      </c>
      <c r="E85" s="1" t="s">
        <v>147</v>
      </c>
      <c r="F85" s="1" t="n">
        <v>1</v>
      </c>
      <c r="G85" s="1" t="n">
        <v>2</v>
      </c>
      <c r="H85" s="28" t="s">
        <v>246</v>
      </c>
      <c r="I85" s="1" t="n">
        <v>1</v>
      </c>
      <c r="J85" s="1" t="n">
        <v>1498.4</v>
      </c>
      <c r="K85" s="1" t="n">
        <v>1501.3</v>
      </c>
      <c r="L85" s="26" t="n">
        <v>0.424</v>
      </c>
      <c r="M85" s="1" t="n">
        <v>25.6</v>
      </c>
      <c r="N85" s="1" t="n">
        <v>26.9</v>
      </c>
      <c r="O85" s="1" t="n">
        <v>1</v>
      </c>
      <c r="P85" s="1" t="n">
        <v>1.35</v>
      </c>
      <c r="Q85" s="1" t="n">
        <v>1</v>
      </c>
      <c r="R85" s="1" t="n">
        <v>-10.8</v>
      </c>
      <c r="S85" s="1" t="n">
        <v>14.1</v>
      </c>
      <c r="T85" s="1" t="n">
        <v>1487.5</v>
      </c>
      <c r="U85" s="1" t="n">
        <v>1515.4</v>
      </c>
      <c r="V85" s="1" t="s">
        <v>274</v>
      </c>
      <c r="W85" s="1" t="s">
        <v>276</v>
      </c>
    </row>
    <row r="86" customFormat="false" ht="15" hidden="false" customHeight="true" outlineLevel="0" collapsed="false">
      <c r="A86" s="1" t="n">
        <v>85</v>
      </c>
      <c r="B86" s="24" t="s">
        <v>299</v>
      </c>
      <c r="C86" s="1" t="s">
        <v>30</v>
      </c>
      <c r="D86" s="1" t="s">
        <v>182</v>
      </c>
      <c r="E86" s="1" t="s">
        <v>117</v>
      </c>
      <c r="F86" s="1" t="n">
        <v>3</v>
      </c>
      <c r="G86" s="1" t="n">
        <v>0</v>
      </c>
      <c r="H86" s="27" t="s">
        <v>242</v>
      </c>
      <c r="I86" s="1" t="n">
        <v>3</v>
      </c>
      <c r="J86" s="1" t="n">
        <v>1498.4</v>
      </c>
      <c r="K86" s="1" t="n">
        <v>1498.4</v>
      </c>
      <c r="L86" s="26" t="n">
        <v>0.429</v>
      </c>
      <c r="M86" s="1" t="n">
        <v>29.9</v>
      </c>
      <c r="N86" s="1" t="n">
        <v>24.7</v>
      </c>
      <c r="O86" s="1" t="n">
        <v>1</v>
      </c>
      <c r="P86" s="1" t="n">
        <v>1</v>
      </c>
      <c r="Q86" s="1" t="n">
        <v>1.3</v>
      </c>
      <c r="R86" s="1" t="n">
        <v>26.1</v>
      </c>
      <c r="S86" s="1" t="n">
        <v>-14.1</v>
      </c>
      <c r="T86" s="1" t="n">
        <v>1524.5</v>
      </c>
      <c r="U86" s="1" t="n">
        <v>1484.2</v>
      </c>
      <c r="V86" s="1" t="s">
        <v>276</v>
      </c>
      <c r="W86" s="1" t="s">
        <v>274</v>
      </c>
    </row>
    <row r="87" customFormat="false" ht="15" hidden="false" customHeight="true" outlineLevel="0" collapsed="false">
      <c r="A87" s="1" t="n">
        <v>86</v>
      </c>
      <c r="B87" s="24" t="s">
        <v>300</v>
      </c>
      <c r="C87" s="1" t="s">
        <v>31</v>
      </c>
      <c r="D87" s="1" t="s">
        <v>168</v>
      </c>
      <c r="E87" s="1" t="s">
        <v>178</v>
      </c>
      <c r="F87" s="1" t="n">
        <v>1</v>
      </c>
      <c r="G87" s="1" t="n">
        <v>1</v>
      </c>
      <c r="H87" s="25" t="s">
        <v>239</v>
      </c>
      <c r="I87" s="1" t="n">
        <v>0</v>
      </c>
      <c r="J87" s="1" t="n">
        <v>1501.3</v>
      </c>
      <c r="K87" s="1" t="n">
        <v>1485.9</v>
      </c>
      <c r="L87" s="26" t="n">
        <v>0.45</v>
      </c>
      <c r="M87" s="1" t="n">
        <v>18</v>
      </c>
      <c r="N87" s="1" t="n">
        <v>23</v>
      </c>
      <c r="O87" s="1" t="n">
        <v>1</v>
      </c>
      <c r="P87" s="1" t="n">
        <v>0.9</v>
      </c>
      <c r="Q87" s="1" t="n">
        <v>1</v>
      </c>
      <c r="R87" s="1" t="n">
        <v>0.9</v>
      </c>
      <c r="S87" s="1" t="n">
        <v>-1.1</v>
      </c>
      <c r="T87" s="1" t="n">
        <v>1502.2</v>
      </c>
      <c r="U87" s="1" t="n">
        <v>1484.7</v>
      </c>
      <c r="V87" s="1" t="s">
        <v>288</v>
      </c>
      <c r="W87" s="1" t="s">
        <v>293</v>
      </c>
    </row>
    <row r="88" customFormat="false" ht="15" hidden="false" customHeight="true" outlineLevel="0" collapsed="false">
      <c r="A88" s="1" t="n">
        <v>87</v>
      </c>
      <c r="B88" s="24" t="s">
        <v>301</v>
      </c>
      <c r="C88" s="1" t="s">
        <v>31</v>
      </c>
      <c r="D88" s="1" t="s">
        <v>163</v>
      </c>
      <c r="E88" s="1" t="s">
        <v>177</v>
      </c>
      <c r="F88" s="1" t="n">
        <v>0</v>
      </c>
      <c r="G88" s="1" t="n">
        <v>3</v>
      </c>
      <c r="H88" s="28" t="s">
        <v>246</v>
      </c>
      <c r="I88" s="1" t="n">
        <v>3</v>
      </c>
      <c r="J88" s="1" t="n">
        <v>1526.1</v>
      </c>
      <c r="K88" s="1" t="n">
        <v>1526.1</v>
      </c>
      <c r="L88" s="26" t="n">
        <v>0.429</v>
      </c>
      <c r="M88" s="1" t="n">
        <v>33.3</v>
      </c>
      <c r="N88" s="1" t="n">
        <v>40.4</v>
      </c>
      <c r="O88" s="1" t="n">
        <v>1</v>
      </c>
      <c r="P88" s="1" t="n">
        <v>1.35</v>
      </c>
      <c r="Q88" s="1" t="n">
        <v>1.3</v>
      </c>
      <c r="R88" s="1" t="n">
        <v>-14.3</v>
      </c>
      <c r="S88" s="1" t="n">
        <v>29.4</v>
      </c>
      <c r="T88" s="1" t="n">
        <v>1511.8</v>
      </c>
      <c r="U88" s="1" t="n">
        <v>1555.5</v>
      </c>
      <c r="V88" s="1" t="s">
        <v>278</v>
      </c>
      <c r="W88" s="1" t="s">
        <v>270</v>
      </c>
    </row>
    <row r="89" customFormat="false" ht="15" hidden="false" customHeight="true" outlineLevel="0" collapsed="false">
      <c r="A89" s="1" t="n">
        <v>88</v>
      </c>
      <c r="B89" s="24" t="s">
        <v>302</v>
      </c>
      <c r="C89" s="1" t="s">
        <v>30</v>
      </c>
      <c r="D89" s="1" t="s">
        <v>181</v>
      </c>
      <c r="E89" s="1" t="s">
        <v>118</v>
      </c>
      <c r="F89" s="1" t="n">
        <v>4</v>
      </c>
      <c r="G89" s="1" t="n">
        <v>3</v>
      </c>
      <c r="H89" s="27" t="s">
        <v>242</v>
      </c>
      <c r="I89" s="1" t="n">
        <v>1</v>
      </c>
      <c r="J89" s="1" t="n">
        <v>1515.3</v>
      </c>
      <c r="K89" s="1" t="n">
        <v>1529.9</v>
      </c>
      <c r="L89" s="26" t="n">
        <v>0.408</v>
      </c>
      <c r="M89" s="1" t="n">
        <v>19.7</v>
      </c>
      <c r="N89" s="1" t="n">
        <v>19.7</v>
      </c>
      <c r="O89" s="1" t="n">
        <v>1.04</v>
      </c>
      <c r="P89" s="1" t="n">
        <v>1</v>
      </c>
      <c r="Q89" s="1" t="n">
        <v>1</v>
      </c>
      <c r="R89" s="1" t="n">
        <v>13.6</v>
      </c>
      <c r="S89" s="1" t="n">
        <v>-11.7</v>
      </c>
      <c r="T89" s="1" t="n">
        <v>1529</v>
      </c>
      <c r="U89" s="1" t="n">
        <v>1518.2</v>
      </c>
      <c r="V89" s="1" t="s">
        <v>303</v>
      </c>
      <c r="W89" s="1" t="s">
        <v>304</v>
      </c>
    </row>
    <row r="90" customFormat="false" ht="15" hidden="false" customHeight="true" outlineLevel="0" collapsed="false">
      <c r="A90" s="1" t="n">
        <v>89</v>
      </c>
      <c r="B90" s="24" t="s">
        <v>305</v>
      </c>
      <c r="C90" s="1" t="s">
        <v>30</v>
      </c>
      <c r="D90" s="1" t="s">
        <v>173</v>
      </c>
      <c r="E90" s="1" t="s">
        <v>124</v>
      </c>
      <c r="F90" s="1" t="n">
        <v>0</v>
      </c>
      <c r="G90" s="1" t="n">
        <v>0</v>
      </c>
      <c r="H90" s="25" t="s">
        <v>239</v>
      </c>
      <c r="I90" s="1" t="n">
        <v>0</v>
      </c>
      <c r="J90" s="1" t="n">
        <v>1489.9</v>
      </c>
      <c r="K90" s="1" t="n">
        <v>1487.6</v>
      </c>
      <c r="L90" s="26" t="n">
        <v>0.432</v>
      </c>
      <c r="M90" s="1" t="n">
        <v>18</v>
      </c>
      <c r="N90" s="1" t="n">
        <v>23</v>
      </c>
      <c r="O90" s="1" t="n">
        <v>1</v>
      </c>
      <c r="P90" s="1" t="n">
        <v>0.9</v>
      </c>
      <c r="Q90" s="1" t="n">
        <v>1</v>
      </c>
      <c r="R90" s="1" t="n">
        <v>1.2</v>
      </c>
      <c r="S90" s="1" t="n">
        <v>-1.6</v>
      </c>
      <c r="T90" s="1" t="n">
        <v>1491.1</v>
      </c>
      <c r="U90" s="1" t="n">
        <v>1486</v>
      </c>
      <c r="V90" s="1" t="s">
        <v>306</v>
      </c>
      <c r="W90" s="1" t="s">
        <v>306</v>
      </c>
    </row>
    <row r="91" customFormat="false" ht="15" hidden="false" customHeight="true" outlineLevel="0" collapsed="false">
      <c r="A91" s="1" t="n">
        <v>90</v>
      </c>
      <c r="B91" s="24" t="s">
        <v>307</v>
      </c>
      <c r="C91" s="1" t="s">
        <v>30</v>
      </c>
      <c r="D91" s="1" t="s">
        <v>167</v>
      </c>
      <c r="E91" s="1" t="s">
        <v>16</v>
      </c>
      <c r="F91" s="1" t="n">
        <v>1</v>
      </c>
      <c r="G91" s="1" t="n">
        <v>2</v>
      </c>
      <c r="H91" s="28" t="s">
        <v>246</v>
      </c>
      <c r="I91" s="1" t="n">
        <v>1</v>
      </c>
      <c r="J91" s="1" t="n">
        <v>1512.1</v>
      </c>
      <c r="K91" s="1" t="n">
        <v>1527.1</v>
      </c>
      <c r="L91" s="26" t="n">
        <v>0.408</v>
      </c>
      <c r="M91" s="1" t="n">
        <v>25.2</v>
      </c>
      <c r="N91" s="1" t="n">
        <v>26.5</v>
      </c>
      <c r="O91" s="1" t="n">
        <v>0.98</v>
      </c>
      <c r="P91" s="1" t="n">
        <v>1.35</v>
      </c>
      <c r="Q91" s="1" t="n">
        <v>1</v>
      </c>
      <c r="R91" s="1" t="n">
        <v>-10.3</v>
      </c>
      <c r="S91" s="1" t="n">
        <v>13.4</v>
      </c>
      <c r="T91" s="1" t="n">
        <v>1501.9</v>
      </c>
      <c r="U91" s="1" t="n">
        <v>1540.6</v>
      </c>
      <c r="V91" s="1" t="s">
        <v>308</v>
      </c>
      <c r="W91" s="1" t="s">
        <v>309</v>
      </c>
    </row>
    <row r="92" customFormat="false" ht="15" hidden="false" customHeight="true" outlineLevel="0" collapsed="false">
      <c r="A92" s="1" t="n">
        <v>91</v>
      </c>
      <c r="B92" s="24" t="s">
        <v>310</v>
      </c>
      <c r="C92" s="1" t="s">
        <v>30</v>
      </c>
      <c r="D92" s="1" t="s">
        <v>175</v>
      </c>
      <c r="E92" s="1" t="s">
        <v>142</v>
      </c>
      <c r="F92" s="1" t="n">
        <v>0</v>
      </c>
      <c r="G92" s="1" t="n">
        <v>0</v>
      </c>
      <c r="H92" s="25" t="s">
        <v>239</v>
      </c>
      <c r="I92" s="1" t="n">
        <v>0</v>
      </c>
      <c r="J92" s="1" t="n">
        <v>1500.1</v>
      </c>
      <c r="K92" s="1" t="n">
        <v>1512</v>
      </c>
      <c r="L92" s="26" t="n">
        <v>0.412</v>
      </c>
      <c r="M92" s="1" t="n">
        <v>23</v>
      </c>
      <c r="N92" s="1" t="n">
        <v>23</v>
      </c>
      <c r="O92" s="1" t="n">
        <v>1</v>
      </c>
      <c r="P92" s="1" t="n">
        <v>1.15</v>
      </c>
      <c r="Q92" s="1" t="n">
        <v>1</v>
      </c>
      <c r="R92" s="1" t="n">
        <v>2</v>
      </c>
      <c r="S92" s="1" t="n">
        <v>-2</v>
      </c>
      <c r="T92" s="1" t="n">
        <v>1502.1</v>
      </c>
      <c r="U92" s="1" t="n">
        <v>1509.9</v>
      </c>
      <c r="V92" s="1" t="s">
        <v>311</v>
      </c>
      <c r="W92" s="1" t="s">
        <v>312</v>
      </c>
    </row>
    <row r="93" customFormat="false" ht="15" hidden="false" customHeight="true" outlineLevel="0" collapsed="false">
      <c r="A93" s="1" t="n">
        <v>92</v>
      </c>
      <c r="B93" s="24" t="s">
        <v>310</v>
      </c>
      <c r="C93" s="1" t="s">
        <v>30</v>
      </c>
      <c r="D93" s="1" t="s">
        <v>114</v>
      </c>
      <c r="E93" s="1" t="s">
        <v>151</v>
      </c>
      <c r="F93" s="1" t="n">
        <v>1</v>
      </c>
      <c r="G93" s="1" t="n">
        <v>0</v>
      </c>
      <c r="H93" s="27" t="s">
        <v>242</v>
      </c>
      <c r="I93" s="1" t="n">
        <v>1</v>
      </c>
      <c r="J93" s="1" t="n">
        <v>1490.9</v>
      </c>
      <c r="K93" s="1" t="n">
        <v>1477.6</v>
      </c>
      <c r="L93" s="26" t="n">
        <v>0.447</v>
      </c>
      <c r="M93" s="1" t="n">
        <v>22.6</v>
      </c>
      <c r="N93" s="1" t="n">
        <v>19.7</v>
      </c>
      <c r="O93" s="1" t="n">
        <v>0.98</v>
      </c>
      <c r="P93" s="1" t="n">
        <v>1</v>
      </c>
      <c r="Q93" s="1" t="n">
        <v>1</v>
      </c>
      <c r="R93" s="1" t="n">
        <v>14.8</v>
      </c>
      <c r="S93" s="1" t="n">
        <v>-10.9</v>
      </c>
      <c r="T93" s="1" t="n">
        <v>1505.7</v>
      </c>
      <c r="U93" s="1" t="n">
        <v>1466.8</v>
      </c>
      <c r="V93" s="1" t="s">
        <v>313</v>
      </c>
      <c r="W93" s="1" t="s">
        <v>314</v>
      </c>
    </row>
    <row r="94" customFormat="false" ht="15" hidden="false" customHeight="true" outlineLevel="0" collapsed="false">
      <c r="A94" s="1" t="n">
        <v>93</v>
      </c>
      <c r="B94" s="24" t="s">
        <v>315</v>
      </c>
      <c r="C94" s="1" t="s">
        <v>30</v>
      </c>
      <c r="D94" s="1" t="s">
        <v>182</v>
      </c>
      <c r="E94" s="1" t="s">
        <v>176</v>
      </c>
      <c r="F94" s="1" t="n">
        <v>0</v>
      </c>
      <c r="G94" s="1" t="n">
        <v>0</v>
      </c>
      <c r="H94" s="25" t="s">
        <v>239</v>
      </c>
      <c r="I94" s="1" t="n">
        <v>0</v>
      </c>
      <c r="J94" s="1" t="n">
        <v>1524.5</v>
      </c>
      <c r="K94" s="1" t="n">
        <v>1477</v>
      </c>
      <c r="L94" s="26" t="n">
        <v>0.496</v>
      </c>
      <c r="M94" s="1" t="n">
        <v>18</v>
      </c>
      <c r="N94" s="1" t="n">
        <v>23</v>
      </c>
      <c r="O94" s="1" t="n">
        <v>1</v>
      </c>
      <c r="P94" s="1" t="n">
        <v>0.9</v>
      </c>
      <c r="Q94" s="1" t="n">
        <v>1</v>
      </c>
      <c r="R94" s="1" t="n">
        <v>0.1</v>
      </c>
      <c r="S94" s="1" t="n">
        <v>-0.1</v>
      </c>
      <c r="T94" s="1" t="n">
        <v>1524.6</v>
      </c>
      <c r="U94" s="1" t="n">
        <v>1476.9</v>
      </c>
      <c r="V94" s="1" t="s">
        <v>312</v>
      </c>
      <c r="W94" s="1" t="s">
        <v>316</v>
      </c>
    </row>
    <row r="95" customFormat="false" ht="15" hidden="false" customHeight="true" outlineLevel="0" collapsed="false">
      <c r="A95" s="1" t="n">
        <v>94</v>
      </c>
      <c r="B95" s="24" t="s">
        <v>315</v>
      </c>
      <c r="C95" s="1" t="s">
        <v>30</v>
      </c>
      <c r="D95" s="1" t="s">
        <v>166</v>
      </c>
      <c r="E95" s="1" t="s">
        <v>119</v>
      </c>
      <c r="F95" s="1" t="n">
        <v>1</v>
      </c>
      <c r="G95" s="1" t="n">
        <v>2</v>
      </c>
      <c r="H95" s="28" t="s">
        <v>246</v>
      </c>
      <c r="I95" s="1" t="n">
        <v>1</v>
      </c>
      <c r="J95" s="1" t="n">
        <v>1505.4</v>
      </c>
      <c r="K95" s="1" t="n">
        <v>1491.2</v>
      </c>
      <c r="L95" s="26" t="n">
        <v>0.449</v>
      </c>
      <c r="M95" s="1" t="n">
        <v>26.6</v>
      </c>
      <c r="N95" s="1" t="n">
        <v>28</v>
      </c>
      <c r="O95" s="1" t="n">
        <v>1.04</v>
      </c>
      <c r="P95" s="1" t="n">
        <v>1.35</v>
      </c>
      <c r="Q95" s="1" t="n">
        <v>1</v>
      </c>
      <c r="R95" s="1" t="n">
        <v>-11.9</v>
      </c>
      <c r="S95" s="1" t="n">
        <v>15.3</v>
      </c>
      <c r="T95" s="1" t="n">
        <v>1493.5</v>
      </c>
      <c r="U95" s="1" t="n">
        <v>1506.5</v>
      </c>
      <c r="V95" s="1" t="s">
        <v>317</v>
      </c>
      <c r="W95" s="1" t="s">
        <v>318</v>
      </c>
    </row>
    <row r="96" customFormat="false" ht="15" hidden="false" customHeight="true" outlineLevel="0" collapsed="false">
      <c r="A96" s="1" t="n">
        <v>95</v>
      </c>
      <c r="B96" s="24" t="s">
        <v>319</v>
      </c>
      <c r="C96" s="1" t="s">
        <v>30</v>
      </c>
      <c r="D96" s="1" t="s">
        <v>117</v>
      </c>
      <c r="E96" s="1" t="s">
        <v>141</v>
      </c>
      <c r="F96" s="1" t="n">
        <v>4</v>
      </c>
      <c r="G96" s="1" t="n">
        <v>0</v>
      </c>
      <c r="H96" s="27" t="s">
        <v>242</v>
      </c>
      <c r="I96" s="1" t="n">
        <v>4</v>
      </c>
      <c r="J96" s="1" t="n">
        <v>1484.2</v>
      </c>
      <c r="K96" s="1" t="n">
        <v>1516.7</v>
      </c>
      <c r="L96" s="26" t="n">
        <v>0.383</v>
      </c>
      <c r="M96" s="1" t="n">
        <v>37.3</v>
      </c>
      <c r="N96" s="1" t="n">
        <v>30.8</v>
      </c>
      <c r="O96" s="1" t="n">
        <v>1.08</v>
      </c>
      <c r="P96" s="1" t="n">
        <v>1</v>
      </c>
      <c r="Q96" s="1" t="n">
        <v>1.5</v>
      </c>
      <c r="R96" s="1" t="n">
        <v>34.2</v>
      </c>
      <c r="S96" s="1" t="n">
        <v>-19</v>
      </c>
      <c r="T96" s="1" t="n">
        <v>1518.4</v>
      </c>
      <c r="U96" s="1" t="n">
        <v>1497.7</v>
      </c>
      <c r="V96" s="1" t="s">
        <v>313</v>
      </c>
      <c r="W96" s="1" t="s">
        <v>320</v>
      </c>
    </row>
    <row r="97" customFormat="false" ht="15" hidden="false" customHeight="true" outlineLevel="0" collapsed="false">
      <c r="A97" s="1" t="n">
        <v>96</v>
      </c>
      <c r="B97" s="24" t="s">
        <v>321</v>
      </c>
      <c r="C97" s="1" t="s">
        <v>30</v>
      </c>
      <c r="D97" s="1" t="s">
        <v>123</v>
      </c>
      <c r="E97" s="1" t="s">
        <v>18</v>
      </c>
      <c r="F97" s="1" t="n">
        <v>1</v>
      </c>
      <c r="G97" s="1" t="n">
        <v>1</v>
      </c>
      <c r="H97" s="25" t="s">
        <v>239</v>
      </c>
      <c r="I97" s="1" t="n">
        <v>0</v>
      </c>
      <c r="J97" s="1" t="n">
        <v>1490.2</v>
      </c>
      <c r="K97" s="1" t="n">
        <v>1526.3</v>
      </c>
      <c r="L97" s="26" t="n">
        <v>0.379</v>
      </c>
      <c r="M97" s="1" t="n">
        <v>23</v>
      </c>
      <c r="N97" s="1" t="n">
        <v>23</v>
      </c>
      <c r="O97" s="1" t="n">
        <v>1</v>
      </c>
      <c r="P97" s="1" t="n">
        <v>1.15</v>
      </c>
      <c r="Q97" s="1" t="n">
        <v>1</v>
      </c>
      <c r="R97" s="1" t="n">
        <v>2.8</v>
      </c>
      <c r="S97" s="1" t="n">
        <v>-2.8</v>
      </c>
      <c r="T97" s="1" t="n">
        <v>1493</v>
      </c>
      <c r="U97" s="1" t="n">
        <v>1523.5</v>
      </c>
      <c r="V97" s="1" t="s">
        <v>306</v>
      </c>
      <c r="W97" s="1" t="s">
        <v>312</v>
      </c>
    </row>
    <row r="98" customFormat="false" ht="15" hidden="false" customHeight="true" outlineLevel="0" collapsed="false">
      <c r="A98" s="1" t="n">
        <v>97</v>
      </c>
      <c r="B98" s="24" t="s">
        <v>322</v>
      </c>
      <c r="C98" s="1" t="s">
        <v>31</v>
      </c>
      <c r="D98" s="1" t="s">
        <v>170</v>
      </c>
      <c r="E98" s="1" t="s">
        <v>146</v>
      </c>
      <c r="F98" s="1" t="n">
        <v>0</v>
      </c>
      <c r="G98" s="1" t="n">
        <v>1</v>
      </c>
      <c r="H98" s="28" t="s">
        <v>246</v>
      </c>
      <c r="I98" s="1" t="n">
        <v>1</v>
      </c>
      <c r="J98" s="1" t="n">
        <v>1486.2</v>
      </c>
      <c r="K98" s="1" t="n">
        <v>1514.1</v>
      </c>
      <c r="L98" s="26" t="n">
        <v>0.39</v>
      </c>
      <c r="M98" s="1" t="n">
        <v>26.1</v>
      </c>
      <c r="N98" s="1" t="n">
        <v>30</v>
      </c>
      <c r="O98" s="1" t="n">
        <v>0.97</v>
      </c>
      <c r="P98" s="1" t="n">
        <v>1.35</v>
      </c>
      <c r="Q98" s="1" t="n">
        <v>1</v>
      </c>
      <c r="R98" s="1" t="n">
        <v>-10.2</v>
      </c>
      <c r="S98" s="1" t="n">
        <v>14.7</v>
      </c>
      <c r="T98" s="1" t="n">
        <v>1476.1</v>
      </c>
      <c r="U98" s="1" t="n">
        <v>1528.8</v>
      </c>
      <c r="V98" s="1" t="s">
        <v>323</v>
      </c>
      <c r="W98" s="1" t="s">
        <v>303</v>
      </c>
    </row>
    <row r="99" customFormat="false" ht="15" hidden="false" customHeight="true" outlineLevel="0" collapsed="false">
      <c r="A99" s="1" t="n">
        <v>98</v>
      </c>
      <c r="B99" s="24" t="s">
        <v>324</v>
      </c>
      <c r="C99" s="1" t="s">
        <v>32</v>
      </c>
      <c r="D99" s="1" t="s">
        <v>188</v>
      </c>
      <c r="E99" s="1" t="s">
        <v>198</v>
      </c>
      <c r="F99" s="1" t="n">
        <v>1</v>
      </c>
      <c r="G99" s="1" t="n">
        <v>0</v>
      </c>
      <c r="H99" s="27" t="s">
        <v>242</v>
      </c>
      <c r="I99" s="1" t="n">
        <v>1</v>
      </c>
      <c r="J99" s="1" t="n">
        <v>1498.4</v>
      </c>
      <c r="K99" s="1" t="n">
        <v>1487.4</v>
      </c>
      <c r="L99" s="26" t="n">
        <v>0.444</v>
      </c>
      <c r="M99" s="1" t="n">
        <v>22.7</v>
      </c>
      <c r="N99" s="1" t="n">
        <v>19.7</v>
      </c>
      <c r="O99" s="1" t="n">
        <v>0.99</v>
      </c>
      <c r="P99" s="1" t="n">
        <v>1</v>
      </c>
      <c r="Q99" s="1" t="n">
        <v>1</v>
      </c>
      <c r="R99" s="1" t="n">
        <v>14.9</v>
      </c>
      <c r="S99" s="1" t="n">
        <v>-11</v>
      </c>
      <c r="T99" s="1" t="n">
        <v>1513.2</v>
      </c>
      <c r="U99" s="1" t="n">
        <v>1476.4</v>
      </c>
      <c r="V99" s="1" t="s">
        <v>276</v>
      </c>
      <c r="W99" s="1" t="s">
        <v>271</v>
      </c>
    </row>
    <row r="100" customFormat="false" ht="15" hidden="false" customHeight="true" outlineLevel="0" collapsed="false">
      <c r="A100" s="1" t="n">
        <v>99</v>
      </c>
      <c r="B100" s="24" t="s">
        <v>325</v>
      </c>
      <c r="C100" s="1" t="s">
        <v>33</v>
      </c>
      <c r="D100" s="1" t="s">
        <v>172</v>
      </c>
      <c r="E100" s="1" t="s">
        <v>161</v>
      </c>
      <c r="F100" s="1" t="n">
        <v>4</v>
      </c>
      <c r="G100" s="1" t="n">
        <v>3</v>
      </c>
      <c r="H100" s="27" t="s">
        <v>242</v>
      </c>
      <c r="I100" s="1" t="n">
        <v>1</v>
      </c>
      <c r="J100" s="1" t="n">
        <v>1474.9</v>
      </c>
      <c r="K100" s="1" t="n">
        <v>1518.3</v>
      </c>
      <c r="L100" s="26" t="n">
        <v>0.369</v>
      </c>
      <c r="M100" s="1" t="n">
        <v>21.1</v>
      </c>
      <c r="N100" s="1" t="n">
        <v>21.1</v>
      </c>
      <c r="O100" s="1" t="n">
        <v>1.11</v>
      </c>
      <c r="P100" s="1" t="n">
        <v>1</v>
      </c>
      <c r="Q100" s="1" t="n">
        <v>1</v>
      </c>
      <c r="R100" s="1" t="n">
        <v>15.4</v>
      </c>
      <c r="S100" s="1" t="n">
        <v>-13.3</v>
      </c>
      <c r="T100" s="1" t="n">
        <v>1490.3</v>
      </c>
      <c r="U100" s="1" t="n">
        <v>1505</v>
      </c>
      <c r="V100" s="1" t="s">
        <v>326</v>
      </c>
      <c r="W100" s="1" t="s">
        <v>320</v>
      </c>
    </row>
    <row r="101" customFormat="false" ht="15" hidden="false" customHeight="true" outlineLevel="0" collapsed="false">
      <c r="A101" s="1" t="n">
        <v>100</v>
      </c>
      <c r="B101" s="24" t="s">
        <v>325</v>
      </c>
      <c r="C101" s="1" t="s">
        <v>31</v>
      </c>
      <c r="D101" s="1" t="s">
        <v>19</v>
      </c>
      <c r="E101" s="1" t="s">
        <v>24</v>
      </c>
      <c r="F101" s="1" t="n">
        <v>4</v>
      </c>
      <c r="G101" s="1" t="n">
        <v>0</v>
      </c>
      <c r="H101" s="27" t="s">
        <v>242</v>
      </c>
      <c r="I101" s="1" t="n">
        <v>4</v>
      </c>
      <c r="J101" s="1" t="n">
        <v>1517.9</v>
      </c>
      <c r="K101" s="1" t="n">
        <v>1521.1</v>
      </c>
      <c r="L101" s="26" t="n">
        <v>0.424</v>
      </c>
      <c r="M101" s="1" t="n">
        <v>34.8</v>
      </c>
      <c r="N101" s="1" t="n">
        <v>28.7</v>
      </c>
      <c r="O101" s="1" t="n">
        <v>1.01</v>
      </c>
      <c r="P101" s="1" t="n">
        <v>1</v>
      </c>
      <c r="Q101" s="1" t="n">
        <v>1.5</v>
      </c>
      <c r="R101" s="1" t="n">
        <v>30.5</v>
      </c>
      <c r="S101" s="1" t="n">
        <v>-16.5</v>
      </c>
      <c r="T101" s="1" t="n">
        <v>1548.4</v>
      </c>
      <c r="U101" s="1" t="n">
        <v>1504.5</v>
      </c>
      <c r="V101" s="1" t="s">
        <v>303</v>
      </c>
      <c r="W101" s="1" t="s">
        <v>327</v>
      </c>
    </row>
    <row r="102" customFormat="false" ht="15" hidden="false" customHeight="true" outlineLevel="0" collapsed="false">
      <c r="A102" s="1" t="n">
        <v>101</v>
      </c>
      <c r="B102" s="24" t="s">
        <v>328</v>
      </c>
      <c r="C102" s="1" t="s">
        <v>29</v>
      </c>
      <c r="D102" s="1" t="s">
        <v>130</v>
      </c>
      <c r="E102" s="1" t="s">
        <v>129</v>
      </c>
      <c r="F102" s="1" t="n">
        <v>1</v>
      </c>
      <c r="G102" s="1" t="n">
        <v>1</v>
      </c>
      <c r="H102" s="25" t="s">
        <v>239</v>
      </c>
      <c r="I102" s="1" t="n">
        <v>0</v>
      </c>
      <c r="J102" s="1" t="n">
        <v>1542.4</v>
      </c>
      <c r="K102" s="1" t="n">
        <v>1542.2</v>
      </c>
      <c r="L102" s="26" t="n">
        <v>0.429</v>
      </c>
      <c r="M102" s="1" t="n">
        <v>18</v>
      </c>
      <c r="N102" s="1" t="n">
        <v>23</v>
      </c>
      <c r="O102" s="1" t="n">
        <v>1</v>
      </c>
      <c r="P102" s="1" t="n">
        <v>0.9</v>
      </c>
      <c r="Q102" s="1" t="n">
        <v>1</v>
      </c>
      <c r="R102" s="1" t="n">
        <v>1.3</v>
      </c>
      <c r="S102" s="1" t="n">
        <v>-1.6</v>
      </c>
      <c r="T102" s="1" t="n">
        <v>1543.7</v>
      </c>
      <c r="U102" s="1" t="n">
        <v>1540.6</v>
      </c>
      <c r="V102" s="1" t="s">
        <v>329</v>
      </c>
      <c r="W102" s="1" t="s">
        <v>329</v>
      </c>
    </row>
    <row r="103" customFormat="false" ht="15" hidden="false" customHeight="true" outlineLevel="0" collapsed="false">
      <c r="A103" s="1" t="n">
        <v>102</v>
      </c>
      <c r="B103" s="24" t="s">
        <v>330</v>
      </c>
      <c r="C103" s="1" t="s">
        <v>32</v>
      </c>
      <c r="D103" s="1" t="s">
        <v>194</v>
      </c>
      <c r="E103" s="1" t="s">
        <v>197</v>
      </c>
      <c r="F103" s="1" t="n">
        <v>0</v>
      </c>
      <c r="G103" s="1" t="n">
        <v>2</v>
      </c>
      <c r="H103" s="28" t="s">
        <v>246</v>
      </c>
      <c r="I103" s="1" t="n">
        <v>2</v>
      </c>
      <c r="J103" s="1" t="n">
        <v>1489.1</v>
      </c>
      <c r="K103" s="1" t="n">
        <v>1489</v>
      </c>
      <c r="L103" s="26" t="n">
        <v>0.429</v>
      </c>
      <c r="M103" s="1" t="n">
        <v>29.5</v>
      </c>
      <c r="N103" s="1" t="n">
        <v>35.7</v>
      </c>
      <c r="O103" s="1" t="n">
        <v>1</v>
      </c>
      <c r="P103" s="1" t="n">
        <v>1.35</v>
      </c>
      <c r="Q103" s="1" t="n">
        <v>1.15</v>
      </c>
      <c r="R103" s="1" t="n">
        <v>-12.7</v>
      </c>
      <c r="S103" s="1" t="n">
        <v>22.5</v>
      </c>
      <c r="T103" s="1" t="n">
        <v>1476.5</v>
      </c>
      <c r="U103" s="1" t="n">
        <v>1511.5</v>
      </c>
      <c r="V103" s="1" t="s">
        <v>271</v>
      </c>
      <c r="W103" s="1" t="s">
        <v>281</v>
      </c>
    </row>
    <row r="104" customFormat="false" ht="15" hidden="false" customHeight="true" outlineLevel="0" collapsed="false">
      <c r="A104" s="1" t="n">
        <v>103</v>
      </c>
      <c r="B104" s="24" t="s">
        <v>330</v>
      </c>
      <c r="C104" s="1" t="s">
        <v>32</v>
      </c>
      <c r="D104" s="1" t="s">
        <v>192</v>
      </c>
      <c r="E104" s="1" t="s">
        <v>195</v>
      </c>
      <c r="F104" s="1" t="n">
        <v>0</v>
      </c>
      <c r="G104" s="1" t="n">
        <v>0</v>
      </c>
      <c r="H104" s="25" t="s">
        <v>239</v>
      </c>
      <c r="I104" s="1" t="n">
        <v>0</v>
      </c>
      <c r="J104" s="1" t="n">
        <v>1498.4</v>
      </c>
      <c r="K104" s="1" t="n">
        <v>1520.4</v>
      </c>
      <c r="L104" s="26" t="n">
        <v>0.398</v>
      </c>
      <c r="M104" s="1" t="n">
        <v>23</v>
      </c>
      <c r="N104" s="1" t="n">
        <v>23</v>
      </c>
      <c r="O104" s="1" t="n">
        <v>1</v>
      </c>
      <c r="P104" s="1" t="n">
        <v>1.15</v>
      </c>
      <c r="Q104" s="1" t="n">
        <v>1</v>
      </c>
      <c r="R104" s="1" t="n">
        <v>2.3</v>
      </c>
      <c r="S104" s="1" t="n">
        <v>-2.3</v>
      </c>
      <c r="T104" s="1" t="n">
        <v>1500.8</v>
      </c>
      <c r="U104" s="1" t="n">
        <v>1518.1</v>
      </c>
      <c r="V104" s="1" t="s">
        <v>288</v>
      </c>
      <c r="W104" s="1" t="s">
        <v>289</v>
      </c>
    </row>
    <row r="105" customFormat="false" ht="15" hidden="false" customHeight="true" outlineLevel="0" collapsed="false">
      <c r="A105" s="1" t="n">
        <v>104</v>
      </c>
      <c r="B105" s="24" t="s">
        <v>330</v>
      </c>
      <c r="C105" s="1" t="s">
        <v>32</v>
      </c>
      <c r="D105" s="1" t="s">
        <v>190</v>
      </c>
      <c r="E105" s="1" t="s">
        <v>187</v>
      </c>
      <c r="F105" s="1" t="n">
        <v>3</v>
      </c>
      <c r="G105" s="1" t="n">
        <v>3</v>
      </c>
      <c r="H105" s="25" t="s">
        <v>239</v>
      </c>
      <c r="I105" s="1" t="n">
        <v>0</v>
      </c>
      <c r="J105" s="1" t="n">
        <v>1487.5</v>
      </c>
      <c r="K105" s="1" t="n">
        <v>1501.3</v>
      </c>
      <c r="L105" s="26" t="n">
        <v>0.409</v>
      </c>
      <c r="M105" s="1" t="n">
        <v>21.9</v>
      </c>
      <c r="N105" s="1" t="n">
        <v>21.9</v>
      </c>
      <c r="O105" s="1" t="n">
        <v>1</v>
      </c>
      <c r="P105" s="1" t="n">
        <v>1.15</v>
      </c>
      <c r="Q105" s="1" t="n">
        <v>1</v>
      </c>
      <c r="R105" s="1" t="n">
        <v>2</v>
      </c>
      <c r="S105" s="1" t="n">
        <v>-2</v>
      </c>
      <c r="T105" s="1" t="n">
        <v>1489.5</v>
      </c>
      <c r="U105" s="1" t="n">
        <v>1499.3</v>
      </c>
      <c r="V105" s="1" t="s">
        <v>293</v>
      </c>
      <c r="W105" s="1" t="s">
        <v>288</v>
      </c>
    </row>
    <row r="106" customFormat="false" ht="15" hidden="false" customHeight="true" outlineLevel="0" collapsed="false">
      <c r="A106" s="1" t="n">
        <v>105</v>
      </c>
      <c r="B106" s="24" t="s">
        <v>330</v>
      </c>
      <c r="C106" s="1" t="s">
        <v>32</v>
      </c>
      <c r="D106" s="1" t="s">
        <v>196</v>
      </c>
      <c r="E106" s="1" t="s">
        <v>193</v>
      </c>
      <c r="F106" s="1" t="n">
        <v>3</v>
      </c>
      <c r="G106" s="1" t="n">
        <v>1</v>
      </c>
      <c r="H106" s="27" t="s">
        <v>242</v>
      </c>
      <c r="I106" s="1" t="n">
        <v>2</v>
      </c>
      <c r="J106" s="1" t="n">
        <v>1487.5</v>
      </c>
      <c r="K106" s="1" t="n">
        <v>1512.8</v>
      </c>
      <c r="L106" s="26" t="n">
        <v>0.393</v>
      </c>
      <c r="M106" s="1" t="n">
        <v>24.5</v>
      </c>
      <c r="N106" s="1" t="n">
        <v>23.2</v>
      </c>
      <c r="O106" s="1" t="n">
        <v>1.06</v>
      </c>
      <c r="P106" s="1" t="n">
        <v>1</v>
      </c>
      <c r="Q106" s="1" t="n">
        <v>1.15</v>
      </c>
      <c r="R106" s="1" t="n">
        <v>19.7</v>
      </c>
      <c r="S106" s="1" t="n">
        <v>-14.1</v>
      </c>
      <c r="T106" s="1" t="n">
        <v>1507.2</v>
      </c>
      <c r="U106" s="1" t="n">
        <v>1498.7</v>
      </c>
      <c r="V106" s="1" t="s">
        <v>281</v>
      </c>
      <c r="W106" s="1" t="s">
        <v>278</v>
      </c>
    </row>
    <row r="107" customFormat="false" ht="15" hidden="false" customHeight="true" outlineLevel="0" collapsed="false">
      <c r="A107" s="1" t="n">
        <v>106</v>
      </c>
      <c r="B107" s="24" t="s">
        <v>330</v>
      </c>
      <c r="C107" s="1" t="s">
        <v>32</v>
      </c>
      <c r="D107" s="1" t="s">
        <v>186</v>
      </c>
      <c r="E107" s="1" t="s">
        <v>183</v>
      </c>
      <c r="F107" s="1" t="n">
        <v>0</v>
      </c>
      <c r="G107" s="1" t="n">
        <v>2</v>
      </c>
      <c r="H107" s="28" t="s">
        <v>246</v>
      </c>
      <c r="I107" s="1" t="n">
        <v>2</v>
      </c>
      <c r="J107" s="1" t="n">
        <v>1488.6</v>
      </c>
      <c r="K107" s="1" t="n">
        <v>1489</v>
      </c>
      <c r="L107" s="26" t="n">
        <v>0.428</v>
      </c>
      <c r="M107" s="1" t="n">
        <v>29.5</v>
      </c>
      <c r="N107" s="1" t="n">
        <v>35.7</v>
      </c>
      <c r="O107" s="1" t="n">
        <v>1</v>
      </c>
      <c r="P107" s="1" t="n">
        <v>1.35</v>
      </c>
      <c r="Q107" s="1" t="n">
        <v>1.15</v>
      </c>
      <c r="R107" s="1" t="n">
        <v>-12.6</v>
      </c>
      <c r="S107" s="1" t="n">
        <v>22.4</v>
      </c>
      <c r="T107" s="1" t="n">
        <v>1476</v>
      </c>
      <c r="U107" s="1" t="n">
        <v>1511.4</v>
      </c>
      <c r="V107" s="1" t="s">
        <v>271</v>
      </c>
      <c r="W107" s="1" t="s">
        <v>281</v>
      </c>
    </row>
    <row r="108" customFormat="false" ht="15" hidden="false" customHeight="true" outlineLevel="0" collapsed="false">
      <c r="A108" s="1" t="n">
        <v>107</v>
      </c>
      <c r="B108" s="24" t="s">
        <v>331</v>
      </c>
      <c r="C108" s="1" t="s">
        <v>29</v>
      </c>
      <c r="D108" s="1" t="s">
        <v>125</v>
      </c>
      <c r="E108" s="1" t="s">
        <v>122</v>
      </c>
      <c r="F108" s="1" t="n">
        <v>1</v>
      </c>
      <c r="G108" s="1" t="n">
        <v>1</v>
      </c>
      <c r="H108" s="25" t="s">
        <v>239</v>
      </c>
      <c r="I108" s="1" t="n">
        <v>0</v>
      </c>
      <c r="J108" s="1" t="n">
        <v>1475</v>
      </c>
      <c r="K108" s="1" t="n">
        <v>1502.8</v>
      </c>
      <c r="L108" s="26" t="n">
        <v>0.39</v>
      </c>
      <c r="M108" s="1" t="n">
        <v>23</v>
      </c>
      <c r="N108" s="1" t="n">
        <v>23</v>
      </c>
      <c r="O108" s="1" t="n">
        <v>1</v>
      </c>
      <c r="P108" s="1" t="n">
        <v>1.15</v>
      </c>
      <c r="Q108" s="1" t="n">
        <v>1</v>
      </c>
      <c r="R108" s="1" t="n">
        <v>2.5</v>
      </c>
      <c r="S108" s="1" t="n">
        <v>-2.5</v>
      </c>
      <c r="T108" s="1" t="n">
        <v>1477.6</v>
      </c>
      <c r="U108" s="1" t="n">
        <v>1500.3</v>
      </c>
      <c r="V108" s="1" t="s">
        <v>316</v>
      </c>
      <c r="W108" s="1" t="s">
        <v>332</v>
      </c>
    </row>
    <row r="109" customFormat="false" ht="15" hidden="false" customHeight="true" outlineLevel="0" collapsed="false">
      <c r="A109" s="1" t="n">
        <v>108</v>
      </c>
      <c r="B109" s="24" t="s">
        <v>331</v>
      </c>
      <c r="C109" s="1" t="s">
        <v>29</v>
      </c>
      <c r="D109" s="1" t="s">
        <v>179</v>
      </c>
      <c r="E109" s="1" t="s">
        <v>138</v>
      </c>
      <c r="F109" s="1" t="n">
        <v>1</v>
      </c>
      <c r="G109" s="1" t="n">
        <v>2</v>
      </c>
      <c r="H109" s="28" t="s">
        <v>246</v>
      </c>
      <c r="I109" s="1" t="n">
        <v>1</v>
      </c>
      <c r="J109" s="1" t="n">
        <v>1489.7</v>
      </c>
      <c r="K109" s="1" t="n">
        <v>1502</v>
      </c>
      <c r="L109" s="26" t="n">
        <v>0.411</v>
      </c>
      <c r="M109" s="1" t="n">
        <v>25.3</v>
      </c>
      <c r="N109" s="1" t="n">
        <v>26.6</v>
      </c>
      <c r="O109" s="1" t="n">
        <v>0.98</v>
      </c>
      <c r="P109" s="1" t="n">
        <v>1.35</v>
      </c>
      <c r="Q109" s="1" t="n">
        <v>1</v>
      </c>
      <c r="R109" s="1" t="n">
        <v>-10.4</v>
      </c>
      <c r="S109" s="1" t="n">
        <v>13.6</v>
      </c>
      <c r="T109" s="1" t="n">
        <v>1479.3</v>
      </c>
      <c r="U109" s="1" t="n">
        <v>1515.6</v>
      </c>
      <c r="V109" s="1" t="s">
        <v>333</v>
      </c>
      <c r="W109" s="1" t="s">
        <v>334</v>
      </c>
    </row>
    <row r="110" customFormat="false" ht="15" hidden="false" customHeight="true" outlineLevel="0" collapsed="false">
      <c r="A110" s="1" t="n">
        <v>109</v>
      </c>
      <c r="B110" s="24" t="s">
        <v>331</v>
      </c>
      <c r="C110" s="1" t="s">
        <v>29</v>
      </c>
      <c r="D110" s="1" t="s">
        <v>126</v>
      </c>
      <c r="E110" s="1" t="s">
        <v>131</v>
      </c>
      <c r="F110" s="1" t="n">
        <v>1</v>
      </c>
      <c r="G110" s="1" t="n">
        <v>1</v>
      </c>
      <c r="H110" s="25" t="s">
        <v>239</v>
      </c>
      <c r="I110" s="1" t="n">
        <v>0</v>
      </c>
      <c r="J110" s="1" t="n">
        <v>1516.9</v>
      </c>
      <c r="K110" s="1" t="n">
        <v>1471</v>
      </c>
      <c r="L110" s="26" t="n">
        <v>0.494</v>
      </c>
      <c r="M110" s="1" t="n">
        <v>18</v>
      </c>
      <c r="N110" s="1" t="n">
        <v>23</v>
      </c>
      <c r="O110" s="1" t="n">
        <v>1</v>
      </c>
      <c r="P110" s="1" t="n">
        <v>0.9</v>
      </c>
      <c r="Q110" s="1" t="n">
        <v>1</v>
      </c>
      <c r="R110" s="1" t="n">
        <v>0.1</v>
      </c>
      <c r="S110" s="1" t="n">
        <v>-0.1</v>
      </c>
      <c r="T110" s="1" t="n">
        <v>1517</v>
      </c>
      <c r="U110" s="1" t="n">
        <v>1470.9</v>
      </c>
      <c r="V110" s="1" t="s">
        <v>312</v>
      </c>
      <c r="W110" s="1" t="s">
        <v>316</v>
      </c>
    </row>
    <row r="111" customFormat="false" ht="15" hidden="false" customHeight="true" outlineLevel="0" collapsed="false">
      <c r="A111" s="1" t="n">
        <v>110</v>
      </c>
      <c r="B111" s="24" t="s">
        <v>331</v>
      </c>
      <c r="C111" s="1" t="s">
        <v>29</v>
      </c>
      <c r="D111" s="1" t="s">
        <v>128</v>
      </c>
      <c r="E111" s="1" t="s">
        <v>127</v>
      </c>
      <c r="F111" s="1" t="n">
        <v>2</v>
      </c>
      <c r="G111" s="1" t="n">
        <v>3</v>
      </c>
      <c r="H111" s="28" t="s">
        <v>246</v>
      </c>
      <c r="I111" s="1" t="n">
        <v>1</v>
      </c>
      <c r="J111" s="1" t="n">
        <v>1470.2</v>
      </c>
      <c r="K111" s="1" t="n">
        <v>1500.5</v>
      </c>
      <c r="L111" s="26" t="n">
        <v>0.386</v>
      </c>
      <c r="M111" s="1" t="n">
        <v>24.7</v>
      </c>
      <c r="N111" s="1" t="n">
        <v>24.7</v>
      </c>
      <c r="O111" s="1" t="n">
        <v>0.96</v>
      </c>
      <c r="P111" s="1" t="n">
        <v>1.35</v>
      </c>
      <c r="Q111" s="1" t="n">
        <v>1</v>
      </c>
      <c r="R111" s="1" t="n">
        <v>-9.5</v>
      </c>
      <c r="S111" s="1" t="n">
        <v>12</v>
      </c>
      <c r="T111" s="1" t="n">
        <v>1460.6</v>
      </c>
      <c r="U111" s="1" t="n">
        <v>1512.6</v>
      </c>
      <c r="V111" s="1" t="s">
        <v>314</v>
      </c>
      <c r="W111" s="1" t="s">
        <v>335</v>
      </c>
    </row>
    <row r="112" customFormat="false" ht="15" hidden="false" customHeight="true" outlineLevel="0" collapsed="false">
      <c r="A112" s="1" t="n">
        <v>111</v>
      </c>
      <c r="B112" s="24" t="s">
        <v>331</v>
      </c>
      <c r="C112" s="1" t="s">
        <v>29</v>
      </c>
      <c r="D112" s="1" t="s">
        <v>152</v>
      </c>
      <c r="E112" s="1" t="s">
        <v>133</v>
      </c>
      <c r="F112" s="1" t="n">
        <v>3</v>
      </c>
      <c r="G112" s="1" t="n">
        <v>1</v>
      </c>
      <c r="H112" s="27" t="s">
        <v>242</v>
      </c>
      <c r="I112" s="1" t="n">
        <v>2</v>
      </c>
      <c r="J112" s="1" t="n">
        <v>1501.4</v>
      </c>
      <c r="K112" s="1" t="n">
        <v>1477.7</v>
      </c>
      <c r="L112" s="26" t="n">
        <v>0.462</v>
      </c>
      <c r="M112" s="1" t="n">
        <v>22.3</v>
      </c>
      <c r="N112" s="1" t="n">
        <v>21.2</v>
      </c>
      <c r="O112" s="1" t="n">
        <v>0.97</v>
      </c>
      <c r="P112" s="1" t="n">
        <v>1</v>
      </c>
      <c r="Q112" s="1" t="n">
        <v>1.15</v>
      </c>
      <c r="R112" s="1" t="n">
        <v>16.5</v>
      </c>
      <c r="S112" s="1" t="n">
        <v>-11.4</v>
      </c>
      <c r="T112" s="1" t="n">
        <v>1517.8</v>
      </c>
      <c r="U112" s="1" t="n">
        <v>1466.3</v>
      </c>
      <c r="V112" s="1" t="s">
        <v>334</v>
      </c>
      <c r="W112" s="1" t="s">
        <v>314</v>
      </c>
    </row>
    <row r="113" customFormat="false" ht="15" hidden="false" customHeight="true" outlineLevel="0" collapsed="false">
      <c r="A113" s="1" t="n">
        <v>112</v>
      </c>
      <c r="B113" s="24" t="s">
        <v>336</v>
      </c>
      <c r="C113" s="1" t="s">
        <v>33</v>
      </c>
      <c r="D113" s="1" t="s">
        <v>134</v>
      </c>
      <c r="E113" s="1" t="s">
        <v>150</v>
      </c>
      <c r="F113" s="1" t="n">
        <v>4</v>
      </c>
      <c r="G113" s="1" t="n">
        <v>0</v>
      </c>
      <c r="H113" s="27" t="s">
        <v>242</v>
      </c>
      <c r="I113" s="1" t="n">
        <v>4</v>
      </c>
      <c r="J113" s="1" t="n">
        <v>1472.5</v>
      </c>
      <c r="K113" s="1" t="n">
        <v>1475.7</v>
      </c>
      <c r="L113" s="26" t="n">
        <v>0.424</v>
      </c>
      <c r="M113" s="1" t="n">
        <v>34.8</v>
      </c>
      <c r="N113" s="1" t="n">
        <v>28.7</v>
      </c>
      <c r="O113" s="1" t="n">
        <v>1.01</v>
      </c>
      <c r="P113" s="1" t="n">
        <v>1</v>
      </c>
      <c r="Q113" s="1" t="n">
        <v>1.5</v>
      </c>
      <c r="R113" s="1" t="n">
        <v>30.5</v>
      </c>
      <c r="S113" s="1" t="n">
        <v>-16.5</v>
      </c>
      <c r="T113" s="1" t="n">
        <v>1503</v>
      </c>
      <c r="U113" s="1" t="n">
        <v>1459.2</v>
      </c>
      <c r="V113" s="1" t="s">
        <v>326</v>
      </c>
      <c r="W113" s="1" t="s">
        <v>314</v>
      </c>
    </row>
    <row r="114" customFormat="false" ht="15" hidden="false" customHeight="true" outlineLevel="0" collapsed="false">
      <c r="A114" s="1" t="n">
        <v>113</v>
      </c>
      <c r="B114" s="24" t="s">
        <v>336</v>
      </c>
      <c r="C114" s="1" t="s">
        <v>30</v>
      </c>
      <c r="D114" s="1" t="s">
        <v>16</v>
      </c>
      <c r="E114" s="1" t="s">
        <v>175</v>
      </c>
      <c r="F114" s="1" t="n">
        <v>7</v>
      </c>
      <c r="G114" s="1" t="n">
        <v>0</v>
      </c>
      <c r="H114" s="27" t="s">
        <v>242</v>
      </c>
      <c r="I114" s="1" t="n">
        <v>7</v>
      </c>
      <c r="J114" s="1" t="n">
        <v>1540.6</v>
      </c>
      <c r="K114" s="1" t="n">
        <v>1502.1</v>
      </c>
      <c r="L114" s="26" t="n">
        <v>0.483</v>
      </c>
      <c r="M114" s="1" t="n">
        <v>36.1</v>
      </c>
      <c r="N114" s="1" t="n">
        <v>27.1</v>
      </c>
      <c r="O114" s="1" t="n">
        <v>0.95</v>
      </c>
      <c r="P114" s="1" t="n">
        <v>1</v>
      </c>
      <c r="Q114" s="1" t="n">
        <v>1.5</v>
      </c>
      <c r="R114" s="1" t="n">
        <v>29.5</v>
      </c>
      <c r="S114" s="1" t="n">
        <v>-14</v>
      </c>
      <c r="T114" s="1" t="n">
        <v>1570.1</v>
      </c>
      <c r="U114" s="1" t="n">
        <v>1488.1</v>
      </c>
      <c r="V114" s="1" t="s">
        <v>337</v>
      </c>
      <c r="W114" s="1" t="s">
        <v>338</v>
      </c>
    </row>
    <row r="115" customFormat="false" ht="15" hidden="false" customHeight="true" outlineLevel="0" collapsed="false">
      <c r="A115" s="1" t="n">
        <v>114</v>
      </c>
      <c r="B115" s="24" t="s">
        <v>339</v>
      </c>
      <c r="C115" s="1" t="s">
        <v>31</v>
      </c>
      <c r="D115" s="1" t="s">
        <v>164</v>
      </c>
      <c r="E115" s="1" t="s">
        <v>147</v>
      </c>
      <c r="F115" s="1" t="n">
        <v>1</v>
      </c>
      <c r="G115" s="1" t="n">
        <v>1</v>
      </c>
      <c r="H115" s="25" t="s">
        <v>239</v>
      </c>
      <c r="I115" s="1" t="n">
        <v>0</v>
      </c>
      <c r="J115" s="1" t="n">
        <v>1486.1</v>
      </c>
      <c r="K115" s="1" t="n">
        <v>1515.4</v>
      </c>
      <c r="L115" s="26" t="n">
        <v>0.388</v>
      </c>
      <c r="M115" s="1" t="n">
        <v>23</v>
      </c>
      <c r="N115" s="1" t="n">
        <v>23</v>
      </c>
      <c r="O115" s="1" t="n">
        <v>1</v>
      </c>
      <c r="P115" s="1" t="n">
        <v>1.15</v>
      </c>
      <c r="Q115" s="1" t="n">
        <v>1</v>
      </c>
      <c r="R115" s="1" t="n">
        <v>2.6</v>
      </c>
      <c r="S115" s="1" t="n">
        <v>-2.6</v>
      </c>
      <c r="T115" s="1" t="n">
        <v>1488.7</v>
      </c>
      <c r="U115" s="1" t="n">
        <v>1512.8</v>
      </c>
      <c r="V115" s="1" t="s">
        <v>306</v>
      </c>
      <c r="W115" s="1" t="s">
        <v>312</v>
      </c>
    </row>
    <row r="116" customFormat="false" ht="15" hidden="false" customHeight="true" outlineLevel="0" collapsed="false">
      <c r="A116" s="1" t="n">
        <v>115</v>
      </c>
      <c r="B116" s="24" t="s">
        <v>339</v>
      </c>
      <c r="C116" s="1" t="s">
        <v>29</v>
      </c>
      <c r="D116" s="1" t="s">
        <v>137</v>
      </c>
      <c r="E116" s="1" t="s">
        <v>23</v>
      </c>
      <c r="F116" s="1" t="n">
        <v>1</v>
      </c>
      <c r="G116" s="1" t="n">
        <v>3</v>
      </c>
      <c r="H116" s="28" t="s">
        <v>246</v>
      </c>
      <c r="I116" s="1" t="n">
        <v>2</v>
      </c>
      <c r="J116" s="1" t="n">
        <v>1511.5</v>
      </c>
      <c r="K116" s="1" t="n">
        <v>1542.9</v>
      </c>
      <c r="L116" s="26" t="n">
        <v>0.385</v>
      </c>
      <c r="M116" s="1" t="n">
        <v>28.3</v>
      </c>
      <c r="N116" s="1" t="n">
        <v>29.8</v>
      </c>
      <c r="O116" s="1" t="n">
        <v>0.96</v>
      </c>
      <c r="P116" s="1" t="n">
        <v>1.35</v>
      </c>
      <c r="Q116" s="1" t="n">
        <v>1.15</v>
      </c>
      <c r="R116" s="1" t="n">
        <v>-10.9</v>
      </c>
      <c r="S116" s="1" t="n">
        <v>17.4</v>
      </c>
      <c r="T116" s="1" t="n">
        <v>1500.6</v>
      </c>
      <c r="U116" s="1" t="n">
        <v>1560.3</v>
      </c>
      <c r="V116" s="1" t="s">
        <v>317</v>
      </c>
      <c r="W116" s="1" t="s">
        <v>309</v>
      </c>
    </row>
    <row r="117" customFormat="false" ht="15" hidden="false" customHeight="true" outlineLevel="0" collapsed="false">
      <c r="A117" s="1" t="n">
        <v>116</v>
      </c>
      <c r="B117" s="24" t="s">
        <v>339</v>
      </c>
      <c r="C117" s="1" t="s">
        <v>31</v>
      </c>
      <c r="D117" s="1" t="s">
        <v>174</v>
      </c>
      <c r="E117" s="1" t="s">
        <v>168</v>
      </c>
      <c r="F117" s="1" t="n">
        <v>1</v>
      </c>
      <c r="G117" s="1" t="n">
        <v>0</v>
      </c>
      <c r="H117" s="27" t="s">
        <v>242</v>
      </c>
      <c r="I117" s="1" t="n">
        <v>1</v>
      </c>
      <c r="J117" s="1" t="n">
        <v>1471.7</v>
      </c>
      <c r="K117" s="1" t="n">
        <v>1502.2</v>
      </c>
      <c r="L117" s="26" t="n">
        <v>0.386</v>
      </c>
      <c r="M117" s="1" t="n">
        <v>24.8</v>
      </c>
      <c r="N117" s="1" t="n">
        <v>21.5</v>
      </c>
      <c r="O117" s="1" t="n">
        <v>1.08</v>
      </c>
      <c r="P117" s="1" t="n">
        <v>1</v>
      </c>
      <c r="Q117" s="1" t="n">
        <v>1</v>
      </c>
      <c r="R117" s="1" t="n">
        <v>17.7</v>
      </c>
      <c r="S117" s="1" t="n">
        <v>-13.2</v>
      </c>
      <c r="T117" s="1" t="n">
        <v>1489.4</v>
      </c>
      <c r="U117" s="1" t="n">
        <v>1489</v>
      </c>
      <c r="V117" s="1" t="s">
        <v>326</v>
      </c>
      <c r="W117" s="1" t="s">
        <v>340</v>
      </c>
    </row>
    <row r="118" customFormat="false" ht="15" hidden="false" customHeight="true" outlineLevel="0" collapsed="false">
      <c r="A118" s="1" t="n">
        <v>117</v>
      </c>
      <c r="B118" s="24" t="s">
        <v>339</v>
      </c>
      <c r="C118" s="1" t="s">
        <v>32</v>
      </c>
      <c r="D118" s="1" t="s">
        <v>184</v>
      </c>
      <c r="E118" s="1" t="s">
        <v>185</v>
      </c>
      <c r="F118" s="1" t="n">
        <v>2</v>
      </c>
      <c r="G118" s="1" t="n">
        <v>3</v>
      </c>
      <c r="H118" s="28" t="s">
        <v>246</v>
      </c>
      <c r="I118" s="1" t="n">
        <v>1</v>
      </c>
      <c r="J118" s="1" t="n">
        <v>1513.6</v>
      </c>
      <c r="K118" s="1" t="n">
        <v>1515.4</v>
      </c>
      <c r="L118" s="26" t="n">
        <v>0.426</v>
      </c>
      <c r="M118" s="1" t="n">
        <v>25.6</v>
      </c>
      <c r="N118" s="1" t="n">
        <v>25.6</v>
      </c>
      <c r="O118" s="1" t="n">
        <v>1</v>
      </c>
      <c r="P118" s="1" t="n">
        <v>1.35</v>
      </c>
      <c r="Q118" s="1" t="n">
        <v>1</v>
      </c>
      <c r="R118" s="1" t="n">
        <v>-10.9</v>
      </c>
      <c r="S118" s="1" t="n">
        <v>13.5</v>
      </c>
      <c r="T118" s="1" t="n">
        <v>1502.7</v>
      </c>
      <c r="U118" s="1" t="n">
        <v>1528.9</v>
      </c>
      <c r="V118" s="1" t="s">
        <v>278</v>
      </c>
      <c r="W118" s="1" t="s">
        <v>270</v>
      </c>
    </row>
    <row r="119" customFormat="false" ht="15" hidden="false" customHeight="true" outlineLevel="0" collapsed="false">
      <c r="A119" s="1" t="n">
        <v>118</v>
      </c>
      <c r="B119" s="24" t="s">
        <v>341</v>
      </c>
      <c r="C119" s="1" t="s">
        <v>30</v>
      </c>
      <c r="D119" s="1" t="s">
        <v>114</v>
      </c>
      <c r="E119" s="1" t="s">
        <v>182</v>
      </c>
      <c r="F119" s="1" t="n">
        <v>0</v>
      </c>
      <c r="G119" s="1" t="n">
        <v>1</v>
      </c>
      <c r="H119" s="28" t="s">
        <v>246</v>
      </c>
      <c r="I119" s="1" t="n">
        <v>1</v>
      </c>
      <c r="J119" s="1" t="n">
        <v>1505.7</v>
      </c>
      <c r="K119" s="1" t="n">
        <v>1524.6</v>
      </c>
      <c r="L119" s="26" t="n">
        <v>0.402</v>
      </c>
      <c r="M119" s="1" t="n">
        <v>26.4</v>
      </c>
      <c r="N119" s="1" t="n">
        <v>30.3</v>
      </c>
      <c r="O119" s="1" t="n">
        <v>0.98</v>
      </c>
      <c r="P119" s="1" t="n">
        <v>1.35</v>
      </c>
      <c r="Q119" s="1" t="n">
        <v>1</v>
      </c>
      <c r="R119" s="1" t="n">
        <v>-10.6</v>
      </c>
      <c r="S119" s="1" t="n">
        <v>15.2</v>
      </c>
      <c r="T119" s="1" t="n">
        <v>1495.1</v>
      </c>
      <c r="U119" s="1" t="n">
        <v>1539.8</v>
      </c>
      <c r="V119" s="1" t="s">
        <v>342</v>
      </c>
      <c r="W119" s="1" t="s">
        <v>343</v>
      </c>
    </row>
    <row r="120" customFormat="false" ht="15" hidden="false" customHeight="true" outlineLevel="0" collapsed="false">
      <c r="A120" s="1" t="n">
        <v>119</v>
      </c>
      <c r="B120" s="24" t="s">
        <v>341</v>
      </c>
      <c r="C120" s="1" t="s">
        <v>33</v>
      </c>
      <c r="D120" s="1" t="s">
        <v>160</v>
      </c>
      <c r="E120" s="1" t="s">
        <v>159</v>
      </c>
      <c r="F120" s="1" t="n">
        <v>1</v>
      </c>
      <c r="G120" s="1" t="n">
        <v>3</v>
      </c>
      <c r="H120" s="28" t="s">
        <v>246</v>
      </c>
      <c r="I120" s="1" t="n">
        <v>2</v>
      </c>
      <c r="J120" s="1" t="n">
        <v>1486.4</v>
      </c>
      <c r="K120" s="1" t="n">
        <v>1520.1</v>
      </c>
      <c r="L120" s="26" t="n">
        <v>0.382</v>
      </c>
      <c r="M120" s="1" t="n">
        <v>28.3</v>
      </c>
      <c r="N120" s="1" t="n">
        <v>29.7</v>
      </c>
      <c r="O120" s="1" t="n">
        <v>0.96</v>
      </c>
      <c r="P120" s="1" t="n">
        <v>1.35</v>
      </c>
      <c r="Q120" s="1" t="n">
        <v>1.15</v>
      </c>
      <c r="R120" s="1" t="n">
        <v>-10.8</v>
      </c>
      <c r="S120" s="1" t="n">
        <v>17.3</v>
      </c>
      <c r="T120" s="1" t="n">
        <v>1475.7</v>
      </c>
      <c r="U120" s="1" t="n">
        <v>1537.4</v>
      </c>
      <c r="V120" s="1" t="s">
        <v>333</v>
      </c>
      <c r="W120" s="1" t="s">
        <v>303</v>
      </c>
    </row>
    <row r="121" customFormat="false" ht="15" hidden="false" customHeight="true" outlineLevel="0" collapsed="false">
      <c r="A121" s="1" t="n">
        <v>120</v>
      </c>
      <c r="B121" s="24" t="s">
        <v>344</v>
      </c>
      <c r="C121" s="1" t="s">
        <v>30</v>
      </c>
      <c r="D121" s="1" t="s">
        <v>176</v>
      </c>
      <c r="E121" s="1" t="s">
        <v>167</v>
      </c>
      <c r="F121" s="1" t="n">
        <v>2</v>
      </c>
      <c r="G121" s="1" t="n">
        <v>1</v>
      </c>
      <c r="H121" s="27" t="s">
        <v>242</v>
      </c>
      <c r="I121" s="1" t="n">
        <v>1</v>
      </c>
      <c r="J121" s="1" t="n">
        <v>1476.9</v>
      </c>
      <c r="K121" s="1" t="n">
        <v>1501.9</v>
      </c>
      <c r="L121" s="26" t="n">
        <v>0.394</v>
      </c>
      <c r="M121" s="1" t="n">
        <v>21.2</v>
      </c>
      <c r="N121" s="1" t="n">
        <v>20.2</v>
      </c>
      <c r="O121" s="1" t="n">
        <v>1.06</v>
      </c>
      <c r="P121" s="1" t="n">
        <v>1</v>
      </c>
      <c r="Q121" s="1" t="n">
        <v>1</v>
      </c>
      <c r="R121" s="1" t="n">
        <v>15</v>
      </c>
      <c r="S121" s="1" t="n">
        <v>-12.2</v>
      </c>
      <c r="T121" s="1" t="n">
        <v>1491.9</v>
      </c>
      <c r="U121" s="1" t="n">
        <v>1489.6</v>
      </c>
      <c r="V121" s="1" t="s">
        <v>345</v>
      </c>
      <c r="W121" s="1" t="s">
        <v>346</v>
      </c>
    </row>
    <row r="122" customFormat="false" ht="15" hidden="false" customHeight="true" outlineLevel="0" collapsed="false">
      <c r="A122" s="1" t="n">
        <v>121</v>
      </c>
      <c r="B122" s="24" t="s">
        <v>347</v>
      </c>
      <c r="C122" s="1" t="s">
        <v>31</v>
      </c>
      <c r="D122" s="1" t="s">
        <v>22</v>
      </c>
      <c r="E122" s="1" t="s">
        <v>139</v>
      </c>
      <c r="F122" s="1" t="n">
        <v>2</v>
      </c>
      <c r="G122" s="1" t="n">
        <v>1</v>
      </c>
      <c r="H122" s="27" t="s">
        <v>242</v>
      </c>
      <c r="I122" s="1" t="n">
        <v>1</v>
      </c>
      <c r="J122" s="1" t="n">
        <v>1513.6</v>
      </c>
      <c r="K122" s="1" t="n">
        <v>1514.7</v>
      </c>
      <c r="L122" s="26" t="n">
        <v>0.427</v>
      </c>
      <c r="M122" s="1" t="n">
        <v>20.1</v>
      </c>
      <c r="N122" s="1" t="n">
        <v>19.1</v>
      </c>
      <c r="O122" s="1" t="n">
        <v>1</v>
      </c>
      <c r="P122" s="1" t="n">
        <v>1</v>
      </c>
      <c r="Q122" s="1" t="n">
        <v>1</v>
      </c>
      <c r="R122" s="1" t="n">
        <v>13.5</v>
      </c>
      <c r="S122" s="1" t="n">
        <v>-10.9</v>
      </c>
      <c r="T122" s="1" t="n">
        <v>1527.1</v>
      </c>
      <c r="U122" s="1" t="n">
        <v>1503.8</v>
      </c>
      <c r="V122" s="1" t="s">
        <v>348</v>
      </c>
      <c r="W122" s="1" t="s">
        <v>320</v>
      </c>
    </row>
    <row r="123" customFormat="false" ht="15" hidden="false" customHeight="true" outlineLevel="0" collapsed="false">
      <c r="A123" s="1" t="n">
        <v>122</v>
      </c>
      <c r="B123" s="24" t="s">
        <v>347</v>
      </c>
      <c r="C123" s="1" t="s">
        <v>31</v>
      </c>
      <c r="D123" s="1" t="s">
        <v>169</v>
      </c>
      <c r="E123" s="1" t="s">
        <v>145</v>
      </c>
      <c r="F123" s="1" t="n">
        <v>2</v>
      </c>
      <c r="G123" s="1" t="n">
        <v>2</v>
      </c>
      <c r="H123" s="25" t="s">
        <v>239</v>
      </c>
      <c r="I123" s="1" t="n">
        <v>0</v>
      </c>
      <c r="J123" s="1" t="n">
        <v>1505.8</v>
      </c>
      <c r="K123" s="1" t="n">
        <v>1490.4</v>
      </c>
      <c r="L123" s="26" t="n">
        <v>0.45</v>
      </c>
      <c r="M123" s="1" t="n">
        <v>17.1</v>
      </c>
      <c r="N123" s="1" t="n">
        <v>21.9</v>
      </c>
      <c r="O123" s="1" t="n">
        <v>1</v>
      </c>
      <c r="P123" s="1" t="n">
        <v>0.9</v>
      </c>
      <c r="Q123" s="1" t="n">
        <v>1</v>
      </c>
      <c r="R123" s="1" t="n">
        <v>0.8</v>
      </c>
      <c r="S123" s="1" t="n">
        <v>-1.1</v>
      </c>
      <c r="T123" s="1" t="n">
        <v>1506.7</v>
      </c>
      <c r="U123" s="1" t="n">
        <v>1489.3</v>
      </c>
      <c r="V123" s="1" t="s">
        <v>311</v>
      </c>
      <c r="W123" s="1" t="s">
        <v>306</v>
      </c>
    </row>
    <row r="124" customFormat="false" ht="15" hidden="false" customHeight="true" outlineLevel="0" collapsed="false">
      <c r="A124" s="1" t="n">
        <v>123</v>
      </c>
      <c r="B124" s="24" t="s">
        <v>349</v>
      </c>
      <c r="C124" s="1" t="s">
        <v>33</v>
      </c>
      <c r="D124" s="1" t="s">
        <v>158</v>
      </c>
      <c r="E124" s="1" t="s">
        <v>135</v>
      </c>
      <c r="F124" s="1" t="n">
        <v>1</v>
      </c>
      <c r="G124" s="1" t="n">
        <v>3</v>
      </c>
      <c r="H124" s="28" t="s">
        <v>246</v>
      </c>
      <c r="I124" s="1" t="n">
        <v>2</v>
      </c>
      <c r="J124" s="1" t="n">
        <v>1499.3</v>
      </c>
      <c r="K124" s="1" t="n">
        <v>1529.7</v>
      </c>
      <c r="L124" s="26" t="n">
        <v>0.386</v>
      </c>
      <c r="M124" s="1" t="n">
        <v>28.4</v>
      </c>
      <c r="N124" s="1" t="n">
        <v>29.9</v>
      </c>
      <c r="O124" s="1" t="n">
        <v>0.96</v>
      </c>
      <c r="P124" s="1" t="n">
        <v>1.35</v>
      </c>
      <c r="Q124" s="1" t="n">
        <v>1.15</v>
      </c>
      <c r="R124" s="1" t="n">
        <v>-11</v>
      </c>
      <c r="S124" s="1" t="n">
        <v>17.5</v>
      </c>
      <c r="T124" s="1" t="n">
        <v>1488.3</v>
      </c>
      <c r="U124" s="1" t="n">
        <v>1547.2</v>
      </c>
      <c r="V124" s="1" t="s">
        <v>340</v>
      </c>
      <c r="W124" s="1" t="s">
        <v>350</v>
      </c>
    </row>
    <row r="125" customFormat="false" ht="15" hidden="false" customHeight="true" outlineLevel="0" collapsed="false">
      <c r="A125" s="1" t="n">
        <v>124</v>
      </c>
      <c r="B125" s="24" t="s">
        <v>351</v>
      </c>
      <c r="C125" s="1" t="s">
        <v>30</v>
      </c>
      <c r="D125" s="1" t="s">
        <v>151</v>
      </c>
      <c r="E125" s="1" t="s">
        <v>181</v>
      </c>
      <c r="F125" s="1" t="n">
        <v>1</v>
      </c>
      <c r="G125" s="1" t="n">
        <v>1</v>
      </c>
      <c r="H125" s="25" t="s">
        <v>239</v>
      </c>
      <c r="I125" s="1" t="n">
        <v>0</v>
      </c>
      <c r="J125" s="1" t="n">
        <v>1466.8</v>
      </c>
      <c r="K125" s="1" t="n">
        <v>1529</v>
      </c>
      <c r="L125" s="26" t="n">
        <v>0.344</v>
      </c>
      <c r="M125" s="1" t="n">
        <v>19.6</v>
      </c>
      <c r="N125" s="1" t="n">
        <v>23</v>
      </c>
      <c r="O125" s="1" t="n">
        <v>1</v>
      </c>
      <c r="P125" s="1" t="n">
        <v>1.15</v>
      </c>
      <c r="Q125" s="1" t="n">
        <v>1</v>
      </c>
      <c r="R125" s="1" t="n">
        <v>3.1</v>
      </c>
      <c r="S125" s="1" t="n">
        <v>-3.6</v>
      </c>
      <c r="T125" s="1" t="n">
        <v>1469.8</v>
      </c>
      <c r="U125" s="1" t="n">
        <v>1525.4</v>
      </c>
      <c r="V125" s="1" t="s">
        <v>352</v>
      </c>
      <c r="W125" s="1" t="s">
        <v>353</v>
      </c>
    </row>
    <row r="126" customFormat="false" ht="15" hidden="false" customHeight="true" outlineLevel="0" collapsed="false">
      <c r="A126" s="1" t="n">
        <v>125</v>
      </c>
      <c r="B126" s="24" t="s">
        <v>351</v>
      </c>
      <c r="C126" s="1" t="s">
        <v>30</v>
      </c>
      <c r="D126" s="1" t="s">
        <v>142</v>
      </c>
      <c r="E126" s="1" t="s">
        <v>173</v>
      </c>
      <c r="F126" s="1" t="n">
        <v>0</v>
      </c>
      <c r="G126" s="1" t="n">
        <v>1</v>
      </c>
      <c r="H126" s="28" t="s">
        <v>246</v>
      </c>
      <c r="I126" s="1" t="n">
        <v>1</v>
      </c>
      <c r="J126" s="1" t="n">
        <v>1509.9</v>
      </c>
      <c r="K126" s="1" t="n">
        <v>1491.1</v>
      </c>
      <c r="L126" s="26" t="n">
        <v>0.455</v>
      </c>
      <c r="M126" s="1" t="n">
        <v>28.3</v>
      </c>
      <c r="N126" s="1" t="n">
        <v>32.5</v>
      </c>
      <c r="O126" s="1" t="n">
        <v>1.05</v>
      </c>
      <c r="P126" s="1" t="n">
        <v>1.35</v>
      </c>
      <c r="Q126" s="1" t="n">
        <v>1</v>
      </c>
      <c r="R126" s="1" t="n">
        <v>-12.9</v>
      </c>
      <c r="S126" s="1" t="n">
        <v>18.1</v>
      </c>
      <c r="T126" s="1" t="n">
        <v>1497.1</v>
      </c>
      <c r="U126" s="1" t="n">
        <v>1509.1</v>
      </c>
      <c r="V126" s="1" t="s">
        <v>354</v>
      </c>
      <c r="W126" s="1" t="s">
        <v>355</v>
      </c>
    </row>
    <row r="127" customFormat="false" ht="15" hidden="false" customHeight="true" outlineLevel="0" collapsed="false">
      <c r="A127" s="1" t="n">
        <v>126</v>
      </c>
      <c r="B127" s="24" t="s">
        <v>356</v>
      </c>
      <c r="C127" s="1" t="s">
        <v>29</v>
      </c>
      <c r="D127" s="1" t="s">
        <v>162</v>
      </c>
      <c r="E127" s="1" t="s">
        <v>153</v>
      </c>
      <c r="F127" s="1" t="n">
        <v>1</v>
      </c>
      <c r="G127" s="1" t="n">
        <v>1</v>
      </c>
      <c r="H127" s="25" t="s">
        <v>239</v>
      </c>
      <c r="I127" s="1" t="n">
        <v>0</v>
      </c>
      <c r="J127" s="1" t="n">
        <v>1515.4</v>
      </c>
      <c r="K127" s="1" t="n">
        <v>1476.5</v>
      </c>
      <c r="L127" s="26" t="n">
        <v>0.484</v>
      </c>
      <c r="M127" s="1" t="n">
        <v>18</v>
      </c>
      <c r="N127" s="1" t="n">
        <v>23</v>
      </c>
      <c r="O127" s="1" t="n">
        <v>1</v>
      </c>
      <c r="P127" s="1" t="n">
        <v>0.9</v>
      </c>
      <c r="Q127" s="1" t="n">
        <v>1</v>
      </c>
      <c r="R127" s="1" t="n">
        <v>0.3</v>
      </c>
      <c r="S127" s="1" t="n">
        <v>-0.4</v>
      </c>
      <c r="T127" s="1" t="n">
        <v>1515.7</v>
      </c>
      <c r="U127" s="1" t="n">
        <v>1476.1</v>
      </c>
      <c r="V127" s="1" t="s">
        <v>332</v>
      </c>
      <c r="W127" s="1" t="s">
        <v>316</v>
      </c>
    </row>
    <row r="128" customFormat="false" ht="15" hidden="false" customHeight="true" outlineLevel="0" collapsed="false">
      <c r="A128" s="1" t="n">
        <v>127</v>
      </c>
      <c r="B128" s="24" t="s">
        <v>356</v>
      </c>
      <c r="C128" s="1" t="s">
        <v>29</v>
      </c>
      <c r="D128" s="1" t="s">
        <v>132</v>
      </c>
      <c r="E128" s="1" t="s">
        <v>180</v>
      </c>
      <c r="F128" s="1" t="n">
        <v>2</v>
      </c>
      <c r="G128" s="1" t="n">
        <v>1</v>
      </c>
      <c r="H128" s="27" t="s">
        <v>242</v>
      </c>
      <c r="I128" s="1" t="n">
        <v>1</v>
      </c>
      <c r="J128" s="1" t="n">
        <v>1513.3</v>
      </c>
      <c r="K128" s="1" t="n">
        <v>1527.3</v>
      </c>
      <c r="L128" s="26" t="n">
        <v>0.409</v>
      </c>
      <c r="M128" s="1" t="n">
        <v>20.7</v>
      </c>
      <c r="N128" s="1" t="n">
        <v>19.7</v>
      </c>
      <c r="O128" s="1" t="n">
        <v>1.04</v>
      </c>
      <c r="P128" s="1" t="n">
        <v>1</v>
      </c>
      <c r="Q128" s="1" t="n">
        <v>1</v>
      </c>
      <c r="R128" s="1" t="n">
        <v>14.3</v>
      </c>
      <c r="S128" s="1" t="n">
        <v>-11.6</v>
      </c>
      <c r="T128" s="1" t="n">
        <v>1527.6</v>
      </c>
      <c r="U128" s="1" t="n">
        <v>1515.7</v>
      </c>
      <c r="V128" s="1" t="s">
        <v>350</v>
      </c>
      <c r="W128" s="1" t="s">
        <v>320</v>
      </c>
    </row>
    <row r="129" customFormat="false" ht="15" hidden="false" customHeight="true" outlineLevel="0" collapsed="false">
      <c r="A129" s="1" t="n">
        <v>128</v>
      </c>
      <c r="B129" s="24" t="s">
        <v>357</v>
      </c>
      <c r="C129" s="1" t="s">
        <v>33</v>
      </c>
      <c r="D129" s="1" t="s">
        <v>149</v>
      </c>
      <c r="E129" s="1" t="s">
        <v>157</v>
      </c>
      <c r="F129" s="1" t="n">
        <v>1</v>
      </c>
      <c r="G129" s="1" t="n">
        <v>1</v>
      </c>
      <c r="H129" s="25" t="s">
        <v>239</v>
      </c>
      <c r="I129" s="1" t="n">
        <v>0</v>
      </c>
      <c r="J129" s="1" t="n">
        <v>1535.6</v>
      </c>
      <c r="K129" s="1" t="n">
        <v>1534.8</v>
      </c>
      <c r="L129" s="26" t="n">
        <v>0.43</v>
      </c>
      <c r="M129" s="1" t="n">
        <v>18</v>
      </c>
      <c r="N129" s="1" t="n">
        <v>23</v>
      </c>
      <c r="O129" s="1" t="n">
        <v>1</v>
      </c>
      <c r="P129" s="1" t="n">
        <v>0.9</v>
      </c>
      <c r="Q129" s="1" t="n">
        <v>1</v>
      </c>
      <c r="R129" s="1" t="n">
        <v>1.3</v>
      </c>
      <c r="S129" s="1" t="n">
        <v>-1.6</v>
      </c>
      <c r="T129" s="1" t="n">
        <v>1536.9</v>
      </c>
      <c r="U129" s="1" t="n">
        <v>1533.2</v>
      </c>
      <c r="V129" s="1" t="s">
        <v>329</v>
      </c>
      <c r="W129" s="1" t="s">
        <v>329</v>
      </c>
    </row>
    <row r="130" customFormat="false" ht="15" hidden="false" customHeight="true" outlineLevel="0" collapsed="false">
      <c r="A130" s="1" t="n">
        <v>129</v>
      </c>
      <c r="B130" s="24" t="s">
        <v>358</v>
      </c>
      <c r="C130" s="1" t="s">
        <v>32</v>
      </c>
      <c r="D130" s="1" t="s">
        <v>199</v>
      </c>
      <c r="E130" s="1" t="s">
        <v>191</v>
      </c>
      <c r="F130" s="1" t="n">
        <v>4</v>
      </c>
      <c r="G130" s="1" t="n">
        <v>0</v>
      </c>
      <c r="H130" s="27" t="s">
        <v>242</v>
      </c>
      <c r="I130" s="1" t="n">
        <v>4</v>
      </c>
      <c r="J130" s="1" t="n">
        <v>1522.4</v>
      </c>
      <c r="K130" s="1" t="n">
        <v>1501.2</v>
      </c>
      <c r="L130" s="26" t="n">
        <v>0.459</v>
      </c>
      <c r="M130" s="1" t="n">
        <v>33.6</v>
      </c>
      <c r="N130" s="1" t="n">
        <v>27.7</v>
      </c>
      <c r="O130" s="1" t="n">
        <v>0.97</v>
      </c>
      <c r="P130" s="1" t="n">
        <v>1</v>
      </c>
      <c r="Q130" s="1" t="n">
        <v>1.5</v>
      </c>
      <c r="R130" s="1" t="n">
        <v>28.3</v>
      </c>
      <c r="S130" s="1" t="n">
        <v>-15</v>
      </c>
      <c r="T130" s="1" t="n">
        <v>1550.7</v>
      </c>
      <c r="U130" s="1" t="n">
        <v>1486.2</v>
      </c>
      <c r="V130" s="1" t="s">
        <v>270</v>
      </c>
      <c r="W130" s="1" t="s">
        <v>274</v>
      </c>
    </row>
    <row r="131" customFormat="false" ht="15" hidden="false" customHeight="true" outlineLevel="0" collapsed="false">
      <c r="A131" s="1" t="n">
        <v>130</v>
      </c>
      <c r="B131" s="24" t="s">
        <v>359</v>
      </c>
      <c r="C131" s="1" t="s">
        <v>33</v>
      </c>
      <c r="D131" s="1" t="s">
        <v>156</v>
      </c>
      <c r="E131" s="1" t="s">
        <v>155</v>
      </c>
      <c r="F131" s="1" t="n">
        <v>1</v>
      </c>
      <c r="G131" s="1" t="n">
        <v>4</v>
      </c>
      <c r="H131" s="28" t="s">
        <v>246</v>
      </c>
      <c r="I131" s="1" t="n">
        <v>3</v>
      </c>
      <c r="J131" s="1" t="n">
        <v>1477.5</v>
      </c>
      <c r="K131" s="1" t="n">
        <v>1491.2</v>
      </c>
      <c r="L131" s="26" t="n">
        <v>0.409</v>
      </c>
      <c r="M131" s="1" t="n">
        <v>32.8</v>
      </c>
      <c r="N131" s="1" t="n">
        <v>34.5</v>
      </c>
      <c r="O131" s="1" t="n">
        <v>0.98</v>
      </c>
      <c r="P131" s="1" t="n">
        <v>1.35</v>
      </c>
      <c r="Q131" s="1" t="n">
        <v>1.3</v>
      </c>
      <c r="R131" s="1" t="n">
        <v>-13.4</v>
      </c>
      <c r="S131" s="1" t="n">
        <v>24.5</v>
      </c>
      <c r="T131" s="1" t="n">
        <v>1464.1</v>
      </c>
      <c r="U131" s="1" t="n">
        <v>1515.6</v>
      </c>
      <c r="V131" s="1" t="s">
        <v>314</v>
      </c>
      <c r="W131" s="1" t="s">
        <v>318</v>
      </c>
    </row>
    <row r="132" customFormat="false" ht="15" hidden="false" customHeight="true" outlineLevel="0" collapsed="false">
      <c r="A132" s="1" t="n">
        <v>131</v>
      </c>
      <c r="B132" s="24" t="s">
        <v>359</v>
      </c>
      <c r="C132" s="1" t="s">
        <v>33</v>
      </c>
      <c r="D132" s="1" t="s">
        <v>120</v>
      </c>
      <c r="E132" s="1" t="s">
        <v>154</v>
      </c>
      <c r="F132" s="1" t="n">
        <v>3</v>
      </c>
      <c r="G132" s="1" t="n">
        <v>1</v>
      </c>
      <c r="H132" s="27" t="s">
        <v>242</v>
      </c>
      <c r="I132" s="1" t="n">
        <v>2</v>
      </c>
      <c r="J132" s="1" t="n">
        <v>1508.5</v>
      </c>
      <c r="K132" s="1" t="n">
        <v>1500</v>
      </c>
      <c r="L132" s="26" t="n">
        <v>0.441</v>
      </c>
      <c r="M132" s="1" t="n">
        <v>22.8</v>
      </c>
      <c r="N132" s="1" t="n">
        <v>21.6</v>
      </c>
      <c r="O132" s="1" t="n">
        <v>0.99</v>
      </c>
      <c r="P132" s="1" t="n">
        <v>1</v>
      </c>
      <c r="Q132" s="1" t="n">
        <v>1.15</v>
      </c>
      <c r="R132" s="1" t="n">
        <v>17.3</v>
      </c>
      <c r="S132" s="1" t="n">
        <v>-12.1</v>
      </c>
      <c r="T132" s="1" t="n">
        <v>1525.7</v>
      </c>
      <c r="U132" s="1" t="n">
        <v>1487.9</v>
      </c>
      <c r="V132" s="1" t="s">
        <v>348</v>
      </c>
      <c r="W132" s="1" t="s">
        <v>327</v>
      </c>
    </row>
    <row r="133" customFormat="false" ht="15" hidden="false" customHeight="true" outlineLevel="0" collapsed="false">
      <c r="A133" s="1" t="n">
        <v>132</v>
      </c>
      <c r="B133" s="24" t="s">
        <v>359</v>
      </c>
      <c r="C133" s="1" t="s">
        <v>33</v>
      </c>
      <c r="D133" s="1" t="s">
        <v>143</v>
      </c>
      <c r="E133" s="1" t="s">
        <v>171</v>
      </c>
      <c r="F133" s="1" t="n">
        <v>2</v>
      </c>
      <c r="G133" s="1" t="n">
        <v>1</v>
      </c>
      <c r="H133" s="27" t="s">
        <v>242</v>
      </c>
      <c r="I133" s="1" t="n">
        <v>1</v>
      </c>
      <c r="J133" s="1" t="n">
        <v>1487.1</v>
      </c>
      <c r="K133" s="1" t="n">
        <v>1511.8</v>
      </c>
      <c r="L133" s="26" t="n">
        <v>0.394</v>
      </c>
      <c r="M133" s="1" t="n">
        <v>21.2</v>
      </c>
      <c r="N133" s="1" t="n">
        <v>20.2</v>
      </c>
      <c r="O133" s="1" t="n">
        <v>1.06</v>
      </c>
      <c r="P133" s="1" t="n">
        <v>1</v>
      </c>
      <c r="Q133" s="1" t="n">
        <v>1</v>
      </c>
      <c r="R133" s="1" t="n">
        <v>15</v>
      </c>
      <c r="S133" s="1" t="n">
        <v>-12.2</v>
      </c>
      <c r="T133" s="1" t="n">
        <v>1502.1</v>
      </c>
      <c r="U133" s="1" t="n">
        <v>1499.6</v>
      </c>
      <c r="V133" s="1" t="s">
        <v>318</v>
      </c>
      <c r="W133" s="1" t="s">
        <v>327</v>
      </c>
    </row>
    <row r="134" customFormat="false" ht="15" hidden="false" customHeight="true" outlineLevel="0" collapsed="false">
      <c r="A134" s="1" t="n">
        <v>133</v>
      </c>
      <c r="B134" s="24" t="s">
        <v>359</v>
      </c>
      <c r="C134" s="1" t="s">
        <v>30</v>
      </c>
      <c r="D134" s="1" t="s">
        <v>141</v>
      </c>
      <c r="E134" s="1" t="s">
        <v>118</v>
      </c>
      <c r="F134" s="1" t="n">
        <v>3</v>
      </c>
      <c r="G134" s="1" t="n">
        <v>2</v>
      </c>
      <c r="H134" s="27" t="s">
        <v>242</v>
      </c>
      <c r="I134" s="1" t="n">
        <v>1</v>
      </c>
      <c r="J134" s="1" t="n">
        <v>1497.7</v>
      </c>
      <c r="K134" s="1" t="n">
        <v>1518.2</v>
      </c>
      <c r="L134" s="26" t="n">
        <v>0.4</v>
      </c>
      <c r="M134" s="1" t="n">
        <v>20</v>
      </c>
      <c r="N134" s="1" t="n">
        <v>20</v>
      </c>
      <c r="O134" s="1" t="n">
        <v>1.05</v>
      </c>
      <c r="P134" s="1" t="n">
        <v>1</v>
      </c>
      <c r="Q134" s="1" t="n">
        <v>1</v>
      </c>
      <c r="R134" s="1" t="n">
        <v>14</v>
      </c>
      <c r="S134" s="1" t="n">
        <v>-12</v>
      </c>
      <c r="T134" s="1" t="n">
        <v>1511.7</v>
      </c>
      <c r="U134" s="1" t="n">
        <v>1506.2</v>
      </c>
      <c r="V134" s="1" t="s">
        <v>360</v>
      </c>
      <c r="W134" s="1" t="s">
        <v>361</v>
      </c>
    </row>
    <row r="135" customFormat="false" ht="15" hidden="false" customHeight="true" outlineLevel="0" collapsed="false">
      <c r="A135" s="1" t="n">
        <v>134</v>
      </c>
      <c r="B135" s="24" t="s">
        <v>359</v>
      </c>
      <c r="C135" s="1" t="s">
        <v>29</v>
      </c>
      <c r="D135" s="1" t="s">
        <v>121</v>
      </c>
      <c r="E135" s="1" t="s">
        <v>21</v>
      </c>
      <c r="F135" s="1" t="n">
        <v>0</v>
      </c>
      <c r="G135" s="1" t="n">
        <v>3</v>
      </c>
      <c r="H135" s="28" t="s">
        <v>246</v>
      </c>
      <c r="I135" s="1" t="n">
        <v>3</v>
      </c>
      <c r="J135" s="1" t="n">
        <v>1505.1</v>
      </c>
      <c r="K135" s="1" t="n">
        <v>1542.3</v>
      </c>
      <c r="L135" s="26" t="n">
        <v>0.377</v>
      </c>
      <c r="M135" s="1" t="n">
        <v>31.8</v>
      </c>
      <c r="N135" s="1" t="n">
        <v>38.5</v>
      </c>
      <c r="O135" s="1" t="n">
        <v>0.95</v>
      </c>
      <c r="P135" s="1" t="n">
        <v>1.35</v>
      </c>
      <c r="Q135" s="1" t="n">
        <v>1.3</v>
      </c>
      <c r="R135" s="1" t="n">
        <v>-12</v>
      </c>
      <c r="S135" s="1" t="n">
        <v>26.1</v>
      </c>
      <c r="T135" s="1" t="n">
        <v>1493.2</v>
      </c>
      <c r="U135" s="1" t="n">
        <v>1568.3</v>
      </c>
      <c r="V135" s="1" t="s">
        <v>327</v>
      </c>
      <c r="W135" s="1" t="s">
        <v>309</v>
      </c>
    </row>
    <row r="136" customFormat="false" ht="15" hidden="false" customHeight="true" outlineLevel="0" collapsed="false">
      <c r="A136" s="1" t="n">
        <v>135</v>
      </c>
      <c r="B136" s="24" t="s">
        <v>359</v>
      </c>
      <c r="C136" s="1" t="s">
        <v>30</v>
      </c>
      <c r="D136" s="1" t="s">
        <v>119</v>
      </c>
      <c r="E136" s="1" t="s">
        <v>123</v>
      </c>
      <c r="F136" s="1" t="n">
        <v>2</v>
      </c>
      <c r="G136" s="1" t="n">
        <v>0</v>
      </c>
      <c r="H136" s="27" t="s">
        <v>242</v>
      </c>
      <c r="I136" s="1" t="n">
        <v>2</v>
      </c>
      <c r="J136" s="1" t="n">
        <v>1506.5</v>
      </c>
      <c r="K136" s="1" t="n">
        <v>1493</v>
      </c>
      <c r="L136" s="26" t="n">
        <v>0.448</v>
      </c>
      <c r="M136" s="1" t="n">
        <v>26</v>
      </c>
      <c r="N136" s="1" t="n">
        <v>21.5</v>
      </c>
      <c r="O136" s="1" t="n">
        <v>0.98</v>
      </c>
      <c r="P136" s="1" t="n">
        <v>1</v>
      </c>
      <c r="Q136" s="1" t="n">
        <v>1.15</v>
      </c>
      <c r="R136" s="1" t="n">
        <v>19.6</v>
      </c>
      <c r="S136" s="1" t="n">
        <v>-11.9</v>
      </c>
      <c r="T136" s="1" t="n">
        <v>1526.1</v>
      </c>
      <c r="U136" s="1" t="n">
        <v>1481.1</v>
      </c>
      <c r="V136" s="1" t="s">
        <v>362</v>
      </c>
      <c r="W136" s="1" t="s">
        <v>363</v>
      </c>
    </row>
    <row r="137" customFormat="false" ht="15" hidden="false" customHeight="true" outlineLevel="0" collapsed="false">
      <c r="A137" s="1" t="n">
        <v>136</v>
      </c>
      <c r="B137" s="24" t="s">
        <v>364</v>
      </c>
      <c r="C137" s="1" t="s">
        <v>32</v>
      </c>
      <c r="D137" s="1" t="s">
        <v>15</v>
      </c>
      <c r="E137" s="1" t="s">
        <v>189</v>
      </c>
      <c r="F137" s="1" t="n">
        <v>2</v>
      </c>
      <c r="G137" s="1" t="n">
        <v>0</v>
      </c>
      <c r="H137" s="27" t="s">
        <v>242</v>
      </c>
      <c r="I137" s="1" t="n">
        <v>2</v>
      </c>
      <c r="J137" s="1" t="n">
        <v>1513.6</v>
      </c>
      <c r="K137" s="1" t="n">
        <v>1517.7</v>
      </c>
      <c r="L137" s="26" t="n">
        <v>0.423</v>
      </c>
      <c r="M137" s="1" t="n">
        <v>26.7</v>
      </c>
      <c r="N137" s="1" t="n">
        <v>22.1</v>
      </c>
      <c r="O137" s="1" t="n">
        <v>1.01</v>
      </c>
      <c r="P137" s="1" t="n">
        <v>1</v>
      </c>
      <c r="Q137" s="1" t="n">
        <v>1.15</v>
      </c>
      <c r="R137" s="1" t="n">
        <v>20.8</v>
      </c>
      <c r="S137" s="1" t="n">
        <v>-12.7</v>
      </c>
      <c r="T137" s="1" t="n">
        <v>1534.3</v>
      </c>
      <c r="U137" s="1" t="n">
        <v>1505</v>
      </c>
      <c r="V137" s="1" t="s">
        <v>270</v>
      </c>
      <c r="W137" s="1" t="s">
        <v>278</v>
      </c>
    </row>
    <row r="138" customFormat="false" ht="15" hidden="false" customHeight="true" outlineLevel="0" collapsed="false">
      <c r="A138" s="1" t="n">
        <v>137</v>
      </c>
      <c r="B138" s="24" t="s">
        <v>365</v>
      </c>
      <c r="C138" s="1" t="s">
        <v>31</v>
      </c>
      <c r="D138" s="1" t="s">
        <v>140</v>
      </c>
      <c r="E138" s="1" t="s">
        <v>148</v>
      </c>
      <c r="F138" s="1" t="n">
        <v>2</v>
      </c>
      <c r="G138" s="1" t="n">
        <v>2</v>
      </c>
      <c r="H138" s="25" t="s">
        <v>239</v>
      </c>
      <c r="I138" s="1" t="n">
        <v>0</v>
      </c>
      <c r="J138" s="1" t="n">
        <v>1499.4</v>
      </c>
      <c r="K138" s="1" t="n">
        <v>1486.9</v>
      </c>
      <c r="L138" s="26" t="n">
        <v>0.446</v>
      </c>
      <c r="M138" s="1" t="n">
        <v>17.1</v>
      </c>
      <c r="N138" s="1" t="n">
        <v>21.9</v>
      </c>
      <c r="O138" s="1" t="n">
        <v>1</v>
      </c>
      <c r="P138" s="1" t="n">
        <v>0.9</v>
      </c>
      <c r="Q138" s="1" t="n">
        <v>1</v>
      </c>
      <c r="R138" s="1" t="n">
        <v>0.9</v>
      </c>
      <c r="S138" s="1" t="n">
        <v>-1.2</v>
      </c>
      <c r="T138" s="1" t="n">
        <v>1500.3</v>
      </c>
      <c r="U138" s="1" t="n">
        <v>1485.8</v>
      </c>
      <c r="V138" s="1" t="s">
        <v>366</v>
      </c>
      <c r="W138" s="1" t="s">
        <v>306</v>
      </c>
    </row>
    <row r="139" customFormat="false" ht="15" hidden="false" customHeight="true" outlineLevel="0" collapsed="false">
      <c r="A139" s="1" t="n">
        <v>138</v>
      </c>
      <c r="B139" s="24" t="s">
        <v>365</v>
      </c>
      <c r="C139" s="1" t="s">
        <v>31</v>
      </c>
      <c r="D139" s="1" t="s">
        <v>136</v>
      </c>
      <c r="E139" s="1" t="s">
        <v>163</v>
      </c>
      <c r="F139" s="1" t="n">
        <v>0</v>
      </c>
      <c r="G139" s="1" t="n">
        <v>2</v>
      </c>
      <c r="H139" s="28" t="s">
        <v>246</v>
      </c>
      <c r="I139" s="1" t="n">
        <v>2</v>
      </c>
      <c r="J139" s="1" t="n">
        <v>1517.4</v>
      </c>
      <c r="K139" s="1" t="n">
        <v>1511.8</v>
      </c>
      <c r="L139" s="26" t="n">
        <v>0.437</v>
      </c>
      <c r="M139" s="1" t="n">
        <v>29.9</v>
      </c>
      <c r="N139" s="1" t="n">
        <v>36.2</v>
      </c>
      <c r="O139" s="1" t="n">
        <v>1.01</v>
      </c>
      <c r="P139" s="1" t="n">
        <v>1.35</v>
      </c>
      <c r="Q139" s="1" t="n">
        <v>1.15</v>
      </c>
      <c r="R139" s="1" t="n">
        <v>-13.1</v>
      </c>
      <c r="S139" s="1" t="n">
        <v>23.1</v>
      </c>
      <c r="T139" s="1" t="n">
        <v>1504.4</v>
      </c>
      <c r="U139" s="1" t="n">
        <v>1534.8</v>
      </c>
      <c r="V139" s="1" t="s">
        <v>320</v>
      </c>
      <c r="W139" s="1" t="s">
        <v>334</v>
      </c>
    </row>
    <row r="140" customFormat="false" ht="15" hidden="false" customHeight="true" outlineLevel="0" collapsed="false">
      <c r="A140" s="1" t="n">
        <v>139</v>
      </c>
      <c r="B140" s="24" t="s">
        <v>367</v>
      </c>
      <c r="C140" s="1" t="s">
        <v>30</v>
      </c>
      <c r="D140" s="1" t="s">
        <v>124</v>
      </c>
      <c r="E140" s="1" t="s">
        <v>117</v>
      </c>
      <c r="F140" s="1" t="n">
        <v>0</v>
      </c>
      <c r="G140" s="1" t="n">
        <v>2</v>
      </c>
      <c r="H140" s="28" t="s">
        <v>246</v>
      </c>
      <c r="I140" s="1" t="n">
        <v>2</v>
      </c>
      <c r="J140" s="1" t="n">
        <v>1486</v>
      </c>
      <c r="K140" s="1" t="n">
        <v>1518.4</v>
      </c>
      <c r="L140" s="26" t="n">
        <v>0.384</v>
      </c>
      <c r="M140" s="1" t="n">
        <v>28.3</v>
      </c>
      <c r="N140" s="1" t="n">
        <v>34.3</v>
      </c>
      <c r="O140" s="1" t="n">
        <v>0.96</v>
      </c>
      <c r="P140" s="1" t="n">
        <v>1.35</v>
      </c>
      <c r="Q140" s="1" t="n">
        <v>1.15</v>
      </c>
      <c r="R140" s="1" t="n">
        <v>-10.9</v>
      </c>
      <c r="S140" s="1" t="n">
        <v>20</v>
      </c>
      <c r="T140" s="1" t="n">
        <v>1475.2</v>
      </c>
      <c r="U140" s="1" t="n">
        <v>1538.4</v>
      </c>
      <c r="V140" s="1" t="s">
        <v>363</v>
      </c>
      <c r="W140" s="1" t="s">
        <v>368</v>
      </c>
    </row>
    <row r="141" customFormat="false" ht="15" hidden="false" customHeight="true" outlineLevel="0" collapsed="false">
      <c r="A141" s="1" t="n">
        <v>140</v>
      </c>
      <c r="B141" s="24" t="s">
        <v>369</v>
      </c>
      <c r="C141" s="1" t="s">
        <v>30</v>
      </c>
      <c r="D141" s="1" t="s">
        <v>115</v>
      </c>
      <c r="E141" s="1" t="s">
        <v>166</v>
      </c>
      <c r="F141" s="1" t="n">
        <v>0</v>
      </c>
      <c r="G141" s="1" t="n">
        <v>0</v>
      </c>
      <c r="H141" s="25" t="s">
        <v>239</v>
      </c>
      <c r="I141" s="1" t="n">
        <v>0</v>
      </c>
      <c r="J141" s="1" t="n">
        <v>1500.5</v>
      </c>
      <c r="K141" s="1" t="n">
        <v>1493.5</v>
      </c>
      <c r="L141" s="26" t="n">
        <v>0.438</v>
      </c>
      <c r="M141" s="1" t="n">
        <v>18</v>
      </c>
      <c r="N141" s="1" t="n">
        <v>23</v>
      </c>
      <c r="O141" s="1" t="n">
        <v>1</v>
      </c>
      <c r="P141" s="1" t="n">
        <v>0.9</v>
      </c>
      <c r="Q141" s="1" t="n">
        <v>1</v>
      </c>
      <c r="R141" s="1" t="n">
        <v>1.1</v>
      </c>
      <c r="S141" s="1" t="n">
        <v>-1.4</v>
      </c>
      <c r="T141" s="1" t="n">
        <v>1501.6</v>
      </c>
      <c r="U141" s="1" t="n">
        <v>1492.1</v>
      </c>
      <c r="V141" s="1" t="s">
        <v>366</v>
      </c>
      <c r="W141" s="1" t="s">
        <v>370</v>
      </c>
    </row>
    <row r="142" customFormat="false" ht="15" hidden="false" customHeight="true" outlineLevel="0" collapsed="false">
      <c r="A142" s="1" t="n">
        <v>141</v>
      </c>
      <c r="B142" s="24" t="s">
        <v>371</v>
      </c>
      <c r="C142" s="1" t="s">
        <v>31</v>
      </c>
      <c r="D142" s="1" t="s">
        <v>165</v>
      </c>
      <c r="E142" s="1" t="s">
        <v>178</v>
      </c>
      <c r="F142" s="1" t="n">
        <v>1</v>
      </c>
      <c r="G142" s="1" t="n">
        <v>0</v>
      </c>
      <c r="H142" s="27" t="s">
        <v>242</v>
      </c>
      <c r="I142" s="1" t="n">
        <v>1</v>
      </c>
      <c r="J142" s="1" t="n">
        <v>1513</v>
      </c>
      <c r="K142" s="1" t="n">
        <v>1484.7</v>
      </c>
      <c r="L142" s="26" t="n">
        <v>0.469</v>
      </c>
      <c r="M142" s="1" t="n">
        <v>22.2</v>
      </c>
      <c r="N142" s="1" t="n">
        <v>19.3</v>
      </c>
      <c r="O142" s="1" t="n">
        <v>0.96</v>
      </c>
      <c r="P142" s="1" t="n">
        <v>1</v>
      </c>
      <c r="Q142" s="1" t="n">
        <v>1</v>
      </c>
      <c r="R142" s="1" t="n">
        <v>14</v>
      </c>
      <c r="S142" s="1" t="n">
        <v>-10.2</v>
      </c>
      <c r="T142" s="1" t="n">
        <v>1527</v>
      </c>
      <c r="U142" s="1" t="n">
        <v>1474.5</v>
      </c>
      <c r="V142" s="1" t="s">
        <v>303</v>
      </c>
      <c r="W142" s="1" t="s">
        <v>323</v>
      </c>
    </row>
    <row r="143" customFormat="false" ht="15" hidden="false" customHeight="true" outlineLevel="0" collapsed="false">
      <c r="A143" s="1" t="n">
        <v>142</v>
      </c>
      <c r="B143" s="24" t="s">
        <v>371</v>
      </c>
      <c r="C143" s="1" t="s">
        <v>31</v>
      </c>
      <c r="D143" s="1" t="s">
        <v>177</v>
      </c>
      <c r="E143" s="1" t="s">
        <v>20</v>
      </c>
      <c r="F143" s="1" t="n">
        <v>0</v>
      </c>
      <c r="G143" s="1" t="n">
        <v>0</v>
      </c>
      <c r="H143" s="25" t="s">
        <v>239</v>
      </c>
      <c r="I143" s="1" t="n">
        <v>0</v>
      </c>
      <c r="J143" s="1" t="n">
        <v>1555.5</v>
      </c>
      <c r="K143" s="1" t="n">
        <v>1487.5</v>
      </c>
      <c r="L143" s="26" t="n">
        <v>0.526</v>
      </c>
      <c r="M143" s="1" t="n">
        <v>18</v>
      </c>
      <c r="N143" s="1" t="n">
        <v>23</v>
      </c>
      <c r="O143" s="1" t="n">
        <v>1</v>
      </c>
      <c r="P143" s="1" t="n">
        <v>0.9</v>
      </c>
      <c r="Q143" s="1" t="n">
        <v>1</v>
      </c>
      <c r="R143" s="1" t="n">
        <v>-0.5</v>
      </c>
      <c r="S143" s="1" t="n">
        <v>0.6</v>
      </c>
      <c r="T143" s="1" t="n">
        <v>1555</v>
      </c>
      <c r="U143" s="1" t="n">
        <v>1488.1</v>
      </c>
      <c r="V143" s="1" t="s">
        <v>329</v>
      </c>
      <c r="W143" s="1" t="s">
        <v>306</v>
      </c>
    </row>
    <row r="144" customFormat="false" ht="15" hidden="false" customHeight="true" outlineLevel="0" collapsed="false">
      <c r="A144" s="1" t="n">
        <v>143</v>
      </c>
      <c r="B144" s="24" t="s">
        <v>371</v>
      </c>
      <c r="C144" s="1" t="s">
        <v>33</v>
      </c>
      <c r="D144" s="1" t="s">
        <v>144</v>
      </c>
      <c r="E144" s="1" t="s">
        <v>17</v>
      </c>
      <c r="F144" s="1" t="n">
        <v>1</v>
      </c>
      <c r="G144" s="1" t="n">
        <v>3</v>
      </c>
      <c r="H144" s="28" t="s">
        <v>246</v>
      </c>
      <c r="I144" s="1" t="n">
        <v>2</v>
      </c>
      <c r="J144" s="1" t="n">
        <v>1540.8</v>
      </c>
      <c r="K144" s="1" t="n">
        <v>1553.6</v>
      </c>
      <c r="L144" s="26" t="n">
        <v>0.411</v>
      </c>
      <c r="M144" s="1" t="n">
        <v>29</v>
      </c>
      <c r="N144" s="1" t="n">
        <v>30.6</v>
      </c>
      <c r="O144" s="1" t="n">
        <v>0.98</v>
      </c>
      <c r="P144" s="1" t="n">
        <v>1.35</v>
      </c>
      <c r="Q144" s="1" t="n">
        <v>1.15</v>
      </c>
      <c r="R144" s="1" t="n">
        <v>-11.9</v>
      </c>
      <c r="S144" s="1" t="n">
        <v>18.7</v>
      </c>
      <c r="T144" s="1" t="n">
        <v>1528.8</v>
      </c>
      <c r="U144" s="1" t="n">
        <v>1572.2</v>
      </c>
      <c r="V144" s="1" t="s">
        <v>304</v>
      </c>
      <c r="W144" s="1" t="s">
        <v>309</v>
      </c>
    </row>
    <row r="145" customFormat="false" ht="15" hidden="false" customHeight="true" outlineLevel="0" collapsed="false">
      <c r="A145" s="1" t="n">
        <v>144</v>
      </c>
      <c r="B145" s="24" t="s">
        <v>372</v>
      </c>
      <c r="C145" s="1" t="s">
        <v>30</v>
      </c>
      <c r="D145" s="1" t="s">
        <v>18</v>
      </c>
      <c r="E145" s="1" t="s">
        <v>116</v>
      </c>
      <c r="F145" s="1" t="n">
        <v>2</v>
      </c>
      <c r="G145" s="1" t="n">
        <v>0</v>
      </c>
      <c r="H145" s="27" t="s">
        <v>242</v>
      </c>
      <c r="I145" s="1" t="n">
        <v>2</v>
      </c>
      <c r="J145" s="1" t="n">
        <v>1523.5</v>
      </c>
      <c r="K145" s="1" t="n">
        <v>1499.3</v>
      </c>
      <c r="L145" s="26" t="n">
        <v>0.463</v>
      </c>
      <c r="M145" s="1" t="n">
        <v>25.6</v>
      </c>
      <c r="N145" s="1" t="n">
        <v>21.2</v>
      </c>
      <c r="O145" s="1" t="n">
        <v>0.97</v>
      </c>
      <c r="P145" s="1" t="n">
        <v>1</v>
      </c>
      <c r="Q145" s="1" t="n">
        <v>1.15</v>
      </c>
      <c r="R145" s="1" t="n">
        <v>18.9</v>
      </c>
      <c r="S145" s="1" t="n">
        <v>-11.4</v>
      </c>
      <c r="T145" s="1" t="n">
        <v>1542.4</v>
      </c>
      <c r="U145" s="1" t="n">
        <v>1487.9</v>
      </c>
      <c r="V145" s="1" t="s">
        <v>343</v>
      </c>
      <c r="W145" s="1" t="s">
        <v>340</v>
      </c>
    </row>
    <row r="146" customFormat="false" ht="15" hidden="false" customHeight="true" outlineLevel="0" collapsed="false">
      <c r="A146" s="1" t="n">
        <v>145</v>
      </c>
      <c r="B146" s="24" t="s">
        <v>373</v>
      </c>
      <c r="C146" s="1" t="s">
        <v>32</v>
      </c>
      <c r="D146" s="1" t="s">
        <v>195</v>
      </c>
      <c r="E146" s="1" t="s">
        <v>199</v>
      </c>
      <c r="F146" s="1" t="n">
        <v>4</v>
      </c>
      <c r="G146" s="1" t="n">
        <v>2</v>
      </c>
      <c r="H146" s="27" t="s">
        <v>242</v>
      </c>
      <c r="I146" s="1" t="n">
        <v>2</v>
      </c>
      <c r="J146" s="1" t="n">
        <v>1518.1</v>
      </c>
      <c r="K146" s="1" t="n">
        <v>1550.7</v>
      </c>
      <c r="L146" s="26" t="n">
        <v>0.383</v>
      </c>
      <c r="M146" s="1" t="n">
        <v>23.6</v>
      </c>
      <c r="N146" s="1" t="n">
        <v>23.6</v>
      </c>
      <c r="O146" s="1" t="n">
        <v>1.08</v>
      </c>
      <c r="P146" s="1" t="n">
        <v>1</v>
      </c>
      <c r="Q146" s="1" t="n">
        <v>1.15</v>
      </c>
      <c r="R146" s="1" t="n">
        <v>19.3</v>
      </c>
      <c r="S146" s="1" t="n">
        <v>-14.6</v>
      </c>
      <c r="T146" s="1" t="n">
        <v>1537.4</v>
      </c>
      <c r="U146" s="1" t="n">
        <v>1536.1</v>
      </c>
      <c r="V146" s="1" t="s">
        <v>350</v>
      </c>
      <c r="W146" s="1" t="s">
        <v>304</v>
      </c>
    </row>
    <row r="147" customFormat="false" ht="15" hidden="false" customHeight="true" outlineLevel="0" collapsed="false">
      <c r="A147" s="1" t="n">
        <v>146</v>
      </c>
      <c r="B147" s="24" t="s">
        <v>374</v>
      </c>
      <c r="C147" s="1" t="s">
        <v>33</v>
      </c>
      <c r="D147" s="1" t="s">
        <v>150</v>
      </c>
      <c r="E147" s="1" t="s">
        <v>144</v>
      </c>
      <c r="F147" s="1" t="n">
        <v>1</v>
      </c>
      <c r="G147" s="1" t="n">
        <v>0</v>
      </c>
      <c r="H147" s="27" t="s">
        <v>242</v>
      </c>
      <c r="I147" s="1" t="n">
        <v>1</v>
      </c>
      <c r="J147" s="1" t="n">
        <v>1459.2</v>
      </c>
      <c r="K147" s="1" t="n">
        <v>1528.8</v>
      </c>
      <c r="L147" s="26" t="n">
        <v>0.334</v>
      </c>
      <c r="M147" s="1" t="n">
        <v>23</v>
      </c>
      <c r="N147" s="1" t="n">
        <v>23.5</v>
      </c>
      <c r="O147" s="1" t="n">
        <v>1.17</v>
      </c>
      <c r="P147" s="1" t="n">
        <v>1</v>
      </c>
      <c r="Q147" s="1" t="n">
        <v>1</v>
      </c>
      <c r="R147" s="1" t="n">
        <v>17.6</v>
      </c>
      <c r="S147" s="1" t="n">
        <v>-15.6</v>
      </c>
      <c r="T147" s="1" t="n">
        <v>1476.8</v>
      </c>
      <c r="U147" s="1" t="n">
        <v>1513.2</v>
      </c>
      <c r="V147" s="1" t="s">
        <v>375</v>
      </c>
      <c r="W147" s="1" t="s">
        <v>361</v>
      </c>
    </row>
    <row r="148" customFormat="false" ht="15" hidden="false" customHeight="true" outlineLevel="0" collapsed="false">
      <c r="A148" s="1" t="n">
        <v>147</v>
      </c>
      <c r="B148" s="24" t="s">
        <v>376</v>
      </c>
      <c r="C148" s="1" t="s">
        <v>30</v>
      </c>
      <c r="D148" s="1" t="s">
        <v>116</v>
      </c>
      <c r="E148" s="1" t="s">
        <v>142</v>
      </c>
      <c r="F148" s="1" t="n">
        <v>2</v>
      </c>
      <c r="G148" s="1" t="n">
        <v>0</v>
      </c>
      <c r="H148" s="27" t="s">
        <v>242</v>
      </c>
      <c r="I148" s="1" t="n">
        <v>2</v>
      </c>
      <c r="J148" s="1" t="n">
        <v>1487.9</v>
      </c>
      <c r="K148" s="1" t="n">
        <v>1497.1</v>
      </c>
      <c r="L148" s="26" t="n">
        <v>0.416</v>
      </c>
      <c r="M148" s="1" t="n">
        <v>27.1</v>
      </c>
      <c r="N148" s="1" t="n">
        <v>22.4</v>
      </c>
      <c r="O148" s="1" t="n">
        <v>1.02</v>
      </c>
      <c r="P148" s="1" t="n">
        <v>1</v>
      </c>
      <c r="Q148" s="1" t="n">
        <v>1.15</v>
      </c>
      <c r="R148" s="1" t="n">
        <v>21.2</v>
      </c>
      <c r="S148" s="1" t="n">
        <v>-13.1</v>
      </c>
      <c r="T148" s="1" t="n">
        <v>1509.1</v>
      </c>
      <c r="U148" s="1" t="n">
        <v>1484</v>
      </c>
      <c r="V148" s="1" t="s">
        <v>377</v>
      </c>
      <c r="W148" s="1" t="s">
        <v>378</v>
      </c>
    </row>
    <row r="149" customFormat="false" ht="15" hidden="false" customHeight="true" outlineLevel="0" collapsed="false">
      <c r="A149" s="1" t="n">
        <v>148</v>
      </c>
      <c r="B149" s="24" t="s">
        <v>379</v>
      </c>
      <c r="C149" s="1" t="s">
        <v>29</v>
      </c>
      <c r="D149" s="1" t="s">
        <v>133</v>
      </c>
      <c r="E149" s="1" t="s">
        <v>121</v>
      </c>
      <c r="F149" s="1" t="n">
        <v>0</v>
      </c>
      <c r="G149" s="1" t="n">
        <v>3</v>
      </c>
      <c r="H149" s="28" t="s">
        <v>246</v>
      </c>
      <c r="I149" s="1" t="n">
        <v>3</v>
      </c>
      <c r="J149" s="1" t="n">
        <v>1466.3</v>
      </c>
      <c r="K149" s="1" t="n">
        <v>1493.2</v>
      </c>
      <c r="L149" s="26" t="n">
        <v>0.391</v>
      </c>
      <c r="M149" s="1" t="n">
        <v>27.4</v>
      </c>
      <c r="N149" s="1" t="n">
        <v>39</v>
      </c>
      <c r="O149" s="1" t="n">
        <v>0.97</v>
      </c>
      <c r="P149" s="1" t="n">
        <v>1.35</v>
      </c>
      <c r="Q149" s="1" t="n">
        <v>1.3</v>
      </c>
      <c r="R149" s="1" t="n">
        <v>-10.7</v>
      </c>
      <c r="S149" s="1" t="n">
        <v>27</v>
      </c>
      <c r="T149" s="1" t="n">
        <v>1455.5</v>
      </c>
      <c r="U149" s="1" t="n">
        <v>1520.1</v>
      </c>
      <c r="V149" s="1" t="s">
        <v>380</v>
      </c>
      <c r="W149" s="1" t="s">
        <v>381</v>
      </c>
    </row>
    <row r="150" customFormat="false" ht="15" hidden="false" customHeight="true" outlineLevel="0" collapsed="false">
      <c r="A150" s="1" t="n">
        <v>149</v>
      </c>
      <c r="B150" s="24" t="s">
        <v>382</v>
      </c>
      <c r="C150" s="1" t="s">
        <v>30</v>
      </c>
      <c r="D150" s="1" t="s">
        <v>173</v>
      </c>
      <c r="E150" s="1" t="s">
        <v>181</v>
      </c>
      <c r="F150" s="1" t="n">
        <v>1</v>
      </c>
      <c r="G150" s="1" t="n">
        <v>2</v>
      </c>
      <c r="H150" s="28" t="s">
        <v>246</v>
      </c>
      <c r="I150" s="1" t="n">
        <v>1</v>
      </c>
      <c r="J150" s="1" t="n">
        <v>1509.1</v>
      </c>
      <c r="K150" s="1" t="n">
        <v>1525.4</v>
      </c>
      <c r="L150" s="26" t="n">
        <v>0.406</v>
      </c>
      <c r="M150" s="1" t="n">
        <v>25.1</v>
      </c>
      <c r="N150" s="1" t="n">
        <v>26.5</v>
      </c>
      <c r="O150" s="1" t="n">
        <v>0.98</v>
      </c>
      <c r="P150" s="1" t="n">
        <v>1.35</v>
      </c>
      <c r="Q150" s="1" t="n">
        <v>1</v>
      </c>
      <c r="R150" s="1" t="n">
        <v>-10.2</v>
      </c>
      <c r="S150" s="1" t="n">
        <v>13.4</v>
      </c>
      <c r="T150" s="1" t="n">
        <v>1498.9</v>
      </c>
      <c r="U150" s="1" t="n">
        <v>1538.7</v>
      </c>
      <c r="V150" s="1" t="s">
        <v>383</v>
      </c>
      <c r="W150" s="1" t="s">
        <v>384</v>
      </c>
    </row>
    <row r="151" customFormat="false" ht="15" hidden="false" customHeight="true" outlineLevel="0" collapsed="false">
      <c r="A151" s="1" t="n">
        <v>150</v>
      </c>
      <c r="B151" s="24" t="s">
        <v>385</v>
      </c>
      <c r="C151" s="1" t="s">
        <v>31</v>
      </c>
      <c r="D151" s="1" t="s">
        <v>178</v>
      </c>
      <c r="E151" s="1" t="s">
        <v>164</v>
      </c>
      <c r="F151" s="1" t="n">
        <v>2</v>
      </c>
      <c r="G151" s="1" t="n">
        <v>2</v>
      </c>
      <c r="H151" s="25" t="s">
        <v>239</v>
      </c>
      <c r="I151" s="1" t="n">
        <v>0</v>
      </c>
      <c r="J151" s="1" t="n">
        <v>1474.5</v>
      </c>
      <c r="K151" s="1" t="n">
        <v>1488.7</v>
      </c>
      <c r="L151" s="26" t="n">
        <v>0.409</v>
      </c>
      <c r="M151" s="1" t="n">
        <v>21.9</v>
      </c>
      <c r="N151" s="1" t="n">
        <v>21.9</v>
      </c>
      <c r="O151" s="1" t="n">
        <v>1</v>
      </c>
      <c r="P151" s="1" t="n">
        <v>1.15</v>
      </c>
      <c r="Q151" s="1" t="n">
        <v>1</v>
      </c>
      <c r="R151" s="1" t="n">
        <v>2</v>
      </c>
      <c r="S151" s="1" t="n">
        <v>-2</v>
      </c>
      <c r="T151" s="1" t="n">
        <v>1476.5</v>
      </c>
      <c r="U151" s="1" t="n">
        <v>1486.7</v>
      </c>
      <c r="V151" s="1" t="s">
        <v>386</v>
      </c>
      <c r="W151" s="1" t="s">
        <v>387</v>
      </c>
    </row>
    <row r="152" customFormat="false" ht="15" hidden="false" customHeight="true" outlineLevel="0" collapsed="false">
      <c r="A152" s="1" t="n">
        <v>151</v>
      </c>
      <c r="B152" s="24" t="s">
        <v>388</v>
      </c>
      <c r="C152" s="1" t="s">
        <v>32</v>
      </c>
      <c r="D152" s="1" t="s">
        <v>193</v>
      </c>
      <c r="E152" s="1" t="s">
        <v>184</v>
      </c>
      <c r="F152" s="1" t="n">
        <v>1</v>
      </c>
      <c r="G152" s="1" t="n">
        <v>4</v>
      </c>
      <c r="H152" s="28" t="s">
        <v>246</v>
      </c>
      <c r="I152" s="1" t="n">
        <v>3</v>
      </c>
      <c r="J152" s="1" t="n">
        <v>1498.7</v>
      </c>
      <c r="K152" s="1" t="n">
        <v>1502.7</v>
      </c>
      <c r="L152" s="26" t="n">
        <v>0.423</v>
      </c>
      <c r="M152" s="1" t="n">
        <v>33.2</v>
      </c>
      <c r="N152" s="1" t="n">
        <v>34.9</v>
      </c>
      <c r="O152" s="1" t="n">
        <v>1</v>
      </c>
      <c r="P152" s="1" t="n">
        <v>1.35</v>
      </c>
      <c r="Q152" s="1" t="n">
        <v>1.3</v>
      </c>
      <c r="R152" s="1" t="n">
        <v>-14</v>
      </c>
      <c r="S152" s="1" t="n">
        <v>25.2</v>
      </c>
      <c r="T152" s="1" t="n">
        <v>1484.6</v>
      </c>
      <c r="U152" s="1" t="n">
        <v>1527.9</v>
      </c>
      <c r="V152" s="1" t="s">
        <v>327</v>
      </c>
      <c r="W152" s="1" t="s">
        <v>334</v>
      </c>
    </row>
    <row r="153" customFormat="false" ht="15" hidden="false" customHeight="true" outlineLevel="0" collapsed="false">
      <c r="A153" s="1" t="n">
        <v>152</v>
      </c>
      <c r="B153" s="24" t="s">
        <v>388</v>
      </c>
      <c r="C153" s="1" t="s">
        <v>32</v>
      </c>
      <c r="D153" s="1" t="s">
        <v>189</v>
      </c>
      <c r="E153" s="1" t="s">
        <v>186</v>
      </c>
      <c r="F153" s="1" t="n">
        <v>2</v>
      </c>
      <c r="G153" s="1" t="n">
        <v>1</v>
      </c>
      <c r="H153" s="27" t="s">
        <v>242</v>
      </c>
      <c r="I153" s="1" t="n">
        <v>1</v>
      </c>
      <c r="J153" s="1" t="n">
        <v>1505</v>
      </c>
      <c r="K153" s="1" t="n">
        <v>1476</v>
      </c>
      <c r="L153" s="26" t="n">
        <v>0.47</v>
      </c>
      <c r="M153" s="1" t="n">
        <v>19.3</v>
      </c>
      <c r="N153" s="1" t="n">
        <v>18.3</v>
      </c>
      <c r="O153" s="1" t="n">
        <v>0.96</v>
      </c>
      <c r="P153" s="1" t="n">
        <v>1</v>
      </c>
      <c r="Q153" s="1" t="n">
        <v>1</v>
      </c>
      <c r="R153" s="1" t="n">
        <v>12.1</v>
      </c>
      <c r="S153" s="1" t="n">
        <v>-9.7</v>
      </c>
      <c r="T153" s="1" t="n">
        <v>1517.1</v>
      </c>
      <c r="U153" s="1" t="n">
        <v>1466.2</v>
      </c>
      <c r="V153" s="1" t="s">
        <v>334</v>
      </c>
      <c r="W153" s="1" t="s">
        <v>314</v>
      </c>
    </row>
    <row r="154" customFormat="false" ht="15" hidden="false" customHeight="true" outlineLevel="0" collapsed="false">
      <c r="A154" s="1" t="n">
        <v>153</v>
      </c>
      <c r="B154" s="24" t="s">
        <v>388</v>
      </c>
      <c r="C154" s="1" t="s">
        <v>32</v>
      </c>
      <c r="D154" s="1" t="s">
        <v>185</v>
      </c>
      <c r="E154" s="1" t="s">
        <v>188</v>
      </c>
      <c r="F154" s="1" t="n">
        <v>0</v>
      </c>
      <c r="G154" s="1" t="n">
        <v>0</v>
      </c>
      <c r="H154" s="25" t="s">
        <v>239</v>
      </c>
      <c r="I154" s="1" t="n">
        <v>0</v>
      </c>
      <c r="J154" s="1" t="n">
        <v>1528.9</v>
      </c>
      <c r="K154" s="1" t="n">
        <v>1513.2</v>
      </c>
      <c r="L154" s="26" t="n">
        <v>0.451</v>
      </c>
      <c r="M154" s="1" t="n">
        <v>18</v>
      </c>
      <c r="N154" s="1" t="n">
        <v>23</v>
      </c>
      <c r="O154" s="1" t="n">
        <v>1</v>
      </c>
      <c r="P154" s="1" t="n">
        <v>0.9</v>
      </c>
      <c r="Q154" s="1" t="n">
        <v>1</v>
      </c>
      <c r="R154" s="1" t="n">
        <v>0.9</v>
      </c>
      <c r="S154" s="1" t="n">
        <v>-1.1</v>
      </c>
      <c r="T154" s="1" t="n">
        <v>1529.8</v>
      </c>
      <c r="U154" s="1" t="n">
        <v>1512.1</v>
      </c>
      <c r="V154" s="1" t="s">
        <v>329</v>
      </c>
      <c r="W154" s="1" t="s">
        <v>312</v>
      </c>
    </row>
    <row r="155" customFormat="false" ht="15" hidden="false" customHeight="true" outlineLevel="0" collapsed="false">
      <c r="A155" s="1" t="n">
        <v>154</v>
      </c>
      <c r="B155" s="24" t="s">
        <v>388</v>
      </c>
      <c r="C155" s="1" t="s">
        <v>32</v>
      </c>
      <c r="D155" s="1" t="s">
        <v>197</v>
      </c>
      <c r="E155" s="1" t="s">
        <v>196</v>
      </c>
      <c r="F155" s="1" t="n">
        <v>1</v>
      </c>
      <c r="G155" s="1" t="n">
        <v>2</v>
      </c>
      <c r="H155" s="28" t="s">
        <v>246</v>
      </c>
      <c r="I155" s="1" t="n">
        <v>1</v>
      </c>
      <c r="J155" s="1" t="n">
        <v>1511.5</v>
      </c>
      <c r="K155" s="1" t="n">
        <v>1507.2</v>
      </c>
      <c r="L155" s="26" t="n">
        <v>0.435</v>
      </c>
      <c r="M155" s="1" t="n">
        <v>25.9</v>
      </c>
      <c r="N155" s="1" t="n">
        <v>27.3</v>
      </c>
      <c r="O155" s="1" t="n">
        <v>1.01</v>
      </c>
      <c r="P155" s="1" t="n">
        <v>1.35</v>
      </c>
      <c r="Q155" s="1" t="n">
        <v>1</v>
      </c>
      <c r="R155" s="1" t="n">
        <v>-11.3</v>
      </c>
      <c r="S155" s="1" t="n">
        <v>14.6</v>
      </c>
      <c r="T155" s="1" t="n">
        <v>1500.2</v>
      </c>
      <c r="U155" s="1" t="n">
        <v>1521.8</v>
      </c>
      <c r="V155" s="1" t="s">
        <v>317</v>
      </c>
      <c r="W155" s="1" t="s">
        <v>348</v>
      </c>
    </row>
    <row r="156" customFormat="false" ht="15" hidden="false" customHeight="true" outlineLevel="0" collapsed="false">
      <c r="A156" s="1" t="n">
        <v>155</v>
      </c>
      <c r="B156" s="24" t="s">
        <v>388</v>
      </c>
      <c r="C156" s="1" t="s">
        <v>32</v>
      </c>
      <c r="D156" s="1" t="s">
        <v>183</v>
      </c>
      <c r="E156" s="1" t="s">
        <v>190</v>
      </c>
      <c r="F156" s="1" t="n">
        <v>1</v>
      </c>
      <c r="G156" s="1" t="n">
        <v>3</v>
      </c>
      <c r="H156" s="28" t="s">
        <v>246</v>
      </c>
      <c r="I156" s="1" t="n">
        <v>2</v>
      </c>
      <c r="J156" s="1" t="n">
        <v>1511.4</v>
      </c>
      <c r="K156" s="1" t="n">
        <v>1489.5</v>
      </c>
      <c r="L156" s="26" t="n">
        <v>0.46</v>
      </c>
      <c r="M156" s="1" t="n">
        <v>31.1</v>
      </c>
      <c r="N156" s="1" t="n">
        <v>32.8</v>
      </c>
      <c r="O156" s="1" t="n">
        <v>1.05</v>
      </c>
      <c r="P156" s="1" t="n">
        <v>1.35</v>
      </c>
      <c r="Q156" s="1" t="n">
        <v>1.15</v>
      </c>
      <c r="R156" s="1" t="n">
        <v>-14.3</v>
      </c>
      <c r="S156" s="1" t="n">
        <v>21.6</v>
      </c>
      <c r="T156" s="1" t="n">
        <v>1497.1</v>
      </c>
      <c r="U156" s="1" t="n">
        <v>1511.1</v>
      </c>
      <c r="V156" s="1" t="s">
        <v>317</v>
      </c>
      <c r="W156" s="1" t="s">
        <v>318</v>
      </c>
    </row>
    <row r="157" customFormat="false" ht="15" hidden="false" customHeight="true" outlineLevel="0" collapsed="false">
      <c r="A157" s="1" t="n">
        <v>156</v>
      </c>
      <c r="B157" s="24" t="s">
        <v>389</v>
      </c>
      <c r="C157" s="1" t="s">
        <v>29</v>
      </c>
      <c r="D157" s="1" t="s">
        <v>129</v>
      </c>
      <c r="E157" s="1" t="s">
        <v>125</v>
      </c>
      <c r="F157" s="1" t="n">
        <v>0</v>
      </c>
      <c r="G157" s="1" t="n">
        <v>0</v>
      </c>
      <c r="H157" s="25" t="s">
        <v>239</v>
      </c>
      <c r="I157" s="1" t="n">
        <v>0</v>
      </c>
      <c r="J157" s="1" t="n">
        <v>1540.6</v>
      </c>
      <c r="K157" s="1" t="n">
        <v>1477.6</v>
      </c>
      <c r="L157" s="26" t="n">
        <v>0.519</v>
      </c>
      <c r="M157" s="1" t="n">
        <v>18</v>
      </c>
      <c r="N157" s="1" t="n">
        <v>23</v>
      </c>
      <c r="O157" s="1" t="n">
        <v>1</v>
      </c>
      <c r="P157" s="1" t="n">
        <v>0.9</v>
      </c>
      <c r="Q157" s="1" t="n">
        <v>1</v>
      </c>
      <c r="R157" s="1" t="n">
        <v>-0.3</v>
      </c>
      <c r="S157" s="1" t="n">
        <v>0.4</v>
      </c>
      <c r="T157" s="1" t="n">
        <v>1540.2</v>
      </c>
      <c r="U157" s="1" t="n">
        <v>1478</v>
      </c>
      <c r="V157" s="1" t="s">
        <v>390</v>
      </c>
      <c r="W157" s="1" t="s">
        <v>391</v>
      </c>
    </row>
    <row r="158" customFormat="false" ht="15" hidden="false" customHeight="true" outlineLevel="0" collapsed="false">
      <c r="A158" s="1" t="n">
        <v>157</v>
      </c>
      <c r="B158" s="24" t="s">
        <v>389</v>
      </c>
      <c r="C158" s="1" t="s">
        <v>29</v>
      </c>
      <c r="D158" s="1" t="s">
        <v>23</v>
      </c>
      <c r="E158" s="1" t="s">
        <v>152</v>
      </c>
      <c r="F158" s="1" t="n">
        <v>2</v>
      </c>
      <c r="G158" s="1" t="n">
        <v>1</v>
      </c>
      <c r="H158" s="27" t="s">
        <v>242</v>
      </c>
      <c r="I158" s="1" t="n">
        <v>1</v>
      </c>
      <c r="J158" s="1" t="n">
        <v>1560.3</v>
      </c>
      <c r="K158" s="1" t="n">
        <v>1517.8</v>
      </c>
      <c r="L158" s="26" t="n">
        <v>0.489</v>
      </c>
      <c r="M158" s="1" t="n">
        <v>20.8</v>
      </c>
      <c r="N158" s="1" t="n">
        <v>18</v>
      </c>
      <c r="O158" s="1" t="n">
        <v>0.95</v>
      </c>
      <c r="P158" s="1" t="n">
        <v>1</v>
      </c>
      <c r="Q158" s="1" t="n">
        <v>1</v>
      </c>
      <c r="R158" s="1" t="n">
        <v>12.7</v>
      </c>
      <c r="S158" s="1" t="n">
        <v>-9.2</v>
      </c>
      <c r="T158" s="1" t="n">
        <v>1573</v>
      </c>
      <c r="U158" s="1" t="n">
        <v>1508.6</v>
      </c>
      <c r="V158" s="1" t="s">
        <v>337</v>
      </c>
      <c r="W158" s="1" t="s">
        <v>392</v>
      </c>
    </row>
    <row r="159" customFormat="false" ht="15" hidden="false" customHeight="true" outlineLevel="0" collapsed="false">
      <c r="A159" s="1" t="n">
        <v>158</v>
      </c>
      <c r="B159" s="24" t="s">
        <v>389</v>
      </c>
      <c r="C159" s="1" t="s">
        <v>29</v>
      </c>
      <c r="D159" s="1" t="s">
        <v>21</v>
      </c>
      <c r="E159" s="1" t="s">
        <v>126</v>
      </c>
      <c r="F159" s="1" t="n">
        <v>0</v>
      </c>
      <c r="G159" s="1" t="n">
        <v>1</v>
      </c>
      <c r="H159" s="28" t="s">
        <v>246</v>
      </c>
      <c r="I159" s="1" t="n">
        <v>1</v>
      </c>
      <c r="J159" s="1" t="n">
        <v>1568.3</v>
      </c>
      <c r="K159" s="1" t="n">
        <v>1517</v>
      </c>
      <c r="L159" s="26" t="n">
        <v>0.502</v>
      </c>
      <c r="M159" s="1" t="n">
        <v>33.5</v>
      </c>
      <c r="N159" s="1" t="n">
        <v>35</v>
      </c>
      <c r="O159" s="1" t="n">
        <v>1.13</v>
      </c>
      <c r="P159" s="1" t="n">
        <v>1.35</v>
      </c>
      <c r="Q159" s="1" t="n">
        <v>1</v>
      </c>
      <c r="R159" s="1" t="n">
        <v>-16.8</v>
      </c>
      <c r="S159" s="1" t="n">
        <v>21.1</v>
      </c>
      <c r="T159" s="1" t="n">
        <v>1551.5</v>
      </c>
      <c r="U159" s="1" t="n">
        <v>1538.1</v>
      </c>
      <c r="V159" s="1" t="s">
        <v>393</v>
      </c>
      <c r="W159" s="1" t="s">
        <v>343</v>
      </c>
    </row>
    <row r="160" customFormat="false" ht="15" hidden="false" customHeight="true" outlineLevel="0" collapsed="false">
      <c r="A160" s="1" t="n">
        <v>159</v>
      </c>
      <c r="B160" s="24" t="s">
        <v>389</v>
      </c>
      <c r="C160" s="1" t="s">
        <v>29</v>
      </c>
      <c r="D160" s="1" t="s">
        <v>122</v>
      </c>
      <c r="E160" s="1" t="s">
        <v>137</v>
      </c>
      <c r="F160" s="1" t="n">
        <v>1</v>
      </c>
      <c r="G160" s="1" t="n">
        <v>1</v>
      </c>
      <c r="H160" s="25" t="s">
        <v>239</v>
      </c>
      <c r="I160" s="1" t="n">
        <v>0</v>
      </c>
      <c r="J160" s="1" t="n">
        <v>1500.3</v>
      </c>
      <c r="K160" s="1" t="n">
        <v>1500.6</v>
      </c>
      <c r="L160" s="26" t="n">
        <v>0.428</v>
      </c>
      <c r="M160" s="1" t="n">
        <v>23</v>
      </c>
      <c r="N160" s="1" t="n">
        <v>23</v>
      </c>
      <c r="O160" s="1" t="n">
        <v>1</v>
      </c>
      <c r="P160" s="1" t="n">
        <v>1.15</v>
      </c>
      <c r="Q160" s="1" t="n">
        <v>1</v>
      </c>
      <c r="R160" s="1" t="n">
        <v>1.7</v>
      </c>
      <c r="S160" s="1" t="n">
        <v>-1.7</v>
      </c>
      <c r="T160" s="1" t="n">
        <v>1501.9</v>
      </c>
      <c r="U160" s="1" t="n">
        <v>1498.9</v>
      </c>
      <c r="V160" s="1" t="s">
        <v>394</v>
      </c>
      <c r="W160" s="1" t="s">
        <v>370</v>
      </c>
    </row>
    <row r="161" customFormat="false" ht="15" hidden="false" customHeight="true" outlineLevel="0" collapsed="false">
      <c r="A161" s="1" t="n">
        <v>160</v>
      </c>
      <c r="B161" s="24" t="s">
        <v>389</v>
      </c>
      <c r="C161" s="1" t="s">
        <v>29</v>
      </c>
      <c r="D161" s="1" t="s">
        <v>153</v>
      </c>
      <c r="E161" s="1" t="s">
        <v>179</v>
      </c>
      <c r="F161" s="1" t="n">
        <v>2</v>
      </c>
      <c r="G161" s="1" t="n">
        <v>2</v>
      </c>
      <c r="H161" s="25" t="s">
        <v>239</v>
      </c>
      <c r="I161" s="1" t="n">
        <v>0</v>
      </c>
      <c r="J161" s="1" t="n">
        <v>1476.1</v>
      </c>
      <c r="K161" s="1" t="n">
        <v>1479.3</v>
      </c>
      <c r="L161" s="26" t="n">
        <v>0.424</v>
      </c>
      <c r="M161" s="1" t="n">
        <v>21.9</v>
      </c>
      <c r="N161" s="1" t="n">
        <v>21.9</v>
      </c>
      <c r="O161" s="1" t="n">
        <v>1</v>
      </c>
      <c r="P161" s="1" t="n">
        <v>1.15</v>
      </c>
      <c r="Q161" s="1" t="n">
        <v>1</v>
      </c>
      <c r="R161" s="1" t="n">
        <v>1.7</v>
      </c>
      <c r="S161" s="1" t="n">
        <v>-1.7</v>
      </c>
      <c r="T161" s="1" t="n">
        <v>1477.8</v>
      </c>
      <c r="U161" s="1" t="n">
        <v>1477.7</v>
      </c>
      <c r="V161" s="1" t="s">
        <v>391</v>
      </c>
      <c r="W161" s="1" t="s">
        <v>395</v>
      </c>
    </row>
    <row r="162" customFormat="false" ht="15" hidden="false" customHeight="true" outlineLevel="0" collapsed="false">
      <c r="A162" s="1" t="n">
        <v>161</v>
      </c>
      <c r="B162" s="24" t="s">
        <v>396</v>
      </c>
      <c r="C162" s="1" t="s">
        <v>30</v>
      </c>
      <c r="D162" s="1" t="s">
        <v>176</v>
      </c>
      <c r="E162" s="1" t="s">
        <v>119</v>
      </c>
      <c r="F162" s="1" t="n">
        <v>3</v>
      </c>
      <c r="G162" s="1" t="n">
        <v>2</v>
      </c>
      <c r="H162" s="27" t="s">
        <v>242</v>
      </c>
      <c r="I162" s="1" t="n">
        <v>1</v>
      </c>
      <c r="J162" s="1" t="n">
        <v>1491.9</v>
      </c>
      <c r="K162" s="1" t="n">
        <v>1526.1</v>
      </c>
      <c r="L162" s="26" t="n">
        <v>0.381</v>
      </c>
      <c r="M162" s="1" t="n">
        <v>20.6</v>
      </c>
      <c r="N162" s="1" t="n">
        <v>20.6</v>
      </c>
      <c r="O162" s="1" t="n">
        <v>1.09</v>
      </c>
      <c r="P162" s="1" t="n">
        <v>1</v>
      </c>
      <c r="Q162" s="1" t="n">
        <v>1</v>
      </c>
      <c r="R162" s="1" t="n">
        <v>14.8</v>
      </c>
      <c r="S162" s="1" t="n">
        <v>-12.8</v>
      </c>
      <c r="T162" s="1" t="n">
        <v>1506.8</v>
      </c>
      <c r="U162" s="1" t="n">
        <v>1513.3</v>
      </c>
      <c r="V162" s="1" t="s">
        <v>397</v>
      </c>
      <c r="W162" s="1" t="s">
        <v>398</v>
      </c>
    </row>
    <row r="163" customFormat="false" ht="15" hidden="false" customHeight="true" outlineLevel="0" collapsed="false">
      <c r="A163" s="1" t="n">
        <v>162</v>
      </c>
      <c r="B163" s="24" t="s">
        <v>399</v>
      </c>
      <c r="C163" s="1" t="s">
        <v>33</v>
      </c>
      <c r="D163" s="1" t="s">
        <v>135</v>
      </c>
      <c r="E163" s="1" t="s">
        <v>155</v>
      </c>
      <c r="F163" s="1" t="n">
        <v>2</v>
      </c>
      <c r="G163" s="1" t="n">
        <v>0</v>
      </c>
      <c r="H163" s="27" t="s">
        <v>242</v>
      </c>
      <c r="I163" s="1" t="n">
        <v>2</v>
      </c>
      <c r="J163" s="1" t="n">
        <v>1547.2</v>
      </c>
      <c r="K163" s="1" t="n">
        <v>1515.6</v>
      </c>
      <c r="L163" s="26" t="n">
        <v>0.473</v>
      </c>
      <c r="M163" s="1" t="n">
        <v>25.4</v>
      </c>
      <c r="N163" s="1" t="n">
        <v>21</v>
      </c>
      <c r="O163" s="1" t="n">
        <v>0.96</v>
      </c>
      <c r="P163" s="1" t="n">
        <v>1</v>
      </c>
      <c r="Q163" s="1" t="n">
        <v>1.15</v>
      </c>
      <c r="R163" s="1" t="n">
        <v>18.5</v>
      </c>
      <c r="S163" s="1" t="n">
        <v>-11.1</v>
      </c>
      <c r="T163" s="1" t="n">
        <v>1565.7</v>
      </c>
      <c r="U163" s="1" t="n">
        <v>1504.6</v>
      </c>
      <c r="V163" s="1" t="s">
        <v>400</v>
      </c>
      <c r="W163" s="1" t="s">
        <v>401</v>
      </c>
    </row>
    <row r="164" customFormat="false" ht="15" hidden="false" customHeight="true" outlineLevel="0" collapsed="false">
      <c r="A164" s="1" t="n">
        <v>163</v>
      </c>
      <c r="B164" s="24" t="s">
        <v>402</v>
      </c>
      <c r="C164" s="1" t="s">
        <v>31</v>
      </c>
      <c r="D164" s="1" t="s">
        <v>147</v>
      </c>
      <c r="E164" s="1" t="s">
        <v>177</v>
      </c>
      <c r="F164" s="1" t="n">
        <v>0</v>
      </c>
      <c r="G164" s="1" t="n">
        <v>0</v>
      </c>
      <c r="H164" s="25" t="s">
        <v>239</v>
      </c>
      <c r="I164" s="1" t="n">
        <v>0</v>
      </c>
      <c r="J164" s="1" t="n">
        <v>1512.8</v>
      </c>
      <c r="K164" s="1" t="n">
        <v>1555</v>
      </c>
      <c r="L164" s="26" t="n">
        <v>0.37</v>
      </c>
      <c r="M164" s="1" t="n">
        <v>23</v>
      </c>
      <c r="N164" s="1" t="n">
        <v>23</v>
      </c>
      <c r="O164" s="1" t="n">
        <v>1</v>
      </c>
      <c r="P164" s="1" t="n">
        <v>1.15</v>
      </c>
      <c r="Q164" s="1" t="n">
        <v>1</v>
      </c>
      <c r="R164" s="1" t="n">
        <v>3</v>
      </c>
      <c r="S164" s="1" t="n">
        <v>-3</v>
      </c>
      <c r="T164" s="1" t="n">
        <v>1515.8</v>
      </c>
      <c r="U164" s="1" t="n">
        <v>1552</v>
      </c>
      <c r="V164" s="1" t="s">
        <v>403</v>
      </c>
      <c r="W164" s="1" t="s">
        <v>390</v>
      </c>
    </row>
    <row r="165" customFormat="false" ht="15" hidden="false" customHeight="true" outlineLevel="0" collapsed="false">
      <c r="A165" s="1" t="n">
        <v>164</v>
      </c>
      <c r="B165" s="24" t="s">
        <v>404</v>
      </c>
      <c r="C165" s="1" t="s">
        <v>32</v>
      </c>
      <c r="D165" s="1" t="s">
        <v>194</v>
      </c>
      <c r="E165" s="1" t="s">
        <v>15</v>
      </c>
      <c r="F165" s="1" t="n">
        <v>1</v>
      </c>
      <c r="G165" s="1" t="n">
        <v>6</v>
      </c>
      <c r="H165" s="28" t="s">
        <v>246</v>
      </c>
      <c r="I165" s="1" t="n">
        <v>5</v>
      </c>
      <c r="J165" s="1" t="n">
        <v>1476.5</v>
      </c>
      <c r="K165" s="1" t="n">
        <v>1534.3</v>
      </c>
      <c r="L165" s="26" t="n">
        <v>0.35</v>
      </c>
      <c r="M165" s="1" t="n">
        <v>35.7</v>
      </c>
      <c r="N165" s="1" t="n">
        <v>37.6</v>
      </c>
      <c r="O165" s="1" t="n">
        <v>0.93</v>
      </c>
      <c r="P165" s="1" t="n">
        <v>1.35</v>
      </c>
      <c r="Q165" s="1" t="n">
        <v>1.5</v>
      </c>
      <c r="R165" s="1" t="n">
        <v>-12.5</v>
      </c>
      <c r="S165" s="1" t="n">
        <v>24.4</v>
      </c>
      <c r="T165" s="1" t="n">
        <v>1464</v>
      </c>
      <c r="U165" s="1" t="n">
        <v>1558.7</v>
      </c>
      <c r="V165" s="1" t="s">
        <v>314</v>
      </c>
      <c r="W165" s="1" t="s">
        <v>309</v>
      </c>
    </row>
    <row r="166" customFormat="false" ht="15" hidden="false" customHeight="true" outlineLevel="0" collapsed="false">
      <c r="A166" s="1" t="n">
        <v>165</v>
      </c>
      <c r="B166" s="24" t="s">
        <v>404</v>
      </c>
      <c r="C166" s="1" t="s">
        <v>30</v>
      </c>
      <c r="D166" s="1" t="s">
        <v>124</v>
      </c>
      <c r="E166" s="1" t="s">
        <v>115</v>
      </c>
      <c r="F166" s="1" t="n">
        <v>1</v>
      </c>
      <c r="G166" s="1" t="n">
        <v>0</v>
      </c>
      <c r="H166" s="27" t="s">
        <v>242</v>
      </c>
      <c r="I166" s="1" t="n">
        <v>1</v>
      </c>
      <c r="J166" s="1" t="n">
        <v>1475.2</v>
      </c>
      <c r="K166" s="1" t="n">
        <v>1501.6</v>
      </c>
      <c r="L166" s="26" t="n">
        <v>0.392</v>
      </c>
      <c r="M166" s="1" t="n">
        <v>24.5</v>
      </c>
      <c r="N166" s="1" t="n">
        <v>21.3</v>
      </c>
      <c r="O166" s="1" t="n">
        <v>1.07</v>
      </c>
      <c r="P166" s="1" t="n">
        <v>1</v>
      </c>
      <c r="Q166" s="1" t="n">
        <v>1</v>
      </c>
      <c r="R166" s="1" t="n">
        <v>17.4</v>
      </c>
      <c r="S166" s="1" t="n">
        <v>-13</v>
      </c>
      <c r="T166" s="1" t="n">
        <v>1492.5</v>
      </c>
      <c r="U166" s="1" t="n">
        <v>1488.6</v>
      </c>
      <c r="V166" s="1" t="s">
        <v>405</v>
      </c>
      <c r="W166" s="1" t="s">
        <v>406</v>
      </c>
    </row>
    <row r="167" customFormat="false" ht="15" hidden="false" customHeight="true" outlineLevel="0" collapsed="false">
      <c r="A167" s="1" t="n">
        <v>166</v>
      </c>
      <c r="B167" s="24" t="s">
        <v>404</v>
      </c>
      <c r="C167" s="1" t="s">
        <v>29</v>
      </c>
      <c r="D167" s="1" t="s">
        <v>138</v>
      </c>
      <c r="E167" s="1" t="s">
        <v>128</v>
      </c>
      <c r="F167" s="1" t="n">
        <v>3</v>
      </c>
      <c r="G167" s="1" t="n">
        <v>2</v>
      </c>
      <c r="H167" s="27" t="s">
        <v>242</v>
      </c>
      <c r="I167" s="1" t="n">
        <v>1</v>
      </c>
      <c r="J167" s="1" t="n">
        <v>1515.6</v>
      </c>
      <c r="K167" s="1" t="n">
        <v>1460.6</v>
      </c>
      <c r="L167" s="26" t="n">
        <v>0.507</v>
      </c>
      <c r="M167" s="1" t="n">
        <v>17.7</v>
      </c>
      <c r="N167" s="1" t="n">
        <v>15</v>
      </c>
      <c r="O167" s="1" t="n">
        <v>0.93</v>
      </c>
      <c r="P167" s="1" t="n">
        <v>1</v>
      </c>
      <c r="Q167" s="1" t="n">
        <v>1</v>
      </c>
      <c r="R167" s="1" t="n">
        <v>10.5</v>
      </c>
      <c r="S167" s="1" t="n">
        <v>-7.4</v>
      </c>
      <c r="T167" s="1" t="n">
        <v>1526.1</v>
      </c>
      <c r="U167" s="1" t="n">
        <v>1453.2</v>
      </c>
      <c r="V167" s="1" t="s">
        <v>407</v>
      </c>
      <c r="W167" s="1" t="s">
        <v>380</v>
      </c>
    </row>
    <row r="168" customFormat="false" ht="15" hidden="false" customHeight="true" outlineLevel="0" collapsed="false">
      <c r="A168" s="1" t="n">
        <v>167</v>
      </c>
      <c r="B168" s="24" t="s">
        <v>408</v>
      </c>
      <c r="C168" s="1" t="s">
        <v>33</v>
      </c>
      <c r="D168" s="1" t="s">
        <v>154</v>
      </c>
      <c r="E168" s="1" t="s">
        <v>149</v>
      </c>
      <c r="F168" s="1" t="n">
        <v>0</v>
      </c>
      <c r="G168" s="1" t="n">
        <v>3</v>
      </c>
      <c r="H168" s="28" t="s">
        <v>246</v>
      </c>
      <c r="I168" s="1" t="n">
        <v>3</v>
      </c>
      <c r="J168" s="1" t="n">
        <v>1487.9</v>
      </c>
      <c r="K168" s="1" t="n">
        <v>1536.9</v>
      </c>
      <c r="L168" s="26" t="n">
        <v>0.361</v>
      </c>
      <c r="M168" s="1" t="n">
        <v>31.3</v>
      </c>
      <c r="N168" s="1" t="n">
        <v>37.9</v>
      </c>
      <c r="O168" s="1" t="n">
        <v>0.94</v>
      </c>
      <c r="P168" s="1" t="n">
        <v>1.35</v>
      </c>
      <c r="Q168" s="1" t="n">
        <v>1.3</v>
      </c>
      <c r="R168" s="1" t="n">
        <v>-11.3</v>
      </c>
      <c r="S168" s="1" t="n">
        <v>25.1</v>
      </c>
      <c r="T168" s="1" t="n">
        <v>1476.6</v>
      </c>
      <c r="U168" s="1" t="n">
        <v>1562</v>
      </c>
      <c r="V168" s="1" t="s">
        <v>409</v>
      </c>
      <c r="W168" s="1" t="s">
        <v>410</v>
      </c>
    </row>
    <row r="169" customFormat="false" ht="15" hidden="false" customHeight="true" outlineLevel="0" collapsed="false">
      <c r="A169" s="1" t="n">
        <v>168</v>
      </c>
      <c r="B169" s="24" t="s">
        <v>411</v>
      </c>
      <c r="C169" s="1" t="s">
        <v>31</v>
      </c>
      <c r="D169" s="1" t="s">
        <v>145</v>
      </c>
      <c r="E169" s="1" t="s">
        <v>170</v>
      </c>
      <c r="F169" s="1" t="n">
        <v>4</v>
      </c>
      <c r="G169" s="1" t="n">
        <v>0</v>
      </c>
      <c r="H169" s="27" t="s">
        <v>242</v>
      </c>
      <c r="I169" s="1" t="n">
        <v>4</v>
      </c>
      <c r="J169" s="1" t="n">
        <v>1489.3</v>
      </c>
      <c r="K169" s="1" t="n">
        <v>1476.1</v>
      </c>
      <c r="L169" s="26" t="n">
        <v>0.447</v>
      </c>
      <c r="M169" s="1" t="n">
        <v>33.9</v>
      </c>
      <c r="N169" s="1" t="n">
        <v>28</v>
      </c>
      <c r="O169" s="1" t="n">
        <v>0.98</v>
      </c>
      <c r="P169" s="1" t="n">
        <v>1</v>
      </c>
      <c r="Q169" s="1" t="n">
        <v>1.5</v>
      </c>
      <c r="R169" s="1" t="n">
        <v>28.9</v>
      </c>
      <c r="S169" s="1" t="n">
        <v>-15.5</v>
      </c>
      <c r="T169" s="1" t="n">
        <v>1518.2</v>
      </c>
      <c r="U169" s="1" t="n">
        <v>1460.6</v>
      </c>
      <c r="V169" s="1" t="s">
        <v>355</v>
      </c>
      <c r="W169" s="1" t="s">
        <v>412</v>
      </c>
    </row>
    <row r="170" customFormat="false" ht="15" hidden="false" customHeight="true" outlineLevel="0" collapsed="false">
      <c r="A170" s="1" t="n">
        <v>169</v>
      </c>
      <c r="B170" s="24" t="s">
        <v>413</v>
      </c>
      <c r="C170" s="1" t="s">
        <v>33</v>
      </c>
      <c r="D170" s="1" t="s">
        <v>17</v>
      </c>
      <c r="E170" s="1" t="s">
        <v>134</v>
      </c>
      <c r="F170" s="1" t="n">
        <v>3</v>
      </c>
      <c r="G170" s="1" t="n">
        <v>1</v>
      </c>
      <c r="H170" s="27" t="s">
        <v>242</v>
      </c>
      <c r="I170" s="1" t="n">
        <v>2</v>
      </c>
      <c r="J170" s="1" t="n">
        <v>1572.2</v>
      </c>
      <c r="K170" s="1" t="n">
        <v>1503</v>
      </c>
      <c r="L170" s="26" t="n">
        <v>0.528</v>
      </c>
      <c r="M170" s="1" t="n">
        <v>23.1</v>
      </c>
      <c r="N170" s="1" t="n">
        <v>20</v>
      </c>
      <c r="O170" s="1" t="n">
        <v>0.91</v>
      </c>
      <c r="P170" s="1" t="n">
        <v>1</v>
      </c>
      <c r="Q170" s="1" t="n">
        <v>1.15</v>
      </c>
      <c r="R170" s="1" t="n">
        <v>15.5</v>
      </c>
      <c r="S170" s="1" t="n">
        <v>-9.4</v>
      </c>
      <c r="T170" s="1" t="n">
        <v>1587.8</v>
      </c>
      <c r="U170" s="1" t="n">
        <v>1493.6</v>
      </c>
      <c r="V170" s="1" t="s">
        <v>337</v>
      </c>
      <c r="W170" s="1" t="s">
        <v>414</v>
      </c>
    </row>
    <row r="171" customFormat="false" ht="15" hidden="false" customHeight="true" outlineLevel="0" collapsed="false">
      <c r="A171" s="1" t="n">
        <v>170</v>
      </c>
      <c r="B171" s="24" t="s">
        <v>413</v>
      </c>
      <c r="C171" s="1" t="s">
        <v>29</v>
      </c>
      <c r="D171" s="1" t="s">
        <v>127</v>
      </c>
      <c r="E171" s="1" t="s">
        <v>162</v>
      </c>
      <c r="F171" s="1" t="n">
        <v>0</v>
      </c>
      <c r="G171" s="1" t="n">
        <v>1</v>
      </c>
      <c r="H171" s="28" t="s">
        <v>246</v>
      </c>
      <c r="I171" s="1" t="n">
        <v>1</v>
      </c>
      <c r="J171" s="1" t="n">
        <v>1512.6</v>
      </c>
      <c r="K171" s="1" t="n">
        <v>1515.7</v>
      </c>
      <c r="L171" s="26" t="n">
        <v>0.424</v>
      </c>
      <c r="M171" s="1" t="n">
        <v>26.9</v>
      </c>
      <c r="N171" s="1" t="n">
        <v>30.9</v>
      </c>
      <c r="O171" s="1" t="n">
        <v>1</v>
      </c>
      <c r="P171" s="1" t="n">
        <v>1.35</v>
      </c>
      <c r="Q171" s="1" t="n">
        <v>1</v>
      </c>
      <c r="R171" s="1" t="n">
        <v>-11.4</v>
      </c>
      <c r="S171" s="1" t="n">
        <v>16.2</v>
      </c>
      <c r="T171" s="1" t="n">
        <v>1501.1</v>
      </c>
      <c r="U171" s="1" t="n">
        <v>1531.9</v>
      </c>
      <c r="V171" s="1" t="s">
        <v>415</v>
      </c>
      <c r="W171" s="1" t="s">
        <v>416</v>
      </c>
    </row>
    <row r="172" customFormat="false" ht="15" hidden="false" customHeight="true" outlineLevel="0" collapsed="false">
      <c r="A172" s="1" t="n">
        <v>171</v>
      </c>
      <c r="B172" s="24" t="s">
        <v>413</v>
      </c>
      <c r="C172" s="1" t="s">
        <v>30</v>
      </c>
      <c r="D172" s="1" t="s">
        <v>166</v>
      </c>
      <c r="E172" s="1" t="s">
        <v>18</v>
      </c>
      <c r="F172" s="1" t="n">
        <v>0</v>
      </c>
      <c r="G172" s="1" t="n">
        <v>2</v>
      </c>
      <c r="H172" s="28" t="s">
        <v>246</v>
      </c>
      <c r="I172" s="1" t="n">
        <v>2</v>
      </c>
      <c r="J172" s="1" t="n">
        <v>1492.1</v>
      </c>
      <c r="K172" s="1" t="n">
        <v>1542.4</v>
      </c>
      <c r="L172" s="26" t="n">
        <v>0.36</v>
      </c>
      <c r="M172" s="1" t="n">
        <v>27.6</v>
      </c>
      <c r="N172" s="1" t="n">
        <v>33.5</v>
      </c>
      <c r="O172" s="1" t="n">
        <v>0.94</v>
      </c>
      <c r="P172" s="1" t="n">
        <v>1.35</v>
      </c>
      <c r="Q172" s="1" t="n">
        <v>1.15</v>
      </c>
      <c r="R172" s="1" t="n">
        <v>-9.9</v>
      </c>
      <c r="S172" s="1" t="n">
        <v>18.7</v>
      </c>
      <c r="T172" s="1" t="n">
        <v>1482.1</v>
      </c>
      <c r="U172" s="1" t="n">
        <v>1561.1</v>
      </c>
      <c r="V172" s="1" t="s">
        <v>417</v>
      </c>
      <c r="W172" s="1" t="s">
        <v>418</v>
      </c>
    </row>
    <row r="173" customFormat="false" ht="15" hidden="false" customHeight="true" outlineLevel="0" collapsed="false">
      <c r="A173" s="1" t="n">
        <v>172</v>
      </c>
      <c r="B173" s="24" t="s">
        <v>419</v>
      </c>
      <c r="C173" s="1" t="s">
        <v>31</v>
      </c>
      <c r="D173" s="1" t="s">
        <v>136</v>
      </c>
      <c r="E173" s="1" t="s">
        <v>20</v>
      </c>
      <c r="F173" s="1" t="n">
        <v>1</v>
      </c>
      <c r="G173" s="1" t="n">
        <v>1</v>
      </c>
      <c r="H173" s="25" t="s">
        <v>239</v>
      </c>
      <c r="I173" s="1" t="n">
        <v>0</v>
      </c>
      <c r="J173" s="1" t="n">
        <v>1504.4</v>
      </c>
      <c r="K173" s="1" t="n">
        <v>1488.1</v>
      </c>
      <c r="L173" s="26" t="n">
        <v>0.452</v>
      </c>
      <c r="M173" s="1" t="n">
        <v>18</v>
      </c>
      <c r="N173" s="1" t="n">
        <v>23</v>
      </c>
      <c r="O173" s="1" t="n">
        <v>1</v>
      </c>
      <c r="P173" s="1" t="n">
        <v>0.9</v>
      </c>
      <c r="Q173" s="1" t="n">
        <v>1</v>
      </c>
      <c r="R173" s="1" t="n">
        <v>0.9</v>
      </c>
      <c r="S173" s="1" t="n">
        <v>-1.1</v>
      </c>
      <c r="T173" s="1" t="n">
        <v>1505.3</v>
      </c>
      <c r="U173" s="1" t="n">
        <v>1487</v>
      </c>
      <c r="V173" s="1" t="s">
        <v>420</v>
      </c>
      <c r="W173" s="1" t="s">
        <v>387</v>
      </c>
    </row>
    <row r="174" customFormat="false" ht="15" hidden="false" customHeight="true" outlineLevel="0" collapsed="false">
      <c r="A174" s="1" t="n">
        <v>173</v>
      </c>
      <c r="B174" s="24" t="s">
        <v>421</v>
      </c>
      <c r="C174" s="1" t="s">
        <v>30</v>
      </c>
      <c r="D174" s="1" t="s">
        <v>118</v>
      </c>
      <c r="E174" s="1" t="s">
        <v>175</v>
      </c>
      <c r="F174" s="1" t="n">
        <v>3</v>
      </c>
      <c r="G174" s="1" t="n">
        <v>1</v>
      </c>
      <c r="H174" s="27" t="s">
        <v>242</v>
      </c>
      <c r="I174" s="1" t="n">
        <v>2</v>
      </c>
      <c r="J174" s="1" t="n">
        <v>1506.2</v>
      </c>
      <c r="K174" s="1" t="n">
        <v>1488.1</v>
      </c>
      <c r="L174" s="26" t="n">
        <v>0.454</v>
      </c>
      <c r="M174" s="1" t="n">
        <v>22.5</v>
      </c>
      <c r="N174" s="1" t="n">
        <v>21.4</v>
      </c>
      <c r="O174" s="1" t="n">
        <v>0.98</v>
      </c>
      <c r="P174" s="1" t="n">
        <v>1</v>
      </c>
      <c r="Q174" s="1" t="n">
        <v>1.15</v>
      </c>
      <c r="R174" s="1" t="n">
        <v>16.8</v>
      </c>
      <c r="S174" s="1" t="n">
        <v>-11.7</v>
      </c>
      <c r="T174" s="1" t="n">
        <v>1523</v>
      </c>
      <c r="U174" s="1" t="n">
        <v>1476.5</v>
      </c>
      <c r="V174" s="1" t="s">
        <v>422</v>
      </c>
      <c r="W174" s="1" t="s">
        <v>423</v>
      </c>
    </row>
    <row r="175" customFormat="false" ht="15" hidden="false" customHeight="true" outlineLevel="0" collapsed="false">
      <c r="A175" s="1" t="n">
        <v>174</v>
      </c>
      <c r="B175" s="24" t="s">
        <v>424</v>
      </c>
      <c r="C175" s="1" t="s">
        <v>31</v>
      </c>
      <c r="D175" s="1" t="s">
        <v>24</v>
      </c>
      <c r="E175" s="1" t="s">
        <v>140</v>
      </c>
      <c r="F175" s="1" t="n">
        <v>3</v>
      </c>
      <c r="G175" s="1" t="n">
        <v>2</v>
      </c>
      <c r="H175" s="27" t="s">
        <v>242</v>
      </c>
      <c r="I175" s="1" t="n">
        <v>1</v>
      </c>
      <c r="J175" s="1" t="n">
        <v>1504.5</v>
      </c>
      <c r="K175" s="1" t="n">
        <v>1500.3</v>
      </c>
      <c r="L175" s="26" t="n">
        <v>0.435</v>
      </c>
      <c r="M175" s="1" t="n">
        <v>18.9</v>
      </c>
      <c r="N175" s="1" t="n">
        <v>18.9</v>
      </c>
      <c r="O175" s="1" t="n">
        <v>0.99</v>
      </c>
      <c r="P175" s="1" t="n">
        <v>1</v>
      </c>
      <c r="Q175" s="1" t="n">
        <v>1</v>
      </c>
      <c r="R175" s="1" t="n">
        <v>12.6</v>
      </c>
      <c r="S175" s="1" t="n">
        <v>-10.7</v>
      </c>
      <c r="T175" s="1" t="n">
        <v>1517.1</v>
      </c>
      <c r="U175" s="1" t="n">
        <v>1489.6</v>
      </c>
      <c r="V175" s="1" t="s">
        <v>381</v>
      </c>
      <c r="W175" s="1" t="s">
        <v>406</v>
      </c>
    </row>
    <row r="176" customFormat="false" ht="15" hidden="false" customHeight="true" outlineLevel="0" collapsed="false">
      <c r="A176" s="1" t="n">
        <v>175</v>
      </c>
      <c r="B176" s="24" t="s">
        <v>424</v>
      </c>
      <c r="C176" s="1" t="s">
        <v>33</v>
      </c>
      <c r="D176" s="1" t="s">
        <v>171</v>
      </c>
      <c r="E176" s="1" t="s">
        <v>160</v>
      </c>
      <c r="F176" s="1" t="n">
        <v>3</v>
      </c>
      <c r="G176" s="1" t="n">
        <v>0</v>
      </c>
      <c r="H176" s="27" t="s">
        <v>242</v>
      </c>
      <c r="I176" s="1" t="n">
        <v>3</v>
      </c>
      <c r="J176" s="1" t="n">
        <v>1499.6</v>
      </c>
      <c r="K176" s="1" t="n">
        <v>1475.7</v>
      </c>
      <c r="L176" s="26" t="n">
        <v>0.463</v>
      </c>
      <c r="M176" s="1" t="n">
        <v>29</v>
      </c>
      <c r="N176" s="1" t="n">
        <v>24</v>
      </c>
      <c r="O176" s="1" t="n">
        <v>0.97</v>
      </c>
      <c r="P176" s="1" t="n">
        <v>1</v>
      </c>
      <c r="Q176" s="1" t="n">
        <v>1.3</v>
      </c>
      <c r="R176" s="1" t="n">
        <v>24.3</v>
      </c>
      <c r="S176" s="1" t="n">
        <v>-12.9</v>
      </c>
      <c r="T176" s="1" t="n">
        <v>1523.9</v>
      </c>
      <c r="U176" s="1" t="n">
        <v>1462.8</v>
      </c>
      <c r="V176" s="1" t="s">
        <v>381</v>
      </c>
      <c r="W176" s="1" t="s">
        <v>425</v>
      </c>
    </row>
    <row r="177" customFormat="false" ht="15" hidden="false" customHeight="true" outlineLevel="0" collapsed="false">
      <c r="A177" s="1" t="n">
        <v>176</v>
      </c>
      <c r="B177" s="24" t="s">
        <v>424</v>
      </c>
      <c r="C177" s="1" t="s">
        <v>29</v>
      </c>
      <c r="D177" s="1" t="s">
        <v>180</v>
      </c>
      <c r="E177" s="1" t="s">
        <v>130</v>
      </c>
      <c r="F177" s="1" t="n">
        <v>0</v>
      </c>
      <c r="G177" s="1" t="n">
        <v>1</v>
      </c>
      <c r="H177" s="28" t="s">
        <v>246</v>
      </c>
      <c r="I177" s="1" t="n">
        <v>1</v>
      </c>
      <c r="J177" s="1" t="n">
        <v>1515.7</v>
      </c>
      <c r="K177" s="1" t="n">
        <v>1543.7</v>
      </c>
      <c r="L177" s="26" t="n">
        <v>0.39</v>
      </c>
      <c r="M177" s="1" t="n">
        <v>26.1</v>
      </c>
      <c r="N177" s="1" t="n">
        <v>30</v>
      </c>
      <c r="O177" s="1" t="n">
        <v>0.97</v>
      </c>
      <c r="P177" s="1" t="n">
        <v>1.35</v>
      </c>
      <c r="Q177" s="1" t="n">
        <v>1</v>
      </c>
      <c r="R177" s="1" t="n">
        <v>-10.2</v>
      </c>
      <c r="S177" s="1" t="n">
        <v>14.7</v>
      </c>
      <c r="T177" s="1" t="n">
        <v>1505.6</v>
      </c>
      <c r="U177" s="1" t="n">
        <v>1558.3</v>
      </c>
      <c r="V177" s="1" t="s">
        <v>426</v>
      </c>
      <c r="W177" s="1" t="s">
        <v>410</v>
      </c>
    </row>
    <row r="178" customFormat="false" ht="15" hidden="false" customHeight="true" outlineLevel="0" collapsed="false">
      <c r="A178" s="1" t="n">
        <v>177</v>
      </c>
      <c r="B178" s="24" t="s">
        <v>424</v>
      </c>
      <c r="C178" s="1" t="s">
        <v>31</v>
      </c>
      <c r="D178" s="1" t="s">
        <v>146</v>
      </c>
      <c r="E178" s="1" t="s">
        <v>174</v>
      </c>
      <c r="F178" s="1" t="n">
        <v>0</v>
      </c>
      <c r="G178" s="1" t="n">
        <v>0</v>
      </c>
      <c r="H178" s="25" t="s">
        <v>239</v>
      </c>
      <c r="I178" s="1" t="n">
        <v>0</v>
      </c>
      <c r="J178" s="1" t="n">
        <v>1528.8</v>
      </c>
      <c r="K178" s="1" t="n">
        <v>1489.4</v>
      </c>
      <c r="L178" s="26" t="n">
        <v>0.485</v>
      </c>
      <c r="M178" s="1" t="n">
        <v>18</v>
      </c>
      <c r="N178" s="1" t="n">
        <v>23</v>
      </c>
      <c r="O178" s="1" t="n">
        <v>1</v>
      </c>
      <c r="P178" s="1" t="n">
        <v>0.9</v>
      </c>
      <c r="Q178" s="1" t="n">
        <v>1</v>
      </c>
      <c r="R178" s="1" t="n">
        <v>0.3</v>
      </c>
      <c r="S178" s="1" t="n">
        <v>-0.3</v>
      </c>
      <c r="T178" s="1" t="n">
        <v>1529.1</v>
      </c>
      <c r="U178" s="1" t="n">
        <v>1489</v>
      </c>
      <c r="V178" s="1" t="s">
        <v>353</v>
      </c>
      <c r="W178" s="1" t="s">
        <v>427</v>
      </c>
    </row>
    <row r="179" customFormat="false" ht="15" hidden="false" customHeight="true" outlineLevel="0" collapsed="false">
      <c r="A179" s="1" t="n">
        <v>178</v>
      </c>
      <c r="B179" s="24" t="s">
        <v>428</v>
      </c>
      <c r="C179" s="1" t="s">
        <v>32</v>
      </c>
      <c r="D179" s="1" t="s">
        <v>191</v>
      </c>
      <c r="E179" s="1" t="s">
        <v>198</v>
      </c>
      <c r="F179" s="1" t="n">
        <v>3</v>
      </c>
      <c r="G179" s="1" t="n">
        <v>1</v>
      </c>
      <c r="H179" s="27" t="s">
        <v>242</v>
      </c>
      <c r="I179" s="1" t="n">
        <v>2</v>
      </c>
      <c r="J179" s="1" t="n">
        <v>1486.2</v>
      </c>
      <c r="K179" s="1" t="n">
        <v>1476.4</v>
      </c>
      <c r="L179" s="26" t="n">
        <v>0.442</v>
      </c>
      <c r="M179" s="1" t="n">
        <v>22.7</v>
      </c>
      <c r="N179" s="1" t="n">
        <v>21.6</v>
      </c>
      <c r="O179" s="1" t="n">
        <v>0.99</v>
      </c>
      <c r="P179" s="1" t="n">
        <v>1</v>
      </c>
      <c r="Q179" s="1" t="n">
        <v>1.15</v>
      </c>
      <c r="R179" s="1" t="n">
        <v>17.2</v>
      </c>
      <c r="S179" s="1" t="n">
        <v>-12</v>
      </c>
      <c r="T179" s="1" t="n">
        <v>1503.4</v>
      </c>
      <c r="U179" s="1" t="n">
        <v>1464.4</v>
      </c>
      <c r="V179" s="1" t="s">
        <v>313</v>
      </c>
      <c r="W179" s="1" t="s">
        <v>314</v>
      </c>
    </row>
    <row r="180" customFormat="false" ht="15" hidden="false" customHeight="true" outlineLevel="0" collapsed="false">
      <c r="A180" s="1" t="n">
        <v>179</v>
      </c>
      <c r="B180" s="24" t="s">
        <v>429</v>
      </c>
      <c r="C180" s="1" t="s">
        <v>30</v>
      </c>
      <c r="D180" s="1" t="s">
        <v>117</v>
      </c>
      <c r="E180" s="1" t="s">
        <v>16</v>
      </c>
      <c r="F180" s="1" t="n">
        <v>1</v>
      </c>
      <c r="G180" s="1" t="n">
        <v>4</v>
      </c>
      <c r="H180" s="28" t="s">
        <v>246</v>
      </c>
      <c r="I180" s="1" t="n">
        <v>3</v>
      </c>
      <c r="J180" s="1" t="n">
        <v>1538.4</v>
      </c>
      <c r="K180" s="1" t="n">
        <v>1570.1</v>
      </c>
      <c r="L180" s="26" t="n">
        <v>0.385</v>
      </c>
      <c r="M180" s="1" t="n">
        <v>32</v>
      </c>
      <c r="N180" s="1" t="n">
        <v>38.8</v>
      </c>
      <c r="O180" s="1" t="n">
        <v>0.96</v>
      </c>
      <c r="P180" s="1" t="n">
        <v>1.35</v>
      </c>
      <c r="Q180" s="1" t="n">
        <v>1.3</v>
      </c>
      <c r="R180" s="1" t="n">
        <v>-12.3</v>
      </c>
      <c r="S180" s="1" t="n">
        <v>26.5</v>
      </c>
      <c r="T180" s="1" t="n">
        <v>1526.1</v>
      </c>
      <c r="U180" s="1" t="n">
        <v>1596.6</v>
      </c>
      <c r="V180" s="1" t="s">
        <v>430</v>
      </c>
      <c r="W180" s="1" t="s">
        <v>431</v>
      </c>
    </row>
    <row r="181" customFormat="false" ht="15" hidden="false" customHeight="true" outlineLevel="0" collapsed="false">
      <c r="A181" s="1" t="n">
        <v>180</v>
      </c>
      <c r="B181" s="24" t="s">
        <v>432</v>
      </c>
      <c r="C181" s="1" t="s">
        <v>33</v>
      </c>
      <c r="D181" s="1" t="s">
        <v>159</v>
      </c>
      <c r="E181" s="1" t="s">
        <v>143</v>
      </c>
      <c r="F181" s="1" t="n">
        <v>1</v>
      </c>
      <c r="G181" s="1" t="n">
        <v>2</v>
      </c>
      <c r="H181" s="28" t="s">
        <v>246</v>
      </c>
      <c r="I181" s="1" t="n">
        <v>1</v>
      </c>
      <c r="J181" s="1" t="n">
        <v>1537.4</v>
      </c>
      <c r="K181" s="1" t="n">
        <v>1502.1</v>
      </c>
      <c r="L181" s="26" t="n">
        <v>0.479</v>
      </c>
      <c r="M181" s="1" t="n">
        <v>27.9</v>
      </c>
      <c r="N181" s="1" t="n">
        <v>29.4</v>
      </c>
      <c r="O181" s="1" t="n">
        <v>1.09</v>
      </c>
      <c r="P181" s="1" t="n">
        <v>1.35</v>
      </c>
      <c r="Q181" s="1" t="n">
        <v>1</v>
      </c>
      <c r="R181" s="1" t="n">
        <v>-13.4</v>
      </c>
      <c r="S181" s="1" t="n">
        <v>17</v>
      </c>
      <c r="T181" s="1" t="n">
        <v>1524</v>
      </c>
      <c r="U181" s="1" t="n">
        <v>1519.1</v>
      </c>
      <c r="V181" s="1" t="s">
        <v>433</v>
      </c>
      <c r="W181" s="1" t="s">
        <v>362</v>
      </c>
    </row>
    <row r="182" customFormat="false" ht="15" hidden="false" customHeight="true" outlineLevel="0" collapsed="false">
      <c r="A182" s="1" t="n">
        <v>181</v>
      </c>
      <c r="B182" s="24" t="s">
        <v>432</v>
      </c>
      <c r="C182" s="1" t="s">
        <v>33</v>
      </c>
      <c r="D182" s="1" t="s">
        <v>161</v>
      </c>
      <c r="E182" s="1" t="s">
        <v>156</v>
      </c>
      <c r="F182" s="1" t="n">
        <v>1</v>
      </c>
      <c r="G182" s="1" t="n">
        <v>1</v>
      </c>
      <c r="H182" s="25" t="s">
        <v>239</v>
      </c>
      <c r="I182" s="1" t="n">
        <v>0</v>
      </c>
      <c r="J182" s="1" t="n">
        <v>1505</v>
      </c>
      <c r="K182" s="1" t="n">
        <v>1464.1</v>
      </c>
      <c r="L182" s="26" t="n">
        <v>0.487</v>
      </c>
      <c r="M182" s="1" t="n">
        <v>18</v>
      </c>
      <c r="N182" s="1" t="n">
        <v>19.6</v>
      </c>
      <c r="O182" s="1" t="n">
        <v>1</v>
      </c>
      <c r="P182" s="1" t="n">
        <v>0.9</v>
      </c>
      <c r="Q182" s="1" t="n">
        <v>1</v>
      </c>
      <c r="R182" s="1" t="n">
        <v>0.2</v>
      </c>
      <c r="S182" s="1" t="n">
        <v>-0.3</v>
      </c>
      <c r="T182" s="1" t="n">
        <v>1505.2</v>
      </c>
      <c r="U182" s="1" t="n">
        <v>1463.8</v>
      </c>
      <c r="V182" s="1" t="s">
        <v>420</v>
      </c>
      <c r="W182" s="1" t="s">
        <v>352</v>
      </c>
    </row>
    <row r="183" customFormat="false" ht="15" hidden="false" customHeight="true" outlineLevel="0" collapsed="false">
      <c r="A183" s="1" t="n">
        <v>182</v>
      </c>
      <c r="B183" s="24" t="s">
        <v>432</v>
      </c>
      <c r="C183" s="1" t="s">
        <v>33</v>
      </c>
      <c r="D183" s="1" t="s">
        <v>158</v>
      </c>
      <c r="E183" s="1" t="s">
        <v>120</v>
      </c>
      <c r="F183" s="1" t="n">
        <v>2</v>
      </c>
      <c r="G183" s="1" t="n">
        <v>0</v>
      </c>
      <c r="H183" s="27" t="s">
        <v>242</v>
      </c>
      <c r="I183" s="1" t="n">
        <v>2</v>
      </c>
      <c r="J183" s="1" t="n">
        <v>1488.3</v>
      </c>
      <c r="K183" s="1" t="n">
        <v>1525.7</v>
      </c>
      <c r="L183" s="26" t="n">
        <v>0.377</v>
      </c>
      <c r="M183" s="1" t="n">
        <v>28.9</v>
      </c>
      <c r="N183" s="1" t="n">
        <v>23.9</v>
      </c>
      <c r="O183" s="1" t="n">
        <v>1.09</v>
      </c>
      <c r="P183" s="1" t="n">
        <v>1</v>
      </c>
      <c r="Q183" s="1" t="n">
        <v>1.15</v>
      </c>
      <c r="R183" s="1" t="n">
        <v>23.8</v>
      </c>
      <c r="S183" s="1" t="n">
        <v>-14.9</v>
      </c>
      <c r="T183" s="1" t="n">
        <v>1512.1</v>
      </c>
      <c r="U183" s="1" t="n">
        <v>1510.8</v>
      </c>
      <c r="V183" s="1" t="s">
        <v>377</v>
      </c>
      <c r="W183" s="1" t="s">
        <v>434</v>
      </c>
    </row>
    <row r="184" customFormat="false" ht="15" hidden="false" customHeight="true" outlineLevel="0" collapsed="false">
      <c r="A184" s="1" t="n">
        <v>183</v>
      </c>
      <c r="B184" s="24" t="s">
        <v>435</v>
      </c>
      <c r="C184" s="1" t="s">
        <v>29</v>
      </c>
      <c r="D184" s="1" t="s">
        <v>131</v>
      </c>
      <c r="E184" s="1" t="s">
        <v>132</v>
      </c>
      <c r="F184" s="1" t="n">
        <v>1</v>
      </c>
      <c r="G184" s="1" t="n">
        <v>2</v>
      </c>
      <c r="H184" s="28" t="s">
        <v>246</v>
      </c>
      <c r="I184" s="1" t="n">
        <v>1</v>
      </c>
      <c r="J184" s="1" t="n">
        <v>1470.9</v>
      </c>
      <c r="K184" s="1" t="n">
        <v>1527.6</v>
      </c>
      <c r="L184" s="26" t="n">
        <v>0.351</v>
      </c>
      <c r="M184" s="1" t="n">
        <v>23.8</v>
      </c>
      <c r="N184" s="1" t="n">
        <v>25.1</v>
      </c>
      <c r="O184" s="1" t="n">
        <v>0.93</v>
      </c>
      <c r="P184" s="1" t="n">
        <v>1.35</v>
      </c>
      <c r="Q184" s="1" t="n">
        <v>1</v>
      </c>
      <c r="R184" s="1" t="n">
        <v>-8.4</v>
      </c>
      <c r="S184" s="1" t="n">
        <v>11.3</v>
      </c>
      <c r="T184" s="1" t="n">
        <v>1462.5</v>
      </c>
      <c r="U184" s="1" t="n">
        <v>1538.9</v>
      </c>
      <c r="V184" s="1" t="s">
        <v>436</v>
      </c>
      <c r="W184" s="1" t="s">
        <v>400</v>
      </c>
    </row>
    <row r="185" customFormat="false" ht="15" hidden="false" customHeight="true" outlineLevel="0" collapsed="false">
      <c r="A185" s="1" t="n">
        <v>184</v>
      </c>
      <c r="B185" s="24" t="s">
        <v>435</v>
      </c>
      <c r="C185" s="1" t="s">
        <v>32</v>
      </c>
      <c r="D185" s="1" t="s">
        <v>187</v>
      </c>
      <c r="E185" s="1" t="s">
        <v>192</v>
      </c>
      <c r="F185" s="1" t="n">
        <v>1</v>
      </c>
      <c r="G185" s="1" t="n">
        <v>2</v>
      </c>
      <c r="H185" s="28" t="s">
        <v>246</v>
      </c>
      <c r="I185" s="1" t="n">
        <v>1</v>
      </c>
      <c r="J185" s="1" t="n">
        <v>1499.3</v>
      </c>
      <c r="K185" s="1" t="n">
        <v>1500.8</v>
      </c>
      <c r="L185" s="26" t="n">
        <v>0.426</v>
      </c>
      <c r="M185" s="1" t="n">
        <v>25.6</v>
      </c>
      <c r="N185" s="1" t="n">
        <v>26.9</v>
      </c>
      <c r="O185" s="1" t="n">
        <v>1</v>
      </c>
      <c r="P185" s="1" t="n">
        <v>1.35</v>
      </c>
      <c r="Q185" s="1" t="n">
        <v>1</v>
      </c>
      <c r="R185" s="1" t="n">
        <v>-10.9</v>
      </c>
      <c r="S185" s="1" t="n">
        <v>14.2</v>
      </c>
      <c r="T185" s="1" t="n">
        <v>1488.4</v>
      </c>
      <c r="U185" s="1" t="n">
        <v>1515</v>
      </c>
      <c r="V185" s="1" t="s">
        <v>340</v>
      </c>
      <c r="W185" s="1" t="s">
        <v>335</v>
      </c>
    </row>
    <row r="186" customFormat="false" ht="15" hidden="false" customHeight="true" outlineLevel="0" collapsed="false">
      <c r="A186" s="1" t="n">
        <v>185</v>
      </c>
      <c r="B186" s="24" t="s">
        <v>437</v>
      </c>
      <c r="C186" s="1" t="s">
        <v>31</v>
      </c>
      <c r="D186" s="1" t="s">
        <v>168</v>
      </c>
      <c r="E186" s="1" t="s">
        <v>22</v>
      </c>
      <c r="F186" s="1" t="n">
        <v>0</v>
      </c>
      <c r="G186" s="1" t="n">
        <v>4</v>
      </c>
      <c r="H186" s="28" t="s">
        <v>246</v>
      </c>
      <c r="I186" s="1" t="n">
        <v>4</v>
      </c>
      <c r="J186" s="1" t="n">
        <v>1489</v>
      </c>
      <c r="K186" s="1" t="n">
        <v>1527.1</v>
      </c>
      <c r="L186" s="26" t="n">
        <v>0.376</v>
      </c>
      <c r="M186" s="1" t="n">
        <v>36.6</v>
      </c>
      <c r="N186" s="1" t="n">
        <v>44.4</v>
      </c>
      <c r="O186" s="1" t="n">
        <v>0.95</v>
      </c>
      <c r="P186" s="1" t="n">
        <v>1.35</v>
      </c>
      <c r="Q186" s="1" t="n">
        <v>1.5</v>
      </c>
      <c r="R186" s="1" t="n">
        <v>-13.8</v>
      </c>
      <c r="S186" s="1" t="n">
        <v>30</v>
      </c>
      <c r="T186" s="1" t="n">
        <v>1475.2</v>
      </c>
      <c r="U186" s="1" t="n">
        <v>1557.1</v>
      </c>
      <c r="V186" s="1" t="s">
        <v>438</v>
      </c>
      <c r="W186" s="1" t="s">
        <v>439</v>
      </c>
    </row>
    <row r="187" customFormat="false" ht="15" hidden="false" customHeight="true" outlineLevel="0" collapsed="false">
      <c r="A187" s="1" t="n">
        <v>186</v>
      </c>
      <c r="B187" s="24" t="s">
        <v>440</v>
      </c>
      <c r="C187" s="1" t="s">
        <v>30</v>
      </c>
      <c r="D187" s="1" t="s">
        <v>123</v>
      </c>
      <c r="E187" s="1" t="s">
        <v>114</v>
      </c>
      <c r="F187" s="1" t="n">
        <v>2</v>
      </c>
      <c r="G187" s="1" t="n">
        <v>3</v>
      </c>
      <c r="H187" s="28" t="s">
        <v>246</v>
      </c>
      <c r="I187" s="1" t="n">
        <v>1</v>
      </c>
      <c r="J187" s="1" t="n">
        <v>1481.1</v>
      </c>
      <c r="K187" s="1" t="n">
        <v>1495.1</v>
      </c>
      <c r="L187" s="26" t="n">
        <v>0.409</v>
      </c>
      <c r="M187" s="1" t="n">
        <v>25.2</v>
      </c>
      <c r="N187" s="1" t="n">
        <v>25.2</v>
      </c>
      <c r="O187" s="1" t="n">
        <v>0.98</v>
      </c>
      <c r="P187" s="1" t="n">
        <v>1.35</v>
      </c>
      <c r="Q187" s="1" t="n">
        <v>1</v>
      </c>
      <c r="R187" s="1" t="n">
        <v>-10.3</v>
      </c>
      <c r="S187" s="1" t="n">
        <v>12.8</v>
      </c>
      <c r="T187" s="1" t="n">
        <v>1470.8</v>
      </c>
      <c r="U187" s="1" t="n">
        <v>1507.9</v>
      </c>
      <c r="V187" s="1" t="s">
        <v>441</v>
      </c>
      <c r="W187" s="1" t="s">
        <v>442</v>
      </c>
    </row>
    <row r="188" customFormat="false" ht="15" hidden="false" customHeight="true" outlineLevel="0" collapsed="false">
      <c r="A188" s="1" t="n">
        <v>187</v>
      </c>
      <c r="B188" s="24" t="s">
        <v>443</v>
      </c>
      <c r="C188" s="1" t="s">
        <v>33</v>
      </c>
      <c r="D188" s="1" t="s">
        <v>157</v>
      </c>
      <c r="E188" s="1" t="s">
        <v>172</v>
      </c>
      <c r="F188" s="1" t="n">
        <v>0</v>
      </c>
      <c r="G188" s="1" t="n">
        <v>0</v>
      </c>
      <c r="H188" s="25" t="s">
        <v>239</v>
      </c>
      <c r="I188" s="1" t="n">
        <v>0</v>
      </c>
      <c r="J188" s="1" t="n">
        <v>1533.2</v>
      </c>
      <c r="K188" s="1" t="n">
        <v>1490.3</v>
      </c>
      <c r="L188" s="26" t="n">
        <v>0.49</v>
      </c>
      <c r="M188" s="1" t="n">
        <v>18</v>
      </c>
      <c r="N188" s="1" t="n">
        <v>23</v>
      </c>
      <c r="O188" s="1" t="n">
        <v>1</v>
      </c>
      <c r="P188" s="1" t="n">
        <v>0.9</v>
      </c>
      <c r="Q188" s="1" t="n">
        <v>1</v>
      </c>
      <c r="R188" s="1" t="n">
        <v>0.2</v>
      </c>
      <c r="S188" s="1" t="n">
        <v>-0.2</v>
      </c>
      <c r="T188" s="1" t="n">
        <v>1533.4</v>
      </c>
      <c r="U188" s="1" t="n">
        <v>1490</v>
      </c>
      <c r="V188" s="1" t="s">
        <v>390</v>
      </c>
      <c r="W188" s="1" t="s">
        <v>427</v>
      </c>
    </row>
    <row r="189" customFormat="false" ht="15" hidden="false" customHeight="true" outlineLevel="0" collapsed="false">
      <c r="A189" s="1" t="n">
        <v>188</v>
      </c>
      <c r="B189" s="24" t="s">
        <v>443</v>
      </c>
      <c r="C189" s="1" t="s">
        <v>31</v>
      </c>
      <c r="D189" s="1" t="s">
        <v>148</v>
      </c>
      <c r="E189" s="1" t="s">
        <v>19</v>
      </c>
      <c r="F189" s="1" t="n">
        <v>1</v>
      </c>
      <c r="G189" s="1" t="n">
        <v>1</v>
      </c>
      <c r="H189" s="25" t="s">
        <v>239</v>
      </c>
      <c r="I189" s="1" t="n">
        <v>0</v>
      </c>
      <c r="J189" s="1" t="n">
        <v>1485.8</v>
      </c>
      <c r="K189" s="1" t="n">
        <v>1548.4</v>
      </c>
      <c r="L189" s="26" t="n">
        <v>0.343</v>
      </c>
      <c r="M189" s="1" t="n">
        <v>23</v>
      </c>
      <c r="N189" s="1" t="n">
        <v>23</v>
      </c>
      <c r="O189" s="1" t="n">
        <v>1</v>
      </c>
      <c r="P189" s="1" t="n">
        <v>1.15</v>
      </c>
      <c r="Q189" s="1" t="n">
        <v>1</v>
      </c>
      <c r="R189" s="1" t="n">
        <v>3.6</v>
      </c>
      <c r="S189" s="1" t="n">
        <v>-3.6</v>
      </c>
      <c r="T189" s="1" t="n">
        <v>1489.4</v>
      </c>
      <c r="U189" s="1" t="n">
        <v>1544.8</v>
      </c>
      <c r="V189" s="1" t="s">
        <v>387</v>
      </c>
      <c r="W189" s="1" t="s">
        <v>353</v>
      </c>
    </row>
    <row r="190" customFormat="false" ht="15" hidden="false" customHeight="true" outlineLevel="0" collapsed="false">
      <c r="A190" s="1" t="n">
        <v>189</v>
      </c>
      <c r="B190" s="24" t="s">
        <v>444</v>
      </c>
      <c r="C190" s="1" t="s">
        <v>30</v>
      </c>
      <c r="D190" s="1" t="s">
        <v>182</v>
      </c>
      <c r="E190" s="1" t="s">
        <v>151</v>
      </c>
      <c r="F190" s="1" t="n">
        <v>3</v>
      </c>
      <c r="G190" s="1" t="n">
        <v>0</v>
      </c>
      <c r="H190" s="27" t="s">
        <v>242</v>
      </c>
      <c r="I190" s="1" t="n">
        <v>3</v>
      </c>
      <c r="J190" s="1" t="n">
        <v>1539.8</v>
      </c>
      <c r="K190" s="1" t="n">
        <v>1469.8</v>
      </c>
      <c r="L190" s="26" t="n">
        <v>0.529</v>
      </c>
      <c r="M190" s="1" t="n">
        <v>27.3</v>
      </c>
      <c r="N190" s="1" t="n">
        <v>19.2</v>
      </c>
      <c r="O190" s="1" t="n">
        <v>0.91</v>
      </c>
      <c r="P190" s="1" t="n">
        <v>1</v>
      </c>
      <c r="Q190" s="1" t="n">
        <v>1.3</v>
      </c>
      <c r="R190" s="1" t="n">
        <v>21</v>
      </c>
      <c r="S190" s="1" t="n">
        <v>-9</v>
      </c>
      <c r="T190" s="1" t="n">
        <v>1560.8</v>
      </c>
      <c r="U190" s="1" t="n">
        <v>1460.8</v>
      </c>
      <c r="V190" s="1" t="s">
        <v>418</v>
      </c>
      <c r="W190" s="1" t="s">
        <v>445</v>
      </c>
    </row>
    <row r="191" customFormat="false" ht="15" hidden="false" customHeight="true" outlineLevel="0" collapsed="false">
      <c r="A191" s="1" t="n">
        <v>190</v>
      </c>
      <c r="B191" s="24" t="s">
        <v>446</v>
      </c>
      <c r="C191" s="1" t="s">
        <v>31</v>
      </c>
      <c r="D191" s="1" t="s">
        <v>139</v>
      </c>
      <c r="E191" s="1" t="s">
        <v>165</v>
      </c>
      <c r="F191" s="1" t="n">
        <v>2</v>
      </c>
      <c r="G191" s="1" t="n">
        <v>3</v>
      </c>
      <c r="H191" s="28" t="s">
        <v>246</v>
      </c>
      <c r="I191" s="1" t="n">
        <v>1</v>
      </c>
      <c r="J191" s="1" t="n">
        <v>1503.8</v>
      </c>
      <c r="K191" s="1" t="n">
        <v>1527</v>
      </c>
      <c r="L191" s="26" t="n">
        <v>0.396</v>
      </c>
      <c r="M191" s="1" t="n">
        <v>24.9</v>
      </c>
      <c r="N191" s="1" t="n">
        <v>24.9</v>
      </c>
      <c r="O191" s="1" t="n">
        <v>0.97</v>
      </c>
      <c r="P191" s="1" t="n">
        <v>1.35</v>
      </c>
      <c r="Q191" s="1" t="n">
        <v>1</v>
      </c>
      <c r="R191" s="1" t="n">
        <v>-9.9</v>
      </c>
      <c r="S191" s="1" t="n">
        <v>12.4</v>
      </c>
      <c r="T191" s="1" t="n">
        <v>1493.9</v>
      </c>
      <c r="U191" s="1" t="n">
        <v>1539.4</v>
      </c>
      <c r="V191" s="1" t="s">
        <v>426</v>
      </c>
      <c r="W191" s="1" t="s">
        <v>447</v>
      </c>
    </row>
    <row r="192" customFormat="false" ht="15" hidden="false" customHeight="true" outlineLevel="0" collapsed="false">
      <c r="A192" s="1" t="n">
        <v>191</v>
      </c>
      <c r="B192" s="24" t="s">
        <v>448</v>
      </c>
      <c r="C192" s="1" t="s">
        <v>31</v>
      </c>
      <c r="D192" s="1" t="s">
        <v>169</v>
      </c>
      <c r="E192" s="1" t="s">
        <v>163</v>
      </c>
      <c r="F192" s="1" t="n">
        <v>2</v>
      </c>
      <c r="G192" s="1" t="n">
        <v>1</v>
      </c>
      <c r="H192" s="27" t="s">
        <v>242</v>
      </c>
      <c r="I192" s="1" t="n">
        <v>1</v>
      </c>
      <c r="J192" s="1" t="n">
        <v>1506.7</v>
      </c>
      <c r="K192" s="1" t="n">
        <v>1534.8</v>
      </c>
      <c r="L192" s="26" t="n">
        <v>0.389</v>
      </c>
      <c r="M192" s="1" t="n">
        <v>21.4</v>
      </c>
      <c r="N192" s="1" t="n">
        <v>20.3</v>
      </c>
      <c r="O192" s="1" t="n">
        <v>1.07</v>
      </c>
      <c r="P192" s="1" t="n">
        <v>1</v>
      </c>
      <c r="Q192" s="1" t="n">
        <v>1</v>
      </c>
      <c r="R192" s="1" t="n">
        <v>15.2</v>
      </c>
      <c r="S192" s="1" t="n">
        <v>-12.4</v>
      </c>
      <c r="T192" s="1" t="n">
        <v>1521.9</v>
      </c>
      <c r="U192" s="1" t="n">
        <v>1522.4</v>
      </c>
      <c r="V192" s="1" t="s">
        <v>449</v>
      </c>
      <c r="W192" s="1" t="s">
        <v>392</v>
      </c>
    </row>
    <row r="193" customFormat="false" ht="15" hidden="false" customHeight="true" outlineLevel="0" collapsed="false">
      <c r="A193" s="1" t="n">
        <v>192</v>
      </c>
      <c r="B193" s="24" t="s">
        <v>450</v>
      </c>
      <c r="C193" s="1" t="s">
        <v>30</v>
      </c>
      <c r="D193" s="1" t="s">
        <v>167</v>
      </c>
      <c r="E193" s="1" t="s">
        <v>141</v>
      </c>
      <c r="F193" s="1" t="n">
        <v>3</v>
      </c>
      <c r="G193" s="1" t="n">
        <v>1</v>
      </c>
      <c r="H193" s="27" t="s">
        <v>242</v>
      </c>
      <c r="I193" s="1" t="n">
        <v>2</v>
      </c>
      <c r="J193" s="1" t="n">
        <v>1489.6</v>
      </c>
      <c r="K193" s="1" t="n">
        <v>1511.7</v>
      </c>
      <c r="L193" s="26" t="n">
        <v>0.398</v>
      </c>
      <c r="M193" s="1" t="n">
        <v>24.3</v>
      </c>
      <c r="N193" s="1" t="n">
        <v>23.1</v>
      </c>
      <c r="O193" s="1" t="n">
        <v>1.06</v>
      </c>
      <c r="P193" s="1" t="n">
        <v>1</v>
      </c>
      <c r="Q193" s="1" t="n">
        <v>1.15</v>
      </c>
      <c r="R193" s="1" t="n">
        <v>19.5</v>
      </c>
      <c r="S193" s="1" t="n">
        <v>-13.9</v>
      </c>
      <c r="T193" s="1" t="n">
        <v>1509.1</v>
      </c>
      <c r="U193" s="1" t="n">
        <v>1497.8</v>
      </c>
      <c r="V193" s="1" t="s">
        <v>451</v>
      </c>
      <c r="W193" s="1" t="s">
        <v>452</v>
      </c>
    </row>
    <row r="194" customFormat="false" ht="15" hidden="false" customHeight="true" outlineLevel="0" collapsed="false">
      <c r="A194" s="1" t="n">
        <v>193</v>
      </c>
      <c r="B194" s="24" t="s">
        <v>453</v>
      </c>
      <c r="C194" s="1" t="s">
        <v>30</v>
      </c>
      <c r="D194" s="1" t="s">
        <v>173</v>
      </c>
      <c r="E194" s="1" t="s">
        <v>166</v>
      </c>
      <c r="F194" s="1" t="n">
        <v>1</v>
      </c>
      <c r="G194" s="1" t="n">
        <v>0</v>
      </c>
      <c r="H194" s="27" t="s">
        <v>242</v>
      </c>
      <c r="I194" s="1" t="n">
        <v>1</v>
      </c>
      <c r="J194" s="1" t="n">
        <v>1498.9</v>
      </c>
      <c r="K194" s="1" t="n">
        <v>1482.1</v>
      </c>
      <c r="L194" s="26" t="n">
        <v>0.452</v>
      </c>
      <c r="M194" s="1" t="n">
        <v>22.5</v>
      </c>
      <c r="N194" s="1" t="n">
        <v>16.6</v>
      </c>
      <c r="O194" s="1" t="n">
        <v>0.98</v>
      </c>
      <c r="P194" s="1" t="n">
        <v>1</v>
      </c>
      <c r="Q194" s="1" t="n">
        <v>1</v>
      </c>
      <c r="R194" s="1" t="n">
        <v>14.6</v>
      </c>
      <c r="S194" s="1" t="n">
        <v>-9.1</v>
      </c>
      <c r="T194" s="1" t="n">
        <v>1513.5</v>
      </c>
      <c r="U194" s="1" t="n">
        <v>1473</v>
      </c>
      <c r="V194" s="1" t="s">
        <v>454</v>
      </c>
      <c r="W194" s="1" t="s">
        <v>423</v>
      </c>
    </row>
    <row r="195" customFormat="false" ht="15" hidden="false" customHeight="true" outlineLevel="0" collapsed="false">
      <c r="A195" s="1" t="n">
        <v>194</v>
      </c>
      <c r="B195" s="24" t="s">
        <v>455</v>
      </c>
      <c r="C195" s="1" t="s">
        <v>30</v>
      </c>
      <c r="D195" s="1" t="s">
        <v>116</v>
      </c>
      <c r="E195" s="1" t="s">
        <v>115</v>
      </c>
      <c r="F195" s="1" t="n">
        <v>2</v>
      </c>
      <c r="G195" s="1" t="n">
        <v>1</v>
      </c>
      <c r="H195" s="27" t="s">
        <v>242</v>
      </c>
      <c r="I195" s="1" t="n">
        <v>1</v>
      </c>
      <c r="J195" s="1" t="n">
        <v>1509.1</v>
      </c>
      <c r="K195" s="1" t="n">
        <v>1488.6</v>
      </c>
      <c r="L195" s="26" t="n">
        <v>0.458</v>
      </c>
      <c r="M195" s="1" t="n">
        <v>19.5</v>
      </c>
      <c r="N195" s="1" t="n">
        <v>18.5</v>
      </c>
      <c r="O195" s="1" t="n">
        <v>0.97</v>
      </c>
      <c r="P195" s="1" t="n">
        <v>1</v>
      </c>
      <c r="Q195" s="1" t="n">
        <v>1</v>
      </c>
      <c r="R195" s="1" t="n">
        <v>12.5</v>
      </c>
      <c r="S195" s="1" t="n">
        <v>-10</v>
      </c>
      <c r="T195" s="1" t="n">
        <v>1521.6</v>
      </c>
      <c r="U195" s="1" t="n">
        <v>1478.6</v>
      </c>
      <c r="V195" s="1" t="s">
        <v>456</v>
      </c>
      <c r="W195" s="1" t="s">
        <v>457</v>
      </c>
    </row>
    <row r="196" customFormat="false" ht="15" hidden="false" customHeight="true" outlineLevel="0" collapsed="false">
      <c r="A196" s="1" t="n">
        <v>195</v>
      </c>
      <c r="B196" s="24" t="s">
        <v>458</v>
      </c>
      <c r="C196" s="1" t="s">
        <v>30</v>
      </c>
      <c r="D196" s="1" t="s">
        <v>142</v>
      </c>
      <c r="E196" s="1" t="s">
        <v>114</v>
      </c>
      <c r="F196" s="1" t="n">
        <v>0</v>
      </c>
      <c r="G196" s="1" t="n">
        <v>2</v>
      </c>
      <c r="H196" s="28" t="s">
        <v>246</v>
      </c>
      <c r="I196" s="1" t="n">
        <v>2</v>
      </c>
      <c r="J196" s="1" t="n">
        <v>1484</v>
      </c>
      <c r="K196" s="1" t="n">
        <v>1507.9</v>
      </c>
      <c r="L196" s="26" t="n">
        <v>0.395</v>
      </c>
      <c r="M196" s="1" t="n">
        <v>28.6</v>
      </c>
      <c r="N196" s="1" t="n">
        <v>34.6</v>
      </c>
      <c r="O196" s="1" t="n">
        <v>0.97</v>
      </c>
      <c r="P196" s="1" t="n">
        <v>1.35</v>
      </c>
      <c r="Q196" s="1" t="n">
        <v>1.15</v>
      </c>
      <c r="R196" s="1" t="n">
        <v>-11.3</v>
      </c>
      <c r="S196" s="1" t="n">
        <v>20.6</v>
      </c>
      <c r="T196" s="1" t="n">
        <v>1472.7</v>
      </c>
      <c r="U196" s="1" t="n">
        <v>1528.5</v>
      </c>
      <c r="V196" s="1" t="s">
        <v>459</v>
      </c>
      <c r="W196" s="1" t="s">
        <v>460</v>
      </c>
    </row>
    <row r="197" customFormat="false" ht="15" hidden="false" customHeight="true" outlineLevel="0" collapsed="false">
      <c r="A197" s="1" t="n">
        <v>196</v>
      </c>
      <c r="B197" s="24" t="s">
        <v>461</v>
      </c>
      <c r="C197" s="1" t="s">
        <v>31</v>
      </c>
      <c r="D197" s="1" t="s">
        <v>168</v>
      </c>
      <c r="E197" s="1" t="s">
        <v>147</v>
      </c>
      <c r="F197" s="1" t="n">
        <v>0</v>
      </c>
      <c r="G197" s="1" t="n">
        <v>2</v>
      </c>
      <c r="H197" s="28" t="s">
        <v>246</v>
      </c>
      <c r="I197" s="1" t="n">
        <v>2</v>
      </c>
      <c r="J197" s="1" t="n">
        <v>1475.2</v>
      </c>
      <c r="K197" s="1" t="n">
        <v>1515.8</v>
      </c>
      <c r="L197" s="26" t="n">
        <v>0.372</v>
      </c>
      <c r="M197" s="1" t="n">
        <v>28</v>
      </c>
      <c r="N197" s="1" t="n">
        <v>33.9</v>
      </c>
      <c r="O197" s="1" t="n">
        <v>0.95</v>
      </c>
      <c r="P197" s="1" t="n">
        <v>1.35</v>
      </c>
      <c r="Q197" s="1" t="n">
        <v>1.15</v>
      </c>
      <c r="R197" s="1" t="n">
        <v>-10.4</v>
      </c>
      <c r="S197" s="1" t="n">
        <v>19.4</v>
      </c>
      <c r="T197" s="1" t="n">
        <v>1464.8</v>
      </c>
      <c r="U197" s="1" t="n">
        <v>1535.2</v>
      </c>
      <c r="V197" s="1" t="s">
        <v>462</v>
      </c>
      <c r="W197" s="1" t="s">
        <v>463</v>
      </c>
    </row>
    <row r="198" customFormat="false" ht="15" hidden="false" customHeight="true" outlineLevel="0" collapsed="false">
      <c r="A198" s="1" t="n">
        <v>197</v>
      </c>
      <c r="B198" s="24" t="s">
        <v>464</v>
      </c>
      <c r="C198" s="1" t="s">
        <v>32</v>
      </c>
      <c r="D198" s="1" t="s">
        <v>191</v>
      </c>
      <c r="E198" s="1" t="s">
        <v>187</v>
      </c>
      <c r="F198" s="1" t="n">
        <v>2</v>
      </c>
      <c r="G198" s="1" t="n">
        <v>3</v>
      </c>
      <c r="H198" s="28" t="s">
        <v>246</v>
      </c>
      <c r="I198" s="1" t="n">
        <v>1</v>
      </c>
      <c r="J198" s="1" t="n">
        <v>1503.4</v>
      </c>
      <c r="K198" s="1" t="n">
        <v>1488.4</v>
      </c>
      <c r="L198" s="26" t="n">
        <v>0.45</v>
      </c>
      <c r="M198" s="1" t="n">
        <v>26.6</v>
      </c>
      <c r="N198" s="1" t="n">
        <v>26.6</v>
      </c>
      <c r="O198" s="1" t="n">
        <v>1.04</v>
      </c>
      <c r="P198" s="1" t="n">
        <v>1.35</v>
      </c>
      <c r="Q198" s="1" t="n">
        <v>1</v>
      </c>
      <c r="R198" s="1" t="n">
        <v>-12</v>
      </c>
      <c r="S198" s="1" t="n">
        <v>14.6</v>
      </c>
      <c r="T198" s="1" t="n">
        <v>1491.4</v>
      </c>
      <c r="U198" s="1" t="n">
        <v>1503</v>
      </c>
      <c r="V198" s="1" t="s">
        <v>342</v>
      </c>
      <c r="W198" s="1" t="s">
        <v>377</v>
      </c>
    </row>
    <row r="199" customFormat="false" ht="15" hidden="false" customHeight="true" outlineLevel="0" collapsed="false">
      <c r="A199" s="1" t="n">
        <v>198</v>
      </c>
      <c r="B199" s="24" t="s">
        <v>465</v>
      </c>
      <c r="C199" s="1" t="s">
        <v>33</v>
      </c>
      <c r="D199" s="1" t="s">
        <v>155</v>
      </c>
      <c r="E199" s="1" t="s">
        <v>150</v>
      </c>
      <c r="F199" s="1" t="n">
        <v>8</v>
      </c>
      <c r="G199" s="1" t="n">
        <v>0</v>
      </c>
      <c r="H199" s="27" t="s">
        <v>242</v>
      </c>
      <c r="I199" s="1" t="n">
        <v>8</v>
      </c>
      <c r="J199" s="1" t="n">
        <v>1504.6</v>
      </c>
      <c r="K199" s="1" t="n">
        <v>1476.8</v>
      </c>
      <c r="L199" s="26" t="n">
        <v>0.468</v>
      </c>
      <c r="M199" s="1" t="n">
        <v>33.3</v>
      </c>
      <c r="N199" s="1" t="n">
        <v>23.4</v>
      </c>
      <c r="O199" s="1" t="n">
        <v>0.97</v>
      </c>
      <c r="P199" s="1" t="n">
        <v>1</v>
      </c>
      <c r="Q199" s="1" t="n">
        <v>1.5</v>
      </c>
      <c r="R199" s="1" t="n">
        <v>27.7</v>
      </c>
      <c r="S199" s="1" t="n">
        <v>-12.4</v>
      </c>
      <c r="T199" s="1" t="n">
        <v>1532.3</v>
      </c>
      <c r="U199" s="1" t="n">
        <v>1464.3</v>
      </c>
      <c r="V199" s="1" t="s">
        <v>454</v>
      </c>
      <c r="W199" s="1" t="s">
        <v>466</v>
      </c>
    </row>
    <row r="200" customFormat="false" ht="15" hidden="false" customHeight="true" outlineLevel="0" collapsed="false">
      <c r="A200" s="1" t="n">
        <v>199</v>
      </c>
      <c r="B200" s="24" t="s">
        <v>465</v>
      </c>
      <c r="C200" s="1" t="s">
        <v>31</v>
      </c>
      <c r="D200" s="1" t="s">
        <v>163</v>
      </c>
      <c r="E200" s="1" t="s">
        <v>146</v>
      </c>
      <c r="F200" s="1" t="n">
        <v>2</v>
      </c>
      <c r="G200" s="1" t="n">
        <v>3</v>
      </c>
      <c r="H200" s="28" t="s">
        <v>246</v>
      </c>
      <c r="I200" s="1" t="n">
        <v>1</v>
      </c>
      <c r="J200" s="1" t="n">
        <v>1522.4</v>
      </c>
      <c r="K200" s="1" t="n">
        <v>1529.1</v>
      </c>
      <c r="L200" s="26" t="n">
        <v>0.419</v>
      </c>
      <c r="M200" s="1" t="n">
        <v>25.4</v>
      </c>
      <c r="N200" s="1" t="n">
        <v>25.4</v>
      </c>
      <c r="O200" s="1" t="n">
        <v>0.99</v>
      </c>
      <c r="P200" s="1" t="n">
        <v>1.35</v>
      </c>
      <c r="Q200" s="1" t="n">
        <v>1</v>
      </c>
      <c r="R200" s="1" t="n">
        <v>-10.7</v>
      </c>
      <c r="S200" s="1" t="n">
        <v>13.2</v>
      </c>
      <c r="T200" s="1" t="n">
        <v>1511.7</v>
      </c>
      <c r="U200" s="1" t="n">
        <v>1542.3</v>
      </c>
      <c r="V200" s="1" t="s">
        <v>467</v>
      </c>
      <c r="W200" s="1" t="s">
        <v>384</v>
      </c>
    </row>
    <row r="201" customFormat="false" ht="15" hidden="false" customHeight="true" outlineLevel="0" collapsed="false">
      <c r="A201" s="1" t="n">
        <v>200</v>
      </c>
      <c r="B201" s="24" t="s">
        <v>468</v>
      </c>
      <c r="C201" s="1" t="s">
        <v>30</v>
      </c>
      <c r="D201" s="1" t="s">
        <v>119</v>
      </c>
      <c r="E201" s="1" t="s">
        <v>124</v>
      </c>
      <c r="F201" s="1" t="n">
        <v>2</v>
      </c>
      <c r="G201" s="1" t="n">
        <v>1</v>
      </c>
      <c r="H201" s="27" t="s">
        <v>242</v>
      </c>
      <c r="I201" s="1" t="n">
        <v>1</v>
      </c>
      <c r="J201" s="1" t="n">
        <v>1513.3</v>
      </c>
      <c r="K201" s="1" t="n">
        <v>1492.5</v>
      </c>
      <c r="L201" s="26" t="n">
        <v>0.458</v>
      </c>
      <c r="M201" s="1" t="n">
        <v>19.5</v>
      </c>
      <c r="N201" s="1" t="n">
        <v>18.5</v>
      </c>
      <c r="O201" s="1" t="n">
        <v>0.97</v>
      </c>
      <c r="P201" s="1" t="n">
        <v>1</v>
      </c>
      <c r="Q201" s="1" t="n">
        <v>1</v>
      </c>
      <c r="R201" s="1" t="n">
        <v>12.5</v>
      </c>
      <c r="S201" s="1" t="n">
        <v>-10</v>
      </c>
      <c r="T201" s="1" t="n">
        <v>1525.8</v>
      </c>
      <c r="U201" s="1" t="n">
        <v>1482.5</v>
      </c>
      <c r="V201" s="1" t="s">
        <v>469</v>
      </c>
      <c r="W201" s="1" t="s">
        <v>470</v>
      </c>
    </row>
    <row r="202" customFormat="false" ht="15" hidden="false" customHeight="true" outlineLevel="0" collapsed="false">
      <c r="A202" s="1" t="n">
        <v>201</v>
      </c>
      <c r="B202" s="24" t="s">
        <v>471</v>
      </c>
      <c r="C202" s="1" t="s">
        <v>29</v>
      </c>
      <c r="D202" s="1" t="s">
        <v>137</v>
      </c>
      <c r="E202" s="1" t="s">
        <v>162</v>
      </c>
      <c r="F202" s="1" t="n">
        <v>0</v>
      </c>
      <c r="G202" s="1" t="n">
        <v>3</v>
      </c>
      <c r="H202" s="28" t="s">
        <v>246</v>
      </c>
      <c r="I202" s="1" t="n">
        <v>3</v>
      </c>
      <c r="J202" s="1" t="n">
        <v>1498.9</v>
      </c>
      <c r="K202" s="1" t="n">
        <v>1531.9</v>
      </c>
      <c r="L202" s="26" t="n">
        <v>0.383</v>
      </c>
      <c r="M202" s="1" t="n">
        <v>32</v>
      </c>
      <c r="N202" s="1" t="n">
        <v>38.7</v>
      </c>
      <c r="O202" s="1" t="n">
        <v>0.96</v>
      </c>
      <c r="P202" s="1" t="n">
        <v>1.35</v>
      </c>
      <c r="Q202" s="1" t="n">
        <v>1.3</v>
      </c>
      <c r="R202" s="1" t="n">
        <v>-12.2</v>
      </c>
      <c r="S202" s="1" t="n">
        <v>26.4</v>
      </c>
      <c r="T202" s="1" t="n">
        <v>1486.7</v>
      </c>
      <c r="U202" s="1" t="n">
        <v>1558.3</v>
      </c>
      <c r="V202" s="1" t="s">
        <v>417</v>
      </c>
      <c r="W202" s="1" t="s">
        <v>472</v>
      </c>
    </row>
    <row r="203" customFormat="false" ht="15" hidden="false" customHeight="true" outlineLevel="0" collapsed="false">
      <c r="A203" s="1" t="n">
        <v>202</v>
      </c>
      <c r="B203" s="24" t="s">
        <v>473</v>
      </c>
      <c r="C203" s="1" t="s">
        <v>30</v>
      </c>
      <c r="D203" s="1" t="s">
        <v>175</v>
      </c>
      <c r="E203" s="1" t="s">
        <v>166</v>
      </c>
      <c r="F203" s="1" t="n">
        <v>0</v>
      </c>
      <c r="G203" s="1" t="n">
        <v>0</v>
      </c>
      <c r="H203" s="25" t="s">
        <v>239</v>
      </c>
      <c r="I203" s="1" t="n">
        <v>0</v>
      </c>
      <c r="J203" s="1" t="n">
        <v>1476.5</v>
      </c>
      <c r="K203" s="1" t="n">
        <v>1473</v>
      </c>
      <c r="L203" s="26" t="n">
        <v>0.433</v>
      </c>
      <c r="M203" s="1" t="n">
        <v>15.3</v>
      </c>
      <c r="N203" s="1" t="n">
        <v>19.6</v>
      </c>
      <c r="O203" s="1" t="n">
        <v>1</v>
      </c>
      <c r="P203" s="1" t="n">
        <v>0.9</v>
      </c>
      <c r="Q203" s="1" t="n">
        <v>1</v>
      </c>
      <c r="R203" s="1" t="n">
        <v>1</v>
      </c>
      <c r="S203" s="1" t="n">
        <v>-1.3</v>
      </c>
      <c r="T203" s="1" t="n">
        <v>1477.5</v>
      </c>
      <c r="U203" s="1" t="n">
        <v>1471.7</v>
      </c>
      <c r="V203" s="1" t="s">
        <v>474</v>
      </c>
      <c r="W203" s="1" t="s">
        <v>474</v>
      </c>
    </row>
    <row r="204" customFormat="false" ht="15" hidden="false" customHeight="true" outlineLevel="0" collapsed="false">
      <c r="A204" s="1" t="n">
        <v>203</v>
      </c>
      <c r="B204" s="24" t="s">
        <v>475</v>
      </c>
      <c r="C204" s="1" t="s">
        <v>31</v>
      </c>
      <c r="D204" s="1" t="s">
        <v>170</v>
      </c>
      <c r="E204" s="1" t="s">
        <v>136</v>
      </c>
      <c r="F204" s="1" t="n">
        <v>2</v>
      </c>
      <c r="G204" s="1" t="n">
        <v>0</v>
      </c>
      <c r="H204" s="27" t="s">
        <v>242</v>
      </c>
      <c r="I204" s="1" t="n">
        <v>2</v>
      </c>
      <c r="J204" s="1" t="n">
        <v>1460.6</v>
      </c>
      <c r="K204" s="1" t="n">
        <v>1505.3</v>
      </c>
      <c r="L204" s="26" t="n">
        <v>0.367</v>
      </c>
      <c r="M204" s="1" t="n">
        <v>25</v>
      </c>
      <c r="N204" s="1" t="n">
        <v>24.3</v>
      </c>
      <c r="O204" s="1" t="n">
        <v>1.11</v>
      </c>
      <c r="P204" s="1" t="n">
        <v>1</v>
      </c>
      <c r="Q204" s="1" t="n">
        <v>1.15</v>
      </c>
      <c r="R204" s="1" t="n">
        <v>20.8</v>
      </c>
      <c r="S204" s="1" t="n">
        <v>-15.4</v>
      </c>
      <c r="T204" s="1" t="n">
        <v>1481.4</v>
      </c>
      <c r="U204" s="1" t="n">
        <v>1489.9</v>
      </c>
      <c r="V204" s="1" t="s">
        <v>476</v>
      </c>
      <c r="W204" s="1" t="s">
        <v>477</v>
      </c>
    </row>
    <row r="205" customFormat="false" ht="15" hidden="false" customHeight="true" outlineLevel="0" collapsed="false">
      <c r="A205" s="1" t="n">
        <v>204</v>
      </c>
      <c r="B205" s="24" t="s">
        <v>478</v>
      </c>
      <c r="C205" s="1" t="s">
        <v>32</v>
      </c>
      <c r="D205" s="1" t="s">
        <v>186</v>
      </c>
      <c r="E205" s="1" t="s">
        <v>194</v>
      </c>
      <c r="F205" s="1" t="n">
        <v>2</v>
      </c>
      <c r="G205" s="1" t="n">
        <v>2</v>
      </c>
      <c r="H205" s="25" t="s">
        <v>239</v>
      </c>
      <c r="I205" s="1" t="n">
        <v>0</v>
      </c>
      <c r="J205" s="1" t="n">
        <v>1466.2</v>
      </c>
      <c r="K205" s="1" t="n">
        <v>1464</v>
      </c>
      <c r="L205" s="26" t="n">
        <v>0.432</v>
      </c>
      <c r="M205" s="1" t="n">
        <v>14.5</v>
      </c>
      <c r="N205" s="1" t="n">
        <v>18.6</v>
      </c>
      <c r="O205" s="1" t="n">
        <v>1</v>
      </c>
      <c r="P205" s="1" t="n">
        <v>0.9</v>
      </c>
      <c r="Q205" s="1" t="n">
        <v>1</v>
      </c>
      <c r="R205" s="1" t="n">
        <v>1</v>
      </c>
      <c r="S205" s="1" t="n">
        <v>-1.3</v>
      </c>
      <c r="T205" s="1" t="n">
        <v>1467.2</v>
      </c>
      <c r="U205" s="1" t="n">
        <v>1462.7</v>
      </c>
      <c r="V205" s="1" t="s">
        <v>352</v>
      </c>
      <c r="W205" s="1" t="s">
        <v>352</v>
      </c>
    </row>
    <row r="206" customFormat="false" ht="15" hidden="false" customHeight="true" outlineLevel="0" collapsed="false">
      <c r="A206" s="1" t="n">
        <v>205</v>
      </c>
      <c r="B206" s="24" t="s">
        <v>478</v>
      </c>
      <c r="C206" s="1" t="s">
        <v>32</v>
      </c>
      <c r="D206" s="1" t="s">
        <v>199</v>
      </c>
      <c r="E206" s="1" t="s">
        <v>189</v>
      </c>
      <c r="F206" s="1" t="n">
        <v>0</v>
      </c>
      <c r="G206" s="1" t="n">
        <v>3</v>
      </c>
      <c r="H206" s="28" t="s">
        <v>246</v>
      </c>
      <c r="I206" s="1" t="n">
        <v>3</v>
      </c>
      <c r="J206" s="1" t="n">
        <v>1536.1</v>
      </c>
      <c r="K206" s="1" t="n">
        <v>1517.1</v>
      </c>
      <c r="L206" s="26" t="n">
        <v>0.455</v>
      </c>
      <c r="M206" s="1" t="n">
        <v>34.9</v>
      </c>
      <c r="N206" s="1" t="n">
        <v>42.3</v>
      </c>
      <c r="O206" s="1" t="n">
        <v>1.05</v>
      </c>
      <c r="P206" s="1" t="n">
        <v>1.35</v>
      </c>
      <c r="Q206" s="1" t="n">
        <v>1.3</v>
      </c>
      <c r="R206" s="1" t="n">
        <v>-15.9</v>
      </c>
      <c r="S206" s="1" t="n">
        <v>31.9</v>
      </c>
      <c r="T206" s="1" t="n">
        <v>1520.2</v>
      </c>
      <c r="U206" s="1" t="n">
        <v>1549.1</v>
      </c>
      <c r="V206" s="1" t="s">
        <v>361</v>
      </c>
      <c r="W206" s="1" t="s">
        <v>407</v>
      </c>
    </row>
    <row r="207" customFormat="false" ht="15" hidden="false" customHeight="true" outlineLevel="0" collapsed="false">
      <c r="A207" s="1" t="n">
        <v>206</v>
      </c>
      <c r="B207" s="24" t="s">
        <v>478</v>
      </c>
      <c r="C207" s="1" t="s">
        <v>32</v>
      </c>
      <c r="D207" s="1" t="s">
        <v>188</v>
      </c>
      <c r="E207" s="1" t="s">
        <v>193</v>
      </c>
      <c r="F207" s="1" t="n">
        <v>2</v>
      </c>
      <c r="G207" s="1" t="n">
        <v>1</v>
      </c>
      <c r="H207" s="27" t="s">
        <v>242</v>
      </c>
      <c r="I207" s="1" t="n">
        <v>1</v>
      </c>
      <c r="J207" s="1" t="n">
        <v>1512.1</v>
      </c>
      <c r="K207" s="1" t="n">
        <v>1484.6</v>
      </c>
      <c r="L207" s="26" t="n">
        <v>0.468</v>
      </c>
      <c r="M207" s="1" t="n">
        <v>19.3</v>
      </c>
      <c r="N207" s="1" t="n">
        <v>18.3</v>
      </c>
      <c r="O207" s="1" t="n">
        <v>0.97</v>
      </c>
      <c r="P207" s="1" t="n">
        <v>1</v>
      </c>
      <c r="Q207" s="1" t="n">
        <v>1</v>
      </c>
      <c r="R207" s="1" t="n">
        <v>12.2</v>
      </c>
      <c r="S207" s="1" t="n">
        <v>-9.8</v>
      </c>
      <c r="T207" s="1" t="n">
        <v>1524.3</v>
      </c>
      <c r="U207" s="1" t="n">
        <v>1474.9</v>
      </c>
      <c r="V207" s="1" t="s">
        <v>343</v>
      </c>
      <c r="W207" s="1" t="s">
        <v>409</v>
      </c>
    </row>
    <row r="208" customFormat="false" ht="15" hidden="false" customHeight="true" outlineLevel="0" collapsed="false">
      <c r="A208" s="1" t="n">
        <v>207</v>
      </c>
      <c r="B208" s="24" t="s">
        <v>478</v>
      </c>
      <c r="C208" s="1" t="s">
        <v>32</v>
      </c>
      <c r="D208" s="1" t="s">
        <v>192</v>
      </c>
      <c r="E208" s="1" t="s">
        <v>15</v>
      </c>
      <c r="F208" s="1" t="n">
        <v>0</v>
      </c>
      <c r="G208" s="1" t="n">
        <v>5</v>
      </c>
      <c r="H208" s="28" t="s">
        <v>246</v>
      </c>
      <c r="I208" s="1" t="n">
        <v>5</v>
      </c>
      <c r="J208" s="1" t="n">
        <v>1515</v>
      </c>
      <c r="K208" s="1" t="n">
        <v>1558.7</v>
      </c>
      <c r="L208" s="26" t="n">
        <v>0.368</v>
      </c>
      <c r="M208" s="1" t="n">
        <v>36.4</v>
      </c>
      <c r="N208" s="1" t="n">
        <v>48.4</v>
      </c>
      <c r="O208" s="1" t="n">
        <v>0.95</v>
      </c>
      <c r="P208" s="1" t="n">
        <v>1.35</v>
      </c>
      <c r="Q208" s="1" t="n">
        <v>1.5</v>
      </c>
      <c r="R208" s="1" t="n">
        <v>-13.4</v>
      </c>
      <c r="S208" s="1" t="n">
        <v>32.4</v>
      </c>
      <c r="T208" s="1" t="n">
        <v>1501.6</v>
      </c>
      <c r="U208" s="1" t="n">
        <v>1591.1</v>
      </c>
      <c r="V208" s="1" t="s">
        <v>415</v>
      </c>
      <c r="W208" s="1" t="s">
        <v>337</v>
      </c>
    </row>
    <row r="209" customFormat="false" ht="15" hidden="false" customHeight="true" outlineLevel="0" collapsed="false">
      <c r="A209" s="1" t="n">
        <v>208</v>
      </c>
      <c r="B209" s="24" t="s">
        <v>479</v>
      </c>
      <c r="C209" s="1" t="s">
        <v>29</v>
      </c>
      <c r="D209" s="1" t="s">
        <v>122</v>
      </c>
      <c r="E209" s="1" t="s">
        <v>132</v>
      </c>
      <c r="F209" s="1" t="n">
        <v>3</v>
      </c>
      <c r="G209" s="1" t="n">
        <v>1</v>
      </c>
      <c r="H209" s="27" t="s">
        <v>242</v>
      </c>
      <c r="I209" s="1" t="n">
        <v>2</v>
      </c>
      <c r="J209" s="1" t="n">
        <v>1501.9</v>
      </c>
      <c r="K209" s="1" t="n">
        <v>1538.9</v>
      </c>
      <c r="L209" s="26" t="n">
        <v>0.377</v>
      </c>
      <c r="M209" s="1" t="n">
        <v>25.1</v>
      </c>
      <c r="N209" s="1" t="n">
        <v>26.3</v>
      </c>
      <c r="O209" s="1" t="n">
        <v>1.09</v>
      </c>
      <c r="P209" s="1" t="n">
        <v>1</v>
      </c>
      <c r="Q209" s="1" t="n">
        <v>1.15</v>
      </c>
      <c r="R209" s="1" t="n">
        <v>20.7</v>
      </c>
      <c r="S209" s="1" t="n">
        <v>-16.3</v>
      </c>
      <c r="T209" s="1" t="n">
        <v>1522.6</v>
      </c>
      <c r="U209" s="1" t="n">
        <v>1522.5</v>
      </c>
      <c r="V209" s="1" t="s">
        <v>480</v>
      </c>
      <c r="W209" s="1" t="s">
        <v>481</v>
      </c>
    </row>
    <row r="210" customFormat="false" ht="15" hidden="false" customHeight="true" outlineLevel="0" collapsed="false">
      <c r="A210" s="1" t="n">
        <v>209</v>
      </c>
      <c r="B210" s="24" t="s">
        <v>479</v>
      </c>
      <c r="C210" s="1" t="s">
        <v>29</v>
      </c>
      <c r="D210" s="1" t="s">
        <v>179</v>
      </c>
      <c r="E210" s="1" t="s">
        <v>128</v>
      </c>
      <c r="F210" s="1" t="n">
        <v>1</v>
      </c>
      <c r="G210" s="1" t="n">
        <v>1</v>
      </c>
      <c r="H210" s="25" t="s">
        <v>239</v>
      </c>
      <c r="I210" s="1" t="n">
        <v>0</v>
      </c>
      <c r="J210" s="1" t="n">
        <v>1477.7</v>
      </c>
      <c r="K210" s="1" t="n">
        <v>1453.2</v>
      </c>
      <c r="L210" s="26" t="n">
        <v>0.463</v>
      </c>
      <c r="M210" s="1" t="n">
        <v>18</v>
      </c>
      <c r="N210" s="1" t="n">
        <v>19.6</v>
      </c>
      <c r="O210" s="1" t="n">
        <v>1</v>
      </c>
      <c r="P210" s="1" t="n">
        <v>0.9</v>
      </c>
      <c r="Q210" s="1" t="n">
        <v>1</v>
      </c>
      <c r="R210" s="1" t="n">
        <v>0.7</v>
      </c>
      <c r="S210" s="1" t="n">
        <v>-0.7</v>
      </c>
      <c r="T210" s="1" t="n">
        <v>1478.3</v>
      </c>
      <c r="U210" s="1" t="n">
        <v>1452.5</v>
      </c>
      <c r="V210" s="1" t="s">
        <v>482</v>
      </c>
      <c r="W210" s="1" t="s">
        <v>483</v>
      </c>
    </row>
    <row r="211" customFormat="false" ht="15" hidden="false" customHeight="true" outlineLevel="0" collapsed="false">
      <c r="A211" s="1" t="n">
        <v>210</v>
      </c>
      <c r="B211" s="24" t="s">
        <v>479</v>
      </c>
      <c r="C211" s="1" t="s">
        <v>29</v>
      </c>
      <c r="D211" s="1" t="s">
        <v>21</v>
      </c>
      <c r="E211" s="1" t="s">
        <v>127</v>
      </c>
      <c r="F211" s="1" t="n">
        <v>3</v>
      </c>
      <c r="G211" s="1" t="n">
        <v>0</v>
      </c>
      <c r="H211" s="27" t="s">
        <v>242</v>
      </c>
      <c r="I211" s="1" t="n">
        <v>3</v>
      </c>
      <c r="J211" s="1" t="n">
        <v>1551.5</v>
      </c>
      <c r="K211" s="1" t="n">
        <v>1501.1</v>
      </c>
      <c r="L211" s="26" t="n">
        <v>0.501</v>
      </c>
      <c r="M211" s="1" t="n">
        <v>30.8</v>
      </c>
      <c r="N211" s="1" t="n">
        <v>23.1</v>
      </c>
      <c r="O211" s="1" t="n">
        <v>0.94</v>
      </c>
      <c r="P211" s="1" t="n">
        <v>1</v>
      </c>
      <c r="Q211" s="1" t="n">
        <v>1.3</v>
      </c>
      <c r="R211" s="1" t="n">
        <v>24.6</v>
      </c>
      <c r="S211" s="1" t="n">
        <v>-11.6</v>
      </c>
      <c r="T211" s="1" t="n">
        <v>1576.2</v>
      </c>
      <c r="U211" s="1" t="n">
        <v>1489.6</v>
      </c>
      <c r="V211" s="1" t="s">
        <v>484</v>
      </c>
      <c r="W211" s="1" t="s">
        <v>485</v>
      </c>
    </row>
    <row r="212" customFormat="false" ht="15" hidden="false" customHeight="true" outlineLevel="0" collapsed="false">
      <c r="A212" s="1" t="n">
        <v>211</v>
      </c>
      <c r="B212" s="24" t="s">
        <v>479</v>
      </c>
      <c r="C212" s="1" t="s">
        <v>29</v>
      </c>
      <c r="D212" s="1" t="s">
        <v>133</v>
      </c>
      <c r="E212" s="1" t="s">
        <v>125</v>
      </c>
      <c r="F212" s="1" t="n">
        <v>1</v>
      </c>
      <c r="G212" s="1" t="n">
        <v>1</v>
      </c>
      <c r="H212" s="25" t="s">
        <v>239</v>
      </c>
      <c r="I212" s="1" t="n">
        <v>0</v>
      </c>
      <c r="J212" s="1" t="n">
        <v>1455.5</v>
      </c>
      <c r="K212" s="1" t="n">
        <v>1478</v>
      </c>
      <c r="L212" s="26" t="n">
        <v>0.397</v>
      </c>
      <c r="M212" s="1" t="n">
        <v>19.6</v>
      </c>
      <c r="N212" s="1" t="n">
        <v>23</v>
      </c>
      <c r="O212" s="1" t="n">
        <v>1</v>
      </c>
      <c r="P212" s="1" t="n">
        <v>1.15</v>
      </c>
      <c r="Q212" s="1" t="n">
        <v>1</v>
      </c>
      <c r="R212" s="1" t="n">
        <v>2</v>
      </c>
      <c r="S212" s="1" t="n">
        <v>-2.4</v>
      </c>
      <c r="T212" s="1" t="n">
        <v>1457.6</v>
      </c>
      <c r="U212" s="1" t="n">
        <v>1475.6</v>
      </c>
      <c r="V212" s="1" t="s">
        <v>483</v>
      </c>
      <c r="W212" s="1" t="s">
        <v>486</v>
      </c>
    </row>
    <row r="213" customFormat="false" ht="15" hidden="false" customHeight="true" outlineLevel="0" collapsed="false">
      <c r="A213" s="1" t="n">
        <v>212</v>
      </c>
      <c r="B213" s="24" t="s">
        <v>479</v>
      </c>
      <c r="C213" s="1" t="s">
        <v>29</v>
      </c>
      <c r="D213" s="1" t="s">
        <v>180</v>
      </c>
      <c r="E213" s="1" t="s">
        <v>152</v>
      </c>
      <c r="F213" s="1" t="n">
        <v>3</v>
      </c>
      <c r="G213" s="1" t="n">
        <v>1</v>
      </c>
      <c r="H213" s="27" t="s">
        <v>242</v>
      </c>
      <c r="I213" s="1" t="n">
        <v>2</v>
      </c>
      <c r="J213" s="1" t="n">
        <v>1505.6</v>
      </c>
      <c r="K213" s="1" t="n">
        <v>1508.6</v>
      </c>
      <c r="L213" s="26" t="n">
        <v>0.424</v>
      </c>
      <c r="M213" s="1" t="n">
        <v>23.2</v>
      </c>
      <c r="N213" s="1" t="n">
        <v>22</v>
      </c>
      <c r="O213" s="1" t="n">
        <v>1.01</v>
      </c>
      <c r="P213" s="1" t="n">
        <v>1</v>
      </c>
      <c r="Q213" s="1" t="n">
        <v>1.15</v>
      </c>
      <c r="R213" s="1" t="n">
        <v>18</v>
      </c>
      <c r="S213" s="1" t="n">
        <v>-12.7</v>
      </c>
      <c r="T213" s="1" t="n">
        <v>1523.5</v>
      </c>
      <c r="U213" s="1" t="n">
        <v>1496</v>
      </c>
      <c r="V213" s="1" t="s">
        <v>487</v>
      </c>
      <c r="W213" s="1" t="s">
        <v>467</v>
      </c>
    </row>
    <row r="214" customFormat="false" ht="15" hidden="false" customHeight="true" outlineLevel="0" collapsed="false">
      <c r="A214" s="1" t="n">
        <v>213</v>
      </c>
      <c r="B214" s="24" t="s">
        <v>479</v>
      </c>
      <c r="C214" s="1" t="s">
        <v>29</v>
      </c>
      <c r="D214" s="1" t="s">
        <v>138</v>
      </c>
      <c r="E214" s="1" t="s">
        <v>131</v>
      </c>
      <c r="F214" s="1" t="n">
        <v>3</v>
      </c>
      <c r="G214" s="1" t="n">
        <v>1</v>
      </c>
      <c r="H214" s="27" t="s">
        <v>242</v>
      </c>
      <c r="I214" s="1" t="n">
        <v>2</v>
      </c>
      <c r="J214" s="1" t="n">
        <v>1526.1</v>
      </c>
      <c r="K214" s="1" t="n">
        <v>1462.5</v>
      </c>
      <c r="L214" s="26" t="n">
        <v>0.52</v>
      </c>
      <c r="M214" s="1" t="n">
        <v>23.3</v>
      </c>
      <c r="N214" s="1" t="n">
        <v>17.1</v>
      </c>
      <c r="O214" s="1" t="n">
        <v>0.92</v>
      </c>
      <c r="P214" s="1" t="n">
        <v>1</v>
      </c>
      <c r="Q214" s="1" t="n">
        <v>1.15</v>
      </c>
      <c r="R214" s="1" t="n">
        <v>15.8</v>
      </c>
      <c r="S214" s="1" t="n">
        <v>-8.2</v>
      </c>
      <c r="T214" s="1" t="n">
        <v>1541.9</v>
      </c>
      <c r="U214" s="1" t="n">
        <v>1454.3</v>
      </c>
      <c r="V214" s="1" t="s">
        <v>488</v>
      </c>
      <c r="W214" s="1" t="s">
        <v>489</v>
      </c>
    </row>
    <row r="215" customFormat="false" ht="15" hidden="false" customHeight="true" outlineLevel="0" collapsed="false">
      <c r="A215" s="1" t="n">
        <v>214</v>
      </c>
      <c r="B215" s="24" t="s">
        <v>490</v>
      </c>
      <c r="C215" s="1" t="s">
        <v>30</v>
      </c>
      <c r="D215" s="1" t="s">
        <v>141</v>
      </c>
      <c r="E215" s="1" t="s">
        <v>123</v>
      </c>
      <c r="F215" s="1" t="n">
        <v>2</v>
      </c>
      <c r="G215" s="1" t="n">
        <v>1</v>
      </c>
      <c r="H215" s="27" t="s">
        <v>242</v>
      </c>
      <c r="I215" s="1" t="n">
        <v>1</v>
      </c>
      <c r="J215" s="1" t="n">
        <v>1497.8</v>
      </c>
      <c r="K215" s="1" t="n">
        <v>1470.8</v>
      </c>
      <c r="L215" s="26" t="n">
        <v>0.467</v>
      </c>
      <c r="M215" s="1" t="n">
        <v>19.3</v>
      </c>
      <c r="N215" s="1" t="n">
        <v>15.6</v>
      </c>
      <c r="O215" s="1" t="n">
        <v>0.97</v>
      </c>
      <c r="P215" s="1" t="n">
        <v>1</v>
      </c>
      <c r="Q215" s="1" t="n">
        <v>1</v>
      </c>
      <c r="R215" s="1" t="n">
        <v>12.2</v>
      </c>
      <c r="S215" s="1" t="n">
        <v>-8.3</v>
      </c>
      <c r="T215" s="1" t="n">
        <v>1510.1</v>
      </c>
      <c r="U215" s="1" t="n">
        <v>1462.5</v>
      </c>
      <c r="V215" s="1" t="s">
        <v>491</v>
      </c>
      <c r="W215" s="1" t="s">
        <v>492</v>
      </c>
    </row>
    <row r="216" customFormat="false" ht="15" hidden="false" customHeight="true" outlineLevel="0" collapsed="false">
      <c r="A216" s="1" t="n">
        <v>215</v>
      </c>
      <c r="B216" s="24" t="s">
        <v>493</v>
      </c>
      <c r="C216" s="1" t="s">
        <v>33</v>
      </c>
      <c r="D216" s="1" t="s">
        <v>144</v>
      </c>
      <c r="E216" s="1" t="s">
        <v>161</v>
      </c>
      <c r="F216" s="1" t="n">
        <v>3</v>
      </c>
      <c r="G216" s="1" t="n">
        <v>3</v>
      </c>
      <c r="H216" s="25" t="s">
        <v>239</v>
      </c>
      <c r="I216" s="1" t="n">
        <v>0</v>
      </c>
      <c r="J216" s="1" t="n">
        <v>1513.2</v>
      </c>
      <c r="K216" s="1" t="n">
        <v>1505.2</v>
      </c>
      <c r="L216" s="26" t="n">
        <v>0.44</v>
      </c>
      <c r="M216" s="1" t="n">
        <v>17.1</v>
      </c>
      <c r="N216" s="1" t="n">
        <v>21.9</v>
      </c>
      <c r="O216" s="1" t="n">
        <v>1</v>
      </c>
      <c r="P216" s="1" t="n">
        <v>0.9</v>
      </c>
      <c r="Q216" s="1" t="n">
        <v>1</v>
      </c>
      <c r="R216" s="1" t="n">
        <v>1</v>
      </c>
      <c r="S216" s="1" t="n">
        <v>-1.3</v>
      </c>
      <c r="T216" s="1" t="n">
        <v>1514.2</v>
      </c>
      <c r="U216" s="1" t="n">
        <v>1503.9</v>
      </c>
      <c r="V216" s="1" t="s">
        <v>494</v>
      </c>
      <c r="W216" s="1" t="s">
        <v>495</v>
      </c>
    </row>
    <row r="217" customFormat="false" ht="15" hidden="false" customHeight="true" outlineLevel="0" collapsed="false">
      <c r="A217" s="1" t="n">
        <v>216</v>
      </c>
      <c r="B217" s="24" t="s">
        <v>496</v>
      </c>
      <c r="C217" s="1" t="s">
        <v>31</v>
      </c>
      <c r="D217" s="1" t="s">
        <v>177</v>
      </c>
      <c r="E217" s="1" t="s">
        <v>22</v>
      </c>
      <c r="F217" s="1" t="n">
        <v>0</v>
      </c>
      <c r="G217" s="1" t="n">
        <v>0</v>
      </c>
      <c r="H217" s="25" t="s">
        <v>239</v>
      </c>
      <c r="I217" s="1" t="n">
        <v>0</v>
      </c>
      <c r="J217" s="1" t="n">
        <v>1552</v>
      </c>
      <c r="K217" s="1" t="n">
        <v>1557.1</v>
      </c>
      <c r="L217" s="26" t="n">
        <v>0.421</v>
      </c>
      <c r="M217" s="1" t="n">
        <v>23</v>
      </c>
      <c r="N217" s="1" t="n">
        <v>25.3</v>
      </c>
      <c r="O217" s="1" t="n">
        <v>1</v>
      </c>
      <c r="P217" s="1" t="n">
        <v>1.15</v>
      </c>
      <c r="Q217" s="1" t="n">
        <v>1</v>
      </c>
      <c r="R217" s="1" t="n">
        <v>1.8</v>
      </c>
      <c r="S217" s="1" t="n">
        <v>-2</v>
      </c>
      <c r="T217" s="1" t="n">
        <v>1553.8</v>
      </c>
      <c r="U217" s="1" t="n">
        <v>1555.1</v>
      </c>
      <c r="V217" s="1" t="s">
        <v>497</v>
      </c>
      <c r="W217" s="1" t="s">
        <v>498</v>
      </c>
    </row>
    <row r="218" customFormat="false" ht="15" hidden="false" customHeight="true" outlineLevel="0" collapsed="false">
      <c r="A218" s="1" t="n">
        <v>217</v>
      </c>
      <c r="B218" s="24" t="s">
        <v>499</v>
      </c>
      <c r="C218" s="1" t="s">
        <v>32</v>
      </c>
      <c r="D218" s="1" t="s">
        <v>196</v>
      </c>
      <c r="E218" s="1" t="s">
        <v>183</v>
      </c>
      <c r="F218" s="1" t="n">
        <v>2</v>
      </c>
      <c r="G218" s="1" t="n">
        <v>0</v>
      </c>
      <c r="H218" s="27" t="s">
        <v>242</v>
      </c>
      <c r="I218" s="1" t="n">
        <v>2</v>
      </c>
      <c r="J218" s="1" t="n">
        <v>1521.8</v>
      </c>
      <c r="K218" s="1" t="n">
        <v>1497.1</v>
      </c>
      <c r="L218" s="26" t="n">
        <v>0.464</v>
      </c>
      <c r="M218" s="1" t="n">
        <v>25.6</v>
      </c>
      <c r="N218" s="1" t="n">
        <v>21.2</v>
      </c>
      <c r="O218" s="1" t="n">
        <v>0.97</v>
      </c>
      <c r="P218" s="1" t="n">
        <v>1</v>
      </c>
      <c r="Q218" s="1" t="n">
        <v>1.15</v>
      </c>
      <c r="R218" s="1" t="n">
        <v>18.9</v>
      </c>
      <c r="S218" s="1" t="n">
        <v>-11.4</v>
      </c>
      <c r="T218" s="1" t="n">
        <v>1540.7</v>
      </c>
      <c r="U218" s="1" t="n">
        <v>1485.8</v>
      </c>
      <c r="V218" s="1" t="s">
        <v>439</v>
      </c>
      <c r="W218" s="1" t="s">
        <v>500</v>
      </c>
    </row>
    <row r="219" customFormat="false" ht="15" hidden="false" customHeight="true" outlineLevel="0" collapsed="false">
      <c r="A219" s="1" t="n">
        <v>218</v>
      </c>
      <c r="B219" s="24" t="s">
        <v>499</v>
      </c>
      <c r="C219" s="1" t="s">
        <v>29</v>
      </c>
      <c r="D219" s="1" t="s">
        <v>153</v>
      </c>
      <c r="E219" s="1" t="s">
        <v>121</v>
      </c>
      <c r="F219" s="1" t="n">
        <v>0</v>
      </c>
      <c r="G219" s="1" t="n">
        <v>0</v>
      </c>
      <c r="H219" s="25" t="s">
        <v>239</v>
      </c>
      <c r="I219" s="1" t="n">
        <v>0</v>
      </c>
      <c r="J219" s="1" t="n">
        <v>1477.8</v>
      </c>
      <c r="K219" s="1" t="n">
        <v>1520.1</v>
      </c>
      <c r="L219" s="26" t="n">
        <v>0.37</v>
      </c>
      <c r="M219" s="1" t="n">
        <v>23</v>
      </c>
      <c r="N219" s="1" t="n">
        <v>23</v>
      </c>
      <c r="O219" s="1" t="n">
        <v>1</v>
      </c>
      <c r="P219" s="1" t="n">
        <v>1.15</v>
      </c>
      <c r="Q219" s="1" t="n">
        <v>1</v>
      </c>
      <c r="R219" s="1" t="n">
        <v>3</v>
      </c>
      <c r="S219" s="1" t="n">
        <v>-3</v>
      </c>
      <c r="T219" s="1" t="n">
        <v>1480.8</v>
      </c>
      <c r="U219" s="1" t="n">
        <v>1517.1</v>
      </c>
      <c r="V219" s="1" t="s">
        <v>486</v>
      </c>
      <c r="W219" s="1" t="s">
        <v>501</v>
      </c>
    </row>
    <row r="220" customFormat="false" ht="15" hidden="false" customHeight="true" outlineLevel="0" collapsed="false">
      <c r="A220" s="1" t="n">
        <v>219</v>
      </c>
      <c r="B220" s="24" t="s">
        <v>499</v>
      </c>
      <c r="C220" s="1" t="s">
        <v>30</v>
      </c>
      <c r="D220" s="1" t="s">
        <v>151</v>
      </c>
      <c r="E220" s="1" t="s">
        <v>117</v>
      </c>
      <c r="F220" s="1" t="n">
        <v>2</v>
      </c>
      <c r="G220" s="1" t="n">
        <v>0</v>
      </c>
      <c r="H220" s="27" t="s">
        <v>242</v>
      </c>
      <c r="I220" s="1" t="n">
        <v>2</v>
      </c>
      <c r="J220" s="1" t="n">
        <v>1460.8</v>
      </c>
      <c r="K220" s="1" t="n">
        <v>1526.1</v>
      </c>
      <c r="L220" s="26" t="n">
        <v>0.34</v>
      </c>
      <c r="M220" s="1" t="n">
        <v>26.2</v>
      </c>
      <c r="N220" s="1" t="n">
        <v>25.4</v>
      </c>
      <c r="O220" s="1" t="n">
        <v>1.16</v>
      </c>
      <c r="P220" s="1" t="n">
        <v>1</v>
      </c>
      <c r="Q220" s="1" t="n">
        <v>1.15</v>
      </c>
      <c r="R220" s="1" t="n">
        <v>22.5</v>
      </c>
      <c r="S220" s="1" t="n">
        <v>-16.8</v>
      </c>
      <c r="T220" s="1" t="n">
        <v>1483.3</v>
      </c>
      <c r="U220" s="1" t="n">
        <v>1509.3</v>
      </c>
      <c r="V220" s="1" t="s">
        <v>502</v>
      </c>
      <c r="W220" s="1" t="s">
        <v>503</v>
      </c>
    </row>
    <row r="221" customFormat="false" ht="15" hidden="false" customHeight="true" outlineLevel="0" collapsed="false">
      <c r="A221" s="1" t="n">
        <v>220</v>
      </c>
      <c r="B221" s="24" t="s">
        <v>504</v>
      </c>
      <c r="C221" s="1" t="s">
        <v>33</v>
      </c>
      <c r="D221" s="1" t="s">
        <v>171</v>
      </c>
      <c r="E221" s="1" t="s">
        <v>157</v>
      </c>
      <c r="F221" s="1" t="n">
        <v>1</v>
      </c>
      <c r="G221" s="1" t="n">
        <v>1</v>
      </c>
      <c r="H221" s="25" t="s">
        <v>239</v>
      </c>
      <c r="I221" s="1" t="n">
        <v>0</v>
      </c>
      <c r="J221" s="1" t="n">
        <v>1523.9</v>
      </c>
      <c r="K221" s="1" t="n">
        <v>1533.4</v>
      </c>
      <c r="L221" s="26" t="n">
        <v>0.415</v>
      </c>
      <c r="M221" s="1" t="n">
        <v>23</v>
      </c>
      <c r="N221" s="1" t="n">
        <v>23</v>
      </c>
      <c r="O221" s="1" t="n">
        <v>1</v>
      </c>
      <c r="P221" s="1" t="n">
        <v>1.15</v>
      </c>
      <c r="Q221" s="1" t="n">
        <v>1</v>
      </c>
      <c r="R221" s="1" t="n">
        <v>1.9</v>
      </c>
      <c r="S221" s="1" t="n">
        <v>-1.9</v>
      </c>
      <c r="T221" s="1" t="n">
        <v>1525.8</v>
      </c>
      <c r="U221" s="1" t="n">
        <v>1531.4</v>
      </c>
      <c r="V221" s="1" t="s">
        <v>501</v>
      </c>
      <c r="W221" s="1" t="s">
        <v>497</v>
      </c>
    </row>
    <row r="222" customFormat="false" ht="15" hidden="false" customHeight="true" outlineLevel="0" collapsed="false">
      <c r="A222" s="1" t="n">
        <v>221</v>
      </c>
      <c r="B222" s="24" t="s">
        <v>505</v>
      </c>
      <c r="C222" s="1" t="s">
        <v>31</v>
      </c>
      <c r="D222" s="1" t="s">
        <v>174</v>
      </c>
      <c r="E222" s="1" t="s">
        <v>139</v>
      </c>
      <c r="F222" s="1" t="n">
        <v>2</v>
      </c>
      <c r="G222" s="1" t="n">
        <v>2</v>
      </c>
      <c r="H222" s="25" t="s">
        <v>239</v>
      </c>
      <c r="I222" s="1" t="n">
        <v>0</v>
      </c>
      <c r="J222" s="1" t="n">
        <v>1489</v>
      </c>
      <c r="K222" s="1" t="n">
        <v>1493.9</v>
      </c>
      <c r="L222" s="26" t="n">
        <v>0.422</v>
      </c>
      <c r="M222" s="1" t="n">
        <v>21.9</v>
      </c>
      <c r="N222" s="1" t="n">
        <v>21.9</v>
      </c>
      <c r="O222" s="1" t="n">
        <v>1</v>
      </c>
      <c r="P222" s="1" t="n">
        <v>1.15</v>
      </c>
      <c r="Q222" s="1" t="n">
        <v>1</v>
      </c>
      <c r="R222" s="1" t="n">
        <v>1.7</v>
      </c>
      <c r="S222" s="1" t="n">
        <v>-1.7</v>
      </c>
      <c r="T222" s="1" t="n">
        <v>1490.7</v>
      </c>
      <c r="U222" s="1" t="n">
        <v>1492.2</v>
      </c>
      <c r="V222" s="1" t="s">
        <v>506</v>
      </c>
      <c r="W222" s="1" t="s">
        <v>507</v>
      </c>
    </row>
    <row r="223" customFormat="false" ht="15" hidden="false" customHeight="true" outlineLevel="0" collapsed="false">
      <c r="A223" s="1" t="n">
        <v>222</v>
      </c>
      <c r="B223" s="24" t="s">
        <v>508</v>
      </c>
      <c r="C223" s="1" t="s">
        <v>33</v>
      </c>
      <c r="D223" s="1" t="s">
        <v>143</v>
      </c>
      <c r="E223" s="1" t="s">
        <v>17</v>
      </c>
      <c r="F223" s="1" t="n">
        <v>1</v>
      </c>
      <c r="G223" s="1" t="n">
        <v>1</v>
      </c>
      <c r="H223" s="25" t="s">
        <v>239</v>
      </c>
      <c r="I223" s="1" t="n">
        <v>0</v>
      </c>
      <c r="J223" s="1" t="n">
        <v>1519.1</v>
      </c>
      <c r="K223" s="1" t="n">
        <v>1587.8</v>
      </c>
      <c r="L223" s="26" t="n">
        <v>0.336</v>
      </c>
      <c r="M223" s="1" t="n">
        <v>23</v>
      </c>
      <c r="N223" s="1" t="n">
        <v>26.4</v>
      </c>
      <c r="O223" s="1" t="n">
        <v>1</v>
      </c>
      <c r="P223" s="1" t="n">
        <v>1.15</v>
      </c>
      <c r="Q223" s="1" t="n">
        <v>1</v>
      </c>
      <c r="R223" s="1" t="n">
        <v>3.8</v>
      </c>
      <c r="S223" s="1" t="n">
        <v>-4.3</v>
      </c>
      <c r="T223" s="1" t="n">
        <v>1522.9</v>
      </c>
      <c r="U223" s="1" t="n">
        <v>1583.4</v>
      </c>
      <c r="V223" s="1" t="s">
        <v>509</v>
      </c>
      <c r="W223" s="1" t="s">
        <v>510</v>
      </c>
    </row>
    <row r="224" customFormat="false" ht="15" hidden="false" customHeight="true" outlineLevel="0" collapsed="false">
      <c r="A224" s="1" t="n">
        <v>223</v>
      </c>
      <c r="B224" s="24" t="s">
        <v>508</v>
      </c>
      <c r="C224" s="1" t="s">
        <v>30</v>
      </c>
      <c r="D224" s="1" t="s">
        <v>18</v>
      </c>
      <c r="E224" s="1" t="s">
        <v>176</v>
      </c>
      <c r="F224" s="1" t="n">
        <v>4</v>
      </c>
      <c r="G224" s="1" t="n">
        <v>1</v>
      </c>
      <c r="H224" s="27" t="s">
        <v>242</v>
      </c>
      <c r="I224" s="1" t="n">
        <v>3</v>
      </c>
      <c r="J224" s="1" t="n">
        <v>1561.1</v>
      </c>
      <c r="K224" s="1" t="n">
        <v>1506.8</v>
      </c>
      <c r="L224" s="26" t="n">
        <v>0.506</v>
      </c>
      <c r="M224" s="1" t="n">
        <v>26.7</v>
      </c>
      <c r="N224" s="1" t="n">
        <v>23</v>
      </c>
      <c r="O224" s="1" t="n">
        <v>0.93</v>
      </c>
      <c r="P224" s="1" t="n">
        <v>1</v>
      </c>
      <c r="Q224" s="1" t="n">
        <v>1.3</v>
      </c>
      <c r="R224" s="1" t="n">
        <v>21.2</v>
      </c>
      <c r="S224" s="1" t="n">
        <v>-11.4</v>
      </c>
      <c r="T224" s="1" t="n">
        <v>1582.3</v>
      </c>
      <c r="U224" s="1" t="n">
        <v>1495.4</v>
      </c>
      <c r="V224" s="1" t="s">
        <v>511</v>
      </c>
      <c r="W224" s="1" t="s">
        <v>398</v>
      </c>
    </row>
    <row r="225" customFormat="false" ht="15" hidden="false" customHeight="true" outlineLevel="0" collapsed="false">
      <c r="A225" s="1" t="n">
        <v>224</v>
      </c>
      <c r="B225" s="24" t="s">
        <v>512</v>
      </c>
      <c r="C225" s="1" t="s">
        <v>31</v>
      </c>
      <c r="D225" s="1" t="s">
        <v>140</v>
      </c>
      <c r="E225" s="1" t="s">
        <v>169</v>
      </c>
      <c r="F225" s="1" t="n">
        <v>2</v>
      </c>
      <c r="G225" s="1" t="n">
        <v>1</v>
      </c>
      <c r="H225" s="27" t="s">
        <v>242</v>
      </c>
      <c r="I225" s="1" t="n">
        <v>1</v>
      </c>
      <c r="J225" s="1" t="n">
        <v>1489.6</v>
      </c>
      <c r="K225" s="1" t="n">
        <v>1521.9</v>
      </c>
      <c r="L225" s="26" t="n">
        <v>0.384</v>
      </c>
      <c r="M225" s="1" t="n">
        <v>21.6</v>
      </c>
      <c r="N225" s="1" t="n">
        <v>20.5</v>
      </c>
      <c r="O225" s="1" t="n">
        <v>1.08</v>
      </c>
      <c r="P225" s="1" t="n">
        <v>1</v>
      </c>
      <c r="Q225" s="1" t="n">
        <v>1</v>
      </c>
      <c r="R225" s="1" t="n">
        <v>15.5</v>
      </c>
      <c r="S225" s="1" t="n">
        <v>-12.7</v>
      </c>
      <c r="T225" s="1" t="n">
        <v>1505.1</v>
      </c>
      <c r="U225" s="1" t="n">
        <v>1509.2</v>
      </c>
      <c r="V225" s="1" t="s">
        <v>513</v>
      </c>
      <c r="W225" s="1" t="s">
        <v>514</v>
      </c>
    </row>
    <row r="226" customFormat="false" ht="15" hidden="false" customHeight="true" outlineLevel="0" collapsed="false">
      <c r="A226" s="1" t="n">
        <v>225</v>
      </c>
      <c r="B226" s="24" t="s">
        <v>515</v>
      </c>
      <c r="C226" s="1" t="s">
        <v>30</v>
      </c>
      <c r="D226" s="1" t="s">
        <v>115</v>
      </c>
      <c r="E226" s="1" t="s">
        <v>142</v>
      </c>
      <c r="F226" s="1" t="n">
        <v>1</v>
      </c>
      <c r="G226" s="1" t="n">
        <v>1</v>
      </c>
      <c r="H226" s="25" t="s">
        <v>239</v>
      </c>
      <c r="I226" s="1" t="n">
        <v>0</v>
      </c>
      <c r="J226" s="1" t="n">
        <v>1478.6</v>
      </c>
      <c r="K226" s="1" t="n">
        <v>1472.7</v>
      </c>
      <c r="L226" s="26" t="n">
        <v>0.437</v>
      </c>
      <c r="M226" s="1" t="n">
        <v>18</v>
      </c>
      <c r="N226" s="1" t="n">
        <v>19.6</v>
      </c>
      <c r="O226" s="1" t="n">
        <v>1</v>
      </c>
      <c r="P226" s="1" t="n">
        <v>0.9</v>
      </c>
      <c r="Q226" s="1" t="n">
        <v>1</v>
      </c>
      <c r="R226" s="1" t="n">
        <v>1.1</v>
      </c>
      <c r="S226" s="1" t="n">
        <v>-1.2</v>
      </c>
      <c r="T226" s="1" t="n">
        <v>1479.7</v>
      </c>
      <c r="U226" s="1" t="n">
        <v>1471.5</v>
      </c>
      <c r="V226" s="1" t="s">
        <v>516</v>
      </c>
      <c r="W226" s="1" t="s">
        <v>517</v>
      </c>
    </row>
    <row r="227" customFormat="false" ht="15" hidden="false" customHeight="true" outlineLevel="0" collapsed="false">
      <c r="A227" s="1" t="n">
        <v>226</v>
      </c>
      <c r="B227" s="24" t="s">
        <v>518</v>
      </c>
      <c r="C227" s="1" t="s">
        <v>29</v>
      </c>
      <c r="D227" s="1" t="s">
        <v>129</v>
      </c>
      <c r="E227" s="1" t="s">
        <v>126</v>
      </c>
      <c r="F227" s="1" t="n">
        <v>2</v>
      </c>
      <c r="G227" s="1" t="n">
        <v>2</v>
      </c>
      <c r="H227" s="25" t="s">
        <v>239</v>
      </c>
      <c r="I227" s="1" t="n">
        <v>0</v>
      </c>
      <c r="J227" s="1" t="n">
        <v>1540.2</v>
      </c>
      <c r="K227" s="1" t="n">
        <v>1538.1</v>
      </c>
      <c r="L227" s="26" t="n">
        <v>0.432</v>
      </c>
      <c r="M227" s="1" t="n">
        <v>17.1</v>
      </c>
      <c r="N227" s="1" t="n">
        <v>21.9</v>
      </c>
      <c r="O227" s="1" t="n">
        <v>1</v>
      </c>
      <c r="P227" s="1" t="n">
        <v>0.9</v>
      </c>
      <c r="Q227" s="1" t="n">
        <v>1</v>
      </c>
      <c r="R227" s="1" t="n">
        <v>1.2</v>
      </c>
      <c r="S227" s="1" t="n">
        <v>-1.5</v>
      </c>
      <c r="T227" s="1" t="n">
        <v>1541.4</v>
      </c>
      <c r="U227" s="1" t="n">
        <v>1536.6</v>
      </c>
      <c r="V227" s="1" t="s">
        <v>497</v>
      </c>
      <c r="W227" s="1" t="s">
        <v>519</v>
      </c>
    </row>
    <row r="228" customFormat="false" ht="15" hidden="false" customHeight="true" outlineLevel="0" collapsed="false">
      <c r="A228" s="1" t="n">
        <v>227</v>
      </c>
      <c r="B228" s="24" t="s">
        <v>518</v>
      </c>
      <c r="C228" s="1" t="s">
        <v>31</v>
      </c>
      <c r="D228" s="1" t="s">
        <v>148</v>
      </c>
      <c r="E228" s="1" t="s">
        <v>164</v>
      </c>
      <c r="F228" s="1" t="n">
        <v>1</v>
      </c>
      <c r="G228" s="1" t="n">
        <v>2</v>
      </c>
      <c r="H228" s="28" t="s">
        <v>246</v>
      </c>
      <c r="I228" s="1" t="n">
        <v>1</v>
      </c>
      <c r="J228" s="1" t="n">
        <v>1489.4</v>
      </c>
      <c r="K228" s="1" t="n">
        <v>1486.7</v>
      </c>
      <c r="L228" s="26" t="n">
        <v>0.432</v>
      </c>
      <c r="M228" s="1" t="n">
        <v>25.8</v>
      </c>
      <c r="N228" s="1" t="n">
        <v>27.2</v>
      </c>
      <c r="O228" s="1" t="n">
        <v>1.01</v>
      </c>
      <c r="P228" s="1" t="n">
        <v>1.35</v>
      </c>
      <c r="Q228" s="1" t="n">
        <v>1</v>
      </c>
      <c r="R228" s="1" t="n">
        <v>-11.2</v>
      </c>
      <c r="S228" s="1" t="n">
        <v>14.5</v>
      </c>
      <c r="T228" s="1" t="n">
        <v>1478.2</v>
      </c>
      <c r="U228" s="1" t="n">
        <v>1501.1</v>
      </c>
      <c r="V228" s="1" t="s">
        <v>520</v>
      </c>
      <c r="W228" s="1" t="s">
        <v>521</v>
      </c>
    </row>
    <row r="229" customFormat="false" ht="15" hidden="false" customHeight="true" outlineLevel="0" collapsed="false">
      <c r="A229" s="1" t="n">
        <v>228</v>
      </c>
      <c r="B229" s="24" t="s">
        <v>518</v>
      </c>
      <c r="C229" s="1" t="s">
        <v>33</v>
      </c>
      <c r="D229" s="1" t="s">
        <v>149</v>
      </c>
      <c r="E229" s="1" t="s">
        <v>120</v>
      </c>
      <c r="F229" s="1" t="n">
        <v>3</v>
      </c>
      <c r="G229" s="1" t="n">
        <v>1</v>
      </c>
      <c r="H229" s="27" t="s">
        <v>242</v>
      </c>
      <c r="I229" s="1" t="n">
        <v>2</v>
      </c>
      <c r="J229" s="1" t="n">
        <v>1562</v>
      </c>
      <c r="K229" s="1" t="n">
        <v>1510.8</v>
      </c>
      <c r="L229" s="26" t="n">
        <v>0.502</v>
      </c>
      <c r="M229" s="1" t="n">
        <v>23.7</v>
      </c>
      <c r="N229" s="1" t="n">
        <v>20.5</v>
      </c>
      <c r="O229" s="1" t="n">
        <v>0.94</v>
      </c>
      <c r="P229" s="1" t="n">
        <v>1</v>
      </c>
      <c r="Q229" s="1" t="n">
        <v>1.15</v>
      </c>
      <c r="R229" s="1" t="n">
        <v>16.5</v>
      </c>
      <c r="S229" s="1" t="n">
        <v>-10.2</v>
      </c>
      <c r="T229" s="1" t="n">
        <v>1578.5</v>
      </c>
      <c r="U229" s="1" t="n">
        <v>1500.7</v>
      </c>
      <c r="V229" s="1" t="s">
        <v>522</v>
      </c>
      <c r="W229" s="1" t="s">
        <v>503</v>
      </c>
    </row>
    <row r="230" customFormat="false" ht="15" hidden="false" customHeight="true" outlineLevel="0" collapsed="false">
      <c r="A230" s="1" t="n">
        <v>229</v>
      </c>
      <c r="B230" s="24" t="s">
        <v>523</v>
      </c>
      <c r="C230" s="1" t="s">
        <v>32</v>
      </c>
      <c r="D230" s="1" t="s">
        <v>184</v>
      </c>
      <c r="E230" s="1" t="s">
        <v>197</v>
      </c>
      <c r="F230" s="1" t="n">
        <v>4</v>
      </c>
      <c r="G230" s="1" t="n">
        <v>3</v>
      </c>
      <c r="H230" s="27" t="s">
        <v>242</v>
      </c>
      <c r="I230" s="1" t="n">
        <v>1</v>
      </c>
      <c r="J230" s="1" t="n">
        <v>1527.9</v>
      </c>
      <c r="K230" s="1" t="n">
        <v>1500.2</v>
      </c>
      <c r="L230" s="26" t="n">
        <v>0.468</v>
      </c>
      <c r="M230" s="1" t="n">
        <v>18.3</v>
      </c>
      <c r="N230" s="1" t="n">
        <v>18.3</v>
      </c>
      <c r="O230" s="1" t="n">
        <v>0.97</v>
      </c>
      <c r="P230" s="1" t="n">
        <v>1</v>
      </c>
      <c r="Q230" s="1" t="n">
        <v>1</v>
      </c>
      <c r="R230" s="1" t="n">
        <v>11.6</v>
      </c>
      <c r="S230" s="1" t="n">
        <v>-9.8</v>
      </c>
      <c r="T230" s="1" t="n">
        <v>1539.5</v>
      </c>
      <c r="U230" s="1" t="n">
        <v>1490.4</v>
      </c>
      <c r="V230" s="1" t="s">
        <v>407</v>
      </c>
      <c r="W230" s="1" t="s">
        <v>500</v>
      </c>
    </row>
    <row r="231" customFormat="false" ht="15" hidden="false" customHeight="true" outlineLevel="0" collapsed="false">
      <c r="A231" s="1" t="n">
        <v>230</v>
      </c>
      <c r="B231" s="24" t="s">
        <v>524</v>
      </c>
      <c r="C231" s="1" t="s">
        <v>30</v>
      </c>
      <c r="D231" s="1" t="s">
        <v>114</v>
      </c>
      <c r="E231" s="1" t="s">
        <v>118</v>
      </c>
      <c r="F231" s="1" t="n">
        <v>3</v>
      </c>
      <c r="G231" s="1" t="n">
        <v>1</v>
      </c>
      <c r="H231" s="27" t="s">
        <v>242</v>
      </c>
      <c r="I231" s="1" t="n">
        <v>2</v>
      </c>
      <c r="J231" s="1" t="n">
        <v>1528.5</v>
      </c>
      <c r="K231" s="1" t="n">
        <v>1523</v>
      </c>
      <c r="L231" s="26" t="n">
        <v>0.436</v>
      </c>
      <c r="M231" s="1" t="n">
        <v>25.1</v>
      </c>
      <c r="N231" s="1" t="n">
        <v>23.9</v>
      </c>
      <c r="O231" s="1" t="n">
        <v>0.99</v>
      </c>
      <c r="P231" s="1" t="n">
        <v>1</v>
      </c>
      <c r="Q231" s="1" t="n">
        <v>1.15</v>
      </c>
      <c r="R231" s="1" t="n">
        <v>19.2</v>
      </c>
      <c r="S231" s="1" t="n">
        <v>-13.5</v>
      </c>
      <c r="T231" s="1" t="n">
        <v>1547.7</v>
      </c>
      <c r="U231" s="1" t="n">
        <v>1509.5</v>
      </c>
      <c r="V231" s="1" t="s">
        <v>488</v>
      </c>
      <c r="W231" s="1" t="s">
        <v>525</v>
      </c>
    </row>
    <row r="232" customFormat="false" ht="15" hidden="false" customHeight="true" outlineLevel="0" collapsed="false">
      <c r="A232" s="1" t="n">
        <v>231</v>
      </c>
      <c r="B232" s="24" t="s">
        <v>526</v>
      </c>
      <c r="C232" s="1" t="s">
        <v>33</v>
      </c>
      <c r="D232" s="1" t="s">
        <v>156</v>
      </c>
      <c r="E232" s="1" t="s">
        <v>159</v>
      </c>
      <c r="F232" s="1" t="n">
        <v>1</v>
      </c>
      <c r="G232" s="1" t="n">
        <v>1</v>
      </c>
      <c r="H232" s="25" t="s">
        <v>239</v>
      </c>
      <c r="I232" s="1" t="n">
        <v>0</v>
      </c>
      <c r="J232" s="1" t="n">
        <v>1463.8</v>
      </c>
      <c r="K232" s="1" t="n">
        <v>1524</v>
      </c>
      <c r="L232" s="26" t="n">
        <v>0.346</v>
      </c>
      <c r="M232" s="1" t="n">
        <v>19.6</v>
      </c>
      <c r="N232" s="1" t="n">
        <v>23</v>
      </c>
      <c r="O232" s="1" t="n">
        <v>1</v>
      </c>
      <c r="P232" s="1" t="n">
        <v>1.15</v>
      </c>
      <c r="Q232" s="1" t="n">
        <v>1</v>
      </c>
      <c r="R232" s="1" t="n">
        <v>3</v>
      </c>
      <c r="S232" s="1" t="n">
        <v>-3.5</v>
      </c>
      <c r="T232" s="1" t="n">
        <v>1466.8</v>
      </c>
      <c r="U232" s="1" t="n">
        <v>1520.5</v>
      </c>
      <c r="V232" s="1" t="s">
        <v>527</v>
      </c>
      <c r="W232" s="1" t="s">
        <v>528</v>
      </c>
    </row>
    <row r="233" customFormat="false" ht="15" hidden="false" customHeight="true" outlineLevel="0" collapsed="false">
      <c r="A233" s="1" t="n">
        <v>232</v>
      </c>
      <c r="B233" s="24" t="s">
        <v>526</v>
      </c>
      <c r="C233" s="1" t="s">
        <v>33</v>
      </c>
      <c r="D233" s="1" t="s">
        <v>134</v>
      </c>
      <c r="E233" s="1" t="s">
        <v>158</v>
      </c>
      <c r="F233" s="1" t="n">
        <v>2</v>
      </c>
      <c r="G233" s="1" t="n">
        <v>0</v>
      </c>
      <c r="H233" s="27" t="s">
        <v>242</v>
      </c>
      <c r="I233" s="1" t="n">
        <v>2</v>
      </c>
      <c r="J233" s="1" t="n">
        <v>1493.6</v>
      </c>
      <c r="K233" s="1" t="n">
        <v>1512.1</v>
      </c>
      <c r="L233" s="26" t="n">
        <v>0.403</v>
      </c>
      <c r="M233" s="1" t="n">
        <v>23.5</v>
      </c>
      <c r="N233" s="1" t="n">
        <v>22.9</v>
      </c>
      <c r="O233" s="1" t="n">
        <v>1.05</v>
      </c>
      <c r="P233" s="1" t="n">
        <v>1</v>
      </c>
      <c r="Q233" s="1" t="n">
        <v>1.15</v>
      </c>
      <c r="R233" s="1" t="n">
        <v>18.8</v>
      </c>
      <c r="S233" s="1" t="n">
        <v>-13.7</v>
      </c>
      <c r="T233" s="1" t="n">
        <v>1512.3</v>
      </c>
      <c r="U233" s="1" t="n">
        <v>1498.4</v>
      </c>
      <c r="V233" s="1" t="s">
        <v>529</v>
      </c>
      <c r="W233" s="1" t="s">
        <v>530</v>
      </c>
    </row>
    <row r="234" customFormat="false" ht="15" hidden="false" customHeight="true" outlineLevel="0" collapsed="false">
      <c r="A234" s="1" t="n">
        <v>233</v>
      </c>
      <c r="B234" s="24" t="s">
        <v>526</v>
      </c>
      <c r="C234" s="1" t="s">
        <v>33</v>
      </c>
      <c r="D234" s="1" t="s">
        <v>160</v>
      </c>
      <c r="E234" s="1" t="s">
        <v>154</v>
      </c>
      <c r="F234" s="1" t="n">
        <v>3</v>
      </c>
      <c r="G234" s="1" t="n">
        <v>2</v>
      </c>
      <c r="H234" s="27" t="s">
        <v>242</v>
      </c>
      <c r="I234" s="1" t="n">
        <v>1</v>
      </c>
      <c r="J234" s="1" t="n">
        <v>1462.8</v>
      </c>
      <c r="K234" s="1" t="n">
        <v>1476.6</v>
      </c>
      <c r="L234" s="26" t="n">
        <v>0.409</v>
      </c>
      <c r="M234" s="1" t="n">
        <v>16.7</v>
      </c>
      <c r="N234" s="1" t="n">
        <v>16.7</v>
      </c>
      <c r="O234" s="1" t="n">
        <v>1.03</v>
      </c>
      <c r="P234" s="1" t="n">
        <v>1</v>
      </c>
      <c r="Q234" s="1" t="n">
        <v>1</v>
      </c>
      <c r="R234" s="1" t="n">
        <v>11.5</v>
      </c>
      <c r="S234" s="1" t="n">
        <v>-9.9</v>
      </c>
      <c r="T234" s="1" t="n">
        <v>1474.3</v>
      </c>
      <c r="U234" s="1" t="n">
        <v>1466.7</v>
      </c>
      <c r="V234" s="1" t="s">
        <v>531</v>
      </c>
      <c r="W234" s="1" t="s">
        <v>532</v>
      </c>
    </row>
    <row r="235" customFormat="false" ht="15" hidden="false" customHeight="true" outlineLevel="0" collapsed="false">
      <c r="A235" s="1" t="n">
        <v>234</v>
      </c>
      <c r="B235" s="24" t="s">
        <v>533</v>
      </c>
      <c r="C235" s="1" t="s">
        <v>32</v>
      </c>
      <c r="D235" s="1" t="s">
        <v>190</v>
      </c>
      <c r="E235" s="1" t="s">
        <v>195</v>
      </c>
      <c r="F235" s="1" t="n">
        <v>5</v>
      </c>
      <c r="G235" s="1" t="n">
        <v>1</v>
      </c>
      <c r="H235" s="27" t="s">
        <v>242</v>
      </c>
      <c r="I235" s="1" t="n">
        <v>4</v>
      </c>
      <c r="J235" s="1" t="n">
        <v>1511.1</v>
      </c>
      <c r="K235" s="1" t="n">
        <v>1537.4</v>
      </c>
      <c r="L235" s="26" t="n">
        <v>0.392</v>
      </c>
      <c r="M235" s="1" t="n">
        <v>32</v>
      </c>
      <c r="N235" s="1" t="n">
        <v>30.4</v>
      </c>
      <c r="O235" s="1" t="n">
        <v>1.07</v>
      </c>
      <c r="P235" s="1" t="n">
        <v>1</v>
      </c>
      <c r="Q235" s="1" t="n">
        <v>1.5</v>
      </c>
      <c r="R235" s="1" t="n">
        <v>29</v>
      </c>
      <c r="S235" s="1" t="n">
        <v>-18.5</v>
      </c>
      <c r="T235" s="1" t="n">
        <v>1540.1</v>
      </c>
      <c r="U235" s="1" t="n">
        <v>1518.9</v>
      </c>
      <c r="V235" s="1" t="s">
        <v>362</v>
      </c>
      <c r="W235" s="1" t="s">
        <v>534</v>
      </c>
    </row>
    <row r="236" customFormat="false" ht="15" hidden="false" customHeight="true" outlineLevel="0" collapsed="false">
      <c r="A236" s="1" t="n">
        <v>235</v>
      </c>
      <c r="B236" s="24" t="s">
        <v>533</v>
      </c>
      <c r="C236" s="1" t="s">
        <v>29</v>
      </c>
      <c r="D236" s="1" t="s">
        <v>23</v>
      </c>
      <c r="E236" s="1" t="s">
        <v>130</v>
      </c>
      <c r="F236" s="1" t="n">
        <v>2</v>
      </c>
      <c r="G236" s="1" t="n">
        <v>2</v>
      </c>
      <c r="H236" s="25" t="s">
        <v>239</v>
      </c>
      <c r="I236" s="1" t="n">
        <v>0</v>
      </c>
      <c r="J236" s="1" t="n">
        <v>1573</v>
      </c>
      <c r="K236" s="1" t="n">
        <v>1558.3</v>
      </c>
      <c r="L236" s="26" t="n">
        <v>0.449</v>
      </c>
      <c r="M236" s="1" t="n">
        <v>19.7</v>
      </c>
      <c r="N236" s="1" t="n">
        <v>24</v>
      </c>
      <c r="O236" s="1" t="n">
        <v>1</v>
      </c>
      <c r="P236" s="1" t="n">
        <v>0.9</v>
      </c>
      <c r="Q236" s="1" t="n">
        <v>1</v>
      </c>
      <c r="R236" s="1" t="n">
        <v>1</v>
      </c>
      <c r="S236" s="1" t="n">
        <v>-1.2</v>
      </c>
      <c r="T236" s="1" t="n">
        <v>1574</v>
      </c>
      <c r="U236" s="1" t="n">
        <v>1557.1</v>
      </c>
      <c r="V236" s="1" t="s">
        <v>510</v>
      </c>
      <c r="W236" s="1" t="s">
        <v>535</v>
      </c>
    </row>
    <row r="237" customFormat="false" ht="15" hidden="false" customHeight="true" outlineLevel="0" collapsed="false">
      <c r="A237" s="1" t="n">
        <v>236</v>
      </c>
      <c r="B237" s="24" t="s">
        <v>536</v>
      </c>
      <c r="C237" s="1" t="s">
        <v>31</v>
      </c>
      <c r="D237" s="1" t="s">
        <v>20</v>
      </c>
      <c r="E237" s="1" t="s">
        <v>165</v>
      </c>
      <c r="F237" s="1" t="n">
        <v>3</v>
      </c>
      <c r="G237" s="1" t="n">
        <v>0</v>
      </c>
      <c r="H237" s="27" t="s">
        <v>242</v>
      </c>
      <c r="I237" s="1" t="n">
        <v>3</v>
      </c>
      <c r="J237" s="1" t="n">
        <v>1487</v>
      </c>
      <c r="K237" s="1" t="n">
        <v>1539.4</v>
      </c>
      <c r="L237" s="26" t="n">
        <v>0.357</v>
      </c>
      <c r="M237" s="1" t="n">
        <v>33.8</v>
      </c>
      <c r="N237" s="1" t="n">
        <v>30.7</v>
      </c>
      <c r="O237" s="1" t="n">
        <v>1.13</v>
      </c>
      <c r="P237" s="1" t="n">
        <v>1</v>
      </c>
      <c r="Q237" s="1" t="n">
        <v>1.3</v>
      </c>
      <c r="R237" s="1" t="n">
        <v>31.9</v>
      </c>
      <c r="S237" s="1" t="n">
        <v>-19.8</v>
      </c>
      <c r="T237" s="1" t="n">
        <v>1518.9</v>
      </c>
      <c r="U237" s="1" t="n">
        <v>1519.6</v>
      </c>
      <c r="V237" s="1" t="s">
        <v>521</v>
      </c>
      <c r="W237" s="1" t="s">
        <v>537</v>
      </c>
    </row>
    <row r="238" customFormat="false" ht="15" hidden="false" customHeight="true" outlineLevel="0" collapsed="false">
      <c r="A238" s="1" t="n">
        <v>237</v>
      </c>
      <c r="B238" s="24" t="s">
        <v>538</v>
      </c>
      <c r="C238" s="1" t="s">
        <v>30</v>
      </c>
      <c r="D238" s="1" t="s">
        <v>181</v>
      </c>
      <c r="E238" s="1" t="s">
        <v>16</v>
      </c>
      <c r="F238" s="1" t="n">
        <v>1</v>
      </c>
      <c r="G238" s="1" t="n">
        <v>5</v>
      </c>
      <c r="H238" s="28" t="s">
        <v>246</v>
      </c>
      <c r="I238" s="1" t="n">
        <v>4</v>
      </c>
      <c r="J238" s="1" t="n">
        <v>1538.7</v>
      </c>
      <c r="K238" s="1" t="n">
        <v>1596.6</v>
      </c>
      <c r="L238" s="26" t="n">
        <v>0.35</v>
      </c>
      <c r="M238" s="1" t="n">
        <v>39.3</v>
      </c>
      <c r="N238" s="1" t="n">
        <v>45.1</v>
      </c>
      <c r="O238" s="1" t="n">
        <v>0.93</v>
      </c>
      <c r="P238" s="1" t="n">
        <v>1.35</v>
      </c>
      <c r="Q238" s="1" t="n">
        <v>1.5</v>
      </c>
      <c r="R238" s="1" t="n">
        <v>-13.7</v>
      </c>
      <c r="S238" s="1" t="n">
        <v>29.3</v>
      </c>
      <c r="T238" s="1" t="n">
        <v>1525</v>
      </c>
      <c r="U238" s="1" t="n">
        <v>1625.9</v>
      </c>
      <c r="V238" s="1" t="s">
        <v>539</v>
      </c>
      <c r="W238" s="1" t="s">
        <v>431</v>
      </c>
    </row>
    <row r="239" customFormat="false" ht="15" hidden="false" customHeight="true" outlineLevel="0" collapsed="false">
      <c r="A239" s="1" t="n">
        <v>238</v>
      </c>
      <c r="B239" s="24" t="s">
        <v>540</v>
      </c>
      <c r="C239" s="1" t="s">
        <v>32</v>
      </c>
      <c r="D239" s="1" t="s">
        <v>198</v>
      </c>
      <c r="E239" s="1" t="s">
        <v>185</v>
      </c>
      <c r="F239" s="1" t="n">
        <v>0</v>
      </c>
      <c r="G239" s="1" t="n">
        <v>0</v>
      </c>
      <c r="H239" s="25" t="s">
        <v>239</v>
      </c>
      <c r="I239" s="1" t="n">
        <v>0</v>
      </c>
      <c r="J239" s="1" t="n">
        <v>1464.4</v>
      </c>
      <c r="K239" s="1" t="n">
        <v>1529.8</v>
      </c>
      <c r="L239" s="26" t="n">
        <v>0.34</v>
      </c>
      <c r="M239" s="1" t="n">
        <v>19.6</v>
      </c>
      <c r="N239" s="1" t="n">
        <v>23</v>
      </c>
      <c r="O239" s="1" t="n">
        <v>1</v>
      </c>
      <c r="P239" s="1" t="n">
        <v>1.15</v>
      </c>
      <c r="Q239" s="1" t="n">
        <v>1</v>
      </c>
      <c r="R239" s="1" t="n">
        <v>3.1</v>
      </c>
      <c r="S239" s="1" t="n">
        <v>-3.7</v>
      </c>
      <c r="T239" s="1" t="n">
        <v>1467.5</v>
      </c>
      <c r="U239" s="1" t="n">
        <v>1526.1</v>
      </c>
      <c r="V239" s="1" t="s">
        <v>352</v>
      </c>
      <c r="W239" s="1" t="s">
        <v>390</v>
      </c>
    </row>
    <row r="240" customFormat="false" ht="15" hidden="false" customHeight="true" outlineLevel="0" collapsed="false">
      <c r="A240" s="1" t="n">
        <v>239</v>
      </c>
      <c r="B240" s="24" t="s">
        <v>541</v>
      </c>
      <c r="C240" s="1" t="s">
        <v>31</v>
      </c>
      <c r="D240" s="1" t="s">
        <v>19</v>
      </c>
      <c r="E240" s="1" t="s">
        <v>145</v>
      </c>
      <c r="F240" s="1" t="n">
        <v>1</v>
      </c>
      <c r="G240" s="1" t="n">
        <v>2</v>
      </c>
      <c r="H240" s="28" t="s">
        <v>246</v>
      </c>
      <c r="I240" s="1" t="n">
        <v>1</v>
      </c>
      <c r="J240" s="1" t="n">
        <v>1544.8</v>
      </c>
      <c r="K240" s="1" t="n">
        <v>1518.2</v>
      </c>
      <c r="L240" s="26" t="n">
        <v>0.466</v>
      </c>
      <c r="M240" s="1" t="n">
        <v>27.4</v>
      </c>
      <c r="N240" s="1" t="n">
        <v>28.8</v>
      </c>
      <c r="O240" s="1" t="n">
        <v>1.07</v>
      </c>
      <c r="P240" s="1" t="n">
        <v>1.35</v>
      </c>
      <c r="Q240" s="1" t="n">
        <v>1</v>
      </c>
      <c r="R240" s="1" t="n">
        <v>-12.8</v>
      </c>
      <c r="S240" s="1" t="n">
        <v>16.3</v>
      </c>
      <c r="T240" s="1" t="n">
        <v>1532</v>
      </c>
      <c r="U240" s="1" t="n">
        <v>1534.5</v>
      </c>
      <c r="V240" s="1" t="s">
        <v>542</v>
      </c>
      <c r="W240" s="1" t="s">
        <v>543</v>
      </c>
    </row>
    <row r="241" customFormat="false" ht="15" hidden="false" customHeight="true" outlineLevel="0" collapsed="false">
      <c r="A241" s="1" t="n">
        <v>240</v>
      </c>
      <c r="B241" s="24" t="s">
        <v>541</v>
      </c>
      <c r="C241" s="1" t="s">
        <v>33</v>
      </c>
      <c r="D241" s="1" t="s">
        <v>172</v>
      </c>
      <c r="E241" s="1" t="s">
        <v>135</v>
      </c>
      <c r="F241" s="1" t="n">
        <v>2</v>
      </c>
      <c r="G241" s="1" t="n">
        <v>3</v>
      </c>
      <c r="H241" s="28" t="s">
        <v>246</v>
      </c>
      <c r="I241" s="1" t="n">
        <v>1</v>
      </c>
      <c r="J241" s="1" t="n">
        <v>1490</v>
      </c>
      <c r="K241" s="1" t="n">
        <v>1565.7</v>
      </c>
      <c r="L241" s="26" t="n">
        <v>0.327</v>
      </c>
      <c r="M241" s="1" t="n">
        <v>23.2</v>
      </c>
      <c r="N241" s="1" t="n">
        <v>25.5</v>
      </c>
      <c r="O241" s="1" t="n">
        <v>0.91</v>
      </c>
      <c r="P241" s="1" t="n">
        <v>1.35</v>
      </c>
      <c r="Q241" s="1" t="n">
        <v>1</v>
      </c>
      <c r="R241" s="1" t="n">
        <v>-7.6</v>
      </c>
      <c r="S241" s="1" t="n">
        <v>10.9</v>
      </c>
      <c r="T241" s="1" t="n">
        <v>1482.5</v>
      </c>
      <c r="U241" s="1" t="n">
        <v>1576.6</v>
      </c>
      <c r="V241" s="1" t="s">
        <v>544</v>
      </c>
      <c r="W241" s="1" t="s">
        <v>511</v>
      </c>
    </row>
    <row r="242" customFormat="false" ht="15" hidden="false" customHeight="true" outlineLevel="0" collapsed="false">
      <c r="A242" s="1" t="n">
        <v>241</v>
      </c>
      <c r="B242" s="24" t="s">
        <v>545</v>
      </c>
      <c r="C242" s="1" t="s">
        <v>30</v>
      </c>
      <c r="D242" s="1" t="s">
        <v>167</v>
      </c>
      <c r="E242" s="1" t="s">
        <v>182</v>
      </c>
      <c r="F242" s="1" t="n">
        <v>1</v>
      </c>
      <c r="G242" s="1" t="n">
        <v>1</v>
      </c>
      <c r="H242" s="25" t="s">
        <v>239</v>
      </c>
      <c r="I242" s="1" t="n">
        <v>0</v>
      </c>
      <c r="J242" s="1" t="n">
        <v>1509.1</v>
      </c>
      <c r="K242" s="1" t="n">
        <v>1560.8</v>
      </c>
      <c r="L242" s="26" t="n">
        <v>0.358</v>
      </c>
      <c r="M242" s="1" t="n">
        <v>23</v>
      </c>
      <c r="N242" s="1" t="n">
        <v>25.3</v>
      </c>
      <c r="O242" s="1" t="n">
        <v>1</v>
      </c>
      <c r="P242" s="1" t="n">
        <v>1.15</v>
      </c>
      <c r="Q242" s="1" t="n">
        <v>1</v>
      </c>
      <c r="R242" s="1" t="n">
        <v>3.3</v>
      </c>
      <c r="S242" s="1" t="n">
        <v>-3.6</v>
      </c>
      <c r="T242" s="1" t="n">
        <v>1512.4</v>
      </c>
      <c r="U242" s="1" t="n">
        <v>1557.2</v>
      </c>
      <c r="V242" s="1" t="s">
        <v>546</v>
      </c>
      <c r="W242" s="1" t="s">
        <v>547</v>
      </c>
    </row>
    <row r="243" customFormat="false" ht="15" hidden="false" customHeight="true" outlineLevel="0" collapsed="false">
      <c r="A243" s="1" t="n">
        <v>242</v>
      </c>
      <c r="B243" s="24" t="s">
        <v>548</v>
      </c>
      <c r="C243" s="1" t="s">
        <v>30</v>
      </c>
      <c r="D243" s="1" t="s">
        <v>116</v>
      </c>
      <c r="E243" s="1" t="s">
        <v>173</v>
      </c>
      <c r="F243" s="1" t="n">
        <v>1</v>
      </c>
      <c r="G243" s="1" t="n">
        <v>2</v>
      </c>
      <c r="H243" s="28" t="s">
        <v>246</v>
      </c>
      <c r="I243" s="1" t="n">
        <v>1</v>
      </c>
      <c r="J243" s="1" t="n">
        <v>1521.6</v>
      </c>
      <c r="K243" s="1" t="n">
        <v>1513.5</v>
      </c>
      <c r="L243" s="26" t="n">
        <v>0.44</v>
      </c>
      <c r="M243" s="1" t="n">
        <v>26.2</v>
      </c>
      <c r="N243" s="1" t="n">
        <v>27.5</v>
      </c>
      <c r="O243" s="1" t="n">
        <v>1.02</v>
      </c>
      <c r="P243" s="1" t="n">
        <v>1.35</v>
      </c>
      <c r="Q243" s="1" t="n">
        <v>1</v>
      </c>
      <c r="R243" s="1" t="n">
        <v>-11.5</v>
      </c>
      <c r="S243" s="1" t="n">
        <v>14.9</v>
      </c>
      <c r="T243" s="1" t="n">
        <v>1510.1</v>
      </c>
      <c r="U243" s="1" t="n">
        <v>1528.4</v>
      </c>
      <c r="V243" s="1" t="s">
        <v>430</v>
      </c>
      <c r="W243" s="1" t="s">
        <v>549</v>
      </c>
    </row>
    <row r="244" customFormat="false" ht="15" hidden="false" customHeight="true" outlineLevel="0" collapsed="false">
      <c r="A244" s="1" t="n">
        <v>243</v>
      </c>
      <c r="B244" s="24" t="s">
        <v>550</v>
      </c>
      <c r="C244" s="1" t="s">
        <v>30</v>
      </c>
      <c r="D244" s="1" t="s">
        <v>124</v>
      </c>
      <c r="E244" s="1" t="s">
        <v>175</v>
      </c>
      <c r="F244" s="1" t="n">
        <v>2</v>
      </c>
      <c r="G244" s="1" t="n">
        <v>1</v>
      </c>
      <c r="H244" s="27" t="s">
        <v>242</v>
      </c>
      <c r="I244" s="1" t="n">
        <v>1</v>
      </c>
      <c r="J244" s="1" t="n">
        <v>1482.5</v>
      </c>
      <c r="K244" s="1" t="n">
        <v>1477.5</v>
      </c>
      <c r="L244" s="26" t="n">
        <v>0.436</v>
      </c>
      <c r="M244" s="1" t="n">
        <v>16.9</v>
      </c>
      <c r="N244" s="1" t="n">
        <v>16</v>
      </c>
      <c r="O244" s="1" t="n">
        <v>0.99</v>
      </c>
      <c r="P244" s="1" t="n">
        <v>1</v>
      </c>
      <c r="Q244" s="1" t="n">
        <v>1</v>
      </c>
      <c r="R244" s="1" t="n">
        <v>11.2</v>
      </c>
      <c r="S244" s="1" t="n">
        <v>-9.1</v>
      </c>
      <c r="T244" s="1" t="n">
        <v>1493.7</v>
      </c>
      <c r="U244" s="1" t="n">
        <v>1468.4</v>
      </c>
      <c r="V244" s="1" t="s">
        <v>442</v>
      </c>
      <c r="W244" s="1" t="s">
        <v>551</v>
      </c>
    </row>
    <row r="245" customFormat="false" ht="15" hidden="false" customHeight="true" outlineLevel="0" collapsed="false">
      <c r="A245" s="1" t="n">
        <v>244</v>
      </c>
      <c r="B245" s="24" t="s">
        <v>550</v>
      </c>
      <c r="C245" s="1" t="s">
        <v>30</v>
      </c>
      <c r="D245" s="1" t="s">
        <v>151</v>
      </c>
      <c r="E245" s="1" t="s">
        <v>141</v>
      </c>
      <c r="F245" s="1" t="n">
        <v>0</v>
      </c>
      <c r="G245" s="1" t="n">
        <v>0</v>
      </c>
      <c r="H245" s="25" t="s">
        <v>239</v>
      </c>
      <c r="I245" s="1" t="n">
        <v>0</v>
      </c>
      <c r="J245" s="1" t="n">
        <v>1483.3</v>
      </c>
      <c r="K245" s="1" t="n">
        <v>1510.1</v>
      </c>
      <c r="L245" s="26" t="n">
        <v>0.391</v>
      </c>
      <c r="M245" s="1" t="n">
        <v>19.6</v>
      </c>
      <c r="N245" s="1" t="n">
        <v>25.3</v>
      </c>
      <c r="O245" s="1" t="n">
        <v>1</v>
      </c>
      <c r="P245" s="1" t="n">
        <v>1.15</v>
      </c>
      <c r="Q245" s="1" t="n">
        <v>1</v>
      </c>
      <c r="R245" s="1" t="n">
        <v>2.1</v>
      </c>
      <c r="S245" s="1" t="n">
        <v>-2.8</v>
      </c>
      <c r="T245" s="1" t="n">
        <v>1485.4</v>
      </c>
      <c r="U245" s="1" t="n">
        <v>1507.3</v>
      </c>
      <c r="V245" s="1" t="s">
        <v>552</v>
      </c>
      <c r="W245" s="1" t="s">
        <v>553</v>
      </c>
    </row>
    <row r="246" customFormat="false" ht="15" hidden="false" customHeight="true" outlineLevel="0" collapsed="false">
      <c r="A246" s="1" t="n">
        <v>245</v>
      </c>
      <c r="B246" s="24" t="s">
        <v>554</v>
      </c>
      <c r="C246" s="1" t="s">
        <v>31</v>
      </c>
      <c r="D246" s="1" t="s">
        <v>24</v>
      </c>
      <c r="E246" s="1" t="s">
        <v>178</v>
      </c>
      <c r="F246" s="1" t="n">
        <v>2</v>
      </c>
      <c r="G246" s="1" t="n">
        <v>3</v>
      </c>
      <c r="H246" s="28" t="s">
        <v>246</v>
      </c>
      <c r="I246" s="1" t="n">
        <v>1</v>
      </c>
      <c r="J246" s="1" t="n">
        <v>1517.1</v>
      </c>
      <c r="K246" s="1" t="n">
        <v>1476.5</v>
      </c>
      <c r="L246" s="26" t="n">
        <v>0.487</v>
      </c>
      <c r="M246" s="1" t="n">
        <v>28.3</v>
      </c>
      <c r="N246" s="1" t="n">
        <v>28.3</v>
      </c>
      <c r="O246" s="1" t="n">
        <v>1.1</v>
      </c>
      <c r="P246" s="1" t="n">
        <v>1.35</v>
      </c>
      <c r="Q246" s="1" t="n">
        <v>1</v>
      </c>
      <c r="R246" s="1" t="n">
        <v>-13.7</v>
      </c>
      <c r="S246" s="1" t="n">
        <v>16.6</v>
      </c>
      <c r="T246" s="1" t="n">
        <v>1503.4</v>
      </c>
      <c r="U246" s="1" t="n">
        <v>1493.1</v>
      </c>
      <c r="V246" s="1" t="s">
        <v>525</v>
      </c>
      <c r="W246" s="1" t="s">
        <v>555</v>
      </c>
    </row>
    <row r="247" customFormat="false" ht="15" hidden="false" customHeight="true" outlineLevel="0" collapsed="false">
      <c r="A247" s="1" t="n">
        <v>246</v>
      </c>
      <c r="B247" s="24" t="s">
        <v>556</v>
      </c>
      <c r="C247" s="1" t="s">
        <v>30</v>
      </c>
      <c r="D247" s="1" t="s">
        <v>18</v>
      </c>
      <c r="E247" s="1" t="s">
        <v>119</v>
      </c>
      <c r="F247" s="1" t="n">
        <v>3</v>
      </c>
      <c r="G247" s="1" t="n">
        <v>2</v>
      </c>
      <c r="H247" s="27" t="s">
        <v>242</v>
      </c>
      <c r="I247" s="1" t="n">
        <v>1</v>
      </c>
      <c r="J247" s="1" t="n">
        <v>1582.3</v>
      </c>
      <c r="K247" s="1" t="n">
        <v>1525.8</v>
      </c>
      <c r="L247" s="26" t="n">
        <v>0.509</v>
      </c>
      <c r="M247" s="1" t="n">
        <v>20.3</v>
      </c>
      <c r="N247" s="1" t="n">
        <v>19.4</v>
      </c>
      <c r="O247" s="1" t="n">
        <v>0.93</v>
      </c>
      <c r="P247" s="1" t="n">
        <v>1</v>
      </c>
      <c r="Q247" s="1" t="n">
        <v>1</v>
      </c>
      <c r="R247" s="1" t="n">
        <v>12</v>
      </c>
      <c r="S247" s="1" t="n">
        <v>-9.5</v>
      </c>
      <c r="T247" s="1" t="n">
        <v>1594.3</v>
      </c>
      <c r="U247" s="1" t="n">
        <v>1516.3</v>
      </c>
      <c r="V247" s="1" t="s">
        <v>557</v>
      </c>
      <c r="W247" s="1" t="s">
        <v>558</v>
      </c>
    </row>
    <row r="248" customFormat="false" ht="15" hidden="false" customHeight="true" outlineLevel="0" collapsed="false">
      <c r="A248" s="1" t="n">
        <v>247</v>
      </c>
      <c r="B248" s="24" t="s">
        <v>559</v>
      </c>
      <c r="C248" s="1" t="s">
        <v>30</v>
      </c>
      <c r="D248" s="1" t="s">
        <v>117</v>
      </c>
      <c r="E248" s="1" t="s">
        <v>167</v>
      </c>
      <c r="F248" s="1" t="n">
        <v>0</v>
      </c>
      <c r="G248" s="1" t="n">
        <v>0</v>
      </c>
      <c r="H248" s="25" t="s">
        <v>239</v>
      </c>
      <c r="I248" s="1" t="n">
        <v>0</v>
      </c>
      <c r="J248" s="1" t="n">
        <v>1509.3</v>
      </c>
      <c r="K248" s="1" t="n">
        <v>1512.4</v>
      </c>
      <c r="L248" s="26" t="n">
        <v>0.424</v>
      </c>
      <c r="M248" s="1" t="n">
        <v>19.6</v>
      </c>
      <c r="N248" s="1" t="n">
        <v>23</v>
      </c>
      <c r="O248" s="1" t="n">
        <v>1</v>
      </c>
      <c r="P248" s="1" t="n">
        <v>1.15</v>
      </c>
      <c r="Q248" s="1" t="n">
        <v>1</v>
      </c>
      <c r="R248" s="1" t="n">
        <v>1.5</v>
      </c>
      <c r="S248" s="1" t="n">
        <v>-1.7</v>
      </c>
      <c r="T248" s="1" t="n">
        <v>1510.8</v>
      </c>
      <c r="U248" s="1" t="n">
        <v>1510.6</v>
      </c>
      <c r="V248" s="1" t="s">
        <v>494</v>
      </c>
      <c r="W248" s="1" t="s">
        <v>506</v>
      </c>
    </row>
    <row r="249" customFormat="false" ht="15" hidden="false" customHeight="true" outlineLevel="0" collapsed="false">
      <c r="A249" s="1" t="n">
        <v>248</v>
      </c>
      <c r="B249" s="24" t="s">
        <v>560</v>
      </c>
      <c r="C249" s="1" t="s">
        <v>30</v>
      </c>
      <c r="D249" s="1" t="s">
        <v>16</v>
      </c>
      <c r="E249" s="1" t="s">
        <v>115</v>
      </c>
      <c r="F249" s="1" t="n">
        <v>1</v>
      </c>
      <c r="G249" s="1" t="n">
        <v>0</v>
      </c>
      <c r="H249" s="27" t="s">
        <v>242</v>
      </c>
      <c r="I249" s="1" t="n">
        <v>1</v>
      </c>
      <c r="J249" s="1" t="n">
        <v>1625.9</v>
      </c>
      <c r="K249" s="1" t="n">
        <v>1479.7</v>
      </c>
      <c r="L249" s="26" t="n">
        <v>0.635</v>
      </c>
      <c r="M249" s="1" t="n">
        <v>22.6</v>
      </c>
      <c r="N249" s="1" t="n">
        <v>16.3</v>
      </c>
      <c r="O249" s="1" t="n">
        <v>0.82</v>
      </c>
      <c r="P249" s="1" t="n">
        <v>1</v>
      </c>
      <c r="Q249" s="1" t="n">
        <v>1</v>
      </c>
      <c r="R249" s="1" t="n">
        <v>10.5</v>
      </c>
      <c r="S249" s="1" t="n">
        <v>-6</v>
      </c>
      <c r="T249" s="1" t="n">
        <v>1636.4</v>
      </c>
      <c r="U249" s="1" t="n">
        <v>1473.8</v>
      </c>
      <c r="V249" s="1" t="s">
        <v>431</v>
      </c>
      <c r="W249" s="1" t="s">
        <v>551</v>
      </c>
    </row>
    <row r="250" customFormat="false" ht="15" hidden="false" customHeight="true" outlineLevel="0" collapsed="false">
      <c r="A250" s="1" t="n">
        <v>249</v>
      </c>
      <c r="B250" s="24" t="s">
        <v>561</v>
      </c>
      <c r="C250" s="1" t="s">
        <v>30</v>
      </c>
      <c r="D250" s="1" t="s">
        <v>176</v>
      </c>
      <c r="E250" s="1" t="s">
        <v>181</v>
      </c>
      <c r="F250" s="1" t="n">
        <v>1</v>
      </c>
      <c r="G250" s="1" t="n">
        <v>2</v>
      </c>
      <c r="H250" s="28" t="s">
        <v>246</v>
      </c>
      <c r="I250" s="1" t="n">
        <v>1</v>
      </c>
      <c r="J250" s="1" t="n">
        <v>1495.4</v>
      </c>
      <c r="K250" s="1" t="n">
        <v>1525</v>
      </c>
      <c r="L250" s="26" t="n">
        <v>0.387</v>
      </c>
      <c r="M250" s="1" t="n">
        <v>24.7</v>
      </c>
      <c r="N250" s="1" t="n">
        <v>28.6</v>
      </c>
      <c r="O250" s="1" t="n">
        <v>0.96</v>
      </c>
      <c r="P250" s="1" t="n">
        <v>1.35</v>
      </c>
      <c r="Q250" s="1" t="n">
        <v>1</v>
      </c>
      <c r="R250" s="1" t="n">
        <v>-9.6</v>
      </c>
      <c r="S250" s="1" t="n">
        <v>13.9</v>
      </c>
      <c r="T250" s="1" t="n">
        <v>1485.8</v>
      </c>
      <c r="U250" s="1" t="n">
        <v>1539</v>
      </c>
      <c r="V250" s="1" t="s">
        <v>562</v>
      </c>
      <c r="W250" s="1" t="s">
        <v>563</v>
      </c>
    </row>
    <row r="251" customFormat="false" ht="15" hidden="false" customHeight="true" outlineLevel="0" collapsed="false">
      <c r="A251" s="1" t="n">
        <v>250</v>
      </c>
      <c r="B251" s="24" t="s">
        <v>561</v>
      </c>
      <c r="C251" s="1" t="s">
        <v>30</v>
      </c>
      <c r="D251" s="1" t="s">
        <v>123</v>
      </c>
      <c r="E251" s="1" t="s">
        <v>116</v>
      </c>
      <c r="F251" s="1" t="n">
        <v>1</v>
      </c>
      <c r="G251" s="1" t="n">
        <v>1</v>
      </c>
      <c r="H251" s="25" t="s">
        <v>239</v>
      </c>
      <c r="I251" s="1" t="n">
        <v>0</v>
      </c>
      <c r="J251" s="1" t="n">
        <v>1462.5</v>
      </c>
      <c r="K251" s="1" t="n">
        <v>1510.1</v>
      </c>
      <c r="L251" s="26" t="n">
        <v>0.363</v>
      </c>
      <c r="M251" s="1" t="n">
        <v>19.6</v>
      </c>
      <c r="N251" s="1" t="n">
        <v>23</v>
      </c>
      <c r="O251" s="1" t="n">
        <v>1</v>
      </c>
      <c r="P251" s="1" t="n">
        <v>1.15</v>
      </c>
      <c r="Q251" s="1" t="n">
        <v>1</v>
      </c>
      <c r="R251" s="1" t="n">
        <v>2.7</v>
      </c>
      <c r="S251" s="1" t="n">
        <v>-3.1</v>
      </c>
      <c r="T251" s="1" t="n">
        <v>1465.2</v>
      </c>
      <c r="U251" s="1" t="n">
        <v>1507</v>
      </c>
      <c r="V251" s="1" t="s">
        <v>517</v>
      </c>
      <c r="W251" s="1" t="s">
        <v>564</v>
      </c>
    </row>
    <row r="252" customFormat="false" ht="15" hidden="false" customHeight="true" outlineLevel="0" collapsed="false">
      <c r="A252" s="1" t="n">
        <v>251</v>
      </c>
      <c r="B252" s="24" t="s">
        <v>565</v>
      </c>
      <c r="C252" s="1" t="s">
        <v>30</v>
      </c>
      <c r="D252" s="1" t="s">
        <v>118</v>
      </c>
      <c r="E252" s="1" t="s">
        <v>182</v>
      </c>
      <c r="F252" s="1" t="n">
        <v>0</v>
      </c>
      <c r="G252" s="1" t="n">
        <v>1</v>
      </c>
      <c r="H252" s="28" t="s">
        <v>246</v>
      </c>
      <c r="I252" s="1" t="n">
        <v>1</v>
      </c>
      <c r="J252" s="1" t="n">
        <v>1509.5</v>
      </c>
      <c r="K252" s="1" t="n">
        <v>1557.2</v>
      </c>
      <c r="L252" s="26" t="n">
        <v>0.363</v>
      </c>
      <c r="M252" s="1" t="n">
        <v>21.6</v>
      </c>
      <c r="N252" s="1" t="n">
        <v>32.1</v>
      </c>
      <c r="O252" s="1" t="n">
        <v>0.94</v>
      </c>
      <c r="P252" s="1" t="n">
        <v>1.35</v>
      </c>
      <c r="Q252" s="1" t="n">
        <v>1</v>
      </c>
      <c r="R252" s="1" t="n">
        <v>-7.8</v>
      </c>
      <c r="S252" s="1" t="n">
        <v>14.9</v>
      </c>
      <c r="T252" s="1" t="n">
        <v>1501.7</v>
      </c>
      <c r="U252" s="1" t="n">
        <v>1572.1</v>
      </c>
      <c r="V252" s="1" t="s">
        <v>566</v>
      </c>
      <c r="W252" s="1" t="s">
        <v>384</v>
      </c>
    </row>
    <row r="253" customFormat="false" ht="15" hidden="false" customHeight="true" outlineLevel="0" collapsed="false">
      <c r="A253" s="1" t="n">
        <v>252</v>
      </c>
      <c r="B253" s="24" t="s">
        <v>567</v>
      </c>
      <c r="C253" s="1" t="s">
        <v>33</v>
      </c>
      <c r="D253" s="1" t="s">
        <v>154</v>
      </c>
      <c r="E253" s="1" t="s">
        <v>134</v>
      </c>
      <c r="F253" s="1" t="n">
        <v>3</v>
      </c>
      <c r="G253" s="1" t="n">
        <v>0</v>
      </c>
      <c r="H253" s="27" t="s">
        <v>242</v>
      </c>
      <c r="I253" s="1" t="n">
        <v>3</v>
      </c>
      <c r="J253" s="1" t="n">
        <v>1466.7</v>
      </c>
      <c r="K253" s="1" t="n">
        <v>1512.3</v>
      </c>
      <c r="L253" s="26" t="n">
        <v>0.366</v>
      </c>
      <c r="M253" s="1" t="n">
        <v>28.3</v>
      </c>
      <c r="N253" s="1" t="n">
        <v>23.4</v>
      </c>
      <c r="O253" s="1" t="n">
        <v>1.11</v>
      </c>
      <c r="P253" s="1" t="n">
        <v>1</v>
      </c>
      <c r="Q253" s="1" t="n">
        <v>1.3</v>
      </c>
      <c r="R253" s="1" t="n">
        <v>26.4</v>
      </c>
      <c r="S253" s="1" t="n">
        <v>-14.8</v>
      </c>
      <c r="T253" s="1" t="n">
        <v>1493.2</v>
      </c>
      <c r="U253" s="1" t="n">
        <v>1497.5</v>
      </c>
      <c r="V253" s="1" t="s">
        <v>568</v>
      </c>
      <c r="W253" s="1" t="s">
        <v>569</v>
      </c>
    </row>
    <row r="254" customFormat="false" ht="15" hidden="false" customHeight="true" outlineLevel="0" collapsed="false">
      <c r="A254" s="1" t="n">
        <v>253</v>
      </c>
      <c r="B254" s="24" t="s">
        <v>570</v>
      </c>
      <c r="C254" s="1" t="s">
        <v>32</v>
      </c>
      <c r="D254" s="1" t="s">
        <v>195</v>
      </c>
      <c r="E254" s="1" t="s">
        <v>186</v>
      </c>
      <c r="F254" s="1" t="n">
        <v>4</v>
      </c>
      <c r="G254" s="1" t="n">
        <v>2</v>
      </c>
      <c r="H254" s="27" t="s">
        <v>242</v>
      </c>
      <c r="I254" s="1" t="n">
        <v>2</v>
      </c>
      <c r="J254" s="1" t="n">
        <v>1518.9</v>
      </c>
      <c r="K254" s="1" t="n">
        <v>1467.2</v>
      </c>
      <c r="L254" s="26" t="n">
        <v>0.502</v>
      </c>
      <c r="M254" s="1" t="n">
        <v>20.4</v>
      </c>
      <c r="N254" s="1" t="n">
        <v>17.4</v>
      </c>
      <c r="O254" s="1" t="n">
        <v>0.94</v>
      </c>
      <c r="P254" s="1" t="n">
        <v>1</v>
      </c>
      <c r="Q254" s="1" t="n">
        <v>1.15</v>
      </c>
      <c r="R254" s="1" t="n">
        <v>14.3</v>
      </c>
      <c r="S254" s="1" t="n">
        <v>-8.6</v>
      </c>
      <c r="T254" s="1" t="n">
        <v>1533.2</v>
      </c>
      <c r="U254" s="1" t="n">
        <v>1458.6</v>
      </c>
      <c r="V254" s="1" t="s">
        <v>563</v>
      </c>
      <c r="W254" s="1" t="s">
        <v>445</v>
      </c>
    </row>
    <row r="255" customFormat="false" ht="15" hidden="false" customHeight="true" outlineLevel="0" collapsed="false">
      <c r="A255" s="1" t="n">
        <v>254</v>
      </c>
      <c r="B255" s="24" t="s">
        <v>571</v>
      </c>
      <c r="C255" s="1" t="s">
        <v>31</v>
      </c>
      <c r="D255" s="1" t="s">
        <v>145</v>
      </c>
      <c r="E255" s="1" t="s">
        <v>174</v>
      </c>
      <c r="F255" s="1" t="n">
        <v>3</v>
      </c>
      <c r="G255" s="1" t="n">
        <v>0</v>
      </c>
      <c r="H255" s="27" t="s">
        <v>242</v>
      </c>
      <c r="I255" s="1" t="n">
        <v>3</v>
      </c>
      <c r="J255" s="1" t="n">
        <v>1534.5</v>
      </c>
      <c r="K255" s="1" t="n">
        <v>1490.7</v>
      </c>
      <c r="L255" s="26" t="n">
        <v>0.491</v>
      </c>
      <c r="M255" s="1" t="n">
        <v>28.3</v>
      </c>
      <c r="N255" s="1" t="n">
        <v>23.3</v>
      </c>
      <c r="O255" s="1" t="n">
        <v>0.95</v>
      </c>
      <c r="P255" s="1" t="n">
        <v>1</v>
      </c>
      <c r="Q255" s="1" t="n">
        <v>1.3</v>
      </c>
      <c r="R255" s="1" t="n">
        <v>22.9</v>
      </c>
      <c r="S255" s="1" t="n">
        <v>-11.9</v>
      </c>
      <c r="T255" s="1" t="n">
        <v>1557.4</v>
      </c>
      <c r="U255" s="1" t="n">
        <v>1478.9</v>
      </c>
      <c r="V255" s="1" t="s">
        <v>572</v>
      </c>
      <c r="W255" s="1" t="s">
        <v>573</v>
      </c>
    </row>
    <row r="256" customFormat="false" ht="15" hidden="false" customHeight="true" outlineLevel="0" collapsed="false">
      <c r="A256" s="1" t="n">
        <v>255</v>
      </c>
      <c r="B256" s="24" t="s">
        <v>574</v>
      </c>
      <c r="C256" s="1" t="s">
        <v>30</v>
      </c>
      <c r="D256" s="1" t="s">
        <v>175</v>
      </c>
      <c r="E256" s="1" t="s">
        <v>173</v>
      </c>
      <c r="F256" s="1" t="n">
        <v>1</v>
      </c>
      <c r="G256" s="1" t="n">
        <v>2</v>
      </c>
      <c r="H256" s="28" t="s">
        <v>246</v>
      </c>
      <c r="I256" s="1" t="n">
        <v>1</v>
      </c>
      <c r="J256" s="1" t="n">
        <v>1468.4</v>
      </c>
      <c r="K256" s="1" t="n">
        <v>1528.4</v>
      </c>
      <c r="L256" s="26" t="n">
        <v>0.347</v>
      </c>
      <c r="M256" s="1" t="n">
        <v>20.2</v>
      </c>
      <c r="N256" s="1" t="n">
        <v>27.5</v>
      </c>
      <c r="O256" s="1" t="n">
        <v>0.93</v>
      </c>
      <c r="P256" s="1" t="n">
        <v>1.35</v>
      </c>
      <c r="Q256" s="1" t="n">
        <v>1</v>
      </c>
      <c r="R256" s="1" t="n">
        <v>-7</v>
      </c>
      <c r="S256" s="1" t="n">
        <v>12.3</v>
      </c>
      <c r="T256" s="1" t="n">
        <v>1461.4</v>
      </c>
      <c r="U256" s="1" t="n">
        <v>1540.7</v>
      </c>
      <c r="V256" s="1" t="s">
        <v>489</v>
      </c>
      <c r="W256" s="1" t="s">
        <v>488</v>
      </c>
    </row>
    <row r="257" customFormat="false" ht="15" hidden="false" customHeight="true" outlineLevel="0" collapsed="false">
      <c r="A257" s="1" t="n">
        <v>256</v>
      </c>
      <c r="B257" s="24" t="s">
        <v>574</v>
      </c>
      <c r="C257" s="1" t="s">
        <v>33</v>
      </c>
      <c r="D257" s="1" t="s">
        <v>17</v>
      </c>
      <c r="E257" s="1" t="s">
        <v>171</v>
      </c>
      <c r="F257" s="1" t="n">
        <v>3</v>
      </c>
      <c r="G257" s="1" t="n">
        <v>1</v>
      </c>
      <c r="H257" s="27" t="s">
        <v>242</v>
      </c>
      <c r="I257" s="1" t="n">
        <v>2</v>
      </c>
      <c r="J257" s="1" t="n">
        <v>1583.4</v>
      </c>
      <c r="K257" s="1" t="n">
        <v>1525.8</v>
      </c>
      <c r="L257" s="26" t="n">
        <v>0.511</v>
      </c>
      <c r="M257" s="1" t="n">
        <v>24.5</v>
      </c>
      <c r="N257" s="1" t="n">
        <v>20.3</v>
      </c>
      <c r="O257" s="1" t="n">
        <v>0.93</v>
      </c>
      <c r="P257" s="1" t="n">
        <v>1</v>
      </c>
      <c r="Q257" s="1" t="n">
        <v>1.15</v>
      </c>
      <c r="R257" s="1" t="n">
        <v>16.9</v>
      </c>
      <c r="S257" s="1" t="n">
        <v>-9.9</v>
      </c>
      <c r="T257" s="1" t="n">
        <v>1600.3</v>
      </c>
      <c r="U257" s="1" t="n">
        <v>1515.9</v>
      </c>
      <c r="V257" s="1" t="s">
        <v>575</v>
      </c>
      <c r="W257" s="1" t="s">
        <v>544</v>
      </c>
    </row>
    <row r="258" customFormat="false" ht="15" hidden="false" customHeight="true" outlineLevel="0" collapsed="false">
      <c r="A258" s="1" t="n">
        <v>257</v>
      </c>
      <c r="B258" s="24" t="s">
        <v>576</v>
      </c>
      <c r="C258" s="1" t="s">
        <v>29</v>
      </c>
      <c r="D258" s="1" t="s">
        <v>132</v>
      </c>
      <c r="E258" s="1" t="s">
        <v>23</v>
      </c>
      <c r="F258" s="1" t="n">
        <v>1</v>
      </c>
      <c r="G258" s="1" t="n">
        <v>1</v>
      </c>
      <c r="H258" s="25" t="s">
        <v>239</v>
      </c>
      <c r="I258" s="1" t="n">
        <v>0</v>
      </c>
      <c r="J258" s="1" t="n">
        <v>1522.5</v>
      </c>
      <c r="K258" s="1" t="n">
        <v>1574</v>
      </c>
      <c r="L258" s="26" t="n">
        <v>0.358</v>
      </c>
      <c r="M258" s="1" t="n">
        <v>25.3</v>
      </c>
      <c r="N258" s="1" t="n">
        <v>26.4</v>
      </c>
      <c r="O258" s="1" t="n">
        <v>1</v>
      </c>
      <c r="P258" s="1" t="n">
        <v>1.15</v>
      </c>
      <c r="Q258" s="1" t="n">
        <v>1</v>
      </c>
      <c r="R258" s="1" t="n">
        <v>3.6</v>
      </c>
      <c r="S258" s="1" t="n">
        <v>-3.8</v>
      </c>
      <c r="T258" s="1" t="n">
        <v>1526.1</v>
      </c>
      <c r="U258" s="1" t="n">
        <v>1570.3</v>
      </c>
      <c r="V258" s="1" t="s">
        <v>528</v>
      </c>
      <c r="W258" s="1" t="s">
        <v>577</v>
      </c>
    </row>
    <row r="259" customFormat="false" ht="15" hidden="false" customHeight="true" outlineLevel="0" collapsed="false">
      <c r="A259" s="1" t="n">
        <v>258</v>
      </c>
      <c r="B259" s="24" t="s">
        <v>578</v>
      </c>
      <c r="C259" s="1" t="s">
        <v>30</v>
      </c>
      <c r="D259" s="1" t="s">
        <v>115</v>
      </c>
      <c r="E259" s="1" t="s">
        <v>119</v>
      </c>
      <c r="F259" s="1" t="n">
        <v>2</v>
      </c>
      <c r="G259" s="1" t="n">
        <v>0</v>
      </c>
      <c r="H259" s="27" t="s">
        <v>242</v>
      </c>
      <c r="I259" s="1" t="n">
        <v>2</v>
      </c>
      <c r="J259" s="1" t="n">
        <v>1473.8</v>
      </c>
      <c r="K259" s="1" t="n">
        <v>1516.3</v>
      </c>
      <c r="L259" s="26" t="n">
        <v>0.37</v>
      </c>
      <c r="M259" s="1" t="n">
        <v>24.9</v>
      </c>
      <c r="N259" s="1" t="n">
        <v>26.6</v>
      </c>
      <c r="O259" s="1" t="n">
        <v>1.11</v>
      </c>
      <c r="P259" s="1" t="n">
        <v>1</v>
      </c>
      <c r="Q259" s="1" t="n">
        <v>1.15</v>
      </c>
      <c r="R259" s="1" t="n">
        <v>20.6</v>
      </c>
      <c r="S259" s="1" t="n">
        <v>-16.8</v>
      </c>
      <c r="T259" s="1" t="n">
        <v>1494.4</v>
      </c>
      <c r="U259" s="1" t="n">
        <v>1499.5</v>
      </c>
      <c r="V259" s="1" t="s">
        <v>502</v>
      </c>
      <c r="W259" s="1" t="s">
        <v>467</v>
      </c>
    </row>
    <row r="260" customFormat="false" ht="15" hidden="false" customHeight="true" outlineLevel="0" collapsed="false">
      <c r="A260" s="1" t="n">
        <v>259</v>
      </c>
      <c r="B260" s="24" t="s">
        <v>579</v>
      </c>
      <c r="C260" s="1" t="s">
        <v>31</v>
      </c>
      <c r="D260" s="1" t="s">
        <v>165</v>
      </c>
      <c r="E260" s="1" t="s">
        <v>19</v>
      </c>
      <c r="F260" s="1" t="n">
        <v>2</v>
      </c>
      <c r="G260" s="1" t="n">
        <v>3</v>
      </c>
      <c r="H260" s="28" t="s">
        <v>246</v>
      </c>
      <c r="I260" s="1" t="n">
        <v>1</v>
      </c>
      <c r="J260" s="1" t="n">
        <v>1519.6</v>
      </c>
      <c r="K260" s="1" t="n">
        <v>1532</v>
      </c>
      <c r="L260" s="26" t="n">
        <v>0.411</v>
      </c>
      <c r="M260" s="1" t="n">
        <v>27.8</v>
      </c>
      <c r="N260" s="1" t="n">
        <v>25.3</v>
      </c>
      <c r="O260" s="1" t="n">
        <v>0.98</v>
      </c>
      <c r="P260" s="1" t="n">
        <v>1.35</v>
      </c>
      <c r="Q260" s="1" t="n">
        <v>1</v>
      </c>
      <c r="R260" s="1" t="n">
        <v>-11.4</v>
      </c>
      <c r="S260" s="1" t="n">
        <v>12.9</v>
      </c>
      <c r="T260" s="1" t="n">
        <v>1508.2</v>
      </c>
      <c r="U260" s="1" t="n">
        <v>1544.9</v>
      </c>
      <c r="V260" s="1" t="s">
        <v>580</v>
      </c>
      <c r="W260" s="1" t="s">
        <v>581</v>
      </c>
    </row>
    <row r="261" customFormat="false" ht="15" hidden="false" customHeight="true" outlineLevel="0" collapsed="false">
      <c r="A261" s="1" t="n">
        <v>260</v>
      </c>
      <c r="B261" s="24" t="s">
        <v>582</v>
      </c>
      <c r="C261" s="1" t="s">
        <v>32</v>
      </c>
      <c r="D261" s="1" t="s">
        <v>185</v>
      </c>
      <c r="E261" s="1" t="s">
        <v>191</v>
      </c>
      <c r="F261" s="1" t="n">
        <v>4</v>
      </c>
      <c r="G261" s="1" t="n">
        <v>0</v>
      </c>
      <c r="H261" s="27" t="s">
        <v>242</v>
      </c>
      <c r="I261" s="1" t="n">
        <v>4</v>
      </c>
      <c r="J261" s="1" t="n">
        <v>1526.1</v>
      </c>
      <c r="K261" s="1" t="n">
        <v>1491.4</v>
      </c>
      <c r="L261" s="26" t="n">
        <v>0.478</v>
      </c>
      <c r="M261" s="1" t="n">
        <v>33</v>
      </c>
      <c r="N261" s="1" t="n">
        <v>27.3</v>
      </c>
      <c r="O261" s="1" t="n">
        <v>0.96</v>
      </c>
      <c r="P261" s="1" t="n">
        <v>1</v>
      </c>
      <c r="Q261" s="1" t="n">
        <v>1.5</v>
      </c>
      <c r="R261" s="1" t="n">
        <v>27.1</v>
      </c>
      <c r="S261" s="1" t="n">
        <v>-14.2</v>
      </c>
      <c r="T261" s="1" t="n">
        <v>1553.2</v>
      </c>
      <c r="U261" s="1" t="n">
        <v>1477.2</v>
      </c>
      <c r="V261" s="1" t="s">
        <v>583</v>
      </c>
      <c r="W261" s="1" t="s">
        <v>584</v>
      </c>
    </row>
    <row r="262" customFormat="false" ht="15" hidden="false" customHeight="true" outlineLevel="0" collapsed="false">
      <c r="A262" s="1" t="n">
        <v>261</v>
      </c>
      <c r="B262" s="24" t="s">
        <v>582</v>
      </c>
      <c r="C262" s="1" t="s">
        <v>32</v>
      </c>
      <c r="D262" s="1" t="s">
        <v>189</v>
      </c>
      <c r="E262" s="1" t="s">
        <v>198</v>
      </c>
      <c r="F262" s="1" t="n">
        <v>0</v>
      </c>
      <c r="G262" s="1" t="n">
        <v>3</v>
      </c>
      <c r="H262" s="28" t="s">
        <v>246</v>
      </c>
      <c r="I262" s="1" t="n">
        <v>3</v>
      </c>
      <c r="J262" s="1" t="n">
        <v>1549.1</v>
      </c>
      <c r="K262" s="1" t="n">
        <v>1467.5</v>
      </c>
      <c r="L262" s="26" t="n">
        <v>0.545</v>
      </c>
      <c r="M262" s="1" t="n">
        <v>44.2</v>
      </c>
      <c r="N262" s="1" t="n">
        <v>41.3</v>
      </c>
      <c r="O262" s="1" t="n">
        <v>1.2</v>
      </c>
      <c r="P262" s="1" t="n">
        <v>1.35</v>
      </c>
      <c r="Q262" s="1" t="n">
        <v>1.3</v>
      </c>
      <c r="R262" s="1" t="n">
        <v>-24.1</v>
      </c>
      <c r="S262" s="1" t="n">
        <v>34.9</v>
      </c>
      <c r="T262" s="1" t="n">
        <v>1525</v>
      </c>
      <c r="U262" s="1" t="n">
        <v>1502.4</v>
      </c>
      <c r="V262" s="1" t="s">
        <v>585</v>
      </c>
      <c r="W262" s="1" t="s">
        <v>586</v>
      </c>
    </row>
    <row r="263" customFormat="false" ht="15" hidden="false" customHeight="true" outlineLevel="0" collapsed="false">
      <c r="A263" s="1" t="n">
        <v>262</v>
      </c>
      <c r="B263" s="24" t="s">
        <v>582</v>
      </c>
      <c r="C263" s="1" t="s">
        <v>32</v>
      </c>
      <c r="D263" s="1" t="s">
        <v>187</v>
      </c>
      <c r="E263" s="1" t="s">
        <v>199</v>
      </c>
      <c r="F263" s="1" t="n">
        <v>0</v>
      </c>
      <c r="G263" s="1" t="n">
        <v>2</v>
      </c>
      <c r="H263" s="28" t="s">
        <v>246</v>
      </c>
      <c r="I263" s="1" t="n">
        <v>2</v>
      </c>
      <c r="J263" s="1" t="n">
        <v>1503</v>
      </c>
      <c r="K263" s="1" t="n">
        <v>1520.2</v>
      </c>
      <c r="L263" s="26" t="n">
        <v>0.404</v>
      </c>
      <c r="M263" s="1" t="n">
        <v>28.9</v>
      </c>
      <c r="N263" s="1" t="n">
        <v>34.9</v>
      </c>
      <c r="O263" s="1" t="n">
        <v>0.98</v>
      </c>
      <c r="P263" s="1" t="n">
        <v>1.35</v>
      </c>
      <c r="Q263" s="1" t="n">
        <v>1.15</v>
      </c>
      <c r="R263" s="1" t="n">
        <v>-11.7</v>
      </c>
      <c r="S263" s="1" t="n">
        <v>21.1</v>
      </c>
      <c r="T263" s="1" t="n">
        <v>1491.3</v>
      </c>
      <c r="U263" s="1" t="n">
        <v>1541.3</v>
      </c>
      <c r="V263" s="1" t="s">
        <v>530</v>
      </c>
      <c r="W263" s="1" t="s">
        <v>422</v>
      </c>
    </row>
    <row r="264" customFormat="false" ht="15" hidden="false" customHeight="true" outlineLevel="0" collapsed="false">
      <c r="A264" s="1" t="n">
        <v>263</v>
      </c>
      <c r="B264" s="24" t="s">
        <v>582</v>
      </c>
      <c r="C264" s="1" t="s">
        <v>32</v>
      </c>
      <c r="D264" s="1" t="s">
        <v>183</v>
      </c>
      <c r="E264" s="1" t="s">
        <v>188</v>
      </c>
      <c r="F264" s="1" t="n">
        <v>1</v>
      </c>
      <c r="G264" s="1" t="n">
        <v>0</v>
      </c>
      <c r="H264" s="27" t="s">
        <v>242</v>
      </c>
      <c r="I264" s="1" t="n">
        <v>1</v>
      </c>
      <c r="J264" s="1" t="n">
        <v>1485.8</v>
      </c>
      <c r="K264" s="1" t="n">
        <v>1524.3</v>
      </c>
      <c r="L264" s="26" t="n">
        <v>0.375</v>
      </c>
      <c r="M264" s="1" t="n">
        <v>21.4</v>
      </c>
      <c r="N264" s="1" t="n">
        <v>21.9</v>
      </c>
      <c r="O264" s="1" t="n">
        <v>1.1</v>
      </c>
      <c r="P264" s="1" t="n">
        <v>1</v>
      </c>
      <c r="Q264" s="1" t="n">
        <v>1</v>
      </c>
      <c r="R264" s="1" t="n">
        <v>15.5</v>
      </c>
      <c r="S264" s="1" t="n">
        <v>-13.7</v>
      </c>
      <c r="T264" s="1" t="n">
        <v>1501.3</v>
      </c>
      <c r="U264" s="1" t="n">
        <v>1510.6</v>
      </c>
      <c r="V264" s="1" t="s">
        <v>587</v>
      </c>
      <c r="W264" s="1" t="s">
        <v>588</v>
      </c>
    </row>
    <row r="265" customFormat="false" ht="15" hidden="false" customHeight="true" outlineLevel="0" collapsed="false">
      <c r="A265" s="1" t="n">
        <v>264</v>
      </c>
      <c r="B265" s="24" t="s">
        <v>582</v>
      </c>
      <c r="C265" s="1" t="s">
        <v>32</v>
      </c>
      <c r="D265" s="1" t="s">
        <v>197</v>
      </c>
      <c r="E265" s="1" t="s">
        <v>190</v>
      </c>
      <c r="F265" s="1" t="n">
        <v>2</v>
      </c>
      <c r="G265" s="1" t="n">
        <v>2</v>
      </c>
      <c r="H265" s="25" t="s">
        <v>239</v>
      </c>
      <c r="I265" s="1" t="n">
        <v>0</v>
      </c>
      <c r="J265" s="1" t="n">
        <v>1490.4</v>
      </c>
      <c r="K265" s="1" t="n">
        <v>1540.1</v>
      </c>
      <c r="L265" s="26" t="n">
        <v>0.36</v>
      </c>
      <c r="M265" s="1" t="n">
        <v>18.6</v>
      </c>
      <c r="N265" s="1" t="n">
        <v>21.9</v>
      </c>
      <c r="O265" s="1" t="n">
        <v>1</v>
      </c>
      <c r="P265" s="1" t="n">
        <v>1.15</v>
      </c>
      <c r="Q265" s="1" t="n">
        <v>1</v>
      </c>
      <c r="R265" s="1" t="n">
        <v>2.6</v>
      </c>
      <c r="S265" s="1" t="n">
        <v>-3.1</v>
      </c>
      <c r="T265" s="1" t="n">
        <v>1493</v>
      </c>
      <c r="U265" s="1" t="n">
        <v>1537.1</v>
      </c>
      <c r="V265" s="1" t="s">
        <v>589</v>
      </c>
      <c r="W265" s="1" t="s">
        <v>509</v>
      </c>
    </row>
    <row r="266" customFormat="false" ht="15" hidden="false" customHeight="true" outlineLevel="0" collapsed="false">
      <c r="A266" s="1" t="n">
        <v>265</v>
      </c>
      <c r="B266" s="24" t="s">
        <v>590</v>
      </c>
      <c r="C266" s="1" t="s">
        <v>29</v>
      </c>
      <c r="D266" s="1" t="s">
        <v>128</v>
      </c>
      <c r="E266" s="1" t="s">
        <v>153</v>
      </c>
      <c r="F266" s="1" t="n">
        <v>2</v>
      </c>
      <c r="G266" s="1" t="n">
        <v>1</v>
      </c>
      <c r="H266" s="27" t="s">
        <v>242</v>
      </c>
      <c r="I266" s="1" t="n">
        <v>1</v>
      </c>
      <c r="J266" s="1" t="n">
        <v>1452.5</v>
      </c>
      <c r="K266" s="1" t="n">
        <v>1480.8</v>
      </c>
      <c r="L266" s="26" t="n">
        <v>0.389</v>
      </c>
      <c r="M266" s="1" t="n">
        <v>18.2</v>
      </c>
      <c r="N266" s="1" t="n">
        <v>20.3</v>
      </c>
      <c r="O266" s="1" t="n">
        <v>1.07</v>
      </c>
      <c r="P266" s="1" t="n">
        <v>1</v>
      </c>
      <c r="Q266" s="1" t="n">
        <v>1</v>
      </c>
      <c r="R266" s="1" t="n">
        <v>12.9</v>
      </c>
      <c r="S266" s="1" t="n">
        <v>-12.4</v>
      </c>
      <c r="T266" s="1" t="n">
        <v>1465.5</v>
      </c>
      <c r="U266" s="1" t="n">
        <v>1468.3</v>
      </c>
      <c r="V266" s="1" t="s">
        <v>586</v>
      </c>
      <c r="W266" s="1" t="s">
        <v>591</v>
      </c>
    </row>
    <row r="267" customFormat="false" ht="15" hidden="false" customHeight="true" outlineLevel="0" collapsed="false">
      <c r="A267" s="1" t="n">
        <v>266</v>
      </c>
      <c r="B267" s="24" t="s">
        <v>590</v>
      </c>
      <c r="C267" s="1" t="s">
        <v>29</v>
      </c>
      <c r="D267" s="1" t="s">
        <v>126</v>
      </c>
      <c r="E267" s="1" t="s">
        <v>122</v>
      </c>
      <c r="F267" s="1" t="n">
        <v>0</v>
      </c>
      <c r="G267" s="1" t="n">
        <v>1</v>
      </c>
      <c r="H267" s="28" t="s">
        <v>246</v>
      </c>
      <c r="I267" s="1" t="n">
        <v>1</v>
      </c>
      <c r="J267" s="1" t="n">
        <v>1536.6</v>
      </c>
      <c r="K267" s="1" t="n">
        <v>1522.6</v>
      </c>
      <c r="L267" s="26" t="n">
        <v>0.448</v>
      </c>
      <c r="M267" s="1" t="n">
        <v>27.9</v>
      </c>
      <c r="N267" s="1" t="n">
        <v>32.1</v>
      </c>
      <c r="O267" s="1" t="n">
        <v>1.04</v>
      </c>
      <c r="P267" s="1" t="n">
        <v>1.35</v>
      </c>
      <c r="Q267" s="1" t="n">
        <v>1</v>
      </c>
      <c r="R267" s="1" t="n">
        <v>-12.5</v>
      </c>
      <c r="S267" s="1" t="n">
        <v>17.6</v>
      </c>
      <c r="T267" s="1" t="n">
        <v>1524.1</v>
      </c>
      <c r="U267" s="1" t="n">
        <v>1540.2</v>
      </c>
      <c r="V267" s="1" t="s">
        <v>592</v>
      </c>
      <c r="W267" s="1" t="s">
        <v>593</v>
      </c>
    </row>
    <row r="268" customFormat="false" ht="15" hidden="false" customHeight="true" outlineLevel="0" collapsed="false">
      <c r="A268" s="1" t="n">
        <v>267</v>
      </c>
      <c r="B268" s="24" t="s">
        <v>590</v>
      </c>
      <c r="C268" s="1" t="s">
        <v>29</v>
      </c>
      <c r="D268" s="1" t="s">
        <v>162</v>
      </c>
      <c r="E268" s="1" t="s">
        <v>129</v>
      </c>
      <c r="F268" s="1" t="n">
        <v>4</v>
      </c>
      <c r="G268" s="1" t="n">
        <v>2</v>
      </c>
      <c r="H268" s="27" t="s">
        <v>242</v>
      </c>
      <c r="I268" s="1" t="n">
        <v>2</v>
      </c>
      <c r="J268" s="1" t="n">
        <v>1558.3</v>
      </c>
      <c r="K268" s="1" t="n">
        <v>1541.4</v>
      </c>
      <c r="L268" s="26" t="n">
        <v>0.453</v>
      </c>
      <c r="M268" s="1" t="n">
        <v>23.5</v>
      </c>
      <c r="N268" s="1" t="n">
        <v>21.4</v>
      </c>
      <c r="O268" s="1" t="n">
        <v>0.98</v>
      </c>
      <c r="P268" s="1" t="n">
        <v>1</v>
      </c>
      <c r="Q268" s="1" t="n">
        <v>1.15</v>
      </c>
      <c r="R268" s="1" t="n">
        <v>17.6</v>
      </c>
      <c r="S268" s="1" t="n">
        <v>-11.7</v>
      </c>
      <c r="T268" s="1" t="n">
        <v>1575.9</v>
      </c>
      <c r="U268" s="1" t="n">
        <v>1529.7</v>
      </c>
      <c r="V268" s="1" t="s">
        <v>511</v>
      </c>
      <c r="W268" s="1" t="s">
        <v>594</v>
      </c>
    </row>
    <row r="269" customFormat="false" ht="15" hidden="false" customHeight="true" outlineLevel="0" collapsed="false">
      <c r="A269" s="1" t="n">
        <v>268</v>
      </c>
      <c r="B269" s="24" t="s">
        <v>590</v>
      </c>
      <c r="C269" s="1" t="s">
        <v>29</v>
      </c>
      <c r="D269" s="1" t="s">
        <v>152</v>
      </c>
      <c r="E269" s="1" t="s">
        <v>137</v>
      </c>
      <c r="F269" s="1" t="n">
        <v>1</v>
      </c>
      <c r="G269" s="1" t="n">
        <v>1</v>
      </c>
      <c r="H269" s="25" t="s">
        <v>239</v>
      </c>
      <c r="I269" s="1" t="n">
        <v>0</v>
      </c>
      <c r="J269" s="1" t="n">
        <v>1496</v>
      </c>
      <c r="K269" s="1" t="n">
        <v>1486.7</v>
      </c>
      <c r="L269" s="26" t="n">
        <v>0.442</v>
      </c>
      <c r="M269" s="1" t="n">
        <v>15.3</v>
      </c>
      <c r="N269" s="1" t="n">
        <v>19.6</v>
      </c>
      <c r="O269" s="1" t="n">
        <v>1</v>
      </c>
      <c r="P269" s="1" t="n">
        <v>0.9</v>
      </c>
      <c r="Q269" s="1" t="n">
        <v>1</v>
      </c>
      <c r="R269" s="1" t="n">
        <v>0.9</v>
      </c>
      <c r="S269" s="1" t="n">
        <v>-1.1</v>
      </c>
      <c r="T269" s="1" t="n">
        <v>1496.8</v>
      </c>
      <c r="U269" s="1" t="n">
        <v>1485.5</v>
      </c>
      <c r="V269" s="1" t="s">
        <v>589</v>
      </c>
      <c r="W269" s="1" t="s">
        <v>595</v>
      </c>
    </row>
    <row r="270" customFormat="false" ht="15" hidden="false" customHeight="true" outlineLevel="0" collapsed="false">
      <c r="A270" s="1" t="n">
        <v>269</v>
      </c>
      <c r="B270" s="24" t="s">
        <v>590</v>
      </c>
      <c r="C270" s="1" t="s">
        <v>29</v>
      </c>
      <c r="D270" s="1" t="s">
        <v>130</v>
      </c>
      <c r="E270" s="1" t="s">
        <v>179</v>
      </c>
      <c r="F270" s="1" t="n">
        <v>4</v>
      </c>
      <c r="G270" s="1" t="n">
        <v>2</v>
      </c>
      <c r="H270" s="27" t="s">
        <v>242</v>
      </c>
      <c r="I270" s="1" t="n">
        <v>2</v>
      </c>
      <c r="J270" s="1" t="n">
        <v>1557.1</v>
      </c>
      <c r="K270" s="1" t="n">
        <v>1478.3</v>
      </c>
      <c r="L270" s="26" t="n">
        <v>0.541</v>
      </c>
      <c r="M270" s="1" t="n">
        <v>21.7</v>
      </c>
      <c r="N270" s="1" t="n">
        <v>19.7</v>
      </c>
      <c r="O270" s="1" t="n">
        <v>0.9</v>
      </c>
      <c r="P270" s="1" t="n">
        <v>1</v>
      </c>
      <c r="Q270" s="1" t="n">
        <v>1.15</v>
      </c>
      <c r="R270" s="1" t="n">
        <v>14.3</v>
      </c>
      <c r="S270" s="1" t="n">
        <v>-9</v>
      </c>
      <c r="T270" s="1" t="n">
        <v>1571.4</v>
      </c>
      <c r="U270" s="1" t="n">
        <v>1469.3</v>
      </c>
      <c r="V270" s="1" t="s">
        <v>596</v>
      </c>
      <c r="W270" s="1" t="s">
        <v>597</v>
      </c>
    </row>
    <row r="271" customFormat="false" ht="15" hidden="false" customHeight="true" outlineLevel="0" collapsed="false">
      <c r="A271" s="1" t="n">
        <v>270</v>
      </c>
      <c r="B271" s="24" t="s">
        <v>598</v>
      </c>
      <c r="C271" s="1" t="s">
        <v>30</v>
      </c>
      <c r="D271" s="1" t="s">
        <v>167</v>
      </c>
      <c r="E271" s="1" t="s">
        <v>142</v>
      </c>
      <c r="F271" s="1" t="n">
        <v>1</v>
      </c>
      <c r="G271" s="1" t="n">
        <v>1</v>
      </c>
      <c r="H271" s="25" t="s">
        <v>239</v>
      </c>
      <c r="I271" s="1" t="n">
        <v>0</v>
      </c>
      <c r="J271" s="1" t="n">
        <v>1510.6</v>
      </c>
      <c r="K271" s="1" t="n">
        <v>1471.5</v>
      </c>
      <c r="L271" s="26" t="n">
        <v>0.484</v>
      </c>
      <c r="M271" s="1" t="n">
        <v>18</v>
      </c>
      <c r="N271" s="1" t="n">
        <v>19.6</v>
      </c>
      <c r="O271" s="1" t="n">
        <v>1</v>
      </c>
      <c r="P271" s="1" t="n">
        <v>0.9</v>
      </c>
      <c r="Q271" s="1" t="n">
        <v>1</v>
      </c>
      <c r="R271" s="1" t="n">
        <v>0.3</v>
      </c>
      <c r="S271" s="1" t="n">
        <v>-0.3</v>
      </c>
      <c r="T271" s="1" t="n">
        <v>1510.9</v>
      </c>
      <c r="U271" s="1" t="n">
        <v>1471.2</v>
      </c>
      <c r="V271" s="1" t="s">
        <v>599</v>
      </c>
      <c r="W271" s="1" t="s">
        <v>527</v>
      </c>
    </row>
    <row r="272" customFormat="false" ht="15" hidden="false" customHeight="true" outlineLevel="0" collapsed="false">
      <c r="A272" s="1" t="n">
        <v>271</v>
      </c>
      <c r="B272" s="24" t="s">
        <v>600</v>
      </c>
      <c r="C272" s="1" t="s">
        <v>33</v>
      </c>
      <c r="D272" s="1" t="s">
        <v>157</v>
      </c>
      <c r="E272" s="1" t="s">
        <v>155</v>
      </c>
      <c r="F272" s="1" t="n">
        <v>0</v>
      </c>
      <c r="G272" s="1" t="n">
        <v>0</v>
      </c>
      <c r="H272" s="25" t="s">
        <v>239</v>
      </c>
      <c r="I272" s="1" t="n">
        <v>0</v>
      </c>
      <c r="J272" s="1" t="n">
        <v>1531.4</v>
      </c>
      <c r="K272" s="1" t="n">
        <v>1532.3</v>
      </c>
      <c r="L272" s="26" t="n">
        <v>0.427</v>
      </c>
      <c r="M272" s="1" t="n">
        <v>23</v>
      </c>
      <c r="N272" s="1" t="n">
        <v>23</v>
      </c>
      <c r="O272" s="1" t="n">
        <v>1</v>
      </c>
      <c r="P272" s="1" t="n">
        <v>1.15</v>
      </c>
      <c r="Q272" s="1" t="n">
        <v>1</v>
      </c>
      <c r="R272" s="1" t="n">
        <v>1.7</v>
      </c>
      <c r="S272" s="1" t="n">
        <v>-1.7</v>
      </c>
      <c r="T272" s="1" t="n">
        <v>1533.1</v>
      </c>
      <c r="U272" s="1" t="n">
        <v>1530.6</v>
      </c>
      <c r="V272" s="1" t="s">
        <v>601</v>
      </c>
      <c r="W272" s="1" t="s">
        <v>602</v>
      </c>
    </row>
    <row r="273" customFormat="false" ht="15" hidden="false" customHeight="true" outlineLevel="0" collapsed="false">
      <c r="A273" s="1" t="n">
        <v>272</v>
      </c>
      <c r="B273" s="24" t="s">
        <v>603</v>
      </c>
      <c r="C273" s="1" t="s">
        <v>31</v>
      </c>
      <c r="D273" s="1" t="s">
        <v>136</v>
      </c>
      <c r="E273" s="1" t="s">
        <v>177</v>
      </c>
      <c r="F273" s="1" t="n">
        <v>0</v>
      </c>
      <c r="G273" s="1" t="n">
        <v>3</v>
      </c>
      <c r="H273" s="28" t="s">
        <v>246</v>
      </c>
      <c r="I273" s="1" t="n">
        <v>3</v>
      </c>
      <c r="J273" s="1" t="n">
        <v>1489.9</v>
      </c>
      <c r="K273" s="1" t="n">
        <v>1553.8</v>
      </c>
      <c r="L273" s="26" t="n">
        <v>0.342</v>
      </c>
      <c r="M273" s="1" t="n">
        <v>30.7</v>
      </c>
      <c r="N273" s="1" t="n">
        <v>37.1</v>
      </c>
      <c r="O273" s="1" t="n">
        <v>0.92</v>
      </c>
      <c r="P273" s="1" t="n">
        <v>1.35</v>
      </c>
      <c r="Q273" s="1" t="n">
        <v>1.3</v>
      </c>
      <c r="R273" s="1" t="n">
        <v>-10.5</v>
      </c>
      <c r="S273" s="1" t="n">
        <v>23.8</v>
      </c>
      <c r="T273" s="1" t="n">
        <v>1479.4</v>
      </c>
      <c r="U273" s="1" t="n">
        <v>1577.7</v>
      </c>
      <c r="V273" s="1" t="s">
        <v>423</v>
      </c>
      <c r="W273" s="1" t="s">
        <v>604</v>
      </c>
    </row>
    <row r="274" customFormat="false" ht="15" hidden="false" customHeight="true" outlineLevel="0" collapsed="false">
      <c r="A274" s="1" t="n">
        <v>273</v>
      </c>
      <c r="B274" s="24" t="s">
        <v>605</v>
      </c>
      <c r="C274" s="1" t="s">
        <v>29</v>
      </c>
      <c r="D274" s="1" t="s">
        <v>131</v>
      </c>
      <c r="E274" s="1" t="s">
        <v>21</v>
      </c>
      <c r="F274" s="1" t="n">
        <v>1</v>
      </c>
      <c r="G274" s="1" t="n">
        <v>2</v>
      </c>
      <c r="H274" s="28" t="s">
        <v>246</v>
      </c>
      <c r="I274" s="1" t="n">
        <v>1</v>
      </c>
      <c r="J274" s="1" t="n">
        <v>1454.3</v>
      </c>
      <c r="K274" s="1" t="n">
        <v>1576.2</v>
      </c>
      <c r="L274" s="26" t="n">
        <v>0.271</v>
      </c>
      <c r="M274" s="1" t="n">
        <v>18.5</v>
      </c>
      <c r="N274" s="1" t="n">
        <v>26.3</v>
      </c>
      <c r="O274" s="1" t="n">
        <v>0.85</v>
      </c>
      <c r="P274" s="1" t="n">
        <v>1.35</v>
      </c>
      <c r="Q274" s="1" t="n">
        <v>1</v>
      </c>
      <c r="R274" s="1" t="n">
        <v>-5</v>
      </c>
      <c r="S274" s="1" t="n">
        <v>9.8</v>
      </c>
      <c r="T274" s="1" t="n">
        <v>1449.3</v>
      </c>
      <c r="U274" s="1" t="n">
        <v>1585.9</v>
      </c>
      <c r="V274" s="1" t="s">
        <v>492</v>
      </c>
      <c r="W274" s="1" t="s">
        <v>606</v>
      </c>
    </row>
    <row r="275" customFormat="false" ht="15" hidden="false" customHeight="true" outlineLevel="0" collapsed="false">
      <c r="A275" s="1" t="n">
        <v>274</v>
      </c>
      <c r="B275" s="24" t="s">
        <v>605</v>
      </c>
      <c r="C275" s="1" t="s">
        <v>32</v>
      </c>
      <c r="D275" s="1" t="s">
        <v>15</v>
      </c>
      <c r="E275" s="1" t="s">
        <v>184</v>
      </c>
      <c r="F275" s="1" t="n">
        <v>1</v>
      </c>
      <c r="G275" s="1" t="n">
        <v>1</v>
      </c>
      <c r="H275" s="25" t="s">
        <v>239</v>
      </c>
      <c r="I275" s="1" t="n">
        <v>0</v>
      </c>
      <c r="J275" s="1" t="n">
        <v>1591.1</v>
      </c>
      <c r="K275" s="1" t="n">
        <v>1539.5</v>
      </c>
      <c r="L275" s="26" t="n">
        <v>0.502</v>
      </c>
      <c r="M275" s="1" t="n">
        <v>20.7</v>
      </c>
      <c r="N275" s="1" t="n">
        <v>25.3</v>
      </c>
      <c r="O275" s="1" t="n">
        <v>1</v>
      </c>
      <c r="P275" s="1" t="n">
        <v>0.9</v>
      </c>
      <c r="Q275" s="1" t="n">
        <v>1</v>
      </c>
      <c r="R275" s="1" t="n">
        <v>0</v>
      </c>
      <c r="S275" s="1" t="n">
        <v>0.1</v>
      </c>
      <c r="T275" s="1" t="n">
        <v>1591.1</v>
      </c>
      <c r="U275" s="1" t="n">
        <v>1539.6</v>
      </c>
      <c r="V275" s="1" t="s">
        <v>510</v>
      </c>
      <c r="W275" s="1" t="s">
        <v>607</v>
      </c>
    </row>
    <row r="276" customFormat="false" ht="15" hidden="false" customHeight="true" outlineLevel="0" collapsed="false">
      <c r="A276" s="1" t="n">
        <v>275</v>
      </c>
      <c r="B276" s="24" t="s">
        <v>605</v>
      </c>
      <c r="C276" s="1" t="s">
        <v>30</v>
      </c>
      <c r="D276" s="1" t="s">
        <v>166</v>
      </c>
      <c r="E276" s="1" t="s">
        <v>151</v>
      </c>
      <c r="F276" s="1" t="n">
        <v>3</v>
      </c>
      <c r="G276" s="1" t="n">
        <v>0</v>
      </c>
      <c r="H276" s="27" t="s">
        <v>242</v>
      </c>
      <c r="I276" s="1" t="n">
        <v>3</v>
      </c>
      <c r="J276" s="1" t="n">
        <v>1471.7</v>
      </c>
      <c r="K276" s="1" t="n">
        <v>1485.4</v>
      </c>
      <c r="L276" s="26" t="n">
        <v>0.409</v>
      </c>
      <c r="M276" s="1" t="n">
        <v>26.3</v>
      </c>
      <c r="N276" s="1" t="n">
        <v>25.5</v>
      </c>
      <c r="O276" s="1" t="n">
        <v>1.03</v>
      </c>
      <c r="P276" s="1" t="n">
        <v>1</v>
      </c>
      <c r="Q276" s="1" t="n">
        <v>1.3</v>
      </c>
      <c r="R276" s="1" t="n">
        <v>23.4</v>
      </c>
      <c r="S276" s="1" t="n">
        <v>-15.1</v>
      </c>
      <c r="T276" s="1" t="n">
        <v>1495.1</v>
      </c>
      <c r="U276" s="1" t="n">
        <v>1470.3</v>
      </c>
      <c r="V276" s="1" t="s">
        <v>608</v>
      </c>
      <c r="W276" s="1" t="s">
        <v>609</v>
      </c>
    </row>
    <row r="277" customFormat="false" ht="15" hidden="false" customHeight="true" outlineLevel="0" collapsed="false">
      <c r="A277" s="1" t="n">
        <v>276</v>
      </c>
      <c r="B277" s="24" t="s">
        <v>610</v>
      </c>
      <c r="C277" s="1" t="s">
        <v>33</v>
      </c>
      <c r="D277" s="1" t="s">
        <v>120</v>
      </c>
      <c r="E277" s="1" t="s">
        <v>144</v>
      </c>
      <c r="F277" s="1" t="n">
        <v>0</v>
      </c>
      <c r="G277" s="1" t="n">
        <v>3</v>
      </c>
      <c r="H277" s="28" t="s">
        <v>246</v>
      </c>
      <c r="I277" s="1" t="n">
        <v>3</v>
      </c>
      <c r="J277" s="1" t="n">
        <v>1500.7</v>
      </c>
      <c r="K277" s="1" t="n">
        <v>1514.2</v>
      </c>
      <c r="L277" s="26" t="n">
        <v>0.41</v>
      </c>
      <c r="M277" s="1" t="n">
        <v>27.9</v>
      </c>
      <c r="N277" s="1" t="n">
        <v>39.7</v>
      </c>
      <c r="O277" s="1" t="n">
        <v>0.98</v>
      </c>
      <c r="P277" s="1" t="n">
        <v>1.35</v>
      </c>
      <c r="Q277" s="1" t="n">
        <v>1.3</v>
      </c>
      <c r="R277" s="1" t="n">
        <v>-11.4</v>
      </c>
      <c r="S277" s="1" t="n">
        <v>28.2</v>
      </c>
      <c r="T277" s="1" t="n">
        <v>1489.2</v>
      </c>
      <c r="U277" s="1" t="n">
        <v>1542.4</v>
      </c>
      <c r="V277" s="1" t="s">
        <v>611</v>
      </c>
      <c r="W277" s="1" t="s">
        <v>612</v>
      </c>
    </row>
    <row r="278" customFormat="false" ht="15" hidden="false" customHeight="true" outlineLevel="0" collapsed="false">
      <c r="A278" s="1" t="n">
        <v>277</v>
      </c>
      <c r="B278" s="24" t="s">
        <v>613</v>
      </c>
      <c r="C278" s="1" t="s">
        <v>31</v>
      </c>
      <c r="D278" s="1" t="s">
        <v>164</v>
      </c>
      <c r="E278" s="1" t="s">
        <v>24</v>
      </c>
      <c r="F278" s="1" t="n">
        <v>1</v>
      </c>
      <c r="G278" s="1" t="n">
        <v>1</v>
      </c>
      <c r="H278" s="25" t="s">
        <v>239</v>
      </c>
      <c r="I278" s="1" t="n">
        <v>0</v>
      </c>
      <c r="J278" s="1" t="n">
        <v>1501.1</v>
      </c>
      <c r="K278" s="1" t="n">
        <v>1503.4</v>
      </c>
      <c r="L278" s="26" t="n">
        <v>0.425</v>
      </c>
      <c r="M278" s="1" t="n">
        <v>23</v>
      </c>
      <c r="N278" s="1" t="n">
        <v>19.6</v>
      </c>
      <c r="O278" s="1" t="n">
        <v>1</v>
      </c>
      <c r="P278" s="1" t="n">
        <v>1.15</v>
      </c>
      <c r="Q278" s="1" t="n">
        <v>1</v>
      </c>
      <c r="R278" s="1" t="n">
        <v>1.7</v>
      </c>
      <c r="S278" s="1" t="n">
        <v>-1.5</v>
      </c>
      <c r="T278" s="1" t="n">
        <v>1502.8</v>
      </c>
      <c r="U278" s="1" t="n">
        <v>1501.9</v>
      </c>
      <c r="V278" s="1" t="s">
        <v>614</v>
      </c>
      <c r="W278" s="1" t="s">
        <v>615</v>
      </c>
    </row>
    <row r="279" customFormat="false" ht="15" hidden="false" customHeight="true" outlineLevel="0" collapsed="false">
      <c r="A279" s="1" t="n">
        <v>278</v>
      </c>
      <c r="B279" s="24" t="s">
        <v>616</v>
      </c>
      <c r="C279" s="1" t="s">
        <v>33</v>
      </c>
      <c r="D279" s="1" t="s">
        <v>149</v>
      </c>
      <c r="E279" s="1" t="s">
        <v>160</v>
      </c>
      <c r="F279" s="1" t="n">
        <v>2</v>
      </c>
      <c r="G279" s="1" t="n">
        <v>1</v>
      </c>
      <c r="H279" s="27" t="s">
        <v>242</v>
      </c>
      <c r="I279" s="1" t="n">
        <v>1</v>
      </c>
      <c r="J279" s="1" t="n">
        <v>1578.5</v>
      </c>
      <c r="K279" s="1" t="n">
        <v>1474.3</v>
      </c>
      <c r="L279" s="26" t="n">
        <v>0.577</v>
      </c>
      <c r="M279" s="1" t="n">
        <v>20</v>
      </c>
      <c r="N279" s="1" t="n">
        <v>14</v>
      </c>
      <c r="O279" s="1" t="n">
        <v>0.87</v>
      </c>
      <c r="P279" s="1" t="n">
        <v>1</v>
      </c>
      <c r="Q279" s="1" t="n">
        <v>1</v>
      </c>
      <c r="R279" s="1" t="n">
        <v>10.5</v>
      </c>
      <c r="S279" s="1" t="n">
        <v>-5.9</v>
      </c>
      <c r="T279" s="1" t="n">
        <v>1589</v>
      </c>
      <c r="U279" s="1" t="n">
        <v>1468.4</v>
      </c>
      <c r="V279" s="1" t="s">
        <v>511</v>
      </c>
      <c r="W279" s="1" t="s">
        <v>466</v>
      </c>
    </row>
    <row r="280" customFormat="false" ht="15" hidden="false" customHeight="true" outlineLevel="0" collapsed="false">
      <c r="A280" s="1" t="n">
        <v>279</v>
      </c>
      <c r="B280" s="24" t="s">
        <v>616</v>
      </c>
      <c r="C280" s="1" t="s">
        <v>30</v>
      </c>
      <c r="D280" s="1" t="s">
        <v>141</v>
      </c>
      <c r="E280" s="1" t="s">
        <v>16</v>
      </c>
      <c r="F280" s="1" t="n">
        <v>4</v>
      </c>
      <c r="G280" s="1" t="n">
        <v>2</v>
      </c>
      <c r="H280" s="27" t="s">
        <v>242</v>
      </c>
      <c r="I280" s="1" t="n">
        <v>2</v>
      </c>
      <c r="J280" s="1" t="n">
        <v>1507.3</v>
      </c>
      <c r="K280" s="1" t="n">
        <v>1636.4</v>
      </c>
      <c r="L280" s="26" t="n">
        <v>0.263</v>
      </c>
      <c r="M280" s="1" t="n">
        <v>28.9</v>
      </c>
      <c r="N280" s="1" t="n">
        <v>34.7</v>
      </c>
      <c r="O280" s="1" t="n">
        <v>1.32</v>
      </c>
      <c r="P280" s="1" t="n">
        <v>1</v>
      </c>
      <c r="Q280" s="1" t="n">
        <v>1.15</v>
      </c>
      <c r="R280" s="1" t="n">
        <v>27.1</v>
      </c>
      <c r="S280" s="1" t="n">
        <v>-25.6</v>
      </c>
      <c r="T280" s="1" t="n">
        <v>1534.4</v>
      </c>
      <c r="U280" s="1" t="n">
        <v>1610.8</v>
      </c>
      <c r="V280" s="1" t="s">
        <v>617</v>
      </c>
      <c r="W280" s="1" t="s">
        <v>618</v>
      </c>
    </row>
    <row r="281" customFormat="false" ht="15" hidden="false" customHeight="true" outlineLevel="0" collapsed="false">
      <c r="A281" s="1" t="n">
        <v>280</v>
      </c>
      <c r="B281" s="24" t="s">
        <v>619</v>
      </c>
      <c r="C281" s="1" t="s">
        <v>31</v>
      </c>
      <c r="D281" s="1" t="s">
        <v>146</v>
      </c>
      <c r="E281" s="1" t="s">
        <v>169</v>
      </c>
      <c r="F281" s="1" t="n">
        <v>2</v>
      </c>
      <c r="G281" s="1" t="n">
        <v>3</v>
      </c>
      <c r="H281" s="28" t="s">
        <v>246</v>
      </c>
      <c r="I281" s="1" t="n">
        <v>1</v>
      </c>
      <c r="J281" s="1" t="n">
        <v>1542.3</v>
      </c>
      <c r="K281" s="1" t="n">
        <v>1509.2</v>
      </c>
      <c r="L281" s="26" t="n">
        <v>0.476</v>
      </c>
      <c r="M281" s="1" t="n">
        <v>30.5</v>
      </c>
      <c r="N281" s="1" t="n">
        <v>27.8</v>
      </c>
      <c r="O281" s="1" t="n">
        <v>1.08</v>
      </c>
      <c r="P281" s="1" t="n">
        <v>1.35</v>
      </c>
      <c r="Q281" s="1" t="n">
        <v>1</v>
      </c>
      <c r="R281" s="1" t="n">
        <v>-14.5</v>
      </c>
      <c r="S281" s="1" t="n">
        <v>16</v>
      </c>
      <c r="T281" s="1" t="n">
        <v>1527.8</v>
      </c>
      <c r="U281" s="1" t="n">
        <v>1525.2</v>
      </c>
      <c r="V281" s="1" t="s">
        <v>539</v>
      </c>
      <c r="W281" s="1" t="s">
        <v>454</v>
      </c>
    </row>
    <row r="282" customFormat="false" ht="15" hidden="false" customHeight="true" outlineLevel="0" collapsed="false">
      <c r="A282" s="1" t="n">
        <v>281</v>
      </c>
      <c r="B282" s="24" t="s">
        <v>620</v>
      </c>
      <c r="C282" s="1" t="s">
        <v>30</v>
      </c>
      <c r="D282" s="1" t="s">
        <v>118</v>
      </c>
      <c r="E282" s="1" t="s">
        <v>117</v>
      </c>
      <c r="F282" s="1" t="n">
        <v>1</v>
      </c>
      <c r="G282" s="1" t="n">
        <v>1</v>
      </c>
      <c r="H282" s="25" t="s">
        <v>239</v>
      </c>
      <c r="I282" s="1" t="n">
        <v>0</v>
      </c>
      <c r="J282" s="1" t="n">
        <v>1501.7</v>
      </c>
      <c r="K282" s="1" t="n">
        <v>1510.8</v>
      </c>
      <c r="L282" s="26" t="n">
        <v>0.416</v>
      </c>
      <c r="M282" s="1" t="n">
        <v>19.6</v>
      </c>
      <c r="N282" s="1" t="n">
        <v>23</v>
      </c>
      <c r="O282" s="1" t="n">
        <v>1</v>
      </c>
      <c r="P282" s="1" t="n">
        <v>1.15</v>
      </c>
      <c r="Q282" s="1" t="n">
        <v>1</v>
      </c>
      <c r="R282" s="1" t="n">
        <v>1.6</v>
      </c>
      <c r="S282" s="1" t="n">
        <v>-1.9</v>
      </c>
      <c r="T282" s="1" t="n">
        <v>1503.3</v>
      </c>
      <c r="U282" s="1" t="n">
        <v>1508.9</v>
      </c>
      <c r="V282" s="1" t="s">
        <v>589</v>
      </c>
      <c r="W282" s="1" t="s">
        <v>621</v>
      </c>
    </row>
    <row r="283" customFormat="false" ht="15" hidden="false" customHeight="true" outlineLevel="0" collapsed="false">
      <c r="A283" s="1" t="n">
        <v>282</v>
      </c>
      <c r="B283" s="24" t="s">
        <v>622</v>
      </c>
      <c r="C283" s="1" t="s">
        <v>33</v>
      </c>
      <c r="D283" s="1" t="s">
        <v>158</v>
      </c>
      <c r="E283" s="1" t="s">
        <v>172</v>
      </c>
      <c r="F283" s="1" t="n">
        <v>1</v>
      </c>
      <c r="G283" s="1" t="n">
        <v>2</v>
      </c>
      <c r="H283" s="28" t="s">
        <v>246</v>
      </c>
      <c r="I283" s="1" t="n">
        <v>1</v>
      </c>
      <c r="J283" s="1" t="n">
        <v>1498.4</v>
      </c>
      <c r="K283" s="1" t="n">
        <v>1482.5</v>
      </c>
      <c r="L283" s="26" t="n">
        <v>0.451</v>
      </c>
      <c r="M283" s="1" t="n">
        <v>26.7</v>
      </c>
      <c r="N283" s="1" t="n">
        <v>23.9</v>
      </c>
      <c r="O283" s="1" t="n">
        <v>1.04</v>
      </c>
      <c r="P283" s="1" t="n">
        <v>1.35</v>
      </c>
      <c r="Q283" s="1" t="n">
        <v>1</v>
      </c>
      <c r="R283" s="1" t="n">
        <v>-12</v>
      </c>
      <c r="S283" s="1" t="n">
        <v>13.2</v>
      </c>
      <c r="T283" s="1" t="n">
        <v>1486.4</v>
      </c>
      <c r="U283" s="1" t="n">
        <v>1495.6</v>
      </c>
      <c r="V283" s="1" t="s">
        <v>584</v>
      </c>
      <c r="W283" s="1" t="s">
        <v>623</v>
      </c>
    </row>
    <row r="284" customFormat="false" ht="15" hidden="false" customHeight="true" outlineLevel="0" collapsed="false">
      <c r="A284" s="1" t="n">
        <v>283</v>
      </c>
      <c r="B284" s="24" t="s">
        <v>622</v>
      </c>
      <c r="C284" s="1" t="s">
        <v>29</v>
      </c>
      <c r="D284" s="1" t="s">
        <v>125</v>
      </c>
      <c r="E284" s="1" t="s">
        <v>138</v>
      </c>
      <c r="F284" s="1" t="n">
        <v>2</v>
      </c>
      <c r="G284" s="1" t="n">
        <v>2</v>
      </c>
      <c r="H284" s="25" t="s">
        <v>239</v>
      </c>
      <c r="I284" s="1" t="n">
        <v>0</v>
      </c>
      <c r="J284" s="1" t="n">
        <v>1475.6</v>
      </c>
      <c r="K284" s="1" t="n">
        <v>1541.9</v>
      </c>
      <c r="L284" s="26" t="n">
        <v>0.339</v>
      </c>
      <c r="M284" s="1" t="n">
        <v>21.9</v>
      </c>
      <c r="N284" s="1" t="n">
        <v>25.1</v>
      </c>
      <c r="O284" s="1" t="n">
        <v>1</v>
      </c>
      <c r="P284" s="1" t="n">
        <v>1.15</v>
      </c>
      <c r="Q284" s="1" t="n">
        <v>1</v>
      </c>
      <c r="R284" s="1" t="n">
        <v>3.5</v>
      </c>
      <c r="S284" s="1" t="n">
        <v>-4.1</v>
      </c>
      <c r="T284" s="1" t="n">
        <v>1479.2</v>
      </c>
      <c r="U284" s="1" t="n">
        <v>1537.9</v>
      </c>
      <c r="V284" s="1" t="s">
        <v>624</v>
      </c>
      <c r="W284" s="1" t="s">
        <v>498</v>
      </c>
    </row>
    <row r="285" customFormat="false" ht="15" hidden="false" customHeight="true" outlineLevel="0" collapsed="false">
      <c r="A285" s="1" t="n">
        <v>284</v>
      </c>
      <c r="B285" s="24" t="s">
        <v>622</v>
      </c>
      <c r="C285" s="1" t="s">
        <v>31</v>
      </c>
      <c r="D285" s="1" t="s">
        <v>20</v>
      </c>
      <c r="E285" s="1" t="s">
        <v>170</v>
      </c>
      <c r="F285" s="1" t="n">
        <v>2</v>
      </c>
      <c r="G285" s="1" t="n">
        <v>1</v>
      </c>
      <c r="H285" s="27" t="s">
        <v>242</v>
      </c>
      <c r="I285" s="1" t="n">
        <v>1</v>
      </c>
      <c r="J285" s="1" t="n">
        <v>1518.9</v>
      </c>
      <c r="K285" s="1" t="n">
        <v>1481.4</v>
      </c>
      <c r="L285" s="26" t="n">
        <v>0.482</v>
      </c>
      <c r="M285" s="1" t="n">
        <v>19.1</v>
      </c>
      <c r="N285" s="1" t="n">
        <v>15.4</v>
      </c>
      <c r="O285" s="1" t="n">
        <v>0.95</v>
      </c>
      <c r="P285" s="1" t="n">
        <v>1</v>
      </c>
      <c r="Q285" s="1" t="n">
        <v>1</v>
      </c>
      <c r="R285" s="1" t="n">
        <v>11.8</v>
      </c>
      <c r="S285" s="1" t="n">
        <v>-8</v>
      </c>
      <c r="T285" s="1" t="n">
        <v>1530.7</v>
      </c>
      <c r="U285" s="1" t="n">
        <v>1473.4</v>
      </c>
      <c r="V285" s="1" t="s">
        <v>625</v>
      </c>
      <c r="W285" s="1" t="s">
        <v>626</v>
      </c>
    </row>
    <row r="286" customFormat="false" ht="15" hidden="false" customHeight="true" outlineLevel="0" collapsed="false">
      <c r="A286" s="1" t="n">
        <v>285</v>
      </c>
      <c r="B286" s="24" t="s">
        <v>622</v>
      </c>
      <c r="C286" s="1" t="s">
        <v>31</v>
      </c>
      <c r="D286" s="1" t="s">
        <v>178</v>
      </c>
      <c r="E286" s="1" t="s">
        <v>163</v>
      </c>
      <c r="F286" s="1" t="n">
        <v>3</v>
      </c>
      <c r="G286" s="1" t="n">
        <v>2</v>
      </c>
      <c r="H286" s="27" t="s">
        <v>242</v>
      </c>
      <c r="I286" s="1" t="n">
        <v>1</v>
      </c>
      <c r="J286" s="1" t="n">
        <v>1493.1</v>
      </c>
      <c r="K286" s="1" t="n">
        <v>1511.7</v>
      </c>
      <c r="L286" s="26" t="n">
        <v>0.402</v>
      </c>
      <c r="M286" s="1" t="n">
        <v>19.9</v>
      </c>
      <c r="N286" s="1" t="n">
        <v>16.9</v>
      </c>
      <c r="O286" s="1" t="n">
        <v>1.05</v>
      </c>
      <c r="P286" s="1" t="n">
        <v>1</v>
      </c>
      <c r="Q286" s="1" t="n">
        <v>1</v>
      </c>
      <c r="R286" s="1" t="n">
        <v>13.9</v>
      </c>
      <c r="S286" s="1" t="n">
        <v>-10.1</v>
      </c>
      <c r="T286" s="1" t="n">
        <v>1506.9</v>
      </c>
      <c r="U286" s="1" t="n">
        <v>1501.6</v>
      </c>
      <c r="V286" s="1" t="s">
        <v>543</v>
      </c>
      <c r="W286" s="1" t="s">
        <v>627</v>
      </c>
    </row>
    <row r="287" customFormat="false" ht="15" hidden="false" customHeight="true" outlineLevel="0" collapsed="false">
      <c r="A287" s="1" t="n">
        <v>286</v>
      </c>
      <c r="B287" s="24" t="s">
        <v>628</v>
      </c>
      <c r="C287" s="1" t="s">
        <v>32</v>
      </c>
      <c r="D287" s="1" t="s">
        <v>194</v>
      </c>
      <c r="E287" s="1" t="s">
        <v>196</v>
      </c>
      <c r="F287" s="1" t="n">
        <v>2</v>
      </c>
      <c r="G287" s="1" t="n">
        <v>4</v>
      </c>
      <c r="H287" s="28" t="s">
        <v>246</v>
      </c>
      <c r="I287" s="1" t="n">
        <v>2</v>
      </c>
      <c r="J287" s="1" t="n">
        <v>1462.7</v>
      </c>
      <c r="K287" s="1" t="n">
        <v>1540.7</v>
      </c>
      <c r="L287" s="26" t="n">
        <v>0.324</v>
      </c>
      <c r="M287" s="1" t="n">
        <v>22.6</v>
      </c>
      <c r="N287" s="1" t="n">
        <v>29.3</v>
      </c>
      <c r="O287" s="1" t="n">
        <v>0.9</v>
      </c>
      <c r="P287" s="1" t="n">
        <v>1.35</v>
      </c>
      <c r="Q287" s="1" t="n">
        <v>1.15</v>
      </c>
      <c r="R287" s="1" t="n">
        <v>-7.3</v>
      </c>
      <c r="S287" s="1" t="n">
        <v>15.3</v>
      </c>
      <c r="T287" s="1" t="n">
        <v>1455.4</v>
      </c>
      <c r="U287" s="1" t="n">
        <v>1556</v>
      </c>
      <c r="V287" s="1" t="s">
        <v>445</v>
      </c>
      <c r="W287" s="1" t="s">
        <v>629</v>
      </c>
    </row>
    <row r="288" customFormat="false" ht="15" hidden="false" customHeight="true" outlineLevel="0" collapsed="false">
      <c r="A288" s="1" t="n">
        <v>287</v>
      </c>
      <c r="B288" s="24" t="s">
        <v>630</v>
      </c>
      <c r="C288" s="1" t="s">
        <v>30</v>
      </c>
      <c r="D288" s="1" t="s">
        <v>114</v>
      </c>
      <c r="E288" s="1" t="s">
        <v>124</v>
      </c>
      <c r="F288" s="1" t="n">
        <v>1</v>
      </c>
      <c r="G288" s="1" t="n">
        <v>1</v>
      </c>
      <c r="H288" s="25" t="s">
        <v>239</v>
      </c>
      <c r="I288" s="1" t="n">
        <v>0</v>
      </c>
      <c r="J288" s="1" t="n">
        <v>1547.7</v>
      </c>
      <c r="K288" s="1" t="n">
        <v>1493.7</v>
      </c>
      <c r="L288" s="26" t="n">
        <v>0.506</v>
      </c>
      <c r="M288" s="1" t="n">
        <v>20.7</v>
      </c>
      <c r="N288" s="1" t="n">
        <v>23</v>
      </c>
      <c r="O288" s="1" t="n">
        <v>1</v>
      </c>
      <c r="P288" s="1" t="n">
        <v>0.9</v>
      </c>
      <c r="Q288" s="1" t="n">
        <v>1</v>
      </c>
      <c r="R288" s="1" t="n">
        <v>-0.1</v>
      </c>
      <c r="S288" s="1" t="n">
        <v>0.1</v>
      </c>
      <c r="T288" s="1" t="n">
        <v>1547.6</v>
      </c>
      <c r="U288" s="1" t="n">
        <v>1493.9</v>
      </c>
      <c r="V288" s="1" t="s">
        <v>498</v>
      </c>
      <c r="W288" s="1" t="s">
        <v>553</v>
      </c>
    </row>
    <row r="289" customFormat="false" ht="15" hidden="false" customHeight="true" outlineLevel="0" collapsed="false">
      <c r="A289" s="1" t="n">
        <v>288</v>
      </c>
      <c r="B289" s="24" t="s">
        <v>631</v>
      </c>
      <c r="C289" s="1" t="s">
        <v>33</v>
      </c>
      <c r="D289" s="1" t="s">
        <v>159</v>
      </c>
      <c r="E289" s="1" t="s">
        <v>150</v>
      </c>
      <c r="F289" s="1" t="n">
        <v>2</v>
      </c>
      <c r="G289" s="1" t="n">
        <v>2</v>
      </c>
      <c r="H289" s="25" t="s">
        <v>239</v>
      </c>
      <c r="I289" s="1" t="n">
        <v>0</v>
      </c>
      <c r="J289" s="1" t="n">
        <v>1520.5</v>
      </c>
      <c r="K289" s="1" t="n">
        <v>1464.3</v>
      </c>
      <c r="L289" s="26" t="n">
        <v>0.509</v>
      </c>
      <c r="M289" s="1" t="n">
        <v>17.1</v>
      </c>
      <c r="N289" s="1" t="n">
        <v>18.6</v>
      </c>
      <c r="O289" s="1" t="n">
        <v>1</v>
      </c>
      <c r="P289" s="1" t="n">
        <v>0.9</v>
      </c>
      <c r="Q289" s="1" t="n">
        <v>1</v>
      </c>
      <c r="R289" s="1" t="n">
        <v>-0.2</v>
      </c>
      <c r="S289" s="1" t="n">
        <v>0.2</v>
      </c>
      <c r="T289" s="1" t="n">
        <v>1520.4</v>
      </c>
      <c r="U289" s="1" t="n">
        <v>1464.5</v>
      </c>
      <c r="V289" s="1" t="s">
        <v>632</v>
      </c>
      <c r="W289" s="1" t="s">
        <v>615</v>
      </c>
    </row>
    <row r="290" customFormat="false" ht="15" hidden="false" customHeight="true" outlineLevel="0" collapsed="false">
      <c r="A290" s="1" t="n">
        <v>289</v>
      </c>
      <c r="B290" s="24" t="s">
        <v>631</v>
      </c>
      <c r="C290" s="1" t="s">
        <v>33</v>
      </c>
      <c r="D290" s="1" t="s">
        <v>156</v>
      </c>
      <c r="E290" s="1" t="s">
        <v>143</v>
      </c>
      <c r="F290" s="1" t="n">
        <v>1</v>
      </c>
      <c r="G290" s="1" t="n">
        <v>3</v>
      </c>
      <c r="H290" s="28" t="s">
        <v>246</v>
      </c>
      <c r="I290" s="1" t="n">
        <v>2</v>
      </c>
      <c r="J290" s="1" t="n">
        <v>1466.8</v>
      </c>
      <c r="K290" s="1" t="n">
        <v>1522.9</v>
      </c>
      <c r="L290" s="26" t="n">
        <v>0.352</v>
      </c>
      <c r="M290" s="1" t="n">
        <v>23.3</v>
      </c>
      <c r="N290" s="1" t="n">
        <v>28.9</v>
      </c>
      <c r="O290" s="1" t="n">
        <v>0.93</v>
      </c>
      <c r="P290" s="1" t="n">
        <v>1.35</v>
      </c>
      <c r="Q290" s="1" t="n">
        <v>1.15</v>
      </c>
      <c r="R290" s="1" t="n">
        <v>-8.2</v>
      </c>
      <c r="S290" s="1" t="n">
        <v>15.9</v>
      </c>
      <c r="T290" s="1" t="n">
        <v>1458.6</v>
      </c>
      <c r="U290" s="1" t="n">
        <v>1538.8</v>
      </c>
      <c r="V290" s="1" t="s">
        <v>597</v>
      </c>
      <c r="W290" s="1" t="s">
        <v>384</v>
      </c>
    </row>
    <row r="291" customFormat="false" ht="15" hidden="false" customHeight="true" outlineLevel="0" collapsed="false">
      <c r="A291" s="1" t="n">
        <v>290</v>
      </c>
      <c r="B291" s="24" t="s">
        <v>633</v>
      </c>
      <c r="C291" s="1" t="s">
        <v>32</v>
      </c>
      <c r="D291" s="1" t="s">
        <v>193</v>
      </c>
      <c r="E291" s="1" t="s">
        <v>192</v>
      </c>
      <c r="F291" s="1" t="n">
        <v>3</v>
      </c>
      <c r="G291" s="1" t="n">
        <v>4</v>
      </c>
      <c r="H291" s="28" t="s">
        <v>246</v>
      </c>
      <c r="I291" s="1" t="n">
        <v>1</v>
      </c>
      <c r="J291" s="1" t="n">
        <v>1474.9</v>
      </c>
      <c r="K291" s="1" t="n">
        <v>1501.6</v>
      </c>
      <c r="L291" s="26" t="n">
        <v>0.391</v>
      </c>
      <c r="M291" s="1" t="n">
        <v>21.1</v>
      </c>
      <c r="N291" s="1" t="n">
        <v>24.8</v>
      </c>
      <c r="O291" s="1" t="n">
        <v>0.97</v>
      </c>
      <c r="P291" s="1" t="n">
        <v>1.35</v>
      </c>
      <c r="Q291" s="1" t="n">
        <v>1</v>
      </c>
      <c r="R291" s="1" t="n">
        <v>-8.2</v>
      </c>
      <c r="S291" s="1" t="n">
        <v>12.2</v>
      </c>
      <c r="T291" s="1" t="n">
        <v>1466.6</v>
      </c>
      <c r="U291" s="1" t="n">
        <v>1513.8</v>
      </c>
      <c r="V291" s="1" t="s">
        <v>532</v>
      </c>
      <c r="W291" s="1" t="s">
        <v>634</v>
      </c>
    </row>
    <row r="292" customFormat="false" ht="15" hidden="false" customHeight="true" outlineLevel="0" collapsed="false">
      <c r="A292" s="1" t="n">
        <v>291</v>
      </c>
      <c r="B292" s="24" t="s">
        <v>633</v>
      </c>
      <c r="C292" s="1" t="s">
        <v>29</v>
      </c>
      <c r="D292" s="1" t="s">
        <v>121</v>
      </c>
      <c r="E292" s="1" t="s">
        <v>180</v>
      </c>
      <c r="F292" s="1" t="n">
        <v>0</v>
      </c>
      <c r="G292" s="1" t="n">
        <v>3</v>
      </c>
      <c r="H292" s="28" t="s">
        <v>246</v>
      </c>
      <c r="I292" s="1" t="n">
        <v>3</v>
      </c>
      <c r="J292" s="1" t="n">
        <v>1517.1</v>
      </c>
      <c r="K292" s="1" t="n">
        <v>1523.5</v>
      </c>
      <c r="L292" s="26" t="n">
        <v>0.42</v>
      </c>
      <c r="M292" s="1" t="n">
        <v>33.1</v>
      </c>
      <c r="N292" s="1" t="n">
        <v>40</v>
      </c>
      <c r="O292" s="1" t="n">
        <v>0.99</v>
      </c>
      <c r="P292" s="1" t="n">
        <v>1.35</v>
      </c>
      <c r="Q292" s="1" t="n">
        <v>1.3</v>
      </c>
      <c r="R292" s="1" t="n">
        <v>-13.9</v>
      </c>
      <c r="S292" s="1" t="n">
        <v>28.8</v>
      </c>
      <c r="T292" s="1" t="n">
        <v>1503.2</v>
      </c>
      <c r="U292" s="1" t="n">
        <v>1552.3</v>
      </c>
      <c r="V292" s="1" t="s">
        <v>544</v>
      </c>
      <c r="W292" s="1" t="s">
        <v>635</v>
      </c>
    </row>
    <row r="293" customFormat="false" ht="15" hidden="false" customHeight="true" outlineLevel="0" collapsed="false">
      <c r="A293" s="1" t="n">
        <v>292</v>
      </c>
      <c r="B293" s="24" t="s">
        <v>636</v>
      </c>
      <c r="C293" s="1" t="s">
        <v>31</v>
      </c>
      <c r="D293" s="1" t="s">
        <v>147</v>
      </c>
      <c r="E293" s="1" t="s">
        <v>140</v>
      </c>
      <c r="F293" s="1" t="n">
        <v>0</v>
      </c>
      <c r="G293" s="1" t="n">
        <v>0</v>
      </c>
      <c r="H293" s="25" t="s">
        <v>239</v>
      </c>
      <c r="I293" s="1" t="n">
        <v>0</v>
      </c>
      <c r="J293" s="1" t="n">
        <v>1535.2</v>
      </c>
      <c r="K293" s="1" t="n">
        <v>1505.1</v>
      </c>
      <c r="L293" s="26" t="n">
        <v>0.471</v>
      </c>
      <c r="M293" s="1" t="n">
        <v>18</v>
      </c>
      <c r="N293" s="1" t="n">
        <v>23</v>
      </c>
      <c r="O293" s="1" t="n">
        <v>1</v>
      </c>
      <c r="P293" s="1" t="n">
        <v>0.9</v>
      </c>
      <c r="Q293" s="1" t="n">
        <v>1</v>
      </c>
      <c r="R293" s="1" t="n">
        <v>0.5</v>
      </c>
      <c r="S293" s="1" t="n">
        <v>-0.7</v>
      </c>
      <c r="T293" s="1" t="n">
        <v>1535.7</v>
      </c>
      <c r="U293" s="1" t="n">
        <v>1504.4</v>
      </c>
      <c r="V293" s="1" t="s">
        <v>637</v>
      </c>
      <c r="W293" s="1" t="s">
        <v>638</v>
      </c>
    </row>
    <row r="294" customFormat="false" ht="15" hidden="false" customHeight="true" outlineLevel="0" collapsed="false">
      <c r="A294" s="1" t="n">
        <v>293</v>
      </c>
      <c r="B294" s="24" t="s">
        <v>639</v>
      </c>
      <c r="C294" s="1" t="s">
        <v>30</v>
      </c>
      <c r="D294" s="1" t="s">
        <v>116</v>
      </c>
      <c r="E294" s="1" t="s">
        <v>176</v>
      </c>
      <c r="F294" s="1" t="n">
        <v>1</v>
      </c>
      <c r="G294" s="1" t="n">
        <v>0</v>
      </c>
      <c r="H294" s="27" t="s">
        <v>242</v>
      </c>
      <c r="I294" s="1" t="n">
        <v>1</v>
      </c>
      <c r="J294" s="1" t="n">
        <v>1507</v>
      </c>
      <c r="K294" s="1" t="n">
        <v>1485.8</v>
      </c>
      <c r="L294" s="26" t="n">
        <v>0.459</v>
      </c>
      <c r="M294" s="1" t="n">
        <v>22.4</v>
      </c>
      <c r="N294" s="1" t="n">
        <v>19.5</v>
      </c>
      <c r="O294" s="1" t="n">
        <v>0.97</v>
      </c>
      <c r="P294" s="1" t="n">
        <v>1</v>
      </c>
      <c r="Q294" s="1" t="n">
        <v>1</v>
      </c>
      <c r="R294" s="1" t="n">
        <v>14.4</v>
      </c>
      <c r="S294" s="1" t="n">
        <v>-10.5</v>
      </c>
      <c r="T294" s="1" t="n">
        <v>1521.3</v>
      </c>
      <c r="U294" s="1" t="n">
        <v>1475.3</v>
      </c>
      <c r="V294" s="1" t="s">
        <v>640</v>
      </c>
      <c r="W294" s="1" t="s">
        <v>611</v>
      </c>
    </row>
    <row r="295" customFormat="false" ht="15" hidden="false" customHeight="true" outlineLevel="0" collapsed="false">
      <c r="A295" s="1" t="n">
        <v>294</v>
      </c>
      <c r="B295" s="24" t="s">
        <v>641</v>
      </c>
      <c r="C295" s="1" t="s">
        <v>31</v>
      </c>
      <c r="D295" s="1" t="s">
        <v>22</v>
      </c>
      <c r="E295" s="1" t="s">
        <v>148</v>
      </c>
      <c r="F295" s="1" t="n">
        <v>2</v>
      </c>
      <c r="G295" s="1" t="n">
        <v>0</v>
      </c>
      <c r="H295" s="27" t="s">
        <v>242</v>
      </c>
      <c r="I295" s="1" t="n">
        <v>2</v>
      </c>
      <c r="J295" s="1" t="n">
        <v>1555.1</v>
      </c>
      <c r="K295" s="1" t="n">
        <v>1478.2</v>
      </c>
      <c r="L295" s="26" t="n">
        <v>0.539</v>
      </c>
      <c r="M295" s="1" t="n">
        <v>26.3</v>
      </c>
      <c r="N295" s="1" t="n">
        <v>19.7</v>
      </c>
      <c r="O295" s="1" t="n">
        <v>0.9</v>
      </c>
      <c r="P295" s="1" t="n">
        <v>1</v>
      </c>
      <c r="Q295" s="1" t="n">
        <v>1.15</v>
      </c>
      <c r="R295" s="1" t="n">
        <v>17.4</v>
      </c>
      <c r="S295" s="1" t="n">
        <v>-9.1</v>
      </c>
      <c r="T295" s="1" t="n">
        <v>1572.5</v>
      </c>
      <c r="U295" s="1" t="n">
        <v>1469.1</v>
      </c>
      <c r="V295" s="1" t="s">
        <v>575</v>
      </c>
      <c r="W295" s="1" t="s">
        <v>642</v>
      </c>
    </row>
    <row r="296" customFormat="false" ht="15" hidden="false" customHeight="true" outlineLevel="0" collapsed="false">
      <c r="A296" s="1" t="n">
        <v>295</v>
      </c>
      <c r="B296" s="24" t="s">
        <v>641</v>
      </c>
      <c r="C296" s="1" t="s">
        <v>33</v>
      </c>
      <c r="D296" s="1" t="s">
        <v>161</v>
      </c>
      <c r="E296" s="1" t="s">
        <v>135</v>
      </c>
      <c r="F296" s="1" t="n">
        <v>1</v>
      </c>
      <c r="G296" s="1" t="n">
        <v>0</v>
      </c>
      <c r="H296" s="27" t="s">
        <v>242</v>
      </c>
      <c r="I296" s="1" t="n">
        <v>1</v>
      </c>
      <c r="J296" s="1" t="n">
        <v>1503.9</v>
      </c>
      <c r="K296" s="1" t="n">
        <v>1576.6</v>
      </c>
      <c r="L296" s="26" t="n">
        <v>0.33</v>
      </c>
      <c r="M296" s="1" t="n">
        <v>27.2</v>
      </c>
      <c r="N296" s="1" t="n">
        <v>27.2</v>
      </c>
      <c r="O296" s="1" t="n">
        <v>1.18</v>
      </c>
      <c r="P296" s="1" t="n">
        <v>1</v>
      </c>
      <c r="Q296" s="1" t="n">
        <v>1</v>
      </c>
      <c r="R296" s="1" t="n">
        <v>20.9</v>
      </c>
      <c r="S296" s="1" t="n">
        <v>-18.2</v>
      </c>
      <c r="T296" s="1" t="n">
        <v>1524.8</v>
      </c>
      <c r="U296" s="1" t="n">
        <v>1558.4</v>
      </c>
      <c r="V296" s="1" t="s">
        <v>643</v>
      </c>
      <c r="W296" s="1" t="s">
        <v>537</v>
      </c>
    </row>
    <row r="297" customFormat="false" ht="15" hidden="false" customHeight="true" outlineLevel="0" collapsed="false">
      <c r="A297" s="1" t="n">
        <v>296</v>
      </c>
      <c r="B297" s="24" t="s">
        <v>644</v>
      </c>
      <c r="C297" s="1" t="s">
        <v>30</v>
      </c>
      <c r="D297" s="1" t="s">
        <v>182</v>
      </c>
      <c r="E297" s="1" t="s">
        <v>18</v>
      </c>
      <c r="F297" s="1" t="n">
        <v>1</v>
      </c>
      <c r="G297" s="1" t="n">
        <v>1</v>
      </c>
      <c r="H297" s="25" t="s">
        <v>239</v>
      </c>
      <c r="I297" s="1" t="n">
        <v>0</v>
      </c>
      <c r="J297" s="1" t="n">
        <v>1572.1</v>
      </c>
      <c r="K297" s="1" t="n">
        <v>1594.3</v>
      </c>
      <c r="L297" s="26" t="n">
        <v>0.398</v>
      </c>
      <c r="M297" s="1" t="n">
        <v>25.3</v>
      </c>
      <c r="N297" s="1" t="n">
        <v>26.4</v>
      </c>
      <c r="O297" s="1" t="n">
        <v>1</v>
      </c>
      <c r="P297" s="1" t="n">
        <v>1.15</v>
      </c>
      <c r="Q297" s="1" t="n">
        <v>1</v>
      </c>
      <c r="R297" s="1" t="n">
        <v>2.6</v>
      </c>
      <c r="S297" s="1" t="n">
        <v>-2.7</v>
      </c>
      <c r="T297" s="1" t="n">
        <v>1574.7</v>
      </c>
      <c r="U297" s="1" t="n">
        <v>1591.6</v>
      </c>
      <c r="V297" s="1" t="s">
        <v>535</v>
      </c>
      <c r="W297" s="1" t="s">
        <v>510</v>
      </c>
    </row>
    <row r="298" customFormat="false" ht="15" hidden="false" customHeight="true" outlineLevel="0" collapsed="false">
      <c r="A298" s="1" t="n">
        <v>297</v>
      </c>
      <c r="B298" s="24" t="s">
        <v>645</v>
      </c>
      <c r="C298" s="1" t="s">
        <v>31</v>
      </c>
      <c r="D298" s="1" t="s">
        <v>139</v>
      </c>
      <c r="E298" s="1" t="s">
        <v>168</v>
      </c>
      <c r="F298" s="1" t="n">
        <v>2</v>
      </c>
      <c r="G298" s="1" t="n">
        <v>3</v>
      </c>
      <c r="H298" s="28" t="s">
        <v>246</v>
      </c>
      <c r="I298" s="1" t="n">
        <v>1</v>
      </c>
      <c r="J298" s="1" t="n">
        <v>1492.2</v>
      </c>
      <c r="K298" s="1" t="n">
        <v>1464.8</v>
      </c>
      <c r="L298" s="26" t="n">
        <v>0.468</v>
      </c>
      <c r="M298" s="1" t="n">
        <v>27.4</v>
      </c>
      <c r="N298" s="1" t="n">
        <v>23.3</v>
      </c>
      <c r="O298" s="1" t="n">
        <v>1.07</v>
      </c>
      <c r="P298" s="1" t="n">
        <v>1.35</v>
      </c>
      <c r="Q298" s="1" t="n">
        <v>1</v>
      </c>
      <c r="R298" s="1" t="n">
        <v>-12.8</v>
      </c>
      <c r="S298" s="1" t="n">
        <v>13.2</v>
      </c>
      <c r="T298" s="1" t="n">
        <v>1479.4</v>
      </c>
      <c r="U298" s="1" t="n">
        <v>1478</v>
      </c>
      <c r="V298" s="1" t="s">
        <v>646</v>
      </c>
      <c r="W298" s="1" t="s">
        <v>531</v>
      </c>
    </row>
    <row r="299" customFormat="false" ht="15" hidden="false" customHeight="true" outlineLevel="0" collapsed="false">
      <c r="A299" s="1" t="n">
        <v>298</v>
      </c>
      <c r="B299" s="24" t="s">
        <v>647</v>
      </c>
      <c r="C299" s="1" t="s">
        <v>30</v>
      </c>
      <c r="D299" s="1" t="s">
        <v>181</v>
      </c>
      <c r="E299" s="1" t="s">
        <v>123</v>
      </c>
      <c r="F299" s="1" t="n">
        <v>3</v>
      </c>
      <c r="G299" s="1" t="n">
        <v>1</v>
      </c>
      <c r="H299" s="27" t="s">
        <v>242</v>
      </c>
      <c r="I299" s="1" t="n">
        <v>2</v>
      </c>
      <c r="J299" s="1" t="n">
        <v>1539</v>
      </c>
      <c r="K299" s="1" t="n">
        <v>1465.2</v>
      </c>
      <c r="L299" s="26" t="n">
        <v>0.534</v>
      </c>
      <c r="M299" s="1" t="n">
        <v>23</v>
      </c>
      <c r="N299" s="1" t="n">
        <v>16.9</v>
      </c>
      <c r="O299" s="1" t="n">
        <v>0.91</v>
      </c>
      <c r="P299" s="1" t="n">
        <v>1</v>
      </c>
      <c r="Q299" s="1" t="n">
        <v>1.15</v>
      </c>
      <c r="R299" s="1" t="n">
        <v>15.3</v>
      </c>
      <c r="S299" s="1" t="n">
        <v>-7.9</v>
      </c>
      <c r="T299" s="1" t="n">
        <v>1554.3</v>
      </c>
      <c r="U299" s="1" t="n">
        <v>1457.3</v>
      </c>
      <c r="V299" s="1" t="s">
        <v>549</v>
      </c>
      <c r="W299" s="1" t="s">
        <v>445</v>
      </c>
    </row>
    <row r="300" customFormat="false" ht="15" hidden="false" customHeight="true" outlineLevel="0" collapsed="false">
      <c r="A300" s="1" t="n">
        <v>299</v>
      </c>
      <c r="B300" s="24" t="s">
        <v>647</v>
      </c>
      <c r="C300" s="1" t="s">
        <v>29</v>
      </c>
      <c r="D300" s="1" t="s">
        <v>127</v>
      </c>
      <c r="E300" s="1" t="s">
        <v>133</v>
      </c>
      <c r="F300" s="1" t="n">
        <v>3</v>
      </c>
      <c r="G300" s="1" t="n">
        <v>1</v>
      </c>
      <c r="H300" s="27" t="s">
        <v>242</v>
      </c>
      <c r="I300" s="1" t="n">
        <v>2</v>
      </c>
      <c r="J300" s="1" t="n">
        <v>1489.6</v>
      </c>
      <c r="K300" s="1" t="n">
        <v>1457.6</v>
      </c>
      <c r="L300" s="26" t="n">
        <v>0.474</v>
      </c>
      <c r="M300" s="1" t="n">
        <v>22.1</v>
      </c>
      <c r="N300" s="1" t="n">
        <v>17.8</v>
      </c>
      <c r="O300" s="1" t="n">
        <v>0.96</v>
      </c>
      <c r="P300" s="1" t="n">
        <v>1</v>
      </c>
      <c r="Q300" s="1" t="n">
        <v>1.15</v>
      </c>
      <c r="R300" s="1" t="n">
        <v>16</v>
      </c>
      <c r="S300" s="1" t="n">
        <v>-9.4</v>
      </c>
      <c r="T300" s="1" t="n">
        <v>1505.6</v>
      </c>
      <c r="U300" s="1" t="n">
        <v>1448.2</v>
      </c>
      <c r="V300" s="1" t="s">
        <v>487</v>
      </c>
      <c r="W300" s="1" t="s">
        <v>445</v>
      </c>
    </row>
    <row r="301" customFormat="false" ht="15" hidden="false" customHeight="true" outlineLevel="0" collapsed="false">
      <c r="A301" s="1" t="n">
        <v>300</v>
      </c>
      <c r="B301" s="24" t="s">
        <v>648</v>
      </c>
      <c r="C301" s="1" t="s">
        <v>31</v>
      </c>
      <c r="D301" s="1" t="s">
        <v>22</v>
      </c>
      <c r="E301" s="1" t="s">
        <v>178</v>
      </c>
      <c r="F301" s="1" t="n">
        <v>3</v>
      </c>
      <c r="G301" s="1" t="n">
        <v>1</v>
      </c>
      <c r="H301" s="27" t="s">
        <v>242</v>
      </c>
      <c r="I301" s="1" t="n">
        <v>2</v>
      </c>
      <c r="J301" s="1" t="n">
        <v>1572.5</v>
      </c>
      <c r="K301" s="1" t="n">
        <v>1506.9</v>
      </c>
      <c r="L301" s="26" t="n">
        <v>0.522</v>
      </c>
      <c r="M301" s="1" t="n">
        <v>24.3</v>
      </c>
      <c r="N301" s="1" t="n">
        <v>20.1</v>
      </c>
      <c r="O301" s="1" t="n">
        <v>0.92</v>
      </c>
      <c r="P301" s="1" t="n">
        <v>1</v>
      </c>
      <c r="Q301" s="1" t="n">
        <v>1.15</v>
      </c>
      <c r="R301" s="1" t="n">
        <v>16.5</v>
      </c>
      <c r="S301" s="1" t="n">
        <v>-9.6</v>
      </c>
      <c r="T301" s="1" t="n">
        <v>1588.9</v>
      </c>
      <c r="U301" s="1" t="n">
        <v>1497.4</v>
      </c>
      <c r="V301" s="1" t="s">
        <v>522</v>
      </c>
      <c r="W301" s="1" t="s">
        <v>398</v>
      </c>
    </row>
    <row r="302" customFormat="false" ht="15" hidden="false" customHeight="true" outlineLevel="0" collapsed="false">
      <c r="A302" s="1" t="n">
        <v>301</v>
      </c>
      <c r="B302" s="24" t="s">
        <v>649</v>
      </c>
      <c r="C302" s="1" t="s">
        <v>32</v>
      </c>
      <c r="D302" s="1" t="s">
        <v>191</v>
      </c>
      <c r="E302" s="1" t="s">
        <v>183</v>
      </c>
      <c r="F302" s="1" t="n">
        <v>2</v>
      </c>
      <c r="G302" s="1" t="n">
        <v>1</v>
      </c>
      <c r="H302" s="27" t="s">
        <v>242</v>
      </c>
      <c r="I302" s="1" t="n">
        <v>1</v>
      </c>
      <c r="J302" s="1" t="n">
        <v>1477.2</v>
      </c>
      <c r="K302" s="1" t="n">
        <v>1501.3</v>
      </c>
      <c r="L302" s="26" t="n">
        <v>0.395</v>
      </c>
      <c r="M302" s="1" t="n">
        <v>18</v>
      </c>
      <c r="N302" s="1" t="n">
        <v>17.1</v>
      </c>
      <c r="O302" s="1" t="n">
        <v>1.06</v>
      </c>
      <c r="P302" s="1" t="n">
        <v>1</v>
      </c>
      <c r="Q302" s="1" t="n">
        <v>1</v>
      </c>
      <c r="R302" s="1" t="n">
        <v>12.7</v>
      </c>
      <c r="S302" s="1" t="n">
        <v>-10.4</v>
      </c>
      <c r="T302" s="1" t="n">
        <v>1489.9</v>
      </c>
      <c r="U302" s="1" t="n">
        <v>1490.9</v>
      </c>
      <c r="V302" s="1" t="s">
        <v>587</v>
      </c>
      <c r="W302" s="1" t="s">
        <v>525</v>
      </c>
    </row>
    <row r="303" customFormat="false" ht="15" hidden="false" customHeight="true" outlineLevel="0" collapsed="false">
      <c r="A303" s="1" t="n">
        <v>302</v>
      </c>
      <c r="B303" s="24" t="s">
        <v>650</v>
      </c>
      <c r="C303" s="1" t="s">
        <v>31</v>
      </c>
      <c r="D303" s="1" t="s">
        <v>163</v>
      </c>
      <c r="E303" s="1" t="s">
        <v>170</v>
      </c>
      <c r="F303" s="1" t="n">
        <v>2</v>
      </c>
      <c r="G303" s="1" t="n">
        <v>1</v>
      </c>
      <c r="H303" s="27" t="s">
        <v>242</v>
      </c>
      <c r="I303" s="1" t="n">
        <v>1</v>
      </c>
      <c r="J303" s="1" t="n">
        <v>1501.6</v>
      </c>
      <c r="K303" s="1" t="n">
        <v>1473.4</v>
      </c>
      <c r="L303" s="26" t="n">
        <v>0.469</v>
      </c>
      <c r="M303" s="1" t="n">
        <v>16.4</v>
      </c>
      <c r="N303" s="1" t="n">
        <v>15.6</v>
      </c>
      <c r="O303" s="1" t="n">
        <v>0.96</v>
      </c>
      <c r="P303" s="1" t="n">
        <v>1</v>
      </c>
      <c r="Q303" s="1" t="n">
        <v>1</v>
      </c>
      <c r="R303" s="1" t="n">
        <v>10.4</v>
      </c>
      <c r="S303" s="1" t="n">
        <v>-8.3</v>
      </c>
      <c r="T303" s="1" t="n">
        <v>1512</v>
      </c>
      <c r="U303" s="1" t="n">
        <v>1465.1</v>
      </c>
      <c r="V303" s="1" t="s">
        <v>651</v>
      </c>
      <c r="W303" s="1" t="s">
        <v>566</v>
      </c>
    </row>
    <row r="304" customFormat="false" ht="15" hidden="false" customHeight="true" outlineLevel="0" collapsed="false">
      <c r="A304" s="1" t="n">
        <v>303</v>
      </c>
      <c r="B304" s="24" t="s">
        <v>650</v>
      </c>
      <c r="C304" s="1" t="s">
        <v>33</v>
      </c>
      <c r="D304" s="1" t="s">
        <v>135</v>
      </c>
      <c r="E304" s="1" t="s">
        <v>156</v>
      </c>
      <c r="F304" s="1" t="n">
        <v>1</v>
      </c>
      <c r="G304" s="1" t="n">
        <v>1</v>
      </c>
      <c r="H304" s="25" t="s">
        <v>239</v>
      </c>
      <c r="I304" s="1" t="n">
        <v>0</v>
      </c>
      <c r="J304" s="1" t="n">
        <v>1558.4</v>
      </c>
      <c r="K304" s="1" t="n">
        <v>1458.6</v>
      </c>
      <c r="L304" s="26" t="n">
        <v>0.571</v>
      </c>
      <c r="M304" s="1" t="n">
        <v>19.8</v>
      </c>
      <c r="N304" s="1" t="n">
        <v>19.6</v>
      </c>
      <c r="O304" s="1" t="n">
        <v>1</v>
      </c>
      <c r="P304" s="1" t="n">
        <v>0.9</v>
      </c>
      <c r="Q304" s="1" t="n">
        <v>1</v>
      </c>
      <c r="R304" s="1" t="n">
        <v>-1.4</v>
      </c>
      <c r="S304" s="1" t="n">
        <v>1.4</v>
      </c>
      <c r="T304" s="1" t="n">
        <v>1557</v>
      </c>
      <c r="U304" s="1" t="n">
        <v>1460</v>
      </c>
      <c r="V304" s="1" t="s">
        <v>652</v>
      </c>
      <c r="W304" s="1" t="s">
        <v>653</v>
      </c>
    </row>
    <row r="305" customFormat="false" ht="15" hidden="false" customHeight="true" outlineLevel="0" collapsed="false">
      <c r="A305" s="1" t="n">
        <v>304</v>
      </c>
      <c r="B305" s="24" t="s">
        <v>654</v>
      </c>
      <c r="C305" s="1" t="s">
        <v>30</v>
      </c>
      <c r="D305" s="1" t="s">
        <v>142</v>
      </c>
      <c r="E305" s="1" t="s">
        <v>151</v>
      </c>
      <c r="F305" s="1" t="n">
        <v>0</v>
      </c>
      <c r="G305" s="1" t="n">
        <v>0</v>
      </c>
      <c r="H305" s="25" t="s">
        <v>239</v>
      </c>
      <c r="I305" s="1" t="n">
        <v>0</v>
      </c>
      <c r="J305" s="1" t="n">
        <v>1471.2</v>
      </c>
      <c r="K305" s="1" t="n">
        <v>1470.3</v>
      </c>
      <c r="L305" s="26" t="n">
        <v>0.43</v>
      </c>
      <c r="M305" s="1" t="n">
        <v>15.3</v>
      </c>
      <c r="N305" s="1" t="n">
        <v>23</v>
      </c>
      <c r="O305" s="1" t="n">
        <v>1</v>
      </c>
      <c r="P305" s="1" t="n">
        <v>0.9</v>
      </c>
      <c r="Q305" s="1" t="n">
        <v>1</v>
      </c>
      <c r="R305" s="1" t="n">
        <v>1.1</v>
      </c>
      <c r="S305" s="1" t="n">
        <v>-1.6</v>
      </c>
      <c r="T305" s="1" t="n">
        <v>1472.2</v>
      </c>
      <c r="U305" s="1" t="n">
        <v>1468.7</v>
      </c>
      <c r="V305" s="1" t="s">
        <v>486</v>
      </c>
      <c r="W305" s="1" t="s">
        <v>655</v>
      </c>
    </row>
    <row r="306" customFormat="false" ht="15" hidden="false" customHeight="true" outlineLevel="0" collapsed="false">
      <c r="A306" s="1" t="n">
        <v>305</v>
      </c>
      <c r="B306" s="24" t="s">
        <v>656</v>
      </c>
      <c r="C306" s="1" t="s">
        <v>29</v>
      </c>
      <c r="D306" s="1" t="s">
        <v>153</v>
      </c>
      <c r="E306" s="1" t="s">
        <v>21</v>
      </c>
      <c r="F306" s="1" t="n">
        <v>0</v>
      </c>
      <c r="G306" s="1" t="n">
        <v>1</v>
      </c>
      <c r="H306" s="28" t="s">
        <v>246</v>
      </c>
      <c r="I306" s="1" t="n">
        <v>1</v>
      </c>
      <c r="J306" s="1" t="n">
        <v>1468.3</v>
      </c>
      <c r="K306" s="1" t="n">
        <v>1585.9</v>
      </c>
      <c r="L306" s="26" t="n">
        <v>0.276</v>
      </c>
      <c r="M306" s="1" t="n">
        <v>23</v>
      </c>
      <c r="N306" s="1" t="n">
        <v>30.5</v>
      </c>
      <c r="O306" s="1" t="n">
        <v>0.85</v>
      </c>
      <c r="P306" s="1" t="n">
        <v>1.35</v>
      </c>
      <c r="Q306" s="1" t="n">
        <v>1</v>
      </c>
      <c r="R306" s="1" t="n">
        <v>-6.4</v>
      </c>
      <c r="S306" s="1" t="n">
        <v>11.5</v>
      </c>
      <c r="T306" s="1" t="n">
        <v>1462</v>
      </c>
      <c r="U306" s="1" t="n">
        <v>1597.4</v>
      </c>
      <c r="V306" s="1" t="s">
        <v>457</v>
      </c>
      <c r="W306" s="1" t="s">
        <v>488</v>
      </c>
    </row>
    <row r="307" customFormat="false" ht="15" hidden="false" customHeight="true" outlineLevel="0" collapsed="false">
      <c r="A307" s="1" t="n">
        <v>306</v>
      </c>
      <c r="B307" s="24" t="s">
        <v>657</v>
      </c>
      <c r="C307" s="1" t="s">
        <v>30</v>
      </c>
      <c r="D307" s="1" t="s">
        <v>176</v>
      </c>
      <c r="E307" s="1" t="s">
        <v>173</v>
      </c>
      <c r="F307" s="1" t="n">
        <v>2</v>
      </c>
      <c r="G307" s="1" t="n">
        <v>1</v>
      </c>
      <c r="H307" s="27" t="s">
        <v>242</v>
      </c>
      <c r="I307" s="1" t="n">
        <v>1</v>
      </c>
      <c r="J307" s="1" t="n">
        <v>1475.3</v>
      </c>
      <c r="K307" s="1" t="n">
        <v>1540.7</v>
      </c>
      <c r="L307" s="26" t="n">
        <v>0.34</v>
      </c>
      <c r="M307" s="1" t="n">
        <v>19.8</v>
      </c>
      <c r="N307" s="1" t="n">
        <v>25.4</v>
      </c>
      <c r="O307" s="1" t="n">
        <v>1.16</v>
      </c>
      <c r="P307" s="1" t="n">
        <v>1</v>
      </c>
      <c r="Q307" s="1" t="n">
        <v>1</v>
      </c>
      <c r="R307" s="1" t="n">
        <v>15</v>
      </c>
      <c r="S307" s="1" t="n">
        <v>-16.8</v>
      </c>
      <c r="T307" s="1" t="n">
        <v>1490.3</v>
      </c>
      <c r="U307" s="1" t="n">
        <v>1523.9</v>
      </c>
      <c r="V307" s="1" t="s">
        <v>651</v>
      </c>
      <c r="W307" s="1" t="s">
        <v>658</v>
      </c>
    </row>
    <row r="308" customFormat="false" ht="15" hidden="false" customHeight="true" outlineLevel="0" collapsed="false">
      <c r="A308" s="1" t="n">
        <v>307</v>
      </c>
      <c r="B308" s="24" t="s">
        <v>659</v>
      </c>
      <c r="C308" s="1" t="s">
        <v>31</v>
      </c>
      <c r="D308" s="1" t="s">
        <v>165</v>
      </c>
      <c r="E308" s="1" t="s">
        <v>174</v>
      </c>
      <c r="F308" s="1" t="n">
        <v>1</v>
      </c>
      <c r="G308" s="1" t="n">
        <v>0</v>
      </c>
      <c r="H308" s="27" t="s">
        <v>242</v>
      </c>
      <c r="I308" s="1" t="n">
        <v>1</v>
      </c>
      <c r="J308" s="1" t="n">
        <v>1508.2</v>
      </c>
      <c r="K308" s="1" t="n">
        <v>1478.9</v>
      </c>
      <c r="L308" s="26" t="n">
        <v>0.47</v>
      </c>
      <c r="M308" s="1" t="n">
        <v>24.4</v>
      </c>
      <c r="N308" s="1" t="n">
        <v>19.3</v>
      </c>
      <c r="O308" s="1" t="n">
        <v>0.96</v>
      </c>
      <c r="P308" s="1" t="n">
        <v>1</v>
      </c>
      <c r="Q308" s="1" t="n">
        <v>1</v>
      </c>
      <c r="R308" s="1" t="n">
        <v>15.3</v>
      </c>
      <c r="S308" s="1" t="n">
        <v>-10.2</v>
      </c>
      <c r="T308" s="1" t="n">
        <v>1523.5</v>
      </c>
      <c r="U308" s="1" t="n">
        <v>1468.7</v>
      </c>
      <c r="V308" s="1" t="s">
        <v>422</v>
      </c>
      <c r="W308" s="1" t="s">
        <v>660</v>
      </c>
    </row>
    <row r="309" customFormat="false" ht="15" hidden="false" customHeight="true" outlineLevel="0" collapsed="false">
      <c r="A309" s="1" t="n">
        <v>308</v>
      </c>
      <c r="B309" s="24" t="s">
        <v>661</v>
      </c>
      <c r="C309" s="1" t="s">
        <v>32</v>
      </c>
      <c r="D309" s="1" t="s">
        <v>184</v>
      </c>
      <c r="E309" s="1" t="s">
        <v>194</v>
      </c>
      <c r="F309" s="1" t="n">
        <v>2</v>
      </c>
      <c r="G309" s="1" t="n">
        <v>2</v>
      </c>
      <c r="H309" s="25" t="s">
        <v>239</v>
      </c>
      <c r="I309" s="1" t="n">
        <v>0</v>
      </c>
      <c r="J309" s="1" t="n">
        <v>1539.6</v>
      </c>
      <c r="K309" s="1" t="n">
        <v>1455.4</v>
      </c>
      <c r="L309" s="26" t="n">
        <v>0.549</v>
      </c>
      <c r="M309" s="1" t="n">
        <v>18.8</v>
      </c>
      <c r="N309" s="1" t="n">
        <v>18.6</v>
      </c>
      <c r="O309" s="1" t="n">
        <v>1</v>
      </c>
      <c r="P309" s="1" t="n">
        <v>0.9</v>
      </c>
      <c r="Q309" s="1" t="n">
        <v>1</v>
      </c>
      <c r="R309" s="1" t="n">
        <v>-0.9</v>
      </c>
      <c r="S309" s="1" t="n">
        <v>0.9</v>
      </c>
      <c r="T309" s="1" t="n">
        <v>1538.6</v>
      </c>
      <c r="U309" s="1" t="n">
        <v>1456.3</v>
      </c>
      <c r="V309" s="1" t="s">
        <v>662</v>
      </c>
      <c r="W309" s="1" t="s">
        <v>663</v>
      </c>
    </row>
    <row r="310" customFormat="false" ht="15" hidden="false" customHeight="true" outlineLevel="0" collapsed="false">
      <c r="A310" s="1" t="n">
        <v>309</v>
      </c>
      <c r="B310" s="24" t="s">
        <v>661</v>
      </c>
      <c r="C310" s="1" t="s">
        <v>32</v>
      </c>
      <c r="D310" s="1" t="s">
        <v>192</v>
      </c>
      <c r="E310" s="1" t="s">
        <v>189</v>
      </c>
      <c r="F310" s="1" t="n">
        <v>0</v>
      </c>
      <c r="G310" s="1" t="n">
        <v>1</v>
      </c>
      <c r="H310" s="28" t="s">
        <v>246</v>
      </c>
      <c r="I310" s="1" t="n">
        <v>1</v>
      </c>
      <c r="J310" s="1" t="n">
        <v>1513.8</v>
      </c>
      <c r="K310" s="1" t="n">
        <v>1525</v>
      </c>
      <c r="L310" s="26" t="n">
        <v>0.413</v>
      </c>
      <c r="M310" s="1" t="n">
        <v>26.6</v>
      </c>
      <c r="N310" s="1" t="n">
        <v>33.7</v>
      </c>
      <c r="O310" s="1" t="n">
        <v>0.99</v>
      </c>
      <c r="P310" s="1" t="n">
        <v>1.35</v>
      </c>
      <c r="Q310" s="1" t="n">
        <v>1</v>
      </c>
      <c r="R310" s="1" t="n">
        <v>-11</v>
      </c>
      <c r="S310" s="1" t="n">
        <v>17.3</v>
      </c>
      <c r="T310" s="1" t="n">
        <v>1502.8</v>
      </c>
      <c r="U310" s="1" t="n">
        <v>1542.3</v>
      </c>
      <c r="V310" s="1" t="s">
        <v>452</v>
      </c>
      <c r="W310" s="1" t="s">
        <v>664</v>
      </c>
    </row>
    <row r="311" customFormat="false" ht="15" hidden="false" customHeight="true" outlineLevel="0" collapsed="false">
      <c r="A311" s="1" t="n">
        <v>310</v>
      </c>
      <c r="B311" s="24" t="s">
        <v>661</v>
      </c>
      <c r="C311" s="1" t="s">
        <v>32</v>
      </c>
      <c r="D311" s="1" t="s">
        <v>186</v>
      </c>
      <c r="E311" s="1" t="s">
        <v>197</v>
      </c>
      <c r="F311" s="1" t="n">
        <v>1</v>
      </c>
      <c r="G311" s="1" t="n">
        <v>3</v>
      </c>
      <c r="H311" s="28" t="s">
        <v>246</v>
      </c>
      <c r="I311" s="1" t="n">
        <v>2</v>
      </c>
      <c r="J311" s="1" t="n">
        <v>1458.6</v>
      </c>
      <c r="K311" s="1" t="n">
        <v>1493</v>
      </c>
      <c r="L311" s="26" t="n">
        <v>0.381</v>
      </c>
      <c r="M311" s="1" t="n">
        <v>24</v>
      </c>
      <c r="N311" s="1" t="n">
        <v>25.3</v>
      </c>
      <c r="O311" s="1" t="n">
        <v>0.96</v>
      </c>
      <c r="P311" s="1" t="n">
        <v>1.35</v>
      </c>
      <c r="Q311" s="1" t="n">
        <v>1.15</v>
      </c>
      <c r="R311" s="1" t="n">
        <v>-9.1</v>
      </c>
      <c r="S311" s="1" t="n">
        <v>14.7</v>
      </c>
      <c r="T311" s="1" t="n">
        <v>1449.5</v>
      </c>
      <c r="U311" s="1" t="n">
        <v>1507.7</v>
      </c>
      <c r="V311" s="1" t="s">
        <v>489</v>
      </c>
      <c r="W311" s="1" t="s">
        <v>612</v>
      </c>
    </row>
    <row r="312" customFormat="false" ht="15" hidden="false" customHeight="true" outlineLevel="0" collapsed="false">
      <c r="A312" s="1" t="n">
        <v>311</v>
      </c>
      <c r="B312" s="24" t="s">
        <v>661</v>
      </c>
      <c r="C312" s="1" t="s">
        <v>32</v>
      </c>
      <c r="D312" s="1" t="s">
        <v>188</v>
      </c>
      <c r="E312" s="1" t="s">
        <v>195</v>
      </c>
      <c r="F312" s="1" t="n">
        <v>2</v>
      </c>
      <c r="G312" s="1" t="n">
        <v>1</v>
      </c>
      <c r="H312" s="27" t="s">
        <v>242</v>
      </c>
      <c r="I312" s="1" t="n">
        <v>1</v>
      </c>
      <c r="J312" s="1" t="n">
        <v>1510.6</v>
      </c>
      <c r="K312" s="1" t="n">
        <v>1533.2</v>
      </c>
      <c r="L312" s="26" t="n">
        <v>0.397</v>
      </c>
      <c r="M312" s="1" t="n">
        <v>21.1</v>
      </c>
      <c r="N312" s="1" t="n">
        <v>22.1</v>
      </c>
      <c r="O312" s="1" t="n">
        <v>1.06</v>
      </c>
      <c r="P312" s="1" t="n">
        <v>1</v>
      </c>
      <c r="Q312" s="1" t="n">
        <v>1</v>
      </c>
      <c r="R312" s="1" t="n">
        <v>14.8</v>
      </c>
      <c r="S312" s="1" t="n">
        <v>-13.3</v>
      </c>
      <c r="T312" s="1" t="n">
        <v>1525.5</v>
      </c>
      <c r="U312" s="1" t="n">
        <v>1519.8</v>
      </c>
      <c r="V312" s="1" t="s">
        <v>563</v>
      </c>
      <c r="W312" s="1" t="s">
        <v>452</v>
      </c>
    </row>
    <row r="313" customFormat="false" ht="15" hidden="false" customHeight="true" outlineLevel="0" collapsed="false">
      <c r="A313" s="1" t="n">
        <v>312</v>
      </c>
      <c r="B313" s="24" t="s">
        <v>665</v>
      </c>
      <c r="C313" s="1" t="s">
        <v>29</v>
      </c>
      <c r="D313" s="1" t="s">
        <v>152</v>
      </c>
      <c r="E313" s="1" t="s">
        <v>131</v>
      </c>
      <c r="F313" s="1" t="n">
        <v>5</v>
      </c>
      <c r="G313" s="1" t="n">
        <v>3</v>
      </c>
      <c r="H313" s="27" t="s">
        <v>242</v>
      </c>
      <c r="I313" s="1" t="n">
        <v>2</v>
      </c>
      <c r="J313" s="1" t="n">
        <v>1496.8</v>
      </c>
      <c r="K313" s="1" t="n">
        <v>1449.3</v>
      </c>
      <c r="L313" s="26" t="n">
        <v>0.496</v>
      </c>
      <c r="M313" s="1" t="n">
        <v>17.5</v>
      </c>
      <c r="N313" s="1" t="n">
        <v>17.5</v>
      </c>
      <c r="O313" s="1" t="n">
        <v>0.94</v>
      </c>
      <c r="P313" s="1" t="n">
        <v>1</v>
      </c>
      <c r="Q313" s="1" t="n">
        <v>1.15</v>
      </c>
      <c r="R313" s="1" t="n">
        <v>12.3</v>
      </c>
      <c r="S313" s="1" t="n">
        <v>-8.8</v>
      </c>
      <c r="T313" s="1" t="n">
        <v>1509.1</v>
      </c>
      <c r="U313" s="1" t="n">
        <v>1440.5</v>
      </c>
      <c r="V313" s="1" t="s">
        <v>612</v>
      </c>
      <c r="W313" s="1" t="s">
        <v>666</v>
      </c>
    </row>
    <row r="314" customFormat="false" ht="15" hidden="false" customHeight="true" outlineLevel="0" collapsed="false">
      <c r="A314" s="1" t="n">
        <v>313</v>
      </c>
      <c r="B314" s="24" t="s">
        <v>665</v>
      </c>
      <c r="C314" s="1" t="s">
        <v>29</v>
      </c>
      <c r="D314" s="1" t="s">
        <v>23</v>
      </c>
      <c r="E314" s="1" t="s">
        <v>122</v>
      </c>
      <c r="F314" s="1" t="n">
        <v>3</v>
      </c>
      <c r="G314" s="1" t="n">
        <v>2</v>
      </c>
      <c r="H314" s="27" t="s">
        <v>242</v>
      </c>
      <c r="I314" s="1" t="n">
        <v>1</v>
      </c>
      <c r="J314" s="1" t="n">
        <v>1570.3</v>
      </c>
      <c r="K314" s="1" t="n">
        <v>1540.2</v>
      </c>
      <c r="L314" s="26" t="n">
        <v>0.471</v>
      </c>
      <c r="M314" s="1" t="n">
        <v>20.1</v>
      </c>
      <c r="N314" s="1" t="n">
        <v>20.1</v>
      </c>
      <c r="O314" s="1" t="n">
        <v>0.96</v>
      </c>
      <c r="P314" s="1" t="n">
        <v>1</v>
      </c>
      <c r="Q314" s="1" t="n">
        <v>1</v>
      </c>
      <c r="R314" s="1" t="n">
        <v>12.6</v>
      </c>
      <c r="S314" s="1" t="n">
        <v>-10.6</v>
      </c>
      <c r="T314" s="1" t="n">
        <v>1582.9</v>
      </c>
      <c r="U314" s="1" t="n">
        <v>1529.6</v>
      </c>
      <c r="V314" s="1" t="s">
        <v>583</v>
      </c>
      <c r="W314" s="1" t="s">
        <v>667</v>
      </c>
    </row>
    <row r="315" customFormat="false" ht="15" hidden="false" customHeight="true" outlineLevel="0" collapsed="false">
      <c r="A315" s="1" t="n">
        <v>314</v>
      </c>
      <c r="B315" s="24" t="s">
        <v>665</v>
      </c>
      <c r="C315" s="1" t="s">
        <v>29</v>
      </c>
      <c r="D315" s="1" t="s">
        <v>130</v>
      </c>
      <c r="E315" s="1" t="s">
        <v>133</v>
      </c>
      <c r="F315" s="1" t="n">
        <v>3</v>
      </c>
      <c r="G315" s="1" t="n">
        <v>1</v>
      </c>
      <c r="H315" s="27" t="s">
        <v>242</v>
      </c>
      <c r="I315" s="1" t="n">
        <v>2</v>
      </c>
      <c r="J315" s="1" t="n">
        <v>1571.4</v>
      </c>
      <c r="K315" s="1" t="n">
        <v>1448.2</v>
      </c>
      <c r="L315" s="26" t="n">
        <v>0.604</v>
      </c>
      <c r="M315" s="1" t="n">
        <v>21.4</v>
      </c>
      <c r="N315" s="1" t="n">
        <v>15.7</v>
      </c>
      <c r="O315" s="1" t="n">
        <v>0.85</v>
      </c>
      <c r="P315" s="1" t="n">
        <v>1</v>
      </c>
      <c r="Q315" s="1" t="n">
        <v>1.15</v>
      </c>
      <c r="R315" s="1" t="n">
        <v>12.8</v>
      </c>
      <c r="S315" s="1" t="n">
        <v>-6.2</v>
      </c>
      <c r="T315" s="1" t="n">
        <v>1584.1</v>
      </c>
      <c r="U315" s="1" t="n">
        <v>1442</v>
      </c>
      <c r="V315" s="1" t="s">
        <v>418</v>
      </c>
      <c r="W315" s="1" t="s">
        <v>489</v>
      </c>
    </row>
    <row r="316" customFormat="false" ht="15" hidden="false" customHeight="true" outlineLevel="0" collapsed="false">
      <c r="A316" s="1" t="n">
        <v>315</v>
      </c>
      <c r="B316" s="24" t="s">
        <v>665</v>
      </c>
      <c r="C316" s="1" t="s">
        <v>29</v>
      </c>
      <c r="D316" s="1" t="s">
        <v>179</v>
      </c>
      <c r="E316" s="1" t="s">
        <v>127</v>
      </c>
      <c r="F316" s="1" t="n">
        <v>1</v>
      </c>
      <c r="G316" s="1" t="n">
        <v>0</v>
      </c>
      <c r="H316" s="27" t="s">
        <v>242</v>
      </c>
      <c r="I316" s="1" t="n">
        <v>1</v>
      </c>
      <c r="J316" s="1" t="n">
        <v>1469.3</v>
      </c>
      <c r="K316" s="1" t="n">
        <v>1505.6</v>
      </c>
      <c r="L316" s="26" t="n">
        <v>0.378</v>
      </c>
      <c r="M316" s="1" t="n">
        <v>21.3</v>
      </c>
      <c r="N316" s="1" t="n">
        <v>21.8</v>
      </c>
      <c r="O316" s="1" t="n">
        <v>1.09</v>
      </c>
      <c r="P316" s="1" t="n">
        <v>1</v>
      </c>
      <c r="Q316" s="1" t="n">
        <v>1</v>
      </c>
      <c r="R316" s="1" t="n">
        <v>15.4</v>
      </c>
      <c r="S316" s="1" t="n">
        <v>-13.6</v>
      </c>
      <c r="T316" s="1" t="n">
        <v>1484.7</v>
      </c>
      <c r="U316" s="1" t="n">
        <v>1492</v>
      </c>
      <c r="V316" s="1" t="s">
        <v>668</v>
      </c>
      <c r="W316" s="1" t="s">
        <v>525</v>
      </c>
    </row>
    <row r="317" customFormat="false" ht="15" hidden="false" customHeight="true" outlineLevel="0" collapsed="false">
      <c r="A317" s="1" t="n">
        <v>316</v>
      </c>
      <c r="B317" s="24" t="s">
        <v>665</v>
      </c>
      <c r="C317" s="1" t="s">
        <v>29</v>
      </c>
      <c r="D317" s="1" t="s">
        <v>137</v>
      </c>
      <c r="E317" s="1" t="s">
        <v>125</v>
      </c>
      <c r="F317" s="1" t="n">
        <v>4</v>
      </c>
      <c r="G317" s="1" t="n">
        <v>1</v>
      </c>
      <c r="H317" s="27" t="s">
        <v>242</v>
      </c>
      <c r="I317" s="1" t="n">
        <v>3</v>
      </c>
      <c r="J317" s="1" t="n">
        <v>1485.5</v>
      </c>
      <c r="K317" s="1" t="n">
        <v>1479.2</v>
      </c>
      <c r="L317" s="26" t="n">
        <v>0.438</v>
      </c>
      <c r="M317" s="1" t="n">
        <v>25.8</v>
      </c>
      <c r="N317" s="1" t="n">
        <v>24.5</v>
      </c>
      <c r="O317" s="1" t="n">
        <v>0.99</v>
      </c>
      <c r="P317" s="1" t="n">
        <v>1</v>
      </c>
      <c r="Q317" s="1" t="n">
        <v>1.3</v>
      </c>
      <c r="R317" s="1" t="n">
        <v>22.2</v>
      </c>
      <c r="S317" s="1" t="n">
        <v>-13.8</v>
      </c>
      <c r="T317" s="1" t="n">
        <v>1507.8</v>
      </c>
      <c r="U317" s="1" t="n">
        <v>1465.4</v>
      </c>
      <c r="V317" s="1" t="s">
        <v>555</v>
      </c>
      <c r="W317" s="1" t="s">
        <v>669</v>
      </c>
    </row>
    <row r="318" customFormat="false" ht="15" hidden="false" customHeight="true" outlineLevel="0" collapsed="false">
      <c r="A318" s="1" t="n">
        <v>317</v>
      </c>
      <c r="B318" s="24" t="s">
        <v>670</v>
      </c>
      <c r="C318" s="1" t="s">
        <v>30</v>
      </c>
      <c r="D318" s="1" t="s">
        <v>115</v>
      </c>
      <c r="E318" s="1" t="s">
        <v>141</v>
      </c>
      <c r="F318" s="1" t="n">
        <v>1</v>
      </c>
      <c r="G318" s="1" t="n">
        <v>1</v>
      </c>
      <c r="H318" s="25" t="s">
        <v>239</v>
      </c>
      <c r="I318" s="1" t="n">
        <v>0</v>
      </c>
      <c r="J318" s="1" t="n">
        <v>1494.4</v>
      </c>
      <c r="K318" s="1" t="n">
        <v>1534.4</v>
      </c>
      <c r="L318" s="26" t="n">
        <v>0.373</v>
      </c>
      <c r="M318" s="1" t="n">
        <v>19.6</v>
      </c>
      <c r="N318" s="1" t="n">
        <v>25.3</v>
      </c>
      <c r="O318" s="1" t="n">
        <v>1</v>
      </c>
      <c r="P318" s="1" t="n">
        <v>1.15</v>
      </c>
      <c r="Q318" s="1" t="n">
        <v>1</v>
      </c>
      <c r="R318" s="1" t="n">
        <v>2.5</v>
      </c>
      <c r="S318" s="1" t="n">
        <v>-3.2</v>
      </c>
      <c r="T318" s="1" t="n">
        <v>1496.9</v>
      </c>
      <c r="U318" s="1" t="n">
        <v>1531.2</v>
      </c>
      <c r="V318" s="1" t="s">
        <v>552</v>
      </c>
      <c r="W318" s="1" t="s">
        <v>671</v>
      </c>
    </row>
    <row r="319" customFormat="false" ht="15" hidden="false" customHeight="true" outlineLevel="0" collapsed="false">
      <c r="A319" s="1" t="n">
        <v>318</v>
      </c>
      <c r="B319" s="24" t="s">
        <v>672</v>
      </c>
      <c r="C319" s="1" t="s">
        <v>33</v>
      </c>
      <c r="D319" s="1" t="s">
        <v>150</v>
      </c>
      <c r="E319" s="1" t="s">
        <v>154</v>
      </c>
      <c r="F319" s="1" t="n">
        <v>3</v>
      </c>
      <c r="G319" s="1" t="n">
        <v>1</v>
      </c>
      <c r="H319" s="27" t="s">
        <v>242</v>
      </c>
      <c r="I319" s="1" t="n">
        <v>2</v>
      </c>
      <c r="J319" s="1" t="n">
        <v>1464.5</v>
      </c>
      <c r="K319" s="1" t="n">
        <v>1493.2</v>
      </c>
      <c r="L319" s="26" t="n">
        <v>0.389</v>
      </c>
      <c r="M319" s="1" t="n">
        <v>21</v>
      </c>
      <c r="N319" s="1" t="n">
        <v>19.9</v>
      </c>
      <c r="O319" s="1" t="n">
        <v>1.07</v>
      </c>
      <c r="P319" s="1" t="n">
        <v>1</v>
      </c>
      <c r="Q319" s="1" t="n">
        <v>1.15</v>
      </c>
      <c r="R319" s="1" t="n">
        <v>17</v>
      </c>
      <c r="S319" s="1" t="n">
        <v>-12.2</v>
      </c>
      <c r="T319" s="1" t="n">
        <v>1481.5</v>
      </c>
      <c r="U319" s="1" t="n">
        <v>1481</v>
      </c>
      <c r="V319" s="1" t="s">
        <v>673</v>
      </c>
      <c r="W319" s="1" t="s">
        <v>466</v>
      </c>
    </row>
    <row r="320" customFormat="false" ht="15" hidden="false" customHeight="true" outlineLevel="0" collapsed="false">
      <c r="A320" s="1" t="n">
        <v>319</v>
      </c>
      <c r="B320" s="24" t="s">
        <v>674</v>
      </c>
      <c r="C320" s="1" t="s">
        <v>31</v>
      </c>
      <c r="D320" s="1" t="s">
        <v>24</v>
      </c>
      <c r="E320" s="1" t="s">
        <v>136</v>
      </c>
      <c r="F320" s="1" t="n">
        <v>5</v>
      </c>
      <c r="G320" s="1" t="n">
        <v>1</v>
      </c>
      <c r="H320" s="27" t="s">
        <v>242</v>
      </c>
      <c r="I320" s="1" t="n">
        <v>4</v>
      </c>
      <c r="J320" s="1" t="n">
        <v>1501.9</v>
      </c>
      <c r="K320" s="1" t="n">
        <v>1479.4</v>
      </c>
      <c r="L320" s="26" t="n">
        <v>0.461</v>
      </c>
      <c r="M320" s="1" t="n">
        <v>24.8</v>
      </c>
      <c r="N320" s="1" t="n">
        <v>23.5</v>
      </c>
      <c r="O320" s="1" t="n">
        <v>0.97</v>
      </c>
      <c r="P320" s="1" t="n">
        <v>1</v>
      </c>
      <c r="Q320" s="1" t="n">
        <v>1.5</v>
      </c>
      <c r="R320" s="1" t="n">
        <v>20.8</v>
      </c>
      <c r="S320" s="1" t="n">
        <v>-12.7</v>
      </c>
      <c r="T320" s="1" t="n">
        <v>1522.7</v>
      </c>
      <c r="U320" s="1" t="n">
        <v>1466.7</v>
      </c>
      <c r="V320" s="1" t="s">
        <v>673</v>
      </c>
      <c r="W320" s="1" t="s">
        <v>492</v>
      </c>
    </row>
    <row r="321" customFormat="false" ht="15" hidden="false" customHeight="true" outlineLevel="0" collapsed="false">
      <c r="A321" s="1" t="n">
        <v>320</v>
      </c>
      <c r="B321" s="24" t="s">
        <v>675</v>
      </c>
      <c r="C321" s="1" t="s">
        <v>29</v>
      </c>
      <c r="D321" s="1" t="s">
        <v>128</v>
      </c>
      <c r="E321" s="1" t="s">
        <v>132</v>
      </c>
      <c r="F321" s="1" t="n">
        <v>0</v>
      </c>
      <c r="G321" s="1" t="n">
        <v>0</v>
      </c>
      <c r="H321" s="25" t="s">
        <v>239</v>
      </c>
      <c r="I321" s="1" t="n">
        <v>0</v>
      </c>
      <c r="J321" s="1" t="n">
        <v>1465.5</v>
      </c>
      <c r="K321" s="1" t="n">
        <v>1526.1</v>
      </c>
      <c r="L321" s="26" t="n">
        <v>0.346</v>
      </c>
      <c r="M321" s="1" t="n">
        <v>19.6</v>
      </c>
      <c r="N321" s="1" t="n">
        <v>23</v>
      </c>
      <c r="O321" s="1" t="n">
        <v>1</v>
      </c>
      <c r="P321" s="1" t="n">
        <v>1.15</v>
      </c>
      <c r="Q321" s="1" t="n">
        <v>1</v>
      </c>
      <c r="R321" s="1" t="n">
        <v>3</v>
      </c>
      <c r="S321" s="1" t="n">
        <v>-3.5</v>
      </c>
      <c r="T321" s="1" t="n">
        <v>1468.5</v>
      </c>
      <c r="U321" s="1" t="n">
        <v>1522.6</v>
      </c>
      <c r="V321" s="1" t="s">
        <v>676</v>
      </c>
      <c r="W321" s="1" t="s">
        <v>632</v>
      </c>
    </row>
    <row r="322" customFormat="false" ht="15" hidden="false" customHeight="true" outlineLevel="0" collapsed="false">
      <c r="A322" s="1" t="n">
        <v>321</v>
      </c>
      <c r="B322" s="24" t="s">
        <v>675</v>
      </c>
      <c r="C322" s="1" t="s">
        <v>32</v>
      </c>
      <c r="D322" s="1" t="s">
        <v>198</v>
      </c>
      <c r="E322" s="1" t="s">
        <v>187</v>
      </c>
      <c r="F322" s="1" t="n">
        <v>0</v>
      </c>
      <c r="G322" s="1" t="n">
        <v>3</v>
      </c>
      <c r="H322" s="28" t="s">
        <v>246</v>
      </c>
      <c r="I322" s="1" t="n">
        <v>3</v>
      </c>
      <c r="J322" s="1" t="n">
        <v>1502.4</v>
      </c>
      <c r="K322" s="1" t="n">
        <v>1491.3</v>
      </c>
      <c r="L322" s="26" t="n">
        <v>0.444</v>
      </c>
      <c r="M322" s="1" t="n">
        <v>29.1</v>
      </c>
      <c r="N322" s="1" t="n">
        <v>41.5</v>
      </c>
      <c r="O322" s="1" t="n">
        <v>1.03</v>
      </c>
      <c r="P322" s="1" t="n">
        <v>1.35</v>
      </c>
      <c r="Q322" s="1" t="n">
        <v>1.3</v>
      </c>
      <c r="R322" s="1" t="n">
        <v>-12.9</v>
      </c>
      <c r="S322" s="1" t="n">
        <v>30.9</v>
      </c>
      <c r="T322" s="1" t="n">
        <v>1489.5</v>
      </c>
      <c r="U322" s="1" t="n">
        <v>1522.2</v>
      </c>
      <c r="V322" s="1" t="s">
        <v>677</v>
      </c>
      <c r="W322" s="1" t="s">
        <v>442</v>
      </c>
    </row>
    <row r="323" customFormat="false" ht="15" hidden="false" customHeight="true" outlineLevel="0" collapsed="false">
      <c r="A323" s="1" t="n">
        <v>322</v>
      </c>
      <c r="B323" s="24" t="s">
        <v>675</v>
      </c>
      <c r="C323" s="1" t="s">
        <v>30</v>
      </c>
      <c r="D323" s="1" t="s">
        <v>123</v>
      </c>
      <c r="E323" s="1" t="s">
        <v>118</v>
      </c>
      <c r="F323" s="1" t="n">
        <v>0</v>
      </c>
      <c r="G323" s="1" t="n">
        <v>1</v>
      </c>
      <c r="H323" s="28" t="s">
        <v>246</v>
      </c>
      <c r="I323" s="1" t="n">
        <v>1</v>
      </c>
      <c r="J323" s="1" t="n">
        <v>1457.3</v>
      </c>
      <c r="K323" s="1" t="n">
        <v>1503.3</v>
      </c>
      <c r="L323" s="26" t="n">
        <v>0.365</v>
      </c>
      <c r="M323" s="1" t="n">
        <v>21.6</v>
      </c>
      <c r="N323" s="1" t="n">
        <v>24.9</v>
      </c>
      <c r="O323" s="1" t="n">
        <v>0.94</v>
      </c>
      <c r="P323" s="1" t="n">
        <v>1.35</v>
      </c>
      <c r="Q323" s="1" t="n">
        <v>1</v>
      </c>
      <c r="R323" s="1" t="n">
        <v>-7.9</v>
      </c>
      <c r="S323" s="1" t="n">
        <v>11.6</v>
      </c>
      <c r="T323" s="1" t="n">
        <v>1449.4</v>
      </c>
      <c r="U323" s="1" t="n">
        <v>1514.9</v>
      </c>
      <c r="V323" s="1" t="s">
        <v>489</v>
      </c>
      <c r="W323" s="1" t="s">
        <v>612</v>
      </c>
    </row>
    <row r="324" customFormat="false" ht="15" hidden="false" customHeight="true" outlineLevel="0" collapsed="false">
      <c r="A324" s="1" t="n">
        <v>323</v>
      </c>
      <c r="B324" s="24" t="s">
        <v>675</v>
      </c>
      <c r="C324" s="1" t="s">
        <v>30</v>
      </c>
      <c r="D324" s="1" t="s">
        <v>175</v>
      </c>
      <c r="E324" s="1" t="s">
        <v>167</v>
      </c>
      <c r="F324" s="1" t="n">
        <v>1</v>
      </c>
      <c r="G324" s="1" t="n">
        <v>2</v>
      </c>
      <c r="H324" s="28" t="s">
        <v>246</v>
      </c>
      <c r="I324" s="1" t="n">
        <v>1</v>
      </c>
      <c r="J324" s="1" t="n">
        <v>1461.4</v>
      </c>
      <c r="K324" s="1" t="n">
        <v>1510.9</v>
      </c>
      <c r="L324" s="26" t="n">
        <v>0.361</v>
      </c>
      <c r="M324" s="1" t="n">
        <v>20.5</v>
      </c>
      <c r="N324" s="1" t="n">
        <v>25.3</v>
      </c>
      <c r="O324" s="1" t="n">
        <v>0.94</v>
      </c>
      <c r="P324" s="1" t="n">
        <v>1.35</v>
      </c>
      <c r="Q324" s="1" t="n">
        <v>1</v>
      </c>
      <c r="R324" s="1" t="n">
        <v>-7.4</v>
      </c>
      <c r="S324" s="1" t="n">
        <v>11.7</v>
      </c>
      <c r="T324" s="1" t="n">
        <v>1454.1</v>
      </c>
      <c r="U324" s="1" t="n">
        <v>1522.6</v>
      </c>
      <c r="V324" s="1" t="s">
        <v>492</v>
      </c>
      <c r="W324" s="1" t="s">
        <v>604</v>
      </c>
    </row>
    <row r="325" customFormat="false" ht="15" hidden="false" customHeight="true" outlineLevel="0" collapsed="false">
      <c r="A325" s="1" t="n">
        <v>324</v>
      </c>
      <c r="B325" s="24" t="s">
        <v>678</v>
      </c>
      <c r="C325" s="1" t="s">
        <v>33</v>
      </c>
      <c r="D325" s="1" t="s">
        <v>144</v>
      </c>
      <c r="E325" s="1" t="s">
        <v>158</v>
      </c>
      <c r="F325" s="1" t="n">
        <v>2</v>
      </c>
      <c r="G325" s="1" t="n">
        <v>1</v>
      </c>
      <c r="H325" s="27" t="s">
        <v>242</v>
      </c>
      <c r="I325" s="1" t="n">
        <v>1</v>
      </c>
      <c r="J325" s="1" t="n">
        <v>1542.4</v>
      </c>
      <c r="K325" s="1" t="n">
        <v>1486.4</v>
      </c>
      <c r="L325" s="26" t="n">
        <v>0.509</v>
      </c>
      <c r="M325" s="1" t="n">
        <v>18.6</v>
      </c>
      <c r="N325" s="1" t="n">
        <v>15</v>
      </c>
      <c r="O325" s="1" t="n">
        <v>0.93</v>
      </c>
      <c r="P325" s="1" t="n">
        <v>1</v>
      </c>
      <c r="Q325" s="1" t="n">
        <v>1</v>
      </c>
      <c r="R325" s="1" t="n">
        <v>11</v>
      </c>
      <c r="S325" s="1" t="n">
        <v>-7.4</v>
      </c>
      <c r="T325" s="1" t="n">
        <v>1553.4</v>
      </c>
      <c r="U325" s="1" t="n">
        <v>1479</v>
      </c>
      <c r="V325" s="1" t="s">
        <v>397</v>
      </c>
      <c r="W325" s="1" t="s">
        <v>627</v>
      </c>
    </row>
    <row r="326" customFormat="false" ht="15" hidden="false" customHeight="true" outlineLevel="0" collapsed="false">
      <c r="A326" s="1" t="n">
        <v>325</v>
      </c>
      <c r="B326" s="24" t="s">
        <v>679</v>
      </c>
      <c r="C326" s="1" t="s">
        <v>31</v>
      </c>
      <c r="D326" s="1" t="s">
        <v>19</v>
      </c>
      <c r="E326" s="1" t="s">
        <v>146</v>
      </c>
      <c r="F326" s="1" t="n">
        <v>3</v>
      </c>
      <c r="G326" s="1" t="n">
        <v>2</v>
      </c>
      <c r="H326" s="27" t="s">
        <v>242</v>
      </c>
      <c r="I326" s="1" t="n">
        <v>1</v>
      </c>
      <c r="J326" s="1" t="n">
        <v>1544.9</v>
      </c>
      <c r="K326" s="1" t="n">
        <v>1527.8</v>
      </c>
      <c r="L326" s="26" t="n">
        <v>0.453</v>
      </c>
      <c r="M326" s="1" t="n">
        <v>20.5</v>
      </c>
      <c r="N326" s="1" t="n">
        <v>20.5</v>
      </c>
      <c r="O326" s="1" t="n">
        <v>0.98</v>
      </c>
      <c r="P326" s="1" t="n">
        <v>1</v>
      </c>
      <c r="Q326" s="1" t="n">
        <v>1</v>
      </c>
      <c r="R326" s="1" t="n">
        <v>13.2</v>
      </c>
      <c r="S326" s="1" t="n">
        <v>-11.2</v>
      </c>
      <c r="T326" s="1" t="n">
        <v>1558.2</v>
      </c>
      <c r="U326" s="1" t="n">
        <v>1516.6</v>
      </c>
      <c r="V326" s="1" t="s">
        <v>680</v>
      </c>
      <c r="W326" s="1" t="s">
        <v>681</v>
      </c>
    </row>
    <row r="327" customFormat="false" ht="15" hidden="false" customHeight="true" outlineLevel="0" collapsed="false">
      <c r="A327" s="1" t="n">
        <v>326</v>
      </c>
      <c r="B327" s="24" t="s">
        <v>682</v>
      </c>
      <c r="C327" s="1" t="s">
        <v>30</v>
      </c>
      <c r="D327" s="1" t="s">
        <v>18</v>
      </c>
      <c r="E327" s="1" t="s">
        <v>181</v>
      </c>
      <c r="F327" s="1" t="n">
        <v>2</v>
      </c>
      <c r="G327" s="1" t="n">
        <v>0</v>
      </c>
      <c r="H327" s="27" t="s">
        <v>242</v>
      </c>
      <c r="I327" s="1" t="n">
        <v>2</v>
      </c>
      <c r="J327" s="1" t="n">
        <v>1591.6</v>
      </c>
      <c r="K327" s="1" t="n">
        <v>1554.3</v>
      </c>
      <c r="L327" s="26" t="n">
        <v>0.482</v>
      </c>
      <c r="M327" s="1" t="n">
        <v>29</v>
      </c>
      <c r="N327" s="1" t="n">
        <v>22.9</v>
      </c>
      <c r="O327" s="1" t="n">
        <v>0.95</v>
      </c>
      <c r="P327" s="1" t="n">
        <v>1</v>
      </c>
      <c r="Q327" s="1" t="n">
        <v>1.15</v>
      </c>
      <c r="R327" s="1" t="n">
        <v>20.8</v>
      </c>
      <c r="S327" s="1" t="n">
        <v>-11.9</v>
      </c>
      <c r="T327" s="1" t="n">
        <v>1612.4</v>
      </c>
      <c r="U327" s="1" t="n">
        <v>1542.4</v>
      </c>
      <c r="V327" s="1" t="s">
        <v>575</v>
      </c>
      <c r="W327" s="1" t="s">
        <v>585</v>
      </c>
    </row>
    <row r="328" customFormat="false" ht="15" hidden="false" customHeight="true" outlineLevel="0" collapsed="false">
      <c r="A328" s="1" t="n">
        <v>327</v>
      </c>
      <c r="B328" s="24" t="s">
        <v>682</v>
      </c>
      <c r="C328" s="1" t="s">
        <v>33</v>
      </c>
      <c r="D328" s="1" t="s">
        <v>171</v>
      </c>
      <c r="E328" s="1" t="s">
        <v>149</v>
      </c>
      <c r="F328" s="1" t="n">
        <v>1</v>
      </c>
      <c r="G328" s="1" t="n">
        <v>2</v>
      </c>
      <c r="H328" s="28" t="s">
        <v>246</v>
      </c>
      <c r="I328" s="1" t="n">
        <v>1</v>
      </c>
      <c r="J328" s="1" t="n">
        <v>1515.9</v>
      </c>
      <c r="K328" s="1" t="n">
        <v>1589</v>
      </c>
      <c r="L328" s="26" t="n">
        <v>0.33</v>
      </c>
      <c r="M328" s="1" t="n">
        <v>19.8</v>
      </c>
      <c r="N328" s="1" t="n">
        <v>28.2</v>
      </c>
      <c r="O328" s="1" t="n">
        <v>0.91</v>
      </c>
      <c r="P328" s="1" t="n">
        <v>1.35</v>
      </c>
      <c r="Q328" s="1" t="n">
        <v>1</v>
      </c>
      <c r="R328" s="1" t="n">
        <v>-6.5</v>
      </c>
      <c r="S328" s="1" t="n">
        <v>12.1</v>
      </c>
      <c r="T328" s="1" t="n">
        <v>1509.4</v>
      </c>
      <c r="U328" s="1" t="n">
        <v>1601.1</v>
      </c>
      <c r="V328" s="1" t="s">
        <v>683</v>
      </c>
      <c r="W328" s="1" t="s">
        <v>557</v>
      </c>
    </row>
    <row r="329" customFormat="false" ht="15" hidden="false" customHeight="true" outlineLevel="0" collapsed="false">
      <c r="A329" s="1" t="n">
        <v>328</v>
      </c>
      <c r="B329" s="24" t="s">
        <v>684</v>
      </c>
      <c r="C329" s="1" t="s">
        <v>31</v>
      </c>
      <c r="D329" s="1" t="s">
        <v>177</v>
      </c>
      <c r="E329" s="1" t="s">
        <v>168</v>
      </c>
      <c r="F329" s="1" t="n">
        <v>1</v>
      </c>
      <c r="G329" s="1" t="n">
        <v>1</v>
      </c>
      <c r="H329" s="25" t="s">
        <v>239</v>
      </c>
      <c r="I329" s="1" t="n">
        <v>0</v>
      </c>
      <c r="J329" s="1" t="n">
        <v>1577.7</v>
      </c>
      <c r="K329" s="1" t="n">
        <v>1478</v>
      </c>
      <c r="L329" s="26" t="n">
        <v>0.571</v>
      </c>
      <c r="M329" s="1" t="n">
        <v>18</v>
      </c>
      <c r="N329" s="1" t="n">
        <v>19.6</v>
      </c>
      <c r="O329" s="1" t="n">
        <v>1</v>
      </c>
      <c r="P329" s="1" t="n">
        <v>0.9</v>
      </c>
      <c r="Q329" s="1" t="n">
        <v>1</v>
      </c>
      <c r="R329" s="1" t="n">
        <v>-1.3</v>
      </c>
      <c r="S329" s="1" t="n">
        <v>1.4</v>
      </c>
      <c r="T329" s="1" t="n">
        <v>1576.4</v>
      </c>
      <c r="U329" s="1" t="n">
        <v>1479.4</v>
      </c>
      <c r="V329" s="1" t="s">
        <v>685</v>
      </c>
      <c r="W329" s="1" t="s">
        <v>686</v>
      </c>
    </row>
    <row r="330" customFormat="false" ht="15" hidden="false" customHeight="true" outlineLevel="0" collapsed="false">
      <c r="A330" s="1" t="n">
        <v>329</v>
      </c>
      <c r="B330" s="24" t="s">
        <v>687</v>
      </c>
      <c r="C330" s="1" t="s">
        <v>30</v>
      </c>
      <c r="D330" s="1" t="s">
        <v>117</v>
      </c>
      <c r="E330" s="1" t="s">
        <v>114</v>
      </c>
      <c r="F330" s="1" t="n">
        <v>2</v>
      </c>
      <c r="G330" s="1" t="n">
        <v>1</v>
      </c>
      <c r="H330" s="27" t="s">
        <v>242</v>
      </c>
      <c r="I330" s="1" t="n">
        <v>1</v>
      </c>
      <c r="J330" s="1" t="n">
        <v>1508.9</v>
      </c>
      <c r="K330" s="1" t="n">
        <v>1547.6</v>
      </c>
      <c r="L330" s="26" t="n">
        <v>0.375</v>
      </c>
      <c r="M330" s="1" t="n">
        <v>21.9</v>
      </c>
      <c r="N330" s="1" t="n">
        <v>22.9</v>
      </c>
      <c r="O330" s="1" t="n">
        <v>1.1</v>
      </c>
      <c r="P330" s="1" t="n">
        <v>1</v>
      </c>
      <c r="Q330" s="1" t="n">
        <v>1</v>
      </c>
      <c r="R330" s="1" t="n">
        <v>15.9</v>
      </c>
      <c r="S330" s="1" t="n">
        <v>-14.3</v>
      </c>
      <c r="T330" s="1" t="n">
        <v>1524.8</v>
      </c>
      <c r="U330" s="1" t="n">
        <v>1533.3</v>
      </c>
      <c r="V330" s="1" t="s">
        <v>688</v>
      </c>
      <c r="W330" s="1" t="s">
        <v>689</v>
      </c>
    </row>
    <row r="331" customFormat="false" ht="15" hidden="false" customHeight="true" outlineLevel="0" collapsed="false">
      <c r="A331" s="1" t="n">
        <v>330</v>
      </c>
      <c r="B331" s="24" t="s">
        <v>690</v>
      </c>
      <c r="C331" s="1" t="s">
        <v>29</v>
      </c>
      <c r="D331" s="1" t="s">
        <v>138</v>
      </c>
      <c r="E331" s="1" t="s">
        <v>121</v>
      </c>
      <c r="F331" s="1" t="n">
        <v>0</v>
      </c>
      <c r="G331" s="1" t="n">
        <v>0</v>
      </c>
      <c r="H331" s="25" t="s">
        <v>239</v>
      </c>
      <c r="I331" s="1" t="n">
        <v>0</v>
      </c>
      <c r="J331" s="1" t="n">
        <v>1537.9</v>
      </c>
      <c r="K331" s="1" t="n">
        <v>1503.2</v>
      </c>
      <c r="L331" s="26" t="n">
        <v>0.478</v>
      </c>
      <c r="M331" s="1" t="n">
        <v>19.8</v>
      </c>
      <c r="N331" s="1" t="n">
        <v>19.6</v>
      </c>
      <c r="O331" s="1" t="n">
        <v>1</v>
      </c>
      <c r="P331" s="1" t="n">
        <v>0.9</v>
      </c>
      <c r="Q331" s="1" t="n">
        <v>1</v>
      </c>
      <c r="R331" s="1" t="n">
        <v>0.4</v>
      </c>
      <c r="S331" s="1" t="n">
        <v>-0.4</v>
      </c>
      <c r="T331" s="1" t="n">
        <v>1538.3</v>
      </c>
      <c r="U331" s="1" t="n">
        <v>1502.8</v>
      </c>
      <c r="V331" s="1" t="s">
        <v>577</v>
      </c>
      <c r="W331" s="1" t="s">
        <v>655</v>
      </c>
    </row>
    <row r="332" customFormat="false" ht="15" hidden="false" customHeight="true" outlineLevel="0" collapsed="false">
      <c r="A332" s="1" t="n">
        <v>331</v>
      </c>
      <c r="B332" s="24" t="s">
        <v>690</v>
      </c>
      <c r="C332" s="1" t="s">
        <v>31</v>
      </c>
      <c r="D332" s="1" t="s">
        <v>169</v>
      </c>
      <c r="E332" s="1" t="s">
        <v>147</v>
      </c>
      <c r="F332" s="1" t="n">
        <v>2</v>
      </c>
      <c r="G332" s="1" t="n">
        <v>1</v>
      </c>
      <c r="H332" s="27" t="s">
        <v>242</v>
      </c>
      <c r="I332" s="1" t="n">
        <v>1</v>
      </c>
      <c r="J332" s="1" t="n">
        <v>1525.2</v>
      </c>
      <c r="K332" s="1" t="n">
        <v>1535.7</v>
      </c>
      <c r="L332" s="26" t="n">
        <v>0.414</v>
      </c>
      <c r="M332" s="1" t="n">
        <v>20.5</v>
      </c>
      <c r="N332" s="1" t="n">
        <v>19.5</v>
      </c>
      <c r="O332" s="1" t="n">
        <v>1.03</v>
      </c>
      <c r="P332" s="1" t="n">
        <v>1</v>
      </c>
      <c r="Q332" s="1" t="n">
        <v>1</v>
      </c>
      <c r="R332" s="1" t="n">
        <v>14.1</v>
      </c>
      <c r="S332" s="1" t="n">
        <v>-11.4</v>
      </c>
      <c r="T332" s="1" t="n">
        <v>1539.3</v>
      </c>
      <c r="U332" s="1" t="n">
        <v>1524.3</v>
      </c>
      <c r="V332" s="1" t="s">
        <v>549</v>
      </c>
      <c r="W332" s="1" t="s">
        <v>691</v>
      </c>
    </row>
    <row r="333" customFormat="false" ht="15" hidden="false" customHeight="true" outlineLevel="0" collapsed="false">
      <c r="A333" s="1" t="n">
        <v>332</v>
      </c>
      <c r="B333" s="24" t="s">
        <v>690</v>
      </c>
      <c r="C333" s="1" t="s">
        <v>31</v>
      </c>
      <c r="D333" s="1" t="s">
        <v>164</v>
      </c>
      <c r="E333" s="1" t="s">
        <v>139</v>
      </c>
      <c r="F333" s="1" t="n">
        <v>0</v>
      </c>
      <c r="G333" s="1" t="n">
        <v>0</v>
      </c>
      <c r="H333" s="25" t="s">
        <v>239</v>
      </c>
      <c r="I333" s="1" t="n">
        <v>0</v>
      </c>
      <c r="J333" s="1" t="n">
        <v>1502.8</v>
      </c>
      <c r="K333" s="1" t="n">
        <v>1479.4</v>
      </c>
      <c r="L333" s="26" t="n">
        <v>0.462</v>
      </c>
      <c r="M333" s="1" t="n">
        <v>18</v>
      </c>
      <c r="N333" s="1" t="n">
        <v>19.6</v>
      </c>
      <c r="O333" s="1" t="n">
        <v>1</v>
      </c>
      <c r="P333" s="1" t="n">
        <v>0.9</v>
      </c>
      <c r="Q333" s="1" t="n">
        <v>1</v>
      </c>
      <c r="R333" s="1" t="n">
        <v>0.7</v>
      </c>
      <c r="S333" s="1" t="n">
        <v>-0.7</v>
      </c>
      <c r="T333" s="1" t="n">
        <v>1503.5</v>
      </c>
      <c r="U333" s="1" t="n">
        <v>1478.7</v>
      </c>
      <c r="V333" s="1" t="s">
        <v>692</v>
      </c>
      <c r="W333" s="1" t="s">
        <v>663</v>
      </c>
    </row>
    <row r="334" customFormat="false" ht="15" hidden="false" customHeight="true" outlineLevel="0" collapsed="false">
      <c r="A334" s="1" t="n">
        <v>333</v>
      </c>
      <c r="B334" s="24" t="s">
        <v>690</v>
      </c>
      <c r="C334" s="1" t="s">
        <v>29</v>
      </c>
      <c r="D334" s="1" t="s">
        <v>162</v>
      </c>
      <c r="E334" s="1" t="s">
        <v>126</v>
      </c>
      <c r="F334" s="1" t="n">
        <v>1</v>
      </c>
      <c r="G334" s="1" t="n">
        <v>1</v>
      </c>
      <c r="H334" s="25" t="s">
        <v>239</v>
      </c>
      <c r="I334" s="1" t="n">
        <v>0</v>
      </c>
      <c r="J334" s="1" t="n">
        <v>1575.9</v>
      </c>
      <c r="K334" s="1" t="n">
        <v>1524.1</v>
      </c>
      <c r="L334" s="26" t="n">
        <v>0.503</v>
      </c>
      <c r="M334" s="1" t="n">
        <v>20.7</v>
      </c>
      <c r="N334" s="1" t="n">
        <v>23</v>
      </c>
      <c r="O334" s="1" t="n">
        <v>1</v>
      </c>
      <c r="P334" s="1" t="n">
        <v>0.9</v>
      </c>
      <c r="Q334" s="1" t="n">
        <v>1</v>
      </c>
      <c r="R334" s="1" t="n">
        <v>-0.1</v>
      </c>
      <c r="S334" s="1" t="n">
        <v>0.1</v>
      </c>
      <c r="T334" s="1" t="n">
        <v>1575.9</v>
      </c>
      <c r="U334" s="1" t="n">
        <v>1524.1</v>
      </c>
      <c r="V334" s="1" t="s">
        <v>693</v>
      </c>
      <c r="W334" s="1" t="s">
        <v>694</v>
      </c>
    </row>
    <row r="335" customFormat="false" ht="15" hidden="false" customHeight="true" outlineLevel="0" collapsed="false">
      <c r="A335" s="1" t="n">
        <v>334</v>
      </c>
      <c r="B335" s="24" t="s">
        <v>690</v>
      </c>
      <c r="C335" s="1" t="s">
        <v>33</v>
      </c>
      <c r="D335" s="1" t="s">
        <v>172</v>
      </c>
      <c r="E335" s="1" t="s">
        <v>159</v>
      </c>
      <c r="F335" s="1" t="n">
        <v>2</v>
      </c>
      <c r="G335" s="1" t="n">
        <v>0</v>
      </c>
      <c r="H335" s="27" t="s">
        <v>242</v>
      </c>
      <c r="I335" s="1" t="n">
        <v>2</v>
      </c>
      <c r="J335" s="1" t="n">
        <v>1495.6</v>
      </c>
      <c r="K335" s="1" t="n">
        <v>1520.4</v>
      </c>
      <c r="L335" s="26" t="n">
        <v>0.394</v>
      </c>
      <c r="M335" s="1" t="n">
        <v>28.1</v>
      </c>
      <c r="N335" s="1" t="n">
        <v>23.2</v>
      </c>
      <c r="O335" s="1" t="n">
        <v>1.06</v>
      </c>
      <c r="P335" s="1" t="n">
        <v>1</v>
      </c>
      <c r="Q335" s="1" t="n">
        <v>1.15</v>
      </c>
      <c r="R335" s="1" t="n">
        <v>22.6</v>
      </c>
      <c r="S335" s="1" t="n">
        <v>-14.1</v>
      </c>
      <c r="T335" s="1" t="n">
        <v>1518.2</v>
      </c>
      <c r="U335" s="1" t="n">
        <v>1506.3</v>
      </c>
      <c r="V335" s="1" t="s">
        <v>680</v>
      </c>
      <c r="W335" s="1" t="s">
        <v>695</v>
      </c>
    </row>
    <row r="336" customFormat="false" ht="15" hidden="false" customHeight="true" outlineLevel="0" collapsed="false">
      <c r="A336" s="1" t="n">
        <v>335</v>
      </c>
      <c r="B336" s="24" t="s">
        <v>696</v>
      </c>
      <c r="C336" s="1" t="s">
        <v>32</v>
      </c>
      <c r="D336" s="1" t="s">
        <v>199</v>
      </c>
      <c r="E336" s="1" t="s">
        <v>185</v>
      </c>
      <c r="F336" s="1" t="n">
        <v>0</v>
      </c>
      <c r="G336" s="1" t="n">
        <v>1</v>
      </c>
      <c r="H336" s="28" t="s">
        <v>246</v>
      </c>
      <c r="I336" s="1" t="n">
        <v>1</v>
      </c>
      <c r="J336" s="1" t="n">
        <v>1541.3</v>
      </c>
      <c r="K336" s="1" t="n">
        <v>1553.2</v>
      </c>
      <c r="L336" s="26" t="n">
        <v>0.412</v>
      </c>
      <c r="M336" s="1" t="n">
        <v>29.3</v>
      </c>
      <c r="N336" s="1" t="n">
        <v>33.6</v>
      </c>
      <c r="O336" s="1" t="n">
        <v>0.99</v>
      </c>
      <c r="P336" s="1" t="n">
        <v>1.35</v>
      </c>
      <c r="Q336" s="1" t="n">
        <v>1</v>
      </c>
      <c r="R336" s="1" t="n">
        <v>-12.1</v>
      </c>
      <c r="S336" s="1" t="n">
        <v>17.2</v>
      </c>
      <c r="T336" s="1" t="n">
        <v>1529.3</v>
      </c>
      <c r="U336" s="1" t="n">
        <v>1570.5</v>
      </c>
      <c r="V336" s="1" t="s">
        <v>525</v>
      </c>
      <c r="W336" s="1" t="s">
        <v>593</v>
      </c>
    </row>
    <row r="337" customFormat="false" ht="15" hidden="false" customHeight="true" outlineLevel="0" collapsed="false">
      <c r="A337" s="1" t="n">
        <v>336</v>
      </c>
      <c r="B337" s="24" t="s">
        <v>697</v>
      </c>
      <c r="C337" s="1" t="s">
        <v>30</v>
      </c>
      <c r="D337" s="1" t="s">
        <v>119</v>
      </c>
      <c r="E337" s="1" t="s">
        <v>16</v>
      </c>
      <c r="F337" s="1" t="n">
        <v>0</v>
      </c>
      <c r="G337" s="1" t="n">
        <v>3</v>
      </c>
      <c r="H337" s="28" t="s">
        <v>246</v>
      </c>
      <c r="I337" s="1" t="n">
        <v>3</v>
      </c>
      <c r="J337" s="1" t="n">
        <v>1499.5</v>
      </c>
      <c r="K337" s="1" t="n">
        <v>1610.8</v>
      </c>
      <c r="L337" s="26" t="n">
        <v>0.283</v>
      </c>
      <c r="M337" s="1" t="n">
        <v>24.4</v>
      </c>
      <c r="N337" s="1" t="n">
        <v>40</v>
      </c>
      <c r="O337" s="1" t="n">
        <v>0.86</v>
      </c>
      <c r="P337" s="1" t="n">
        <v>1.35</v>
      </c>
      <c r="Q337" s="1" t="n">
        <v>1.3</v>
      </c>
      <c r="R337" s="1" t="n">
        <v>-6.9</v>
      </c>
      <c r="S337" s="1" t="n">
        <v>23.3</v>
      </c>
      <c r="T337" s="1" t="n">
        <v>1492.6</v>
      </c>
      <c r="U337" s="1" t="n">
        <v>1634.1</v>
      </c>
      <c r="V337" s="1" t="s">
        <v>627</v>
      </c>
      <c r="W337" s="1" t="s">
        <v>484</v>
      </c>
    </row>
    <row r="338" customFormat="false" ht="15" hidden="false" customHeight="true" outlineLevel="0" collapsed="false">
      <c r="A338" s="1" t="n">
        <v>337</v>
      </c>
      <c r="B338" s="24" t="s">
        <v>698</v>
      </c>
      <c r="C338" s="1" t="s">
        <v>33</v>
      </c>
      <c r="D338" s="1" t="s">
        <v>134</v>
      </c>
      <c r="E338" s="1" t="s">
        <v>120</v>
      </c>
      <c r="F338" s="1" t="n">
        <v>2</v>
      </c>
      <c r="G338" s="1" t="n">
        <v>0</v>
      </c>
      <c r="H338" s="27" t="s">
        <v>242</v>
      </c>
      <c r="I338" s="1" t="n">
        <v>2</v>
      </c>
      <c r="J338" s="1" t="n">
        <v>1497.5</v>
      </c>
      <c r="K338" s="1" t="n">
        <v>1489.2</v>
      </c>
      <c r="L338" s="26" t="n">
        <v>0.44</v>
      </c>
      <c r="M338" s="1" t="n">
        <v>22.3</v>
      </c>
      <c r="N338" s="1" t="n">
        <v>18.4</v>
      </c>
      <c r="O338" s="1" t="n">
        <v>0.99</v>
      </c>
      <c r="P338" s="1" t="n">
        <v>1</v>
      </c>
      <c r="Q338" s="1" t="n">
        <v>1.15</v>
      </c>
      <c r="R338" s="1" t="n">
        <v>16.9</v>
      </c>
      <c r="S338" s="1" t="n">
        <v>-10.3</v>
      </c>
      <c r="T338" s="1" t="n">
        <v>1514.4</v>
      </c>
      <c r="U338" s="1" t="n">
        <v>1479</v>
      </c>
      <c r="V338" s="1" t="s">
        <v>491</v>
      </c>
      <c r="W338" s="1" t="s">
        <v>532</v>
      </c>
    </row>
    <row r="339" customFormat="false" ht="15" hidden="false" customHeight="true" outlineLevel="0" collapsed="false">
      <c r="A339" s="1" t="n">
        <v>338</v>
      </c>
      <c r="B339" s="24" t="s">
        <v>698</v>
      </c>
      <c r="C339" s="1" t="s">
        <v>33</v>
      </c>
      <c r="D339" s="1" t="s">
        <v>161</v>
      </c>
      <c r="E339" s="1" t="s">
        <v>157</v>
      </c>
      <c r="F339" s="1" t="n">
        <v>2</v>
      </c>
      <c r="G339" s="1" t="n">
        <v>2</v>
      </c>
      <c r="H339" s="25" t="s">
        <v>239</v>
      </c>
      <c r="I339" s="1" t="n">
        <v>0</v>
      </c>
      <c r="J339" s="1" t="n">
        <v>1524.8</v>
      </c>
      <c r="K339" s="1" t="n">
        <v>1533.1</v>
      </c>
      <c r="L339" s="26" t="n">
        <v>0.417</v>
      </c>
      <c r="M339" s="1" t="n">
        <v>21.9</v>
      </c>
      <c r="N339" s="1" t="n">
        <v>21.9</v>
      </c>
      <c r="O339" s="1" t="n">
        <v>1</v>
      </c>
      <c r="P339" s="1" t="n">
        <v>1.15</v>
      </c>
      <c r="Q339" s="1" t="n">
        <v>1</v>
      </c>
      <c r="R339" s="1" t="n">
        <v>1.8</v>
      </c>
      <c r="S339" s="1" t="n">
        <v>-1.8</v>
      </c>
      <c r="T339" s="1" t="n">
        <v>1526.6</v>
      </c>
      <c r="U339" s="1" t="n">
        <v>1531.3</v>
      </c>
      <c r="V339" s="1" t="s">
        <v>614</v>
      </c>
      <c r="W339" s="1" t="s">
        <v>699</v>
      </c>
    </row>
    <row r="340" customFormat="false" ht="15" hidden="false" customHeight="true" outlineLevel="0" collapsed="false">
      <c r="A340" s="1" t="n">
        <v>339</v>
      </c>
      <c r="B340" s="24" t="s">
        <v>698</v>
      </c>
      <c r="C340" s="1" t="s">
        <v>33</v>
      </c>
      <c r="D340" s="1" t="s">
        <v>143</v>
      </c>
      <c r="E340" s="1" t="s">
        <v>160</v>
      </c>
      <c r="F340" s="1" t="n">
        <v>4</v>
      </c>
      <c r="G340" s="1" t="n">
        <v>2</v>
      </c>
      <c r="H340" s="27" t="s">
        <v>242</v>
      </c>
      <c r="I340" s="1" t="n">
        <v>2</v>
      </c>
      <c r="J340" s="1" t="n">
        <v>1538.8</v>
      </c>
      <c r="K340" s="1" t="n">
        <v>1468.4</v>
      </c>
      <c r="L340" s="26" t="n">
        <v>0.529</v>
      </c>
      <c r="M340" s="1" t="n">
        <v>21.9</v>
      </c>
      <c r="N340" s="1" t="n">
        <v>16.9</v>
      </c>
      <c r="O340" s="1" t="n">
        <v>0.91</v>
      </c>
      <c r="P340" s="1" t="n">
        <v>1</v>
      </c>
      <c r="Q340" s="1" t="n">
        <v>1.15</v>
      </c>
      <c r="R340" s="1" t="n">
        <v>14.7</v>
      </c>
      <c r="S340" s="1" t="n">
        <v>-8</v>
      </c>
      <c r="T340" s="1" t="n">
        <v>1553.5</v>
      </c>
      <c r="U340" s="1" t="n">
        <v>1460.4</v>
      </c>
      <c r="V340" s="1" t="s">
        <v>522</v>
      </c>
      <c r="W340" s="1" t="s">
        <v>566</v>
      </c>
    </row>
    <row r="341" customFormat="false" ht="15" hidden="false" customHeight="true" outlineLevel="0" collapsed="false">
      <c r="A341" s="1" t="n">
        <v>340</v>
      </c>
      <c r="B341" s="24" t="s">
        <v>700</v>
      </c>
      <c r="C341" s="1" t="s">
        <v>29</v>
      </c>
      <c r="D341" s="1" t="s">
        <v>129</v>
      </c>
      <c r="E341" s="1" t="s">
        <v>180</v>
      </c>
      <c r="F341" s="1" t="n">
        <v>3</v>
      </c>
      <c r="G341" s="1" t="n">
        <v>2</v>
      </c>
      <c r="H341" s="27" t="s">
        <v>242</v>
      </c>
      <c r="I341" s="1" t="n">
        <v>1</v>
      </c>
      <c r="J341" s="1" t="n">
        <v>1529.7</v>
      </c>
      <c r="K341" s="1" t="n">
        <v>1552.3</v>
      </c>
      <c r="L341" s="26" t="n">
        <v>0.397</v>
      </c>
      <c r="M341" s="1" t="n">
        <v>20.1</v>
      </c>
      <c r="N341" s="1" t="n">
        <v>22.1</v>
      </c>
      <c r="O341" s="1" t="n">
        <v>1.06</v>
      </c>
      <c r="P341" s="1" t="n">
        <v>1</v>
      </c>
      <c r="Q341" s="1" t="n">
        <v>1</v>
      </c>
      <c r="R341" s="1" t="n">
        <v>14.1</v>
      </c>
      <c r="S341" s="1" t="n">
        <v>-13.3</v>
      </c>
      <c r="T341" s="1" t="n">
        <v>1543.8</v>
      </c>
      <c r="U341" s="1" t="n">
        <v>1539</v>
      </c>
      <c r="V341" s="1" t="s">
        <v>513</v>
      </c>
      <c r="W341" s="1" t="s">
        <v>701</v>
      </c>
    </row>
    <row r="342" customFormat="false" ht="15" hidden="false" customHeight="true" outlineLevel="0" collapsed="false">
      <c r="A342" s="1" t="n">
        <v>341</v>
      </c>
      <c r="B342" s="24" t="s">
        <v>700</v>
      </c>
      <c r="C342" s="1" t="s">
        <v>32</v>
      </c>
      <c r="D342" s="1" t="s">
        <v>196</v>
      </c>
      <c r="E342" s="1" t="s">
        <v>15</v>
      </c>
      <c r="F342" s="1" t="n">
        <v>3</v>
      </c>
      <c r="G342" s="1" t="n">
        <v>3</v>
      </c>
      <c r="H342" s="25" t="s">
        <v>239</v>
      </c>
      <c r="I342" s="1" t="n">
        <v>0</v>
      </c>
      <c r="J342" s="1" t="n">
        <v>1556</v>
      </c>
      <c r="K342" s="1" t="n">
        <v>1591.1</v>
      </c>
      <c r="L342" s="26" t="n">
        <v>0.38</v>
      </c>
      <c r="M342" s="1" t="n">
        <v>25.1</v>
      </c>
      <c r="N342" s="1" t="n">
        <v>25.1</v>
      </c>
      <c r="O342" s="1" t="n">
        <v>1</v>
      </c>
      <c r="P342" s="1" t="n">
        <v>1.15</v>
      </c>
      <c r="Q342" s="1" t="n">
        <v>1</v>
      </c>
      <c r="R342" s="1" t="n">
        <v>3</v>
      </c>
      <c r="S342" s="1" t="n">
        <v>-3</v>
      </c>
      <c r="T342" s="1" t="n">
        <v>1559</v>
      </c>
      <c r="U342" s="1" t="n">
        <v>1588</v>
      </c>
      <c r="V342" s="1" t="s">
        <v>510</v>
      </c>
      <c r="W342" s="1" t="s">
        <v>577</v>
      </c>
    </row>
    <row r="343" customFormat="false" ht="15" hidden="false" customHeight="true" outlineLevel="0" collapsed="false">
      <c r="A343" s="1" t="n">
        <v>342</v>
      </c>
      <c r="B343" s="24" t="s">
        <v>702</v>
      </c>
      <c r="C343" s="1" t="s">
        <v>31</v>
      </c>
      <c r="D343" s="1" t="s">
        <v>148</v>
      </c>
      <c r="E343" s="1" t="s">
        <v>20</v>
      </c>
      <c r="F343" s="1" t="n">
        <v>1</v>
      </c>
      <c r="G343" s="1" t="n">
        <v>1</v>
      </c>
      <c r="H343" s="25" t="s">
        <v>239</v>
      </c>
      <c r="I343" s="1" t="n">
        <v>0</v>
      </c>
      <c r="J343" s="1" t="n">
        <v>1469.1</v>
      </c>
      <c r="K343" s="1" t="n">
        <v>1530.7</v>
      </c>
      <c r="L343" s="26" t="n">
        <v>0.345</v>
      </c>
      <c r="M343" s="1" t="n">
        <v>19.6</v>
      </c>
      <c r="N343" s="1" t="n">
        <v>23</v>
      </c>
      <c r="O343" s="1" t="n">
        <v>1</v>
      </c>
      <c r="P343" s="1" t="n">
        <v>1.15</v>
      </c>
      <c r="Q343" s="1" t="n">
        <v>1</v>
      </c>
      <c r="R343" s="1" t="n">
        <v>3</v>
      </c>
      <c r="S343" s="1" t="n">
        <v>-3.6</v>
      </c>
      <c r="T343" s="1" t="n">
        <v>1472.1</v>
      </c>
      <c r="U343" s="1" t="n">
        <v>1527.1</v>
      </c>
      <c r="V343" s="1" t="s">
        <v>516</v>
      </c>
      <c r="W343" s="1" t="s">
        <v>703</v>
      </c>
    </row>
    <row r="344" customFormat="false" ht="15" hidden="false" customHeight="true" outlineLevel="0" collapsed="false">
      <c r="A344" s="1" t="n">
        <v>343</v>
      </c>
      <c r="B344" s="24" t="s">
        <v>704</v>
      </c>
      <c r="C344" s="1" t="s">
        <v>30</v>
      </c>
      <c r="D344" s="1" t="s">
        <v>124</v>
      </c>
      <c r="E344" s="1" t="s">
        <v>116</v>
      </c>
      <c r="F344" s="1" t="n">
        <v>1</v>
      </c>
      <c r="G344" s="1" t="n">
        <v>0</v>
      </c>
      <c r="H344" s="27" t="s">
        <v>242</v>
      </c>
      <c r="I344" s="1" t="n">
        <v>1</v>
      </c>
      <c r="J344" s="1" t="n">
        <v>1493.9</v>
      </c>
      <c r="K344" s="1" t="n">
        <v>1521.3</v>
      </c>
      <c r="L344" s="26" t="n">
        <v>0.39</v>
      </c>
      <c r="M344" s="1" t="n">
        <v>24.6</v>
      </c>
      <c r="N344" s="1" t="n">
        <v>23.5</v>
      </c>
      <c r="O344" s="1" t="n">
        <v>1.07</v>
      </c>
      <c r="P344" s="1" t="n">
        <v>1</v>
      </c>
      <c r="Q344" s="1" t="n">
        <v>1</v>
      </c>
      <c r="R344" s="1" t="n">
        <v>17.4</v>
      </c>
      <c r="S344" s="1" t="n">
        <v>-14.3</v>
      </c>
      <c r="T344" s="1" t="n">
        <v>1511.3</v>
      </c>
      <c r="U344" s="1" t="n">
        <v>1507</v>
      </c>
      <c r="V344" s="1" t="s">
        <v>617</v>
      </c>
      <c r="W344" s="1" t="s">
        <v>514</v>
      </c>
    </row>
    <row r="345" customFormat="false" ht="15" hidden="false" customHeight="true" outlineLevel="0" collapsed="false">
      <c r="A345" s="1" t="n">
        <v>344</v>
      </c>
      <c r="B345" s="24" t="s">
        <v>705</v>
      </c>
      <c r="C345" s="1" t="s">
        <v>32</v>
      </c>
      <c r="D345" s="1" t="s">
        <v>190</v>
      </c>
      <c r="E345" s="1" t="s">
        <v>193</v>
      </c>
      <c r="F345" s="1" t="n">
        <v>1</v>
      </c>
      <c r="G345" s="1" t="n">
        <v>1</v>
      </c>
      <c r="H345" s="25" t="s">
        <v>239</v>
      </c>
      <c r="I345" s="1" t="n">
        <v>0</v>
      </c>
      <c r="J345" s="1" t="n">
        <v>1537.1</v>
      </c>
      <c r="K345" s="1" t="n">
        <v>1466.6</v>
      </c>
      <c r="L345" s="26" t="n">
        <v>0.529</v>
      </c>
      <c r="M345" s="1" t="n">
        <v>18</v>
      </c>
      <c r="N345" s="1" t="n">
        <v>19.6</v>
      </c>
      <c r="O345" s="1" t="n">
        <v>1</v>
      </c>
      <c r="P345" s="1" t="n">
        <v>0.9</v>
      </c>
      <c r="Q345" s="1" t="n">
        <v>1</v>
      </c>
      <c r="R345" s="1" t="n">
        <v>-0.5</v>
      </c>
      <c r="S345" s="1" t="n">
        <v>0.6</v>
      </c>
      <c r="T345" s="1" t="n">
        <v>1536.5</v>
      </c>
      <c r="U345" s="1" t="n">
        <v>1467.2</v>
      </c>
      <c r="V345" s="1" t="s">
        <v>706</v>
      </c>
      <c r="W345" s="1" t="s">
        <v>483</v>
      </c>
    </row>
    <row r="346" customFormat="false" ht="15" hidden="false" customHeight="true" outlineLevel="0" collapsed="false">
      <c r="A346" s="1" t="n">
        <v>345</v>
      </c>
      <c r="B346" s="24" t="s">
        <v>707</v>
      </c>
      <c r="C346" s="1" t="s">
        <v>33</v>
      </c>
      <c r="D346" s="1" t="s">
        <v>155</v>
      </c>
      <c r="E346" s="1" t="s">
        <v>17</v>
      </c>
      <c r="F346" s="1" t="n">
        <v>1</v>
      </c>
      <c r="G346" s="1" t="n">
        <v>1</v>
      </c>
      <c r="H346" s="25" t="s">
        <v>239</v>
      </c>
      <c r="I346" s="1" t="n">
        <v>0</v>
      </c>
      <c r="J346" s="1" t="n">
        <v>1530.6</v>
      </c>
      <c r="K346" s="1" t="n">
        <v>1600.3</v>
      </c>
      <c r="L346" s="26" t="n">
        <v>0.334</v>
      </c>
      <c r="M346" s="1" t="n">
        <v>23</v>
      </c>
      <c r="N346" s="1" t="n">
        <v>26.4</v>
      </c>
      <c r="O346" s="1" t="n">
        <v>1</v>
      </c>
      <c r="P346" s="1" t="n">
        <v>1.15</v>
      </c>
      <c r="Q346" s="1" t="n">
        <v>1</v>
      </c>
      <c r="R346" s="1" t="n">
        <v>3.8</v>
      </c>
      <c r="S346" s="1" t="n">
        <v>-4.4</v>
      </c>
      <c r="T346" s="1" t="n">
        <v>1534.4</v>
      </c>
      <c r="U346" s="1" t="n">
        <v>1595.9</v>
      </c>
      <c r="V346" s="1" t="s">
        <v>708</v>
      </c>
      <c r="W346" s="1" t="s">
        <v>535</v>
      </c>
    </row>
    <row r="347" customFormat="false" ht="15" hidden="false" customHeight="true" outlineLevel="0" collapsed="false">
      <c r="A347" s="1" t="n">
        <v>346</v>
      </c>
      <c r="B347" s="24" t="s">
        <v>707</v>
      </c>
      <c r="C347" s="1" t="s">
        <v>31</v>
      </c>
      <c r="D347" s="1" t="s">
        <v>140</v>
      </c>
      <c r="E347" s="1" t="s">
        <v>145</v>
      </c>
      <c r="F347" s="1" t="n">
        <v>2</v>
      </c>
      <c r="G347" s="1" t="n">
        <v>1</v>
      </c>
      <c r="H347" s="27" t="s">
        <v>242</v>
      </c>
      <c r="I347" s="1" t="n">
        <v>1</v>
      </c>
      <c r="J347" s="1" t="n">
        <v>1504.4</v>
      </c>
      <c r="K347" s="1" t="n">
        <v>1557.4</v>
      </c>
      <c r="L347" s="26" t="n">
        <v>0.356</v>
      </c>
      <c r="M347" s="1" t="n">
        <v>22.6</v>
      </c>
      <c r="N347" s="1" t="n">
        <v>23.7</v>
      </c>
      <c r="O347" s="1" t="n">
        <v>1.13</v>
      </c>
      <c r="P347" s="1" t="n">
        <v>1</v>
      </c>
      <c r="Q347" s="1" t="n">
        <v>1</v>
      </c>
      <c r="R347" s="1" t="n">
        <v>16.8</v>
      </c>
      <c r="S347" s="1" t="n">
        <v>-15.2</v>
      </c>
      <c r="T347" s="1" t="n">
        <v>1521.3</v>
      </c>
      <c r="U347" s="1" t="n">
        <v>1542.1</v>
      </c>
      <c r="V347" s="1" t="s">
        <v>709</v>
      </c>
      <c r="W347" s="1" t="s">
        <v>537</v>
      </c>
    </row>
    <row r="348" customFormat="false" ht="15" hidden="false" customHeight="true" outlineLevel="0" collapsed="false">
      <c r="A348" s="1" t="n">
        <v>347</v>
      </c>
      <c r="B348" s="24" t="s">
        <v>710</v>
      </c>
      <c r="C348" s="1" t="s">
        <v>30</v>
      </c>
      <c r="D348" s="1" t="s">
        <v>166</v>
      </c>
      <c r="E348" s="1" t="s">
        <v>182</v>
      </c>
      <c r="F348" s="1" t="n">
        <v>1</v>
      </c>
      <c r="G348" s="1" t="n">
        <v>1</v>
      </c>
      <c r="H348" s="25" t="s">
        <v>239</v>
      </c>
      <c r="I348" s="1" t="n">
        <v>0</v>
      </c>
      <c r="J348" s="1" t="n">
        <v>1495.1</v>
      </c>
      <c r="K348" s="1" t="n">
        <v>1574.7</v>
      </c>
      <c r="L348" s="26" t="n">
        <v>0.322</v>
      </c>
      <c r="M348" s="1" t="n">
        <v>23</v>
      </c>
      <c r="N348" s="1" t="n">
        <v>25.3</v>
      </c>
      <c r="O348" s="1" t="n">
        <v>1</v>
      </c>
      <c r="P348" s="1" t="n">
        <v>1.15</v>
      </c>
      <c r="Q348" s="1" t="n">
        <v>1</v>
      </c>
      <c r="R348" s="1" t="n">
        <v>4.1</v>
      </c>
      <c r="S348" s="1" t="n">
        <v>-4.5</v>
      </c>
      <c r="T348" s="1" t="n">
        <v>1499.2</v>
      </c>
      <c r="U348" s="1" t="n">
        <v>1570.2</v>
      </c>
      <c r="V348" s="1" t="s">
        <v>676</v>
      </c>
      <c r="W348" s="1" t="s">
        <v>711</v>
      </c>
    </row>
    <row r="349" customFormat="false" ht="15" hidden="false" customHeight="true" outlineLevel="0" collapsed="false">
      <c r="A349" s="1" t="n">
        <v>348</v>
      </c>
      <c r="B349" s="24" t="s">
        <v>712</v>
      </c>
      <c r="C349" s="1" t="s">
        <v>32</v>
      </c>
      <c r="D349" s="1" t="s">
        <v>195</v>
      </c>
      <c r="E349" s="1" t="s">
        <v>198</v>
      </c>
      <c r="F349" s="1" t="n">
        <v>2</v>
      </c>
      <c r="G349" s="1" t="n">
        <v>1</v>
      </c>
      <c r="H349" s="27" t="s">
        <v>242</v>
      </c>
      <c r="I349" s="1" t="n">
        <v>1</v>
      </c>
      <c r="J349" s="1" t="n">
        <v>1519.8</v>
      </c>
      <c r="K349" s="1" t="n">
        <v>1489.5</v>
      </c>
      <c r="L349" s="26" t="n">
        <v>0.472</v>
      </c>
      <c r="M349" s="1" t="n">
        <v>19.2</v>
      </c>
      <c r="N349" s="1" t="n">
        <v>15.5</v>
      </c>
      <c r="O349" s="1" t="n">
        <v>0.96</v>
      </c>
      <c r="P349" s="1" t="n">
        <v>1</v>
      </c>
      <c r="Q349" s="1" t="n">
        <v>1</v>
      </c>
      <c r="R349" s="1" t="n">
        <v>12.1</v>
      </c>
      <c r="S349" s="1" t="n">
        <v>-8.2</v>
      </c>
      <c r="T349" s="1" t="n">
        <v>1531.9</v>
      </c>
      <c r="U349" s="1" t="n">
        <v>1481.3</v>
      </c>
      <c r="V349" s="1" t="s">
        <v>491</v>
      </c>
      <c r="W349" s="1" t="s">
        <v>713</v>
      </c>
    </row>
    <row r="350" customFormat="false" ht="15" hidden="false" customHeight="true" outlineLevel="0" collapsed="false">
      <c r="A350" s="1" t="n">
        <v>349</v>
      </c>
      <c r="B350" s="24" t="s">
        <v>714</v>
      </c>
      <c r="C350" s="1" t="s">
        <v>33</v>
      </c>
      <c r="D350" s="1" t="s">
        <v>149</v>
      </c>
      <c r="E350" s="1" t="s">
        <v>144</v>
      </c>
      <c r="F350" s="1" t="n">
        <v>0</v>
      </c>
      <c r="G350" s="1" t="n">
        <v>0</v>
      </c>
      <c r="H350" s="25" t="s">
        <v>239</v>
      </c>
      <c r="I350" s="1" t="n">
        <v>0</v>
      </c>
      <c r="J350" s="1" t="n">
        <v>1601.1</v>
      </c>
      <c r="K350" s="1" t="n">
        <v>1553.4</v>
      </c>
      <c r="L350" s="26" t="n">
        <v>0.497</v>
      </c>
      <c r="M350" s="1" t="n">
        <v>20.7</v>
      </c>
      <c r="N350" s="1" t="n">
        <v>23</v>
      </c>
      <c r="O350" s="1" t="n">
        <v>1</v>
      </c>
      <c r="P350" s="1" t="n">
        <v>0.9</v>
      </c>
      <c r="Q350" s="1" t="n">
        <v>1</v>
      </c>
      <c r="R350" s="1" t="n">
        <v>0.1</v>
      </c>
      <c r="S350" s="1" t="n">
        <v>-0.1</v>
      </c>
      <c r="T350" s="1" t="n">
        <v>1601.2</v>
      </c>
      <c r="U350" s="1" t="n">
        <v>1553.3</v>
      </c>
      <c r="V350" s="1" t="s">
        <v>510</v>
      </c>
      <c r="W350" s="1" t="s">
        <v>509</v>
      </c>
    </row>
    <row r="351" customFormat="false" ht="15" hidden="false" customHeight="true" outlineLevel="0" collapsed="false">
      <c r="A351" s="1" t="n">
        <v>350</v>
      </c>
      <c r="B351" s="24" t="s">
        <v>715</v>
      </c>
      <c r="C351" s="1" t="s">
        <v>30</v>
      </c>
      <c r="D351" s="1" t="s">
        <v>119</v>
      </c>
      <c r="E351" s="1" t="s">
        <v>175</v>
      </c>
      <c r="F351" s="1" t="n">
        <v>2</v>
      </c>
      <c r="G351" s="1" t="n">
        <v>3</v>
      </c>
      <c r="H351" s="28" t="s">
        <v>246</v>
      </c>
      <c r="I351" s="1" t="n">
        <v>1</v>
      </c>
      <c r="J351" s="1" t="n">
        <v>1492.6</v>
      </c>
      <c r="K351" s="1" t="n">
        <v>1454.1</v>
      </c>
      <c r="L351" s="26" t="n">
        <v>0.484</v>
      </c>
      <c r="M351" s="1" t="n">
        <v>23.9</v>
      </c>
      <c r="N351" s="1" t="n">
        <v>23.9</v>
      </c>
      <c r="O351" s="1" t="n">
        <v>1.1</v>
      </c>
      <c r="P351" s="1" t="n">
        <v>1.35</v>
      </c>
      <c r="Q351" s="1" t="n">
        <v>1</v>
      </c>
      <c r="R351" s="1" t="n">
        <v>-11.6</v>
      </c>
      <c r="S351" s="1" t="n">
        <v>14</v>
      </c>
      <c r="T351" s="1" t="n">
        <v>1481.1</v>
      </c>
      <c r="U351" s="1" t="n">
        <v>1468</v>
      </c>
      <c r="V351" s="1" t="s">
        <v>532</v>
      </c>
      <c r="W351" s="1" t="s">
        <v>531</v>
      </c>
    </row>
    <row r="352" customFormat="false" ht="15" hidden="false" customHeight="true" outlineLevel="0" collapsed="false">
      <c r="A352" s="1" t="n">
        <v>351</v>
      </c>
      <c r="B352" s="24" t="s">
        <v>716</v>
      </c>
      <c r="C352" s="1" t="s">
        <v>29</v>
      </c>
      <c r="D352" s="1" t="s">
        <v>180</v>
      </c>
      <c r="E352" s="1" t="s">
        <v>137</v>
      </c>
      <c r="F352" s="1" t="n">
        <v>4</v>
      </c>
      <c r="G352" s="1" t="n">
        <v>1</v>
      </c>
      <c r="H352" s="27" t="s">
        <v>242</v>
      </c>
      <c r="I352" s="1" t="n">
        <v>3</v>
      </c>
      <c r="J352" s="1" t="n">
        <v>1539</v>
      </c>
      <c r="K352" s="1" t="n">
        <v>1507.8</v>
      </c>
      <c r="L352" s="26" t="n">
        <v>0.473</v>
      </c>
      <c r="M352" s="1" t="n">
        <v>21.2</v>
      </c>
      <c r="N352" s="1" t="n">
        <v>23.7</v>
      </c>
      <c r="O352" s="1" t="n">
        <v>0.96</v>
      </c>
      <c r="P352" s="1" t="n">
        <v>1</v>
      </c>
      <c r="Q352" s="1" t="n">
        <v>1.3</v>
      </c>
      <c r="R352" s="1" t="n">
        <v>17.6</v>
      </c>
      <c r="S352" s="1" t="n">
        <v>-12.5</v>
      </c>
      <c r="T352" s="1" t="n">
        <v>1556.6</v>
      </c>
      <c r="U352" s="1" t="n">
        <v>1495.3</v>
      </c>
      <c r="V352" s="1" t="s">
        <v>664</v>
      </c>
      <c r="W352" s="1" t="s">
        <v>383</v>
      </c>
    </row>
    <row r="353" customFormat="false" ht="15" hidden="false" customHeight="true" outlineLevel="0" collapsed="false">
      <c r="A353" s="1" t="n">
        <v>352</v>
      </c>
      <c r="B353" s="24" t="s">
        <v>717</v>
      </c>
      <c r="C353" s="1" t="s">
        <v>30</v>
      </c>
      <c r="D353" s="1" t="s">
        <v>114</v>
      </c>
      <c r="E353" s="1" t="s">
        <v>176</v>
      </c>
      <c r="F353" s="1" t="n">
        <v>4</v>
      </c>
      <c r="G353" s="1" t="n">
        <v>1</v>
      </c>
      <c r="H353" s="27" t="s">
        <v>242</v>
      </c>
      <c r="I353" s="1" t="n">
        <v>3</v>
      </c>
      <c r="J353" s="1" t="n">
        <v>1533.3</v>
      </c>
      <c r="K353" s="1" t="n">
        <v>1490.3</v>
      </c>
      <c r="L353" s="26" t="n">
        <v>0.49</v>
      </c>
      <c r="M353" s="1" t="n">
        <v>27.1</v>
      </c>
      <c r="N353" s="1" t="n">
        <v>19.9</v>
      </c>
      <c r="O353" s="1" t="n">
        <v>0.95</v>
      </c>
      <c r="P353" s="1" t="n">
        <v>1</v>
      </c>
      <c r="Q353" s="1" t="n">
        <v>1.3</v>
      </c>
      <c r="R353" s="1" t="n">
        <v>21.9</v>
      </c>
      <c r="S353" s="1" t="n">
        <v>-10.1</v>
      </c>
      <c r="T353" s="1" t="n">
        <v>1555.2</v>
      </c>
      <c r="U353" s="1" t="n">
        <v>1480.2</v>
      </c>
      <c r="V353" s="1" t="s">
        <v>581</v>
      </c>
      <c r="W353" s="1" t="s">
        <v>466</v>
      </c>
    </row>
    <row r="354" customFormat="false" ht="15" hidden="false" customHeight="true" outlineLevel="0" collapsed="false">
      <c r="A354" s="1" t="n">
        <v>353</v>
      </c>
      <c r="B354" s="24" t="s">
        <v>718</v>
      </c>
      <c r="C354" s="1" t="s">
        <v>31</v>
      </c>
      <c r="D354" s="1" t="s">
        <v>136</v>
      </c>
      <c r="E354" s="1" t="s">
        <v>164</v>
      </c>
      <c r="F354" s="1" t="n">
        <v>2</v>
      </c>
      <c r="G354" s="1" t="n">
        <v>2</v>
      </c>
      <c r="H354" s="25" t="s">
        <v>239</v>
      </c>
      <c r="I354" s="1" t="n">
        <v>0</v>
      </c>
      <c r="J354" s="1" t="n">
        <v>1466.7</v>
      </c>
      <c r="K354" s="1" t="n">
        <v>1503.5</v>
      </c>
      <c r="L354" s="26" t="n">
        <v>0.378</v>
      </c>
      <c r="M354" s="1" t="n">
        <v>18.6</v>
      </c>
      <c r="N354" s="1" t="n">
        <v>21.9</v>
      </c>
      <c r="O354" s="1" t="n">
        <v>1</v>
      </c>
      <c r="P354" s="1" t="n">
        <v>1.15</v>
      </c>
      <c r="Q354" s="1" t="n">
        <v>1</v>
      </c>
      <c r="R354" s="1" t="n">
        <v>2.3</v>
      </c>
      <c r="S354" s="1" t="n">
        <v>-2.7</v>
      </c>
      <c r="T354" s="1" t="n">
        <v>1469</v>
      </c>
      <c r="U354" s="1" t="n">
        <v>1500.9</v>
      </c>
      <c r="V354" s="1" t="s">
        <v>517</v>
      </c>
      <c r="W354" s="1" t="s">
        <v>719</v>
      </c>
    </row>
    <row r="355" customFormat="false" ht="15" hidden="false" customHeight="true" outlineLevel="0" collapsed="false">
      <c r="A355" s="1" t="n">
        <v>354</v>
      </c>
      <c r="B355" s="24" t="s">
        <v>718</v>
      </c>
      <c r="C355" s="1" t="s">
        <v>31</v>
      </c>
      <c r="D355" s="1" t="s">
        <v>178</v>
      </c>
      <c r="E355" s="1" t="s">
        <v>139</v>
      </c>
      <c r="F355" s="1" t="n">
        <v>1</v>
      </c>
      <c r="G355" s="1" t="n">
        <v>1</v>
      </c>
      <c r="H355" s="25" t="s">
        <v>239</v>
      </c>
      <c r="I355" s="1" t="n">
        <v>0</v>
      </c>
      <c r="J355" s="1" t="n">
        <v>1497.4</v>
      </c>
      <c r="K355" s="1" t="n">
        <v>1478.7</v>
      </c>
      <c r="L355" s="26" t="n">
        <v>0.455</v>
      </c>
      <c r="M355" s="1" t="n">
        <v>18</v>
      </c>
      <c r="N355" s="1" t="n">
        <v>19.6</v>
      </c>
      <c r="O355" s="1" t="n">
        <v>1</v>
      </c>
      <c r="P355" s="1" t="n">
        <v>0.9</v>
      </c>
      <c r="Q355" s="1" t="n">
        <v>1</v>
      </c>
      <c r="R355" s="1" t="n">
        <v>0.8</v>
      </c>
      <c r="S355" s="1" t="n">
        <v>-0.9</v>
      </c>
      <c r="T355" s="1" t="n">
        <v>1498.2</v>
      </c>
      <c r="U355" s="1" t="n">
        <v>1477.8</v>
      </c>
      <c r="V355" s="1" t="s">
        <v>528</v>
      </c>
      <c r="W355" s="1" t="s">
        <v>720</v>
      </c>
    </row>
    <row r="356" customFormat="false" ht="15" hidden="false" customHeight="true" outlineLevel="0" collapsed="false">
      <c r="A356" s="1" t="n">
        <v>355</v>
      </c>
      <c r="B356" s="24" t="s">
        <v>721</v>
      </c>
      <c r="C356" s="1" t="s">
        <v>32</v>
      </c>
      <c r="D356" s="1" t="s">
        <v>183</v>
      </c>
      <c r="E356" s="1" t="s">
        <v>199</v>
      </c>
      <c r="F356" s="1" t="n">
        <v>3</v>
      </c>
      <c r="G356" s="1" t="n">
        <v>2</v>
      </c>
      <c r="H356" s="27" t="s">
        <v>242</v>
      </c>
      <c r="I356" s="1" t="n">
        <v>1</v>
      </c>
      <c r="J356" s="1" t="n">
        <v>1490.9</v>
      </c>
      <c r="K356" s="1" t="n">
        <v>1529.3</v>
      </c>
      <c r="L356" s="26" t="n">
        <v>0.376</v>
      </c>
      <c r="M356" s="1" t="n">
        <v>17.7</v>
      </c>
      <c r="N356" s="1" t="n">
        <v>17.7</v>
      </c>
      <c r="O356" s="1" t="n">
        <v>1.1</v>
      </c>
      <c r="P356" s="1" t="n">
        <v>1</v>
      </c>
      <c r="Q356" s="1" t="n">
        <v>1</v>
      </c>
      <c r="R356" s="1" t="n">
        <v>12.8</v>
      </c>
      <c r="S356" s="1" t="n">
        <v>-11.1</v>
      </c>
      <c r="T356" s="1" t="n">
        <v>1503.8</v>
      </c>
      <c r="U356" s="1" t="n">
        <v>1518.2</v>
      </c>
      <c r="V356" s="1" t="s">
        <v>529</v>
      </c>
      <c r="W356" s="1" t="s">
        <v>566</v>
      </c>
    </row>
    <row r="357" customFormat="false" ht="15" hidden="false" customHeight="true" outlineLevel="0" collapsed="false">
      <c r="A357" s="1" t="n">
        <v>356</v>
      </c>
      <c r="B357" s="24" t="s">
        <v>721</v>
      </c>
      <c r="C357" s="1" t="s">
        <v>32</v>
      </c>
      <c r="D357" s="1" t="s">
        <v>193</v>
      </c>
      <c r="E357" s="1" t="s">
        <v>186</v>
      </c>
      <c r="F357" s="1" t="n">
        <v>3</v>
      </c>
      <c r="G357" s="1" t="n">
        <v>1</v>
      </c>
      <c r="H357" s="27" t="s">
        <v>242</v>
      </c>
      <c r="I357" s="1" t="n">
        <v>2</v>
      </c>
      <c r="J357" s="1" t="n">
        <v>1467.2</v>
      </c>
      <c r="K357" s="1" t="n">
        <v>1449.5</v>
      </c>
      <c r="L357" s="26" t="n">
        <v>0.454</v>
      </c>
      <c r="M357" s="1" t="n">
        <v>19.1</v>
      </c>
      <c r="N357" s="1" t="n">
        <v>18.2</v>
      </c>
      <c r="O357" s="1" t="n">
        <v>0.98</v>
      </c>
      <c r="P357" s="1" t="n">
        <v>1</v>
      </c>
      <c r="Q357" s="1" t="n">
        <v>1.15</v>
      </c>
      <c r="R357" s="1" t="n">
        <v>14.3</v>
      </c>
      <c r="S357" s="1" t="n">
        <v>-9.9</v>
      </c>
      <c r="T357" s="1" t="n">
        <v>1481.5</v>
      </c>
      <c r="U357" s="1" t="n">
        <v>1439.5</v>
      </c>
      <c r="V357" s="1" t="s">
        <v>586</v>
      </c>
      <c r="W357" s="1" t="s">
        <v>492</v>
      </c>
    </row>
    <row r="358" customFormat="false" ht="15" hidden="false" customHeight="true" outlineLevel="0" collapsed="false">
      <c r="A358" s="1" t="n">
        <v>357</v>
      </c>
      <c r="B358" s="24" t="s">
        <v>721</v>
      </c>
      <c r="C358" s="1" t="s">
        <v>32</v>
      </c>
      <c r="D358" s="1" t="s">
        <v>189</v>
      </c>
      <c r="E358" s="1" t="s">
        <v>191</v>
      </c>
      <c r="F358" s="1" t="n">
        <v>3</v>
      </c>
      <c r="G358" s="1" t="n">
        <v>1</v>
      </c>
      <c r="H358" s="27" t="s">
        <v>242</v>
      </c>
      <c r="I358" s="1" t="n">
        <v>2</v>
      </c>
      <c r="J358" s="1" t="n">
        <v>1542.3</v>
      </c>
      <c r="K358" s="1" t="n">
        <v>1489.9</v>
      </c>
      <c r="L358" s="26" t="n">
        <v>0.503</v>
      </c>
      <c r="M358" s="1" t="n">
        <v>23.6</v>
      </c>
      <c r="N358" s="1" t="n">
        <v>17.4</v>
      </c>
      <c r="O358" s="1" t="n">
        <v>0.93</v>
      </c>
      <c r="P358" s="1" t="n">
        <v>1</v>
      </c>
      <c r="Q358" s="1" t="n">
        <v>1.15</v>
      </c>
      <c r="R358" s="1" t="n">
        <v>16.5</v>
      </c>
      <c r="S358" s="1" t="n">
        <v>-8.6</v>
      </c>
      <c r="T358" s="1" t="n">
        <v>1558.7</v>
      </c>
      <c r="U358" s="1" t="n">
        <v>1481.3</v>
      </c>
      <c r="V358" s="1" t="s">
        <v>606</v>
      </c>
      <c r="W358" s="1" t="s">
        <v>525</v>
      </c>
    </row>
    <row r="359" customFormat="false" ht="15" hidden="false" customHeight="true" outlineLevel="0" collapsed="false">
      <c r="A359" s="1" t="n">
        <v>358</v>
      </c>
      <c r="B359" s="24" t="s">
        <v>721</v>
      </c>
      <c r="C359" s="1" t="s">
        <v>32</v>
      </c>
      <c r="D359" s="1" t="s">
        <v>187</v>
      </c>
      <c r="E359" s="1" t="s">
        <v>185</v>
      </c>
      <c r="F359" s="1" t="n">
        <v>0</v>
      </c>
      <c r="G359" s="1" t="n">
        <v>2</v>
      </c>
      <c r="H359" s="28" t="s">
        <v>246</v>
      </c>
      <c r="I359" s="1" t="n">
        <v>2</v>
      </c>
      <c r="J359" s="1" t="n">
        <v>1522.2</v>
      </c>
      <c r="K359" s="1" t="n">
        <v>1570.5</v>
      </c>
      <c r="L359" s="26" t="n">
        <v>0.362</v>
      </c>
      <c r="M359" s="1" t="n">
        <v>27.7</v>
      </c>
      <c r="N359" s="1" t="n">
        <v>36.9</v>
      </c>
      <c r="O359" s="1" t="n">
        <v>0.94</v>
      </c>
      <c r="P359" s="1" t="n">
        <v>1.35</v>
      </c>
      <c r="Q359" s="1" t="n">
        <v>1.15</v>
      </c>
      <c r="R359" s="1" t="n">
        <v>-10</v>
      </c>
      <c r="S359" s="1" t="n">
        <v>20.8</v>
      </c>
      <c r="T359" s="1" t="n">
        <v>1512.2</v>
      </c>
      <c r="U359" s="1" t="n">
        <v>1591.2</v>
      </c>
      <c r="V359" s="1" t="s">
        <v>569</v>
      </c>
      <c r="W359" s="1" t="s">
        <v>722</v>
      </c>
    </row>
    <row r="360" customFormat="false" ht="15" hidden="false" customHeight="true" outlineLevel="0" collapsed="false">
      <c r="A360" s="1" t="n">
        <v>359</v>
      </c>
      <c r="B360" s="24" t="s">
        <v>721</v>
      </c>
      <c r="C360" s="1" t="s">
        <v>32</v>
      </c>
      <c r="D360" s="1" t="s">
        <v>184</v>
      </c>
      <c r="E360" s="1" t="s">
        <v>196</v>
      </c>
      <c r="F360" s="1" t="n">
        <v>2</v>
      </c>
      <c r="G360" s="1" t="n">
        <v>1</v>
      </c>
      <c r="H360" s="27" t="s">
        <v>242</v>
      </c>
      <c r="I360" s="1" t="n">
        <v>1</v>
      </c>
      <c r="J360" s="1" t="n">
        <v>1538.6</v>
      </c>
      <c r="K360" s="1" t="n">
        <v>1559</v>
      </c>
      <c r="L360" s="26" t="n">
        <v>0.4</v>
      </c>
      <c r="M360" s="1" t="n">
        <v>21</v>
      </c>
      <c r="N360" s="1" t="n">
        <v>23</v>
      </c>
      <c r="O360" s="1" t="n">
        <v>1.05</v>
      </c>
      <c r="P360" s="1" t="n">
        <v>1</v>
      </c>
      <c r="Q360" s="1" t="n">
        <v>1</v>
      </c>
      <c r="R360" s="1" t="n">
        <v>14.7</v>
      </c>
      <c r="S360" s="1" t="n">
        <v>-13.8</v>
      </c>
      <c r="T360" s="1" t="n">
        <v>1553.4</v>
      </c>
      <c r="U360" s="1" t="n">
        <v>1545.3</v>
      </c>
      <c r="V360" s="1" t="s">
        <v>583</v>
      </c>
      <c r="W360" s="1" t="s">
        <v>689</v>
      </c>
    </row>
    <row r="361" customFormat="false" ht="15" hidden="false" customHeight="true" outlineLevel="0" collapsed="false">
      <c r="A361" s="1" t="n">
        <v>360</v>
      </c>
      <c r="B361" s="24" t="s">
        <v>723</v>
      </c>
      <c r="C361" s="1" t="s">
        <v>29</v>
      </c>
      <c r="D361" s="1" t="s">
        <v>122</v>
      </c>
      <c r="E361" s="1" t="s">
        <v>138</v>
      </c>
      <c r="F361" s="1" t="n">
        <v>1</v>
      </c>
      <c r="G361" s="1" t="n">
        <v>3</v>
      </c>
      <c r="H361" s="28" t="s">
        <v>246</v>
      </c>
      <c r="I361" s="1" t="n">
        <v>2</v>
      </c>
      <c r="J361" s="1" t="n">
        <v>1529.6</v>
      </c>
      <c r="K361" s="1" t="n">
        <v>1538.3</v>
      </c>
      <c r="L361" s="26" t="n">
        <v>0.416</v>
      </c>
      <c r="M361" s="1" t="n">
        <v>29.2</v>
      </c>
      <c r="N361" s="1" t="n">
        <v>33.8</v>
      </c>
      <c r="O361" s="1" t="n">
        <v>0.99</v>
      </c>
      <c r="P361" s="1" t="n">
        <v>1.35</v>
      </c>
      <c r="Q361" s="1" t="n">
        <v>1.15</v>
      </c>
      <c r="R361" s="1" t="n">
        <v>-12.1</v>
      </c>
      <c r="S361" s="1" t="n">
        <v>20.8</v>
      </c>
      <c r="T361" s="1" t="n">
        <v>1517.4</v>
      </c>
      <c r="U361" s="1" t="n">
        <v>1559.1</v>
      </c>
      <c r="V361" s="1" t="s">
        <v>562</v>
      </c>
      <c r="W361" s="1" t="s">
        <v>583</v>
      </c>
    </row>
    <row r="362" customFormat="false" ht="15" hidden="false" customHeight="true" outlineLevel="0" collapsed="false">
      <c r="A362" s="1" t="n">
        <v>361</v>
      </c>
      <c r="B362" s="24" t="s">
        <v>723</v>
      </c>
      <c r="C362" s="1" t="s">
        <v>29</v>
      </c>
      <c r="D362" s="1" t="s">
        <v>132</v>
      </c>
      <c r="E362" s="1" t="s">
        <v>129</v>
      </c>
      <c r="F362" s="1" t="n">
        <v>0</v>
      </c>
      <c r="G362" s="1" t="n">
        <v>1</v>
      </c>
      <c r="H362" s="28" t="s">
        <v>246</v>
      </c>
      <c r="I362" s="1" t="n">
        <v>1</v>
      </c>
      <c r="J362" s="1" t="n">
        <v>1522.6</v>
      </c>
      <c r="K362" s="1" t="n">
        <v>1543.8</v>
      </c>
      <c r="L362" s="26" t="n">
        <v>0.399</v>
      </c>
      <c r="M362" s="1" t="n">
        <v>26.3</v>
      </c>
      <c r="N362" s="1" t="n">
        <v>30.2</v>
      </c>
      <c r="O362" s="1" t="n">
        <v>0.97</v>
      </c>
      <c r="P362" s="1" t="n">
        <v>1.35</v>
      </c>
      <c r="Q362" s="1" t="n">
        <v>1</v>
      </c>
      <c r="R362" s="1" t="n">
        <v>-10.5</v>
      </c>
      <c r="S362" s="1" t="n">
        <v>15.1</v>
      </c>
      <c r="T362" s="1" t="n">
        <v>1512.1</v>
      </c>
      <c r="U362" s="1" t="n">
        <v>1558.9</v>
      </c>
      <c r="V362" s="1" t="s">
        <v>695</v>
      </c>
      <c r="W362" s="1" t="s">
        <v>456</v>
      </c>
    </row>
    <row r="363" customFormat="false" ht="15" hidden="false" customHeight="true" outlineLevel="0" collapsed="false">
      <c r="A363" s="1" t="n">
        <v>362</v>
      </c>
      <c r="B363" s="24" t="s">
        <v>723</v>
      </c>
      <c r="C363" s="1" t="s">
        <v>29</v>
      </c>
      <c r="D363" s="1" t="s">
        <v>121</v>
      </c>
      <c r="E363" s="1" t="s">
        <v>152</v>
      </c>
      <c r="F363" s="1" t="n">
        <v>2</v>
      </c>
      <c r="G363" s="1" t="n">
        <v>1</v>
      </c>
      <c r="H363" s="27" t="s">
        <v>242</v>
      </c>
      <c r="I363" s="1" t="n">
        <v>1</v>
      </c>
      <c r="J363" s="1" t="n">
        <v>1502.8</v>
      </c>
      <c r="K363" s="1" t="n">
        <v>1509.1</v>
      </c>
      <c r="L363" s="26" t="n">
        <v>0.42</v>
      </c>
      <c r="M363" s="1" t="n">
        <v>20.3</v>
      </c>
      <c r="N363" s="1" t="n">
        <v>19.3</v>
      </c>
      <c r="O363" s="1" t="n">
        <v>1.02</v>
      </c>
      <c r="P363" s="1" t="n">
        <v>1</v>
      </c>
      <c r="Q363" s="1" t="n">
        <v>1</v>
      </c>
      <c r="R363" s="1" t="n">
        <v>13.8</v>
      </c>
      <c r="S363" s="1" t="n">
        <v>-11.2</v>
      </c>
      <c r="T363" s="1" t="n">
        <v>1516.6</v>
      </c>
      <c r="U363" s="1" t="n">
        <v>1497.9</v>
      </c>
      <c r="V363" s="1" t="s">
        <v>724</v>
      </c>
      <c r="W363" s="1" t="s">
        <v>677</v>
      </c>
    </row>
    <row r="364" customFormat="false" ht="15" hidden="false" customHeight="true" outlineLevel="0" collapsed="false">
      <c r="A364" s="1" t="n">
        <v>363</v>
      </c>
      <c r="B364" s="24" t="s">
        <v>723</v>
      </c>
      <c r="C364" s="1" t="s">
        <v>29</v>
      </c>
      <c r="D364" s="1" t="s">
        <v>133</v>
      </c>
      <c r="E364" s="1" t="s">
        <v>179</v>
      </c>
      <c r="F364" s="1" t="n">
        <v>2</v>
      </c>
      <c r="G364" s="1" t="n">
        <v>3</v>
      </c>
      <c r="H364" s="28" t="s">
        <v>246</v>
      </c>
      <c r="I364" s="1" t="n">
        <v>1</v>
      </c>
      <c r="J364" s="1" t="n">
        <v>1442</v>
      </c>
      <c r="K364" s="1" t="n">
        <v>1484.7</v>
      </c>
      <c r="L364" s="26" t="n">
        <v>0.37</v>
      </c>
      <c r="M364" s="1" t="n">
        <v>20.6</v>
      </c>
      <c r="N364" s="1" t="n">
        <v>24.3</v>
      </c>
      <c r="O364" s="1" t="n">
        <v>0.95</v>
      </c>
      <c r="P364" s="1" t="n">
        <v>1.35</v>
      </c>
      <c r="Q364" s="1" t="n">
        <v>1</v>
      </c>
      <c r="R364" s="1" t="n">
        <v>-7.6</v>
      </c>
      <c r="S364" s="1" t="n">
        <v>11.4</v>
      </c>
      <c r="T364" s="1" t="n">
        <v>1434.3</v>
      </c>
      <c r="U364" s="1" t="n">
        <v>1496.1</v>
      </c>
      <c r="V364" s="1" t="s">
        <v>492</v>
      </c>
      <c r="W364" s="1" t="s">
        <v>456</v>
      </c>
    </row>
    <row r="365" customFormat="false" ht="15" hidden="false" customHeight="true" outlineLevel="0" collapsed="false">
      <c r="A365" s="1" t="n">
        <v>364</v>
      </c>
      <c r="B365" s="24" t="s">
        <v>725</v>
      </c>
      <c r="C365" s="1" t="s">
        <v>30</v>
      </c>
      <c r="D365" s="1" t="s">
        <v>141</v>
      </c>
      <c r="E365" s="1" t="s">
        <v>116</v>
      </c>
      <c r="F365" s="1" t="n">
        <v>1</v>
      </c>
      <c r="G365" s="1" t="n">
        <v>2</v>
      </c>
      <c r="H365" s="28" t="s">
        <v>246</v>
      </c>
      <c r="I365" s="1" t="n">
        <v>1</v>
      </c>
      <c r="J365" s="1" t="n">
        <v>1531.2</v>
      </c>
      <c r="K365" s="1" t="n">
        <v>1507</v>
      </c>
      <c r="L365" s="26" t="n">
        <v>0.463</v>
      </c>
      <c r="M365" s="1" t="n">
        <v>27.2</v>
      </c>
      <c r="N365" s="1" t="n">
        <v>28.6</v>
      </c>
      <c r="O365" s="1" t="n">
        <v>1.06</v>
      </c>
      <c r="P365" s="1" t="n">
        <v>1.35</v>
      </c>
      <c r="Q365" s="1" t="n">
        <v>1</v>
      </c>
      <c r="R365" s="1" t="n">
        <v>-12.6</v>
      </c>
      <c r="S365" s="1" t="n">
        <v>16.1</v>
      </c>
      <c r="T365" s="1" t="n">
        <v>1518.6</v>
      </c>
      <c r="U365" s="1" t="n">
        <v>1523.1</v>
      </c>
      <c r="V365" s="1" t="s">
        <v>592</v>
      </c>
      <c r="W365" s="1" t="s">
        <v>454</v>
      </c>
    </row>
    <row r="366" customFormat="false" ht="15" hidden="false" customHeight="true" outlineLevel="0" collapsed="false">
      <c r="A366" s="1" t="n">
        <v>365</v>
      </c>
      <c r="B366" s="24" t="s">
        <v>725</v>
      </c>
      <c r="C366" s="1" t="s">
        <v>29</v>
      </c>
      <c r="D366" s="1" t="s">
        <v>125</v>
      </c>
      <c r="E366" s="1" t="s">
        <v>128</v>
      </c>
      <c r="F366" s="1" t="n">
        <v>0</v>
      </c>
      <c r="G366" s="1" t="n">
        <v>2</v>
      </c>
      <c r="H366" s="28" t="s">
        <v>246</v>
      </c>
      <c r="I366" s="1" t="n">
        <v>2</v>
      </c>
      <c r="J366" s="1" t="n">
        <v>1465.4</v>
      </c>
      <c r="K366" s="1" t="n">
        <v>1468.5</v>
      </c>
      <c r="L366" s="26" t="n">
        <v>0.424</v>
      </c>
      <c r="M366" s="1" t="n">
        <v>29.4</v>
      </c>
      <c r="N366" s="1" t="n">
        <v>35.6</v>
      </c>
      <c r="O366" s="1" t="n">
        <v>1</v>
      </c>
      <c r="P366" s="1" t="n">
        <v>1.35</v>
      </c>
      <c r="Q366" s="1" t="n">
        <v>1.15</v>
      </c>
      <c r="R366" s="1" t="n">
        <v>-12.5</v>
      </c>
      <c r="S366" s="1" t="n">
        <v>22.2</v>
      </c>
      <c r="T366" s="1" t="n">
        <v>1452.9</v>
      </c>
      <c r="U366" s="1" t="n">
        <v>1490.7</v>
      </c>
      <c r="V366" s="1" t="s">
        <v>457</v>
      </c>
      <c r="W366" s="1" t="s">
        <v>726</v>
      </c>
    </row>
    <row r="367" customFormat="false" ht="15" hidden="false" customHeight="true" outlineLevel="0" collapsed="false">
      <c r="A367" s="1" t="n">
        <v>366</v>
      </c>
      <c r="B367" s="24" t="s">
        <v>727</v>
      </c>
      <c r="C367" s="1" t="s">
        <v>33</v>
      </c>
      <c r="D367" s="1" t="s">
        <v>134</v>
      </c>
      <c r="E367" s="1" t="s">
        <v>171</v>
      </c>
      <c r="F367" s="1" t="n">
        <v>1</v>
      </c>
      <c r="G367" s="1" t="n">
        <v>1</v>
      </c>
      <c r="H367" s="25" t="s">
        <v>239</v>
      </c>
      <c r="I367" s="1" t="n">
        <v>0</v>
      </c>
      <c r="J367" s="1" t="n">
        <v>1514.4</v>
      </c>
      <c r="K367" s="1" t="n">
        <v>1509.4</v>
      </c>
      <c r="L367" s="26" t="n">
        <v>0.436</v>
      </c>
      <c r="M367" s="1" t="n">
        <v>19.8</v>
      </c>
      <c r="N367" s="1" t="n">
        <v>19.6</v>
      </c>
      <c r="O367" s="1" t="n">
        <v>1</v>
      </c>
      <c r="P367" s="1" t="n">
        <v>0.9</v>
      </c>
      <c r="Q367" s="1" t="n">
        <v>1</v>
      </c>
      <c r="R367" s="1" t="n">
        <v>1.3</v>
      </c>
      <c r="S367" s="1" t="n">
        <v>-1.3</v>
      </c>
      <c r="T367" s="1" t="n">
        <v>1515.7</v>
      </c>
      <c r="U367" s="1" t="n">
        <v>1508.1</v>
      </c>
      <c r="V367" s="1" t="s">
        <v>553</v>
      </c>
      <c r="W367" s="1" t="s">
        <v>728</v>
      </c>
    </row>
    <row r="368" customFormat="false" ht="15" hidden="false" customHeight="true" outlineLevel="0" collapsed="false">
      <c r="A368" s="1" t="n">
        <v>367</v>
      </c>
      <c r="B368" s="24" t="s">
        <v>729</v>
      </c>
      <c r="C368" s="1" t="s">
        <v>31</v>
      </c>
      <c r="D368" s="1" t="s">
        <v>145</v>
      </c>
      <c r="E368" s="1" t="s">
        <v>165</v>
      </c>
      <c r="F368" s="1" t="n">
        <v>1</v>
      </c>
      <c r="G368" s="1" t="n">
        <v>0</v>
      </c>
      <c r="H368" s="27" t="s">
        <v>242</v>
      </c>
      <c r="I368" s="1" t="n">
        <v>1</v>
      </c>
      <c r="J368" s="1" t="n">
        <v>1542.1</v>
      </c>
      <c r="K368" s="1" t="n">
        <v>1523.5</v>
      </c>
      <c r="L368" s="26" t="n">
        <v>0.455</v>
      </c>
      <c r="M368" s="1" t="n">
        <v>24.7</v>
      </c>
      <c r="N368" s="1" t="n">
        <v>21.5</v>
      </c>
      <c r="O368" s="1" t="n">
        <v>0.98</v>
      </c>
      <c r="P368" s="1" t="n">
        <v>1</v>
      </c>
      <c r="Q368" s="1" t="n">
        <v>1</v>
      </c>
      <c r="R368" s="1" t="n">
        <v>15.9</v>
      </c>
      <c r="S368" s="1" t="n">
        <v>-11.7</v>
      </c>
      <c r="T368" s="1" t="n">
        <v>1558.1</v>
      </c>
      <c r="U368" s="1" t="n">
        <v>1511.8</v>
      </c>
      <c r="V368" s="1" t="s">
        <v>484</v>
      </c>
      <c r="W368" s="1" t="s">
        <v>525</v>
      </c>
    </row>
    <row r="369" customFormat="false" ht="15" hidden="false" customHeight="true" outlineLevel="0" collapsed="false">
      <c r="A369" s="1" t="n">
        <v>368</v>
      </c>
      <c r="B369" s="24" t="s">
        <v>730</v>
      </c>
      <c r="C369" s="1" t="s">
        <v>29</v>
      </c>
      <c r="D369" s="1" t="s">
        <v>127</v>
      </c>
      <c r="E369" s="1" t="s">
        <v>130</v>
      </c>
      <c r="F369" s="1" t="n">
        <v>2</v>
      </c>
      <c r="G369" s="1" t="n">
        <v>0</v>
      </c>
      <c r="H369" s="27" t="s">
        <v>242</v>
      </c>
      <c r="I369" s="1" t="n">
        <v>2</v>
      </c>
      <c r="J369" s="1" t="n">
        <v>1492</v>
      </c>
      <c r="K369" s="1" t="n">
        <v>1584.1</v>
      </c>
      <c r="L369" s="26" t="n">
        <v>0.306</v>
      </c>
      <c r="M369" s="1" t="n">
        <v>27.7</v>
      </c>
      <c r="N369" s="1" t="n">
        <v>29.6</v>
      </c>
      <c r="O369" s="1" t="n">
        <v>1.23</v>
      </c>
      <c r="P369" s="1" t="n">
        <v>1</v>
      </c>
      <c r="Q369" s="1" t="n">
        <v>1.15</v>
      </c>
      <c r="R369" s="1" t="n">
        <v>24.7</v>
      </c>
      <c r="S369" s="1" t="n">
        <v>-20.5</v>
      </c>
      <c r="T369" s="1" t="n">
        <v>1516.8</v>
      </c>
      <c r="U369" s="1" t="n">
        <v>1563.6</v>
      </c>
      <c r="V369" s="1" t="s">
        <v>529</v>
      </c>
      <c r="W369" s="1" t="s">
        <v>481</v>
      </c>
    </row>
    <row r="370" customFormat="false" ht="15" hidden="false" customHeight="true" outlineLevel="0" collapsed="false">
      <c r="A370" s="1" t="n">
        <v>369</v>
      </c>
      <c r="B370" s="24" t="s">
        <v>730</v>
      </c>
      <c r="C370" s="1" t="s">
        <v>30</v>
      </c>
      <c r="D370" s="1" t="s">
        <v>117</v>
      </c>
      <c r="E370" s="1" t="s">
        <v>166</v>
      </c>
      <c r="F370" s="1" t="n">
        <v>0</v>
      </c>
      <c r="G370" s="1" t="n">
        <v>1</v>
      </c>
      <c r="H370" s="28" t="s">
        <v>246</v>
      </c>
      <c r="I370" s="1" t="n">
        <v>1</v>
      </c>
      <c r="J370" s="1" t="n">
        <v>1524.8</v>
      </c>
      <c r="K370" s="1" t="n">
        <v>1499.2</v>
      </c>
      <c r="L370" s="26" t="n">
        <v>0.465</v>
      </c>
      <c r="M370" s="1" t="n">
        <v>28.7</v>
      </c>
      <c r="N370" s="1" t="n">
        <v>33</v>
      </c>
      <c r="O370" s="1" t="n">
        <v>1.06</v>
      </c>
      <c r="P370" s="1" t="n">
        <v>1.35</v>
      </c>
      <c r="Q370" s="1" t="n">
        <v>1</v>
      </c>
      <c r="R370" s="1" t="n">
        <v>-13.4</v>
      </c>
      <c r="S370" s="1" t="n">
        <v>18.7</v>
      </c>
      <c r="T370" s="1" t="n">
        <v>1511.4</v>
      </c>
      <c r="U370" s="1" t="n">
        <v>1517.9</v>
      </c>
      <c r="V370" s="1" t="s">
        <v>731</v>
      </c>
      <c r="W370" s="1" t="s">
        <v>726</v>
      </c>
    </row>
    <row r="371" customFormat="false" ht="15" hidden="false" customHeight="true" outlineLevel="0" collapsed="false">
      <c r="A371" s="1" t="n">
        <v>370</v>
      </c>
      <c r="B371" s="24" t="s">
        <v>730</v>
      </c>
      <c r="C371" s="1" t="s">
        <v>32</v>
      </c>
      <c r="D371" s="1" t="s">
        <v>15</v>
      </c>
      <c r="E371" s="1" t="s">
        <v>190</v>
      </c>
      <c r="F371" s="1" t="n">
        <v>4</v>
      </c>
      <c r="G371" s="1" t="n">
        <v>0</v>
      </c>
      <c r="H371" s="27" t="s">
        <v>242</v>
      </c>
      <c r="I371" s="1" t="n">
        <v>4</v>
      </c>
      <c r="J371" s="1" t="n">
        <v>1588</v>
      </c>
      <c r="K371" s="1" t="n">
        <v>1536.5</v>
      </c>
      <c r="L371" s="26" t="n">
        <v>0.502</v>
      </c>
      <c r="M371" s="1" t="n">
        <v>35.5</v>
      </c>
      <c r="N371" s="1" t="n">
        <v>26.7</v>
      </c>
      <c r="O371" s="1" t="n">
        <v>0.94</v>
      </c>
      <c r="P371" s="1" t="n">
        <v>1</v>
      </c>
      <c r="Q371" s="1" t="n">
        <v>1.5</v>
      </c>
      <c r="R371" s="1" t="n">
        <v>28.3</v>
      </c>
      <c r="S371" s="1" t="n">
        <v>-13.3</v>
      </c>
      <c r="T371" s="1" t="n">
        <v>1616.4</v>
      </c>
      <c r="U371" s="1" t="n">
        <v>1523.3</v>
      </c>
      <c r="V371" s="1" t="s">
        <v>583</v>
      </c>
      <c r="W371" s="1" t="s">
        <v>732</v>
      </c>
    </row>
    <row r="372" customFormat="false" ht="15" hidden="false" customHeight="true" outlineLevel="0" collapsed="false">
      <c r="A372" s="1" t="n">
        <v>371</v>
      </c>
      <c r="B372" s="24" t="s">
        <v>733</v>
      </c>
      <c r="C372" s="1" t="s">
        <v>33</v>
      </c>
      <c r="D372" s="1" t="s">
        <v>150</v>
      </c>
      <c r="E372" s="1" t="s">
        <v>157</v>
      </c>
      <c r="F372" s="1" t="n">
        <v>0</v>
      </c>
      <c r="G372" s="1" t="n">
        <v>2</v>
      </c>
      <c r="H372" s="28" t="s">
        <v>246</v>
      </c>
      <c r="I372" s="1" t="n">
        <v>2</v>
      </c>
      <c r="J372" s="1" t="n">
        <v>1481.5</v>
      </c>
      <c r="K372" s="1" t="n">
        <v>1531.3</v>
      </c>
      <c r="L372" s="26" t="n">
        <v>0.36</v>
      </c>
      <c r="M372" s="1" t="n">
        <v>27.7</v>
      </c>
      <c r="N372" s="1" t="n">
        <v>33.5</v>
      </c>
      <c r="O372" s="1" t="n">
        <v>0.94</v>
      </c>
      <c r="P372" s="1" t="n">
        <v>1.35</v>
      </c>
      <c r="Q372" s="1" t="n">
        <v>1.15</v>
      </c>
      <c r="R372" s="1" t="n">
        <v>-10</v>
      </c>
      <c r="S372" s="1" t="n">
        <v>18.8</v>
      </c>
      <c r="T372" s="1" t="n">
        <v>1471.5</v>
      </c>
      <c r="U372" s="1" t="n">
        <v>1550</v>
      </c>
      <c r="V372" s="1" t="s">
        <v>514</v>
      </c>
      <c r="W372" s="1" t="s">
        <v>734</v>
      </c>
    </row>
    <row r="373" customFormat="false" ht="15" hidden="false" customHeight="true" outlineLevel="0" collapsed="false">
      <c r="A373" s="1" t="n">
        <v>372</v>
      </c>
      <c r="B373" s="24" t="s">
        <v>735</v>
      </c>
      <c r="C373" s="1" t="s">
        <v>31</v>
      </c>
      <c r="D373" s="1" t="s">
        <v>177</v>
      </c>
      <c r="E373" s="1" t="s">
        <v>169</v>
      </c>
      <c r="F373" s="1" t="n">
        <v>1</v>
      </c>
      <c r="G373" s="1" t="n">
        <v>0</v>
      </c>
      <c r="H373" s="27" t="s">
        <v>242</v>
      </c>
      <c r="I373" s="1" t="n">
        <v>1</v>
      </c>
      <c r="J373" s="1" t="n">
        <v>1576.4</v>
      </c>
      <c r="K373" s="1" t="n">
        <v>1539.3</v>
      </c>
      <c r="L373" s="26" t="n">
        <v>0.481</v>
      </c>
      <c r="M373" s="1" t="n">
        <v>21.9</v>
      </c>
      <c r="N373" s="1" t="n">
        <v>21</v>
      </c>
      <c r="O373" s="1" t="n">
        <v>0.95</v>
      </c>
      <c r="P373" s="1" t="n">
        <v>1</v>
      </c>
      <c r="Q373" s="1" t="n">
        <v>1</v>
      </c>
      <c r="R373" s="1" t="n">
        <v>13.6</v>
      </c>
      <c r="S373" s="1" t="n">
        <v>-10.9</v>
      </c>
      <c r="T373" s="1" t="n">
        <v>1589.9</v>
      </c>
      <c r="U373" s="1" t="n">
        <v>1528.4</v>
      </c>
      <c r="V373" s="1" t="s">
        <v>736</v>
      </c>
      <c r="W373" s="1" t="s">
        <v>585</v>
      </c>
    </row>
    <row r="374" customFormat="false" ht="15" hidden="false" customHeight="true" outlineLevel="0" collapsed="false">
      <c r="A374" s="1" t="n">
        <v>373</v>
      </c>
      <c r="B374" s="24" t="s">
        <v>737</v>
      </c>
      <c r="C374" s="1" t="s">
        <v>30</v>
      </c>
      <c r="D374" s="1" t="s">
        <v>118</v>
      </c>
      <c r="E374" s="1" t="s">
        <v>18</v>
      </c>
      <c r="F374" s="1" t="n">
        <v>1</v>
      </c>
      <c r="G374" s="1" t="n">
        <v>2</v>
      </c>
      <c r="H374" s="28" t="s">
        <v>246</v>
      </c>
      <c r="I374" s="1" t="n">
        <v>1</v>
      </c>
      <c r="J374" s="1" t="n">
        <v>1514.9</v>
      </c>
      <c r="K374" s="1" t="n">
        <v>1612.4</v>
      </c>
      <c r="L374" s="26" t="n">
        <v>0.3</v>
      </c>
      <c r="M374" s="1" t="n">
        <v>22.5</v>
      </c>
      <c r="N374" s="1" t="n">
        <v>27.3</v>
      </c>
      <c r="O374" s="1" t="n">
        <v>0.88</v>
      </c>
      <c r="P374" s="1" t="n">
        <v>1.35</v>
      </c>
      <c r="Q374" s="1" t="n">
        <v>1</v>
      </c>
      <c r="R374" s="1" t="n">
        <v>-6.8</v>
      </c>
      <c r="S374" s="1" t="n">
        <v>10.9</v>
      </c>
      <c r="T374" s="1" t="n">
        <v>1508.2</v>
      </c>
      <c r="U374" s="1" t="n">
        <v>1623.3</v>
      </c>
      <c r="V374" s="1" t="s">
        <v>677</v>
      </c>
      <c r="W374" s="1" t="s">
        <v>522</v>
      </c>
    </row>
    <row r="375" customFormat="false" ht="15" hidden="false" customHeight="true" outlineLevel="0" collapsed="false">
      <c r="A375" s="1" t="n">
        <v>374</v>
      </c>
      <c r="B375" s="24" t="s">
        <v>737</v>
      </c>
      <c r="C375" s="1" t="s">
        <v>33</v>
      </c>
      <c r="D375" s="1" t="s">
        <v>17</v>
      </c>
      <c r="E375" s="1" t="s">
        <v>161</v>
      </c>
      <c r="F375" s="1" t="n">
        <v>4</v>
      </c>
      <c r="G375" s="1" t="n">
        <v>2</v>
      </c>
      <c r="H375" s="27" t="s">
        <v>242</v>
      </c>
      <c r="I375" s="1" t="n">
        <v>2</v>
      </c>
      <c r="J375" s="1" t="n">
        <v>1595.9</v>
      </c>
      <c r="K375" s="1" t="n">
        <v>1526.6</v>
      </c>
      <c r="L375" s="26" t="n">
        <v>0.528</v>
      </c>
      <c r="M375" s="1" t="n">
        <v>22</v>
      </c>
      <c r="N375" s="1" t="n">
        <v>20</v>
      </c>
      <c r="O375" s="1" t="n">
        <v>0.91</v>
      </c>
      <c r="P375" s="1" t="n">
        <v>1</v>
      </c>
      <c r="Q375" s="1" t="n">
        <v>1.15</v>
      </c>
      <c r="R375" s="1" t="n">
        <v>14.8</v>
      </c>
      <c r="S375" s="1" t="n">
        <v>-9.4</v>
      </c>
      <c r="T375" s="1" t="n">
        <v>1610.7</v>
      </c>
      <c r="U375" s="1" t="n">
        <v>1517.2</v>
      </c>
      <c r="V375" s="1" t="s">
        <v>596</v>
      </c>
      <c r="W375" s="1" t="s">
        <v>691</v>
      </c>
    </row>
    <row r="376" customFormat="false" ht="15" hidden="false" customHeight="true" outlineLevel="0" collapsed="false">
      <c r="A376" s="1" t="n">
        <v>375</v>
      </c>
      <c r="B376" s="24" t="s">
        <v>738</v>
      </c>
      <c r="C376" s="1" t="s">
        <v>31</v>
      </c>
      <c r="D376" s="1" t="s">
        <v>147</v>
      </c>
      <c r="E376" s="1" t="s">
        <v>22</v>
      </c>
      <c r="F376" s="1" t="n">
        <v>0</v>
      </c>
      <c r="G376" s="1" t="n">
        <v>1</v>
      </c>
      <c r="H376" s="28" t="s">
        <v>246</v>
      </c>
      <c r="I376" s="1" t="n">
        <v>1</v>
      </c>
      <c r="J376" s="1" t="n">
        <v>1524.3</v>
      </c>
      <c r="K376" s="1" t="n">
        <v>1588.9</v>
      </c>
      <c r="L376" s="26" t="n">
        <v>0.341</v>
      </c>
      <c r="M376" s="1" t="n">
        <v>24.8</v>
      </c>
      <c r="N376" s="1" t="n">
        <v>32.8</v>
      </c>
      <c r="O376" s="1" t="n">
        <v>0.92</v>
      </c>
      <c r="P376" s="1" t="n">
        <v>1.35</v>
      </c>
      <c r="Q376" s="1" t="n">
        <v>1</v>
      </c>
      <c r="R376" s="1" t="n">
        <v>-8.5</v>
      </c>
      <c r="S376" s="1" t="n">
        <v>14.5</v>
      </c>
      <c r="T376" s="1" t="n">
        <v>1515.8</v>
      </c>
      <c r="U376" s="1" t="n">
        <v>1603.4</v>
      </c>
      <c r="V376" s="1" t="s">
        <v>378</v>
      </c>
      <c r="W376" s="1" t="s">
        <v>511</v>
      </c>
    </row>
    <row r="377" customFormat="false" ht="15" hidden="false" customHeight="true" outlineLevel="0" collapsed="false">
      <c r="A377" s="1" t="n">
        <v>376</v>
      </c>
      <c r="B377" s="24" t="s">
        <v>739</v>
      </c>
      <c r="C377" s="1" t="s">
        <v>30</v>
      </c>
      <c r="D377" s="1" t="s">
        <v>173</v>
      </c>
      <c r="E377" s="1" t="s">
        <v>167</v>
      </c>
      <c r="F377" s="1" t="n">
        <v>1</v>
      </c>
      <c r="G377" s="1" t="n">
        <v>0</v>
      </c>
      <c r="H377" s="27" t="s">
        <v>242</v>
      </c>
      <c r="I377" s="1" t="n">
        <v>1</v>
      </c>
      <c r="J377" s="1" t="n">
        <v>1523.9</v>
      </c>
      <c r="K377" s="1" t="n">
        <v>1522.6</v>
      </c>
      <c r="L377" s="26" t="n">
        <v>0.43</v>
      </c>
      <c r="M377" s="1" t="n">
        <v>25.3</v>
      </c>
      <c r="N377" s="1" t="n">
        <v>20</v>
      </c>
      <c r="O377" s="1" t="n">
        <v>1</v>
      </c>
      <c r="P377" s="1" t="n">
        <v>1</v>
      </c>
      <c r="Q377" s="1" t="n">
        <v>1</v>
      </c>
      <c r="R377" s="1" t="n">
        <v>16.9</v>
      </c>
      <c r="S377" s="1" t="n">
        <v>-11.4</v>
      </c>
      <c r="T377" s="1" t="n">
        <v>1540.8</v>
      </c>
      <c r="U377" s="1" t="n">
        <v>1511.2</v>
      </c>
      <c r="V377" s="1" t="s">
        <v>484</v>
      </c>
      <c r="W377" s="1" t="s">
        <v>740</v>
      </c>
    </row>
    <row r="378" customFormat="false" ht="15" hidden="false" customHeight="true" outlineLevel="0" collapsed="false">
      <c r="A378" s="1" t="n">
        <v>377</v>
      </c>
      <c r="B378" s="24" t="s">
        <v>741</v>
      </c>
      <c r="C378" s="1" t="s">
        <v>31</v>
      </c>
      <c r="D378" s="1" t="s">
        <v>170</v>
      </c>
      <c r="E378" s="1" t="s">
        <v>24</v>
      </c>
      <c r="F378" s="1" t="n">
        <v>0</v>
      </c>
      <c r="G378" s="1" t="n">
        <v>2</v>
      </c>
      <c r="H378" s="28" t="s">
        <v>246</v>
      </c>
      <c r="I378" s="1" t="n">
        <v>2</v>
      </c>
      <c r="J378" s="1" t="n">
        <v>1465.1</v>
      </c>
      <c r="K378" s="1" t="n">
        <v>1522.7</v>
      </c>
      <c r="L378" s="26" t="n">
        <v>0.35</v>
      </c>
      <c r="M378" s="1" t="n">
        <v>23.3</v>
      </c>
      <c r="N378" s="1" t="n">
        <v>33.1</v>
      </c>
      <c r="O378" s="1" t="n">
        <v>0.93</v>
      </c>
      <c r="P378" s="1" t="n">
        <v>1.35</v>
      </c>
      <c r="Q378" s="1" t="n">
        <v>1.15</v>
      </c>
      <c r="R378" s="1" t="n">
        <v>-8.1</v>
      </c>
      <c r="S378" s="1" t="n">
        <v>18.2</v>
      </c>
      <c r="T378" s="1" t="n">
        <v>1457</v>
      </c>
      <c r="U378" s="1" t="n">
        <v>1540.9</v>
      </c>
      <c r="V378" s="1" t="s">
        <v>627</v>
      </c>
      <c r="W378" s="1" t="s">
        <v>742</v>
      </c>
    </row>
    <row r="379" customFormat="false" ht="15" hidden="false" customHeight="true" outlineLevel="0" collapsed="false">
      <c r="A379" s="1" t="n">
        <v>378</v>
      </c>
      <c r="B379" s="24" t="s">
        <v>741</v>
      </c>
      <c r="C379" s="1" t="s">
        <v>33</v>
      </c>
      <c r="D379" s="1" t="s">
        <v>120</v>
      </c>
      <c r="E379" s="1" t="s">
        <v>172</v>
      </c>
      <c r="F379" s="1" t="n">
        <v>0</v>
      </c>
      <c r="G379" s="1" t="n">
        <v>4</v>
      </c>
      <c r="H379" s="28" t="s">
        <v>246</v>
      </c>
      <c r="I379" s="1" t="n">
        <v>4</v>
      </c>
      <c r="J379" s="1" t="n">
        <v>1479</v>
      </c>
      <c r="K379" s="1" t="n">
        <v>1518.2</v>
      </c>
      <c r="L379" s="26" t="n">
        <v>0.374</v>
      </c>
      <c r="M379" s="1" t="n">
        <v>31.1</v>
      </c>
      <c r="N379" s="1" t="n">
        <v>48.7</v>
      </c>
      <c r="O379" s="1" t="n">
        <v>0.95</v>
      </c>
      <c r="P379" s="1" t="n">
        <v>1.35</v>
      </c>
      <c r="Q379" s="1" t="n">
        <v>1.5</v>
      </c>
      <c r="R379" s="1" t="n">
        <v>-11.6</v>
      </c>
      <c r="S379" s="1" t="n">
        <v>32.8</v>
      </c>
      <c r="T379" s="1" t="n">
        <v>1467.3</v>
      </c>
      <c r="U379" s="1" t="n">
        <v>1551.1</v>
      </c>
      <c r="V379" s="1" t="s">
        <v>743</v>
      </c>
      <c r="W379" s="1" t="s">
        <v>744</v>
      </c>
    </row>
    <row r="380" customFormat="false" ht="15" hidden="false" customHeight="true" outlineLevel="0" collapsed="false">
      <c r="A380" s="1" t="n">
        <v>379</v>
      </c>
      <c r="B380" s="24" t="s">
        <v>741</v>
      </c>
      <c r="C380" s="1" t="s">
        <v>31</v>
      </c>
      <c r="D380" s="1" t="s">
        <v>174</v>
      </c>
      <c r="E380" s="1" t="s">
        <v>140</v>
      </c>
      <c r="F380" s="1" t="n">
        <v>0</v>
      </c>
      <c r="G380" s="1" t="n">
        <v>6</v>
      </c>
      <c r="H380" s="28" t="s">
        <v>246</v>
      </c>
      <c r="I380" s="1" t="n">
        <v>6</v>
      </c>
      <c r="J380" s="1" t="n">
        <v>1468.7</v>
      </c>
      <c r="K380" s="1" t="n">
        <v>1521.3</v>
      </c>
      <c r="L380" s="26" t="n">
        <v>0.356</v>
      </c>
      <c r="M380" s="1" t="n">
        <v>35.9</v>
      </c>
      <c r="N380" s="1" t="n">
        <v>43.5</v>
      </c>
      <c r="O380" s="1" t="n">
        <v>0.93</v>
      </c>
      <c r="P380" s="1" t="n">
        <v>1.35</v>
      </c>
      <c r="Q380" s="1" t="n">
        <v>1.5</v>
      </c>
      <c r="R380" s="1" t="n">
        <v>-12.8</v>
      </c>
      <c r="S380" s="1" t="n">
        <v>28.6</v>
      </c>
      <c r="T380" s="1" t="n">
        <v>1455.8</v>
      </c>
      <c r="U380" s="1" t="n">
        <v>1549.8</v>
      </c>
      <c r="V380" s="1" t="s">
        <v>462</v>
      </c>
      <c r="W380" s="1" t="s">
        <v>472</v>
      </c>
    </row>
    <row r="381" customFormat="false" ht="15" hidden="false" customHeight="true" outlineLevel="0" collapsed="false">
      <c r="A381" s="1" t="n">
        <v>380</v>
      </c>
      <c r="B381" s="24" t="s">
        <v>741</v>
      </c>
      <c r="C381" s="1" t="s">
        <v>29</v>
      </c>
      <c r="D381" s="1" t="s">
        <v>131</v>
      </c>
      <c r="E381" s="1" t="s">
        <v>23</v>
      </c>
      <c r="F381" s="1" t="n">
        <v>1</v>
      </c>
      <c r="G381" s="1" t="n">
        <v>2</v>
      </c>
      <c r="H381" s="28" t="s">
        <v>246</v>
      </c>
      <c r="I381" s="1" t="n">
        <v>1</v>
      </c>
      <c r="J381" s="1" t="n">
        <v>1440.5</v>
      </c>
      <c r="K381" s="1" t="n">
        <v>1582.9</v>
      </c>
      <c r="L381" s="26" t="n">
        <v>0.248</v>
      </c>
      <c r="M381" s="1" t="n">
        <v>17.9</v>
      </c>
      <c r="N381" s="1" t="n">
        <v>24.4</v>
      </c>
      <c r="O381" s="1" t="n">
        <v>0.82</v>
      </c>
      <c r="P381" s="1" t="n">
        <v>1.35</v>
      </c>
      <c r="Q381" s="1" t="n">
        <v>1</v>
      </c>
      <c r="R381" s="1" t="n">
        <v>-4.4</v>
      </c>
      <c r="S381" s="1" t="n">
        <v>8.5</v>
      </c>
      <c r="T381" s="1" t="n">
        <v>1436</v>
      </c>
      <c r="U381" s="1" t="n">
        <v>1591.4</v>
      </c>
      <c r="V381" s="1" t="s">
        <v>743</v>
      </c>
      <c r="W381" s="1" t="s">
        <v>593</v>
      </c>
    </row>
    <row r="382" customFormat="false" ht="15" hidden="false" customHeight="true" outlineLevel="0" collapsed="false">
      <c r="A382" s="1" t="n">
        <v>381</v>
      </c>
      <c r="B382" s="24" t="s">
        <v>745</v>
      </c>
      <c r="C382" s="1" t="s">
        <v>32</v>
      </c>
      <c r="D382" s="1" t="s">
        <v>194</v>
      </c>
      <c r="E382" s="1" t="s">
        <v>188</v>
      </c>
      <c r="F382" s="1" t="n">
        <v>0</v>
      </c>
      <c r="G382" s="1" t="n">
        <v>2</v>
      </c>
      <c r="H382" s="28" t="s">
        <v>246</v>
      </c>
      <c r="I382" s="1" t="n">
        <v>2</v>
      </c>
      <c r="J382" s="1" t="n">
        <v>1456.3</v>
      </c>
      <c r="K382" s="1" t="n">
        <v>1525.5</v>
      </c>
      <c r="L382" s="26" t="n">
        <v>0.335</v>
      </c>
      <c r="M382" s="1" t="n">
        <v>22.9</v>
      </c>
      <c r="N382" s="1" t="n">
        <v>35.9</v>
      </c>
      <c r="O382" s="1" t="n">
        <v>0.91</v>
      </c>
      <c r="P382" s="1" t="n">
        <v>1.35</v>
      </c>
      <c r="Q382" s="1" t="n">
        <v>1.15</v>
      </c>
      <c r="R382" s="1" t="n">
        <v>-7.7</v>
      </c>
      <c r="S382" s="1" t="n">
        <v>19.2</v>
      </c>
      <c r="T382" s="1" t="n">
        <v>1448.7</v>
      </c>
      <c r="U382" s="1" t="n">
        <v>1544.7</v>
      </c>
      <c r="V382" s="1" t="s">
        <v>746</v>
      </c>
      <c r="W382" s="1" t="s">
        <v>549</v>
      </c>
    </row>
    <row r="383" customFormat="false" ht="15" hidden="false" customHeight="true" outlineLevel="0" collapsed="false">
      <c r="A383" s="1" t="n">
        <v>382</v>
      </c>
      <c r="B383" s="24" t="s">
        <v>747</v>
      </c>
      <c r="C383" s="1" t="s">
        <v>30</v>
      </c>
      <c r="D383" s="1" t="s">
        <v>182</v>
      </c>
      <c r="E383" s="1" t="s">
        <v>142</v>
      </c>
      <c r="F383" s="1" t="n">
        <v>3</v>
      </c>
      <c r="G383" s="1" t="n">
        <v>1</v>
      </c>
      <c r="H383" s="27" t="s">
        <v>242</v>
      </c>
      <c r="I383" s="1" t="n">
        <v>2</v>
      </c>
      <c r="J383" s="1" t="n">
        <v>1570.2</v>
      </c>
      <c r="K383" s="1" t="n">
        <v>1472.2</v>
      </c>
      <c r="L383" s="26" t="n">
        <v>0.569</v>
      </c>
      <c r="M383" s="1" t="n">
        <v>20.2</v>
      </c>
      <c r="N383" s="1" t="n">
        <v>19.2</v>
      </c>
      <c r="O383" s="1" t="n">
        <v>0.88</v>
      </c>
      <c r="P383" s="1" t="n">
        <v>1</v>
      </c>
      <c r="Q383" s="1" t="n">
        <v>1.15</v>
      </c>
      <c r="R383" s="1" t="n">
        <v>12.7</v>
      </c>
      <c r="S383" s="1" t="n">
        <v>-8.3</v>
      </c>
      <c r="T383" s="1" t="n">
        <v>1582.9</v>
      </c>
      <c r="U383" s="1" t="n">
        <v>1464</v>
      </c>
      <c r="V383" s="1" t="s">
        <v>463</v>
      </c>
      <c r="W383" s="1" t="s">
        <v>591</v>
      </c>
    </row>
    <row r="384" customFormat="false" ht="15" hidden="false" customHeight="true" outlineLevel="0" collapsed="false">
      <c r="A384" s="1" t="n">
        <v>383</v>
      </c>
      <c r="B384" s="24" t="s">
        <v>748</v>
      </c>
      <c r="C384" s="1" t="s">
        <v>33</v>
      </c>
      <c r="D384" s="1" t="s">
        <v>159</v>
      </c>
      <c r="E384" s="1" t="s">
        <v>155</v>
      </c>
      <c r="F384" s="1" t="n">
        <v>1</v>
      </c>
      <c r="G384" s="1" t="n">
        <v>1</v>
      </c>
      <c r="H384" s="25" t="s">
        <v>239</v>
      </c>
      <c r="I384" s="1" t="n">
        <v>0</v>
      </c>
      <c r="J384" s="1" t="n">
        <v>1506.3</v>
      </c>
      <c r="K384" s="1" t="n">
        <v>1534.4</v>
      </c>
      <c r="L384" s="26" t="n">
        <v>0.389</v>
      </c>
      <c r="M384" s="1" t="n">
        <v>23</v>
      </c>
      <c r="N384" s="1" t="n">
        <v>23</v>
      </c>
      <c r="O384" s="1" t="n">
        <v>1</v>
      </c>
      <c r="P384" s="1" t="n">
        <v>1.15</v>
      </c>
      <c r="Q384" s="1" t="n">
        <v>1</v>
      </c>
      <c r="R384" s="1" t="n">
        <v>2.5</v>
      </c>
      <c r="S384" s="1" t="n">
        <v>-2.5</v>
      </c>
      <c r="T384" s="1" t="n">
        <v>1508.8</v>
      </c>
      <c r="U384" s="1" t="n">
        <v>1531.9</v>
      </c>
      <c r="V384" s="1" t="s">
        <v>653</v>
      </c>
      <c r="W384" s="1" t="s">
        <v>599</v>
      </c>
    </row>
    <row r="385" customFormat="false" ht="15" hidden="false" customHeight="true" outlineLevel="0" collapsed="false">
      <c r="A385" s="1" t="n">
        <v>384</v>
      </c>
      <c r="B385" s="24" t="s">
        <v>748</v>
      </c>
      <c r="C385" s="1" t="s">
        <v>33</v>
      </c>
      <c r="D385" s="1" t="s">
        <v>158</v>
      </c>
      <c r="E385" s="1" t="s">
        <v>156</v>
      </c>
      <c r="F385" s="1" t="n">
        <v>1</v>
      </c>
      <c r="G385" s="1" t="n">
        <v>1</v>
      </c>
      <c r="H385" s="25" t="s">
        <v>239</v>
      </c>
      <c r="I385" s="1" t="n">
        <v>0</v>
      </c>
      <c r="J385" s="1" t="n">
        <v>1479</v>
      </c>
      <c r="K385" s="1" t="n">
        <v>1460</v>
      </c>
      <c r="L385" s="26" t="n">
        <v>0.456</v>
      </c>
      <c r="M385" s="1" t="n">
        <v>15.3</v>
      </c>
      <c r="N385" s="1" t="n">
        <v>23</v>
      </c>
      <c r="O385" s="1" t="n">
        <v>1</v>
      </c>
      <c r="P385" s="1" t="n">
        <v>0.9</v>
      </c>
      <c r="Q385" s="1" t="n">
        <v>1</v>
      </c>
      <c r="R385" s="1" t="n">
        <v>0.7</v>
      </c>
      <c r="S385" s="1" t="n">
        <v>-1</v>
      </c>
      <c r="T385" s="1" t="n">
        <v>1479.7</v>
      </c>
      <c r="U385" s="1" t="n">
        <v>1459</v>
      </c>
      <c r="V385" s="1" t="s">
        <v>749</v>
      </c>
      <c r="W385" s="1" t="s">
        <v>750</v>
      </c>
    </row>
    <row r="386" customFormat="false" ht="15" hidden="false" customHeight="true" outlineLevel="0" collapsed="false">
      <c r="A386" s="1" t="n">
        <v>385</v>
      </c>
      <c r="B386" s="24" t="s">
        <v>748</v>
      </c>
      <c r="C386" s="1" t="s">
        <v>33</v>
      </c>
      <c r="D386" s="1" t="s">
        <v>154</v>
      </c>
      <c r="E386" s="1" t="s">
        <v>143</v>
      </c>
      <c r="F386" s="1" t="n">
        <v>2</v>
      </c>
      <c r="G386" s="1" t="n">
        <v>1</v>
      </c>
      <c r="H386" s="27" t="s">
        <v>242</v>
      </c>
      <c r="I386" s="1" t="n">
        <v>1</v>
      </c>
      <c r="J386" s="1" t="n">
        <v>1481</v>
      </c>
      <c r="K386" s="1" t="n">
        <v>1553.5</v>
      </c>
      <c r="L386" s="26" t="n">
        <v>0.331</v>
      </c>
      <c r="M386" s="1" t="n">
        <v>20.1</v>
      </c>
      <c r="N386" s="1" t="n">
        <v>25.8</v>
      </c>
      <c r="O386" s="1" t="n">
        <v>1.18</v>
      </c>
      <c r="P386" s="1" t="n">
        <v>1</v>
      </c>
      <c r="Q386" s="1" t="n">
        <v>1</v>
      </c>
      <c r="R386" s="1" t="n">
        <v>15.5</v>
      </c>
      <c r="S386" s="1" t="n">
        <v>-17.3</v>
      </c>
      <c r="T386" s="1" t="n">
        <v>1496.5</v>
      </c>
      <c r="U386" s="1" t="n">
        <v>1536.2</v>
      </c>
      <c r="V386" s="1" t="s">
        <v>529</v>
      </c>
      <c r="W386" s="1" t="s">
        <v>481</v>
      </c>
    </row>
    <row r="387" customFormat="false" ht="15" hidden="false" customHeight="true" outlineLevel="0" collapsed="false">
      <c r="A387" s="1" t="n">
        <v>386</v>
      </c>
      <c r="B387" s="24" t="s">
        <v>751</v>
      </c>
      <c r="C387" s="1" t="s">
        <v>32</v>
      </c>
      <c r="D387" s="1" t="s">
        <v>197</v>
      </c>
      <c r="E387" s="1" t="s">
        <v>192</v>
      </c>
      <c r="F387" s="1" t="n">
        <v>2</v>
      </c>
      <c r="G387" s="1" t="n">
        <v>4</v>
      </c>
      <c r="H387" s="28" t="s">
        <v>246</v>
      </c>
      <c r="I387" s="1" t="n">
        <v>2</v>
      </c>
      <c r="J387" s="1" t="n">
        <v>1507.7</v>
      </c>
      <c r="K387" s="1" t="n">
        <v>1502.8</v>
      </c>
      <c r="L387" s="26" t="n">
        <v>0.436</v>
      </c>
      <c r="M387" s="1" t="n">
        <v>29.9</v>
      </c>
      <c r="N387" s="1" t="n">
        <v>29.9</v>
      </c>
      <c r="O387" s="1" t="n">
        <v>1.01</v>
      </c>
      <c r="P387" s="1" t="n">
        <v>1.35</v>
      </c>
      <c r="Q387" s="1" t="n">
        <v>1.15</v>
      </c>
      <c r="R387" s="1" t="n">
        <v>-13</v>
      </c>
      <c r="S387" s="1" t="n">
        <v>19</v>
      </c>
      <c r="T387" s="1" t="n">
        <v>1494.7</v>
      </c>
      <c r="U387" s="1" t="n">
        <v>1521.8</v>
      </c>
      <c r="V387" s="1" t="s">
        <v>677</v>
      </c>
      <c r="W387" s="1" t="s">
        <v>491</v>
      </c>
    </row>
    <row r="388" customFormat="false" ht="15" hidden="false" customHeight="true" outlineLevel="0" collapsed="false">
      <c r="A388" s="1" t="n">
        <v>387</v>
      </c>
      <c r="B388" s="24" t="s">
        <v>751</v>
      </c>
      <c r="C388" s="1" t="s">
        <v>29</v>
      </c>
      <c r="D388" s="1" t="s">
        <v>21</v>
      </c>
      <c r="E388" s="1" t="s">
        <v>162</v>
      </c>
      <c r="F388" s="1" t="n">
        <v>2</v>
      </c>
      <c r="G388" s="1" t="n">
        <v>1</v>
      </c>
      <c r="H388" s="27" t="s">
        <v>242</v>
      </c>
      <c r="I388" s="1" t="n">
        <v>1</v>
      </c>
      <c r="J388" s="1" t="n">
        <v>1597.4</v>
      </c>
      <c r="K388" s="1" t="n">
        <v>1575.9</v>
      </c>
      <c r="L388" s="26" t="n">
        <v>0.459</v>
      </c>
      <c r="M388" s="1" t="n">
        <v>22.4</v>
      </c>
      <c r="N388" s="1" t="n">
        <v>20.3</v>
      </c>
      <c r="O388" s="1" t="n">
        <v>0.97</v>
      </c>
      <c r="P388" s="1" t="n">
        <v>1</v>
      </c>
      <c r="Q388" s="1" t="n">
        <v>1</v>
      </c>
      <c r="R388" s="1" t="n">
        <v>14.3</v>
      </c>
      <c r="S388" s="1" t="n">
        <v>-11</v>
      </c>
      <c r="T388" s="1" t="n">
        <v>1611.7</v>
      </c>
      <c r="U388" s="1" t="n">
        <v>1564.9</v>
      </c>
      <c r="V388" s="1" t="s">
        <v>629</v>
      </c>
      <c r="W388" s="1" t="s">
        <v>689</v>
      </c>
    </row>
    <row r="389" customFormat="false" ht="15" hidden="false" customHeight="true" outlineLevel="0" collapsed="false">
      <c r="A389" s="1" t="n">
        <v>388</v>
      </c>
      <c r="B389" s="24" t="s">
        <v>752</v>
      </c>
      <c r="C389" s="1" t="s">
        <v>31</v>
      </c>
      <c r="D389" s="1" t="s">
        <v>168</v>
      </c>
      <c r="E389" s="1" t="s">
        <v>146</v>
      </c>
      <c r="F389" s="1" t="n">
        <v>3</v>
      </c>
      <c r="G389" s="1" t="n">
        <v>2</v>
      </c>
      <c r="H389" s="27" t="s">
        <v>242</v>
      </c>
      <c r="I389" s="1" t="n">
        <v>1</v>
      </c>
      <c r="J389" s="1" t="n">
        <v>1479.4</v>
      </c>
      <c r="K389" s="1" t="n">
        <v>1516.6</v>
      </c>
      <c r="L389" s="26" t="n">
        <v>0.377</v>
      </c>
      <c r="M389" s="1" t="n">
        <v>17.7</v>
      </c>
      <c r="N389" s="1" t="n">
        <v>20.8</v>
      </c>
      <c r="O389" s="1" t="n">
        <v>1.09</v>
      </c>
      <c r="P389" s="1" t="n">
        <v>1</v>
      </c>
      <c r="Q389" s="1" t="n">
        <v>1</v>
      </c>
      <c r="R389" s="1" t="n">
        <v>12.8</v>
      </c>
      <c r="S389" s="1" t="n">
        <v>-12.9</v>
      </c>
      <c r="T389" s="1" t="n">
        <v>1492.1</v>
      </c>
      <c r="U389" s="1" t="n">
        <v>1503.6</v>
      </c>
      <c r="V389" s="1" t="s">
        <v>753</v>
      </c>
      <c r="W389" s="1" t="s">
        <v>754</v>
      </c>
    </row>
    <row r="390" customFormat="false" ht="15" hidden="false" customHeight="true" outlineLevel="0" collapsed="false">
      <c r="A390" s="1" t="n">
        <v>389</v>
      </c>
      <c r="B390" s="24" t="s">
        <v>755</v>
      </c>
      <c r="C390" s="1" t="s">
        <v>30</v>
      </c>
      <c r="D390" s="1" t="s">
        <v>181</v>
      </c>
      <c r="E390" s="1" t="s">
        <v>115</v>
      </c>
      <c r="F390" s="1" t="n">
        <v>1</v>
      </c>
      <c r="G390" s="1" t="n">
        <v>1</v>
      </c>
      <c r="H390" s="25" t="s">
        <v>239</v>
      </c>
      <c r="I390" s="1" t="n">
        <v>0</v>
      </c>
      <c r="J390" s="1" t="n">
        <v>1542.4</v>
      </c>
      <c r="K390" s="1" t="n">
        <v>1496.9</v>
      </c>
      <c r="L390" s="26" t="n">
        <v>0.493</v>
      </c>
      <c r="M390" s="1" t="n">
        <v>19.8</v>
      </c>
      <c r="N390" s="1" t="n">
        <v>23</v>
      </c>
      <c r="O390" s="1" t="n">
        <v>1</v>
      </c>
      <c r="P390" s="1" t="n">
        <v>0.9</v>
      </c>
      <c r="Q390" s="1" t="n">
        <v>1</v>
      </c>
      <c r="R390" s="1" t="n">
        <v>0.1</v>
      </c>
      <c r="S390" s="1" t="n">
        <v>-0.1</v>
      </c>
      <c r="T390" s="1" t="n">
        <v>1542.5</v>
      </c>
      <c r="U390" s="1" t="n">
        <v>1496.7</v>
      </c>
      <c r="V390" s="1" t="s">
        <v>564</v>
      </c>
      <c r="W390" s="1" t="s">
        <v>756</v>
      </c>
    </row>
    <row r="391" customFormat="false" ht="15" hidden="false" customHeight="true" outlineLevel="0" collapsed="false">
      <c r="A391" s="1" t="n">
        <v>390</v>
      </c>
      <c r="B391" s="24" t="s">
        <v>757</v>
      </c>
      <c r="C391" s="1" t="s">
        <v>33</v>
      </c>
      <c r="D391" s="1" t="s">
        <v>160</v>
      </c>
      <c r="E391" s="1" t="s">
        <v>135</v>
      </c>
      <c r="F391" s="1" t="n">
        <v>0</v>
      </c>
      <c r="G391" s="1" t="n">
        <v>5</v>
      </c>
      <c r="H391" s="28" t="s">
        <v>246</v>
      </c>
      <c r="I391" s="1" t="n">
        <v>5</v>
      </c>
      <c r="J391" s="1" t="n">
        <v>1460.4</v>
      </c>
      <c r="K391" s="1" t="n">
        <v>1557</v>
      </c>
      <c r="L391" s="26" t="n">
        <v>0.301</v>
      </c>
      <c r="M391" s="1" t="n">
        <v>28.8</v>
      </c>
      <c r="N391" s="1" t="n">
        <v>45</v>
      </c>
      <c r="O391" s="1" t="n">
        <v>0.88</v>
      </c>
      <c r="P391" s="1" t="n">
        <v>1.35</v>
      </c>
      <c r="Q391" s="1" t="n">
        <v>1.5</v>
      </c>
      <c r="R391" s="1" t="n">
        <v>-8.6</v>
      </c>
      <c r="S391" s="1" t="n">
        <v>27.1</v>
      </c>
      <c r="T391" s="1" t="n">
        <v>1451.8</v>
      </c>
      <c r="U391" s="1" t="n">
        <v>1584</v>
      </c>
      <c r="V391" s="1" t="s">
        <v>627</v>
      </c>
      <c r="W391" s="1" t="s">
        <v>640</v>
      </c>
    </row>
    <row r="392" customFormat="false" ht="15" hidden="false" customHeight="true" outlineLevel="0" collapsed="false">
      <c r="A392" s="1" t="n">
        <v>391</v>
      </c>
      <c r="B392" s="24" t="s">
        <v>757</v>
      </c>
      <c r="C392" s="1" t="s">
        <v>31</v>
      </c>
      <c r="D392" s="1" t="s">
        <v>20</v>
      </c>
      <c r="E392" s="1" t="s">
        <v>19</v>
      </c>
      <c r="F392" s="1" t="n">
        <v>0</v>
      </c>
      <c r="G392" s="1" t="n">
        <v>1</v>
      </c>
      <c r="H392" s="28" t="s">
        <v>246</v>
      </c>
      <c r="I392" s="1" t="n">
        <v>1</v>
      </c>
      <c r="J392" s="1" t="n">
        <v>1527.1</v>
      </c>
      <c r="K392" s="1" t="n">
        <v>1558.2</v>
      </c>
      <c r="L392" s="26" t="n">
        <v>0.385</v>
      </c>
      <c r="M392" s="1" t="n">
        <v>26</v>
      </c>
      <c r="N392" s="1" t="n">
        <v>32.8</v>
      </c>
      <c r="O392" s="1" t="n">
        <v>0.96</v>
      </c>
      <c r="P392" s="1" t="n">
        <v>1.35</v>
      </c>
      <c r="Q392" s="1" t="n">
        <v>1</v>
      </c>
      <c r="R392" s="1" t="n">
        <v>-10</v>
      </c>
      <c r="S392" s="1" t="n">
        <v>15.9</v>
      </c>
      <c r="T392" s="1" t="n">
        <v>1517.1</v>
      </c>
      <c r="U392" s="1" t="n">
        <v>1574.1</v>
      </c>
      <c r="V392" s="1" t="s">
        <v>542</v>
      </c>
      <c r="W392" s="1" t="s">
        <v>744</v>
      </c>
    </row>
    <row r="393" customFormat="false" ht="15" hidden="false" customHeight="true" outlineLevel="0" collapsed="false">
      <c r="A393" s="1" t="n">
        <v>392</v>
      </c>
      <c r="B393" s="24" t="s">
        <v>758</v>
      </c>
      <c r="C393" s="1" t="s">
        <v>30</v>
      </c>
      <c r="D393" s="1" t="s">
        <v>16</v>
      </c>
      <c r="E393" s="1" t="s">
        <v>124</v>
      </c>
      <c r="F393" s="1" t="n">
        <v>5</v>
      </c>
      <c r="G393" s="1" t="n">
        <v>1</v>
      </c>
      <c r="H393" s="27" t="s">
        <v>242</v>
      </c>
      <c r="I393" s="1" t="n">
        <v>4</v>
      </c>
      <c r="J393" s="1" t="n">
        <v>1634.1</v>
      </c>
      <c r="K393" s="1" t="n">
        <v>1511.3</v>
      </c>
      <c r="L393" s="26" t="n">
        <v>0.603</v>
      </c>
      <c r="M393" s="1" t="n">
        <v>29.2</v>
      </c>
      <c r="N393" s="1" t="n">
        <v>26.5</v>
      </c>
      <c r="O393" s="1" t="n">
        <v>0.85</v>
      </c>
      <c r="P393" s="1" t="n">
        <v>1</v>
      </c>
      <c r="Q393" s="1" t="n">
        <v>1.5</v>
      </c>
      <c r="R393" s="1" t="n">
        <v>20.3</v>
      </c>
      <c r="S393" s="1" t="n">
        <v>-10.5</v>
      </c>
      <c r="T393" s="1" t="n">
        <v>1654.5</v>
      </c>
      <c r="U393" s="1" t="n">
        <v>1500.8</v>
      </c>
      <c r="V393" s="1" t="s">
        <v>606</v>
      </c>
      <c r="W393" s="1" t="s">
        <v>759</v>
      </c>
    </row>
    <row r="394" customFormat="false" ht="15" hidden="false" customHeight="true" outlineLevel="0" collapsed="false">
      <c r="A394" s="1" t="n">
        <v>393</v>
      </c>
      <c r="B394" s="24" t="s">
        <v>760</v>
      </c>
      <c r="C394" s="1" t="s">
        <v>31</v>
      </c>
      <c r="D394" s="1" t="s">
        <v>163</v>
      </c>
      <c r="E394" s="1" t="s">
        <v>148</v>
      </c>
      <c r="F394" s="1" t="n">
        <v>0</v>
      </c>
      <c r="G394" s="1" t="n">
        <v>3</v>
      </c>
      <c r="H394" s="28" t="s">
        <v>246</v>
      </c>
      <c r="I394" s="1" t="n">
        <v>3</v>
      </c>
      <c r="J394" s="1" t="n">
        <v>1512</v>
      </c>
      <c r="K394" s="1" t="n">
        <v>1472.1</v>
      </c>
      <c r="L394" s="26" t="n">
        <v>0.485</v>
      </c>
      <c r="M394" s="1" t="n">
        <v>31.2</v>
      </c>
      <c r="N394" s="1" t="n">
        <v>44.4</v>
      </c>
      <c r="O394" s="1" t="n">
        <v>1.1</v>
      </c>
      <c r="P394" s="1" t="n">
        <v>1.35</v>
      </c>
      <c r="Q394" s="1" t="n">
        <v>1.3</v>
      </c>
      <c r="R394" s="1" t="n">
        <v>-15.1</v>
      </c>
      <c r="S394" s="1" t="n">
        <v>34.9</v>
      </c>
      <c r="T394" s="1" t="n">
        <v>1496.9</v>
      </c>
      <c r="U394" s="1" t="n">
        <v>1507</v>
      </c>
      <c r="V394" s="1" t="s">
        <v>466</v>
      </c>
      <c r="W394" s="1" t="s">
        <v>608</v>
      </c>
    </row>
    <row r="395" customFormat="false" ht="15" hidden="false" customHeight="true" outlineLevel="0" collapsed="false">
      <c r="A395" s="1" t="n">
        <v>394</v>
      </c>
      <c r="B395" s="24" t="s">
        <v>761</v>
      </c>
      <c r="C395" s="1" t="s">
        <v>29</v>
      </c>
      <c r="D395" s="1" t="s">
        <v>126</v>
      </c>
      <c r="E395" s="1" t="s">
        <v>153</v>
      </c>
      <c r="F395" s="1" t="n">
        <v>1</v>
      </c>
      <c r="G395" s="1" t="n">
        <v>0</v>
      </c>
      <c r="H395" s="27" t="s">
        <v>242</v>
      </c>
      <c r="I395" s="1" t="n">
        <v>1</v>
      </c>
      <c r="J395" s="1" t="n">
        <v>1524.1</v>
      </c>
      <c r="K395" s="1" t="n">
        <v>1462</v>
      </c>
      <c r="L395" s="26" t="n">
        <v>0.517</v>
      </c>
      <c r="M395" s="1" t="n">
        <v>21.2</v>
      </c>
      <c r="N395" s="1" t="n">
        <v>18.4</v>
      </c>
      <c r="O395" s="1" t="n">
        <v>0.92</v>
      </c>
      <c r="P395" s="1" t="n">
        <v>1</v>
      </c>
      <c r="Q395" s="1" t="n">
        <v>1</v>
      </c>
      <c r="R395" s="1" t="n">
        <v>12.4</v>
      </c>
      <c r="S395" s="1" t="n">
        <v>-8.9</v>
      </c>
      <c r="T395" s="1" t="n">
        <v>1536.5</v>
      </c>
      <c r="U395" s="1" t="n">
        <v>1453.1</v>
      </c>
      <c r="V395" s="1" t="s">
        <v>724</v>
      </c>
      <c r="W395" s="1" t="s">
        <v>462</v>
      </c>
    </row>
    <row r="396" customFormat="false" ht="15" hidden="false" customHeight="true" outlineLevel="0" collapsed="false">
      <c r="A396" s="1" t="n">
        <v>395</v>
      </c>
      <c r="B396" s="24" t="s">
        <v>761</v>
      </c>
      <c r="C396" s="1" t="s">
        <v>30</v>
      </c>
      <c r="D396" s="1" t="s">
        <v>151</v>
      </c>
      <c r="E396" s="1" t="s">
        <v>123</v>
      </c>
      <c r="F396" s="1" t="n">
        <v>2</v>
      </c>
      <c r="G396" s="1" t="n">
        <v>3</v>
      </c>
      <c r="H396" s="28" t="s">
        <v>246</v>
      </c>
      <c r="I396" s="1" t="n">
        <v>1</v>
      </c>
      <c r="J396" s="1" t="n">
        <v>1468.7</v>
      </c>
      <c r="K396" s="1" t="n">
        <v>1449.4</v>
      </c>
      <c r="L396" s="26" t="n">
        <v>0.456</v>
      </c>
      <c r="M396" s="1" t="n">
        <v>26.9</v>
      </c>
      <c r="N396" s="1" t="n">
        <v>22.9</v>
      </c>
      <c r="O396" s="1" t="n">
        <v>1.05</v>
      </c>
      <c r="P396" s="1" t="n">
        <v>1.35</v>
      </c>
      <c r="Q396" s="1" t="n">
        <v>1</v>
      </c>
      <c r="R396" s="1" t="n">
        <v>-12.3</v>
      </c>
      <c r="S396" s="1" t="n">
        <v>12.7</v>
      </c>
      <c r="T396" s="1" t="n">
        <v>1456.4</v>
      </c>
      <c r="U396" s="1" t="n">
        <v>1462.1</v>
      </c>
      <c r="V396" s="1" t="s">
        <v>762</v>
      </c>
      <c r="W396" s="1" t="s">
        <v>476</v>
      </c>
    </row>
    <row r="397" customFormat="false" ht="15" hidden="false" customHeight="true" outlineLevel="0" collapsed="false">
      <c r="A397" s="1" t="n">
        <v>396</v>
      </c>
      <c r="B397" s="24" t="s">
        <v>763</v>
      </c>
      <c r="C397" s="1" t="s">
        <v>31</v>
      </c>
      <c r="D397" s="1" t="s">
        <v>165</v>
      </c>
      <c r="E397" s="1" t="s">
        <v>168</v>
      </c>
      <c r="F397" s="1" t="n">
        <v>2</v>
      </c>
      <c r="G397" s="1" t="n">
        <v>0</v>
      </c>
      <c r="H397" s="27" t="s">
        <v>242</v>
      </c>
      <c r="I397" s="1" t="n">
        <v>2</v>
      </c>
      <c r="J397" s="1" t="n">
        <v>1511.8</v>
      </c>
      <c r="K397" s="1" t="n">
        <v>1492.1</v>
      </c>
      <c r="L397" s="26" t="n">
        <v>0.456</v>
      </c>
      <c r="M397" s="1" t="n">
        <v>21.9</v>
      </c>
      <c r="N397" s="1" t="n">
        <v>21.3</v>
      </c>
      <c r="O397" s="1" t="n">
        <v>0.98</v>
      </c>
      <c r="P397" s="1" t="n">
        <v>1</v>
      </c>
      <c r="Q397" s="1" t="n">
        <v>1.15</v>
      </c>
      <c r="R397" s="1" t="n">
        <v>16.3</v>
      </c>
      <c r="S397" s="1" t="n">
        <v>-11.6</v>
      </c>
      <c r="T397" s="1" t="n">
        <v>1528.1</v>
      </c>
      <c r="U397" s="1" t="n">
        <v>1480.6</v>
      </c>
      <c r="V397" s="1" t="s">
        <v>529</v>
      </c>
      <c r="W397" s="1" t="s">
        <v>759</v>
      </c>
    </row>
    <row r="398" customFormat="false" ht="15" hidden="false" customHeight="true" outlineLevel="0" collapsed="false">
      <c r="A398" s="1" t="n">
        <v>397</v>
      </c>
      <c r="B398" s="24" t="s">
        <v>764</v>
      </c>
      <c r="C398" s="1" t="s">
        <v>32</v>
      </c>
      <c r="D398" s="1" t="s">
        <v>187</v>
      </c>
      <c r="E398" s="1" t="s">
        <v>183</v>
      </c>
      <c r="F398" s="1" t="n">
        <v>1</v>
      </c>
      <c r="G398" s="1" t="n">
        <v>1</v>
      </c>
      <c r="H398" s="25" t="s">
        <v>239</v>
      </c>
      <c r="I398" s="1" t="n">
        <v>0</v>
      </c>
      <c r="J398" s="1" t="n">
        <v>1512.2</v>
      </c>
      <c r="K398" s="1" t="n">
        <v>1503.8</v>
      </c>
      <c r="L398" s="26" t="n">
        <v>0.44</v>
      </c>
      <c r="M398" s="1" t="n">
        <v>15.3</v>
      </c>
      <c r="N398" s="1" t="n">
        <v>19.6</v>
      </c>
      <c r="O398" s="1" t="n">
        <v>1</v>
      </c>
      <c r="P398" s="1" t="n">
        <v>0.9</v>
      </c>
      <c r="Q398" s="1" t="n">
        <v>1</v>
      </c>
      <c r="R398" s="1" t="n">
        <v>0.9</v>
      </c>
      <c r="S398" s="1" t="n">
        <v>-1.2</v>
      </c>
      <c r="T398" s="1" t="n">
        <v>1513.1</v>
      </c>
      <c r="U398" s="1" t="n">
        <v>1502.6</v>
      </c>
      <c r="V398" s="1" t="s">
        <v>765</v>
      </c>
      <c r="W398" s="1" t="s">
        <v>553</v>
      </c>
    </row>
    <row r="399" customFormat="false" ht="15" hidden="false" customHeight="true" outlineLevel="0" collapsed="false">
      <c r="A399" s="1" t="n">
        <v>398</v>
      </c>
      <c r="B399" s="24" t="s">
        <v>766</v>
      </c>
      <c r="C399" s="1" t="s">
        <v>31</v>
      </c>
      <c r="D399" s="1" t="s">
        <v>146</v>
      </c>
      <c r="E399" s="1" t="s">
        <v>178</v>
      </c>
      <c r="F399" s="1" t="n">
        <v>1</v>
      </c>
      <c r="G399" s="1" t="n">
        <v>0</v>
      </c>
      <c r="H399" s="27" t="s">
        <v>242</v>
      </c>
      <c r="I399" s="1" t="n">
        <v>1</v>
      </c>
      <c r="J399" s="1" t="n">
        <v>1503.6</v>
      </c>
      <c r="K399" s="1" t="n">
        <v>1498.2</v>
      </c>
      <c r="L399" s="26" t="n">
        <v>0.436</v>
      </c>
      <c r="M399" s="1" t="n">
        <v>19.4</v>
      </c>
      <c r="N399" s="1" t="n">
        <v>19.9</v>
      </c>
      <c r="O399" s="1" t="n">
        <v>0.99</v>
      </c>
      <c r="P399" s="1" t="n">
        <v>1</v>
      </c>
      <c r="Q399" s="1" t="n">
        <v>1</v>
      </c>
      <c r="R399" s="1" t="n">
        <v>12.9</v>
      </c>
      <c r="S399" s="1" t="n">
        <v>-11.2</v>
      </c>
      <c r="T399" s="1" t="n">
        <v>1516.5</v>
      </c>
      <c r="U399" s="1" t="n">
        <v>1487</v>
      </c>
      <c r="V399" s="1" t="s">
        <v>651</v>
      </c>
      <c r="W399" s="1" t="s">
        <v>767</v>
      </c>
    </row>
    <row r="400" customFormat="false" ht="15" hidden="false" customHeight="true" outlineLevel="0" collapsed="false">
      <c r="A400" s="1" t="n">
        <v>399</v>
      </c>
      <c r="B400" s="24" t="s">
        <v>766</v>
      </c>
      <c r="C400" s="1" t="s">
        <v>33</v>
      </c>
      <c r="D400" s="1" t="s">
        <v>171</v>
      </c>
      <c r="E400" s="1" t="s">
        <v>120</v>
      </c>
      <c r="F400" s="1" t="n">
        <v>1</v>
      </c>
      <c r="G400" s="1" t="n">
        <v>0</v>
      </c>
      <c r="H400" s="27" t="s">
        <v>242</v>
      </c>
      <c r="I400" s="1" t="n">
        <v>1</v>
      </c>
      <c r="J400" s="1" t="n">
        <v>1508.1</v>
      </c>
      <c r="K400" s="1" t="n">
        <v>1467.3</v>
      </c>
      <c r="L400" s="26" t="n">
        <v>0.487</v>
      </c>
      <c r="M400" s="1" t="n">
        <v>21.8</v>
      </c>
      <c r="N400" s="1" t="n">
        <v>16.1</v>
      </c>
      <c r="O400" s="1" t="n">
        <v>0.95</v>
      </c>
      <c r="P400" s="1" t="n">
        <v>1</v>
      </c>
      <c r="Q400" s="1" t="n">
        <v>1</v>
      </c>
      <c r="R400" s="1" t="n">
        <v>13.4</v>
      </c>
      <c r="S400" s="1" t="n">
        <v>-8.3</v>
      </c>
      <c r="T400" s="1" t="n">
        <v>1521.5</v>
      </c>
      <c r="U400" s="1" t="n">
        <v>1459</v>
      </c>
      <c r="V400" s="1" t="s">
        <v>608</v>
      </c>
      <c r="W400" s="1" t="s">
        <v>743</v>
      </c>
    </row>
    <row r="401" customFormat="false" ht="15" hidden="false" customHeight="true" outlineLevel="0" collapsed="false">
      <c r="A401" s="1" t="n">
        <v>400</v>
      </c>
      <c r="B401" s="24" t="s">
        <v>768</v>
      </c>
      <c r="C401" s="1" t="s">
        <v>30</v>
      </c>
      <c r="D401" s="1" t="s">
        <v>176</v>
      </c>
      <c r="E401" s="1" t="s">
        <v>124</v>
      </c>
      <c r="F401" s="1" t="n">
        <v>0</v>
      </c>
      <c r="G401" s="1" t="n">
        <v>2</v>
      </c>
      <c r="H401" s="28" t="s">
        <v>246</v>
      </c>
      <c r="I401" s="1" t="n">
        <v>2</v>
      </c>
      <c r="J401" s="1" t="n">
        <v>1480.2</v>
      </c>
      <c r="K401" s="1" t="n">
        <v>1500.8</v>
      </c>
      <c r="L401" s="26" t="n">
        <v>0.4</v>
      </c>
      <c r="M401" s="1" t="n">
        <v>24.4</v>
      </c>
      <c r="N401" s="1" t="n">
        <v>34.8</v>
      </c>
      <c r="O401" s="1" t="n">
        <v>0.97</v>
      </c>
      <c r="P401" s="1" t="n">
        <v>1.35</v>
      </c>
      <c r="Q401" s="1" t="n">
        <v>1.15</v>
      </c>
      <c r="R401" s="1" t="n">
        <v>-9.8</v>
      </c>
      <c r="S401" s="1" t="n">
        <v>20.9</v>
      </c>
      <c r="T401" s="1" t="n">
        <v>1470.4</v>
      </c>
      <c r="U401" s="1" t="n">
        <v>1521.6</v>
      </c>
      <c r="V401" s="1" t="s">
        <v>566</v>
      </c>
      <c r="W401" s="1" t="s">
        <v>563</v>
      </c>
    </row>
    <row r="402" customFormat="false" ht="15" hidden="false" customHeight="true" outlineLevel="0" collapsed="false">
      <c r="A402" s="1" t="n">
        <v>401</v>
      </c>
      <c r="B402" s="24" t="s">
        <v>768</v>
      </c>
      <c r="C402" s="1" t="s">
        <v>29</v>
      </c>
      <c r="D402" s="1" t="s">
        <v>179</v>
      </c>
      <c r="E402" s="1" t="s">
        <v>126</v>
      </c>
      <c r="F402" s="1" t="n">
        <v>1</v>
      </c>
      <c r="G402" s="1" t="n">
        <v>3</v>
      </c>
      <c r="H402" s="28" t="s">
        <v>246</v>
      </c>
      <c r="I402" s="1" t="n">
        <v>2</v>
      </c>
      <c r="J402" s="1" t="n">
        <v>1496.1</v>
      </c>
      <c r="K402" s="1" t="n">
        <v>1536.5</v>
      </c>
      <c r="L402" s="26" t="n">
        <v>0.373</v>
      </c>
      <c r="M402" s="1" t="n">
        <v>28</v>
      </c>
      <c r="N402" s="1" t="n">
        <v>29.5</v>
      </c>
      <c r="O402" s="1" t="n">
        <v>0.95</v>
      </c>
      <c r="P402" s="1" t="n">
        <v>1.35</v>
      </c>
      <c r="Q402" s="1" t="n">
        <v>1.15</v>
      </c>
      <c r="R402" s="1" t="n">
        <v>-10.4</v>
      </c>
      <c r="S402" s="1" t="n">
        <v>16.9</v>
      </c>
      <c r="T402" s="1" t="n">
        <v>1485.7</v>
      </c>
      <c r="U402" s="1" t="n">
        <v>1553.4</v>
      </c>
      <c r="V402" s="1" t="s">
        <v>430</v>
      </c>
      <c r="W402" s="1" t="s">
        <v>543</v>
      </c>
    </row>
    <row r="403" customFormat="false" ht="15" hidden="false" customHeight="true" outlineLevel="0" collapsed="false">
      <c r="A403" s="1" t="n">
        <v>402</v>
      </c>
      <c r="B403" s="24" t="s">
        <v>769</v>
      </c>
      <c r="C403" s="1" t="s">
        <v>30</v>
      </c>
      <c r="D403" s="1" t="s">
        <v>175</v>
      </c>
      <c r="E403" s="1" t="s">
        <v>181</v>
      </c>
      <c r="F403" s="1" t="n">
        <v>1</v>
      </c>
      <c r="G403" s="1" t="n">
        <v>2</v>
      </c>
      <c r="H403" s="28" t="s">
        <v>246</v>
      </c>
      <c r="I403" s="1" t="n">
        <v>1</v>
      </c>
      <c r="J403" s="1" t="n">
        <v>1468</v>
      </c>
      <c r="K403" s="1" t="n">
        <v>1542.5</v>
      </c>
      <c r="L403" s="26" t="n">
        <v>0.328</v>
      </c>
      <c r="M403" s="1" t="n">
        <v>19.8</v>
      </c>
      <c r="N403" s="1" t="n">
        <v>24.5</v>
      </c>
      <c r="O403" s="1" t="n">
        <v>0.91</v>
      </c>
      <c r="P403" s="1" t="n">
        <v>1.35</v>
      </c>
      <c r="Q403" s="1" t="n">
        <v>1</v>
      </c>
      <c r="R403" s="1" t="n">
        <v>-6.5</v>
      </c>
      <c r="S403" s="1" t="n">
        <v>10.5</v>
      </c>
      <c r="T403" s="1" t="n">
        <v>1461.5</v>
      </c>
      <c r="U403" s="1" t="n">
        <v>1553</v>
      </c>
      <c r="V403" s="1" t="s">
        <v>466</v>
      </c>
      <c r="W403" s="1" t="s">
        <v>640</v>
      </c>
    </row>
    <row r="404" customFormat="false" ht="15" hidden="false" customHeight="true" outlineLevel="0" collapsed="false">
      <c r="A404" s="1" t="n">
        <v>403</v>
      </c>
      <c r="B404" s="24" t="s">
        <v>770</v>
      </c>
      <c r="C404" s="1" t="s">
        <v>31</v>
      </c>
      <c r="D404" s="1" t="s">
        <v>22</v>
      </c>
      <c r="E404" s="1" t="s">
        <v>174</v>
      </c>
      <c r="F404" s="1" t="n">
        <v>1</v>
      </c>
      <c r="G404" s="1" t="n">
        <v>0</v>
      </c>
      <c r="H404" s="27" t="s">
        <v>242</v>
      </c>
      <c r="I404" s="1" t="n">
        <v>1</v>
      </c>
      <c r="J404" s="1" t="n">
        <v>1603.4</v>
      </c>
      <c r="K404" s="1" t="n">
        <v>1455.8</v>
      </c>
      <c r="L404" s="26" t="n">
        <v>0.637</v>
      </c>
      <c r="M404" s="1" t="n">
        <v>21.6</v>
      </c>
      <c r="N404" s="1" t="n">
        <v>13.9</v>
      </c>
      <c r="O404" s="1" t="n">
        <v>0.82</v>
      </c>
      <c r="P404" s="1" t="n">
        <v>1</v>
      </c>
      <c r="Q404" s="1" t="n">
        <v>1</v>
      </c>
      <c r="R404" s="1" t="n">
        <v>10</v>
      </c>
      <c r="S404" s="1" t="n">
        <v>-5</v>
      </c>
      <c r="T404" s="1" t="n">
        <v>1613.4</v>
      </c>
      <c r="U404" s="1" t="n">
        <v>1450.8</v>
      </c>
      <c r="V404" s="1" t="s">
        <v>557</v>
      </c>
      <c r="W404" s="1" t="s">
        <v>666</v>
      </c>
    </row>
    <row r="405" customFormat="false" ht="15" hidden="false" customHeight="true" outlineLevel="0" collapsed="false">
      <c r="A405" s="1" t="n">
        <v>404</v>
      </c>
      <c r="B405" s="24" t="s">
        <v>771</v>
      </c>
      <c r="C405" s="1" t="s">
        <v>32</v>
      </c>
      <c r="D405" s="1" t="s">
        <v>191</v>
      </c>
      <c r="E405" s="1" t="s">
        <v>195</v>
      </c>
      <c r="F405" s="1" t="n">
        <v>2</v>
      </c>
      <c r="G405" s="1" t="n">
        <v>1</v>
      </c>
      <c r="H405" s="27" t="s">
        <v>242</v>
      </c>
      <c r="I405" s="1" t="n">
        <v>1</v>
      </c>
      <c r="J405" s="1" t="n">
        <v>1481.3</v>
      </c>
      <c r="K405" s="1" t="n">
        <v>1531.9</v>
      </c>
      <c r="L405" s="26" t="n">
        <v>0.359</v>
      </c>
      <c r="M405" s="1" t="n">
        <v>19.2</v>
      </c>
      <c r="N405" s="1" t="n">
        <v>23.5</v>
      </c>
      <c r="O405" s="1" t="n">
        <v>1.13</v>
      </c>
      <c r="P405" s="1" t="n">
        <v>1</v>
      </c>
      <c r="Q405" s="1" t="n">
        <v>1</v>
      </c>
      <c r="R405" s="1" t="n">
        <v>14.2</v>
      </c>
      <c r="S405" s="1" t="n">
        <v>-15.1</v>
      </c>
      <c r="T405" s="1" t="n">
        <v>1495.5</v>
      </c>
      <c r="U405" s="1" t="n">
        <v>1516.8</v>
      </c>
      <c r="V405" s="1" t="s">
        <v>529</v>
      </c>
      <c r="W405" s="1" t="s">
        <v>569</v>
      </c>
    </row>
    <row r="406" customFormat="false" ht="15" hidden="false" customHeight="true" outlineLevel="0" collapsed="false">
      <c r="A406" s="1" t="n">
        <v>405</v>
      </c>
      <c r="B406" s="24" t="s">
        <v>771</v>
      </c>
      <c r="C406" s="1" t="s">
        <v>32</v>
      </c>
      <c r="D406" s="1" t="s">
        <v>190</v>
      </c>
      <c r="E406" s="1" t="s">
        <v>194</v>
      </c>
      <c r="F406" s="1" t="n">
        <v>2</v>
      </c>
      <c r="G406" s="1" t="n">
        <v>1</v>
      </c>
      <c r="H406" s="27" t="s">
        <v>242</v>
      </c>
      <c r="I406" s="1" t="n">
        <v>1</v>
      </c>
      <c r="J406" s="1" t="n">
        <v>1523.3</v>
      </c>
      <c r="K406" s="1" t="n">
        <v>1448.7</v>
      </c>
      <c r="L406" s="26" t="n">
        <v>0.535</v>
      </c>
      <c r="M406" s="1" t="n">
        <v>18.1</v>
      </c>
      <c r="N406" s="1" t="n">
        <v>14.6</v>
      </c>
      <c r="O406" s="1" t="n">
        <v>0.91</v>
      </c>
      <c r="P406" s="1" t="n">
        <v>1</v>
      </c>
      <c r="Q406" s="1" t="n">
        <v>1</v>
      </c>
      <c r="R406" s="1" t="n">
        <v>10.2</v>
      </c>
      <c r="S406" s="1" t="n">
        <v>-6.8</v>
      </c>
      <c r="T406" s="1" t="n">
        <v>1533.5</v>
      </c>
      <c r="U406" s="1" t="n">
        <v>1441.9</v>
      </c>
      <c r="V406" s="1" t="s">
        <v>772</v>
      </c>
      <c r="W406" s="1" t="s">
        <v>441</v>
      </c>
    </row>
    <row r="407" customFormat="false" ht="15" hidden="false" customHeight="true" outlineLevel="0" collapsed="false">
      <c r="A407" s="1" t="n">
        <v>406</v>
      </c>
      <c r="B407" s="24" t="s">
        <v>771</v>
      </c>
      <c r="C407" s="1" t="s">
        <v>32</v>
      </c>
      <c r="D407" s="1" t="s">
        <v>198</v>
      </c>
      <c r="E407" s="1" t="s">
        <v>197</v>
      </c>
      <c r="F407" s="1" t="n">
        <v>0</v>
      </c>
      <c r="G407" s="1" t="n">
        <v>0</v>
      </c>
      <c r="H407" s="25" t="s">
        <v>239</v>
      </c>
      <c r="I407" s="1" t="n">
        <v>0</v>
      </c>
      <c r="J407" s="1" t="n">
        <v>1481.3</v>
      </c>
      <c r="K407" s="1" t="n">
        <v>1494.7</v>
      </c>
      <c r="L407" s="26" t="n">
        <v>0.41</v>
      </c>
      <c r="M407" s="1" t="n">
        <v>19.6</v>
      </c>
      <c r="N407" s="1" t="n">
        <v>19.6</v>
      </c>
      <c r="O407" s="1" t="n">
        <v>1</v>
      </c>
      <c r="P407" s="1" t="n">
        <v>1.15</v>
      </c>
      <c r="Q407" s="1" t="n">
        <v>1</v>
      </c>
      <c r="R407" s="1" t="n">
        <v>1.8</v>
      </c>
      <c r="S407" s="1" t="n">
        <v>-1.8</v>
      </c>
      <c r="T407" s="1" t="n">
        <v>1483</v>
      </c>
      <c r="U407" s="1" t="n">
        <v>1492.9</v>
      </c>
      <c r="V407" s="1" t="s">
        <v>507</v>
      </c>
      <c r="W407" s="1" t="s">
        <v>773</v>
      </c>
    </row>
    <row r="408" customFormat="false" ht="15" hidden="false" customHeight="true" outlineLevel="0" collapsed="false">
      <c r="A408" s="1" t="n">
        <v>407</v>
      </c>
      <c r="B408" s="24" t="s">
        <v>771</v>
      </c>
      <c r="C408" s="1" t="s">
        <v>32</v>
      </c>
      <c r="D408" s="1" t="s">
        <v>185</v>
      </c>
      <c r="E408" s="1" t="s">
        <v>189</v>
      </c>
      <c r="F408" s="1" t="n">
        <v>3</v>
      </c>
      <c r="G408" s="1" t="n">
        <v>1</v>
      </c>
      <c r="H408" s="27" t="s">
        <v>242</v>
      </c>
      <c r="I408" s="1" t="n">
        <v>2</v>
      </c>
      <c r="J408" s="1" t="n">
        <v>1591.2</v>
      </c>
      <c r="K408" s="1" t="n">
        <v>1558.7</v>
      </c>
      <c r="L408" s="26" t="n">
        <v>0.475</v>
      </c>
      <c r="M408" s="1" t="n">
        <v>24.3</v>
      </c>
      <c r="N408" s="1" t="n">
        <v>24.1</v>
      </c>
      <c r="O408" s="1" t="n">
        <v>0.96</v>
      </c>
      <c r="P408" s="1" t="n">
        <v>1</v>
      </c>
      <c r="Q408" s="1" t="n">
        <v>1.15</v>
      </c>
      <c r="R408" s="1" t="n">
        <v>17.6</v>
      </c>
      <c r="S408" s="1" t="n">
        <v>-12.7</v>
      </c>
      <c r="T408" s="1" t="n">
        <v>1608.8</v>
      </c>
      <c r="U408" s="1" t="n">
        <v>1546.1</v>
      </c>
      <c r="V408" s="1" t="s">
        <v>557</v>
      </c>
      <c r="W408" s="1" t="s">
        <v>585</v>
      </c>
    </row>
    <row r="409" customFormat="false" ht="15" hidden="false" customHeight="true" outlineLevel="0" collapsed="false">
      <c r="A409" s="1" t="n">
        <v>408</v>
      </c>
      <c r="B409" s="24" t="s">
        <v>774</v>
      </c>
      <c r="C409" s="1" t="s">
        <v>29</v>
      </c>
      <c r="D409" s="1" t="s">
        <v>129</v>
      </c>
      <c r="E409" s="1" t="s">
        <v>131</v>
      </c>
      <c r="F409" s="1" t="n">
        <v>2</v>
      </c>
      <c r="G409" s="1" t="n">
        <v>2</v>
      </c>
      <c r="H409" s="25" t="s">
        <v>239</v>
      </c>
      <c r="I409" s="1" t="n">
        <v>0</v>
      </c>
      <c r="J409" s="1" t="n">
        <v>1558.9</v>
      </c>
      <c r="K409" s="1" t="n">
        <v>1436</v>
      </c>
      <c r="L409" s="26" t="n">
        <v>0.603</v>
      </c>
      <c r="M409" s="1" t="n">
        <v>17.1</v>
      </c>
      <c r="N409" s="1" t="n">
        <v>18.6</v>
      </c>
      <c r="O409" s="1" t="n">
        <v>1</v>
      </c>
      <c r="P409" s="1" t="n">
        <v>0.9</v>
      </c>
      <c r="Q409" s="1" t="n">
        <v>1</v>
      </c>
      <c r="R409" s="1" t="n">
        <v>-1.8</v>
      </c>
      <c r="S409" s="1" t="n">
        <v>1.9</v>
      </c>
      <c r="T409" s="1" t="n">
        <v>1557.1</v>
      </c>
      <c r="U409" s="1" t="n">
        <v>1438</v>
      </c>
      <c r="V409" s="1" t="s">
        <v>775</v>
      </c>
      <c r="W409" s="1" t="s">
        <v>483</v>
      </c>
    </row>
    <row r="410" customFormat="false" ht="15" hidden="false" customHeight="true" outlineLevel="0" collapsed="false">
      <c r="A410" s="1" t="n">
        <v>409</v>
      </c>
      <c r="B410" s="24" t="s">
        <v>774</v>
      </c>
      <c r="C410" s="1" t="s">
        <v>29</v>
      </c>
      <c r="D410" s="1" t="s">
        <v>138</v>
      </c>
      <c r="E410" s="1" t="s">
        <v>127</v>
      </c>
      <c r="F410" s="1" t="n">
        <v>1</v>
      </c>
      <c r="G410" s="1" t="n">
        <v>1</v>
      </c>
      <c r="H410" s="25" t="s">
        <v>239</v>
      </c>
      <c r="I410" s="1" t="n">
        <v>0</v>
      </c>
      <c r="J410" s="1" t="n">
        <v>1559.1</v>
      </c>
      <c r="K410" s="1" t="n">
        <v>1516.8</v>
      </c>
      <c r="L410" s="26" t="n">
        <v>0.489</v>
      </c>
      <c r="M410" s="1" t="n">
        <v>19.8</v>
      </c>
      <c r="N410" s="1" t="n">
        <v>19.6</v>
      </c>
      <c r="O410" s="1" t="n">
        <v>1</v>
      </c>
      <c r="P410" s="1" t="n">
        <v>0.9</v>
      </c>
      <c r="Q410" s="1" t="n">
        <v>1</v>
      </c>
      <c r="R410" s="1" t="n">
        <v>0.2</v>
      </c>
      <c r="S410" s="1" t="n">
        <v>-0.2</v>
      </c>
      <c r="T410" s="1" t="n">
        <v>1559.3</v>
      </c>
      <c r="U410" s="1" t="n">
        <v>1516.6</v>
      </c>
      <c r="V410" s="1" t="s">
        <v>637</v>
      </c>
      <c r="W410" s="1" t="s">
        <v>553</v>
      </c>
    </row>
    <row r="411" customFormat="false" ht="15" hidden="false" customHeight="true" outlineLevel="0" collapsed="false">
      <c r="A411" s="1" t="n">
        <v>410</v>
      </c>
      <c r="B411" s="24" t="s">
        <v>774</v>
      </c>
      <c r="C411" s="1" t="s">
        <v>29</v>
      </c>
      <c r="D411" s="1" t="s">
        <v>152</v>
      </c>
      <c r="E411" s="1" t="s">
        <v>125</v>
      </c>
      <c r="F411" s="1" t="n">
        <v>4</v>
      </c>
      <c r="G411" s="1" t="n">
        <v>3</v>
      </c>
      <c r="H411" s="27" t="s">
        <v>242</v>
      </c>
      <c r="I411" s="1" t="n">
        <v>1</v>
      </c>
      <c r="J411" s="1" t="n">
        <v>1497.9</v>
      </c>
      <c r="K411" s="1" t="n">
        <v>1452.9</v>
      </c>
      <c r="L411" s="26" t="n">
        <v>0.493</v>
      </c>
      <c r="M411" s="1" t="n">
        <v>15.2</v>
      </c>
      <c r="N411" s="1" t="n">
        <v>17.9</v>
      </c>
      <c r="O411" s="1" t="n">
        <v>0.94</v>
      </c>
      <c r="P411" s="1" t="n">
        <v>1</v>
      </c>
      <c r="Q411" s="1" t="n">
        <v>1</v>
      </c>
      <c r="R411" s="1" t="n">
        <v>9.3</v>
      </c>
      <c r="S411" s="1" t="n">
        <v>-9.1</v>
      </c>
      <c r="T411" s="1" t="n">
        <v>1507.2</v>
      </c>
      <c r="U411" s="1" t="n">
        <v>1443.8</v>
      </c>
      <c r="V411" s="1" t="s">
        <v>454</v>
      </c>
      <c r="W411" s="1" t="s">
        <v>462</v>
      </c>
    </row>
    <row r="412" customFormat="false" ht="15" hidden="false" customHeight="true" outlineLevel="0" collapsed="false">
      <c r="A412" s="1" t="n">
        <v>411</v>
      </c>
      <c r="B412" s="24" t="s">
        <v>774</v>
      </c>
      <c r="C412" s="1" t="s">
        <v>29</v>
      </c>
      <c r="D412" s="1" t="s">
        <v>23</v>
      </c>
      <c r="E412" s="1" t="s">
        <v>133</v>
      </c>
      <c r="F412" s="1" t="n">
        <v>1</v>
      </c>
      <c r="G412" s="1" t="n">
        <v>0</v>
      </c>
      <c r="H412" s="27" t="s">
        <v>242</v>
      </c>
      <c r="I412" s="1" t="n">
        <v>1</v>
      </c>
      <c r="J412" s="1" t="n">
        <v>1591.4</v>
      </c>
      <c r="K412" s="1" t="n">
        <v>1434.3</v>
      </c>
      <c r="L412" s="26" t="n">
        <v>0.649</v>
      </c>
      <c r="M412" s="1" t="n">
        <v>20.3</v>
      </c>
      <c r="N412" s="1" t="n">
        <v>13.7</v>
      </c>
      <c r="O412" s="1" t="n">
        <v>0.8</v>
      </c>
      <c r="P412" s="1" t="n">
        <v>1</v>
      </c>
      <c r="Q412" s="1" t="n">
        <v>1</v>
      </c>
      <c r="R412" s="1" t="n">
        <v>9.2</v>
      </c>
      <c r="S412" s="1" t="n">
        <v>-4.8</v>
      </c>
      <c r="T412" s="1" t="n">
        <v>1600.6</v>
      </c>
      <c r="U412" s="1" t="n">
        <v>1429.5</v>
      </c>
      <c r="V412" s="1" t="s">
        <v>722</v>
      </c>
      <c r="W412" s="1" t="s">
        <v>666</v>
      </c>
    </row>
    <row r="413" customFormat="false" ht="15" hidden="false" customHeight="true" outlineLevel="0" collapsed="false">
      <c r="A413" s="1" t="n">
        <v>412</v>
      </c>
      <c r="B413" s="24" t="s">
        <v>776</v>
      </c>
      <c r="C413" s="1" t="s">
        <v>30</v>
      </c>
      <c r="D413" s="1" t="s">
        <v>167</v>
      </c>
      <c r="E413" s="1" t="s">
        <v>119</v>
      </c>
      <c r="F413" s="1" t="n">
        <v>1</v>
      </c>
      <c r="G413" s="1" t="n">
        <v>0</v>
      </c>
      <c r="H413" s="27" t="s">
        <v>242</v>
      </c>
      <c r="I413" s="1" t="n">
        <v>1</v>
      </c>
      <c r="J413" s="1" t="n">
        <v>1511.2</v>
      </c>
      <c r="K413" s="1" t="n">
        <v>1481.1</v>
      </c>
      <c r="L413" s="26" t="n">
        <v>0.471</v>
      </c>
      <c r="M413" s="1" t="n">
        <v>22.1</v>
      </c>
      <c r="N413" s="1" t="n">
        <v>16.4</v>
      </c>
      <c r="O413" s="1" t="n">
        <v>0.96</v>
      </c>
      <c r="P413" s="1" t="n">
        <v>1</v>
      </c>
      <c r="Q413" s="1" t="n">
        <v>1</v>
      </c>
      <c r="R413" s="1" t="n">
        <v>13.9</v>
      </c>
      <c r="S413" s="1" t="n">
        <v>-8.6</v>
      </c>
      <c r="T413" s="1" t="n">
        <v>1525.1</v>
      </c>
      <c r="U413" s="1" t="n">
        <v>1472.4</v>
      </c>
      <c r="V413" s="1" t="s">
        <v>634</v>
      </c>
      <c r="W413" s="1" t="s">
        <v>743</v>
      </c>
    </row>
    <row r="414" customFormat="false" ht="15" hidden="false" customHeight="true" outlineLevel="0" collapsed="false">
      <c r="A414" s="1" t="n">
        <v>413</v>
      </c>
      <c r="B414" s="24" t="s">
        <v>777</v>
      </c>
      <c r="C414" s="1" t="s">
        <v>33</v>
      </c>
      <c r="D414" s="1" t="s">
        <v>156</v>
      </c>
      <c r="E414" s="1" t="s">
        <v>150</v>
      </c>
      <c r="F414" s="1" t="n">
        <v>4</v>
      </c>
      <c r="G414" s="1" t="n">
        <v>2</v>
      </c>
      <c r="H414" s="27" t="s">
        <v>242</v>
      </c>
      <c r="I414" s="1" t="n">
        <v>2</v>
      </c>
      <c r="J414" s="1" t="n">
        <v>1459</v>
      </c>
      <c r="K414" s="1" t="n">
        <v>1471.5</v>
      </c>
      <c r="L414" s="26" t="n">
        <v>0.411</v>
      </c>
      <c r="M414" s="1" t="n">
        <v>22.5</v>
      </c>
      <c r="N414" s="1" t="n">
        <v>22.5</v>
      </c>
      <c r="O414" s="1" t="n">
        <v>1.03</v>
      </c>
      <c r="P414" s="1" t="n">
        <v>1</v>
      </c>
      <c r="Q414" s="1" t="n">
        <v>1.15</v>
      </c>
      <c r="R414" s="1" t="n">
        <v>17.8</v>
      </c>
      <c r="S414" s="1" t="n">
        <v>-13.3</v>
      </c>
      <c r="T414" s="1" t="n">
        <v>1476.8</v>
      </c>
      <c r="U414" s="1" t="n">
        <v>1458.2</v>
      </c>
      <c r="V414" s="1" t="s">
        <v>521</v>
      </c>
      <c r="W414" s="1" t="s">
        <v>713</v>
      </c>
    </row>
    <row r="415" customFormat="false" ht="15" hidden="false" customHeight="true" outlineLevel="0" collapsed="false">
      <c r="A415" s="1" t="n">
        <v>414</v>
      </c>
      <c r="B415" s="24" t="s">
        <v>778</v>
      </c>
      <c r="C415" s="1" t="s">
        <v>30</v>
      </c>
      <c r="D415" s="1" t="s">
        <v>123</v>
      </c>
      <c r="E415" s="1" t="s">
        <v>117</v>
      </c>
      <c r="F415" s="1" t="n">
        <v>1</v>
      </c>
      <c r="G415" s="1" t="n">
        <v>0</v>
      </c>
      <c r="H415" s="27" t="s">
        <v>242</v>
      </c>
      <c r="I415" s="1" t="n">
        <v>1</v>
      </c>
      <c r="J415" s="1" t="n">
        <v>1462.1</v>
      </c>
      <c r="K415" s="1" t="n">
        <v>1511.4</v>
      </c>
      <c r="L415" s="26" t="n">
        <v>0.361</v>
      </c>
      <c r="M415" s="1" t="n">
        <v>22</v>
      </c>
      <c r="N415" s="1" t="n">
        <v>22.5</v>
      </c>
      <c r="O415" s="1" t="n">
        <v>1.12</v>
      </c>
      <c r="P415" s="1" t="n">
        <v>1</v>
      </c>
      <c r="Q415" s="1" t="n">
        <v>1</v>
      </c>
      <c r="R415" s="1" t="n">
        <v>16.2</v>
      </c>
      <c r="S415" s="1" t="n">
        <v>-14.4</v>
      </c>
      <c r="T415" s="1" t="n">
        <v>1478.4</v>
      </c>
      <c r="U415" s="1" t="n">
        <v>1497.1</v>
      </c>
      <c r="V415" s="1" t="s">
        <v>779</v>
      </c>
      <c r="W415" s="1" t="s">
        <v>485</v>
      </c>
    </row>
    <row r="416" customFormat="false" ht="15" hidden="false" customHeight="true" outlineLevel="0" collapsed="false">
      <c r="A416" s="1" t="n">
        <v>415</v>
      </c>
      <c r="B416" s="24" t="s">
        <v>778</v>
      </c>
      <c r="C416" s="1" t="s">
        <v>29</v>
      </c>
      <c r="D416" s="1" t="s">
        <v>128</v>
      </c>
      <c r="E416" s="1" t="s">
        <v>122</v>
      </c>
      <c r="F416" s="1" t="n">
        <v>1</v>
      </c>
      <c r="G416" s="1" t="n">
        <v>1</v>
      </c>
      <c r="H416" s="25" t="s">
        <v>239</v>
      </c>
      <c r="I416" s="1" t="n">
        <v>0</v>
      </c>
      <c r="J416" s="1" t="n">
        <v>1490.7</v>
      </c>
      <c r="K416" s="1" t="n">
        <v>1517.4</v>
      </c>
      <c r="L416" s="26" t="n">
        <v>0.391</v>
      </c>
      <c r="M416" s="1" t="n">
        <v>23</v>
      </c>
      <c r="N416" s="1" t="n">
        <v>23</v>
      </c>
      <c r="O416" s="1" t="n">
        <v>1</v>
      </c>
      <c r="P416" s="1" t="n">
        <v>1.15</v>
      </c>
      <c r="Q416" s="1" t="n">
        <v>1</v>
      </c>
      <c r="R416" s="1" t="n">
        <v>2.5</v>
      </c>
      <c r="S416" s="1" t="n">
        <v>-2.5</v>
      </c>
      <c r="T416" s="1" t="n">
        <v>1493.2</v>
      </c>
      <c r="U416" s="1" t="n">
        <v>1514.9</v>
      </c>
      <c r="V416" s="1" t="s">
        <v>519</v>
      </c>
      <c r="W416" s="1" t="s">
        <v>494</v>
      </c>
    </row>
    <row r="417" customFormat="false" ht="15" hidden="false" customHeight="true" outlineLevel="0" collapsed="false">
      <c r="A417" s="1" t="n">
        <v>416</v>
      </c>
      <c r="B417" s="24" t="s">
        <v>778</v>
      </c>
      <c r="C417" s="1" t="s">
        <v>32</v>
      </c>
      <c r="D417" s="1" t="s">
        <v>192</v>
      </c>
      <c r="E417" s="1" t="s">
        <v>184</v>
      </c>
      <c r="F417" s="1" t="n">
        <v>2</v>
      </c>
      <c r="G417" s="1" t="n">
        <v>2</v>
      </c>
      <c r="H417" s="25" t="s">
        <v>239</v>
      </c>
      <c r="I417" s="1" t="n">
        <v>0</v>
      </c>
      <c r="J417" s="1" t="n">
        <v>1521.8</v>
      </c>
      <c r="K417" s="1" t="n">
        <v>1553.4</v>
      </c>
      <c r="L417" s="26" t="n">
        <v>0.385</v>
      </c>
      <c r="M417" s="1" t="n">
        <v>24</v>
      </c>
      <c r="N417" s="1" t="n">
        <v>24</v>
      </c>
      <c r="O417" s="1" t="n">
        <v>1</v>
      </c>
      <c r="P417" s="1" t="n">
        <v>1.15</v>
      </c>
      <c r="Q417" s="1" t="n">
        <v>1</v>
      </c>
      <c r="R417" s="1" t="n">
        <v>2.8</v>
      </c>
      <c r="S417" s="1" t="n">
        <v>-2.8</v>
      </c>
      <c r="T417" s="1" t="n">
        <v>1524.5</v>
      </c>
      <c r="U417" s="1" t="n">
        <v>1550.6</v>
      </c>
      <c r="V417" s="1" t="s">
        <v>553</v>
      </c>
      <c r="W417" s="1" t="s">
        <v>637</v>
      </c>
    </row>
    <row r="418" customFormat="false" ht="15" hidden="false" customHeight="true" outlineLevel="0" collapsed="false">
      <c r="A418" s="1" t="n">
        <v>417</v>
      </c>
      <c r="B418" s="24" t="s">
        <v>780</v>
      </c>
      <c r="C418" s="1" t="s">
        <v>33</v>
      </c>
      <c r="D418" s="1" t="s">
        <v>143</v>
      </c>
      <c r="E418" s="1" t="s">
        <v>134</v>
      </c>
      <c r="F418" s="1" t="n">
        <v>1</v>
      </c>
      <c r="G418" s="1" t="n">
        <v>2</v>
      </c>
      <c r="H418" s="28" t="s">
        <v>246</v>
      </c>
      <c r="I418" s="1" t="n">
        <v>1</v>
      </c>
      <c r="J418" s="1" t="n">
        <v>1536.2</v>
      </c>
      <c r="K418" s="1" t="n">
        <v>1515.7</v>
      </c>
      <c r="L418" s="26" t="n">
        <v>0.458</v>
      </c>
      <c r="M418" s="1" t="n">
        <v>29.7</v>
      </c>
      <c r="N418" s="1" t="n">
        <v>28.4</v>
      </c>
      <c r="O418" s="1" t="n">
        <v>1.05</v>
      </c>
      <c r="P418" s="1" t="n">
        <v>1.35</v>
      </c>
      <c r="Q418" s="1" t="n">
        <v>1</v>
      </c>
      <c r="R418" s="1" t="n">
        <v>-13.6</v>
      </c>
      <c r="S418" s="1" t="n">
        <v>15.8</v>
      </c>
      <c r="T418" s="1" t="n">
        <v>1522.7</v>
      </c>
      <c r="U418" s="1" t="n">
        <v>1531.5</v>
      </c>
      <c r="V418" s="1" t="s">
        <v>562</v>
      </c>
      <c r="W418" s="1" t="s">
        <v>617</v>
      </c>
    </row>
    <row r="419" customFormat="false" ht="15" hidden="false" customHeight="true" outlineLevel="0" collapsed="false">
      <c r="A419" s="1" t="n">
        <v>418</v>
      </c>
      <c r="B419" s="24" t="s">
        <v>781</v>
      </c>
      <c r="C419" s="1" t="s">
        <v>31</v>
      </c>
      <c r="D419" s="1" t="s">
        <v>24</v>
      </c>
      <c r="E419" s="1" t="s">
        <v>163</v>
      </c>
      <c r="F419" s="1" t="n">
        <v>6</v>
      </c>
      <c r="G419" s="1" t="n">
        <v>1</v>
      </c>
      <c r="H419" s="27" t="s">
        <v>242</v>
      </c>
      <c r="I419" s="1" t="n">
        <v>5</v>
      </c>
      <c r="J419" s="1" t="n">
        <v>1540.9</v>
      </c>
      <c r="K419" s="1" t="n">
        <v>1496.9</v>
      </c>
      <c r="L419" s="26" t="n">
        <v>0.491</v>
      </c>
      <c r="M419" s="1" t="n">
        <v>31.2</v>
      </c>
      <c r="N419" s="1" t="n">
        <v>22.9</v>
      </c>
      <c r="O419" s="1" t="n">
        <v>0.94</v>
      </c>
      <c r="P419" s="1" t="n">
        <v>1</v>
      </c>
      <c r="Q419" s="1" t="n">
        <v>1.5</v>
      </c>
      <c r="R419" s="1" t="n">
        <v>25.2</v>
      </c>
      <c r="S419" s="1" t="n">
        <v>-11.6</v>
      </c>
      <c r="T419" s="1" t="n">
        <v>1566.2</v>
      </c>
      <c r="U419" s="1" t="n">
        <v>1485.2</v>
      </c>
      <c r="V419" s="1" t="s">
        <v>572</v>
      </c>
      <c r="W419" s="1" t="s">
        <v>566</v>
      </c>
    </row>
    <row r="420" customFormat="false" ht="15" hidden="false" customHeight="true" outlineLevel="0" collapsed="false">
      <c r="A420" s="1" t="n">
        <v>419</v>
      </c>
      <c r="B420" s="24" t="s">
        <v>782</v>
      </c>
      <c r="C420" s="1" t="s">
        <v>33</v>
      </c>
      <c r="D420" s="1" t="s">
        <v>157</v>
      </c>
      <c r="E420" s="1" t="s">
        <v>144</v>
      </c>
      <c r="F420" s="1" t="n">
        <v>0</v>
      </c>
      <c r="G420" s="1" t="n">
        <v>2</v>
      </c>
      <c r="H420" s="28" t="s">
        <v>246</v>
      </c>
      <c r="I420" s="1" t="n">
        <v>2</v>
      </c>
      <c r="J420" s="1" t="n">
        <v>1550</v>
      </c>
      <c r="K420" s="1" t="n">
        <v>1553.3</v>
      </c>
      <c r="L420" s="26" t="n">
        <v>0.424</v>
      </c>
      <c r="M420" s="1" t="n">
        <v>29.4</v>
      </c>
      <c r="N420" s="1" t="n">
        <v>35.6</v>
      </c>
      <c r="O420" s="1" t="n">
        <v>1</v>
      </c>
      <c r="P420" s="1" t="n">
        <v>1.35</v>
      </c>
      <c r="Q420" s="1" t="n">
        <v>1.15</v>
      </c>
      <c r="R420" s="1" t="n">
        <v>-12.5</v>
      </c>
      <c r="S420" s="1" t="n">
        <v>22.2</v>
      </c>
      <c r="T420" s="1" t="n">
        <v>1537.6</v>
      </c>
      <c r="U420" s="1" t="n">
        <v>1575.5</v>
      </c>
      <c r="V420" s="1" t="s">
        <v>740</v>
      </c>
      <c r="W420" s="1" t="s">
        <v>384</v>
      </c>
    </row>
    <row r="421" customFormat="false" ht="15" hidden="false" customHeight="true" outlineLevel="0" collapsed="false">
      <c r="A421" s="1" t="n">
        <v>420</v>
      </c>
      <c r="B421" s="24" t="s">
        <v>782</v>
      </c>
      <c r="C421" s="1" t="s">
        <v>30</v>
      </c>
      <c r="D421" s="1" t="s">
        <v>18</v>
      </c>
      <c r="E421" s="1" t="s">
        <v>16</v>
      </c>
      <c r="F421" s="1" t="n">
        <v>0</v>
      </c>
      <c r="G421" s="1" t="n">
        <v>4</v>
      </c>
      <c r="H421" s="28" t="s">
        <v>246</v>
      </c>
      <c r="I421" s="1" t="n">
        <v>4</v>
      </c>
      <c r="J421" s="1" t="n">
        <v>1623.3</v>
      </c>
      <c r="K421" s="1" t="n">
        <v>1654.5</v>
      </c>
      <c r="L421" s="26" t="n">
        <v>0.385</v>
      </c>
      <c r="M421" s="1" t="n">
        <v>40</v>
      </c>
      <c r="N421" s="1" t="n">
        <v>40</v>
      </c>
      <c r="O421" s="1" t="n">
        <v>0.96</v>
      </c>
      <c r="P421" s="1" t="n">
        <v>1.35</v>
      </c>
      <c r="Q421" s="1" t="n">
        <v>1.5</v>
      </c>
      <c r="R421" s="1" t="n">
        <v>-15.4</v>
      </c>
      <c r="S421" s="1" t="n">
        <v>27.4</v>
      </c>
      <c r="T421" s="1" t="n">
        <v>1607.9</v>
      </c>
      <c r="U421" s="1" t="n">
        <v>1681.9</v>
      </c>
      <c r="V421" s="1" t="s">
        <v>481</v>
      </c>
      <c r="W421" s="1" t="s">
        <v>488</v>
      </c>
    </row>
    <row r="422" customFormat="false" ht="15" hidden="false" customHeight="true" outlineLevel="0" collapsed="false">
      <c r="A422" s="1" t="n">
        <v>421</v>
      </c>
      <c r="B422" s="24" t="s">
        <v>783</v>
      </c>
      <c r="C422" s="1" t="s">
        <v>31</v>
      </c>
      <c r="D422" s="1" t="s">
        <v>139</v>
      </c>
      <c r="E422" s="1" t="s">
        <v>147</v>
      </c>
      <c r="F422" s="1" t="n">
        <v>1</v>
      </c>
      <c r="G422" s="1" t="n">
        <v>1</v>
      </c>
      <c r="H422" s="25" t="s">
        <v>239</v>
      </c>
      <c r="I422" s="1" t="n">
        <v>0</v>
      </c>
      <c r="J422" s="1" t="n">
        <v>1477.8</v>
      </c>
      <c r="K422" s="1" t="n">
        <v>1515.8</v>
      </c>
      <c r="L422" s="26" t="n">
        <v>0.376</v>
      </c>
      <c r="M422" s="1" t="n">
        <v>23</v>
      </c>
      <c r="N422" s="1" t="n">
        <v>23</v>
      </c>
      <c r="O422" s="1" t="n">
        <v>1</v>
      </c>
      <c r="P422" s="1" t="n">
        <v>1.15</v>
      </c>
      <c r="Q422" s="1" t="n">
        <v>1</v>
      </c>
      <c r="R422" s="1" t="n">
        <v>2.9</v>
      </c>
      <c r="S422" s="1" t="n">
        <v>-2.9</v>
      </c>
      <c r="T422" s="1" t="n">
        <v>1480.6</v>
      </c>
      <c r="U422" s="1" t="n">
        <v>1513</v>
      </c>
      <c r="V422" s="1" t="s">
        <v>784</v>
      </c>
      <c r="W422" s="1" t="s">
        <v>728</v>
      </c>
    </row>
    <row r="423" customFormat="false" ht="15" hidden="false" customHeight="true" outlineLevel="0" collapsed="false">
      <c r="A423" s="1" t="n">
        <v>422</v>
      </c>
      <c r="B423" s="24" t="s">
        <v>785</v>
      </c>
      <c r="C423" s="1" t="s">
        <v>30</v>
      </c>
      <c r="D423" s="1" t="s">
        <v>142</v>
      </c>
      <c r="E423" s="1" t="s">
        <v>118</v>
      </c>
      <c r="F423" s="1" t="n">
        <v>3</v>
      </c>
      <c r="G423" s="1" t="n">
        <v>0</v>
      </c>
      <c r="H423" s="27" t="s">
        <v>242</v>
      </c>
      <c r="I423" s="1" t="n">
        <v>3</v>
      </c>
      <c r="J423" s="1" t="n">
        <v>1464</v>
      </c>
      <c r="K423" s="1" t="n">
        <v>1508.2</v>
      </c>
      <c r="L423" s="26" t="n">
        <v>0.368</v>
      </c>
      <c r="M423" s="1" t="n">
        <v>33.2</v>
      </c>
      <c r="N423" s="1" t="n">
        <v>23.3</v>
      </c>
      <c r="O423" s="1" t="n">
        <v>1.11</v>
      </c>
      <c r="P423" s="1" t="n">
        <v>1</v>
      </c>
      <c r="Q423" s="1" t="n">
        <v>1.3</v>
      </c>
      <c r="R423" s="1" t="n">
        <v>31</v>
      </c>
      <c r="S423" s="1" t="n">
        <v>-14.7</v>
      </c>
      <c r="T423" s="1" t="n">
        <v>1494.9</v>
      </c>
      <c r="U423" s="1" t="n">
        <v>1493.4</v>
      </c>
      <c r="V423" s="1" t="s">
        <v>513</v>
      </c>
      <c r="W423" s="1" t="s">
        <v>713</v>
      </c>
    </row>
    <row r="424" customFormat="false" ht="15" hidden="false" customHeight="true" outlineLevel="0" collapsed="false">
      <c r="A424" s="1" t="n">
        <v>423</v>
      </c>
      <c r="B424" s="24" t="s">
        <v>786</v>
      </c>
      <c r="C424" s="1" t="s">
        <v>31</v>
      </c>
      <c r="D424" s="1" t="s">
        <v>169</v>
      </c>
      <c r="E424" s="1" t="s">
        <v>136</v>
      </c>
      <c r="F424" s="1" t="n">
        <v>3</v>
      </c>
      <c r="G424" s="1" t="n">
        <v>0</v>
      </c>
      <c r="H424" s="27" t="s">
        <v>242</v>
      </c>
      <c r="I424" s="1" t="n">
        <v>3</v>
      </c>
      <c r="J424" s="1" t="n">
        <v>1528.4</v>
      </c>
      <c r="K424" s="1" t="n">
        <v>1469</v>
      </c>
      <c r="L424" s="26" t="n">
        <v>0.514</v>
      </c>
      <c r="M424" s="1" t="n">
        <v>30.4</v>
      </c>
      <c r="N424" s="1" t="n">
        <v>19.4</v>
      </c>
      <c r="O424" s="1" t="n">
        <v>0.93</v>
      </c>
      <c r="P424" s="1" t="n">
        <v>1</v>
      </c>
      <c r="Q424" s="1" t="n">
        <v>1.3</v>
      </c>
      <c r="R424" s="1" t="n">
        <v>23.9</v>
      </c>
      <c r="S424" s="1" t="n">
        <v>-9.5</v>
      </c>
      <c r="T424" s="1" t="n">
        <v>1552.4</v>
      </c>
      <c r="U424" s="1" t="n">
        <v>1459.5</v>
      </c>
      <c r="V424" s="1" t="s">
        <v>664</v>
      </c>
      <c r="W424" s="1" t="s">
        <v>445</v>
      </c>
    </row>
    <row r="425" customFormat="false" ht="15" hidden="false" customHeight="true" outlineLevel="0" collapsed="false">
      <c r="A425" s="1" t="n">
        <v>424</v>
      </c>
      <c r="B425" s="24" t="s">
        <v>786</v>
      </c>
      <c r="C425" s="1" t="s">
        <v>29</v>
      </c>
      <c r="D425" s="1" t="s">
        <v>162</v>
      </c>
      <c r="E425" s="1" t="s">
        <v>132</v>
      </c>
      <c r="F425" s="1" t="n">
        <v>2</v>
      </c>
      <c r="G425" s="1" t="n">
        <v>1</v>
      </c>
      <c r="H425" s="27" t="s">
        <v>242</v>
      </c>
      <c r="I425" s="1" t="n">
        <v>1</v>
      </c>
      <c r="J425" s="1" t="n">
        <v>1564.9</v>
      </c>
      <c r="K425" s="1" t="n">
        <v>1512.1</v>
      </c>
      <c r="L425" s="26" t="n">
        <v>0.504</v>
      </c>
      <c r="M425" s="1" t="n">
        <v>20.5</v>
      </c>
      <c r="N425" s="1" t="n">
        <v>17.7</v>
      </c>
      <c r="O425" s="1" t="n">
        <v>0.93</v>
      </c>
      <c r="P425" s="1" t="n">
        <v>1</v>
      </c>
      <c r="Q425" s="1" t="n">
        <v>1</v>
      </c>
      <c r="R425" s="1" t="n">
        <v>12.2</v>
      </c>
      <c r="S425" s="1" t="n">
        <v>-8.8</v>
      </c>
      <c r="T425" s="1" t="n">
        <v>1577.1</v>
      </c>
      <c r="U425" s="1" t="n">
        <v>1503.3</v>
      </c>
      <c r="V425" s="1" t="s">
        <v>581</v>
      </c>
      <c r="W425" s="1" t="s">
        <v>642</v>
      </c>
    </row>
    <row r="426" customFormat="false" ht="15" hidden="false" customHeight="true" outlineLevel="0" collapsed="false">
      <c r="A426" s="1" t="n">
        <v>425</v>
      </c>
      <c r="B426" s="24" t="s">
        <v>786</v>
      </c>
      <c r="C426" s="1" t="s">
        <v>29</v>
      </c>
      <c r="D426" s="1" t="s">
        <v>153</v>
      </c>
      <c r="E426" s="1" t="s">
        <v>180</v>
      </c>
      <c r="F426" s="1" t="n">
        <v>1</v>
      </c>
      <c r="G426" s="1" t="n">
        <v>0</v>
      </c>
      <c r="H426" s="27" t="s">
        <v>242</v>
      </c>
      <c r="I426" s="1" t="n">
        <v>1</v>
      </c>
      <c r="J426" s="1" t="n">
        <v>1453.1</v>
      </c>
      <c r="K426" s="1" t="n">
        <v>1556.6</v>
      </c>
      <c r="L426" s="26" t="n">
        <v>0.292</v>
      </c>
      <c r="M426" s="1" t="n">
        <v>24.6</v>
      </c>
      <c r="N426" s="1" t="n">
        <v>27.7</v>
      </c>
      <c r="O426" s="1" t="n">
        <v>1.26</v>
      </c>
      <c r="P426" s="1" t="n">
        <v>1</v>
      </c>
      <c r="Q426" s="1" t="n">
        <v>1</v>
      </c>
      <c r="R426" s="1" t="n">
        <v>19.9</v>
      </c>
      <c r="S426" s="1" t="n">
        <v>-19.6</v>
      </c>
      <c r="T426" s="1" t="n">
        <v>1473</v>
      </c>
      <c r="U426" s="1" t="n">
        <v>1537</v>
      </c>
      <c r="V426" s="1" t="s">
        <v>531</v>
      </c>
      <c r="W426" s="1" t="s">
        <v>558</v>
      </c>
    </row>
    <row r="427" customFormat="false" ht="15" hidden="false" customHeight="true" outlineLevel="0" collapsed="false">
      <c r="A427" s="1" t="n">
        <v>426</v>
      </c>
      <c r="B427" s="24" t="s">
        <v>786</v>
      </c>
      <c r="C427" s="1" t="s">
        <v>33</v>
      </c>
      <c r="D427" s="1" t="s">
        <v>172</v>
      </c>
      <c r="E427" s="1" t="s">
        <v>154</v>
      </c>
      <c r="F427" s="1" t="n">
        <v>2</v>
      </c>
      <c r="G427" s="1" t="n">
        <v>2</v>
      </c>
      <c r="H427" s="25" t="s">
        <v>239</v>
      </c>
      <c r="I427" s="1" t="n">
        <v>0</v>
      </c>
      <c r="J427" s="1" t="n">
        <v>1551.1</v>
      </c>
      <c r="K427" s="1" t="n">
        <v>1496.5</v>
      </c>
      <c r="L427" s="26" t="n">
        <v>0.507</v>
      </c>
      <c r="M427" s="1" t="n">
        <v>18.8</v>
      </c>
      <c r="N427" s="1" t="n">
        <v>18.6</v>
      </c>
      <c r="O427" s="1" t="n">
        <v>1</v>
      </c>
      <c r="P427" s="1" t="n">
        <v>0.9</v>
      </c>
      <c r="Q427" s="1" t="n">
        <v>1</v>
      </c>
      <c r="R427" s="1" t="n">
        <v>-0.1</v>
      </c>
      <c r="S427" s="1" t="n">
        <v>0.1</v>
      </c>
      <c r="T427" s="1" t="n">
        <v>1551</v>
      </c>
      <c r="U427" s="1" t="n">
        <v>1496.6</v>
      </c>
      <c r="V427" s="1" t="s">
        <v>498</v>
      </c>
      <c r="W427" s="1" t="s">
        <v>553</v>
      </c>
    </row>
    <row r="428" customFormat="false" ht="15" hidden="false" customHeight="true" outlineLevel="0" collapsed="false">
      <c r="A428" s="1" t="n">
        <v>427</v>
      </c>
      <c r="B428" s="24" t="s">
        <v>786</v>
      </c>
      <c r="C428" s="1" t="s">
        <v>31</v>
      </c>
      <c r="D428" s="1" t="s">
        <v>148</v>
      </c>
      <c r="E428" s="1" t="s">
        <v>170</v>
      </c>
      <c r="F428" s="1" t="n">
        <v>2</v>
      </c>
      <c r="G428" s="1" t="n">
        <v>2</v>
      </c>
      <c r="H428" s="25" t="s">
        <v>239</v>
      </c>
      <c r="I428" s="1" t="n">
        <v>0</v>
      </c>
      <c r="J428" s="1" t="n">
        <v>1507</v>
      </c>
      <c r="K428" s="1" t="n">
        <v>1457</v>
      </c>
      <c r="L428" s="26" t="n">
        <v>0.5</v>
      </c>
      <c r="M428" s="1" t="n">
        <v>17.1</v>
      </c>
      <c r="N428" s="1" t="n">
        <v>18.6</v>
      </c>
      <c r="O428" s="1" t="n">
        <v>1</v>
      </c>
      <c r="P428" s="1" t="n">
        <v>0.9</v>
      </c>
      <c r="Q428" s="1" t="n">
        <v>1</v>
      </c>
      <c r="R428" s="1" t="n">
        <v>0</v>
      </c>
      <c r="S428" s="1" t="n">
        <v>0</v>
      </c>
      <c r="T428" s="1" t="n">
        <v>1507</v>
      </c>
      <c r="U428" s="1" t="n">
        <v>1457</v>
      </c>
      <c r="V428" s="1" t="s">
        <v>676</v>
      </c>
      <c r="W428" s="1" t="s">
        <v>749</v>
      </c>
    </row>
    <row r="429" customFormat="false" ht="15" hidden="false" customHeight="true" outlineLevel="0" collapsed="false">
      <c r="A429" s="1" t="n">
        <v>428</v>
      </c>
      <c r="B429" s="24" t="s">
        <v>786</v>
      </c>
      <c r="C429" s="1" t="s">
        <v>29</v>
      </c>
      <c r="D429" s="1" t="s">
        <v>137</v>
      </c>
      <c r="E429" s="1" t="s">
        <v>121</v>
      </c>
      <c r="F429" s="1" t="n">
        <v>2</v>
      </c>
      <c r="G429" s="1" t="n">
        <v>1</v>
      </c>
      <c r="H429" s="27" t="s">
        <v>242</v>
      </c>
      <c r="I429" s="1" t="n">
        <v>1</v>
      </c>
      <c r="J429" s="1" t="n">
        <v>1495.3</v>
      </c>
      <c r="K429" s="1" t="n">
        <v>1516.6</v>
      </c>
      <c r="L429" s="26" t="n">
        <v>0.399</v>
      </c>
      <c r="M429" s="1" t="n">
        <v>21.1</v>
      </c>
      <c r="N429" s="1" t="n">
        <v>20</v>
      </c>
      <c r="O429" s="1" t="n">
        <v>1.05</v>
      </c>
      <c r="P429" s="1" t="n">
        <v>1</v>
      </c>
      <c r="Q429" s="1" t="n">
        <v>1</v>
      </c>
      <c r="R429" s="1" t="n">
        <v>14.8</v>
      </c>
      <c r="S429" s="1" t="n">
        <v>-12</v>
      </c>
      <c r="T429" s="1" t="n">
        <v>1510</v>
      </c>
      <c r="U429" s="1" t="n">
        <v>1504.6</v>
      </c>
      <c r="V429" s="1" t="s">
        <v>454</v>
      </c>
      <c r="W429" s="1" t="s">
        <v>383</v>
      </c>
    </row>
    <row r="430" customFormat="false" ht="15" hidden="false" customHeight="true" outlineLevel="0" collapsed="false">
      <c r="A430" s="1" t="n">
        <v>429</v>
      </c>
      <c r="B430" s="24" t="s">
        <v>787</v>
      </c>
      <c r="C430" s="1" t="s">
        <v>32</v>
      </c>
      <c r="D430" s="1" t="s">
        <v>186</v>
      </c>
      <c r="E430" s="1" t="s">
        <v>15</v>
      </c>
      <c r="F430" s="1" t="n">
        <v>0</v>
      </c>
      <c r="G430" s="1" t="n">
        <v>5</v>
      </c>
      <c r="H430" s="28" t="s">
        <v>246</v>
      </c>
      <c r="I430" s="1" t="n">
        <v>5</v>
      </c>
      <c r="J430" s="1" t="n">
        <v>1439.5</v>
      </c>
      <c r="K430" s="1" t="n">
        <v>1616.4</v>
      </c>
      <c r="L430" s="26" t="n">
        <v>0.213</v>
      </c>
      <c r="M430" s="1" t="n">
        <v>25.5</v>
      </c>
      <c r="N430" s="1" t="n">
        <v>39.9</v>
      </c>
      <c r="O430" s="1" t="n">
        <v>0.78</v>
      </c>
      <c r="P430" s="1" t="n">
        <v>1.35</v>
      </c>
      <c r="Q430" s="1" t="n">
        <v>1.5</v>
      </c>
      <c r="R430" s="1" t="n">
        <v>-5.4</v>
      </c>
      <c r="S430" s="1" t="n">
        <v>20.5</v>
      </c>
      <c r="T430" s="1" t="n">
        <v>1434.1</v>
      </c>
      <c r="U430" s="1" t="n">
        <v>1636.9</v>
      </c>
      <c r="V430" s="1" t="s">
        <v>666</v>
      </c>
      <c r="W430" s="1" t="s">
        <v>593</v>
      </c>
    </row>
    <row r="431" customFormat="false" ht="15" hidden="false" customHeight="true" outlineLevel="0" collapsed="false">
      <c r="A431" s="1" t="n">
        <v>430</v>
      </c>
      <c r="B431" s="24" t="s">
        <v>788</v>
      </c>
      <c r="C431" s="1" t="s">
        <v>30</v>
      </c>
      <c r="D431" s="1" t="s">
        <v>115</v>
      </c>
      <c r="E431" s="1" t="s">
        <v>151</v>
      </c>
      <c r="F431" s="1" t="n">
        <v>1</v>
      </c>
      <c r="G431" s="1" t="n">
        <v>1</v>
      </c>
      <c r="H431" s="25" t="s">
        <v>239</v>
      </c>
      <c r="I431" s="1" t="n">
        <v>0</v>
      </c>
      <c r="J431" s="1" t="n">
        <v>1496.7</v>
      </c>
      <c r="K431" s="1" t="n">
        <v>1456.4</v>
      </c>
      <c r="L431" s="26" t="n">
        <v>0.486</v>
      </c>
      <c r="M431" s="1" t="n">
        <v>18</v>
      </c>
      <c r="N431" s="1" t="n">
        <v>23</v>
      </c>
      <c r="O431" s="1" t="n">
        <v>1</v>
      </c>
      <c r="P431" s="1" t="n">
        <v>0.9</v>
      </c>
      <c r="Q431" s="1" t="n">
        <v>1</v>
      </c>
      <c r="R431" s="1" t="n">
        <v>0.3</v>
      </c>
      <c r="S431" s="1" t="n">
        <v>-0.3</v>
      </c>
      <c r="T431" s="1" t="n">
        <v>1497</v>
      </c>
      <c r="U431" s="1" t="n">
        <v>1456.1</v>
      </c>
      <c r="V431" s="1" t="s">
        <v>599</v>
      </c>
      <c r="W431" s="1" t="s">
        <v>789</v>
      </c>
    </row>
    <row r="432" customFormat="false" ht="15" hidden="false" customHeight="true" outlineLevel="0" collapsed="false">
      <c r="A432" s="1" t="n">
        <v>431</v>
      </c>
      <c r="B432" s="24" t="s">
        <v>790</v>
      </c>
      <c r="C432" s="1" t="s">
        <v>33</v>
      </c>
      <c r="D432" s="1" t="s">
        <v>155</v>
      </c>
      <c r="E432" s="1" t="s">
        <v>149</v>
      </c>
      <c r="F432" s="1" t="n">
        <v>2</v>
      </c>
      <c r="G432" s="1" t="n">
        <v>1</v>
      </c>
      <c r="H432" s="27" t="s">
        <v>242</v>
      </c>
      <c r="I432" s="1" t="n">
        <v>1</v>
      </c>
      <c r="J432" s="1" t="n">
        <v>1531.9</v>
      </c>
      <c r="K432" s="1" t="n">
        <v>1601.2</v>
      </c>
      <c r="L432" s="26" t="n">
        <v>0.335</v>
      </c>
      <c r="M432" s="1" t="n">
        <v>23.5</v>
      </c>
      <c r="N432" s="1" t="n">
        <v>25.6</v>
      </c>
      <c r="O432" s="1" t="n">
        <v>1.17</v>
      </c>
      <c r="P432" s="1" t="n">
        <v>1</v>
      </c>
      <c r="Q432" s="1" t="n">
        <v>1</v>
      </c>
      <c r="R432" s="1" t="n">
        <v>18</v>
      </c>
      <c r="S432" s="1" t="n">
        <v>-17.1</v>
      </c>
      <c r="T432" s="1" t="n">
        <v>1549.8</v>
      </c>
      <c r="U432" s="1" t="n">
        <v>1584.1</v>
      </c>
      <c r="V432" s="1" t="s">
        <v>604</v>
      </c>
      <c r="W432" s="1" t="s">
        <v>689</v>
      </c>
    </row>
    <row r="433" customFormat="false" ht="15" hidden="false" customHeight="true" outlineLevel="0" collapsed="false">
      <c r="A433" s="1" t="n">
        <v>432</v>
      </c>
      <c r="B433" s="24" t="s">
        <v>790</v>
      </c>
      <c r="C433" s="1" t="s">
        <v>33</v>
      </c>
      <c r="D433" s="1" t="s">
        <v>161</v>
      </c>
      <c r="E433" s="1" t="s">
        <v>159</v>
      </c>
      <c r="F433" s="1" t="n">
        <v>3</v>
      </c>
      <c r="G433" s="1" t="n">
        <v>1</v>
      </c>
      <c r="H433" s="27" t="s">
        <v>242</v>
      </c>
      <c r="I433" s="1" t="n">
        <v>2</v>
      </c>
      <c r="J433" s="1" t="n">
        <v>1517.2</v>
      </c>
      <c r="K433" s="1" t="n">
        <v>1508.8</v>
      </c>
      <c r="L433" s="26" t="n">
        <v>0.44</v>
      </c>
      <c r="M433" s="1" t="n">
        <v>22.8</v>
      </c>
      <c r="N433" s="1" t="n">
        <v>21.6</v>
      </c>
      <c r="O433" s="1" t="n">
        <v>0.99</v>
      </c>
      <c r="P433" s="1" t="n">
        <v>1</v>
      </c>
      <c r="Q433" s="1" t="n">
        <v>1.15</v>
      </c>
      <c r="R433" s="1" t="n">
        <v>17.3</v>
      </c>
      <c r="S433" s="1" t="n">
        <v>-12.1</v>
      </c>
      <c r="T433" s="1" t="n">
        <v>1534.5</v>
      </c>
      <c r="U433" s="1" t="n">
        <v>1496.7</v>
      </c>
      <c r="V433" s="1" t="s">
        <v>791</v>
      </c>
      <c r="W433" s="1" t="s">
        <v>792</v>
      </c>
    </row>
    <row r="434" customFormat="false" ht="15" hidden="false" customHeight="true" outlineLevel="0" collapsed="false">
      <c r="A434" s="1" t="n">
        <v>433</v>
      </c>
      <c r="B434" s="24" t="s">
        <v>790</v>
      </c>
      <c r="C434" s="1" t="s">
        <v>33</v>
      </c>
      <c r="D434" s="1" t="s">
        <v>160</v>
      </c>
      <c r="E434" s="1" t="s">
        <v>158</v>
      </c>
      <c r="F434" s="1" t="n">
        <v>0</v>
      </c>
      <c r="G434" s="1" t="n">
        <v>3</v>
      </c>
      <c r="H434" s="28" t="s">
        <v>246</v>
      </c>
      <c r="I434" s="1" t="n">
        <v>3</v>
      </c>
      <c r="J434" s="1" t="n">
        <v>1451.8</v>
      </c>
      <c r="K434" s="1" t="n">
        <v>1479.7</v>
      </c>
      <c r="L434" s="26" t="n">
        <v>0.39</v>
      </c>
      <c r="M434" s="1" t="n">
        <v>27.4</v>
      </c>
      <c r="N434" s="1" t="n">
        <v>33.1</v>
      </c>
      <c r="O434" s="1" t="n">
        <v>0.97</v>
      </c>
      <c r="P434" s="1" t="n">
        <v>1.35</v>
      </c>
      <c r="Q434" s="1" t="n">
        <v>1.3</v>
      </c>
      <c r="R434" s="1" t="n">
        <v>-10.7</v>
      </c>
      <c r="S434" s="1" t="n">
        <v>22.8</v>
      </c>
      <c r="T434" s="1" t="n">
        <v>1441.1</v>
      </c>
      <c r="U434" s="1" t="n">
        <v>1502.5</v>
      </c>
      <c r="V434" s="1" t="s">
        <v>532</v>
      </c>
      <c r="W434" s="1" t="s">
        <v>586</v>
      </c>
    </row>
    <row r="435" customFormat="false" ht="15" hidden="false" customHeight="true" outlineLevel="0" collapsed="false">
      <c r="A435" s="1" t="n">
        <v>434</v>
      </c>
      <c r="B435" s="24" t="s">
        <v>793</v>
      </c>
      <c r="C435" s="1" t="s">
        <v>29</v>
      </c>
      <c r="D435" s="1" t="s">
        <v>130</v>
      </c>
      <c r="E435" s="1" t="s">
        <v>21</v>
      </c>
      <c r="F435" s="1" t="n">
        <v>2</v>
      </c>
      <c r="G435" s="1" t="n">
        <v>2</v>
      </c>
      <c r="H435" s="25" t="s">
        <v>239</v>
      </c>
      <c r="I435" s="1" t="n">
        <v>0</v>
      </c>
      <c r="J435" s="1" t="n">
        <v>1563.6</v>
      </c>
      <c r="K435" s="1" t="n">
        <v>1611.7</v>
      </c>
      <c r="L435" s="26" t="n">
        <v>0.362</v>
      </c>
      <c r="M435" s="1" t="n">
        <v>24</v>
      </c>
      <c r="N435" s="1" t="n">
        <v>25.1</v>
      </c>
      <c r="O435" s="1" t="n">
        <v>1</v>
      </c>
      <c r="P435" s="1" t="n">
        <v>1.15</v>
      </c>
      <c r="Q435" s="1" t="n">
        <v>1</v>
      </c>
      <c r="R435" s="1" t="n">
        <v>3.3</v>
      </c>
      <c r="S435" s="1" t="n">
        <v>-3.5</v>
      </c>
      <c r="T435" s="1" t="n">
        <v>1566.9</v>
      </c>
      <c r="U435" s="1" t="n">
        <v>1608.3</v>
      </c>
      <c r="V435" s="1" t="s">
        <v>528</v>
      </c>
      <c r="W435" s="1" t="s">
        <v>510</v>
      </c>
    </row>
    <row r="436" customFormat="false" ht="15" hidden="false" customHeight="true" outlineLevel="0" collapsed="false">
      <c r="A436" s="1" t="n">
        <v>435</v>
      </c>
      <c r="B436" s="24" t="s">
        <v>793</v>
      </c>
      <c r="C436" s="1" t="s">
        <v>32</v>
      </c>
      <c r="D436" s="1" t="s">
        <v>188</v>
      </c>
      <c r="E436" s="1" t="s">
        <v>196</v>
      </c>
      <c r="F436" s="1" t="n">
        <v>1</v>
      </c>
      <c r="G436" s="1" t="n">
        <v>1</v>
      </c>
      <c r="H436" s="25" t="s">
        <v>239</v>
      </c>
      <c r="I436" s="1" t="n">
        <v>0</v>
      </c>
      <c r="J436" s="1" t="n">
        <v>1544.7</v>
      </c>
      <c r="K436" s="1" t="n">
        <v>1545.3</v>
      </c>
      <c r="L436" s="26" t="n">
        <v>0.428</v>
      </c>
      <c r="M436" s="1" t="n">
        <v>25.3</v>
      </c>
      <c r="N436" s="1" t="n">
        <v>25.3</v>
      </c>
      <c r="O436" s="1" t="n">
        <v>1</v>
      </c>
      <c r="P436" s="1" t="n">
        <v>1.15</v>
      </c>
      <c r="Q436" s="1" t="n">
        <v>1</v>
      </c>
      <c r="R436" s="1" t="n">
        <v>1.8</v>
      </c>
      <c r="S436" s="1" t="n">
        <v>-1.8</v>
      </c>
      <c r="T436" s="1" t="n">
        <v>1546.5</v>
      </c>
      <c r="U436" s="1" t="n">
        <v>1543.4</v>
      </c>
      <c r="V436" s="1" t="s">
        <v>607</v>
      </c>
      <c r="W436" s="1" t="s">
        <v>794</v>
      </c>
    </row>
    <row r="437" customFormat="false" ht="15" hidden="false" customHeight="true" outlineLevel="0" collapsed="false">
      <c r="A437" s="1" t="n">
        <v>436</v>
      </c>
      <c r="B437" s="24" t="s">
        <v>795</v>
      </c>
      <c r="C437" s="1" t="s">
        <v>31</v>
      </c>
      <c r="D437" s="1" t="s">
        <v>19</v>
      </c>
      <c r="E437" s="1" t="s">
        <v>177</v>
      </c>
      <c r="F437" s="1" t="n">
        <v>4</v>
      </c>
      <c r="G437" s="1" t="n">
        <v>4</v>
      </c>
      <c r="H437" s="25" t="s">
        <v>239</v>
      </c>
      <c r="I437" s="1" t="n">
        <v>0</v>
      </c>
      <c r="J437" s="1" t="n">
        <v>1574.1</v>
      </c>
      <c r="K437" s="1" t="n">
        <v>1589.9</v>
      </c>
      <c r="L437" s="26" t="n">
        <v>0.406</v>
      </c>
      <c r="M437" s="1" t="n">
        <v>24</v>
      </c>
      <c r="N437" s="1" t="n">
        <v>21.9</v>
      </c>
      <c r="O437" s="1" t="n">
        <v>1</v>
      </c>
      <c r="P437" s="1" t="n">
        <v>1.15</v>
      </c>
      <c r="Q437" s="1" t="n">
        <v>1</v>
      </c>
      <c r="R437" s="1" t="n">
        <v>2.3</v>
      </c>
      <c r="S437" s="1" t="n">
        <v>-2</v>
      </c>
      <c r="T437" s="1" t="n">
        <v>1576.3</v>
      </c>
      <c r="U437" s="1" t="n">
        <v>1587.9</v>
      </c>
      <c r="V437" s="1" t="s">
        <v>498</v>
      </c>
      <c r="W437" s="1" t="s">
        <v>519</v>
      </c>
    </row>
    <row r="438" customFormat="false" ht="15" hidden="false" customHeight="true" outlineLevel="0" collapsed="false">
      <c r="A438" s="1" t="n">
        <v>437</v>
      </c>
      <c r="B438" s="24" t="s">
        <v>796</v>
      </c>
      <c r="C438" s="1" t="s">
        <v>30</v>
      </c>
      <c r="D438" s="1" t="s">
        <v>116</v>
      </c>
      <c r="E438" s="1" t="s">
        <v>182</v>
      </c>
      <c r="F438" s="1" t="n">
        <v>1</v>
      </c>
      <c r="G438" s="1" t="n">
        <v>0</v>
      </c>
      <c r="H438" s="27" t="s">
        <v>242</v>
      </c>
      <c r="I438" s="1" t="n">
        <v>1</v>
      </c>
      <c r="J438" s="1" t="n">
        <v>1523.1</v>
      </c>
      <c r="K438" s="1" t="n">
        <v>1582.9</v>
      </c>
      <c r="L438" s="26" t="n">
        <v>0.347</v>
      </c>
      <c r="M438" s="1" t="n">
        <v>26.4</v>
      </c>
      <c r="N438" s="1" t="n">
        <v>23</v>
      </c>
      <c r="O438" s="1" t="n">
        <v>1.15</v>
      </c>
      <c r="P438" s="1" t="n">
        <v>1</v>
      </c>
      <c r="Q438" s="1" t="n">
        <v>1</v>
      </c>
      <c r="R438" s="1" t="n">
        <v>19.9</v>
      </c>
      <c r="S438" s="1" t="n">
        <v>-15</v>
      </c>
      <c r="T438" s="1" t="n">
        <v>1543</v>
      </c>
      <c r="U438" s="1" t="n">
        <v>1567.9</v>
      </c>
      <c r="V438" s="1" t="s">
        <v>549</v>
      </c>
      <c r="W438" s="1" t="s">
        <v>797</v>
      </c>
    </row>
    <row r="439" customFormat="false" ht="15" hidden="false" customHeight="true" outlineLevel="0" collapsed="false">
      <c r="A439" s="1" t="n">
        <v>438</v>
      </c>
      <c r="B439" s="24" t="s">
        <v>798</v>
      </c>
      <c r="C439" s="1" t="s">
        <v>32</v>
      </c>
      <c r="D439" s="1" t="s">
        <v>199</v>
      </c>
      <c r="E439" s="1" t="s">
        <v>193</v>
      </c>
      <c r="F439" s="1" t="n">
        <v>0</v>
      </c>
      <c r="G439" s="1" t="n">
        <v>0</v>
      </c>
      <c r="H439" s="25" t="s">
        <v>239</v>
      </c>
      <c r="I439" s="1" t="n">
        <v>0</v>
      </c>
      <c r="J439" s="1" t="n">
        <v>1518.2</v>
      </c>
      <c r="K439" s="1" t="n">
        <v>1481.5</v>
      </c>
      <c r="L439" s="26" t="n">
        <v>0.481</v>
      </c>
      <c r="M439" s="1" t="n">
        <v>15.3</v>
      </c>
      <c r="N439" s="1" t="n">
        <v>19.6</v>
      </c>
      <c r="O439" s="1" t="n">
        <v>1</v>
      </c>
      <c r="P439" s="1" t="n">
        <v>0.9</v>
      </c>
      <c r="Q439" s="1" t="n">
        <v>1</v>
      </c>
      <c r="R439" s="1" t="n">
        <v>0.3</v>
      </c>
      <c r="S439" s="1" t="n">
        <v>-0.4</v>
      </c>
      <c r="T439" s="1" t="n">
        <v>1518.5</v>
      </c>
      <c r="U439" s="1" t="n">
        <v>1481.1</v>
      </c>
      <c r="V439" s="1" t="s">
        <v>589</v>
      </c>
      <c r="W439" s="1" t="s">
        <v>676</v>
      </c>
    </row>
    <row r="440" customFormat="false" ht="15" hidden="false" customHeight="true" outlineLevel="0" collapsed="false">
      <c r="A440" s="1" t="n">
        <v>439</v>
      </c>
      <c r="B440" s="24" t="s">
        <v>799</v>
      </c>
      <c r="C440" s="1" t="s">
        <v>33</v>
      </c>
      <c r="D440" s="1" t="s">
        <v>135</v>
      </c>
      <c r="E440" s="1" t="s">
        <v>17</v>
      </c>
      <c r="F440" s="1" t="n">
        <v>0</v>
      </c>
      <c r="G440" s="1" t="n">
        <v>3</v>
      </c>
      <c r="H440" s="28" t="s">
        <v>246</v>
      </c>
      <c r="I440" s="1" t="n">
        <v>3</v>
      </c>
      <c r="J440" s="1" t="n">
        <v>1584</v>
      </c>
      <c r="K440" s="1" t="n">
        <v>1610.7</v>
      </c>
      <c r="L440" s="26" t="n">
        <v>0.391</v>
      </c>
      <c r="M440" s="1" t="n">
        <v>35.5</v>
      </c>
      <c r="N440" s="1" t="n">
        <v>40</v>
      </c>
      <c r="O440" s="1" t="n">
        <v>0.97</v>
      </c>
      <c r="P440" s="1" t="n">
        <v>1.35</v>
      </c>
      <c r="Q440" s="1" t="n">
        <v>1.3</v>
      </c>
      <c r="R440" s="1" t="n">
        <v>-13.9</v>
      </c>
      <c r="S440" s="1" t="n">
        <v>27.7</v>
      </c>
      <c r="T440" s="1" t="n">
        <v>1570.1</v>
      </c>
      <c r="U440" s="1" t="n">
        <v>1638.4</v>
      </c>
      <c r="V440" s="1" t="s">
        <v>514</v>
      </c>
      <c r="W440" s="1" t="s">
        <v>418</v>
      </c>
    </row>
    <row r="441" customFormat="false" ht="15" hidden="false" customHeight="true" outlineLevel="0" collapsed="false">
      <c r="A441" s="1" t="n">
        <v>440</v>
      </c>
      <c r="B441" s="24" t="s">
        <v>799</v>
      </c>
      <c r="C441" s="1" t="s">
        <v>31</v>
      </c>
      <c r="D441" s="1" t="s">
        <v>140</v>
      </c>
      <c r="E441" s="1" t="s">
        <v>20</v>
      </c>
      <c r="F441" s="1" t="n">
        <v>5</v>
      </c>
      <c r="G441" s="1" t="n">
        <v>1</v>
      </c>
      <c r="H441" s="27" t="s">
        <v>242</v>
      </c>
      <c r="I441" s="1" t="n">
        <v>4</v>
      </c>
      <c r="J441" s="1" t="n">
        <v>1549.8</v>
      </c>
      <c r="K441" s="1" t="n">
        <v>1517.1</v>
      </c>
      <c r="L441" s="26" t="n">
        <v>0.475</v>
      </c>
      <c r="M441" s="1" t="n">
        <v>31.6</v>
      </c>
      <c r="N441" s="1" t="n">
        <v>27.3</v>
      </c>
      <c r="O441" s="1" t="n">
        <v>0.96</v>
      </c>
      <c r="P441" s="1" t="n">
        <v>1</v>
      </c>
      <c r="Q441" s="1" t="n">
        <v>1.5</v>
      </c>
      <c r="R441" s="1" t="n">
        <v>26.1</v>
      </c>
      <c r="S441" s="1" t="n">
        <v>-14.3</v>
      </c>
      <c r="T441" s="1" t="n">
        <v>1575.9</v>
      </c>
      <c r="U441" s="1" t="n">
        <v>1502.7</v>
      </c>
      <c r="V441" s="1" t="s">
        <v>511</v>
      </c>
      <c r="W441" s="1" t="s">
        <v>800</v>
      </c>
    </row>
    <row r="442" customFormat="false" ht="15" hidden="false" customHeight="true" outlineLevel="0" collapsed="false">
      <c r="A442" s="1" t="n">
        <v>441</v>
      </c>
      <c r="B442" s="24" t="s">
        <v>801</v>
      </c>
      <c r="C442" s="1" t="s">
        <v>30</v>
      </c>
      <c r="D442" s="1" t="s">
        <v>166</v>
      </c>
      <c r="E442" s="1" t="s">
        <v>141</v>
      </c>
      <c r="F442" s="1" t="n">
        <v>0</v>
      </c>
      <c r="G442" s="1" t="n">
        <v>2</v>
      </c>
      <c r="H442" s="28" t="s">
        <v>246</v>
      </c>
      <c r="I442" s="1" t="n">
        <v>2</v>
      </c>
      <c r="J442" s="1" t="n">
        <v>1517.9</v>
      </c>
      <c r="K442" s="1" t="n">
        <v>1518.6</v>
      </c>
      <c r="L442" s="26" t="n">
        <v>0.428</v>
      </c>
      <c r="M442" s="1" t="n">
        <v>29.5</v>
      </c>
      <c r="N442" s="1" t="n">
        <v>35.7</v>
      </c>
      <c r="O442" s="1" t="n">
        <v>1</v>
      </c>
      <c r="P442" s="1" t="n">
        <v>1.35</v>
      </c>
      <c r="Q442" s="1" t="n">
        <v>1.15</v>
      </c>
      <c r="R442" s="1" t="n">
        <v>-12.6</v>
      </c>
      <c r="S442" s="1" t="n">
        <v>22.4</v>
      </c>
      <c r="T442" s="1" t="n">
        <v>1505.3</v>
      </c>
      <c r="U442" s="1" t="n">
        <v>1541</v>
      </c>
      <c r="V442" s="1" t="s">
        <v>588</v>
      </c>
      <c r="W442" s="1" t="s">
        <v>791</v>
      </c>
    </row>
    <row r="443" customFormat="false" ht="15" hidden="false" customHeight="true" outlineLevel="0" collapsed="false">
      <c r="A443" s="1" t="n">
        <v>442</v>
      </c>
      <c r="B443" s="24" t="s">
        <v>802</v>
      </c>
      <c r="C443" s="1" t="s">
        <v>30</v>
      </c>
      <c r="D443" s="1" t="s">
        <v>173</v>
      </c>
      <c r="E443" s="1" t="s">
        <v>114</v>
      </c>
      <c r="F443" s="1" t="n">
        <v>0</v>
      </c>
      <c r="G443" s="1" t="n">
        <v>0</v>
      </c>
      <c r="H443" s="25" t="s">
        <v>239</v>
      </c>
      <c r="I443" s="1" t="n">
        <v>0</v>
      </c>
      <c r="J443" s="1" t="n">
        <v>1540.8</v>
      </c>
      <c r="K443" s="1" t="n">
        <v>1555.2</v>
      </c>
      <c r="L443" s="26" t="n">
        <v>0.408</v>
      </c>
      <c r="M443" s="1" t="n">
        <v>26.4</v>
      </c>
      <c r="N443" s="1" t="n">
        <v>25.3</v>
      </c>
      <c r="O443" s="1" t="n">
        <v>1</v>
      </c>
      <c r="P443" s="1" t="n">
        <v>1.15</v>
      </c>
      <c r="Q443" s="1" t="n">
        <v>1</v>
      </c>
      <c r="R443" s="1" t="n">
        <v>2.4</v>
      </c>
      <c r="S443" s="1" t="n">
        <v>-2.3</v>
      </c>
      <c r="T443" s="1" t="n">
        <v>1543.2</v>
      </c>
      <c r="U443" s="1" t="n">
        <v>1552.9</v>
      </c>
      <c r="V443" s="1" t="s">
        <v>803</v>
      </c>
      <c r="W443" s="1" t="s">
        <v>804</v>
      </c>
    </row>
    <row r="444" customFormat="false" ht="15" hidden="false" customHeight="true" outlineLevel="0" collapsed="false">
      <c r="A444" s="1" t="n">
        <v>443</v>
      </c>
      <c r="B444" s="24" t="s">
        <v>805</v>
      </c>
      <c r="C444" s="1" t="s">
        <v>31</v>
      </c>
      <c r="D444" s="1" t="s">
        <v>168</v>
      </c>
      <c r="E444" s="1" t="s">
        <v>164</v>
      </c>
      <c r="F444" s="1" t="n">
        <v>0</v>
      </c>
      <c r="G444" s="1" t="n">
        <v>2</v>
      </c>
      <c r="H444" s="28" t="s">
        <v>246</v>
      </c>
      <c r="I444" s="1" t="n">
        <v>2</v>
      </c>
      <c r="J444" s="1" t="n">
        <v>1480.6</v>
      </c>
      <c r="K444" s="1" t="n">
        <v>1500.9</v>
      </c>
      <c r="L444" s="26" t="n">
        <v>0.4</v>
      </c>
      <c r="M444" s="1" t="n">
        <v>28.7</v>
      </c>
      <c r="N444" s="1" t="n">
        <v>34.8</v>
      </c>
      <c r="O444" s="1" t="n">
        <v>0.97</v>
      </c>
      <c r="P444" s="1" t="n">
        <v>1.35</v>
      </c>
      <c r="Q444" s="1" t="n">
        <v>1.15</v>
      </c>
      <c r="R444" s="1" t="n">
        <v>-11.5</v>
      </c>
      <c r="S444" s="1" t="n">
        <v>20.9</v>
      </c>
      <c r="T444" s="1" t="n">
        <v>1469.1</v>
      </c>
      <c r="U444" s="1" t="n">
        <v>1521.7</v>
      </c>
      <c r="V444" s="1" t="s">
        <v>681</v>
      </c>
      <c r="W444" s="1" t="s">
        <v>604</v>
      </c>
    </row>
    <row r="445" customFormat="false" ht="15" hidden="false" customHeight="true" outlineLevel="0" collapsed="false">
      <c r="A445" s="1" t="n">
        <v>444</v>
      </c>
      <c r="B445" s="24" t="s">
        <v>805</v>
      </c>
      <c r="C445" s="1" t="s">
        <v>31</v>
      </c>
      <c r="D445" s="1" t="s">
        <v>174</v>
      </c>
      <c r="E445" s="1" t="s">
        <v>163</v>
      </c>
      <c r="F445" s="1" t="n">
        <v>1</v>
      </c>
      <c r="G445" s="1" t="n">
        <v>0</v>
      </c>
      <c r="H445" s="27" t="s">
        <v>242</v>
      </c>
      <c r="I445" s="1" t="n">
        <v>1</v>
      </c>
      <c r="J445" s="1" t="n">
        <v>1450.8</v>
      </c>
      <c r="K445" s="1" t="n">
        <v>1485.2</v>
      </c>
      <c r="L445" s="26" t="n">
        <v>0.381</v>
      </c>
      <c r="M445" s="1" t="n">
        <v>21.2</v>
      </c>
      <c r="N445" s="1" t="n">
        <v>18.5</v>
      </c>
      <c r="O445" s="1" t="n">
        <v>1.09</v>
      </c>
      <c r="P445" s="1" t="n">
        <v>1</v>
      </c>
      <c r="Q445" s="1" t="n">
        <v>1</v>
      </c>
      <c r="R445" s="1" t="n">
        <v>15.3</v>
      </c>
      <c r="S445" s="1" t="n">
        <v>-11.4</v>
      </c>
      <c r="T445" s="1" t="n">
        <v>1466.1</v>
      </c>
      <c r="U445" s="1" t="n">
        <v>1473.8</v>
      </c>
      <c r="V445" s="1" t="s">
        <v>568</v>
      </c>
      <c r="W445" s="1" t="s">
        <v>627</v>
      </c>
    </row>
    <row r="446" customFormat="false" ht="15" hidden="false" customHeight="true" outlineLevel="0" collapsed="false">
      <c r="A446" s="1" t="n">
        <v>445</v>
      </c>
      <c r="B446" s="24" t="s">
        <v>806</v>
      </c>
      <c r="C446" s="1" t="s">
        <v>31</v>
      </c>
      <c r="D446" s="1" t="s">
        <v>145</v>
      </c>
      <c r="E446" s="1" t="s">
        <v>22</v>
      </c>
      <c r="F446" s="1" t="n">
        <v>0</v>
      </c>
      <c r="G446" s="1" t="n">
        <v>2</v>
      </c>
      <c r="H446" s="28" t="s">
        <v>246</v>
      </c>
      <c r="I446" s="1" t="n">
        <v>2</v>
      </c>
      <c r="J446" s="1" t="n">
        <v>1558.1</v>
      </c>
      <c r="K446" s="1" t="n">
        <v>1613.4</v>
      </c>
      <c r="L446" s="26" t="n">
        <v>0.353</v>
      </c>
      <c r="M446" s="1" t="n">
        <v>31.6</v>
      </c>
      <c r="N446" s="1" t="n">
        <v>38.2</v>
      </c>
      <c r="O446" s="1" t="n">
        <v>0.93</v>
      </c>
      <c r="P446" s="1" t="n">
        <v>1.35</v>
      </c>
      <c r="Q446" s="1" t="n">
        <v>1.15</v>
      </c>
      <c r="R446" s="1" t="n">
        <v>-11.1</v>
      </c>
      <c r="S446" s="1" t="n">
        <v>21.1</v>
      </c>
      <c r="T446" s="1" t="n">
        <v>1546.9</v>
      </c>
      <c r="U446" s="1" t="n">
        <v>1634.5</v>
      </c>
      <c r="V446" s="1" t="s">
        <v>558</v>
      </c>
      <c r="W446" s="1" t="s">
        <v>431</v>
      </c>
    </row>
    <row r="447" customFormat="false" ht="15" hidden="false" customHeight="true" outlineLevel="0" collapsed="false">
      <c r="A447" s="1" t="n">
        <v>446</v>
      </c>
      <c r="B447" s="24" t="s">
        <v>807</v>
      </c>
      <c r="C447" s="1" t="s">
        <v>31</v>
      </c>
      <c r="D447" s="1" t="s">
        <v>147</v>
      </c>
      <c r="E447" s="1" t="s">
        <v>19</v>
      </c>
      <c r="F447" s="1" t="n">
        <v>0</v>
      </c>
      <c r="G447" s="1" t="n">
        <v>3</v>
      </c>
      <c r="H447" s="28" t="s">
        <v>246</v>
      </c>
      <c r="I447" s="1" t="n">
        <v>3</v>
      </c>
      <c r="J447" s="1" t="n">
        <v>1513</v>
      </c>
      <c r="K447" s="1" t="n">
        <v>1576.3</v>
      </c>
      <c r="L447" s="26" t="n">
        <v>0.342</v>
      </c>
      <c r="M447" s="1" t="n">
        <v>30.7</v>
      </c>
      <c r="N447" s="1" t="n">
        <v>40.9</v>
      </c>
      <c r="O447" s="1" t="n">
        <v>0.92</v>
      </c>
      <c r="P447" s="1" t="n">
        <v>1.35</v>
      </c>
      <c r="Q447" s="1" t="n">
        <v>1.3</v>
      </c>
      <c r="R447" s="1" t="n">
        <v>-10.5</v>
      </c>
      <c r="S447" s="1" t="n">
        <v>26.3</v>
      </c>
      <c r="T447" s="1" t="n">
        <v>1502.5</v>
      </c>
      <c r="U447" s="1" t="n">
        <v>1602.6</v>
      </c>
      <c r="V447" s="1" t="s">
        <v>551</v>
      </c>
      <c r="W447" s="1" t="s">
        <v>575</v>
      </c>
    </row>
    <row r="448" customFormat="false" ht="15" hidden="false" customHeight="true" outlineLevel="0" collapsed="false">
      <c r="A448" s="1" t="n">
        <v>447</v>
      </c>
      <c r="B448" s="24" t="s">
        <v>807</v>
      </c>
      <c r="C448" s="1" t="s">
        <v>31</v>
      </c>
      <c r="D448" s="1" t="s">
        <v>170</v>
      </c>
      <c r="E448" s="1" t="s">
        <v>165</v>
      </c>
      <c r="F448" s="1" t="n">
        <v>3</v>
      </c>
      <c r="G448" s="1" t="n">
        <v>2</v>
      </c>
      <c r="H448" s="27" t="s">
        <v>242</v>
      </c>
      <c r="I448" s="1" t="n">
        <v>1</v>
      </c>
      <c r="J448" s="1" t="n">
        <v>1457</v>
      </c>
      <c r="K448" s="1" t="n">
        <v>1528.1</v>
      </c>
      <c r="L448" s="26" t="n">
        <v>0.332</v>
      </c>
      <c r="M448" s="1" t="n">
        <v>19</v>
      </c>
      <c r="N448" s="1" t="n">
        <v>19</v>
      </c>
      <c r="O448" s="1" t="n">
        <v>1.18</v>
      </c>
      <c r="P448" s="1" t="n">
        <v>1</v>
      </c>
      <c r="Q448" s="1" t="n">
        <v>1</v>
      </c>
      <c r="R448" s="1" t="n">
        <v>14.6</v>
      </c>
      <c r="S448" s="1" t="n">
        <v>-12.7</v>
      </c>
      <c r="T448" s="1" t="n">
        <v>1471.6</v>
      </c>
      <c r="U448" s="1" t="n">
        <v>1515.4</v>
      </c>
      <c r="V448" s="1" t="s">
        <v>586</v>
      </c>
      <c r="W448" s="1" t="s">
        <v>569</v>
      </c>
    </row>
    <row r="449" customFormat="false" ht="15" hidden="false" customHeight="true" outlineLevel="0" collapsed="false">
      <c r="A449" s="1" t="n">
        <v>448</v>
      </c>
      <c r="B449" s="24" t="s">
        <v>808</v>
      </c>
      <c r="C449" s="1" t="s">
        <v>31</v>
      </c>
      <c r="D449" s="1" t="s">
        <v>177</v>
      </c>
      <c r="E449" s="1" t="s">
        <v>139</v>
      </c>
      <c r="F449" s="1" t="n">
        <v>2</v>
      </c>
      <c r="G449" s="1" t="n">
        <v>2</v>
      </c>
      <c r="H449" s="25" t="s">
        <v>239</v>
      </c>
      <c r="I449" s="1" t="n">
        <v>0</v>
      </c>
      <c r="J449" s="1" t="n">
        <v>1587.9</v>
      </c>
      <c r="K449" s="1" t="n">
        <v>1480.6</v>
      </c>
      <c r="L449" s="26" t="n">
        <v>0.582</v>
      </c>
      <c r="M449" s="1" t="n">
        <v>17.1</v>
      </c>
      <c r="N449" s="1" t="n">
        <v>21.9</v>
      </c>
      <c r="O449" s="1" t="n">
        <v>1</v>
      </c>
      <c r="P449" s="1" t="n">
        <v>0.9</v>
      </c>
      <c r="Q449" s="1" t="n">
        <v>1</v>
      </c>
      <c r="R449" s="1" t="n">
        <v>-1.4</v>
      </c>
      <c r="S449" s="1" t="n">
        <v>1.8</v>
      </c>
      <c r="T449" s="1" t="n">
        <v>1586.5</v>
      </c>
      <c r="U449" s="1" t="n">
        <v>1482.4</v>
      </c>
      <c r="V449" s="1" t="s">
        <v>711</v>
      </c>
      <c r="W449" s="1" t="s">
        <v>624</v>
      </c>
    </row>
    <row r="450" customFormat="false" ht="15" hidden="false" customHeight="true" outlineLevel="0" collapsed="false">
      <c r="A450" s="1" t="n">
        <v>449</v>
      </c>
      <c r="B450" s="24" t="s">
        <v>808</v>
      </c>
      <c r="C450" s="1" t="s">
        <v>31</v>
      </c>
      <c r="D450" s="1" t="s">
        <v>24</v>
      </c>
      <c r="E450" s="1" t="s">
        <v>148</v>
      </c>
      <c r="F450" s="1" t="n">
        <v>2</v>
      </c>
      <c r="G450" s="1" t="n">
        <v>0</v>
      </c>
      <c r="H450" s="27" t="s">
        <v>242</v>
      </c>
      <c r="I450" s="1" t="n">
        <v>2</v>
      </c>
      <c r="J450" s="1" t="n">
        <v>1566.2</v>
      </c>
      <c r="K450" s="1" t="n">
        <v>1507</v>
      </c>
      <c r="L450" s="26" t="n">
        <v>0.513</v>
      </c>
      <c r="M450" s="1" t="n">
        <v>26.9</v>
      </c>
      <c r="N450" s="1" t="n">
        <v>20.2</v>
      </c>
      <c r="O450" s="1" t="n">
        <v>0.93</v>
      </c>
      <c r="P450" s="1" t="n">
        <v>1</v>
      </c>
      <c r="Q450" s="1" t="n">
        <v>1.15</v>
      </c>
      <c r="R450" s="1" t="n">
        <v>18.5</v>
      </c>
      <c r="S450" s="1" t="n">
        <v>-9.8</v>
      </c>
      <c r="T450" s="1" t="n">
        <v>1584.7</v>
      </c>
      <c r="U450" s="1" t="n">
        <v>1497.1</v>
      </c>
      <c r="V450" s="1" t="s">
        <v>557</v>
      </c>
      <c r="W450" s="1" t="s">
        <v>809</v>
      </c>
    </row>
    <row r="451" customFormat="false" ht="15" hidden="false" customHeight="true" outlineLevel="0" collapsed="false">
      <c r="A451" s="1" t="n">
        <v>450</v>
      </c>
      <c r="B451" s="24" t="s">
        <v>810</v>
      </c>
      <c r="C451" s="1" t="s">
        <v>31</v>
      </c>
      <c r="D451" s="1" t="s">
        <v>136</v>
      </c>
      <c r="E451" s="1" t="s">
        <v>140</v>
      </c>
      <c r="F451" s="1" t="n">
        <v>0</v>
      </c>
      <c r="G451" s="1" t="n">
        <v>1</v>
      </c>
      <c r="H451" s="28" t="s">
        <v>246</v>
      </c>
      <c r="I451" s="1" t="n">
        <v>1</v>
      </c>
      <c r="J451" s="1" t="n">
        <v>1459.5</v>
      </c>
      <c r="K451" s="1" t="n">
        <v>1575.9</v>
      </c>
      <c r="L451" s="26" t="n">
        <v>0.277</v>
      </c>
      <c r="M451" s="1" t="n">
        <v>19.6</v>
      </c>
      <c r="N451" s="1" t="n">
        <v>30.5</v>
      </c>
      <c r="O451" s="1" t="n">
        <v>0.85</v>
      </c>
      <c r="P451" s="1" t="n">
        <v>1.35</v>
      </c>
      <c r="Q451" s="1" t="n">
        <v>1</v>
      </c>
      <c r="R451" s="1" t="n">
        <v>-5.4</v>
      </c>
      <c r="S451" s="1" t="n">
        <v>11.5</v>
      </c>
      <c r="T451" s="1" t="n">
        <v>1454.1</v>
      </c>
      <c r="U451" s="1" t="n">
        <v>1587.5</v>
      </c>
      <c r="V451" s="1" t="s">
        <v>489</v>
      </c>
      <c r="W451" s="1" t="s">
        <v>557</v>
      </c>
    </row>
    <row r="452" customFormat="false" ht="15" hidden="false" customHeight="true" outlineLevel="0" collapsed="false">
      <c r="A452" s="1" t="n">
        <v>451</v>
      </c>
      <c r="B452" s="24" t="s">
        <v>811</v>
      </c>
      <c r="C452" s="1" t="s">
        <v>31</v>
      </c>
      <c r="D452" s="1" t="s">
        <v>20</v>
      </c>
      <c r="E452" s="1" t="s">
        <v>146</v>
      </c>
      <c r="F452" s="1" t="n">
        <v>1</v>
      </c>
      <c r="G452" s="1" t="n">
        <v>0</v>
      </c>
      <c r="H452" s="27" t="s">
        <v>242</v>
      </c>
      <c r="I452" s="1" t="n">
        <v>1</v>
      </c>
      <c r="J452" s="1" t="n">
        <v>1502.7</v>
      </c>
      <c r="K452" s="1" t="n">
        <v>1516.5</v>
      </c>
      <c r="L452" s="26" t="n">
        <v>0.409</v>
      </c>
      <c r="M452" s="1" t="n">
        <v>23.8</v>
      </c>
      <c r="N452" s="1" t="n">
        <v>17.6</v>
      </c>
      <c r="O452" s="1" t="n">
        <v>1.03</v>
      </c>
      <c r="P452" s="1" t="n">
        <v>1</v>
      </c>
      <c r="Q452" s="1" t="n">
        <v>1</v>
      </c>
      <c r="R452" s="1" t="n">
        <v>16.4</v>
      </c>
      <c r="S452" s="1" t="n">
        <v>-10.4</v>
      </c>
      <c r="T452" s="1" t="n">
        <v>1519.2</v>
      </c>
      <c r="U452" s="1" t="n">
        <v>1506.1</v>
      </c>
      <c r="V452" s="1" t="s">
        <v>451</v>
      </c>
      <c r="W452" s="1" t="s">
        <v>466</v>
      </c>
    </row>
    <row r="453" customFormat="false" ht="15" hidden="false" customHeight="true" outlineLevel="0" collapsed="false">
      <c r="A453" s="1" t="n">
        <v>452</v>
      </c>
      <c r="B453" s="24" t="s">
        <v>811</v>
      </c>
      <c r="C453" s="1" t="s">
        <v>31</v>
      </c>
      <c r="D453" s="1" t="s">
        <v>178</v>
      </c>
      <c r="E453" s="1" t="s">
        <v>169</v>
      </c>
      <c r="F453" s="1" t="n">
        <v>1</v>
      </c>
      <c r="G453" s="1" t="n">
        <v>5</v>
      </c>
      <c r="H453" s="28" t="s">
        <v>246</v>
      </c>
      <c r="I453" s="1" t="n">
        <v>4</v>
      </c>
      <c r="J453" s="1" t="n">
        <v>1487</v>
      </c>
      <c r="K453" s="1" t="n">
        <v>1552.4</v>
      </c>
      <c r="L453" s="26" t="n">
        <v>0.34</v>
      </c>
      <c r="M453" s="1" t="n">
        <v>35.3</v>
      </c>
      <c r="N453" s="1" t="n">
        <v>40.9</v>
      </c>
      <c r="O453" s="1" t="n">
        <v>0.92</v>
      </c>
      <c r="P453" s="1" t="n">
        <v>1.35</v>
      </c>
      <c r="Q453" s="1" t="n">
        <v>1.5</v>
      </c>
      <c r="R453" s="1" t="n">
        <v>-12</v>
      </c>
      <c r="S453" s="1" t="n">
        <v>26.2</v>
      </c>
      <c r="T453" s="1" t="n">
        <v>1475</v>
      </c>
      <c r="U453" s="1" t="n">
        <v>1578.5</v>
      </c>
      <c r="V453" s="1" t="s">
        <v>423</v>
      </c>
      <c r="W453" s="1" t="s">
        <v>606</v>
      </c>
    </row>
    <row r="454" customFormat="false" ht="15" hidden="false" customHeight="true" outlineLevel="0" collapsed="false">
      <c r="A454" s="1" t="n">
        <v>453</v>
      </c>
      <c r="B454" s="24" t="s">
        <v>812</v>
      </c>
      <c r="C454" s="1" t="s">
        <v>33</v>
      </c>
      <c r="D454" s="1" t="s">
        <v>149</v>
      </c>
      <c r="E454" s="1" t="s">
        <v>156</v>
      </c>
      <c r="F454" s="1" t="n">
        <v>0</v>
      </c>
      <c r="G454" s="1" t="n">
        <v>1</v>
      </c>
      <c r="H454" s="28" t="s">
        <v>246</v>
      </c>
      <c r="I454" s="1" t="n">
        <v>1</v>
      </c>
      <c r="J454" s="1" t="n">
        <v>1584.1</v>
      </c>
      <c r="K454" s="1" t="n">
        <v>1476.8</v>
      </c>
      <c r="L454" s="26" t="n">
        <v>0.582</v>
      </c>
      <c r="M454" s="1" t="n">
        <v>37.7</v>
      </c>
      <c r="N454" s="1" t="n">
        <v>39.4</v>
      </c>
      <c r="O454" s="1" t="n">
        <v>1.27</v>
      </c>
      <c r="P454" s="1" t="n">
        <v>1.35</v>
      </c>
      <c r="Q454" s="1" t="n">
        <v>1</v>
      </c>
      <c r="R454" s="1" t="n">
        <v>-21.9</v>
      </c>
      <c r="S454" s="1" t="n">
        <v>26.9</v>
      </c>
      <c r="T454" s="1" t="n">
        <v>1562.2</v>
      </c>
      <c r="U454" s="1" t="n">
        <v>1503.6</v>
      </c>
      <c r="V454" s="1" t="s">
        <v>800</v>
      </c>
      <c r="W454" s="1" t="s">
        <v>625</v>
      </c>
    </row>
    <row r="455" customFormat="false" ht="15" hidden="false" customHeight="true" outlineLevel="0" collapsed="false">
      <c r="A455" s="1" t="n">
        <v>454</v>
      </c>
      <c r="B455" s="24" t="s">
        <v>813</v>
      </c>
      <c r="C455" s="1" t="s">
        <v>32</v>
      </c>
      <c r="D455" s="1" t="s">
        <v>184</v>
      </c>
      <c r="E455" s="1" t="s">
        <v>190</v>
      </c>
      <c r="F455" s="1" t="n">
        <v>0</v>
      </c>
      <c r="G455" s="1" t="n">
        <v>0</v>
      </c>
      <c r="H455" s="25" t="s">
        <v>239</v>
      </c>
      <c r="I455" s="1" t="n">
        <v>0</v>
      </c>
      <c r="J455" s="1" t="n">
        <v>1550.6</v>
      </c>
      <c r="K455" s="1" t="n">
        <v>1533.5</v>
      </c>
      <c r="L455" s="26" t="n">
        <v>0.453</v>
      </c>
      <c r="M455" s="1" t="n">
        <v>18</v>
      </c>
      <c r="N455" s="1" t="n">
        <v>23</v>
      </c>
      <c r="O455" s="1" t="n">
        <v>1</v>
      </c>
      <c r="P455" s="1" t="n">
        <v>0.9</v>
      </c>
      <c r="Q455" s="1" t="n">
        <v>1</v>
      </c>
      <c r="R455" s="1" t="n">
        <v>0.9</v>
      </c>
      <c r="S455" s="1" t="n">
        <v>-1.1</v>
      </c>
      <c r="T455" s="1" t="n">
        <v>1551.4</v>
      </c>
      <c r="U455" s="1" t="n">
        <v>1532.4</v>
      </c>
      <c r="V455" s="1" t="s">
        <v>692</v>
      </c>
      <c r="W455" s="1" t="s">
        <v>638</v>
      </c>
    </row>
    <row r="456" customFormat="false" ht="15" hidden="false" customHeight="true" outlineLevel="0" collapsed="false">
      <c r="A456" s="1" t="n">
        <v>455</v>
      </c>
      <c r="B456" s="24" t="s">
        <v>814</v>
      </c>
      <c r="C456" s="1" t="s">
        <v>30</v>
      </c>
      <c r="D456" s="1" t="s">
        <v>119</v>
      </c>
      <c r="E456" s="1" t="s">
        <v>173</v>
      </c>
      <c r="F456" s="1" t="n">
        <v>1</v>
      </c>
      <c r="G456" s="1" t="n">
        <v>0</v>
      </c>
      <c r="H456" s="27" t="s">
        <v>242</v>
      </c>
      <c r="I456" s="1" t="n">
        <v>1</v>
      </c>
      <c r="J456" s="1" t="n">
        <v>1472.4</v>
      </c>
      <c r="K456" s="1" t="n">
        <v>1543.2</v>
      </c>
      <c r="L456" s="26" t="n">
        <v>0.333</v>
      </c>
      <c r="M456" s="1" t="n">
        <v>23</v>
      </c>
      <c r="N456" s="1" t="n">
        <v>25.9</v>
      </c>
      <c r="O456" s="1" t="n">
        <v>1.18</v>
      </c>
      <c r="P456" s="1" t="n">
        <v>1</v>
      </c>
      <c r="Q456" s="1" t="n">
        <v>1</v>
      </c>
      <c r="R456" s="1" t="n">
        <v>17.7</v>
      </c>
      <c r="S456" s="1" t="n">
        <v>-17.3</v>
      </c>
      <c r="T456" s="1" t="n">
        <v>1490.1</v>
      </c>
      <c r="U456" s="1" t="n">
        <v>1526</v>
      </c>
      <c r="V456" s="1" t="s">
        <v>568</v>
      </c>
      <c r="W456" s="1" t="s">
        <v>815</v>
      </c>
    </row>
    <row r="457" customFormat="false" ht="15" hidden="false" customHeight="true" outlineLevel="0" collapsed="false">
      <c r="A457" s="1" t="n">
        <v>456</v>
      </c>
      <c r="B457" s="24" t="s">
        <v>814</v>
      </c>
      <c r="C457" s="1" t="s">
        <v>33</v>
      </c>
      <c r="D457" s="1" t="s">
        <v>144</v>
      </c>
      <c r="E457" s="1" t="s">
        <v>172</v>
      </c>
      <c r="F457" s="1" t="n">
        <v>1</v>
      </c>
      <c r="G457" s="1" t="n">
        <v>1</v>
      </c>
      <c r="H457" s="25" t="s">
        <v>239</v>
      </c>
      <c r="I457" s="1" t="n">
        <v>0</v>
      </c>
      <c r="J457" s="1" t="n">
        <v>1575.5</v>
      </c>
      <c r="K457" s="1" t="n">
        <v>1551</v>
      </c>
      <c r="L457" s="26" t="n">
        <v>0.463</v>
      </c>
      <c r="M457" s="1" t="n">
        <v>19.8</v>
      </c>
      <c r="N457" s="1" t="n">
        <v>25.3</v>
      </c>
      <c r="O457" s="1" t="n">
        <v>1</v>
      </c>
      <c r="P457" s="1" t="n">
        <v>0.9</v>
      </c>
      <c r="Q457" s="1" t="n">
        <v>1</v>
      </c>
      <c r="R457" s="1" t="n">
        <v>0.7</v>
      </c>
      <c r="S457" s="1" t="n">
        <v>-0.9</v>
      </c>
      <c r="T457" s="1" t="n">
        <v>1576.2</v>
      </c>
      <c r="U457" s="1" t="n">
        <v>1550</v>
      </c>
      <c r="V457" s="1" t="s">
        <v>535</v>
      </c>
      <c r="W457" s="1" t="s">
        <v>577</v>
      </c>
    </row>
    <row r="458" customFormat="false" ht="15" hidden="false" customHeight="true" outlineLevel="0" collapsed="false">
      <c r="A458" s="1" t="n">
        <v>457</v>
      </c>
      <c r="B458" s="24" t="s">
        <v>816</v>
      </c>
      <c r="C458" s="1" t="s">
        <v>29</v>
      </c>
      <c r="D458" s="1" t="s">
        <v>132</v>
      </c>
      <c r="E458" s="1" t="s">
        <v>130</v>
      </c>
      <c r="F458" s="1" t="n">
        <v>1</v>
      </c>
      <c r="G458" s="1" t="n">
        <v>0</v>
      </c>
      <c r="H458" s="27" t="s">
        <v>242</v>
      </c>
      <c r="I458" s="1" t="n">
        <v>1</v>
      </c>
      <c r="J458" s="1" t="n">
        <v>1503.3</v>
      </c>
      <c r="K458" s="1" t="n">
        <v>1566.9</v>
      </c>
      <c r="L458" s="26" t="n">
        <v>0.342</v>
      </c>
      <c r="M458" s="1" t="n">
        <v>22.7</v>
      </c>
      <c r="N458" s="1" t="n">
        <v>23.2</v>
      </c>
      <c r="O458" s="1" t="n">
        <v>1.16</v>
      </c>
      <c r="P458" s="1" t="n">
        <v>1</v>
      </c>
      <c r="Q458" s="1" t="n">
        <v>1</v>
      </c>
      <c r="R458" s="1" t="n">
        <v>17.2</v>
      </c>
      <c r="S458" s="1" t="n">
        <v>-15.3</v>
      </c>
      <c r="T458" s="1" t="n">
        <v>1520.5</v>
      </c>
      <c r="U458" s="1" t="n">
        <v>1551.7</v>
      </c>
      <c r="V458" s="1" t="s">
        <v>817</v>
      </c>
      <c r="W458" s="1" t="s">
        <v>767</v>
      </c>
    </row>
    <row r="459" customFormat="false" ht="15" hidden="false" customHeight="true" outlineLevel="0" collapsed="false">
      <c r="A459" s="1" t="n">
        <v>458</v>
      </c>
      <c r="B459" s="24" t="s">
        <v>818</v>
      </c>
      <c r="C459" s="1" t="s">
        <v>30</v>
      </c>
      <c r="D459" s="1" t="s">
        <v>141</v>
      </c>
      <c r="E459" s="1" t="s">
        <v>175</v>
      </c>
      <c r="F459" s="1" t="n">
        <v>1</v>
      </c>
      <c r="G459" s="1" t="n">
        <v>0</v>
      </c>
      <c r="H459" s="27" t="s">
        <v>242</v>
      </c>
      <c r="I459" s="1" t="n">
        <v>1</v>
      </c>
      <c r="J459" s="1" t="n">
        <v>1541</v>
      </c>
      <c r="K459" s="1" t="n">
        <v>1461.5</v>
      </c>
      <c r="L459" s="26" t="n">
        <v>0.542</v>
      </c>
      <c r="M459" s="1" t="n">
        <v>20.7</v>
      </c>
      <c r="N459" s="1" t="n">
        <v>15.3</v>
      </c>
      <c r="O459" s="1" t="n">
        <v>0.9</v>
      </c>
      <c r="P459" s="1" t="n">
        <v>1</v>
      </c>
      <c r="Q459" s="1" t="n">
        <v>1</v>
      </c>
      <c r="R459" s="1" t="n">
        <v>11.6</v>
      </c>
      <c r="S459" s="1" t="n">
        <v>-7</v>
      </c>
      <c r="T459" s="1" t="n">
        <v>1552.5</v>
      </c>
      <c r="U459" s="1" t="n">
        <v>1454.5</v>
      </c>
      <c r="V459" s="1" t="s">
        <v>680</v>
      </c>
      <c r="W459" s="1" t="s">
        <v>566</v>
      </c>
    </row>
    <row r="460" customFormat="false" ht="15" hidden="false" customHeight="true" outlineLevel="0" collapsed="false">
      <c r="A460" s="1" t="n">
        <v>459</v>
      </c>
      <c r="B460" s="24" t="s">
        <v>819</v>
      </c>
      <c r="C460" s="1" t="s">
        <v>31</v>
      </c>
      <c r="D460" s="1" t="s">
        <v>164</v>
      </c>
      <c r="E460" s="1" t="s">
        <v>174</v>
      </c>
      <c r="F460" s="1" t="n">
        <v>1</v>
      </c>
      <c r="G460" s="1" t="n">
        <v>0</v>
      </c>
      <c r="H460" s="27" t="s">
        <v>242</v>
      </c>
      <c r="I460" s="1" t="n">
        <v>1</v>
      </c>
      <c r="J460" s="1" t="n">
        <v>1521.7</v>
      </c>
      <c r="K460" s="1" t="n">
        <v>1466.1</v>
      </c>
      <c r="L460" s="26" t="n">
        <v>0.508</v>
      </c>
      <c r="M460" s="1" t="n">
        <v>21.4</v>
      </c>
      <c r="N460" s="1" t="n">
        <v>15.8</v>
      </c>
      <c r="O460" s="1" t="n">
        <v>0.93</v>
      </c>
      <c r="P460" s="1" t="n">
        <v>1</v>
      </c>
      <c r="Q460" s="1" t="n">
        <v>1</v>
      </c>
      <c r="R460" s="1" t="n">
        <v>12.7</v>
      </c>
      <c r="S460" s="1" t="n">
        <v>-7.8</v>
      </c>
      <c r="T460" s="1" t="n">
        <v>1534.4</v>
      </c>
      <c r="U460" s="1" t="n">
        <v>1458.3</v>
      </c>
      <c r="V460" s="1" t="s">
        <v>820</v>
      </c>
      <c r="W460" s="1" t="s">
        <v>466</v>
      </c>
    </row>
    <row r="461" customFormat="false" ht="15" hidden="false" customHeight="true" outlineLevel="0" collapsed="false">
      <c r="A461" s="1" t="n">
        <v>460</v>
      </c>
      <c r="B461" s="24" t="s">
        <v>821</v>
      </c>
      <c r="C461" s="1" t="s">
        <v>32</v>
      </c>
      <c r="D461" s="1" t="s">
        <v>15</v>
      </c>
      <c r="E461" s="1" t="s">
        <v>188</v>
      </c>
      <c r="F461" s="1" t="n">
        <v>3</v>
      </c>
      <c r="G461" s="1" t="n">
        <v>0</v>
      </c>
      <c r="H461" s="27" t="s">
        <v>242</v>
      </c>
      <c r="I461" s="1" t="n">
        <v>3</v>
      </c>
      <c r="J461" s="1" t="n">
        <v>1636.9</v>
      </c>
      <c r="K461" s="1" t="n">
        <v>1546.5</v>
      </c>
      <c r="L461" s="26" t="n">
        <v>0.558</v>
      </c>
      <c r="M461" s="1" t="n">
        <v>29.2</v>
      </c>
      <c r="N461" s="1" t="n">
        <v>24.1</v>
      </c>
      <c r="O461" s="1" t="n">
        <v>0.89</v>
      </c>
      <c r="P461" s="1" t="n">
        <v>1</v>
      </c>
      <c r="Q461" s="1" t="n">
        <v>1.3</v>
      </c>
      <c r="R461" s="1" t="n">
        <v>21.7</v>
      </c>
      <c r="S461" s="1" t="n">
        <v>-10.7</v>
      </c>
      <c r="T461" s="1" t="n">
        <v>1658.5</v>
      </c>
      <c r="U461" s="1" t="n">
        <v>1535.8</v>
      </c>
      <c r="V461" s="1" t="s">
        <v>722</v>
      </c>
      <c r="W461" s="1" t="s">
        <v>822</v>
      </c>
    </row>
    <row r="462" customFormat="false" ht="15" hidden="false" customHeight="true" outlineLevel="0" collapsed="false">
      <c r="A462" s="1" t="n">
        <v>461</v>
      </c>
      <c r="B462" s="24" t="s">
        <v>821</v>
      </c>
      <c r="C462" s="1" t="s">
        <v>32</v>
      </c>
      <c r="D462" s="1" t="s">
        <v>193</v>
      </c>
      <c r="E462" s="1" t="s">
        <v>198</v>
      </c>
      <c r="F462" s="1" t="n">
        <v>0</v>
      </c>
      <c r="G462" s="1" t="n">
        <v>2</v>
      </c>
      <c r="H462" s="28" t="s">
        <v>246</v>
      </c>
      <c r="I462" s="1" t="n">
        <v>2</v>
      </c>
      <c r="J462" s="1" t="n">
        <v>1481.1</v>
      </c>
      <c r="K462" s="1" t="n">
        <v>1483</v>
      </c>
      <c r="L462" s="26" t="n">
        <v>0.426</v>
      </c>
      <c r="M462" s="1" t="n">
        <v>29.4</v>
      </c>
      <c r="N462" s="1" t="n">
        <v>35.6</v>
      </c>
      <c r="O462" s="1" t="n">
        <v>1</v>
      </c>
      <c r="P462" s="1" t="n">
        <v>1.35</v>
      </c>
      <c r="Q462" s="1" t="n">
        <v>1.15</v>
      </c>
      <c r="R462" s="1" t="n">
        <v>-12.5</v>
      </c>
      <c r="S462" s="1" t="n">
        <v>22.3</v>
      </c>
      <c r="T462" s="1" t="n">
        <v>1468.6</v>
      </c>
      <c r="U462" s="1" t="n">
        <v>1505.3</v>
      </c>
      <c r="V462" s="1" t="s">
        <v>809</v>
      </c>
      <c r="W462" s="1" t="s">
        <v>612</v>
      </c>
    </row>
    <row r="463" customFormat="false" ht="15" hidden="false" customHeight="true" outlineLevel="0" collapsed="false">
      <c r="A463" s="1" t="n">
        <v>462</v>
      </c>
      <c r="B463" s="24" t="s">
        <v>821</v>
      </c>
      <c r="C463" s="1" t="s">
        <v>32</v>
      </c>
      <c r="D463" s="1" t="s">
        <v>197</v>
      </c>
      <c r="E463" s="1" t="s">
        <v>191</v>
      </c>
      <c r="F463" s="1" t="n">
        <v>1</v>
      </c>
      <c r="G463" s="1" t="n">
        <v>1</v>
      </c>
      <c r="H463" s="25" t="s">
        <v>239</v>
      </c>
      <c r="I463" s="1" t="n">
        <v>0</v>
      </c>
      <c r="J463" s="1" t="n">
        <v>1492.9</v>
      </c>
      <c r="K463" s="1" t="n">
        <v>1495.5</v>
      </c>
      <c r="L463" s="26" t="n">
        <v>0.425</v>
      </c>
      <c r="M463" s="1" t="n">
        <v>23</v>
      </c>
      <c r="N463" s="1" t="n">
        <v>19.6</v>
      </c>
      <c r="O463" s="1" t="n">
        <v>1</v>
      </c>
      <c r="P463" s="1" t="n">
        <v>1.15</v>
      </c>
      <c r="Q463" s="1" t="n">
        <v>1</v>
      </c>
      <c r="R463" s="1" t="n">
        <v>1.7</v>
      </c>
      <c r="S463" s="1" t="n">
        <v>-1.5</v>
      </c>
      <c r="T463" s="1" t="n">
        <v>1494.7</v>
      </c>
      <c r="U463" s="1" t="n">
        <v>1494</v>
      </c>
      <c r="V463" s="1" t="s">
        <v>495</v>
      </c>
      <c r="W463" s="1" t="s">
        <v>553</v>
      </c>
    </row>
    <row r="464" customFormat="false" ht="15" hidden="false" customHeight="true" outlineLevel="0" collapsed="false">
      <c r="A464" s="1" t="n">
        <v>463</v>
      </c>
      <c r="B464" s="24" t="s">
        <v>821</v>
      </c>
      <c r="C464" s="1" t="s">
        <v>32</v>
      </c>
      <c r="D464" s="1" t="s">
        <v>196</v>
      </c>
      <c r="E464" s="1" t="s">
        <v>186</v>
      </c>
      <c r="F464" s="1" t="n">
        <v>7</v>
      </c>
      <c r="G464" s="1" t="n">
        <v>2</v>
      </c>
      <c r="H464" s="27" t="s">
        <v>242</v>
      </c>
      <c r="I464" s="1" t="n">
        <v>5</v>
      </c>
      <c r="J464" s="1" t="n">
        <v>1543.4</v>
      </c>
      <c r="K464" s="1" t="n">
        <v>1434.1</v>
      </c>
      <c r="L464" s="26" t="n">
        <v>0.585</v>
      </c>
      <c r="M464" s="1" t="n">
        <v>24.6</v>
      </c>
      <c r="N464" s="1" t="n">
        <v>20.9</v>
      </c>
      <c r="O464" s="1" t="n">
        <v>0.86</v>
      </c>
      <c r="P464" s="1" t="n">
        <v>1</v>
      </c>
      <c r="Q464" s="1" t="n">
        <v>1.5</v>
      </c>
      <c r="R464" s="1" t="n">
        <v>17.6</v>
      </c>
      <c r="S464" s="1" t="n">
        <v>-8.7</v>
      </c>
      <c r="T464" s="1" t="n">
        <v>1561</v>
      </c>
      <c r="U464" s="1" t="n">
        <v>1425.4</v>
      </c>
      <c r="V464" s="1" t="s">
        <v>724</v>
      </c>
      <c r="W464" s="1" t="s">
        <v>743</v>
      </c>
    </row>
    <row r="465" customFormat="false" ht="15" hidden="false" customHeight="true" outlineLevel="0" collapsed="false">
      <c r="A465" s="1" t="n">
        <v>464</v>
      </c>
      <c r="B465" s="24" t="s">
        <v>821</v>
      </c>
      <c r="C465" s="1" t="s">
        <v>32</v>
      </c>
      <c r="D465" s="1" t="s">
        <v>194</v>
      </c>
      <c r="E465" s="1" t="s">
        <v>199</v>
      </c>
      <c r="F465" s="1" t="n">
        <v>1</v>
      </c>
      <c r="G465" s="1" t="n">
        <v>0</v>
      </c>
      <c r="H465" s="27" t="s">
        <v>242</v>
      </c>
      <c r="I465" s="1" t="n">
        <v>1</v>
      </c>
      <c r="J465" s="1" t="n">
        <v>1441.9</v>
      </c>
      <c r="K465" s="1" t="n">
        <v>1518.5</v>
      </c>
      <c r="L465" s="26" t="n">
        <v>0.325</v>
      </c>
      <c r="M465" s="1" t="n">
        <v>23.3</v>
      </c>
      <c r="N465" s="1" t="n">
        <v>20.3</v>
      </c>
      <c r="O465" s="1" t="n">
        <v>1.19</v>
      </c>
      <c r="P465" s="1" t="n">
        <v>1</v>
      </c>
      <c r="Q465" s="1" t="n">
        <v>1</v>
      </c>
      <c r="R465" s="1" t="n">
        <v>18</v>
      </c>
      <c r="S465" s="1" t="n">
        <v>-13.7</v>
      </c>
      <c r="T465" s="1" t="n">
        <v>1459.9</v>
      </c>
      <c r="U465" s="1" t="n">
        <v>1504.9</v>
      </c>
      <c r="V465" s="1" t="s">
        <v>476</v>
      </c>
      <c r="W465" s="1" t="s">
        <v>646</v>
      </c>
    </row>
    <row r="466" customFormat="false" ht="15" hidden="false" customHeight="true" outlineLevel="0" collapsed="false">
      <c r="A466" s="1" t="n">
        <v>465</v>
      </c>
      <c r="B466" s="24" t="s">
        <v>823</v>
      </c>
      <c r="C466" s="1" t="s">
        <v>29</v>
      </c>
      <c r="D466" s="1" t="s">
        <v>125</v>
      </c>
      <c r="E466" s="1" t="s">
        <v>179</v>
      </c>
      <c r="F466" s="1" t="n">
        <v>1</v>
      </c>
      <c r="G466" s="1" t="n">
        <v>1</v>
      </c>
      <c r="H466" s="25" t="s">
        <v>239</v>
      </c>
      <c r="I466" s="1" t="n">
        <v>0</v>
      </c>
      <c r="J466" s="1" t="n">
        <v>1443.8</v>
      </c>
      <c r="K466" s="1" t="n">
        <v>1485.7</v>
      </c>
      <c r="L466" s="26" t="n">
        <v>0.371</v>
      </c>
      <c r="M466" s="1" t="n">
        <v>19.6</v>
      </c>
      <c r="N466" s="1" t="n">
        <v>23</v>
      </c>
      <c r="O466" s="1" t="n">
        <v>1</v>
      </c>
      <c r="P466" s="1" t="n">
        <v>1.15</v>
      </c>
      <c r="Q466" s="1" t="n">
        <v>1</v>
      </c>
      <c r="R466" s="1" t="n">
        <v>2.5</v>
      </c>
      <c r="S466" s="1" t="n">
        <v>-3</v>
      </c>
      <c r="T466" s="1" t="n">
        <v>1446.4</v>
      </c>
      <c r="U466" s="1" t="n">
        <v>1482.7</v>
      </c>
      <c r="V466" s="1" t="s">
        <v>517</v>
      </c>
      <c r="W466" s="1" t="s">
        <v>564</v>
      </c>
    </row>
    <row r="467" customFormat="false" ht="15" hidden="false" customHeight="true" outlineLevel="0" collapsed="false">
      <c r="A467" s="1" t="n">
        <v>466</v>
      </c>
      <c r="B467" s="24" t="s">
        <v>823</v>
      </c>
      <c r="C467" s="1" t="s">
        <v>29</v>
      </c>
      <c r="D467" s="1" t="s">
        <v>21</v>
      </c>
      <c r="E467" s="1" t="s">
        <v>129</v>
      </c>
      <c r="F467" s="1" t="n">
        <v>2</v>
      </c>
      <c r="G467" s="1" t="n">
        <v>1</v>
      </c>
      <c r="H467" s="27" t="s">
        <v>242</v>
      </c>
      <c r="I467" s="1" t="n">
        <v>1</v>
      </c>
      <c r="J467" s="1" t="n">
        <v>1608.3</v>
      </c>
      <c r="K467" s="1" t="n">
        <v>1557.1</v>
      </c>
      <c r="L467" s="26" t="n">
        <v>0.502</v>
      </c>
      <c r="M467" s="1" t="n">
        <v>21.5</v>
      </c>
      <c r="N467" s="1" t="n">
        <v>17.8</v>
      </c>
      <c r="O467" s="1" t="n">
        <v>0.94</v>
      </c>
      <c r="P467" s="1" t="n">
        <v>1</v>
      </c>
      <c r="Q467" s="1" t="n">
        <v>1</v>
      </c>
      <c r="R467" s="1" t="n">
        <v>12.9</v>
      </c>
      <c r="S467" s="1" t="n">
        <v>-8.9</v>
      </c>
      <c r="T467" s="1" t="n">
        <v>1621.2</v>
      </c>
      <c r="U467" s="1" t="n">
        <v>1548.3</v>
      </c>
      <c r="V467" s="1" t="s">
        <v>575</v>
      </c>
      <c r="W467" s="1" t="s">
        <v>822</v>
      </c>
    </row>
    <row r="468" customFormat="false" ht="15" hidden="false" customHeight="true" outlineLevel="0" collapsed="false">
      <c r="A468" s="1" t="n">
        <v>467</v>
      </c>
      <c r="B468" s="24" t="s">
        <v>823</v>
      </c>
      <c r="C468" s="1" t="s">
        <v>29</v>
      </c>
      <c r="D468" s="1" t="s">
        <v>126</v>
      </c>
      <c r="E468" s="1" t="s">
        <v>137</v>
      </c>
      <c r="F468" s="1" t="n">
        <v>3</v>
      </c>
      <c r="G468" s="1" t="n">
        <v>0</v>
      </c>
      <c r="H468" s="27" t="s">
        <v>242</v>
      </c>
      <c r="I468" s="1" t="n">
        <v>3</v>
      </c>
      <c r="J468" s="1" t="n">
        <v>1553.4</v>
      </c>
      <c r="K468" s="1" t="n">
        <v>1510</v>
      </c>
      <c r="L468" s="26" t="n">
        <v>0.49</v>
      </c>
      <c r="M468" s="1" t="n">
        <v>28.3</v>
      </c>
      <c r="N468" s="1" t="n">
        <v>23.4</v>
      </c>
      <c r="O468" s="1" t="n">
        <v>0.95</v>
      </c>
      <c r="P468" s="1" t="n">
        <v>1</v>
      </c>
      <c r="Q468" s="1" t="n">
        <v>1.3</v>
      </c>
      <c r="R468" s="1" t="n">
        <v>22.9</v>
      </c>
      <c r="S468" s="1" t="n">
        <v>-11.9</v>
      </c>
      <c r="T468" s="1" t="n">
        <v>1576.3</v>
      </c>
      <c r="U468" s="1" t="n">
        <v>1498.1</v>
      </c>
      <c r="V468" s="1" t="s">
        <v>572</v>
      </c>
      <c r="W468" s="1" t="s">
        <v>452</v>
      </c>
    </row>
    <row r="469" customFormat="false" ht="15" hidden="false" customHeight="true" outlineLevel="0" collapsed="false">
      <c r="A469" s="1" t="n">
        <v>468</v>
      </c>
      <c r="B469" s="24" t="s">
        <v>823</v>
      </c>
      <c r="C469" s="1" t="s">
        <v>29</v>
      </c>
      <c r="D469" s="1" t="s">
        <v>133</v>
      </c>
      <c r="E469" s="1" t="s">
        <v>128</v>
      </c>
      <c r="F469" s="1" t="n">
        <v>1</v>
      </c>
      <c r="G469" s="1" t="n">
        <v>0</v>
      </c>
      <c r="H469" s="27" t="s">
        <v>242</v>
      </c>
      <c r="I469" s="1" t="n">
        <v>1</v>
      </c>
      <c r="J469" s="1" t="n">
        <v>1429.5</v>
      </c>
      <c r="K469" s="1" t="n">
        <v>1493.2</v>
      </c>
      <c r="L469" s="26" t="n">
        <v>0.342</v>
      </c>
      <c r="M469" s="1" t="n">
        <v>22.7</v>
      </c>
      <c r="N469" s="1" t="n">
        <v>23.2</v>
      </c>
      <c r="O469" s="1" t="n">
        <v>1.16</v>
      </c>
      <c r="P469" s="1" t="n">
        <v>1</v>
      </c>
      <c r="Q469" s="1" t="n">
        <v>1</v>
      </c>
      <c r="R469" s="1" t="n">
        <v>17.2</v>
      </c>
      <c r="S469" s="1" t="n">
        <v>-15.3</v>
      </c>
      <c r="T469" s="1" t="n">
        <v>1446.7</v>
      </c>
      <c r="U469" s="1" t="n">
        <v>1477.9</v>
      </c>
      <c r="V469" s="1" t="s">
        <v>568</v>
      </c>
      <c r="W469" s="1" t="s">
        <v>592</v>
      </c>
    </row>
    <row r="470" customFormat="false" ht="15" hidden="false" customHeight="true" outlineLevel="0" collapsed="false">
      <c r="A470" s="1" t="n">
        <v>469</v>
      </c>
      <c r="B470" s="24" t="s">
        <v>823</v>
      </c>
      <c r="C470" s="1" t="s">
        <v>29</v>
      </c>
      <c r="D470" s="1" t="s">
        <v>127</v>
      </c>
      <c r="E470" s="1" t="s">
        <v>23</v>
      </c>
      <c r="F470" s="1" t="n">
        <v>2</v>
      </c>
      <c r="G470" s="1" t="n">
        <v>1</v>
      </c>
      <c r="H470" s="27" t="s">
        <v>242</v>
      </c>
      <c r="I470" s="1" t="n">
        <v>1</v>
      </c>
      <c r="J470" s="1" t="n">
        <v>1516.6</v>
      </c>
      <c r="K470" s="1" t="n">
        <v>1600.6</v>
      </c>
      <c r="L470" s="26" t="n">
        <v>0.316</v>
      </c>
      <c r="M470" s="1" t="n">
        <v>24.2</v>
      </c>
      <c r="N470" s="1" t="n">
        <v>25.3</v>
      </c>
      <c r="O470" s="1" t="n">
        <v>1.21</v>
      </c>
      <c r="P470" s="1" t="n">
        <v>1</v>
      </c>
      <c r="Q470" s="1" t="n">
        <v>1</v>
      </c>
      <c r="R470" s="1" t="n">
        <v>19</v>
      </c>
      <c r="S470" s="1" t="n">
        <v>-17.3</v>
      </c>
      <c r="T470" s="1" t="n">
        <v>1535.5</v>
      </c>
      <c r="U470" s="1" t="n">
        <v>1583.3</v>
      </c>
      <c r="V470" s="1" t="s">
        <v>617</v>
      </c>
      <c r="W470" s="1" t="s">
        <v>537</v>
      </c>
    </row>
    <row r="471" customFormat="false" ht="15" hidden="false" customHeight="true" outlineLevel="0" collapsed="false">
      <c r="A471" s="1" t="n">
        <v>470</v>
      </c>
      <c r="B471" s="24" t="s">
        <v>824</v>
      </c>
      <c r="C471" s="1" t="s">
        <v>30</v>
      </c>
      <c r="D471" s="1" t="s">
        <v>117</v>
      </c>
      <c r="E471" s="1" t="s">
        <v>142</v>
      </c>
      <c r="F471" s="1" t="n">
        <v>4</v>
      </c>
      <c r="G471" s="1" t="n">
        <v>3</v>
      </c>
      <c r="H471" s="27" t="s">
        <v>242</v>
      </c>
      <c r="I471" s="1" t="n">
        <v>1</v>
      </c>
      <c r="J471" s="1" t="n">
        <v>1497.1</v>
      </c>
      <c r="K471" s="1" t="n">
        <v>1494.9</v>
      </c>
      <c r="L471" s="26" t="n">
        <v>0.432</v>
      </c>
      <c r="M471" s="1" t="n">
        <v>18.9</v>
      </c>
      <c r="N471" s="1" t="n">
        <v>18.9</v>
      </c>
      <c r="O471" s="1" t="n">
        <v>1</v>
      </c>
      <c r="P471" s="1" t="n">
        <v>1</v>
      </c>
      <c r="Q471" s="1" t="n">
        <v>1</v>
      </c>
      <c r="R471" s="1" t="n">
        <v>12.7</v>
      </c>
      <c r="S471" s="1" t="n">
        <v>-10.8</v>
      </c>
      <c r="T471" s="1" t="n">
        <v>1509.7</v>
      </c>
      <c r="U471" s="1" t="n">
        <v>1484.1</v>
      </c>
      <c r="V471" s="1" t="s">
        <v>487</v>
      </c>
      <c r="W471" s="1" t="s">
        <v>530</v>
      </c>
    </row>
    <row r="472" customFormat="false" ht="15" hidden="false" customHeight="true" outlineLevel="0" collapsed="false">
      <c r="A472" s="1" t="n">
        <v>471</v>
      </c>
      <c r="B472" s="24" t="s">
        <v>825</v>
      </c>
      <c r="C472" s="1" t="s">
        <v>33</v>
      </c>
      <c r="D472" s="1" t="s">
        <v>17</v>
      </c>
      <c r="E472" s="1" t="s">
        <v>157</v>
      </c>
      <c r="F472" s="1" t="n">
        <v>1</v>
      </c>
      <c r="G472" s="1" t="n">
        <v>0</v>
      </c>
      <c r="H472" s="27" t="s">
        <v>242</v>
      </c>
      <c r="I472" s="1" t="n">
        <v>1</v>
      </c>
      <c r="J472" s="1" t="n">
        <v>1638.4</v>
      </c>
      <c r="K472" s="1" t="n">
        <v>1537.6</v>
      </c>
      <c r="L472" s="26" t="n">
        <v>0.573</v>
      </c>
      <c r="M472" s="1" t="n">
        <v>22.1</v>
      </c>
      <c r="N472" s="1" t="n">
        <v>17.5</v>
      </c>
      <c r="O472" s="1" t="n">
        <v>0.87</v>
      </c>
      <c r="P472" s="1" t="n">
        <v>1</v>
      </c>
      <c r="Q472" s="1" t="n">
        <v>1</v>
      </c>
      <c r="R472" s="1" t="n">
        <v>11.7</v>
      </c>
      <c r="S472" s="1" t="n">
        <v>-7.5</v>
      </c>
      <c r="T472" s="1" t="n">
        <v>1650</v>
      </c>
      <c r="U472" s="1" t="n">
        <v>1530.1</v>
      </c>
      <c r="V472" s="1" t="s">
        <v>511</v>
      </c>
      <c r="W472" s="1" t="s">
        <v>485</v>
      </c>
    </row>
    <row r="473" customFormat="false" ht="15" hidden="false" customHeight="true" outlineLevel="0" collapsed="false">
      <c r="A473" s="1" t="n">
        <v>472</v>
      </c>
      <c r="B473" s="24" t="s">
        <v>826</v>
      </c>
      <c r="C473" s="1" t="s">
        <v>31</v>
      </c>
      <c r="D473" s="1" t="s">
        <v>165</v>
      </c>
      <c r="E473" s="1" t="s">
        <v>177</v>
      </c>
      <c r="F473" s="1" t="n">
        <v>0</v>
      </c>
      <c r="G473" s="1" t="n">
        <v>2</v>
      </c>
      <c r="H473" s="28" t="s">
        <v>246</v>
      </c>
      <c r="I473" s="1" t="n">
        <v>2</v>
      </c>
      <c r="J473" s="1" t="n">
        <v>1515.4</v>
      </c>
      <c r="K473" s="1" t="n">
        <v>1586.5</v>
      </c>
      <c r="L473" s="26" t="n">
        <v>0.332</v>
      </c>
      <c r="M473" s="1" t="n">
        <v>22.8</v>
      </c>
      <c r="N473" s="1" t="n">
        <v>32.5</v>
      </c>
      <c r="O473" s="1" t="n">
        <v>0.91</v>
      </c>
      <c r="P473" s="1" t="n">
        <v>1.35</v>
      </c>
      <c r="Q473" s="1" t="n">
        <v>1.15</v>
      </c>
      <c r="R473" s="1" t="n">
        <v>-7.6</v>
      </c>
      <c r="S473" s="1" t="n">
        <v>17.3</v>
      </c>
      <c r="T473" s="1" t="n">
        <v>1507.8</v>
      </c>
      <c r="U473" s="1" t="n">
        <v>1603.8</v>
      </c>
      <c r="V473" s="1" t="s">
        <v>467</v>
      </c>
      <c r="W473" s="1" t="s">
        <v>463</v>
      </c>
    </row>
    <row r="474" customFormat="false" ht="15" hidden="false" customHeight="true" outlineLevel="0" collapsed="false">
      <c r="A474" s="1" t="n">
        <v>473</v>
      </c>
      <c r="B474" s="24" t="s">
        <v>827</v>
      </c>
      <c r="C474" s="1" t="s">
        <v>32</v>
      </c>
      <c r="D474" s="1" t="s">
        <v>195</v>
      </c>
      <c r="E474" s="1" t="s">
        <v>185</v>
      </c>
      <c r="F474" s="1" t="n">
        <v>2</v>
      </c>
      <c r="G474" s="1" t="n">
        <v>1</v>
      </c>
      <c r="H474" s="27" t="s">
        <v>242</v>
      </c>
      <c r="I474" s="1" t="n">
        <v>1</v>
      </c>
      <c r="J474" s="1" t="n">
        <v>1516.8</v>
      </c>
      <c r="K474" s="1" t="n">
        <v>1608.8</v>
      </c>
      <c r="L474" s="26" t="n">
        <v>0.306</v>
      </c>
      <c r="M474" s="1" t="n">
        <v>20.9</v>
      </c>
      <c r="N474" s="1" t="n">
        <v>26.9</v>
      </c>
      <c r="O474" s="1" t="n">
        <v>1.23</v>
      </c>
      <c r="P474" s="1" t="n">
        <v>1</v>
      </c>
      <c r="Q474" s="1" t="n">
        <v>1</v>
      </c>
      <c r="R474" s="1" t="n">
        <v>16.6</v>
      </c>
      <c r="S474" s="1" t="n">
        <v>-18.6</v>
      </c>
      <c r="T474" s="1" t="n">
        <v>1533.4</v>
      </c>
      <c r="U474" s="1" t="n">
        <v>1590.2</v>
      </c>
      <c r="V474" s="1" t="s">
        <v>491</v>
      </c>
      <c r="W474" s="1" t="s">
        <v>618</v>
      </c>
    </row>
    <row r="475" customFormat="false" ht="15" hidden="false" customHeight="true" outlineLevel="0" collapsed="false">
      <c r="A475" s="1" t="n">
        <v>474</v>
      </c>
      <c r="B475" s="24" t="s">
        <v>827</v>
      </c>
      <c r="C475" s="1" t="s">
        <v>29</v>
      </c>
      <c r="D475" s="1" t="s">
        <v>131</v>
      </c>
      <c r="E475" s="1" t="s">
        <v>153</v>
      </c>
      <c r="F475" s="1" t="n">
        <v>2</v>
      </c>
      <c r="G475" s="1" t="n">
        <v>2</v>
      </c>
      <c r="H475" s="25" t="s">
        <v>239</v>
      </c>
      <c r="I475" s="1" t="n">
        <v>0</v>
      </c>
      <c r="J475" s="1" t="n">
        <v>1438</v>
      </c>
      <c r="K475" s="1" t="n">
        <v>1473</v>
      </c>
      <c r="L475" s="26" t="n">
        <v>0.38</v>
      </c>
      <c r="M475" s="1" t="n">
        <v>18.6</v>
      </c>
      <c r="N475" s="1" t="n">
        <v>18.6</v>
      </c>
      <c r="O475" s="1" t="n">
        <v>1</v>
      </c>
      <c r="P475" s="1" t="n">
        <v>1.15</v>
      </c>
      <c r="Q475" s="1" t="n">
        <v>1</v>
      </c>
      <c r="R475" s="1" t="n">
        <v>2.2</v>
      </c>
      <c r="S475" s="1" t="n">
        <v>-2.2</v>
      </c>
      <c r="T475" s="1" t="n">
        <v>1440.2</v>
      </c>
      <c r="U475" s="1" t="n">
        <v>1470.7</v>
      </c>
      <c r="V475" s="1" t="s">
        <v>527</v>
      </c>
      <c r="W475" s="1" t="s">
        <v>686</v>
      </c>
    </row>
    <row r="476" customFormat="false" ht="15" hidden="false" customHeight="true" outlineLevel="0" collapsed="false">
      <c r="A476" s="1" t="n">
        <v>475</v>
      </c>
      <c r="B476" s="24" t="s">
        <v>828</v>
      </c>
      <c r="C476" s="1" t="s">
        <v>33</v>
      </c>
      <c r="D476" s="1" t="s">
        <v>134</v>
      </c>
      <c r="E476" s="1" t="s">
        <v>155</v>
      </c>
      <c r="F476" s="1" t="n">
        <v>0</v>
      </c>
      <c r="G476" s="1" t="n">
        <v>1</v>
      </c>
      <c r="H476" s="28" t="s">
        <v>246</v>
      </c>
      <c r="I476" s="1" t="n">
        <v>1</v>
      </c>
      <c r="J476" s="1" t="n">
        <v>1531.5</v>
      </c>
      <c r="K476" s="1" t="n">
        <v>1549.8</v>
      </c>
      <c r="L476" s="26" t="n">
        <v>0.403</v>
      </c>
      <c r="M476" s="1" t="n">
        <v>29</v>
      </c>
      <c r="N476" s="1" t="n">
        <v>30.3</v>
      </c>
      <c r="O476" s="1" t="n">
        <v>0.98</v>
      </c>
      <c r="P476" s="1" t="n">
        <v>1.35</v>
      </c>
      <c r="Q476" s="1" t="n">
        <v>1</v>
      </c>
      <c r="R476" s="1" t="n">
        <v>-11.7</v>
      </c>
      <c r="S476" s="1" t="n">
        <v>15.3</v>
      </c>
      <c r="T476" s="1" t="n">
        <v>1519.8</v>
      </c>
      <c r="U476" s="1" t="n">
        <v>1565.1</v>
      </c>
      <c r="V476" s="1" t="s">
        <v>759</v>
      </c>
      <c r="W476" s="1" t="s">
        <v>820</v>
      </c>
    </row>
    <row r="477" customFormat="false" ht="15" hidden="false" customHeight="true" outlineLevel="0" collapsed="false">
      <c r="A477" s="1" t="n">
        <v>476</v>
      </c>
      <c r="B477" s="24" t="s">
        <v>829</v>
      </c>
      <c r="C477" s="1" t="s">
        <v>31</v>
      </c>
      <c r="D477" s="1" t="s">
        <v>148</v>
      </c>
      <c r="E477" s="1" t="s">
        <v>145</v>
      </c>
      <c r="F477" s="1" t="n">
        <v>0</v>
      </c>
      <c r="G477" s="1" t="n">
        <v>1</v>
      </c>
      <c r="H477" s="28" t="s">
        <v>246</v>
      </c>
      <c r="I477" s="1" t="n">
        <v>1</v>
      </c>
      <c r="J477" s="1" t="n">
        <v>1497.1</v>
      </c>
      <c r="K477" s="1" t="n">
        <v>1546.9</v>
      </c>
      <c r="L477" s="26" t="n">
        <v>0.36</v>
      </c>
      <c r="M477" s="1" t="n">
        <v>25.3</v>
      </c>
      <c r="N477" s="1" t="n">
        <v>32</v>
      </c>
      <c r="O477" s="1" t="n">
        <v>0.94</v>
      </c>
      <c r="P477" s="1" t="n">
        <v>1.35</v>
      </c>
      <c r="Q477" s="1" t="n">
        <v>1</v>
      </c>
      <c r="R477" s="1" t="n">
        <v>-9.1</v>
      </c>
      <c r="S477" s="1" t="n">
        <v>14.7</v>
      </c>
      <c r="T477" s="1" t="n">
        <v>1488</v>
      </c>
      <c r="U477" s="1" t="n">
        <v>1561.7</v>
      </c>
      <c r="V477" s="1" t="s">
        <v>378</v>
      </c>
      <c r="W477" s="1" t="s">
        <v>491</v>
      </c>
    </row>
    <row r="478" customFormat="false" ht="15" hidden="false" customHeight="true" outlineLevel="0" collapsed="false">
      <c r="A478" s="1" t="n">
        <v>477</v>
      </c>
      <c r="B478" s="24" t="s">
        <v>830</v>
      </c>
      <c r="C478" s="1" t="s">
        <v>33</v>
      </c>
      <c r="D478" s="1" t="s">
        <v>150</v>
      </c>
      <c r="E478" s="1" t="s">
        <v>161</v>
      </c>
      <c r="F478" s="1" t="n">
        <v>2</v>
      </c>
      <c r="G478" s="1" t="n">
        <v>0</v>
      </c>
      <c r="H478" s="27" t="s">
        <v>242</v>
      </c>
      <c r="I478" s="1" t="n">
        <v>2</v>
      </c>
      <c r="J478" s="1" t="n">
        <v>1458.2</v>
      </c>
      <c r="K478" s="1" t="n">
        <v>1534.5</v>
      </c>
      <c r="L478" s="26" t="n">
        <v>0.326</v>
      </c>
      <c r="M478" s="1" t="n">
        <v>26.8</v>
      </c>
      <c r="N478" s="1" t="n">
        <v>26</v>
      </c>
      <c r="O478" s="1" t="n">
        <v>1.19</v>
      </c>
      <c r="P478" s="1" t="n">
        <v>1</v>
      </c>
      <c r="Q478" s="1" t="n">
        <v>1.15</v>
      </c>
      <c r="R478" s="1" t="n">
        <v>23.4</v>
      </c>
      <c r="S478" s="1" t="n">
        <v>-17.5</v>
      </c>
      <c r="T478" s="1" t="n">
        <v>1481.6</v>
      </c>
      <c r="U478" s="1" t="n">
        <v>1517</v>
      </c>
      <c r="V478" s="1" t="s">
        <v>487</v>
      </c>
      <c r="W478" s="1" t="s">
        <v>831</v>
      </c>
    </row>
    <row r="479" customFormat="false" ht="15" hidden="false" customHeight="true" outlineLevel="0" collapsed="false">
      <c r="A479" s="1" t="n">
        <v>478</v>
      </c>
      <c r="B479" s="24" t="s">
        <v>832</v>
      </c>
      <c r="C479" s="1" t="s">
        <v>31</v>
      </c>
      <c r="D479" s="1" t="s">
        <v>22</v>
      </c>
      <c r="E479" s="1" t="s">
        <v>24</v>
      </c>
      <c r="F479" s="1" t="n">
        <v>0</v>
      </c>
      <c r="G479" s="1" t="n">
        <v>3</v>
      </c>
      <c r="H479" s="28" t="s">
        <v>246</v>
      </c>
      <c r="I479" s="1" t="n">
        <v>3</v>
      </c>
      <c r="J479" s="1" t="n">
        <v>1634.5</v>
      </c>
      <c r="K479" s="1" t="n">
        <v>1584.7</v>
      </c>
      <c r="L479" s="26" t="n">
        <v>0.5</v>
      </c>
      <c r="M479" s="1" t="n">
        <v>40</v>
      </c>
      <c r="N479" s="1" t="n">
        <v>50</v>
      </c>
      <c r="O479" s="1" t="n">
        <v>1.12</v>
      </c>
      <c r="P479" s="1" t="n">
        <v>1.35</v>
      </c>
      <c r="Q479" s="1" t="n">
        <v>1.3</v>
      </c>
      <c r="R479" s="1" t="n">
        <v>-20</v>
      </c>
      <c r="S479" s="1" t="n">
        <v>40</v>
      </c>
      <c r="T479" s="1" t="n">
        <v>1614.5</v>
      </c>
      <c r="U479" s="1" t="n">
        <v>1624.7</v>
      </c>
      <c r="V479" s="1" t="s">
        <v>618</v>
      </c>
      <c r="W479" s="1" t="s">
        <v>431</v>
      </c>
    </row>
    <row r="480" customFormat="false" ht="15" hidden="false" customHeight="true" outlineLevel="0" collapsed="false">
      <c r="A480" s="1" t="n">
        <v>479</v>
      </c>
      <c r="B480" s="24" t="s">
        <v>833</v>
      </c>
      <c r="C480" s="1" t="s">
        <v>30</v>
      </c>
      <c r="D480" s="1" t="s">
        <v>182</v>
      </c>
      <c r="E480" s="1" t="s">
        <v>123</v>
      </c>
      <c r="F480" s="1" t="n">
        <v>2</v>
      </c>
      <c r="G480" s="1" t="n">
        <v>0</v>
      </c>
      <c r="H480" s="27" t="s">
        <v>242</v>
      </c>
      <c r="I480" s="1" t="n">
        <v>2</v>
      </c>
      <c r="J480" s="1" t="n">
        <v>1567.9</v>
      </c>
      <c r="K480" s="1" t="n">
        <v>1478.4</v>
      </c>
      <c r="L480" s="26" t="n">
        <v>0.557</v>
      </c>
      <c r="M480" s="1" t="n">
        <v>23.5</v>
      </c>
      <c r="N480" s="1" t="n">
        <v>19.4</v>
      </c>
      <c r="O480" s="1" t="n">
        <v>0.89</v>
      </c>
      <c r="P480" s="1" t="n">
        <v>1</v>
      </c>
      <c r="Q480" s="1" t="n">
        <v>1.15</v>
      </c>
      <c r="R480" s="1" t="n">
        <v>15.1</v>
      </c>
      <c r="S480" s="1" t="n">
        <v>-8.6</v>
      </c>
      <c r="T480" s="1" t="n">
        <v>1583</v>
      </c>
      <c r="U480" s="1" t="n">
        <v>1469.8</v>
      </c>
      <c r="V480" s="1" t="s">
        <v>634</v>
      </c>
      <c r="W480" s="1" t="s">
        <v>701</v>
      </c>
    </row>
    <row r="481" customFormat="false" ht="15" hidden="false" customHeight="true" outlineLevel="0" collapsed="false">
      <c r="A481" s="1" t="n">
        <v>480</v>
      </c>
      <c r="B481" s="24" t="s">
        <v>834</v>
      </c>
      <c r="C481" s="1" t="s">
        <v>33</v>
      </c>
      <c r="D481" s="1" t="s">
        <v>158</v>
      </c>
      <c r="E481" s="1" t="s">
        <v>143</v>
      </c>
      <c r="F481" s="1" t="n">
        <v>1</v>
      </c>
      <c r="G481" s="1" t="n">
        <v>0</v>
      </c>
      <c r="H481" s="27" t="s">
        <v>242</v>
      </c>
      <c r="I481" s="1" t="n">
        <v>1</v>
      </c>
      <c r="J481" s="1" t="n">
        <v>1502.5</v>
      </c>
      <c r="K481" s="1" t="n">
        <v>1522.7</v>
      </c>
      <c r="L481" s="26" t="n">
        <v>0.4</v>
      </c>
      <c r="M481" s="1" t="n">
        <v>20.5</v>
      </c>
      <c r="N481" s="1" t="n">
        <v>21</v>
      </c>
      <c r="O481" s="1" t="n">
        <v>1.05</v>
      </c>
      <c r="P481" s="1" t="n">
        <v>1</v>
      </c>
      <c r="Q481" s="1" t="n">
        <v>1</v>
      </c>
      <c r="R481" s="1" t="n">
        <v>14.4</v>
      </c>
      <c r="S481" s="1" t="n">
        <v>-12.6</v>
      </c>
      <c r="T481" s="1" t="n">
        <v>1516.9</v>
      </c>
      <c r="U481" s="1" t="n">
        <v>1510.1</v>
      </c>
      <c r="V481" s="1" t="s">
        <v>397</v>
      </c>
      <c r="W481" s="1" t="s">
        <v>611</v>
      </c>
    </row>
    <row r="482" customFormat="false" ht="15" hidden="false" customHeight="true" outlineLevel="0" collapsed="false">
      <c r="A482" s="1" t="n">
        <v>481</v>
      </c>
      <c r="B482" s="24" t="s">
        <v>834</v>
      </c>
      <c r="C482" s="1" t="s">
        <v>29</v>
      </c>
      <c r="D482" s="1" t="s">
        <v>180</v>
      </c>
      <c r="E482" s="1" t="s">
        <v>138</v>
      </c>
      <c r="F482" s="1" t="n">
        <v>4</v>
      </c>
      <c r="G482" s="1" t="n">
        <v>1</v>
      </c>
      <c r="H482" s="27" t="s">
        <v>242</v>
      </c>
      <c r="I482" s="1" t="n">
        <v>3</v>
      </c>
      <c r="J482" s="1" t="n">
        <v>1537</v>
      </c>
      <c r="K482" s="1" t="n">
        <v>1559.3</v>
      </c>
      <c r="L482" s="26" t="n">
        <v>0.397</v>
      </c>
      <c r="M482" s="1" t="n">
        <v>30.2</v>
      </c>
      <c r="N482" s="1" t="n">
        <v>26.1</v>
      </c>
      <c r="O482" s="1" t="n">
        <v>1.06</v>
      </c>
      <c r="P482" s="1" t="n">
        <v>1</v>
      </c>
      <c r="Q482" s="1" t="n">
        <v>1.3</v>
      </c>
      <c r="R482" s="1" t="n">
        <v>27.3</v>
      </c>
      <c r="S482" s="1" t="n">
        <v>-15.7</v>
      </c>
      <c r="T482" s="1" t="n">
        <v>1564.3</v>
      </c>
      <c r="U482" s="1" t="n">
        <v>1543.6</v>
      </c>
      <c r="V482" s="1" t="s">
        <v>491</v>
      </c>
      <c r="W482" s="1" t="s">
        <v>691</v>
      </c>
    </row>
    <row r="483" customFormat="false" ht="15" hidden="false" customHeight="true" outlineLevel="0" collapsed="false">
      <c r="A483" s="1" t="n">
        <v>482</v>
      </c>
      <c r="B483" s="24" t="s">
        <v>834</v>
      </c>
      <c r="C483" s="1" t="s">
        <v>31</v>
      </c>
      <c r="D483" s="1" t="s">
        <v>146</v>
      </c>
      <c r="E483" s="1" t="s">
        <v>140</v>
      </c>
      <c r="F483" s="1" t="n">
        <v>0</v>
      </c>
      <c r="G483" s="1" t="n">
        <v>1</v>
      </c>
      <c r="H483" s="28" t="s">
        <v>246</v>
      </c>
      <c r="I483" s="1" t="n">
        <v>1</v>
      </c>
      <c r="J483" s="1" t="n">
        <v>1506.1</v>
      </c>
      <c r="K483" s="1" t="n">
        <v>1587.5</v>
      </c>
      <c r="L483" s="26" t="n">
        <v>0.32</v>
      </c>
      <c r="M483" s="1" t="n">
        <v>20.6</v>
      </c>
      <c r="N483" s="1" t="n">
        <v>32.1</v>
      </c>
      <c r="O483" s="1" t="n">
        <v>0.9</v>
      </c>
      <c r="P483" s="1" t="n">
        <v>1.35</v>
      </c>
      <c r="Q483" s="1" t="n">
        <v>1</v>
      </c>
      <c r="R483" s="1" t="n">
        <v>-6.6</v>
      </c>
      <c r="S483" s="1" t="n">
        <v>13.5</v>
      </c>
      <c r="T483" s="1" t="n">
        <v>1499.5</v>
      </c>
      <c r="U483" s="1" t="n">
        <v>1600.9</v>
      </c>
      <c r="V483" s="1" t="s">
        <v>566</v>
      </c>
      <c r="W483" s="1" t="s">
        <v>431</v>
      </c>
    </row>
    <row r="484" customFormat="false" ht="15" hidden="false" customHeight="true" outlineLevel="0" collapsed="false">
      <c r="A484" s="1" t="n">
        <v>483</v>
      </c>
      <c r="B484" s="24" t="s">
        <v>835</v>
      </c>
      <c r="C484" s="1" t="s">
        <v>32</v>
      </c>
      <c r="D484" s="1" t="s">
        <v>189</v>
      </c>
      <c r="E484" s="1" t="s">
        <v>187</v>
      </c>
      <c r="F484" s="1" t="n">
        <v>0</v>
      </c>
      <c r="G484" s="1" t="n">
        <v>0</v>
      </c>
      <c r="H484" s="25" t="s">
        <v>239</v>
      </c>
      <c r="I484" s="1" t="n">
        <v>0</v>
      </c>
      <c r="J484" s="1" t="n">
        <v>1546.1</v>
      </c>
      <c r="K484" s="1" t="n">
        <v>1513.1</v>
      </c>
      <c r="L484" s="26" t="n">
        <v>0.476</v>
      </c>
      <c r="M484" s="1" t="n">
        <v>19.8</v>
      </c>
      <c r="N484" s="1" t="n">
        <v>23</v>
      </c>
      <c r="O484" s="1" t="n">
        <v>1</v>
      </c>
      <c r="P484" s="1" t="n">
        <v>0.9</v>
      </c>
      <c r="Q484" s="1" t="n">
        <v>1</v>
      </c>
      <c r="R484" s="1" t="n">
        <v>0.5</v>
      </c>
      <c r="S484" s="1" t="n">
        <v>-0.6</v>
      </c>
      <c r="T484" s="1" t="n">
        <v>1546.6</v>
      </c>
      <c r="U484" s="1" t="n">
        <v>1512.5</v>
      </c>
      <c r="V484" s="1" t="s">
        <v>564</v>
      </c>
      <c r="W484" s="1" t="s">
        <v>836</v>
      </c>
    </row>
    <row r="485" customFormat="false" ht="15" hidden="false" customHeight="true" outlineLevel="0" collapsed="false">
      <c r="A485" s="1" t="n">
        <v>484</v>
      </c>
      <c r="B485" s="24" t="s">
        <v>837</v>
      </c>
      <c r="C485" s="1" t="s">
        <v>30</v>
      </c>
      <c r="D485" s="1" t="s">
        <v>16</v>
      </c>
      <c r="E485" s="1" t="s">
        <v>176</v>
      </c>
      <c r="F485" s="1" t="n">
        <v>3</v>
      </c>
      <c r="G485" s="1" t="n">
        <v>1</v>
      </c>
      <c r="H485" s="27" t="s">
        <v>242</v>
      </c>
      <c r="I485" s="1" t="n">
        <v>2</v>
      </c>
      <c r="J485" s="1" t="n">
        <v>1681.9</v>
      </c>
      <c r="K485" s="1" t="n">
        <v>1470.4</v>
      </c>
      <c r="L485" s="26" t="n">
        <v>0.717</v>
      </c>
      <c r="M485" s="1" t="n">
        <v>19.5</v>
      </c>
      <c r="N485" s="1" t="n">
        <v>13.7</v>
      </c>
      <c r="O485" s="1" t="n">
        <v>0.74</v>
      </c>
      <c r="P485" s="1" t="n">
        <v>1</v>
      </c>
      <c r="Q485" s="1" t="n">
        <v>1.15</v>
      </c>
      <c r="R485" s="1" t="n">
        <v>9.4</v>
      </c>
      <c r="S485" s="1" t="n">
        <v>-3.9</v>
      </c>
      <c r="T485" s="1" t="n">
        <v>1691.3</v>
      </c>
      <c r="U485" s="1" t="n">
        <v>1466.6</v>
      </c>
      <c r="V485" s="1" t="s">
        <v>629</v>
      </c>
      <c r="W485" s="1" t="s">
        <v>627</v>
      </c>
    </row>
    <row r="486" customFormat="false" ht="15" hidden="false" customHeight="true" outlineLevel="0" collapsed="false">
      <c r="A486" s="1" t="n">
        <v>485</v>
      </c>
      <c r="B486" s="24" t="s">
        <v>838</v>
      </c>
      <c r="C486" s="1" t="s">
        <v>33</v>
      </c>
      <c r="D486" s="1" t="s">
        <v>120</v>
      </c>
      <c r="E486" s="1" t="s">
        <v>160</v>
      </c>
      <c r="F486" s="1" t="n">
        <v>1</v>
      </c>
      <c r="G486" s="1" t="n">
        <v>0</v>
      </c>
      <c r="H486" s="27" t="s">
        <v>242</v>
      </c>
      <c r="I486" s="1" t="n">
        <v>1</v>
      </c>
      <c r="J486" s="1" t="n">
        <v>1459</v>
      </c>
      <c r="K486" s="1" t="n">
        <v>1441.1</v>
      </c>
      <c r="L486" s="26" t="n">
        <v>0.454</v>
      </c>
      <c r="M486" s="1" t="n">
        <v>19.1</v>
      </c>
      <c r="N486" s="1" t="n">
        <v>16.6</v>
      </c>
      <c r="O486" s="1" t="n">
        <v>0.98</v>
      </c>
      <c r="P486" s="1" t="n">
        <v>1</v>
      </c>
      <c r="Q486" s="1" t="n">
        <v>1</v>
      </c>
      <c r="R486" s="1" t="n">
        <v>12.3</v>
      </c>
      <c r="S486" s="1" t="n">
        <v>-9.1</v>
      </c>
      <c r="T486" s="1" t="n">
        <v>1471.4</v>
      </c>
      <c r="U486" s="1" t="n">
        <v>1432</v>
      </c>
      <c r="V486" s="1" t="s">
        <v>568</v>
      </c>
      <c r="W486" s="1" t="s">
        <v>743</v>
      </c>
    </row>
    <row r="487" customFormat="false" ht="15" hidden="false" customHeight="true" outlineLevel="0" collapsed="false">
      <c r="A487" s="1" t="n">
        <v>486</v>
      </c>
      <c r="B487" s="24" t="s">
        <v>838</v>
      </c>
      <c r="C487" s="1" t="s">
        <v>33</v>
      </c>
      <c r="D487" s="1" t="s">
        <v>154</v>
      </c>
      <c r="E487" s="1" t="s">
        <v>171</v>
      </c>
      <c r="F487" s="1" t="n">
        <v>4</v>
      </c>
      <c r="G487" s="1" t="n">
        <v>0</v>
      </c>
      <c r="H487" s="27" t="s">
        <v>242</v>
      </c>
      <c r="I487" s="1" t="n">
        <v>4</v>
      </c>
      <c r="J487" s="1" t="n">
        <v>1496.6</v>
      </c>
      <c r="K487" s="1" t="n">
        <v>1521.5</v>
      </c>
      <c r="L487" s="26" t="n">
        <v>0.394</v>
      </c>
      <c r="M487" s="1" t="n">
        <v>36.6</v>
      </c>
      <c r="N487" s="1" t="n">
        <v>30.3</v>
      </c>
      <c r="O487" s="1" t="n">
        <v>1.06</v>
      </c>
      <c r="P487" s="1" t="n">
        <v>1</v>
      </c>
      <c r="Q487" s="1" t="n">
        <v>1.5</v>
      </c>
      <c r="R487" s="1" t="n">
        <v>33.2</v>
      </c>
      <c r="S487" s="1" t="n">
        <v>-18.4</v>
      </c>
      <c r="T487" s="1" t="n">
        <v>1529.8</v>
      </c>
      <c r="U487" s="1" t="n">
        <v>1503.1</v>
      </c>
      <c r="V487" s="1" t="s">
        <v>617</v>
      </c>
      <c r="W487" s="1" t="s">
        <v>677</v>
      </c>
    </row>
    <row r="488" customFormat="false" ht="15" hidden="false" customHeight="true" outlineLevel="0" collapsed="false">
      <c r="A488" s="1" t="n">
        <v>487</v>
      </c>
      <c r="B488" s="24" t="s">
        <v>839</v>
      </c>
      <c r="C488" s="1" t="s">
        <v>29</v>
      </c>
      <c r="D488" s="1" t="s">
        <v>121</v>
      </c>
      <c r="E488" s="1" t="s">
        <v>162</v>
      </c>
      <c r="F488" s="1" t="n">
        <v>1</v>
      </c>
      <c r="G488" s="1" t="n">
        <v>1</v>
      </c>
      <c r="H488" s="25" t="s">
        <v>239</v>
      </c>
      <c r="I488" s="1" t="n">
        <v>0</v>
      </c>
      <c r="J488" s="1" t="n">
        <v>1504.6</v>
      </c>
      <c r="K488" s="1" t="n">
        <v>1577.1</v>
      </c>
      <c r="L488" s="26" t="n">
        <v>0.331</v>
      </c>
      <c r="M488" s="1" t="n">
        <v>23</v>
      </c>
      <c r="N488" s="1" t="n">
        <v>25.3</v>
      </c>
      <c r="O488" s="1" t="n">
        <v>1</v>
      </c>
      <c r="P488" s="1" t="n">
        <v>1.15</v>
      </c>
      <c r="Q488" s="1" t="n">
        <v>1</v>
      </c>
      <c r="R488" s="1" t="n">
        <v>3.9</v>
      </c>
      <c r="S488" s="1" t="n">
        <v>-4.3</v>
      </c>
      <c r="T488" s="1" t="n">
        <v>1508.5</v>
      </c>
      <c r="U488" s="1" t="n">
        <v>1572.8</v>
      </c>
      <c r="V488" s="1" t="s">
        <v>773</v>
      </c>
      <c r="W488" s="1" t="s">
        <v>804</v>
      </c>
    </row>
    <row r="489" customFormat="false" ht="15" hidden="false" customHeight="true" outlineLevel="0" collapsed="false">
      <c r="A489" s="1" t="n">
        <v>488</v>
      </c>
      <c r="B489" s="24" t="s">
        <v>839</v>
      </c>
      <c r="C489" s="1" t="s">
        <v>32</v>
      </c>
      <c r="D489" s="1" t="s">
        <v>183</v>
      </c>
      <c r="E489" s="1" t="s">
        <v>192</v>
      </c>
      <c r="F489" s="1" t="n">
        <v>4</v>
      </c>
      <c r="G489" s="1" t="n">
        <v>1</v>
      </c>
      <c r="H489" s="27" t="s">
        <v>242</v>
      </c>
      <c r="I489" s="1" t="n">
        <v>3</v>
      </c>
      <c r="J489" s="1" t="n">
        <v>1502.6</v>
      </c>
      <c r="K489" s="1" t="n">
        <v>1524.5</v>
      </c>
      <c r="L489" s="26" t="n">
        <v>0.398</v>
      </c>
      <c r="M489" s="1" t="n">
        <v>27.4</v>
      </c>
      <c r="N489" s="1" t="n">
        <v>26.1</v>
      </c>
      <c r="O489" s="1" t="n">
        <v>1.05</v>
      </c>
      <c r="P489" s="1" t="n">
        <v>1</v>
      </c>
      <c r="Q489" s="1" t="n">
        <v>1.3</v>
      </c>
      <c r="R489" s="1" t="n">
        <v>24.7</v>
      </c>
      <c r="S489" s="1" t="n">
        <v>-15.7</v>
      </c>
      <c r="T489" s="1" t="n">
        <v>1527.3</v>
      </c>
      <c r="U489" s="1" t="n">
        <v>1508.8</v>
      </c>
      <c r="V489" s="1" t="s">
        <v>617</v>
      </c>
      <c r="W489" s="1" t="s">
        <v>815</v>
      </c>
    </row>
    <row r="490" customFormat="false" ht="15" hidden="false" customHeight="true" outlineLevel="0" collapsed="false">
      <c r="A490" s="1" t="n">
        <v>489</v>
      </c>
      <c r="B490" s="24" t="s">
        <v>840</v>
      </c>
      <c r="C490" s="1" t="s">
        <v>31</v>
      </c>
      <c r="D490" s="1" t="s">
        <v>163</v>
      </c>
      <c r="E490" s="1" t="s">
        <v>20</v>
      </c>
      <c r="F490" s="1" t="n">
        <v>3</v>
      </c>
      <c r="G490" s="1" t="n">
        <v>2</v>
      </c>
      <c r="H490" s="27" t="s">
        <v>242</v>
      </c>
      <c r="I490" s="1" t="n">
        <v>1</v>
      </c>
      <c r="J490" s="1" t="n">
        <v>1473.8</v>
      </c>
      <c r="K490" s="1" t="n">
        <v>1519.2</v>
      </c>
      <c r="L490" s="26" t="n">
        <v>0.366</v>
      </c>
      <c r="M490" s="1" t="n">
        <v>18</v>
      </c>
      <c r="N490" s="1" t="n">
        <v>21.2</v>
      </c>
      <c r="O490" s="1" t="n">
        <v>1.11</v>
      </c>
      <c r="P490" s="1" t="n">
        <v>1</v>
      </c>
      <c r="Q490" s="1" t="n">
        <v>1</v>
      </c>
      <c r="R490" s="1" t="n">
        <v>13.2</v>
      </c>
      <c r="S490" s="1" t="n">
        <v>-13.4</v>
      </c>
      <c r="T490" s="1" t="n">
        <v>1487</v>
      </c>
      <c r="U490" s="1" t="n">
        <v>1505.8</v>
      </c>
      <c r="V490" s="1" t="s">
        <v>651</v>
      </c>
      <c r="W490" s="1" t="s">
        <v>626</v>
      </c>
    </row>
    <row r="491" customFormat="false" ht="15" hidden="false" customHeight="true" outlineLevel="0" collapsed="false">
      <c r="A491" s="1" t="n">
        <v>490</v>
      </c>
      <c r="B491" s="24" t="s">
        <v>841</v>
      </c>
      <c r="C491" s="1" t="s">
        <v>30</v>
      </c>
      <c r="D491" s="1" t="s">
        <v>124</v>
      </c>
      <c r="E491" s="1" t="s">
        <v>166</v>
      </c>
      <c r="F491" s="1" t="n">
        <v>0</v>
      </c>
      <c r="G491" s="1" t="n">
        <v>2</v>
      </c>
      <c r="H491" s="28" t="s">
        <v>246</v>
      </c>
      <c r="I491" s="1" t="n">
        <v>2</v>
      </c>
      <c r="J491" s="1" t="n">
        <v>1521.6</v>
      </c>
      <c r="K491" s="1" t="n">
        <v>1505.3</v>
      </c>
      <c r="L491" s="26" t="n">
        <v>0.452</v>
      </c>
      <c r="M491" s="1" t="n">
        <v>33.8</v>
      </c>
      <c r="N491" s="1" t="n">
        <v>37.2</v>
      </c>
      <c r="O491" s="1" t="n">
        <v>1.04</v>
      </c>
      <c r="P491" s="1" t="n">
        <v>1.35</v>
      </c>
      <c r="Q491" s="1" t="n">
        <v>1.15</v>
      </c>
      <c r="R491" s="1" t="n">
        <v>-15.3</v>
      </c>
      <c r="S491" s="1" t="n">
        <v>24.2</v>
      </c>
      <c r="T491" s="1" t="n">
        <v>1506.4</v>
      </c>
      <c r="U491" s="1" t="n">
        <v>1529.5</v>
      </c>
      <c r="V491" s="1" t="s">
        <v>452</v>
      </c>
      <c r="W491" s="1" t="s">
        <v>563</v>
      </c>
    </row>
    <row r="492" customFormat="false" ht="15" hidden="false" customHeight="true" outlineLevel="0" collapsed="false">
      <c r="A492" s="1" t="n">
        <v>491</v>
      </c>
      <c r="B492" s="24" t="s">
        <v>842</v>
      </c>
      <c r="C492" s="1" t="s">
        <v>33</v>
      </c>
      <c r="D492" s="1" t="s">
        <v>159</v>
      </c>
      <c r="E492" s="1" t="s">
        <v>135</v>
      </c>
      <c r="F492" s="1" t="n">
        <v>1</v>
      </c>
      <c r="G492" s="1" t="n">
        <v>2</v>
      </c>
      <c r="H492" s="28" t="s">
        <v>246</v>
      </c>
      <c r="I492" s="1" t="n">
        <v>1</v>
      </c>
      <c r="J492" s="1" t="n">
        <v>1496.7</v>
      </c>
      <c r="K492" s="1" t="n">
        <v>1570.1</v>
      </c>
      <c r="L492" s="26" t="n">
        <v>0.33</v>
      </c>
      <c r="M492" s="1" t="n">
        <v>23.3</v>
      </c>
      <c r="N492" s="1" t="n">
        <v>24.5</v>
      </c>
      <c r="O492" s="1" t="n">
        <v>0.91</v>
      </c>
      <c r="P492" s="1" t="n">
        <v>1.35</v>
      </c>
      <c r="Q492" s="1" t="n">
        <v>1</v>
      </c>
      <c r="R492" s="1" t="n">
        <v>-7.7</v>
      </c>
      <c r="S492" s="1" t="n">
        <v>10.5</v>
      </c>
      <c r="T492" s="1" t="n">
        <v>1489.1</v>
      </c>
      <c r="U492" s="1" t="n">
        <v>1580.7</v>
      </c>
      <c r="V492" s="1" t="s">
        <v>441</v>
      </c>
      <c r="W492" s="1" t="s">
        <v>454</v>
      </c>
    </row>
    <row r="493" customFormat="false" ht="15" hidden="false" customHeight="true" outlineLevel="0" collapsed="false">
      <c r="A493" s="1" t="n">
        <v>492</v>
      </c>
      <c r="B493" s="24" t="s">
        <v>842</v>
      </c>
      <c r="C493" s="1" t="s">
        <v>31</v>
      </c>
      <c r="D493" s="1" t="s">
        <v>19</v>
      </c>
      <c r="E493" s="1" t="s">
        <v>170</v>
      </c>
      <c r="F493" s="1" t="n">
        <v>1</v>
      </c>
      <c r="G493" s="1" t="n">
        <v>0</v>
      </c>
      <c r="H493" s="27" t="s">
        <v>242</v>
      </c>
      <c r="I493" s="1" t="n">
        <v>1</v>
      </c>
      <c r="J493" s="1" t="n">
        <v>1602.6</v>
      </c>
      <c r="K493" s="1" t="n">
        <v>1471.6</v>
      </c>
      <c r="L493" s="26" t="n">
        <v>0.615</v>
      </c>
      <c r="M493" s="1" t="n">
        <v>22.1</v>
      </c>
      <c r="N493" s="1" t="n">
        <v>14.2</v>
      </c>
      <c r="O493" s="1" t="n">
        <v>0.84</v>
      </c>
      <c r="P493" s="1" t="n">
        <v>1</v>
      </c>
      <c r="Q493" s="1" t="n">
        <v>1</v>
      </c>
      <c r="R493" s="1" t="n">
        <v>10.7</v>
      </c>
      <c r="S493" s="1" t="n">
        <v>-5.5</v>
      </c>
      <c r="T493" s="1" t="n">
        <v>1613.3</v>
      </c>
      <c r="U493" s="1" t="n">
        <v>1466.1</v>
      </c>
      <c r="V493" s="1" t="s">
        <v>522</v>
      </c>
      <c r="W493" s="1" t="s">
        <v>677</v>
      </c>
    </row>
    <row r="494" customFormat="false" ht="15" hidden="false" customHeight="true" outlineLevel="0" collapsed="false">
      <c r="A494" s="1" t="n">
        <v>493</v>
      </c>
      <c r="B494" s="24" t="s">
        <v>843</v>
      </c>
      <c r="C494" s="1" t="s">
        <v>30</v>
      </c>
      <c r="D494" s="1" t="s">
        <v>114</v>
      </c>
      <c r="E494" s="1" t="s">
        <v>116</v>
      </c>
      <c r="F494" s="1" t="n">
        <v>1</v>
      </c>
      <c r="G494" s="1" t="n">
        <v>1</v>
      </c>
      <c r="H494" s="25" t="s">
        <v>239</v>
      </c>
      <c r="I494" s="1" t="n">
        <v>0</v>
      </c>
      <c r="J494" s="1" t="n">
        <v>1552.9</v>
      </c>
      <c r="K494" s="1" t="n">
        <v>1543</v>
      </c>
      <c r="L494" s="26" t="n">
        <v>0.443</v>
      </c>
      <c r="M494" s="1" t="n">
        <v>18</v>
      </c>
      <c r="N494" s="1" t="n">
        <v>25.3</v>
      </c>
      <c r="O494" s="1" t="n">
        <v>1</v>
      </c>
      <c r="P494" s="1" t="n">
        <v>0.9</v>
      </c>
      <c r="Q494" s="1" t="n">
        <v>1</v>
      </c>
      <c r="R494" s="1" t="n">
        <v>1</v>
      </c>
      <c r="S494" s="1" t="n">
        <v>-1.5</v>
      </c>
      <c r="T494" s="1" t="n">
        <v>1553.9</v>
      </c>
      <c r="U494" s="1" t="n">
        <v>1541.6</v>
      </c>
      <c r="V494" s="1" t="s">
        <v>756</v>
      </c>
      <c r="W494" s="1" t="s">
        <v>607</v>
      </c>
    </row>
    <row r="495" customFormat="false" ht="15" hidden="false" customHeight="true" outlineLevel="0" collapsed="false">
      <c r="A495" s="1" t="n">
        <v>494</v>
      </c>
      <c r="B495" s="24" t="s">
        <v>844</v>
      </c>
      <c r="C495" s="1" t="s">
        <v>31</v>
      </c>
      <c r="D495" s="1" t="s">
        <v>147</v>
      </c>
      <c r="E495" s="1" t="s">
        <v>178</v>
      </c>
      <c r="F495" s="1" t="n">
        <v>1</v>
      </c>
      <c r="G495" s="1" t="n">
        <v>0</v>
      </c>
      <c r="H495" s="27" t="s">
        <v>242</v>
      </c>
      <c r="I495" s="1" t="n">
        <v>1</v>
      </c>
      <c r="J495" s="1" t="n">
        <v>1502.5</v>
      </c>
      <c r="K495" s="1" t="n">
        <v>1475</v>
      </c>
      <c r="L495" s="26" t="n">
        <v>0.468</v>
      </c>
      <c r="M495" s="1" t="n">
        <v>18.9</v>
      </c>
      <c r="N495" s="1" t="n">
        <v>16.4</v>
      </c>
      <c r="O495" s="1" t="n">
        <v>0.97</v>
      </c>
      <c r="P495" s="1" t="n">
        <v>1</v>
      </c>
      <c r="Q495" s="1" t="n">
        <v>1</v>
      </c>
      <c r="R495" s="1" t="n">
        <v>11.9</v>
      </c>
      <c r="S495" s="1" t="n">
        <v>-8.7</v>
      </c>
      <c r="T495" s="1" t="n">
        <v>1514.4</v>
      </c>
      <c r="U495" s="1" t="n">
        <v>1466.2</v>
      </c>
      <c r="V495" s="1" t="s">
        <v>502</v>
      </c>
      <c r="W495" s="1" t="s">
        <v>492</v>
      </c>
    </row>
    <row r="496" customFormat="false" ht="15" hidden="false" customHeight="true" outlineLevel="0" collapsed="false">
      <c r="A496" s="1" t="n">
        <v>495</v>
      </c>
      <c r="B496" s="24" t="s">
        <v>844</v>
      </c>
      <c r="C496" s="1" t="s">
        <v>31</v>
      </c>
      <c r="D496" s="1" t="s">
        <v>139</v>
      </c>
      <c r="E496" s="1" t="s">
        <v>136</v>
      </c>
      <c r="F496" s="1" t="n">
        <v>0</v>
      </c>
      <c r="G496" s="1" t="n">
        <v>1</v>
      </c>
      <c r="H496" s="28" t="s">
        <v>246</v>
      </c>
      <c r="I496" s="1" t="n">
        <v>1</v>
      </c>
      <c r="J496" s="1" t="n">
        <v>1482.4</v>
      </c>
      <c r="K496" s="1" t="n">
        <v>1454.1</v>
      </c>
      <c r="L496" s="26" t="n">
        <v>0.469</v>
      </c>
      <c r="M496" s="1" t="n">
        <v>28.9</v>
      </c>
      <c r="N496" s="1" t="n">
        <v>28.3</v>
      </c>
      <c r="O496" s="1" t="n">
        <v>1.07</v>
      </c>
      <c r="P496" s="1" t="n">
        <v>1.35</v>
      </c>
      <c r="Q496" s="1" t="n">
        <v>1</v>
      </c>
      <c r="R496" s="1" t="n">
        <v>-13.6</v>
      </c>
      <c r="S496" s="1" t="n">
        <v>16.1</v>
      </c>
      <c r="T496" s="1" t="n">
        <v>1468.9</v>
      </c>
      <c r="U496" s="1" t="n">
        <v>1470.2</v>
      </c>
      <c r="V496" s="1" t="s">
        <v>669</v>
      </c>
      <c r="W496" s="1" t="s">
        <v>476</v>
      </c>
    </row>
    <row r="497" customFormat="false" ht="15" hidden="false" customHeight="true" outlineLevel="0" collapsed="false">
      <c r="A497" s="1" t="n">
        <v>496</v>
      </c>
      <c r="B497" s="24" t="s">
        <v>845</v>
      </c>
      <c r="C497" s="1" t="s">
        <v>31</v>
      </c>
      <c r="D497" s="1" t="s">
        <v>169</v>
      </c>
      <c r="E497" s="1" t="s">
        <v>168</v>
      </c>
      <c r="F497" s="1" t="n">
        <v>2</v>
      </c>
      <c r="G497" s="1" t="n">
        <v>1</v>
      </c>
      <c r="H497" s="27" t="s">
        <v>242</v>
      </c>
      <c r="I497" s="1" t="n">
        <v>1</v>
      </c>
      <c r="J497" s="1" t="n">
        <v>1578.5</v>
      </c>
      <c r="K497" s="1" t="n">
        <v>1469.1</v>
      </c>
      <c r="L497" s="26" t="n">
        <v>0.585</v>
      </c>
      <c r="M497" s="1" t="n">
        <v>19.9</v>
      </c>
      <c r="N497" s="1" t="n">
        <v>16.4</v>
      </c>
      <c r="O497" s="1" t="n">
        <v>0.86</v>
      </c>
      <c r="P497" s="1" t="n">
        <v>1</v>
      </c>
      <c r="Q497" s="1" t="n">
        <v>1</v>
      </c>
      <c r="R497" s="1" t="n">
        <v>10.2</v>
      </c>
      <c r="S497" s="1" t="n">
        <v>-6.8</v>
      </c>
      <c r="T497" s="1" t="n">
        <v>1588.8</v>
      </c>
      <c r="U497" s="1" t="n">
        <v>1462.2</v>
      </c>
      <c r="V497" s="1" t="s">
        <v>488</v>
      </c>
      <c r="W497" s="1" t="s">
        <v>754</v>
      </c>
    </row>
    <row r="498" customFormat="false" ht="15" hidden="false" customHeight="true" outlineLevel="0" collapsed="false">
      <c r="A498" s="1" t="n">
        <v>497</v>
      </c>
      <c r="B498" s="24" t="s">
        <v>846</v>
      </c>
      <c r="C498" s="1" t="s">
        <v>30</v>
      </c>
      <c r="D498" s="1" t="s">
        <v>118</v>
      </c>
      <c r="E498" s="1" t="s">
        <v>115</v>
      </c>
      <c r="F498" s="1" t="n">
        <v>1</v>
      </c>
      <c r="G498" s="1" t="n">
        <v>0</v>
      </c>
      <c r="H498" s="27" t="s">
        <v>242</v>
      </c>
      <c r="I498" s="1" t="n">
        <v>1</v>
      </c>
      <c r="J498" s="1" t="n">
        <v>1493.4</v>
      </c>
      <c r="K498" s="1" t="n">
        <v>1497</v>
      </c>
      <c r="L498" s="26" t="n">
        <v>0.424</v>
      </c>
      <c r="M498" s="1" t="n">
        <v>19.7</v>
      </c>
      <c r="N498" s="1" t="n">
        <v>20.2</v>
      </c>
      <c r="O498" s="1" t="n">
        <v>1.01</v>
      </c>
      <c r="P498" s="1" t="n">
        <v>1</v>
      </c>
      <c r="Q498" s="1" t="n">
        <v>1</v>
      </c>
      <c r="R498" s="1" t="n">
        <v>13.3</v>
      </c>
      <c r="S498" s="1" t="n">
        <v>-11.6</v>
      </c>
      <c r="T498" s="1" t="n">
        <v>1506.8</v>
      </c>
      <c r="U498" s="1" t="n">
        <v>1485.4</v>
      </c>
      <c r="V498" s="1" t="s">
        <v>487</v>
      </c>
      <c r="W498" s="1" t="s">
        <v>594</v>
      </c>
    </row>
    <row r="499" customFormat="false" ht="15" hidden="false" customHeight="true" outlineLevel="0" collapsed="false">
      <c r="A499" s="1" t="n">
        <v>498</v>
      </c>
      <c r="B499" s="24" t="s">
        <v>846</v>
      </c>
      <c r="C499" s="1" t="s">
        <v>29</v>
      </c>
      <c r="D499" s="1" t="s">
        <v>122</v>
      </c>
      <c r="E499" s="1" t="s">
        <v>152</v>
      </c>
      <c r="F499" s="1" t="n">
        <v>2</v>
      </c>
      <c r="G499" s="1" t="n">
        <v>1</v>
      </c>
      <c r="H499" s="27" t="s">
        <v>242</v>
      </c>
      <c r="I499" s="1" t="n">
        <v>1</v>
      </c>
      <c r="J499" s="1" t="n">
        <v>1514.9</v>
      </c>
      <c r="K499" s="1" t="n">
        <v>1507.2</v>
      </c>
      <c r="L499" s="26" t="n">
        <v>0.439</v>
      </c>
      <c r="M499" s="1" t="n">
        <v>19.8</v>
      </c>
      <c r="N499" s="1" t="n">
        <v>18.8</v>
      </c>
      <c r="O499" s="1" t="n">
        <v>0.99</v>
      </c>
      <c r="P499" s="1" t="n">
        <v>1</v>
      </c>
      <c r="Q499" s="1" t="n">
        <v>1</v>
      </c>
      <c r="R499" s="1" t="n">
        <v>13.1</v>
      </c>
      <c r="S499" s="1" t="n">
        <v>-10.5</v>
      </c>
      <c r="T499" s="1" t="n">
        <v>1528</v>
      </c>
      <c r="U499" s="1" t="n">
        <v>1496.6</v>
      </c>
      <c r="V499" s="1" t="s">
        <v>612</v>
      </c>
      <c r="W499" s="1" t="s">
        <v>452</v>
      </c>
    </row>
    <row r="500" customFormat="false" ht="15" hidden="false" customHeight="true" outlineLevel="0" collapsed="false">
      <c r="A500" s="1" t="n">
        <v>499</v>
      </c>
      <c r="B500" s="24" t="s">
        <v>847</v>
      </c>
      <c r="C500" s="1" t="s">
        <v>31</v>
      </c>
      <c r="D500" s="1" t="s">
        <v>136</v>
      </c>
      <c r="E500" s="1" t="s">
        <v>178</v>
      </c>
      <c r="F500" s="1" t="n">
        <v>1</v>
      </c>
      <c r="G500" s="1" t="n">
        <v>1</v>
      </c>
      <c r="H500" s="25" t="s">
        <v>239</v>
      </c>
      <c r="I500" s="1" t="n">
        <v>0</v>
      </c>
      <c r="J500" s="1" t="n">
        <v>1470.2</v>
      </c>
      <c r="K500" s="1" t="n">
        <v>1466.2</v>
      </c>
      <c r="L500" s="26" t="n">
        <v>0.434</v>
      </c>
      <c r="M500" s="1" t="n">
        <v>15.3</v>
      </c>
      <c r="N500" s="1" t="n">
        <v>19.6</v>
      </c>
      <c r="O500" s="1" t="n">
        <v>1</v>
      </c>
      <c r="P500" s="1" t="n">
        <v>0.9</v>
      </c>
      <c r="Q500" s="1" t="n">
        <v>1</v>
      </c>
      <c r="R500" s="1" t="n">
        <v>1</v>
      </c>
      <c r="S500" s="1" t="n">
        <v>-1.3</v>
      </c>
      <c r="T500" s="1" t="n">
        <v>1471.2</v>
      </c>
      <c r="U500" s="1" t="n">
        <v>1464.9</v>
      </c>
      <c r="V500" s="1" t="s">
        <v>546</v>
      </c>
      <c r="W500" s="1" t="s">
        <v>517</v>
      </c>
    </row>
    <row r="501" customFormat="false" ht="15" hidden="false" customHeight="true" outlineLevel="0" collapsed="false">
      <c r="A501" s="1" t="n">
        <v>500</v>
      </c>
      <c r="B501" s="24" t="s">
        <v>848</v>
      </c>
      <c r="C501" s="1" t="s">
        <v>32</v>
      </c>
      <c r="D501" s="1" t="s">
        <v>188</v>
      </c>
      <c r="E501" s="1" t="s">
        <v>189</v>
      </c>
      <c r="F501" s="1" t="n">
        <v>0</v>
      </c>
      <c r="G501" s="1" t="n">
        <v>0</v>
      </c>
      <c r="H501" s="25" t="s">
        <v>239</v>
      </c>
      <c r="I501" s="1" t="n">
        <v>0</v>
      </c>
      <c r="J501" s="1" t="n">
        <v>1535.8</v>
      </c>
      <c r="K501" s="1" t="n">
        <v>1546.6</v>
      </c>
      <c r="L501" s="26" t="n">
        <v>0.413</v>
      </c>
      <c r="M501" s="1" t="n">
        <v>23</v>
      </c>
      <c r="N501" s="1" t="n">
        <v>23</v>
      </c>
      <c r="O501" s="1" t="n">
        <v>1</v>
      </c>
      <c r="P501" s="1" t="n">
        <v>1.15</v>
      </c>
      <c r="Q501" s="1" t="n">
        <v>1</v>
      </c>
      <c r="R501" s="1" t="n">
        <v>2</v>
      </c>
      <c r="S501" s="1" t="n">
        <v>-2</v>
      </c>
      <c r="T501" s="1" t="n">
        <v>1537.8</v>
      </c>
      <c r="U501" s="1" t="n">
        <v>1544.6</v>
      </c>
      <c r="V501" s="1" t="s">
        <v>794</v>
      </c>
      <c r="W501" s="1" t="s">
        <v>632</v>
      </c>
    </row>
    <row r="502" customFormat="false" ht="15" hidden="false" customHeight="true" outlineLevel="0" collapsed="false">
      <c r="A502" s="1" t="n">
        <v>501</v>
      </c>
      <c r="B502" s="24" t="s">
        <v>849</v>
      </c>
      <c r="C502" s="1" t="s">
        <v>33</v>
      </c>
      <c r="D502" s="1" t="s">
        <v>135</v>
      </c>
      <c r="E502" s="1" t="s">
        <v>154</v>
      </c>
      <c r="F502" s="1" t="n">
        <v>1</v>
      </c>
      <c r="G502" s="1" t="n">
        <v>3</v>
      </c>
      <c r="H502" s="28" t="s">
        <v>246</v>
      </c>
      <c r="I502" s="1" t="n">
        <v>2</v>
      </c>
      <c r="J502" s="1" t="n">
        <v>1580.7</v>
      </c>
      <c r="K502" s="1" t="n">
        <v>1529.8</v>
      </c>
      <c r="L502" s="26" t="n">
        <v>0.501</v>
      </c>
      <c r="M502" s="1" t="n">
        <v>33.3</v>
      </c>
      <c r="N502" s="1" t="n">
        <v>38.5</v>
      </c>
      <c r="O502" s="1" t="n">
        <v>1.13</v>
      </c>
      <c r="P502" s="1" t="n">
        <v>1.35</v>
      </c>
      <c r="Q502" s="1" t="n">
        <v>1.15</v>
      </c>
      <c r="R502" s="1" t="n">
        <v>-16.7</v>
      </c>
      <c r="S502" s="1" t="n">
        <v>27</v>
      </c>
      <c r="T502" s="1" t="n">
        <v>1564</v>
      </c>
      <c r="U502" s="1" t="n">
        <v>1556.8</v>
      </c>
      <c r="V502" s="1" t="s">
        <v>452</v>
      </c>
      <c r="W502" s="1" t="s">
        <v>472</v>
      </c>
    </row>
    <row r="503" customFormat="false" ht="15" hidden="false" customHeight="true" outlineLevel="0" collapsed="false">
      <c r="A503" s="1" t="n">
        <v>502</v>
      </c>
      <c r="B503" s="24" t="s">
        <v>849</v>
      </c>
      <c r="C503" s="1" t="s">
        <v>31</v>
      </c>
      <c r="D503" s="1" t="s">
        <v>174</v>
      </c>
      <c r="E503" s="1" t="s">
        <v>147</v>
      </c>
      <c r="F503" s="1" t="n">
        <v>1</v>
      </c>
      <c r="G503" s="1" t="n">
        <v>1</v>
      </c>
      <c r="H503" s="25" t="s">
        <v>239</v>
      </c>
      <c r="I503" s="1" t="n">
        <v>0</v>
      </c>
      <c r="J503" s="1" t="n">
        <v>1458.3</v>
      </c>
      <c r="K503" s="1" t="n">
        <v>1514.4</v>
      </c>
      <c r="L503" s="26" t="n">
        <v>0.352</v>
      </c>
      <c r="M503" s="1" t="n">
        <v>19.6</v>
      </c>
      <c r="N503" s="1" t="n">
        <v>19.6</v>
      </c>
      <c r="O503" s="1" t="n">
        <v>1</v>
      </c>
      <c r="P503" s="1" t="n">
        <v>1.15</v>
      </c>
      <c r="Q503" s="1" t="n">
        <v>1</v>
      </c>
      <c r="R503" s="1" t="n">
        <v>2.9</v>
      </c>
      <c r="S503" s="1" t="n">
        <v>-2.9</v>
      </c>
      <c r="T503" s="1" t="n">
        <v>1461.2</v>
      </c>
      <c r="U503" s="1" t="n">
        <v>1511.5</v>
      </c>
      <c r="V503" s="1" t="s">
        <v>615</v>
      </c>
      <c r="W503" s="1" t="s">
        <v>552</v>
      </c>
    </row>
    <row r="504" customFormat="false" ht="15" hidden="false" customHeight="true" outlineLevel="0" collapsed="false">
      <c r="A504" s="1" t="n">
        <v>503</v>
      </c>
      <c r="B504" s="24" t="s">
        <v>850</v>
      </c>
      <c r="C504" s="1" t="s">
        <v>30</v>
      </c>
      <c r="D504" s="1" t="s">
        <v>167</v>
      </c>
      <c r="E504" s="1" t="s">
        <v>123</v>
      </c>
      <c r="F504" s="1" t="n">
        <v>1</v>
      </c>
      <c r="G504" s="1" t="n">
        <v>3</v>
      </c>
      <c r="H504" s="28" t="s">
        <v>246</v>
      </c>
      <c r="I504" s="1" t="n">
        <v>2</v>
      </c>
      <c r="J504" s="1" t="n">
        <v>1525.1</v>
      </c>
      <c r="K504" s="1" t="n">
        <v>1469.8</v>
      </c>
      <c r="L504" s="26" t="n">
        <v>0.508</v>
      </c>
      <c r="M504" s="1" t="n">
        <v>33.6</v>
      </c>
      <c r="N504" s="1" t="n">
        <v>30</v>
      </c>
      <c r="O504" s="1" t="n">
        <v>1.14</v>
      </c>
      <c r="P504" s="1" t="n">
        <v>1.35</v>
      </c>
      <c r="Q504" s="1" t="n">
        <v>1.15</v>
      </c>
      <c r="R504" s="1" t="n">
        <v>-17</v>
      </c>
      <c r="S504" s="1" t="n">
        <v>21.3</v>
      </c>
      <c r="T504" s="1" t="n">
        <v>1508.1</v>
      </c>
      <c r="U504" s="1" t="n">
        <v>1491</v>
      </c>
      <c r="V504" s="1" t="s">
        <v>452</v>
      </c>
      <c r="W504" s="1" t="s">
        <v>664</v>
      </c>
    </row>
    <row r="505" customFormat="false" ht="15" hidden="false" customHeight="true" outlineLevel="0" collapsed="false">
      <c r="A505" s="1" t="n">
        <v>504</v>
      </c>
      <c r="B505" s="24" t="s">
        <v>851</v>
      </c>
      <c r="C505" s="1" t="s">
        <v>30</v>
      </c>
      <c r="D505" s="1" t="s">
        <v>18</v>
      </c>
      <c r="E505" s="1" t="s">
        <v>141</v>
      </c>
      <c r="F505" s="1" t="n">
        <v>4</v>
      </c>
      <c r="G505" s="1" t="n">
        <v>0</v>
      </c>
      <c r="H505" s="27" t="s">
        <v>242</v>
      </c>
      <c r="I505" s="1" t="n">
        <v>4</v>
      </c>
      <c r="J505" s="1" t="n">
        <v>1607.9</v>
      </c>
      <c r="K505" s="1" t="n">
        <v>1552.5</v>
      </c>
      <c r="L505" s="26" t="n">
        <v>0.508</v>
      </c>
      <c r="M505" s="1" t="n">
        <v>35.3</v>
      </c>
      <c r="N505" s="1" t="n">
        <v>29.2</v>
      </c>
      <c r="O505" s="1" t="n">
        <v>0.93</v>
      </c>
      <c r="P505" s="1" t="n">
        <v>1</v>
      </c>
      <c r="Q505" s="1" t="n">
        <v>1.5</v>
      </c>
      <c r="R505" s="1" t="n">
        <v>28</v>
      </c>
      <c r="S505" s="1" t="n">
        <v>-14.4</v>
      </c>
      <c r="T505" s="1" t="n">
        <v>1635.9</v>
      </c>
      <c r="U505" s="1" t="n">
        <v>1538.2</v>
      </c>
      <c r="V505" s="1" t="s">
        <v>469</v>
      </c>
      <c r="W505" s="1" t="s">
        <v>430</v>
      </c>
    </row>
    <row r="506" customFormat="false" ht="15" hidden="false" customHeight="true" outlineLevel="0" collapsed="false">
      <c r="A506" s="1" t="n">
        <v>505</v>
      </c>
      <c r="B506" s="24" t="s">
        <v>852</v>
      </c>
      <c r="C506" s="1" t="s">
        <v>31</v>
      </c>
      <c r="D506" s="1" t="s">
        <v>170</v>
      </c>
      <c r="E506" s="1" t="s">
        <v>139</v>
      </c>
      <c r="F506" s="1" t="n">
        <v>1</v>
      </c>
      <c r="G506" s="1" t="n">
        <v>2</v>
      </c>
      <c r="H506" s="28" t="s">
        <v>246</v>
      </c>
      <c r="I506" s="1" t="n">
        <v>1</v>
      </c>
      <c r="J506" s="1" t="n">
        <v>1466.1</v>
      </c>
      <c r="K506" s="1" t="n">
        <v>1468.9</v>
      </c>
      <c r="L506" s="26" t="n">
        <v>0.425</v>
      </c>
      <c r="M506" s="1" t="n">
        <v>21.7</v>
      </c>
      <c r="N506" s="1" t="n">
        <v>26.9</v>
      </c>
      <c r="O506" s="1" t="n">
        <v>1</v>
      </c>
      <c r="P506" s="1" t="n">
        <v>1.35</v>
      </c>
      <c r="Q506" s="1" t="n">
        <v>1</v>
      </c>
      <c r="R506" s="1" t="n">
        <v>-9.2</v>
      </c>
      <c r="S506" s="1" t="n">
        <v>14.1</v>
      </c>
      <c r="T506" s="1" t="n">
        <v>1456.9</v>
      </c>
      <c r="U506" s="1" t="n">
        <v>1483</v>
      </c>
      <c r="V506" s="1" t="s">
        <v>713</v>
      </c>
      <c r="W506" s="1" t="s">
        <v>513</v>
      </c>
    </row>
    <row r="507" customFormat="false" ht="15" hidden="false" customHeight="true" outlineLevel="0" collapsed="false">
      <c r="A507" s="1" t="n">
        <v>506</v>
      </c>
      <c r="B507" s="24" t="s">
        <v>853</v>
      </c>
      <c r="C507" s="1" t="s">
        <v>32</v>
      </c>
      <c r="D507" s="1" t="s">
        <v>198</v>
      </c>
      <c r="E507" s="1" t="s">
        <v>15</v>
      </c>
      <c r="F507" s="1" t="n">
        <v>0</v>
      </c>
      <c r="G507" s="1" t="n">
        <v>1</v>
      </c>
      <c r="H507" s="28" t="s">
        <v>246</v>
      </c>
      <c r="I507" s="1" t="n">
        <v>1</v>
      </c>
      <c r="J507" s="1" t="n">
        <v>1505.3</v>
      </c>
      <c r="K507" s="1" t="n">
        <v>1658.5</v>
      </c>
      <c r="L507" s="26" t="n">
        <v>0.237</v>
      </c>
      <c r="M507" s="1" t="n">
        <v>21.8</v>
      </c>
      <c r="N507" s="1" t="n">
        <v>27.6</v>
      </c>
      <c r="O507" s="1" t="n">
        <v>0.81</v>
      </c>
      <c r="P507" s="1" t="n">
        <v>1.35</v>
      </c>
      <c r="Q507" s="1" t="n">
        <v>1</v>
      </c>
      <c r="R507" s="1" t="n">
        <v>-5.2</v>
      </c>
      <c r="S507" s="1" t="n">
        <v>9.3</v>
      </c>
      <c r="T507" s="1" t="n">
        <v>1500.2</v>
      </c>
      <c r="U507" s="1" t="n">
        <v>1667.8</v>
      </c>
      <c r="V507" s="1" t="s">
        <v>677</v>
      </c>
      <c r="W507" s="1" t="s">
        <v>557</v>
      </c>
    </row>
    <row r="508" customFormat="false" ht="15" hidden="false" customHeight="true" outlineLevel="0" collapsed="false">
      <c r="A508" s="1" t="n">
        <v>507</v>
      </c>
      <c r="B508" s="24" t="s">
        <v>853</v>
      </c>
      <c r="C508" s="1" t="s">
        <v>32</v>
      </c>
      <c r="D508" s="1" t="s">
        <v>186</v>
      </c>
      <c r="E508" s="1" t="s">
        <v>184</v>
      </c>
      <c r="F508" s="1" t="n">
        <v>1</v>
      </c>
      <c r="G508" s="1" t="n">
        <v>1</v>
      </c>
      <c r="H508" s="25" t="s">
        <v>239</v>
      </c>
      <c r="I508" s="1" t="n">
        <v>0</v>
      </c>
      <c r="J508" s="1" t="n">
        <v>1425.4</v>
      </c>
      <c r="K508" s="1" t="n">
        <v>1551.4</v>
      </c>
      <c r="L508" s="26" t="n">
        <v>0.266</v>
      </c>
      <c r="M508" s="1" t="n">
        <v>19.6</v>
      </c>
      <c r="N508" s="1" t="n">
        <v>23</v>
      </c>
      <c r="O508" s="1" t="n">
        <v>1</v>
      </c>
      <c r="P508" s="1" t="n">
        <v>1.15</v>
      </c>
      <c r="Q508" s="1" t="n">
        <v>1</v>
      </c>
      <c r="R508" s="1" t="n">
        <v>4.6</v>
      </c>
      <c r="S508" s="1" t="n">
        <v>-5.4</v>
      </c>
      <c r="T508" s="1" t="n">
        <v>1430</v>
      </c>
      <c r="U508" s="1" t="n">
        <v>1546.1</v>
      </c>
      <c r="V508" s="1" t="s">
        <v>483</v>
      </c>
      <c r="W508" s="1" t="s">
        <v>719</v>
      </c>
    </row>
    <row r="509" customFormat="false" ht="15" hidden="false" customHeight="true" outlineLevel="0" collapsed="false">
      <c r="A509" s="1" t="n">
        <v>508</v>
      </c>
      <c r="B509" s="24" t="s">
        <v>853</v>
      </c>
      <c r="C509" s="1" t="s">
        <v>32</v>
      </c>
      <c r="D509" s="1" t="s">
        <v>187</v>
      </c>
      <c r="E509" s="1" t="s">
        <v>195</v>
      </c>
      <c r="F509" s="1" t="n">
        <v>3</v>
      </c>
      <c r="G509" s="1" t="n">
        <v>1</v>
      </c>
      <c r="H509" s="27" t="s">
        <v>242</v>
      </c>
      <c r="I509" s="1" t="n">
        <v>2</v>
      </c>
      <c r="J509" s="1" t="n">
        <v>1512.5</v>
      </c>
      <c r="K509" s="1" t="n">
        <v>1533.4</v>
      </c>
      <c r="L509" s="26" t="n">
        <v>0.399</v>
      </c>
      <c r="M509" s="1" t="n">
        <v>24.2</v>
      </c>
      <c r="N509" s="1" t="n">
        <v>25.3</v>
      </c>
      <c r="O509" s="1" t="n">
        <v>1.05</v>
      </c>
      <c r="P509" s="1" t="n">
        <v>1</v>
      </c>
      <c r="Q509" s="1" t="n">
        <v>1.15</v>
      </c>
      <c r="R509" s="1" t="n">
        <v>19.4</v>
      </c>
      <c r="S509" s="1" t="n">
        <v>-15.2</v>
      </c>
      <c r="T509" s="1" t="n">
        <v>1531.9</v>
      </c>
      <c r="U509" s="1" t="n">
        <v>1518.2</v>
      </c>
      <c r="V509" s="1" t="s">
        <v>643</v>
      </c>
      <c r="W509" s="1" t="s">
        <v>569</v>
      </c>
    </row>
    <row r="510" customFormat="false" ht="15" hidden="false" customHeight="true" outlineLevel="0" collapsed="false">
      <c r="A510" s="1" t="n">
        <v>509</v>
      </c>
      <c r="B510" s="24" t="s">
        <v>853</v>
      </c>
      <c r="C510" s="1" t="s">
        <v>32</v>
      </c>
      <c r="D510" s="1" t="s">
        <v>192</v>
      </c>
      <c r="E510" s="1" t="s">
        <v>194</v>
      </c>
      <c r="F510" s="1" t="n">
        <v>2</v>
      </c>
      <c r="G510" s="1" t="n">
        <v>1</v>
      </c>
      <c r="H510" s="27" t="s">
        <v>242</v>
      </c>
      <c r="I510" s="1" t="n">
        <v>1</v>
      </c>
      <c r="J510" s="1" t="n">
        <v>1508.8</v>
      </c>
      <c r="K510" s="1" t="n">
        <v>1459.9</v>
      </c>
      <c r="L510" s="26" t="n">
        <v>0.498</v>
      </c>
      <c r="M510" s="1" t="n">
        <v>18.8</v>
      </c>
      <c r="N510" s="1" t="n">
        <v>15.2</v>
      </c>
      <c r="O510" s="1" t="n">
        <v>0.94</v>
      </c>
      <c r="P510" s="1" t="n">
        <v>1</v>
      </c>
      <c r="Q510" s="1" t="n">
        <v>1</v>
      </c>
      <c r="R510" s="1" t="n">
        <v>11.3</v>
      </c>
      <c r="S510" s="1" t="n">
        <v>-7.6</v>
      </c>
      <c r="T510" s="1" t="n">
        <v>1520.1</v>
      </c>
      <c r="U510" s="1" t="n">
        <v>1452.3</v>
      </c>
      <c r="V510" s="1" t="s">
        <v>623</v>
      </c>
      <c r="W510" s="1" t="s">
        <v>626</v>
      </c>
    </row>
    <row r="511" customFormat="false" ht="15" hidden="false" customHeight="true" outlineLevel="0" collapsed="false">
      <c r="A511" s="1" t="n">
        <v>510</v>
      </c>
      <c r="B511" s="24" t="s">
        <v>854</v>
      </c>
      <c r="C511" s="1" t="s">
        <v>29</v>
      </c>
      <c r="D511" s="1" t="s">
        <v>137</v>
      </c>
      <c r="E511" s="1" t="s">
        <v>128</v>
      </c>
      <c r="F511" s="1" t="n">
        <v>0</v>
      </c>
      <c r="G511" s="1" t="n">
        <v>0</v>
      </c>
      <c r="H511" s="25" t="s">
        <v>239</v>
      </c>
      <c r="I511" s="1" t="n">
        <v>0</v>
      </c>
      <c r="J511" s="1" t="n">
        <v>1498.1</v>
      </c>
      <c r="K511" s="1" t="n">
        <v>1477.9</v>
      </c>
      <c r="L511" s="26" t="n">
        <v>0.457</v>
      </c>
      <c r="M511" s="1" t="n">
        <v>18</v>
      </c>
      <c r="N511" s="1" t="n">
        <v>23</v>
      </c>
      <c r="O511" s="1" t="n">
        <v>1</v>
      </c>
      <c r="P511" s="1" t="n">
        <v>0.9</v>
      </c>
      <c r="Q511" s="1" t="n">
        <v>1</v>
      </c>
      <c r="R511" s="1" t="n">
        <v>0.8</v>
      </c>
      <c r="S511" s="1" t="n">
        <v>-1</v>
      </c>
      <c r="T511" s="1" t="n">
        <v>1498.9</v>
      </c>
      <c r="U511" s="1" t="n">
        <v>1476.9</v>
      </c>
      <c r="V511" s="1" t="s">
        <v>765</v>
      </c>
      <c r="W511" s="1" t="s">
        <v>694</v>
      </c>
    </row>
    <row r="512" customFormat="false" ht="15" hidden="false" customHeight="true" outlineLevel="0" collapsed="false">
      <c r="A512" s="1" t="n">
        <v>511</v>
      </c>
      <c r="B512" s="24" t="s">
        <v>854</v>
      </c>
      <c r="C512" s="1" t="s">
        <v>29</v>
      </c>
      <c r="D512" s="1" t="s">
        <v>131</v>
      </c>
      <c r="E512" s="1" t="s">
        <v>133</v>
      </c>
      <c r="F512" s="1" t="n">
        <v>2</v>
      </c>
      <c r="G512" s="1" t="n">
        <v>0</v>
      </c>
      <c r="H512" s="27" t="s">
        <v>242</v>
      </c>
      <c r="I512" s="1" t="n">
        <v>2</v>
      </c>
      <c r="J512" s="1" t="n">
        <v>1440.2</v>
      </c>
      <c r="K512" s="1" t="n">
        <v>1446.7</v>
      </c>
      <c r="L512" s="26" t="n">
        <v>0.419</v>
      </c>
      <c r="M512" s="1" t="n">
        <v>22.8</v>
      </c>
      <c r="N512" s="1" t="n">
        <v>18.9</v>
      </c>
      <c r="O512" s="1" t="n">
        <v>1.02</v>
      </c>
      <c r="P512" s="1" t="n">
        <v>1</v>
      </c>
      <c r="Q512" s="1" t="n">
        <v>1.15</v>
      </c>
      <c r="R512" s="1" t="n">
        <v>17.8</v>
      </c>
      <c r="S512" s="1" t="n">
        <v>-11</v>
      </c>
      <c r="T512" s="1" t="n">
        <v>1458</v>
      </c>
      <c r="U512" s="1" t="n">
        <v>1435.8</v>
      </c>
      <c r="V512" s="1" t="s">
        <v>688</v>
      </c>
      <c r="W512" s="1" t="s">
        <v>466</v>
      </c>
    </row>
    <row r="513" customFormat="false" ht="15" hidden="false" customHeight="true" outlineLevel="0" collapsed="false">
      <c r="A513" s="1" t="n">
        <v>512</v>
      </c>
      <c r="B513" s="24" t="s">
        <v>854</v>
      </c>
      <c r="C513" s="1" t="s">
        <v>29</v>
      </c>
      <c r="D513" s="1" t="s">
        <v>152</v>
      </c>
      <c r="E513" s="1" t="s">
        <v>127</v>
      </c>
      <c r="F513" s="1" t="n">
        <v>3</v>
      </c>
      <c r="G513" s="1" t="n">
        <v>2</v>
      </c>
      <c r="H513" s="27" t="s">
        <v>242</v>
      </c>
      <c r="I513" s="1" t="n">
        <v>1</v>
      </c>
      <c r="J513" s="1" t="n">
        <v>1496.6</v>
      </c>
      <c r="K513" s="1" t="n">
        <v>1535.5</v>
      </c>
      <c r="L513" s="26" t="n">
        <v>0.375</v>
      </c>
      <c r="M513" s="1" t="n">
        <v>20.8</v>
      </c>
      <c r="N513" s="1" t="n">
        <v>22.9</v>
      </c>
      <c r="O513" s="1" t="n">
        <v>1.1</v>
      </c>
      <c r="P513" s="1" t="n">
        <v>1</v>
      </c>
      <c r="Q513" s="1" t="n">
        <v>1</v>
      </c>
      <c r="R513" s="1" t="n">
        <v>15.1</v>
      </c>
      <c r="S513" s="1" t="n">
        <v>-14.3</v>
      </c>
      <c r="T513" s="1" t="n">
        <v>1511.8</v>
      </c>
      <c r="U513" s="1" t="n">
        <v>1521.2</v>
      </c>
      <c r="V513" s="1" t="s">
        <v>491</v>
      </c>
      <c r="W513" s="1" t="s">
        <v>759</v>
      </c>
    </row>
    <row r="514" customFormat="false" ht="15" hidden="false" customHeight="true" outlineLevel="0" collapsed="false">
      <c r="A514" s="1" t="n">
        <v>513</v>
      </c>
      <c r="B514" s="24" t="s">
        <v>854</v>
      </c>
      <c r="C514" s="1" t="s">
        <v>29</v>
      </c>
      <c r="D514" s="1" t="s">
        <v>153</v>
      </c>
      <c r="E514" s="1" t="s">
        <v>122</v>
      </c>
      <c r="F514" s="1" t="n">
        <v>0</v>
      </c>
      <c r="G514" s="1" t="n">
        <v>2</v>
      </c>
      <c r="H514" s="28" t="s">
        <v>246</v>
      </c>
      <c r="I514" s="1" t="n">
        <v>2</v>
      </c>
      <c r="J514" s="1" t="n">
        <v>1470.7</v>
      </c>
      <c r="K514" s="1" t="n">
        <v>1528</v>
      </c>
      <c r="L514" s="26" t="n">
        <v>0.35</v>
      </c>
      <c r="M514" s="1" t="n">
        <v>23.3</v>
      </c>
      <c r="N514" s="1" t="n">
        <v>33.2</v>
      </c>
      <c r="O514" s="1" t="n">
        <v>0.93</v>
      </c>
      <c r="P514" s="1" t="n">
        <v>1.35</v>
      </c>
      <c r="Q514" s="1" t="n">
        <v>1.15</v>
      </c>
      <c r="R514" s="1" t="n">
        <v>-8.2</v>
      </c>
      <c r="S514" s="1" t="n">
        <v>18.2</v>
      </c>
      <c r="T514" s="1" t="n">
        <v>1462.6</v>
      </c>
      <c r="U514" s="1" t="n">
        <v>1546.3</v>
      </c>
      <c r="V514" s="1" t="s">
        <v>544</v>
      </c>
      <c r="W514" s="1" t="s">
        <v>397</v>
      </c>
    </row>
    <row r="515" customFormat="false" ht="15" hidden="false" customHeight="true" outlineLevel="0" collapsed="false">
      <c r="A515" s="1" t="n">
        <v>514</v>
      </c>
      <c r="B515" s="24" t="s">
        <v>855</v>
      </c>
      <c r="C515" s="1" t="s">
        <v>30</v>
      </c>
      <c r="D515" s="1" t="s">
        <v>181</v>
      </c>
      <c r="E515" s="1" t="s">
        <v>119</v>
      </c>
      <c r="F515" s="1" t="n">
        <v>3</v>
      </c>
      <c r="G515" s="1" t="n">
        <v>0</v>
      </c>
      <c r="H515" s="27" t="s">
        <v>242</v>
      </c>
      <c r="I515" s="1" t="n">
        <v>3</v>
      </c>
      <c r="J515" s="1" t="n">
        <v>1553</v>
      </c>
      <c r="K515" s="1" t="n">
        <v>1490.1</v>
      </c>
      <c r="L515" s="26" t="n">
        <v>0.519</v>
      </c>
      <c r="M515" s="1" t="n">
        <v>30.3</v>
      </c>
      <c r="N515" s="1" t="n">
        <v>19.3</v>
      </c>
      <c r="O515" s="1" t="n">
        <v>0.92</v>
      </c>
      <c r="P515" s="1" t="n">
        <v>1</v>
      </c>
      <c r="Q515" s="1" t="n">
        <v>1.3</v>
      </c>
      <c r="R515" s="1" t="n">
        <v>23.7</v>
      </c>
      <c r="S515" s="1" t="n">
        <v>-9.3</v>
      </c>
      <c r="T515" s="1" t="n">
        <v>1576.7</v>
      </c>
      <c r="U515" s="1" t="n">
        <v>1480.8</v>
      </c>
      <c r="V515" s="1" t="s">
        <v>742</v>
      </c>
      <c r="W515" s="1" t="s">
        <v>466</v>
      </c>
    </row>
    <row r="516" customFormat="false" ht="15" hidden="false" customHeight="true" outlineLevel="0" collapsed="false">
      <c r="A516" s="1" t="n">
        <v>515</v>
      </c>
      <c r="B516" s="24" t="s">
        <v>856</v>
      </c>
      <c r="C516" s="1" t="s">
        <v>33</v>
      </c>
      <c r="D516" s="1" t="s">
        <v>161</v>
      </c>
      <c r="E516" s="1" t="s">
        <v>149</v>
      </c>
      <c r="F516" s="1" t="n">
        <v>1</v>
      </c>
      <c r="G516" s="1" t="n">
        <v>3</v>
      </c>
      <c r="H516" s="28" t="s">
        <v>246</v>
      </c>
      <c r="I516" s="1" t="n">
        <v>2</v>
      </c>
      <c r="J516" s="1" t="n">
        <v>1517</v>
      </c>
      <c r="K516" s="1" t="n">
        <v>1562.2</v>
      </c>
      <c r="L516" s="26" t="n">
        <v>0.366</v>
      </c>
      <c r="M516" s="1" t="n">
        <v>27.8</v>
      </c>
      <c r="N516" s="1" t="n">
        <v>29.3</v>
      </c>
      <c r="O516" s="1" t="n">
        <v>0.94</v>
      </c>
      <c r="P516" s="1" t="n">
        <v>1.35</v>
      </c>
      <c r="Q516" s="1" t="n">
        <v>1.15</v>
      </c>
      <c r="R516" s="1" t="n">
        <v>-10.2</v>
      </c>
      <c r="S516" s="1" t="n">
        <v>16.6</v>
      </c>
      <c r="T516" s="1" t="n">
        <v>1506.8</v>
      </c>
      <c r="U516" s="1" t="n">
        <v>1578.8</v>
      </c>
      <c r="V516" s="1" t="s">
        <v>584</v>
      </c>
      <c r="W516" s="1" t="s">
        <v>451</v>
      </c>
    </row>
    <row r="517" customFormat="false" ht="15" hidden="false" customHeight="true" outlineLevel="0" collapsed="false">
      <c r="A517" s="1" t="n">
        <v>516</v>
      </c>
      <c r="B517" s="24" t="s">
        <v>857</v>
      </c>
      <c r="C517" s="1" t="s">
        <v>31</v>
      </c>
      <c r="D517" s="1" t="s">
        <v>168</v>
      </c>
      <c r="E517" s="1" t="s">
        <v>145</v>
      </c>
      <c r="F517" s="1" t="n">
        <v>3</v>
      </c>
      <c r="G517" s="1" t="n">
        <v>3</v>
      </c>
      <c r="H517" s="25" t="s">
        <v>239</v>
      </c>
      <c r="I517" s="1" t="n">
        <v>0</v>
      </c>
      <c r="J517" s="1" t="n">
        <v>1462.2</v>
      </c>
      <c r="K517" s="1" t="n">
        <v>1561.7</v>
      </c>
      <c r="L517" s="26" t="n">
        <v>0.297</v>
      </c>
      <c r="M517" s="1" t="n">
        <v>18.6</v>
      </c>
      <c r="N517" s="1" t="n">
        <v>24</v>
      </c>
      <c r="O517" s="1" t="n">
        <v>1</v>
      </c>
      <c r="P517" s="1" t="n">
        <v>1.15</v>
      </c>
      <c r="Q517" s="1" t="n">
        <v>1</v>
      </c>
      <c r="R517" s="1" t="n">
        <v>3.8</v>
      </c>
      <c r="S517" s="1" t="n">
        <v>-4.9</v>
      </c>
      <c r="T517" s="1" t="n">
        <v>1466</v>
      </c>
      <c r="U517" s="1" t="n">
        <v>1556.8</v>
      </c>
      <c r="V517" s="1" t="s">
        <v>749</v>
      </c>
      <c r="W517" s="1" t="s">
        <v>553</v>
      </c>
    </row>
    <row r="518" customFormat="false" ht="15" hidden="false" customHeight="true" outlineLevel="0" collapsed="false">
      <c r="A518" s="1" t="n">
        <v>517</v>
      </c>
      <c r="B518" s="24" t="s">
        <v>858</v>
      </c>
      <c r="C518" s="1" t="s">
        <v>32</v>
      </c>
      <c r="D518" s="1" t="s">
        <v>185</v>
      </c>
      <c r="E518" s="1" t="s">
        <v>183</v>
      </c>
      <c r="F518" s="1" t="n">
        <v>0</v>
      </c>
      <c r="G518" s="1" t="n">
        <v>0</v>
      </c>
      <c r="H518" s="25" t="s">
        <v>239</v>
      </c>
      <c r="I518" s="1" t="n">
        <v>0</v>
      </c>
      <c r="J518" s="1" t="n">
        <v>1590.2</v>
      </c>
      <c r="K518" s="1" t="n">
        <v>1527.3</v>
      </c>
      <c r="L518" s="26" t="n">
        <v>0.518</v>
      </c>
      <c r="M518" s="1" t="n">
        <v>20.7</v>
      </c>
      <c r="N518" s="1" t="n">
        <v>25.3</v>
      </c>
      <c r="O518" s="1" t="n">
        <v>1</v>
      </c>
      <c r="P518" s="1" t="n">
        <v>0.9</v>
      </c>
      <c r="Q518" s="1" t="n">
        <v>1</v>
      </c>
      <c r="R518" s="1" t="n">
        <v>-0.4</v>
      </c>
      <c r="S518" s="1" t="n">
        <v>0.5</v>
      </c>
      <c r="T518" s="1" t="n">
        <v>1589.8</v>
      </c>
      <c r="U518" s="1" t="n">
        <v>1527.8</v>
      </c>
      <c r="V518" s="1" t="s">
        <v>652</v>
      </c>
      <c r="W518" s="1" t="s">
        <v>671</v>
      </c>
    </row>
    <row r="519" customFormat="false" ht="15" hidden="false" customHeight="true" outlineLevel="0" collapsed="false">
      <c r="A519" s="1" t="n">
        <v>518</v>
      </c>
      <c r="B519" s="24" t="s">
        <v>858</v>
      </c>
      <c r="C519" s="1" t="s">
        <v>29</v>
      </c>
      <c r="D519" s="1" t="s">
        <v>129</v>
      </c>
      <c r="E519" s="1" t="s">
        <v>23</v>
      </c>
      <c r="F519" s="1" t="n">
        <v>2</v>
      </c>
      <c r="G519" s="1" t="n">
        <v>1</v>
      </c>
      <c r="H519" s="27" t="s">
        <v>242</v>
      </c>
      <c r="I519" s="1" t="n">
        <v>1</v>
      </c>
      <c r="J519" s="1" t="n">
        <v>1548.3</v>
      </c>
      <c r="K519" s="1" t="n">
        <v>1583.3</v>
      </c>
      <c r="L519" s="26" t="n">
        <v>0.38</v>
      </c>
      <c r="M519" s="1" t="n">
        <v>21.8</v>
      </c>
      <c r="N519" s="1" t="n">
        <v>22.7</v>
      </c>
      <c r="O519" s="1" t="n">
        <v>1.09</v>
      </c>
      <c r="P519" s="1" t="n">
        <v>1</v>
      </c>
      <c r="Q519" s="1" t="n">
        <v>1</v>
      </c>
      <c r="R519" s="1" t="n">
        <v>15.7</v>
      </c>
      <c r="S519" s="1" t="n">
        <v>-14.1</v>
      </c>
      <c r="T519" s="1" t="n">
        <v>1563.9</v>
      </c>
      <c r="U519" s="1" t="n">
        <v>1569.2</v>
      </c>
      <c r="V519" s="1" t="s">
        <v>581</v>
      </c>
      <c r="W519" s="1" t="s">
        <v>580</v>
      </c>
    </row>
    <row r="520" customFormat="false" ht="15" hidden="false" customHeight="true" outlineLevel="0" collapsed="false">
      <c r="A520" s="1" t="n">
        <v>519</v>
      </c>
      <c r="B520" s="24" t="s">
        <v>859</v>
      </c>
      <c r="C520" s="1" t="s">
        <v>33</v>
      </c>
      <c r="D520" s="1" t="s">
        <v>157</v>
      </c>
      <c r="E520" s="1" t="s">
        <v>159</v>
      </c>
      <c r="F520" s="1" t="n">
        <v>3</v>
      </c>
      <c r="G520" s="1" t="n">
        <v>2</v>
      </c>
      <c r="H520" s="27" t="s">
        <v>242</v>
      </c>
      <c r="I520" s="1" t="n">
        <v>1</v>
      </c>
      <c r="J520" s="1" t="n">
        <v>1530.1</v>
      </c>
      <c r="K520" s="1" t="n">
        <v>1489.1</v>
      </c>
      <c r="L520" s="26" t="n">
        <v>0.487</v>
      </c>
      <c r="M520" s="1" t="n">
        <v>18</v>
      </c>
      <c r="N520" s="1" t="n">
        <v>15.3</v>
      </c>
      <c r="O520" s="1" t="n">
        <v>0.95</v>
      </c>
      <c r="P520" s="1" t="n">
        <v>1</v>
      </c>
      <c r="Q520" s="1" t="n">
        <v>1</v>
      </c>
      <c r="R520" s="1" t="n">
        <v>11</v>
      </c>
      <c r="S520" s="1" t="n">
        <v>-7.9</v>
      </c>
      <c r="T520" s="1" t="n">
        <v>1541.1</v>
      </c>
      <c r="U520" s="1" t="n">
        <v>1481.2</v>
      </c>
      <c r="V520" s="1" t="s">
        <v>487</v>
      </c>
      <c r="W520" s="1" t="s">
        <v>492</v>
      </c>
    </row>
    <row r="521" customFormat="false" ht="15" hidden="false" customHeight="true" outlineLevel="0" collapsed="false">
      <c r="A521" s="1" t="n">
        <v>520</v>
      </c>
      <c r="B521" s="24" t="s">
        <v>860</v>
      </c>
      <c r="C521" s="1" t="s">
        <v>31</v>
      </c>
      <c r="D521" s="1" t="s">
        <v>177</v>
      </c>
      <c r="E521" s="1" t="s">
        <v>146</v>
      </c>
      <c r="F521" s="1" t="n">
        <v>2</v>
      </c>
      <c r="G521" s="1" t="n">
        <v>0</v>
      </c>
      <c r="H521" s="27" t="s">
        <v>242</v>
      </c>
      <c r="I521" s="1" t="n">
        <v>2</v>
      </c>
      <c r="J521" s="1" t="n">
        <v>1603.8</v>
      </c>
      <c r="K521" s="1" t="n">
        <v>1499.5</v>
      </c>
      <c r="L521" s="26" t="n">
        <v>0.577</v>
      </c>
      <c r="M521" s="1" t="n">
        <v>23</v>
      </c>
      <c r="N521" s="1" t="n">
        <v>16.2</v>
      </c>
      <c r="O521" s="1" t="n">
        <v>0.87</v>
      </c>
      <c r="P521" s="1" t="n">
        <v>1</v>
      </c>
      <c r="Q521" s="1" t="n">
        <v>1.15</v>
      </c>
      <c r="R521" s="1" t="n">
        <v>14.3</v>
      </c>
      <c r="S521" s="1" t="n">
        <v>-6.8</v>
      </c>
      <c r="T521" s="1" t="n">
        <v>1618.1</v>
      </c>
      <c r="U521" s="1" t="n">
        <v>1492.7</v>
      </c>
      <c r="V521" s="1" t="s">
        <v>593</v>
      </c>
      <c r="W521" s="1" t="s">
        <v>627</v>
      </c>
    </row>
    <row r="522" customFormat="false" ht="15" hidden="false" customHeight="true" outlineLevel="0" collapsed="false">
      <c r="A522" s="1" t="n">
        <v>521</v>
      </c>
      <c r="B522" s="24" t="s">
        <v>861</v>
      </c>
      <c r="C522" s="1" t="s">
        <v>29</v>
      </c>
      <c r="D522" s="1" t="s">
        <v>21</v>
      </c>
      <c r="E522" s="1" t="s">
        <v>138</v>
      </c>
      <c r="F522" s="1" t="n">
        <v>2</v>
      </c>
      <c r="G522" s="1" t="n">
        <v>0</v>
      </c>
      <c r="H522" s="27" t="s">
        <v>242</v>
      </c>
      <c r="I522" s="1" t="n">
        <v>2</v>
      </c>
      <c r="J522" s="1" t="n">
        <v>1621.2</v>
      </c>
      <c r="K522" s="1" t="n">
        <v>1543.6</v>
      </c>
      <c r="L522" s="26" t="n">
        <v>0.54</v>
      </c>
      <c r="M522" s="1" t="n">
        <v>27.5</v>
      </c>
      <c r="N522" s="1" t="n">
        <v>19.7</v>
      </c>
      <c r="O522" s="1" t="n">
        <v>0.9</v>
      </c>
      <c r="P522" s="1" t="n">
        <v>1</v>
      </c>
      <c r="Q522" s="1" t="n">
        <v>1.15</v>
      </c>
      <c r="R522" s="1" t="n">
        <v>18.1</v>
      </c>
      <c r="S522" s="1" t="n">
        <v>-9.1</v>
      </c>
      <c r="T522" s="1" t="n">
        <v>1639.3</v>
      </c>
      <c r="U522" s="1" t="n">
        <v>1534.5</v>
      </c>
      <c r="V522" s="1" t="s">
        <v>522</v>
      </c>
      <c r="W522" s="1" t="s">
        <v>378</v>
      </c>
    </row>
    <row r="523" customFormat="false" ht="15" hidden="false" customHeight="true" outlineLevel="0" collapsed="false">
      <c r="A523" s="1" t="n">
        <v>522</v>
      </c>
      <c r="B523" s="24" t="s">
        <v>861</v>
      </c>
      <c r="C523" s="1" t="s">
        <v>33</v>
      </c>
      <c r="D523" s="1" t="s">
        <v>156</v>
      </c>
      <c r="E523" s="1" t="s">
        <v>17</v>
      </c>
      <c r="F523" s="1" t="n">
        <v>2</v>
      </c>
      <c r="G523" s="1" t="n">
        <v>4</v>
      </c>
      <c r="H523" s="28" t="s">
        <v>246</v>
      </c>
      <c r="I523" s="1" t="n">
        <v>2</v>
      </c>
      <c r="J523" s="1" t="n">
        <v>1503.6</v>
      </c>
      <c r="K523" s="1" t="n">
        <v>1650</v>
      </c>
      <c r="L523" s="26" t="n">
        <v>0.244</v>
      </c>
      <c r="M523" s="1" t="n">
        <v>24.1</v>
      </c>
      <c r="N523" s="1" t="n">
        <v>27.7</v>
      </c>
      <c r="O523" s="1" t="n">
        <v>0.82</v>
      </c>
      <c r="P523" s="1" t="n">
        <v>1.35</v>
      </c>
      <c r="Q523" s="1" t="n">
        <v>1.15</v>
      </c>
      <c r="R523" s="1" t="n">
        <v>-5.9</v>
      </c>
      <c r="S523" s="1" t="n">
        <v>12.3</v>
      </c>
      <c r="T523" s="1" t="n">
        <v>1497.7</v>
      </c>
      <c r="U523" s="1" t="n">
        <v>1662.3</v>
      </c>
      <c r="V523" s="1" t="s">
        <v>667</v>
      </c>
      <c r="W523" s="1" t="s">
        <v>557</v>
      </c>
    </row>
    <row r="524" customFormat="false" ht="15" hidden="false" customHeight="true" outlineLevel="0" collapsed="false">
      <c r="A524" s="1" t="n">
        <v>523</v>
      </c>
      <c r="B524" s="24" t="s">
        <v>861</v>
      </c>
      <c r="C524" s="1" t="s">
        <v>30</v>
      </c>
      <c r="D524" s="1" t="s">
        <v>142</v>
      </c>
      <c r="E524" s="1" t="s">
        <v>124</v>
      </c>
      <c r="F524" s="1" t="n">
        <v>1</v>
      </c>
      <c r="G524" s="1" t="n">
        <v>0</v>
      </c>
      <c r="H524" s="27" t="s">
        <v>242</v>
      </c>
      <c r="I524" s="1" t="n">
        <v>1</v>
      </c>
      <c r="J524" s="1" t="n">
        <v>1484.1</v>
      </c>
      <c r="K524" s="1" t="n">
        <v>1506.4</v>
      </c>
      <c r="L524" s="26" t="n">
        <v>0.398</v>
      </c>
      <c r="M524" s="1" t="n">
        <v>24.3</v>
      </c>
      <c r="N524" s="1" t="n">
        <v>21.1</v>
      </c>
      <c r="O524" s="1" t="n">
        <v>1.06</v>
      </c>
      <c r="P524" s="1" t="n">
        <v>1</v>
      </c>
      <c r="Q524" s="1" t="n">
        <v>1</v>
      </c>
      <c r="R524" s="1" t="n">
        <v>17.1</v>
      </c>
      <c r="S524" s="1" t="n">
        <v>-12.7</v>
      </c>
      <c r="T524" s="1" t="n">
        <v>1501.2</v>
      </c>
      <c r="U524" s="1" t="n">
        <v>1493.7</v>
      </c>
      <c r="V524" s="1" t="s">
        <v>442</v>
      </c>
      <c r="W524" s="1" t="s">
        <v>467</v>
      </c>
    </row>
    <row r="525" customFormat="false" ht="15" hidden="false" customHeight="true" outlineLevel="0" collapsed="false">
      <c r="A525" s="1" t="n">
        <v>524</v>
      </c>
      <c r="B525" s="24" t="s">
        <v>862</v>
      </c>
      <c r="C525" s="1" t="s">
        <v>31</v>
      </c>
      <c r="D525" s="1" t="s">
        <v>24</v>
      </c>
      <c r="E525" s="1" t="s">
        <v>165</v>
      </c>
      <c r="F525" s="1" t="n">
        <v>2</v>
      </c>
      <c r="G525" s="1" t="n">
        <v>1</v>
      </c>
      <c r="H525" s="27" t="s">
        <v>242</v>
      </c>
      <c r="I525" s="1" t="n">
        <v>1</v>
      </c>
      <c r="J525" s="1" t="n">
        <v>1624.7</v>
      </c>
      <c r="K525" s="1" t="n">
        <v>1507.8</v>
      </c>
      <c r="L525" s="26" t="n">
        <v>0.595</v>
      </c>
      <c r="M525" s="1" t="n">
        <v>20.5</v>
      </c>
      <c r="N525" s="1" t="n">
        <v>13.8</v>
      </c>
      <c r="O525" s="1" t="n">
        <v>0.85</v>
      </c>
      <c r="P525" s="1" t="n">
        <v>1</v>
      </c>
      <c r="Q525" s="1" t="n">
        <v>1</v>
      </c>
      <c r="R525" s="1" t="n">
        <v>10.4</v>
      </c>
      <c r="S525" s="1" t="n">
        <v>-5.6</v>
      </c>
      <c r="T525" s="1" t="n">
        <v>1635</v>
      </c>
      <c r="U525" s="1" t="n">
        <v>1502.2</v>
      </c>
      <c r="V525" s="1" t="s">
        <v>431</v>
      </c>
      <c r="W525" s="1" t="s">
        <v>627</v>
      </c>
    </row>
    <row r="526" customFormat="false" ht="15" hidden="false" customHeight="true" outlineLevel="0" collapsed="false">
      <c r="A526" s="1" t="n">
        <v>525</v>
      </c>
      <c r="B526" s="24" t="s">
        <v>863</v>
      </c>
      <c r="C526" s="1" t="s">
        <v>30</v>
      </c>
      <c r="D526" s="1" t="s">
        <v>116</v>
      </c>
      <c r="E526" s="1" t="s">
        <v>118</v>
      </c>
      <c r="F526" s="1" t="n">
        <v>2</v>
      </c>
      <c r="G526" s="1" t="n">
        <v>2</v>
      </c>
      <c r="H526" s="25" t="s">
        <v>239</v>
      </c>
      <c r="I526" s="1" t="n">
        <v>0</v>
      </c>
      <c r="J526" s="1" t="n">
        <v>1541.6</v>
      </c>
      <c r="K526" s="1" t="n">
        <v>1506.8</v>
      </c>
      <c r="L526" s="26" t="n">
        <v>0.478</v>
      </c>
      <c r="M526" s="1" t="n">
        <v>18.8</v>
      </c>
      <c r="N526" s="1" t="n">
        <v>21.9</v>
      </c>
      <c r="O526" s="1" t="n">
        <v>1</v>
      </c>
      <c r="P526" s="1" t="n">
        <v>0.9</v>
      </c>
      <c r="Q526" s="1" t="n">
        <v>1</v>
      </c>
      <c r="R526" s="1" t="n">
        <v>0.4</v>
      </c>
      <c r="S526" s="1" t="n">
        <v>-0.5</v>
      </c>
      <c r="T526" s="1" t="n">
        <v>1542</v>
      </c>
      <c r="U526" s="1" t="n">
        <v>1506.3</v>
      </c>
      <c r="V526" s="1" t="s">
        <v>662</v>
      </c>
      <c r="W526" s="1" t="s">
        <v>501</v>
      </c>
    </row>
    <row r="527" customFormat="false" ht="15" hidden="false" customHeight="true" outlineLevel="0" collapsed="false">
      <c r="A527" s="1" t="n">
        <v>526</v>
      </c>
      <c r="B527" s="24" t="s">
        <v>864</v>
      </c>
      <c r="C527" s="1" t="s">
        <v>29</v>
      </c>
      <c r="D527" s="1" t="s">
        <v>126</v>
      </c>
      <c r="E527" s="1" t="s">
        <v>132</v>
      </c>
      <c r="F527" s="1" t="n">
        <v>1</v>
      </c>
      <c r="G527" s="1" t="n">
        <v>3</v>
      </c>
      <c r="H527" s="28" t="s">
        <v>246</v>
      </c>
      <c r="I527" s="1" t="n">
        <v>2</v>
      </c>
      <c r="J527" s="1" t="n">
        <v>1576.3</v>
      </c>
      <c r="K527" s="1" t="n">
        <v>1520.5</v>
      </c>
      <c r="L527" s="26" t="n">
        <v>0.508</v>
      </c>
      <c r="M527" s="1" t="n">
        <v>37</v>
      </c>
      <c r="N527" s="1" t="n">
        <v>35.4</v>
      </c>
      <c r="O527" s="1" t="n">
        <v>1.14</v>
      </c>
      <c r="P527" s="1" t="n">
        <v>1.35</v>
      </c>
      <c r="Q527" s="1" t="n">
        <v>1.15</v>
      </c>
      <c r="R527" s="1" t="n">
        <v>-18.8</v>
      </c>
      <c r="S527" s="1" t="n">
        <v>25.1</v>
      </c>
      <c r="T527" s="1" t="n">
        <v>1557.5</v>
      </c>
      <c r="U527" s="1" t="n">
        <v>1545.5</v>
      </c>
      <c r="V527" s="1" t="s">
        <v>537</v>
      </c>
      <c r="W527" s="1" t="s">
        <v>779</v>
      </c>
    </row>
    <row r="528" customFormat="false" ht="15" hidden="false" customHeight="true" outlineLevel="0" collapsed="false">
      <c r="A528" s="1" t="n">
        <v>527</v>
      </c>
      <c r="B528" s="24" t="s">
        <v>864</v>
      </c>
      <c r="C528" s="1" t="s">
        <v>33</v>
      </c>
      <c r="D528" s="1" t="s">
        <v>155</v>
      </c>
      <c r="E528" s="1" t="s">
        <v>144</v>
      </c>
      <c r="F528" s="1" t="n">
        <v>2</v>
      </c>
      <c r="G528" s="1" t="n">
        <v>2</v>
      </c>
      <c r="H528" s="25" t="s">
        <v>239</v>
      </c>
      <c r="I528" s="1" t="n">
        <v>0</v>
      </c>
      <c r="J528" s="1" t="n">
        <v>1565.1</v>
      </c>
      <c r="K528" s="1" t="n">
        <v>1576.2</v>
      </c>
      <c r="L528" s="26" t="n">
        <v>0.413</v>
      </c>
      <c r="M528" s="1" t="n">
        <v>21.9</v>
      </c>
      <c r="N528" s="1" t="n">
        <v>24</v>
      </c>
      <c r="O528" s="1" t="n">
        <v>1</v>
      </c>
      <c r="P528" s="1" t="n">
        <v>1.15</v>
      </c>
      <c r="Q528" s="1" t="n">
        <v>1</v>
      </c>
      <c r="R528" s="1" t="n">
        <v>1.9</v>
      </c>
      <c r="S528" s="1" t="n">
        <v>-2.1</v>
      </c>
      <c r="T528" s="1" t="n">
        <v>1567</v>
      </c>
      <c r="U528" s="1" t="n">
        <v>1574.1</v>
      </c>
      <c r="V528" s="1" t="s">
        <v>703</v>
      </c>
      <c r="W528" s="1" t="s">
        <v>711</v>
      </c>
    </row>
    <row r="529" customFormat="false" ht="15" hidden="false" customHeight="true" outlineLevel="0" collapsed="false">
      <c r="A529" s="1" t="n">
        <v>528</v>
      </c>
      <c r="B529" s="24" t="s">
        <v>864</v>
      </c>
      <c r="C529" s="1" t="s">
        <v>29</v>
      </c>
      <c r="D529" s="1" t="s">
        <v>180</v>
      </c>
      <c r="E529" s="1" t="s">
        <v>125</v>
      </c>
      <c r="F529" s="1" t="n">
        <v>1</v>
      </c>
      <c r="G529" s="1" t="n">
        <v>2</v>
      </c>
      <c r="H529" s="28" t="s">
        <v>246</v>
      </c>
      <c r="I529" s="1" t="n">
        <v>1</v>
      </c>
      <c r="J529" s="1" t="n">
        <v>1564.3</v>
      </c>
      <c r="K529" s="1" t="n">
        <v>1446.4</v>
      </c>
      <c r="L529" s="26" t="n">
        <v>0.596</v>
      </c>
      <c r="M529" s="1" t="n">
        <v>36.5</v>
      </c>
      <c r="N529" s="1" t="n">
        <v>29.7</v>
      </c>
      <c r="O529" s="1" t="n">
        <v>1.29</v>
      </c>
      <c r="P529" s="1" t="n">
        <v>1.35</v>
      </c>
      <c r="Q529" s="1" t="n">
        <v>1</v>
      </c>
      <c r="R529" s="1" t="n">
        <v>-21.8</v>
      </c>
      <c r="S529" s="1" t="n">
        <v>20.7</v>
      </c>
      <c r="T529" s="1" t="n">
        <v>1542.5</v>
      </c>
      <c r="U529" s="1" t="n">
        <v>1467</v>
      </c>
      <c r="V529" s="1" t="s">
        <v>569</v>
      </c>
      <c r="W529" s="1" t="s">
        <v>586</v>
      </c>
    </row>
    <row r="530" customFormat="false" ht="15" hidden="false" customHeight="true" outlineLevel="0" collapsed="false">
      <c r="A530" s="1" t="n">
        <v>529</v>
      </c>
      <c r="B530" s="24" t="s">
        <v>864</v>
      </c>
      <c r="C530" s="1" t="s">
        <v>31</v>
      </c>
      <c r="D530" s="1" t="s">
        <v>140</v>
      </c>
      <c r="E530" s="1" t="s">
        <v>163</v>
      </c>
      <c r="F530" s="1" t="n">
        <v>3</v>
      </c>
      <c r="G530" s="1" t="n">
        <v>1</v>
      </c>
      <c r="H530" s="27" t="s">
        <v>242</v>
      </c>
      <c r="I530" s="1" t="n">
        <v>2</v>
      </c>
      <c r="J530" s="1" t="n">
        <v>1600.9</v>
      </c>
      <c r="K530" s="1" t="n">
        <v>1487</v>
      </c>
      <c r="L530" s="26" t="n">
        <v>0.591</v>
      </c>
      <c r="M530" s="1" t="n">
        <v>23.7</v>
      </c>
      <c r="N530" s="1" t="n">
        <v>15.9</v>
      </c>
      <c r="O530" s="1" t="n">
        <v>0.86</v>
      </c>
      <c r="P530" s="1" t="n">
        <v>1</v>
      </c>
      <c r="Q530" s="1" t="n">
        <v>1.15</v>
      </c>
      <c r="R530" s="1" t="n">
        <v>14.4</v>
      </c>
      <c r="S530" s="1" t="n">
        <v>-6.5</v>
      </c>
      <c r="T530" s="1" t="n">
        <v>1615.3</v>
      </c>
      <c r="U530" s="1" t="n">
        <v>1480.5</v>
      </c>
      <c r="V530" s="1" t="s">
        <v>431</v>
      </c>
      <c r="W530" s="1" t="s">
        <v>466</v>
      </c>
    </row>
    <row r="531" customFormat="false" ht="15" hidden="false" customHeight="true" outlineLevel="0" collapsed="false">
      <c r="A531" s="1" t="n">
        <v>530</v>
      </c>
      <c r="B531" s="24" t="s">
        <v>864</v>
      </c>
      <c r="C531" s="1" t="s">
        <v>31</v>
      </c>
      <c r="D531" s="1" t="s">
        <v>20</v>
      </c>
      <c r="E531" s="1" t="s">
        <v>164</v>
      </c>
      <c r="F531" s="1" t="n">
        <v>2</v>
      </c>
      <c r="G531" s="1" t="n">
        <v>3</v>
      </c>
      <c r="H531" s="28" t="s">
        <v>246</v>
      </c>
      <c r="I531" s="1" t="n">
        <v>1</v>
      </c>
      <c r="J531" s="1" t="n">
        <v>1505.8</v>
      </c>
      <c r="K531" s="1" t="n">
        <v>1534.4</v>
      </c>
      <c r="L531" s="26" t="n">
        <v>0.389</v>
      </c>
      <c r="M531" s="1" t="n">
        <v>21</v>
      </c>
      <c r="N531" s="1" t="n">
        <v>24.7</v>
      </c>
      <c r="O531" s="1" t="n">
        <v>0.96</v>
      </c>
      <c r="P531" s="1" t="n">
        <v>1.35</v>
      </c>
      <c r="Q531" s="1" t="n">
        <v>1</v>
      </c>
      <c r="R531" s="1" t="n">
        <v>-8.2</v>
      </c>
      <c r="S531" s="1" t="n">
        <v>12.1</v>
      </c>
      <c r="T531" s="1" t="n">
        <v>1497.6</v>
      </c>
      <c r="U531" s="1" t="n">
        <v>1546.5</v>
      </c>
      <c r="V531" s="1" t="s">
        <v>566</v>
      </c>
      <c r="W531" s="1" t="s">
        <v>722</v>
      </c>
    </row>
    <row r="532" customFormat="false" ht="15" hidden="false" customHeight="true" outlineLevel="0" collapsed="false">
      <c r="A532" s="1" t="n">
        <v>531</v>
      </c>
      <c r="B532" s="24" t="s">
        <v>864</v>
      </c>
      <c r="C532" s="1" t="s">
        <v>29</v>
      </c>
      <c r="D532" s="1" t="s">
        <v>121</v>
      </c>
      <c r="E532" s="1" t="s">
        <v>179</v>
      </c>
      <c r="F532" s="1" t="n">
        <v>3</v>
      </c>
      <c r="G532" s="1" t="n">
        <v>0</v>
      </c>
      <c r="H532" s="27" t="s">
        <v>242</v>
      </c>
      <c r="I532" s="1" t="n">
        <v>3</v>
      </c>
      <c r="J532" s="1" t="n">
        <v>1508.5</v>
      </c>
      <c r="K532" s="1" t="n">
        <v>1482.7</v>
      </c>
      <c r="L532" s="26" t="n">
        <v>0.465</v>
      </c>
      <c r="M532" s="1" t="n">
        <v>28.9</v>
      </c>
      <c r="N532" s="1" t="n">
        <v>23.9</v>
      </c>
      <c r="O532" s="1" t="n">
        <v>0.97</v>
      </c>
      <c r="P532" s="1" t="n">
        <v>1</v>
      </c>
      <c r="Q532" s="1" t="n">
        <v>1.3</v>
      </c>
      <c r="R532" s="1" t="n">
        <v>24.2</v>
      </c>
      <c r="S532" s="1" t="n">
        <v>-12.8</v>
      </c>
      <c r="T532" s="1" t="n">
        <v>1532.7</v>
      </c>
      <c r="U532" s="1" t="n">
        <v>1469.9</v>
      </c>
      <c r="V532" s="1" t="s">
        <v>865</v>
      </c>
      <c r="W532" s="1" t="s">
        <v>767</v>
      </c>
    </row>
    <row r="533" customFormat="false" ht="15" hidden="false" customHeight="true" outlineLevel="0" collapsed="false">
      <c r="A533" s="1" t="n">
        <v>532</v>
      </c>
      <c r="B533" s="24" t="s">
        <v>866</v>
      </c>
      <c r="C533" s="1" t="s">
        <v>32</v>
      </c>
      <c r="D533" s="1" t="s">
        <v>191</v>
      </c>
      <c r="E533" s="1" t="s">
        <v>193</v>
      </c>
      <c r="F533" s="1" t="n">
        <v>0</v>
      </c>
      <c r="G533" s="1" t="n">
        <v>0</v>
      </c>
      <c r="H533" s="25" t="s">
        <v>239</v>
      </c>
      <c r="I533" s="1" t="n">
        <v>0</v>
      </c>
      <c r="J533" s="1" t="n">
        <v>1494</v>
      </c>
      <c r="K533" s="1" t="n">
        <v>1468.6</v>
      </c>
      <c r="L533" s="26" t="n">
        <v>0.465</v>
      </c>
      <c r="M533" s="1" t="n">
        <v>18</v>
      </c>
      <c r="N533" s="1" t="n">
        <v>23</v>
      </c>
      <c r="O533" s="1" t="n">
        <v>1</v>
      </c>
      <c r="P533" s="1" t="n">
        <v>0.9</v>
      </c>
      <c r="Q533" s="1" t="n">
        <v>1</v>
      </c>
      <c r="R533" s="1" t="n">
        <v>0.6</v>
      </c>
      <c r="S533" s="1" t="n">
        <v>-0.8</v>
      </c>
      <c r="T533" s="1" t="n">
        <v>1494.7</v>
      </c>
      <c r="U533" s="1" t="n">
        <v>1467.7</v>
      </c>
      <c r="V533" s="1" t="s">
        <v>708</v>
      </c>
      <c r="W533" s="1" t="s">
        <v>694</v>
      </c>
    </row>
    <row r="534" customFormat="false" ht="15" hidden="false" customHeight="true" outlineLevel="0" collapsed="false">
      <c r="A534" s="1" t="n">
        <v>533</v>
      </c>
      <c r="B534" s="24" t="s">
        <v>867</v>
      </c>
      <c r="C534" s="1" t="s">
        <v>30</v>
      </c>
      <c r="D534" s="1" t="s">
        <v>173</v>
      </c>
      <c r="E534" s="1" t="s">
        <v>182</v>
      </c>
      <c r="F534" s="1" t="n">
        <v>0</v>
      </c>
      <c r="G534" s="1" t="n">
        <v>1</v>
      </c>
      <c r="H534" s="28" t="s">
        <v>246</v>
      </c>
      <c r="I534" s="1" t="n">
        <v>1</v>
      </c>
      <c r="J534" s="1" t="n">
        <v>1526</v>
      </c>
      <c r="K534" s="1" t="n">
        <v>1583</v>
      </c>
      <c r="L534" s="26" t="n">
        <v>0.351</v>
      </c>
      <c r="M534" s="1" t="n">
        <v>25.1</v>
      </c>
      <c r="N534" s="1" t="n">
        <v>28.8</v>
      </c>
      <c r="O534" s="1" t="n">
        <v>0.93</v>
      </c>
      <c r="P534" s="1" t="n">
        <v>1.35</v>
      </c>
      <c r="Q534" s="1" t="n">
        <v>1</v>
      </c>
      <c r="R534" s="1" t="n">
        <v>-8.8</v>
      </c>
      <c r="S534" s="1" t="n">
        <v>13</v>
      </c>
      <c r="T534" s="1" t="n">
        <v>1517.2</v>
      </c>
      <c r="U534" s="1" t="n">
        <v>1596</v>
      </c>
      <c r="V534" s="1" t="s">
        <v>683</v>
      </c>
      <c r="W534" s="1" t="s">
        <v>549</v>
      </c>
    </row>
    <row r="535" customFormat="false" ht="15" hidden="false" customHeight="true" outlineLevel="0" collapsed="false">
      <c r="A535" s="1" t="n">
        <v>534</v>
      </c>
      <c r="B535" s="24" t="s">
        <v>868</v>
      </c>
      <c r="C535" s="1" t="s">
        <v>33</v>
      </c>
      <c r="D535" s="1" t="s">
        <v>120</v>
      </c>
      <c r="E535" s="1" t="s">
        <v>143</v>
      </c>
      <c r="F535" s="1" t="n">
        <v>0</v>
      </c>
      <c r="G535" s="1" t="n">
        <v>3</v>
      </c>
      <c r="H535" s="28" t="s">
        <v>246</v>
      </c>
      <c r="I535" s="1" t="n">
        <v>3</v>
      </c>
      <c r="J535" s="1" t="n">
        <v>1471.4</v>
      </c>
      <c r="K535" s="1" t="n">
        <v>1510.1</v>
      </c>
      <c r="L535" s="26" t="n">
        <v>0.375</v>
      </c>
      <c r="M535" s="1" t="n">
        <v>27</v>
      </c>
      <c r="N535" s="1" t="n">
        <v>32.7</v>
      </c>
      <c r="O535" s="1" t="n">
        <v>0.95</v>
      </c>
      <c r="P535" s="1" t="n">
        <v>1.35</v>
      </c>
      <c r="Q535" s="1" t="n">
        <v>1.3</v>
      </c>
      <c r="R535" s="1" t="n">
        <v>-10.1</v>
      </c>
      <c r="S535" s="1" t="n">
        <v>22</v>
      </c>
      <c r="T535" s="1" t="n">
        <v>1461.3</v>
      </c>
      <c r="U535" s="1" t="n">
        <v>1532.1</v>
      </c>
      <c r="V535" s="1" t="s">
        <v>466</v>
      </c>
      <c r="W535" s="1" t="s">
        <v>651</v>
      </c>
    </row>
    <row r="536" customFormat="false" ht="15" hidden="false" customHeight="true" outlineLevel="0" collapsed="false">
      <c r="A536" s="1" t="n">
        <v>535</v>
      </c>
      <c r="B536" s="24" t="s">
        <v>868</v>
      </c>
      <c r="C536" s="1" t="s">
        <v>33</v>
      </c>
      <c r="D536" s="1" t="s">
        <v>160</v>
      </c>
      <c r="E536" s="1" t="s">
        <v>134</v>
      </c>
      <c r="F536" s="1" t="n">
        <v>3</v>
      </c>
      <c r="G536" s="1" t="n">
        <v>1</v>
      </c>
      <c r="H536" s="27" t="s">
        <v>242</v>
      </c>
      <c r="I536" s="1" t="n">
        <v>2</v>
      </c>
      <c r="J536" s="1" t="n">
        <v>1432</v>
      </c>
      <c r="K536" s="1" t="n">
        <v>1519.8</v>
      </c>
      <c r="L536" s="26" t="n">
        <v>0.312</v>
      </c>
      <c r="M536" s="1" t="n">
        <v>23.8</v>
      </c>
      <c r="N536" s="1" t="n">
        <v>26.6</v>
      </c>
      <c r="O536" s="1" t="n">
        <v>1.22</v>
      </c>
      <c r="P536" s="1" t="n">
        <v>1</v>
      </c>
      <c r="Q536" s="1" t="n">
        <v>1.15</v>
      </c>
      <c r="R536" s="1" t="n">
        <v>21.2</v>
      </c>
      <c r="S536" s="1" t="n">
        <v>-18.3</v>
      </c>
      <c r="T536" s="1" t="n">
        <v>1453.2</v>
      </c>
      <c r="U536" s="1" t="n">
        <v>1501.5</v>
      </c>
      <c r="V536" s="1" t="s">
        <v>568</v>
      </c>
      <c r="W536" s="1" t="s">
        <v>681</v>
      </c>
    </row>
    <row r="537" customFormat="false" ht="15" hidden="false" customHeight="true" outlineLevel="0" collapsed="false">
      <c r="A537" s="1" t="n">
        <v>536</v>
      </c>
      <c r="B537" s="24" t="s">
        <v>868</v>
      </c>
      <c r="C537" s="1" t="s">
        <v>33</v>
      </c>
      <c r="D537" s="1" t="s">
        <v>171</v>
      </c>
      <c r="E537" s="1" t="s">
        <v>158</v>
      </c>
      <c r="F537" s="1" t="n">
        <v>0</v>
      </c>
      <c r="G537" s="1" t="n">
        <v>2</v>
      </c>
      <c r="H537" s="28" t="s">
        <v>246</v>
      </c>
      <c r="I537" s="1" t="n">
        <v>2</v>
      </c>
      <c r="J537" s="1" t="n">
        <v>1503.1</v>
      </c>
      <c r="K537" s="1" t="n">
        <v>1516.9</v>
      </c>
      <c r="L537" s="26" t="n">
        <v>0.409</v>
      </c>
      <c r="M537" s="1" t="n">
        <v>24.6</v>
      </c>
      <c r="N537" s="1" t="n">
        <v>35.1</v>
      </c>
      <c r="O537" s="1" t="n">
        <v>0.98</v>
      </c>
      <c r="P537" s="1" t="n">
        <v>1.35</v>
      </c>
      <c r="Q537" s="1" t="n">
        <v>1.15</v>
      </c>
      <c r="R537" s="1" t="n">
        <v>-10.1</v>
      </c>
      <c r="S537" s="1" t="n">
        <v>21.4</v>
      </c>
      <c r="T537" s="1" t="n">
        <v>1493.1</v>
      </c>
      <c r="U537" s="1" t="n">
        <v>1538.3</v>
      </c>
      <c r="V537" s="1" t="s">
        <v>713</v>
      </c>
      <c r="W537" s="1" t="s">
        <v>572</v>
      </c>
    </row>
    <row r="538" customFormat="false" ht="15" hidden="false" customHeight="true" outlineLevel="0" collapsed="false">
      <c r="A538" s="1" t="n">
        <v>537</v>
      </c>
      <c r="B538" s="24" t="s">
        <v>869</v>
      </c>
      <c r="C538" s="1" t="s">
        <v>29</v>
      </c>
      <c r="D538" s="1" t="s">
        <v>162</v>
      </c>
      <c r="E538" s="1" t="s">
        <v>130</v>
      </c>
      <c r="F538" s="1" t="n">
        <v>1</v>
      </c>
      <c r="G538" s="1" t="n">
        <v>1</v>
      </c>
      <c r="H538" s="25" t="s">
        <v>239</v>
      </c>
      <c r="I538" s="1" t="n">
        <v>0</v>
      </c>
      <c r="J538" s="1" t="n">
        <v>1572.8</v>
      </c>
      <c r="K538" s="1" t="n">
        <v>1551.7</v>
      </c>
      <c r="L538" s="26" t="n">
        <v>0.459</v>
      </c>
      <c r="M538" s="1" t="n">
        <v>18</v>
      </c>
      <c r="N538" s="1" t="n">
        <v>23</v>
      </c>
      <c r="O538" s="1" t="n">
        <v>1</v>
      </c>
      <c r="P538" s="1" t="n">
        <v>0.9</v>
      </c>
      <c r="Q538" s="1" t="n">
        <v>1</v>
      </c>
      <c r="R538" s="1" t="n">
        <v>0.7</v>
      </c>
      <c r="S538" s="1" t="n">
        <v>-1</v>
      </c>
      <c r="T538" s="1" t="n">
        <v>1573.6</v>
      </c>
      <c r="U538" s="1" t="n">
        <v>1550.7</v>
      </c>
      <c r="V538" s="1" t="s">
        <v>756</v>
      </c>
      <c r="W538" s="1" t="s">
        <v>595</v>
      </c>
    </row>
    <row r="539" customFormat="false" ht="15" hidden="false" customHeight="true" outlineLevel="0" collapsed="false">
      <c r="A539" s="1" t="n">
        <v>538</v>
      </c>
      <c r="B539" s="24" t="s">
        <v>869</v>
      </c>
      <c r="C539" s="1" t="s">
        <v>32</v>
      </c>
      <c r="D539" s="1" t="s">
        <v>190</v>
      </c>
      <c r="E539" s="1" t="s">
        <v>196</v>
      </c>
      <c r="F539" s="1" t="n">
        <v>2</v>
      </c>
      <c r="G539" s="1" t="n">
        <v>3</v>
      </c>
      <c r="H539" s="28" t="s">
        <v>246</v>
      </c>
      <c r="I539" s="1" t="n">
        <v>1</v>
      </c>
      <c r="J539" s="1" t="n">
        <v>1532.4</v>
      </c>
      <c r="K539" s="1" t="n">
        <v>1561</v>
      </c>
      <c r="L539" s="26" t="n">
        <v>0.389</v>
      </c>
      <c r="M539" s="1" t="n">
        <v>24.7</v>
      </c>
      <c r="N539" s="1" t="n">
        <v>24.7</v>
      </c>
      <c r="O539" s="1" t="n">
        <v>0.96</v>
      </c>
      <c r="P539" s="1" t="n">
        <v>1.35</v>
      </c>
      <c r="Q539" s="1" t="n">
        <v>1</v>
      </c>
      <c r="R539" s="1" t="n">
        <v>-9.6</v>
      </c>
      <c r="S539" s="1" t="n">
        <v>12.1</v>
      </c>
      <c r="T539" s="1" t="n">
        <v>1522.8</v>
      </c>
      <c r="U539" s="1" t="n">
        <v>1573.1</v>
      </c>
      <c r="V539" s="1" t="s">
        <v>609</v>
      </c>
      <c r="W539" s="1" t="s">
        <v>543</v>
      </c>
    </row>
    <row r="540" customFormat="false" ht="15" hidden="false" customHeight="true" outlineLevel="0" collapsed="false">
      <c r="A540" s="1" t="n">
        <v>539</v>
      </c>
      <c r="B540" s="24" t="s">
        <v>870</v>
      </c>
      <c r="C540" s="1" t="s">
        <v>31</v>
      </c>
      <c r="D540" s="1" t="s">
        <v>148</v>
      </c>
      <c r="E540" s="1" t="s">
        <v>169</v>
      </c>
      <c r="F540" s="1" t="n">
        <v>0</v>
      </c>
      <c r="G540" s="1" t="n">
        <v>1</v>
      </c>
      <c r="H540" s="28" t="s">
        <v>246</v>
      </c>
      <c r="I540" s="1" t="n">
        <v>1</v>
      </c>
      <c r="J540" s="1" t="n">
        <v>1488</v>
      </c>
      <c r="K540" s="1" t="n">
        <v>1588.8</v>
      </c>
      <c r="L540" s="26" t="n">
        <v>0.296</v>
      </c>
      <c r="M540" s="1" t="n">
        <v>23.6</v>
      </c>
      <c r="N540" s="1" t="n">
        <v>31.2</v>
      </c>
      <c r="O540" s="1" t="n">
        <v>0.87</v>
      </c>
      <c r="P540" s="1" t="n">
        <v>1.35</v>
      </c>
      <c r="Q540" s="1" t="n">
        <v>1</v>
      </c>
      <c r="R540" s="1" t="n">
        <v>-7</v>
      </c>
      <c r="S540" s="1" t="n">
        <v>12.4</v>
      </c>
      <c r="T540" s="1" t="n">
        <v>1481</v>
      </c>
      <c r="U540" s="1" t="n">
        <v>1601.1</v>
      </c>
      <c r="V540" s="1" t="s">
        <v>459</v>
      </c>
      <c r="W540" s="1" t="s">
        <v>629</v>
      </c>
    </row>
    <row r="541" customFormat="false" ht="15" hidden="false" customHeight="true" outlineLevel="0" collapsed="false">
      <c r="A541" s="1" t="n">
        <v>540</v>
      </c>
      <c r="B541" s="24" t="s">
        <v>871</v>
      </c>
      <c r="C541" s="1" t="s">
        <v>30</v>
      </c>
      <c r="D541" s="1" t="s">
        <v>175</v>
      </c>
      <c r="E541" s="1" t="s">
        <v>114</v>
      </c>
      <c r="F541" s="1" t="n">
        <v>1</v>
      </c>
      <c r="G541" s="1" t="n">
        <v>1</v>
      </c>
      <c r="H541" s="25" t="s">
        <v>239</v>
      </c>
      <c r="I541" s="1" t="n">
        <v>0</v>
      </c>
      <c r="J541" s="1" t="n">
        <v>1454.5</v>
      </c>
      <c r="K541" s="1" t="n">
        <v>1553.9</v>
      </c>
      <c r="L541" s="26" t="n">
        <v>0.297</v>
      </c>
      <c r="M541" s="1" t="n">
        <v>19.6</v>
      </c>
      <c r="N541" s="1" t="n">
        <v>23</v>
      </c>
      <c r="O541" s="1" t="n">
        <v>1</v>
      </c>
      <c r="P541" s="1" t="n">
        <v>1.15</v>
      </c>
      <c r="Q541" s="1" t="n">
        <v>1</v>
      </c>
      <c r="R541" s="1" t="n">
        <v>4</v>
      </c>
      <c r="S541" s="1" t="n">
        <v>-4.7</v>
      </c>
      <c r="T541" s="1" t="n">
        <v>1458.5</v>
      </c>
      <c r="U541" s="1" t="n">
        <v>1549.3</v>
      </c>
      <c r="V541" s="1" t="s">
        <v>589</v>
      </c>
      <c r="W541" s="1" t="s">
        <v>599</v>
      </c>
    </row>
    <row r="542" customFormat="false" ht="15" hidden="false" customHeight="true" outlineLevel="0" collapsed="false">
      <c r="A542" s="1" t="n">
        <v>541</v>
      </c>
      <c r="B542" s="24" t="s">
        <v>871</v>
      </c>
      <c r="C542" s="1" t="s">
        <v>30</v>
      </c>
      <c r="D542" s="1" t="s">
        <v>115</v>
      </c>
      <c r="E542" s="1" t="s">
        <v>117</v>
      </c>
      <c r="F542" s="1" t="n">
        <v>0</v>
      </c>
      <c r="G542" s="1" t="n">
        <v>1</v>
      </c>
      <c r="H542" s="28" t="s">
        <v>246</v>
      </c>
      <c r="I542" s="1" t="n">
        <v>1</v>
      </c>
      <c r="J542" s="1" t="n">
        <v>1485.4</v>
      </c>
      <c r="K542" s="1" t="n">
        <v>1509.7</v>
      </c>
      <c r="L542" s="26" t="n">
        <v>0.395</v>
      </c>
      <c r="M542" s="1" t="n">
        <v>26.2</v>
      </c>
      <c r="N542" s="1" t="n">
        <v>30.1</v>
      </c>
      <c r="O542" s="1" t="n">
        <v>0.97</v>
      </c>
      <c r="P542" s="1" t="n">
        <v>1.35</v>
      </c>
      <c r="Q542" s="1" t="n">
        <v>1</v>
      </c>
      <c r="R542" s="1" t="n">
        <v>-10.3</v>
      </c>
      <c r="S542" s="1" t="n">
        <v>14.9</v>
      </c>
      <c r="T542" s="1" t="n">
        <v>1475</v>
      </c>
      <c r="U542" s="1" t="n">
        <v>1524.6</v>
      </c>
      <c r="V542" s="1" t="s">
        <v>457</v>
      </c>
      <c r="W542" s="1" t="s">
        <v>635</v>
      </c>
    </row>
    <row r="543" customFormat="false" ht="15" hidden="false" customHeight="true" outlineLevel="0" collapsed="false">
      <c r="A543" s="1" t="n">
        <v>542</v>
      </c>
      <c r="B543" s="24" t="s">
        <v>872</v>
      </c>
      <c r="C543" s="1" t="s">
        <v>32</v>
      </c>
      <c r="D543" s="1" t="s">
        <v>199</v>
      </c>
      <c r="E543" s="1" t="s">
        <v>197</v>
      </c>
      <c r="F543" s="1" t="n">
        <v>1</v>
      </c>
      <c r="G543" s="1" t="n">
        <v>3</v>
      </c>
      <c r="H543" s="28" t="s">
        <v>246</v>
      </c>
      <c r="I543" s="1" t="n">
        <v>2</v>
      </c>
      <c r="J543" s="1" t="n">
        <v>1504.9</v>
      </c>
      <c r="K543" s="1" t="n">
        <v>1494.7</v>
      </c>
      <c r="L543" s="26" t="n">
        <v>0.443</v>
      </c>
      <c r="M543" s="1" t="n">
        <v>25.7</v>
      </c>
      <c r="N543" s="1" t="n">
        <v>31.8</v>
      </c>
      <c r="O543" s="1" t="n">
        <v>1.03</v>
      </c>
      <c r="P543" s="1" t="n">
        <v>1.35</v>
      </c>
      <c r="Q543" s="1" t="n">
        <v>1.15</v>
      </c>
      <c r="R543" s="1" t="n">
        <v>-11.4</v>
      </c>
      <c r="S543" s="1" t="n">
        <v>20.5</v>
      </c>
      <c r="T543" s="1" t="n">
        <v>1493.5</v>
      </c>
      <c r="U543" s="1" t="n">
        <v>1515.1</v>
      </c>
      <c r="V543" s="1" t="s">
        <v>489</v>
      </c>
      <c r="W543" s="1" t="s">
        <v>643</v>
      </c>
    </row>
    <row r="544" customFormat="false" ht="15" hidden="false" customHeight="true" outlineLevel="0" collapsed="false">
      <c r="A544" s="1" t="n">
        <v>543</v>
      </c>
      <c r="B544" s="24" t="s">
        <v>873</v>
      </c>
      <c r="C544" s="1" t="s">
        <v>31</v>
      </c>
      <c r="D544" s="1" t="s">
        <v>19</v>
      </c>
      <c r="E544" s="1" t="s">
        <v>22</v>
      </c>
      <c r="F544" s="1" t="n">
        <v>1</v>
      </c>
      <c r="G544" s="1" t="n">
        <v>1</v>
      </c>
      <c r="H544" s="25" t="s">
        <v>239</v>
      </c>
      <c r="I544" s="1" t="n">
        <v>0</v>
      </c>
      <c r="J544" s="1" t="n">
        <v>1613.3</v>
      </c>
      <c r="K544" s="1" t="n">
        <v>1614.5</v>
      </c>
      <c r="L544" s="26" t="n">
        <v>0.427</v>
      </c>
      <c r="M544" s="1" t="n">
        <v>26.4</v>
      </c>
      <c r="N544" s="1" t="n">
        <v>26.4</v>
      </c>
      <c r="O544" s="1" t="n">
        <v>1</v>
      </c>
      <c r="P544" s="1" t="n">
        <v>1.15</v>
      </c>
      <c r="Q544" s="1" t="n">
        <v>1</v>
      </c>
      <c r="R544" s="1" t="n">
        <v>1.9</v>
      </c>
      <c r="S544" s="1" t="n">
        <v>-1.9</v>
      </c>
      <c r="T544" s="1" t="n">
        <v>1615.3</v>
      </c>
      <c r="U544" s="1" t="n">
        <v>1612.6</v>
      </c>
      <c r="V544" s="1" t="s">
        <v>547</v>
      </c>
      <c r="W544" s="1" t="s">
        <v>652</v>
      </c>
    </row>
    <row r="545" customFormat="false" ht="15" hidden="false" customHeight="true" outlineLevel="0" collapsed="false">
      <c r="A545" s="1" t="n">
        <v>544</v>
      </c>
      <c r="B545" s="24" t="s">
        <v>873</v>
      </c>
      <c r="C545" s="1" t="s">
        <v>33</v>
      </c>
      <c r="D545" s="1" t="s">
        <v>172</v>
      </c>
      <c r="E545" s="1" t="s">
        <v>150</v>
      </c>
      <c r="F545" s="1" t="n">
        <v>1</v>
      </c>
      <c r="G545" s="1" t="n">
        <v>0</v>
      </c>
      <c r="H545" s="27" t="s">
        <v>242</v>
      </c>
      <c r="I545" s="1" t="n">
        <v>1</v>
      </c>
      <c r="J545" s="1" t="n">
        <v>1550</v>
      </c>
      <c r="K545" s="1" t="n">
        <v>1481.6</v>
      </c>
      <c r="L545" s="26" t="n">
        <v>0.526</v>
      </c>
      <c r="M545" s="1" t="n">
        <v>23.1</v>
      </c>
      <c r="N545" s="1" t="n">
        <v>18.3</v>
      </c>
      <c r="O545" s="1" t="n">
        <v>0.91</v>
      </c>
      <c r="P545" s="1" t="n">
        <v>1</v>
      </c>
      <c r="Q545" s="1" t="n">
        <v>1</v>
      </c>
      <c r="R545" s="1" t="n">
        <v>13.3</v>
      </c>
      <c r="S545" s="1" t="n">
        <v>-8.7</v>
      </c>
      <c r="T545" s="1" t="n">
        <v>1563.3</v>
      </c>
      <c r="U545" s="1" t="n">
        <v>1473</v>
      </c>
      <c r="V545" s="1" t="s">
        <v>583</v>
      </c>
      <c r="W545" s="1" t="s">
        <v>525</v>
      </c>
    </row>
    <row r="546" customFormat="false" ht="15" hidden="false" customHeight="true" outlineLevel="0" collapsed="false">
      <c r="A546" s="1" t="n">
        <v>545</v>
      </c>
      <c r="B546" s="24" t="s">
        <v>874</v>
      </c>
      <c r="C546" s="1" t="s">
        <v>30</v>
      </c>
      <c r="D546" s="1" t="s">
        <v>166</v>
      </c>
      <c r="E546" s="1" t="s">
        <v>16</v>
      </c>
      <c r="F546" s="1" t="n">
        <v>1</v>
      </c>
      <c r="G546" s="1" t="n">
        <v>0</v>
      </c>
      <c r="H546" s="27" t="s">
        <v>242</v>
      </c>
      <c r="I546" s="1" t="n">
        <v>1</v>
      </c>
      <c r="J546" s="1" t="n">
        <v>1529.5</v>
      </c>
      <c r="K546" s="1" t="n">
        <v>1691.3</v>
      </c>
      <c r="L546" s="26" t="n">
        <v>0.228</v>
      </c>
      <c r="M546" s="1" t="n">
        <v>35.5</v>
      </c>
      <c r="N546" s="1" t="n">
        <v>32.3</v>
      </c>
      <c r="O546" s="1" t="n">
        <v>1.4</v>
      </c>
      <c r="P546" s="1" t="n">
        <v>1</v>
      </c>
      <c r="Q546" s="1" t="n">
        <v>1</v>
      </c>
      <c r="R546" s="1" t="n">
        <v>31</v>
      </c>
      <c r="S546" s="1" t="n">
        <v>-24.9</v>
      </c>
      <c r="T546" s="1" t="n">
        <v>1560.5</v>
      </c>
      <c r="U546" s="1" t="n">
        <v>1666.4</v>
      </c>
      <c r="V546" s="1" t="s">
        <v>549</v>
      </c>
      <c r="W546" s="1" t="s">
        <v>618</v>
      </c>
    </row>
    <row r="547" customFormat="false" ht="15" hidden="false" customHeight="true" outlineLevel="0" collapsed="false">
      <c r="A547" s="1" t="n">
        <v>546</v>
      </c>
      <c r="B547" s="24" t="s">
        <v>875</v>
      </c>
      <c r="C547" s="1" t="s">
        <v>33</v>
      </c>
      <c r="D547" s="1" t="s">
        <v>149</v>
      </c>
      <c r="E547" s="1" t="s">
        <v>134</v>
      </c>
      <c r="F547" s="1" t="n">
        <v>3</v>
      </c>
      <c r="G547" s="1" t="n">
        <v>2</v>
      </c>
      <c r="H547" s="27" t="s">
        <v>242</v>
      </c>
      <c r="I547" s="1" t="n">
        <v>1</v>
      </c>
      <c r="J547" s="1" t="n">
        <v>1578.8</v>
      </c>
      <c r="K547" s="1" t="n">
        <v>1501.5</v>
      </c>
      <c r="L547" s="26" t="n">
        <v>0.539</v>
      </c>
      <c r="M547" s="1" t="n">
        <v>17.2</v>
      </c>
      <c r="N547" s="1" t="n">
        <v>17.2</v>
      </c>
      <c r="O547" s="1" t="n">
        <v>0.9</v>
      </c>
      <c r="P547" s="1" t="n">
        <v>1</v>
      </c>
      <c r="Q547" s="1" t="n">
        <v>1</v>
      </c>
      <c r="R547" s="1" t="n">
        <v>9.6</v>
      </c>
      <c r="S547" s="1" t="n">
        <v>-7.9</v>
      </c>
      <c r="T547" s="1" t="n">
        <v>1588.4</v>
      </c>
      <c r="U547" s="1" t="n">
        <v>1493.6</v>
      </c>
      <c r="V547" s="1" t="s">
        <v>779</v>
      </c>
      <c r="W547" s="1" t="s">
        <v>754</v>
      </c>
    </row>
    <row r="548" customFormat="false" ht="15" hidden="false" customHeight="true" outlineLevel="0" collapsed="false">
      <c r="A548" s="1" t="n">
        <v>547</v>
      </c>
      <c r="B548" s="24" t="s">
        <v>876</v>
      </c>
      <c r="C548" s="1" t="s">
        <v>32</v>
      </c>
      <c r="D548" s="1" t="s">
        <v>15</v>
      </c>
      <c r="E548" s="1" t="s">
        <v>191</v>
      </c>
      <c r="F548" s="1" t="n">
        <v>3</v>
      </c>
      <c r="G548" s="1" t="n">
        <v>0</v>
      </c>
      <c r="H548" s="27" t="s">
        <v>242</v>
      </c>
      <c r="I548" s="1" t="n">
        <v>3</v>
      </c>
      <c r="J548" s="1" t="n">
        <v>1667.8</v>
      </c>
      <c r="K548" s="1" t="n">
        <v>1494.7</v>
      </c>
      <c r="L548" s="26" t="n">
        <v>0.67</v>
      </c>
      <c r="M548" s="1" t="n">
        <v>26.9</v>
      </c>
      <c r="N548" s="1" t="n">
        <v>19.4</v>
      </c>
      <c r="O548" s="1" t="n">
        <v>0.78</v>
      </c>
      <c r="P548" s="1" t="n">
        <v>1</v>
      </c>
      <c r="Q548" s="1" t="n">
        <v>1.3</v>
      </c>
      <c r="R548" s="1" t="n">
        <v>17</v>
      </c>
      <c r="S548" s="1" t="n">
        <v>-6.4</v>
      </c>
      <c r="T548" s="1" t="n">
        <v>1684.8</v>
      </c>
      <c r="U548" s="1" t="n">
        <v>1488.3</v>
      </c>
      <c r="V548" s="1" t="s">
        <v>431</v>
      </c>
      <c r="W548" s="1" t="s">
        <v>573</v>
      </c>
    </row>
    <row r="549" customFormat="false" ht="15" hidden="false" customHeight="true" outlineLevel="0" collapsed="false">
      <c r="A549" s="1" t="n">
        <v>548</v>
      </c>
      <c r="B549" s="24" t="s">
        <v>877</v>
      </c>
      <c r="C549" s="1" t="s">
        <v>33</v>
      </c>
      <c r="D549" s="1" t="s">
        <v>17</v>
      </c>
      <c r="E549" s="1" t="s">
        <v>158</v>
      </c>
      <c r="F549" s="1" t="n">
        <v>3</v>
      </c>
      <c r="G549" s="1" t="n">
        <v>0</v>
      </c>
      <c r="H549" s="27" t="s">
        <v>242</v>
      </c>
      <c r="I549" s="1" t="n">
        <v>3</v>
      </c>
      <c r="J549" s="1" t="n">
        <v>1662.3</v>
      </c>
      <c r="K549" s="1" t="n">
        <v>1538.3</v>
      </c>
      <c r="L549" s="26" t="n">
        <v>0.605</v>
      </c>
      <c r="M549" s="1" t="n">
        <v>29.1</v>
      </c>
      <c r="N549" s="1" t="n">
        <v>23</v>
      </c>
      <c r="O549" s="1" t="n">
        <v>0.84</v>
      </c>
      <c r="P549" s="1" t="n">
        <v>1</v>
      </c>
      <c r="Q549" s="1" t="n">
        <v>1.3</v>
      </c>
      <c r="R549" s="1" t="n">
        <v>20.2</v>
      </c>
      <c r="S549" s="1" t="n">
        <v>-9.1</v>
      </c>
      <c r="T549" s="1" t="n">
        <v>1682.5</v>
      </c>
      <c r="U549" s="1" t="n">
        <v>1529.2</v>
      </c>
      <c r="V549" s="1" t="s">
        <v>431</v>
      </c>
      <c r="W549" s="1" t="s">
        <v>537</v>
      </c>
    </row>
    <row r="550" customFormat="false" ht="15" hidden="false" customHeight="true" outlineLevel="0" collapsed="false">
      <c r="A550" s="1" t="n">
        <v>549</v>
      </c>
      <c r="B550" s="24" t="s">
        <v>877</v>
      </c>
      <c r="C550" s="1" t="s">
        <v>30</v>
      </c>
      <c r="D550" s="1" t="s">
        <v>115</v>
      </c>
      <c r="E550" s="1" t="s">
        <v>175</v>
      </c>
      <c r="F550" s="1" t="n">
        <v>2</v>
      </c>
      <c r="G550" s="1" t="n">
        <v>0</v>
      </c>
      <c r="H550" s="27" t="s">
        <v>242</v>
      </c>
      <c r="I550" s="1" t="n">
        <v>2</v>
      </c>
      <c r="J550" s="1" t="n">
        <v>1475</v>
      </c>
      <c r="K550" s="1" t="n">
        <v>1458.5</v>
      </c>
      <c r="L550" s="26" t="n">
        <v>0.452</v>
      </c>
      <c r="M550" s="1" t="n">
        <v>25.9</v>
      </c>
      <c r="N550" s="1" t="n">
        <v>18.2</v>
      </c>
      <c r="O550" s="1" t="n">
        <v>0.98</v>
      </c>
      <c r="P550" s="1" t="n">
        <v>1</v>
      </c>
      <c r="Q550" s="1" t="n">
        <v>1.15</v>
      </c>
      <c r="R550" s="1" t="n">
        <v>19.4</v>
      </c>
      <c r="S550" s="1" t="n">
        <v>-10</v>
      </c>
      <c r="T550" s="1" t="n">
        <v>1494.4</v>
      </c>
      <c r="U550" s="1" t="n">
        <v>1448.5</v>
      </c>
      <c r="V550" s="1" t="s">
        <v>817</v>
      </c>
      <c r="W550" s="1" t="s">
        <v>646</v>
      </c>
    </row>
    <row r="551" customFormat="false" ht="15" hidden="false" customHeight="true" outlineLevel="0" collapsed="false">
      <c r="A551" s="1" t="n">
        <v>550</v>
      </c>
      <c r="B551" s="24" t="s">
        <v>878</v>
      </c>
      <c r="C551" s="1" t="s">
        <v>29</v>
      </c>
      <c r="D551" s="1" t="s">
        <v>179</v>
      </c>
      <c r="E551" s="1" t="s">
        <v>162</v>
      </c>
      <c r="F551" s="1" t="n">
        <v>1</v>
      </c>
      <c r="G551" s="1" t="n">
        <v>2</v>
      </c>
      <c r="H551" s="28" t="s">
        <v>246</v>
      </c>
      <c r="I551" s="1" t="n">
        <v>1</v>
      </c>
      <c r="J551" s="1" t="n">
        <v>1469.9</v>
      </c>
      <c r="K551" s="1" t="n">
        <v>1573.6</v>
      </c>
      <c r="L551" s="26" t="n">
        <v>0.292</v>
      </c>
      <c r="M551" s="1" t="n">
        <v>22.3</v>
      </c>
      <c r="N551" s="1" t="n">
        <v>23.5</v>
      </c>
      <c r="O551" s="1" t="n">
        <v>0.87</v>
      </c>
      <c r="P551" s="1" t="n">
        <v>1.35</v>
      </c>
      <c r="Q551" s="1" t="n">
        <v>1</v>
      </c>
      <c r="R551" s="1" t="n">
        <v>-6.5</v>
      </c>
      <c r="S551" s="1" t="n">
        <v>9.2</v>
      </c>
      <c r="T551" s="1" t="n">
        <v>1463.4</v>
      </c>
      <c r="U551" s="1" t="n">
        <v>1582.8</v>
      </c>
      <c r="V551" s="1" t="s">
        <v>423</v>
      </c>
      <c r="W551" s="1" t="s">
        <v>480</v>
      </c>
    </row>
    <row r="552" customFormat="false" ht="15" hidden="false" customHeight="true" outlineLevel="0" collapsed="false">
      <c r="A552" s="1" t="n">
        <v>551</v>
      </c>
      <c r="B552" s="24" t="s">
        <v>879</v>
      </c>
      <c r="C552" s="1" t="s">
        <v>30</v>
      </c>
      <c r="D552" s="1" t="s">
        <v>151</v>
      </c>
      <c r="E552" s="1" t="s">
        <v>116</v>
      </c>
      <c r="F552" s="1" t="n">
        <v>4</v>
      </c>
      <c r="G552" s="1" t="n">
        <v>2</v>
      </c>
      <c r="H552" s="27" t="s">
        <v>242</v>
      </c>
      <c r="I552" s="1" t="n">
        <v>2</v>
      </c>
      <c r="J552" s="1" t="n">
        <v>1456.1</v>
      </c>
      <c r="K552" s="1" t="n">
        <v>1542</v>
      </c>
      <c r="L552" s="26" t="n">
        <v>0.314</v>
      </c>
      <c r="M552" s="1" t="n">
        <v>26.5</v>
      </c>
      <c r="N552" s="1" t="n">
        <v>26.5</v>
      </c>
      <c r="O552" s="1" t="n">
        <v>1.21</v>
      </c>
      <c r="P552" s="1" t="n">
        <v>1</v>
      </c>
      <c r="Q552" s="1" t="n">
        <v>1.15</v>
      </c>
      <c r="R552" s="1" t="n">
        <v>23.5</v>
      </c>
      <c r="S552" s="1" t="n">
        <v>-18.2</v>
      </c>
      <c r="T552" s="1" t="n">
        <v>1479.6</v>
      </c>
      <c r="U552" s="1" t="n">
        <v>1523.8</v>
      </c>
      <c r="V552" s="1" t="s">
        <v>555</v>
      </c>
      <c r="W552" s="1" t="s">
        <v>732</v>
      </c>
    </row>
    <row r="553" customFormat="false" ht="15" hidden="false" customHeight="true" outlineLevel="0" collapsed="false">
      <c r="A553" s="1" t="n">
        <v>552</v>
      </c>
      <c r="B553" s="24" t="s">
        <v>880</v>
      </c>
      <c r="C553" s="1" t="s">
        <v>31</v>
      </c>
      <c r="D553" s="1" t="s">
        <v>163</v>
      </c>
      <c r="E553" s="1" t="s">
        <v>19</v>
      </c>
      <c r="F553" s="1" t="n">
        <v>0</v>
      </c>
      <c r="G553" s="1" t="n">
        <v>5</v>
      </c>
      <c r="H553" s="28" t="s">
        <v>246</v>
      </c>
      <c r="I553" s="1" t="n">
        <v>5</v>
      </c>
      <c r="J553" s="1" t="n">
        <v>1480.5</v>
      </c>
      <c r="K553" s="1" t="n">
        <v>1615.3</v>
      </c>
      <c r="L553" s="26" t="n">
        <v>0.257</v>
      </c>
      <c r="M553" s="1" t="n">
        <v>27.2</v>
      </c>
      <c r="N553" s="1" t="n">
        <v>40</v>
      </c>
      <c r="O553" s="1" t="n">
        <v>0.83</v>
      </c>
      <c r="P553" s="1" t="n">
        <v>1.35</v>
      </c>
      <c r="Q553" s="1" t="n">
        <v>1.5</v>
      </c>
      <c r="R553" s="1" t="n">
        <v>-7</v>
      </c>
      <c r="S553" s="1" t="n">
        <v>22.3</v>
      </c>
      <c r="T553" s="1" t="n">
        <v>1473.5</v>
      </c>
      <c r="U553" s="1" t="n">
        <v>1637.5</v>
      </c>
      <c r="V553" s="1" t="s">
        <v>566</v>
      </c>
      <c r="W553" s="1" t="s">
        <v>384</v>
      </c>
    </row>
    <row r="554" customFormat="false" ht="15" hidden="false" customHeight="true" outlineLevel="0" collapsed="false">
      <c r="A554" s="1" t="n">
        <v>553</v>
      </c>
      <c r="B554" s="24" t="s">
        <v>881</v>
      </c>
      <c r="C554" s="1" t="s">
        <v>32</v>
      </c>
      <c r="D554" s="1" t="s">
        <v>190</v>
      </c>
      <c r="E554" s="1" t="s">
        <v>186</v>
      </c>
      <c r="F554" s="1" t="n">
        <v>2</v>
      </c>
      <c r="G554" s="1" t="n">
        <v>0</v>
      </c>
      <c r="H554" s="27" t="s">
        <v>242</v>
      </c>
      <c r="I554" s="1" t="n">
        <v>2</v>
      </c>
      <c r="J554" s="1" t="n">
        <v>1522.8</v>
      </c>
      <c r="K554" s="1" t="n">
        <v>1430</v>
      </c>
      <c r="L554" s="26" t="n">
        <v>0.561</v>
      </c>
      <c r="M554" s="1" t="n">
        <v>23.4</v>
      </c>
      <c r="N554" s="1" t="n">
        <v>16.4</v>
      </c>
      <c r="O554" s="1" t="n">
        <v>0.88</v>
      </c>
      <c r="P554" s="1" t="n">
        <v>1</v>
      </c>
      <c r="Q554" s="1" t="n">
        <v>1.15</v>
      </c>
      <c r="R554" s="1" t="n">
        <v>14.9</v>
      </c>
      <c r="S554" s="1" t="n">
        <v>-7.2</v>
      </c>
      <c r="T554" s="1" t="n">
        <v>1537.7</v>
      </c>
      <c r="U554" s="1" t="n">
        <v>1422.8</v>
      </c>
      <c r="V554" s="1" t="s">
        <v>623</v>
      </c>
      <c r="W554" s="1" t="s">
        <v>445</v>
      </c>
    </row>
    <row r="555" customFormat="false" ht="15" hidden="false" customHeight="true" outlineLevel="0" collapsed="false">
      <c r="A555" s="1" t="n">
        <v>554</v>
      </c>
      <c r="B555" s="24" t="s">
        <v>881</v>
      </c>
      <c r="C555" s="1" t="s">
        <v>32</v>
      </c>
      <c r="D555" s="1" t="s">
        <v>197</v>
      </c>
      <c r="E555" s="1" t="s">
        <v>188</v>
      </c>
      <c r="F555" s="1" t="n">
        <v>1</v>
      </c>
      <c r="G555" s="1" t="n">
        <v>0</v>
      </c>
      <c r="H555" s="27" t="s">
        <v>242</v>
      </c>
      <c r="I555" s="1" t="n">
        <v>1</v>
      </c>
      <c r="J555" s="1" t="n">
        <v>1515.1</v>
      </c>
      <c r="K555" s="1" t="n">
        <v>1537.8</v>
      </c>
      <c r="L555" s="26" t="n">
        <v>0.397</v>
      </c>
      <c r="M555" s="1" t="n">
        <v>24.3</v>
      </c>
      <c r="N555" s="1" t="n">
        <v>21.1</v>
      </c>
      <c r="O555" s="1" t="n">
        <v>1.06</v>
      </c>
      <c r="P555" s="1" t="n">
        <v>1</v>
      </c>
      <c r="Q555" s="1" t="n">
        <v>1</v>
      </c>
      <c r="R555" s="1" t="n">
        <v>17.1</v>
      </c>
      <c r="S555" s="1" t="n">
        <v>-12.7</v>
      </c>
      <c r="T555" s="1" t="n">
        <v>1532.2</v>
      </c>
      <c r="U555" s="1" t="n">
        <v>1525.1</v>
      </c>
      <c r="V555" s="1" t="s">
        <v>625</v>
      </c>
      <c r="W555" s="1" t="s">
        <v>762</v>
      </c>
    </row>
    <row r="556" customFormat="false" ht="15" hidden="false" customHeight="true" outlineLevel="0" collapsed="false">
      <c r="A556" s="1" t="n">
        <v>555</v>
      </c>
      <c r="B556" s="24" t="s">
        <v>881</v>
      </c>
      <c r="C556" s="1" t="s">
        <v>32</v>
      </c>
      <c r="D556" s="1" t="s">
        <v>195</v>
      </c>
      <c r="E556" s="1" t="s">
        <v>189</v>
      </c>
      <c r="F556" s="1" t="n">
        <v>4</v>
      </c>
      <c r="G556" s="1" t="n">
        <v>0</v>
      </c>
      <c r="H556" s="27" t="s">
        <v>242</v>
      </c>
      <c r="I556" s="1" t="n">
        <v>4</v>
      </c>
      <c r="J556" s="1" t="n">
        <v>1518.2</v>
      </c>
      <c r="K556" s="1" t="n">
        <v>1544.6</v>
      </c>
      <c r="L556" s="26" t="n">
        <v>0.392</v>
      </c>
      <c r="M556" s="1" t="n">
        <v>31.3</v>
      </c>
      <c r="N556" s="1" t="n">
        <v>30.4</v>
      </c>
      <c r="O556" s="1" t="n">
        <v>1.07</v>
      </c>
      <c r="P556" s="1" t="n">
        <v>1</v>
      </c>
      <c r="Q556" s="1" t="n">
        <v>1.5</v>
      </c>
      <c r="R556" s="1" t="n">
        <v>28.4</v>
      </c>
      <c r="S556" s="1" t="n">
        <v>-18.5</v>
      </c>
      <c r="T556" s="1" t="n">
        <v>1546.6</v>
      </c>
      <c r="U556" s="1" t="n">
        <v>1526.1</v>
      </c>
      <c r="V556" s="1" t="s">
        <v>491</v>
      </c>
      <c r="W556" s="1" t="s">
        <v>695</v>
      </c>
    </row>
    <row r="557" customFormat="false" ht="15" hidden="false" customHeight="true" outlineLevel="0" collapsed="false">
      <c r="A557" s="1" t="n">
        <v>556</v>
      </c>
      <c r="B557" s="24" t="s">
        <v>881</v>
      </c>
      <c r="C557" s="1" t="s">
        <v>32</v>
      </c>
      <c r="D557" s="1" t="s">
        <v>193</v>
      </c>
      <c r="E557" s="1" t="s">
        <v>185</v>
      </c>
      <c r="F557" s="1" t="n">
        <v>4</v>
      </c>
      <c r="G557" s="1" t="n">
        <v>3</v>
      </c>
      <c r="H557" s="27" t="s">
        <v>242</v>
      </c>
      <c r="I557" s="1" t="n">
        <v>1</v>
      </c>
      <c r="J557" s="1" t="n">
        <v>1467.7</v>
      </c>
      <c r="K557" s="1" t="n">
        <v>1589.8</v>
      </c>
      <c r="L557" s="26" t="n">
        <v>0.271</v>
      </c>
      <c r="M557" s="1" t="n">
        <v>24.8</v>
      </c>
      <c r="N557" s="1" t="n">
        <v>27.3</v>
      </c>
      <c r="O557" s="1" t="n">
        <v>1.31</v>
      </c>
      <c r="P557" s="1" t="n">
        <v>1</v>
      </c>
      <c r="Q557" s="1" t="n">
        <v>1</v>
      </c>
      <c r="R557" s="1" t="n">
        <v>20.6</v>
      </c>
      <c r="S557" s="1" t="n">
        <v>-19.9</v>
      </c>
      <c r="T557" s="1" t="n">
        <v>1488.3</v>
      </c>
      <c r="U557" s="1" t="n">
        <v>1569.9</v>
      </c>
      <c r="V557" s="1" t="s">
        <v>724</v>
      </c>
      <c r="W557" s="1" t="s">
        <v>767</v>
      </c>
    </row>
    <row r="558" customFormat="false" ht="15" hidden="false" customHeight="true" outlineLevel="0" collapsed="false">
      <c r="A558" s="1" t="n">
        <v>557</v>
      </c>
      <c r="B558" s="24" t="s">
        <v>881</v>
      </c>
      <c r="C558" s="1" t="s">
        <v>32</v>
      </c>
      <c r="D558" s="1" t="s">
        <v>184</v>
      </c>
      <c r="E558" s="1" t="s">
        <v>199</v>
      </c>
      <c r="F558" s="1" t="n">
        <v>5</v>
      </c>
      <c r="G558" s="1" t="n">
        <v>2</v>
      </c>
      <c r="H558" s="27" t="s">
        <v>242</v>
      </c>
      <c r="I558" s="1" t="n">
        <v>3</v>
      </c>
      <c r="J558" s="1" t="n">
        <v>1546.1</v>
      </c>
      <c r="K558" s="1" t="n">
        <v>1493.5</v>
      </c>
      <c r="L558" s="26" t="n">
        <v>0.504</v>
      </c>
      <c r="M558" s="1" t="n">
        <v>23.1</v>
      </c>
      <c r="N558" s="1" t="n">
        <v>19.6</v>
      </c>
      <c r="O558" s="1" t="n">
        <v>0.93</v>
      </c>
      <c r="P558" s="1" t="n">
        <v>1</v>
      </c>
      <c r="Q558" s="1" t="n">
        <v>1.3</v>
      </c>
      <c r="R558" s="1" t="n">
        <v>18.4</v>
      </c>
      <c r="S558" s="1" t="n">
        <v>-9.7</v>
      </c>
      <c r="T558" s="1" t="n">
        <v>1564.4</v>
      </c>
      <c r="U558" s="1" t="n">
        <v>1483.7</v>
      </c>
      <c r="V558" s="1" t="s">
        <v>604</v>
      </c>
      <c r="W558" s="1" t="s">
        <v>492</v>
      </c>
    </row>
    <row r="559" customFormat="false" ht="15" hidden="false" customHeight="true" outlineLevel="0" collapsed="false">
      <c r="A559" s="1" t="n">
        <v>558</v>
      </c>
      <c r="B559" s="24" t="s">
        <v>882</v>
      </c>
      <c r="C559" s="1" t="s">
        <v>29</v>
      </c>
      <c r="D559" s="1" t="s">
        <v>130</v>
      </c>
      <c r="E559" s="1" t="s">
        <v>126</v>
      </c>
      <c r="F559" s="1" t="n">
        <v>3</v>
      </c>
      <c r="G559" s="1" t="n">
        <v>0</v>
      </c>
      <c r="H559" s="27" t="s">
        <v>242</v>
      </c>
      <c r="I559" s="1" t="n">
        <v>3</v>
      </c>
      <c r="J559" s="1" t="n">
        <v>1550.7</v>
      </c>
      <c r="K559" s="1" t="n">
        <v>1557.5</v>
      </c>
      <c r="L559" s="26" t="n">
        <v>0.419</v>
      </c>
      <c r="M559" s="1" t="n">
        <v>30.4</v>
      </c>
      <c r="N559" s="1" t="n">
        <v>27.6</v>
      </c>
      <c r="O559" s="1" t="n">
        <v>1.02</v>
      </c>
      <c r="P559" s="1" t="n">
        <v>1</v>
      </c>
      <c r="Q559" s="1" t="n">
        <v>1.3</v>
      </c>
      <c r="R559" s="1" t="n">
        <v>26.8</v>
      </c>
      <c r="S559" s="1" t="n">
        <v>-16.1</v>
      </c>
      <c r="T559" s="1" t="n">
        <v>1577.5</v>
      </c>
      <c r="U559" s="1" t="n">
        <v>1541.4</v>
      </c>
      <c r="V559" s="1" t="s">
        <v>555</v>
      </c>
      <c r="W559" s="1" t="s">
        <v>580</v>
      </c>
    </row>
    <row r="560" customFormat="false" ht="15" hidden="false" customHeight="true" outlineLevel="0" collapsed="false">
      <c r="A560" s="1" t="n">
        <v>559</v>
      </c>
      <c r="B560" s="24" t="s">
        <v>882</v>
      </c>
      <c r="C560" s="1" t="s">
        <v>29</v>
      </c>
      <c r="D560" s="1" t="s">
        <v>138</v>
      </c>
      <c r="E560" s="1" t="s">
        <v>153</v>
      </c>
      <c r="F560" s="1" t="n">
        <v>2</v>
      </c>
      <c r="G560" s="1" t="n">
        <v>2</v>
      </c>
      <c r="H560" s="25" t="s">
        <v>239</v>
      </c>
      <c r="I560" s="1" t="n">
        <v>0</v>
      </c>
      <c r="J560" s="1" t="n">
        <v>1534.5</v>
      </c>
      <c r="K560" s="1" t="n">
        <v>1462.6</v>
      </c>
      <c r="L560" s="26" t="n">
        <v>0.532</v>
      </c>
      <c r="M560" s="1" t="n">
        <v>17.1</v>
      </c>
      <c r="N560" s="1" t="n">
        <v>18.6</v>
      </c>
      <c r="O560" s="1" t="n">
        <v>1</v>
      </c>
      <c r="P560" s="1" t="n">
        <v>0.9</v>
      </c>
      <c r="Q560" s="1" t="n">
        <v>1</v>
      </c>
      <c r="R560" s="1" t="n">
        <v>-0.5</v>
      </c>
      <c r="S560" s="1" t="n">
        <v>0.6</v>
      </c>
      <c r="T560" s="1" t="n">
        <v>1534</v>
      </c>
      <c r="U560" s="1" t="n">
        <v>1463.2</v>
      </c>
      <c r="V560" s="1" t="s">
        <v>728</v>
      </c>
      <c r="W560" s="1" t="s">
        <v>655</v>
      </c>
    </row>
    <row r="561" customFormat="false" ht="15" hidden="false" customHeight="true" outlineLevel="0" collapsed="false">
      <c r="A561" s="1" t="n">
        <v>560</v>
      </c>
      <c r="B561" s="24" t="s">
        <v>882</v>
      </c>
      <c r="C561" s="1" t="s">
        <v>29</v>
      </c>
      <c r="D561" s="1" t="s">
        <v>127</v>
      </c>
      <c r="E561" s="1" t="s">
        <v>129</v>
      </c>
      <c r="F561" s="1" t="n">
        <v>1</v>
      </c>
      <c r="G561" s="1" t="n">
        <v>2</v>
      </c>
      <c r="H561" s="28" t="s">
        <v>246</v>
      </c>
      <c r="I561" s="1" t="n">
        <v>1</v>
      </c>
      <c r="J561" s="1" t="n">
        <v>1521.2</v>
      </c>
      <c r="K561" s="1" t="n">
        <v>1563.9</v>
      </c>
      <c r="L561" s="26" t="n">
        <v>0.37</v>
      </c>
      <c r="M561" s="1" t="n">
        <v>24.3</v>
      </c>
      <c r="N561" s="1" t="n">
        <v>28.1</v>
      </c>
      <c r="O561" s="1" t="n">
        <v>0.95</v>
      </c>
      <c r="P561" s="1" t="n">
        <v>1.35</v>
      </c>
      <c r="Q561" s="1" t="n">
        <v>1</v>
      </c>
      <c r="R561" s="1" t="n">
        <v>-9</v>
      </c>
      <c r="S561" s="1" t="n">
        <v>13.2</v>
      </c>
      <c r="T561" s="1" t="n">
        <v>1512.2</v>
      </c>
      <c r="U561" s="1" t="n">
        <v>1577.1</v>
      </c>
      <c r="V561" s="1" t="s">
        <v>681</v>
      </c>
      <c r="W561" s="1" t="s">
        <v>680</v>
      </c>
    </row>
    <row r="562" customFormat="false" ht="15" hidden="false" customHeight="true" outlineLevel="0" collapsed="false">
      <c r="A562" s="1" t="n">
        <v>561</v>
      </c>
      <c r="B562" s="24" t="s">
        <v>882</v>
      </c>
      <c r="C562" s="1" t="s">
        <v>29</v>
      </c>
      <c r="D562" s="1" t="s">
        <v>128</v>
      </c>
      <c r="E562" s="1" t="s">
        <v>152</v>
      </c>
      <c r="F562" s="1" t="n">
        <v>0</v>
      </c>
      <c r="G562" s="1" t="n">
        <v>0</v>
      </c>
      <c r="H562" s="25" t="s">
        <v>239</v>
      </c>
      <c r="I562" s="1" t="n">
        <v>0</v>
      </c>
      <c r="J562" s="1" t="n">
        <v>1476.9</v>
      </c>
      <c r="K562" s="1" t="n">
        <v>1511.8</v>
      </c>
      <c r="L562" s="26" t="n">
        <v>0.38</v>
      </c>
      <c r="M562" s="1" t="n">
        <v>23</v>
      </c>
      <c r="N562" s="1" t="n">
        <v>25.3</v>
      </c>
      <c r="O562" s="1" t="n">
        <v>1</v>
      </c>
      <c r="P562" s="1" t="n">
        <v>1.15</v>
      </c>
      <c r="Q562" s="1" t="n">
        <v>1</v>
      </c>
      <c r="R562" s="1" t="n">
        <v>2.8</v>
      </c>
      <c r="S562" s="1" t="n">
        <v>-3</v>
      </c>
      <c r="T562" s="1" t="n">
        <v>1479.7</v>
      </c>
      <c r="U562" s="1" t="n">
        <v>1508.7</v>
      </c>
      <c r="V562" s="1" t="s">
        <v>883</v>
      </c>
      <c r="W562" s="1" t="s">
        <v>553</v>
      </c>
    </row>
    <row r="563" customFormat="false" ht="15" hidden="false" customHeight="true" outlineLevel="0" collapsed="false">
      <c r="A563" s="1" t="n">
        <v>562</v>
      </c>
      <c r="B563" s="24" t="s">
        <v>882</v>
      </c>
      <c r="C563" s="1" t="s">
        <v>29</v>
      </c>
      <c r="D563" s="1" t="s">
        <v>122</v>
      </c>
      <c r="E563" s="1" t="s">
        <v>131</v>
      </c>
      <c r="F563" s="1" t="n">
        <v>1</v>
      </c>
      <c r="G563" s="1" t="n">
        <v>4</v>
      </c>
      <c r="H563" s="28" t="s">
        <v>246</v>
      </c>
      <c r="I563" s="1" t="n">
        <v>3</v>
      </c>
      <c r="J563" s="1" t="n">
        <v>1546.3</v>
      </c>
      <c r="K563" s="1" t="n">
        <v>1458</v>
      </c>
      <c r="L563" s="26" t="n">
        <v>0.555</v>
      </c>
      <c r="M563" s="1" t="n">
        <v>40.7</v>
      </c>
      <c r="N563" s="1" t="n">
        <v>42.8</v>
      </c>
      <c r="O563" s="1" t="n">
        <v>1.22</v>
      </c>
      <c r="P563" s="1" t="n">
        <v>1.35</v>
      </c>
      <c r="Q563" s="1" t="n">
        <v>1.3</v>
      </c>
      <c r="R563" s="1" t="n">
        <v>-22.6</v>
      </c>
      <c r="S563" s="1" t="n">
        <v>36.6</v>
      </c>
      <c r="T563" s="1" t="n">
        <v>1523.7</v>
      </c>
      <c r="U563" s="1" t="n">
        <v>1494.6</v>
      </c>
      <c r="V563" s="1" t="s">
        <v>398</v>
      </c>
      <c r="W563" s="1" t="s">
        <v>625</v>
      </c>
    </row>
    <row r="564" customFormat="false" ht="15" hidden="false" customHeight="true" outlineLevel="0" collapsed="false">
      <c r="A564" s="1" t="n">
        <v>563</v>
      </c>
      <c r="B564" s="24" t="s">
        <v>884</v>
      </c>
      <c r="C564" s="1" t="s">
        <v>30</v>
      </c>
      <c r="D564" s="1" t="s">
        <v>182</v>
      </c>
      <c r="E564" s="1" t="s">
        <v>119</v>
      </c>
      <c r="F564" s="1" t="n">
        <v>2</v>
      </c>
      <c r="G564" s="1" t="n">
        <v>1</v>
      </c>
      <c r="H564" s="27" t="s">
        <v>242</v>
      </c>
      <c r="I564" s="1" t="n">
        <v>1</v>
      </c>
      <c r="J564" s="1" t="n">
        <v>1596</v>
      </c>
      <c r="K564" s="1" t="n">
        <v>1480.8</v>
      </c>
      <c r="L564" s="26" t="n">
        <v>0.593</v>
      </c>
      <c r="M564" s="1" t="n">
        <v>18.8</v>
      </c>
      <c r="N564" s="1" t="n">
        <v>13.8</v>
      </c>
      <c r="O564" s="1" t="n">
        <v>0.86</v>
      </c>
      <c r="P564" s="1" t="n">
        <v>1</v>
      </c>
      <c r="Q564" s="1" t="n">
        <v>1</v>
      </c>
      <c r="R564" s="1" t="n">
        <v>9.6</v>
      </c>
      <c r="S564" s="1" t="n">
        <v>-5.6</v>
      </c>
      <c r="T564" s="1" t="n">
        <v>1605.6</v>
      </c>
      <c r="U564" s="1" t="n">
        <v>1475.1</v>
      </c>
      <c r="V564" s="1" t="s">
        <v>488</v>
      </c>
      <c r="W564" s="1" t="s">
        <v>566</v>
      </c>
    </row>
    <row r="565" customFormat="false" ht="15" hidden="false" customHeight="true" outlineLevel="0" collapsed="false">
      <c r="A565" s="1" t="n">
        <v>564</v>
      </c>
      <c r="B565" s="24" t="s">
        <v>885</v>
      </c>
      <c r="C565" s="1" t="s">
        <v>33</v>
      </c>
      <c r="D565" s="1" t="s">
        <v>157</v>
      </c>
      <c r="E565" s="1" t="s">
        <v>135</v>
      </c>
      <c r="F565" s="1" t="n">
        <v>1</v>
      </c>
      <c r="G565" s="1" t="n">
        <v>3</v>
      </c>
      <c r="H565" s="28" t="s">
        <v>246</v>
      </c>
      <c r="I565" s="1" t="n">
        <v>2</v>
      </c>
      <c r="J565" s="1" t="n">
        <v>1541.1</v>
      </c>
      <c r="K565" s="1" t="n">
        <v>1564</v>
      </c>
      <c r="L565" s="26" t="n">
        <v>0.397</v>
      </c>
      <c r="M565" s="1" t="n">
        <v>28.7</v>
      </c>
      <c r="N565" s="1" t="n">
        <v>30.2</v>
      </c>
      <c r="O565" s="1" t="n">
        <v>0.97</v>
      </c>
      <c r="P565" s="1" t="n">
        <v>1.35</v>
      </c>
      <c r="Q565" s="1" t="n">
        <v>1.15</v>
      </c>
      <c r="R565" s="1" t="n">
        <v>-11.4</v>
      </c>
      <c r="S565" s="1" t="n">
        <v>18</v>
      </c>
      <c r="T565" s="1" t="n">
        <v>1529.8</v>
      </c>
      <c r="U565" s="1" t="n">
        <v>1582</v>
      </c>
      <c r="V565" s="1" t="s">
        <v>525</v>
      </c>
      <c r="W565" s="1" t="s">
        <v>491</v>
      </c>
    </row>
    <row r="566" customFormat="false" ht="15" hidden="false" customHeight="true" outlineLevel="0" collapsed="false">
      <c r="A566" s="1" t="n">
        <v>565</v>
      </c>
      <c r="B566" s="24" t="s">
        <v>886</v>
      </c>
      <c r="C566" s="1" t="s">
        <v>31</v>
      </c>
      <c r="D566" s="1" t="s">
        <v>145</v>
      </c>
      <c r="E566" s="1" t="s">
        <v>177</v>
      </c>
      <c r="F566" s="1" t="n">
        <v>0</v>
      </c>
      <c r="G566" s="1" t="n">
        <v>0</v>
      </c>
      <c r="H566" s="25" t="s">
        <v>239</v>
      </c>
      <c r="I566" s="1" t="n">
        <v>0</v>
      </c>
      <c r="J566" s="1" t="n">
        <v>1556.8</v>
      </c>
      <c r="K566" s="1" t="n">
        <v>1618.1</v>
      </c>
      <c r="L566" s="26" t="n">
        <v>0.345</v>
      </c>
      <c r="M566" s="1" t="n">
        <v>23</v>
      </c>
      <c r="N566" s="1" t="n">
        <v>25.3</v>
      </c>
      <c r="O566" s="1" t="n">
        <v>1</v>
      </c>
      <c r="P566" s="1" t="n">
        <v>1.15</v>
      </c>
      <c r="Q566" s="1" t="n">
        <v>1</v>
      </c>
      <c r="R566" s="1" t="n">
        <v>3.6</v>
      </c>
      <c r="S566" s="1" t="n">
        <v>-3.9</v>
      </c>
      <c r="T566" s="1" t="n">
        <v>1560.4</v>
      </c>
      <c r="U566" s="1" t="n">
        <v>1614.2</v>
      </c>
      <c r="V566" s="1" t="s">
        <v>708</v>
      </c>
      <c r="W566" s="1" t="s">
        <v>703</v>
      </c>
    </row>
    <row r="567" customFormat="false" ht="15" hidden="false" customHeight="true" outlineLevel="0" collapsed="false">
      <c r="A567" s="1" t="n">
        <v>566</v>
      </c>
      <c r="B567" s="24" t="s">
        <v>887</v>
      </c>
      <c r="C567" s="1" t="s">
        <v>32</v>
      </c>
      <c r="D567" s="1" t="s">
        <v>196</v>
      </c>
      <c r="E567" s="1" t="s">
        <v>192</v>
      </c>
      <c r="F567" s="1" t="n">
        <v>1</v>
      </c>
      <c r="G567" s="1" t="n">
        <v>0</v>
      </c>
      <c r="H567" s="27" t="s">
        <v>242</v>
      </c>
      <c r="I567" s="1" t="n">
        <v>1</v>
      </c>
      <c r="J567" s="1" t="n">
        <v>1573.1</v>
      </c>
      <c r="K567" s="1" t="n">
        <v>1520.1</v>
      </c>
      <c r="L567" s="26" t="n">
        <v>0.504</v>
      </c>
      <c r="M567" s="1" t="n">
        <v>21.5</v>
      </c>
      <c r="N567" s="1" t="n">
        <v>18.7</v>
      </c>
      <c r="O567" s="1" t="n">
        <v>0.93</v>
      </c>
      <c r="P567" s="1" t="n">
        <v>1</v>
      </c>
      <c r="Q567" s="1" t="n">
        <v>1</v>
      </c>
      <c r="R567" s="1" t="n">
        <v>12.8</v>
      </c>
      <c r="S567" s="1" t="n">
        <v>-9.3</v>
      </c>
      <c r="T567" s="1" t="n">
        <v>1585.9</v>
      </c>
      <c r="U567" s="1" t="n">
        <v>1510.9</v>
      </c>
      <c r="V567" s="1" t="s">
        <v>572</v>
      </c>
      <c r="W567" s="1" t="s">
        <v>831</v>
      </c>
    </row>
    <row r="568" customFormat="false" ht="15" hidden="false" customHeight="true" outlineLevel="0" collapsed="false">
      <c r="A568" s="1" t="n">
        <v>567</v>
      </c>
      <c r="B568" s="24" t="s">
        <v>887</v>
      </c>
      <c r="C568" s="1" t="s">
        <v>29</v>
      </c>
      <c r="D568" s="1" t="s">
        <v>23</v>
      </c>
      <c r="E568" s="1" t="s">
        <v>180</v>
      </c>
      <c r="F568" s="1" t="n">
        <v>0</v>
      </c>
      <c r="G568" s="1" t="n">
        <v>4</v>
      </c>
      <c r="H568" s="28" t="s">
        <v>246</v>
      </c>
      <c r="I568" s="1" t="n">
        <v>4</v>
      </c>
      <c r="J568" s="1" t="n">
        <v>1569.2</v>
      </c>
      <c r="K568" s="1" t="n">
        <v>1542.5</v>
      </c>
      <c r="L568" s="26" t="n">
        <v>0.467</v>
      </c>
      <c r="M568" s="1" t="n">
        <v>45.2</v>
      </c>
      <c r="N568" s="1" t="n">
        <v>42.2</v>
      </c>
      <c r="O568" s="1" t="n">
        <v>1.07</v>
      </c>
      <c r="P568" s="1" t="n">
        <v>1.35</v>
      </c>
      <c r="Q568" s="1" t="n">
        <v>1.5</v>
      </c>
      <c r="R568" s="1" t="n">
        <v>-21.1</v>
      </c>
      <c r="S568" s="1" t="n">
        <v>32.4</v>
      </c>
      <c r="T568" s="1" t="n">
        <v>1548.1</v>
      </c>
      <c r="U568" s="1" t="n">
        <v>1574.8</v>
      </c>
      <c r="V568" s="1" t="s">
        <v>611</v>
      </c>
      <c r="W568" s="1" t="s">
        <v>491</v>
      </c>
    </row>
    <row r="569" customFormat="false" ht="15" hidden="false" customHeight="true" outlineLevel="0" collapsed="false">
      <c r="A569" s="1" t="n">
        <v>568</v>
      </c>
      <c r="B569" s="24" t="s">
        <v>887</v>
      </c>
      <c r="C569" s="1" t="s">
        <v>30</v>
      </c>
      <c r="D569" s="1" t="s">
        <v>117</v>
      </c>
      <c r="E569" s="1" t="s">
        <v>176</v>
      </c>
      <c r="F569" s="1" t="n">
        <v>4</v>
      </c>
      <c r="G569" s="1" t="n">
        <v>1</v>
      </c>
      <c r="H569" s="27" t="s">
        <v>242</v>
      </c>
      <c r="I569" s="1" t="n">
        <v>3</v>
      </c>
      <c r="J569" s="1" t="n">
        <v>1524.6</v>
      </c>
      <c r="K569" s="1" t="n">
        <v>1466.6</v>
      </c>
      <c r="L569" s="26" t="n">
        <v>0.512</v>
      </c>
      <c r="M569" s="1" t="n">
        <v>26.5</v>
      </c>
      <c r="N569" s="1" t="n">
        <v>19.5</v>
      </c>
      <c r="O569" s="1" t="n">
        <v>0.93</v>
      </c>
      <c r="P569" s="1" t="n">
        <v>1</v>
      </c>
      <c r="Q569" s="1" t="n">
        <v>1.3</v>
      </c>
      <c r="R569" s="1" t="n">
        <v>20.9</v>
      </c>
      <c r="S569" s="1" t="n">
        <v>-9.5</v>
      </c>
      <c r="T569" s="1" t="n">
        <v>1545.5</v>
      </c>
      <c r="U569" s="1" t="n">
        <v>1457</v>
      </c>
      <c r="V569" s="1" t="s">
        <v>888</v>
      </c>
      <c r="W569" s="1" t="s">
        <v>532</v>
      </c>
    </row>
    <row r="570" customFormat="false" ht="15" hidden="false" customHeight="true" outlineLevel="0" collapsed="false">
      <c r="A570" s="1" t="n">
        <v>569</v>
      </c>
      <c r="B570" s="24" t="s">
        <v>887</v>
      </c>
      <c r="C570" s="1" t="s">
        <v>30</v>
      </c>
      <c r="D570" s="1" t="s">
        <v>123</v>
      </c>
      <c r="E570" s="1" t="s">
        <v>173</v>
      </c>
      <c r="F570" s="1" t="n">
        <v>2</v>
      </c>
      <c r="G570" s="1" t="n">
        <v>3</v>
      </c>
      <c r="H570" s="28" t="s">
        <v>246</v>
      </c>
      <c r="I570" s="1" t="n">
        <v>1</v>
      </c>
      <c r="J570" s="1" t="n">
        <v>1491</v>
      </c>
      <c r="K570" s="1" t="n">
        <v>1517.2</v>
      </c>
      <c r="L570" s="26" t="n">
        <v>0.392</v>
      </c>
      <c r="M570" s="1" t="n">
        <v>27.3</v>
      </c>
      <c r="N570" s="1" t="n">
        <v>21.1</v>
      </c>
      <c r="O570" s="1" t="n">
        <v>0.97</v>
      </c>
      <c r="P570" s="1" t="n">
        <v>1.35</v>
      </c>
      <c r="Q570" s="1" t="n">
        <v>1</v>
      </c>
      <c r="R570" s="1" t="n">
        <v>-10.7</v>
      </c>
      <c r="S570" s="1" t="n">
        <v>10.4</v>
      </c>
      <c r="T570" s="1" t="n">
        <v>1480.3</v>
      </c>
      <c r="U570" s="1" t="n">
        <v>1527.5</v>
      </c>
      <c r="V570" s="1" t="s">
        <v>558</v>
      </c>
      <c r="W570" s="1" t="s">
        <v>451</v>
      </c>
    </row>
    <row r="571" customFormat="false" ht="15" hidden="false" customHeight="true" outlineLevel="0" collapsed="false">
      <c r="A571" s="1" t="n">
        <v>570</v>
      </c>
      <c r="B571" s="24" t="s">
        <v>889</v>
      </c>
      <c r="C571" s="1" t="s">
        <v>33</v>
      </c>
      <c r="D571" s="1" t="s">
        <v>150</v>
      </c>
      <c r="E571" s="1" t="s">
        <v>160</v>
      </c>
      <c r="F571" s="1" t="n">
        <v>1</v>
      </c>
      <c r="G571" s="1" t="n">
        <v>0</v>
      </c>
      <c r="H571" s="27" t="s">
        <v>242</v>
      </c>
      <c r="I571" s="1" t="n">
        <v>1</v>
      </c>
      <c r="J571" s="1" t="n">
        <v>1473</v>
      </c>
      <c r="K571" s="1" t="n">
        <v>1453.2</v>
      </c>
      <c r="L571" s="26" t="n">
        <v>0.457</v>
      </c>
      <c r="M571" s="1" t="n">
        <v>19.1</v>
      </c>
      <c r="N571" s="1" t="n">
        <v>16.6</v>
      </c>
      <c r="O571" s="1" t="n">
        <v>0.98</v>
      </c>
      <c r="P571" s="1" t="n">
        <v>1</v>
      </c>
      <c r="Q571" s="1" t="n">
        <v>1</v>
      </c>
      <c r="R571" s="1" t="n">
        <v>12.3</v>
      </c>
      <c r="S571" s="1" t="n">
        <v>-9</v>
      </c>
      <c r="T571" s="1" t="n">
        <v>1485.2</v>
      </c>
      <c r="U571" s="1" t="n">
        <v>1444.2</v>
      </c>
      <c r="V571" s="1" t="s">
        <v>529</v>
      </c>
      <c r="W571" s="1" t="s">
        <v>466</v>
      </c>
    </row>
    <row r="572" customFormat="false" ht="15" hidden="false" customHeight="true" outlineLevel="0" collapsed="false">
      <c r="A572" s="1" t="n">
        <v>571</v>
      </c>
      <c r="B572" s="24" t="s">
        <v>890</v>
      </c>
      <c r="C572" s="1" t="s">
        <v>31</v>
      </c>
      <c r="D572" s="1" t="s">
        <v>139</v>
      </c>
      <c r="E572" s="1" t="s">
        <v>24</v>
      </c>
      <c r="F572" s="1" t="n">
        <v>1</v>
      </c>
      <c r="G572" s="1" t="n">
        <v>3</v>
      </c>
      <c r="H572" s="28" t="s">
        <v>246</v>
      </c>
      <c r="I572" s="1" t="n">
        <v>2</v>
      </c>
      <c r="J572" s="1" t="n">
        <v>1483</v>
      </c>
      <c r="K572" s="1" t="n">
        <v>1635</v>
      </c>
      <c r="L572" s="26" t="n">
        <v>0.238</v>
      </c>
      <c r="M572" s="1" t="n">
        <v>23.9</v>
      </c>
      <c r="N572" s="1" t="n">
        <v>30.2</v>
      </c>
      <c r="O572" s="1" t="n">
        <v>0.81</v>
      </c>
      <c r="P572" s="1" t="n">
        <v>1.35</v>
      </c>
      <c r="Q572" s="1" t="n">
        <v>1.15</v>
      </c>
      <c r="R572" s="1" t="n">
        <v>-5.7</v>
      </c>
      <c r="S572" s="1" t="n">
        <v>13.2</v>
      </c>
      <c r="T572" s="1" t="n">
        <v>1477.3</v>
      </c>
      <c r="U572" s="1" t="n">
        <v>1648.2</v>
      </c>
      <c r="V572" s="1" t="s">
        <v>530</v>
      </c>
      <c r="W572" s="1" t="s">
        <v>431</v>
      </c>
    </row>
    <row r="573" customFormat="false" ht="15" hidden="false" customHeight="true" outlineLevel="0" collapsed="false">
      <c r="A573" s="1" t="n">
        <v>572</v>
      </c>
      <c r="B573" s="24" t="s">
        <v>891</v>
      </c>
      <c r="C573" s="1" t="s">
        <v>33</v>
      </c>
      <c r="D573" s="1" t="s">
        <v>143</v>
      </c>
      <c r="E573" s="1" t="s">
        <v>172</v>
      </c>
      <c r="F573" s="1" t="n">
        <v>1</v>
      </c>
      <c r="G573" s="1" t="n">
        <v>1</v>
      </c>
      <c r="H573" s="25" t="s">
        <v>239</v>
      </c>
      <c r="I573" s="1" t="n">
        <v>0</v>
      </c>
      <c r="J573" s="1" t="n">
        <v>1532.1</v>
      </c>
      <c r="K573" s="1" t="n">
        <v>1563.3</v>
      </c>
      <c r="L573" s="26" t="n">
        <v>0.385</v>
      </c>
      <c r="M573" s="1" t="n">
        <v>19.6</v>
      </c>
      <c r="N573" s="1" t="n">
        <v>25.3</v>
      </c>
      <c r="O573" s="1" t="n">
        <v>1</v>
      </c>
      <c r="P573" s="1" t="n">
        <v>1.15</v>
      </c>
      <c r="Q573" s="1" t="n">
        <v>1</v>
      </c>
      <c r="R573" s="1" t="n">
        <v>2.2</v>
      </c>
      <c r="S573" s="1" t="n">
        <v>-2.9</v>
      </c>
      <c r="T573" s="1" t="n">
        <v>1534.4</v>
      </c>
      <c r="U573" s="1" t="n">
        <v>1560.4</v>
      </c>
      <c r="V573" s="1" t="s">
        <v>686</v>
      </c>
      <c r="W573" s="1" t="s">
        <v>637</v>
      </c>
    </row>
    <row r="574" customFormat="false" ht="15" hidden="false" customHeight="true" outlineLevel="0" collapsed="false">
      <c r="A574" s="1" t="n">
        <v>573</v>
      </c>
      <c r="B574" s="24" t="s">
        <v>891</v>
      </c>
      <c r="C574" s="1" t="s">
        <v>30</v>
      </c>
      <c r="D574" s="1" t="s">
        <v>118</v>
      </c>
      <c r="E574" s="1" t="s">
        <v>16</v>
      </c>
      <c r="F574" s="1" t="n">
        <v>2</v>
      </c>
      <c r="G574" s="1" t="n">
        <v>2</v>
      </c>
      <c r="H574" s="25" t="s">
        <v>239</v>
      </c>
      <c r="I574" s="1" t="n">
        <v>0</v>
      </c>
      <c r="J574" s="1" t="n">
        <v>1506.3</v>
      </c>
      <c r="K574" s="1" t="n">
        <v>1666.4</v>
      </c>
      <c r="L574" s="26" t="n">
        <v>0.23</v>
      </c>
      <c r="M574" s="1" t="n">
        <v>21.9</v>
      </c>
      <c r="N574" s="1" t="n">
        <v>25.1</v>
      </c>
      <c r="O574" s="1" t="n">
        <v>1</v>
      </c>
      <c r="P574" s="1" t="n">
        <v>1.15</v>
      </c>
      <c r="Q574" s="1" t="n">
        <v>1</v>
      </c>
      <c r="R574" s="1" t="n">
        <v>5.9</v>
      </c>
      <c r="S574" s="1" t="n">
        <v>-6.8</v>
      </c>
      <c r="T574" s="1" t="n">
        <v>1512.2</v>
      </c>
      <c r="U574" s="1" t="n">
        <v>1659.6</v>
      </c>
      <c r="V574" s="1" t="s">
        <v>506</v>
      </c>
      <c r="W574" s="1" t="s">
        <v>652</v>
      </c>
    </row>
    <row r="575" customFormat="false" ht="15" hidden="false" customHeight="true" outlineLevel="0" collapsed="false">
      <c r="A575" s="1" t="n">
        <v>574</v>
      </c>
      <c r="B575" s="24" t="s">
        <v>892</v>
      </c>
      <c r="C575" s="1" t="s">
        <v>31</v>
      </c>
      <c r="D575" s="1" t="s">
        <v>136</v>
      </c>
      <c r="E575" s="1" t="s">
        <v>168</v>
      </c>
      <c r="F575" s="1" t="n">
        <v>2</v>
      </c>
      <c r="G575" s="1" t="n">
        <v>2</v>
      </c>
      <c r="H575" s="25" t="s">
        <v>239</v>
      </c>
      <c r="I575" s="1" t="n">
        <v>0</v>
      </c>
      <c r="J575" s="1" t="n">
        <v>1471.2</v>
      </c>
      <c r="K575" s="1" t="n">
        <v>1466</v>
      </c>
      <c r="L575" s="26" t="n">
        <v>0.436</v>
      </c>
      <c r="M575" s="1" t="n">
        <v>17.1</v>
      </c>
      <c r="N575" s="1" t="n">
        <v>18.6</v>
      </c>
      <c r="O575" s="1" t="n">
        <v>1</v>
      </c>
      <c r="P575" s="1" t="n">
        <v>0.9</v>
      </c>
      <c r="Q575" s="1" t="n">
        <v>1</v>
      </c>
      <c r="R575" s="1" t="n">
        <v>1.1</v>
      </c>
      <c r="S575" s="1" t="n">
        <v>-1.2</v>
      </c>
      <c r="T575" s="1" t="n">
        <v>1472.3</v>
      </c>
      <c r="U575" s="1" t="n">
        <v>1464.8</v>
      </c>
      <c r="V575" s="1" t="s">
        <v>506</v>
      </c>
      <c r="W575" s="1" t="s">
        <v>527</v>
      </c>
    </row>
    <row r="576" customFormat="false" ht="15" hidden="false" customHeight="true" outlineLevel="0" collapsed="false">
      <c r="A576" s="1" t="n">
        <v>575</v>
      </c>
      <c r="B576" s="24" t="s">
        <v>893</v>
      </c>
      <c r="C576" s="1" t="s">
        <v>30</v>
      </c>
      <c r="D576" s="1" t="s">
        <v>141</v>
      </c>
      <c r="E576" s="1" t="s">
        <v>181</v>
      </c>
      <c r="F576" s="1" t="n">
        <v>2</v>
      </c>
      <c r="G576" s="1" t="n">
        <v>2</v>
      </c>
      <c r="H576" s="25" t="s">
        <v>239</v>
      </c>
      <c r="I576" s="1" t="n">
        <v>0</v>
      </c>
      <c r="J576" s="1" t="n">
        <v>1538.2</v>
      </c>
      <c r="K576" s="1" t="n">
        <v>1576.7</v>
      </c>
      <c r="L576" s="26" t="n">
        <v>0.375</v>
      </c>
      <c r="M576" s="1" t="n">
        <v>21.9</v>
      </c>
      <c r="N576" s="1" t="n">
        <v>24</v>
      </c>
      <c r="O576" s="1" t="n">
        <v>1</v>
      </c>
      <c r="P576" s="1" t="n">
        <v>1.15</v>
      </c>
      <c r="Q576" s="1" t="n">
        <v>1</v>
      </c>
      <c r="R576" s="1" t="n">
        <v>2.7</v>
      </c>
      <c r="S576" s="1" t="n">
        <v>-3</v>
      </c>
      <c r="T576" s="1" t="n">
        <v>1540.9</v>
      </c>
      <c r="U576" s="1" t="n">
        <v>1573.7</v>
      </c>
      <c r="V576" s="1" t="s">
        <v>564</v>
      </c>
      <c r="W576" s="1" t="s">
        <v>509</v>
      </c>
    </row>
    <row r="577" customFormat="false" ht="15" hidden="false" customHeight="true" outlineLevel="0" collapsed="false">
      <c r="A577" s="1" t="n">
        <v>576</v>
      </c>
      <c r="B577" s="24" t="s">
        <v>894</v>
      </c>
      <c r="C577" s="1" t="s">
        <v>31</v>
      </c>
      <c r="D577" s="1" t="s">
        <v>178</v>
      </c>
      <c r="E577" s="1" t="s">
        <v>140</v>
      </c>
      <c r="F577" s="1" t="n">
        <v>0</v>
      </c>
      <c r="G577" s="1" t="n">
        <v>2</v>
      </c>
      <c r="H577" s="28" t="s">
        <v>246</v>
      </c>
      <c r="I577" s="1" t="n">
        <v>2</v>
      </c>
      <c r="J577" s="1" t="n">
        <v>1464.9</v>
      </c>
      <c r="K577" s="1" t="n">
        <v>1615.3</v>
      </c>
      <c r="L577" s="26" t="n">
        <v>0.24</v>
      </c>
      <c r="M577" s="1" t="n">
        <v>20.4</v>
      </c>
      <c r="N577" s="1" t="n">
        <v>34.8</v>
      </c>
      <c r="O577" s="1" t="n">
        <v>0.81</v>
      </c>
      <c r="P577" s="1" t="n">
        <v>1.35</v>
      </c>
      <c r="Q577" s="1" t="n">
        <v>1.15</v>
      </c>
      <c r="R577" s="1" t="n">
        <v>-4.9</v>
      </c>
      <c r="S577" s="1" t="n">
        <v>15.3</v>
      </c>
      <c r="T577" s="1" t="n">
        <v>1460</v>
      </c>
      <c r="U577" s="1" t="n">
        <v>1630.6</v>
      </c>
      <c r="V577" s="1" t="s">
        <v>445</v>
      </c>
      <c r="W577" s="1" t="s">
        <v>431</v>
      </c>
    </row>
    <row r="578" customFormat="false" ht="15" hidden="false" customHeight="true" outlineLevel="0" collapsed="false">
      <c r="A578" s="1" t="n">
        <v>577</v>
      </c>
      <c r="B578" s="24" t="s">
        <v>894</v>
      </c>
      <c r="C578" s="1" t="s">
        <v>33</v>
      </c>
      <c r="D578" s="1" t="s">
        <v>144</v>
      </c>
      <c r="E578" s="1" t="s">
        <v>171</v>
      </c>
      <c r="F578" s="1" t="n">
        <v>1</v>
      </c>
      <c r="G578" s="1" t="n">
        <v>0</v>
      </c>
      <c r="H578" s="27" t="s">
        <v>242</v>
      </c>
      <c r="I578" s="1" t="n">
        <v>1</v>
      </c>
      <c r="J578" s="1" t="n">
        <v>1574.1</v>
      </c>
      <c r="K578" s="1" t="n">
        <v>1493.1</v>
      </c>
      <c r="L578" s="26" t="n">
        <v>0.545</v>
      </c>
      <c r="M578" s="1" t="n">
        <v>20.7</v>
      </c>
      <c r="N578" s="1" t="n">
        <v>15.3</v>
      </c>
      <c r="O578" s="1" t="n">
        <v>0.9</v>
      </c>
      <c r="P578" s="1" t="n">
        <v>1</v>
      </c>
      <c r="Q578" s="1" t="n">
        <v>1</v>
      </c>
      <c r="R578" s="1" t="n">
        <v>11.5</v>
      </c>
      <c r="S578" s="1" t="n">
        <v>-7</v>
      </c>
      <c r="T578" s="1" t="n">
        <v>1585.6</v>
      </c>
      <c r="U578" s="1" t="n">
        <v>1486.1</v>
      </c>
      <c r="V578" s="1" t="s">
        <v>463</v>
      </c>
      <c r="W578" s="1" t="s">
        <v>754</v>
      </c>
    </row>
    <row r="579" customFormat="false" ht="15" hidden="false" customHeight="true" outlineLevel="0" collapsed="false">
      <c r="A579" s="1" t="n">
        <v>578</v>
      </c>
      <c r="B579" s="24" t="s">
        <v>894</v>
      </c>
      <c r="C579" s="1" t="s">
        <v>29</v>
      </c>
      <c r="D579" s="1" t="s">
        <v>133</v>
      </c>
      <c r="E579" s="1" t="s">
        <v>21</v>
      </c>
      <c r="F579" s="1" t="n">
        <v>2</v>
      </c>
      <c r="G579" s="1" t="n">
        <v>3</v>
      </c>
      <c r="H579" s="28" t="s">
        <v>246</v>
      </c>
      <c r="I579" s="1" t="n">
        <v>1</v>
      </c>
      <c r="J579" s="1" t="n">
        <v>1435.8</v>
      </c>
      <c r="K579" s="1" t="n">
        <v>1639.3</v>
      </c>
      <c r="L579" s="26" t="n">
        <v>0.189</v>
      </c>
      <c r="M579" s="1" t="n">
        <v>16.3</v>
      </c>
      <c r="N579" s="1" t="n">
        <v>22</v>
      </c>
      <c r="O579" s="1" t="n">
        <v>0.75</v>
      </c>
      <c r="P579" s="1" t="n">
        <v>1.35</v>
      </c>
      <c r="Q579" s="1" t="n">
        <v>1</v>
      </c>
      <c r="R579" s="1" t="n">
        <v>-3.1</v>
      </c>
      <c r="S579" s="1" t="n">
        <v>6.3</v>
      </c>
      <c r="T579" s="1" t="n">
        <v>1432.7</v>
      </c>
      <c r="U579" s="1" t="n">
        <v>1645.6</v>
      </c>
      <c r="V579" s="1" t="s">
        <v>566</v>
      </c>
      <c r="W579" s="1" t="s">
        <v>511</v>
      </c>
    </row>
    <row r="580" customFormat="false" ht="15" hidden="false" customHeight="true" outlineLevel="0" collapsed="false">
      <c r="A580" s="1" t="n">
        <v>579</v>
      </c>
      <c r="B580" s="24" t="s">
        <v>894</v>
      </c>
      <c r="C580" s="1" t="s">
        <v>31</v>
      </c>
      <c r="D580" s="1" t="s">
        <v>146</v>
      </c>
      <c r="E580" s="1" t="s">
        <v>148</v>
      </c>
      <c r="F580" s="1" t="n">
        <v>1</v>
      </c>
      <c r="G580" s="1" t="n">
        <v>1</v>
      </c>
      <c r="H580" s="25" t="s">
        <v>239</v>
      </c>
      <c r="I580" s="1" t="n">
        <v>0</v>
      </c>
      <c r="J580" s="1" t="n">
        <v>1492.7</v>
      </c>
      <c r="K580" s="1" t="n">
        <v>1481</v>
      </c>
      <c r="L580" s="26" t="n">
        <v>0.445</v>
      </c>
      <c r="M580" s="1" t="n">
        <v>15.3</v>
      </c>
      <c r="N580" s="1" t="n">
        <v>19.6</v>
      </c>
      <c r="O580" s="1" t="n">
        <v>1</v>
      </c>
      <c r="P580" s="1" t="n">
        <v>0.9</v>
      </c>
      <c r="Q580" s="1" t="n">
        <v>1</v>
      </c>
      <c r="R580" s="1" t="n">
        <v>0.8</v>
      </c>
      <c r="S580" s="1" t="n">
        <v>-1.1</v>
      </c>
      <c r="T580" s="1" t="n">
        <v>1493.6</v>
      </c>
      <c r="U580" s="1" t="n">
        <v>1480</v>
      </c>
      <c r="V580" s="1" t="s">
        <v>749</v>
      </c>
      <c r="W580" s="1" t="s">
        <v>517</v>
      </c>
    </row>
    <row r="581" customFormat="false" ht="15" hidden="false" customHeight="true" outlineLevel="0" collapsed="false">
      <c r="A581" s="1" t="n">
        <v>580</v>
      </c>
      <c r="B581" s="24" t="s">
        <v>895</v>
      </c>
      <c r="C581" s="1" t="s">
        <v>32</v>
      </c>
      <c r="D581" s="1" t="s">
        <v>194</v>
      </c>
      <c r="E581" s="1" t="s">
        <v>187</v>
      </c>
      <c r="F581" s="1" t="n">
        <v>0</v>
      </c>
      <c r="G581" s="1" t="n">
        <v>3</v>
      </c>
      <c r="H581" s="28" t="s">
        <v>246</v>
      </c>
      <c r="I581" s="1" t="n">
        <v>3</v>
      </c>
      <c r="J581" s="1" t="n">
        <v>1452.3</v>
      </c>
      <c r="K581" s="1" t="n">
        <v>1531.9</v>
      </c>
      <c r="L581" s="26" t="n">
        <v>0.322</v>
      </c>
      <c r="M581" s="1" t="n">
        <v>25.5</v>
      </c>
      <c r="N581" s="1" t="n">
        <v>36.3</v>
      </c>
      <c r="O581" s="1" t="n">
        <v>0.9</v>
      </c>
      <c r="P581" s="1" t="n">
        <v>1.35</v>
      </c>
      <c r="Q581" s="1" t="n">
        <v>1.3</v>
      </c>
      <c r="R581" s="1" t="n">
        <v>-8.2</v>
      </c>
      <c r="S581" s="1" t="n">
        <v>22.6</v>
      </c>
      <c r="T581" s="1" t="n">
        <v>1444.1</v>
      </c>
      <c r="U581" s="1" t="n">
        <v>1554.5</v>
      </c>
      <c r="V581" s="1" t="s">
        <v>566</v>
      </c>
      <c r="W581" s="1" t="s">
        <v>625</v>
      </c>
    </row>
    <row r="582" customFormat="false" ht="15" hidden="false" customHeight="true" outlineLevel="0" collapsed="false">
      <c r="A582" s="1" t="n">
        <v>581</v>
      </c>
      <c r="B582" s="24" t="s">
        <v>896</v>
      </c>
      <c r="C582" s="1" t="s">
        <v>30</v>
      </c>
      <c r="D582" s="1" t="s">
        <v>124</v>
      </c>
      <c r="E582" s="1" t="s">
        <v>167</v>
      </c>
      <c r="F582" s="1" t="n">
        <v>1</v>
      </c>
      <c r="G582" s="1" t="n">
        <v>0</v>
      </c>
      <c r="H582" s="27" t="s">
        <v>242</v>
      </c>
      <c r="I582" s="1" t="n">
        <v>1</v>
      </c>
      <c r="J582" s="1" t="n">
        <v>1493.7</v>
      </c>
      <c r="K582" s="1" t="n">
        <v>1508.1</v>
      </c>
      <c r="L582" s="26" t="n">
        <v>0.408</v>
      </c>
      <c r="M582" s="1" t="n">
        <v>20.3</v>
      </c>
      <c r="N582" s="1" t="n">
        <v>20.7</v>
      </c>
      <c r="O582" s="1" t="n">
        <v>1.04</v>
      </c>
      <c r="P582" s="1" t="n">
        <v>1</v>
      </c>
      <c r="Q582" s="1" t="n">
        <v>1</v>
      </c>
      <c r="R582" s="1" t="n">
        <v>14</v>
      </c>
      <c r="S582" s="1" t="n">
        <v>-12.3</v>
      </c>
      <c r="T582" s="1" t="n">
        <v>1507.7</v>
      </c>
      <c r="U582" s="1" t="n">
        <v>1495.8</v>
      </c>
      <c r="V582" s="1" t="s">
        <v>587</v>
      </c>
      <c r="W582" s="1" t="s">
        <v>467</v>
      </c>
    </row>
    <row r="583" customFormat="false" ht="15" hidden="false" customHeight="true" outlineLevel="0" collapsed="false">
      <c r="A583" s="1" t="n">
        <v>582</v>
      </c>
      <c r="B583" s="24" t="s">
        <v>897</v>
      </c>
      <c r="C583" s="1" t="s">
        <v>33</v>
      </c>
      <c r="D583" s="1" t="s">
        <v>159</v>
      </c>
      <c r="E583" s="1" t="s">
        <v>120</v>
      </c>
      <c r="F583" s="1" t="n">
        <v>0</v>
      </c>
      <c r="G583" s="1" t="n">
        <v>2</v>
      </c>
      <c r="H583" s="28" t="s">
        <v>246</v>
      </c>
      <c r="I583" s="1" t="n">
        <v>2</v>
      </c>
      <c r="J583" s="1" t="n">
        <v>1481.2</v>
      </c>
      <c r="K583" s="1" t="n">
        <v>1461.3</v>
      </c>
      <c r="L583" s="26" t="n">
        <v>0.457</v>
      </c>
      <c r="M583" s="1" t="n">
        <v>26.3</v>
      </c>
      <c r="N583" s="1" t="n">
        <v>31.9</v>
      </c>
      <c r="O583" s="1" t="n">
        <v>1.05</v>
      </c>
      <c r="P583" s="1" t="n">
        <v>1.35</v>
      </c>
      <c r="Q583" s="1" t="n">
        <v>1.15</v>
      </c>
      <c r="R583" s="1" t="n">
        <v>-12</v>
      </c>
      <c r="S583" s="1" t="n">
        <v>20.9</v>
      </c>
      <c r="T583" s="1" t="n">
        <v>1469.2</v>
      </c>
      <c r="U583" s="1" t="n">
        <v>1482.2</v>
      </c>
      <c r="V583" s="1" t="s">
        <v>666</v>
      </c>
      <c r="W583" s="1" t="s">
        <v>529</v>
      </c>
    </row>
    <row r="584" customFormat="false" ht="15" hidden="false" customHeight="true" outlineLevel="0" collapsed="false">
      <c r="A584" s="1" t="n">
        <v>583</v>
      </c>
      <c r="B584" s="24" t="s">
        <v>897</v>
      </c>
      <c r="C584" s="1" t="s">
        <v>33</v>
      </c>
      <c r="D584" s="1" t="s">
        <v>154</v>
      </c>
      <c r="E584" s="1" t="s">
        <v>156</v>
      </c>
      <c r="F584" s="1" t="n">
        <v>1</v>
      </c>
      <c r="G584" s="1" t="n">
        <v>0</v>
      </c>
      <c r="H584" s="27" t="s">
        <v>242</v>
      </c>
      <c r="I584" s="1" t="n">
        <v>1</v>
      </c>
      <c r="J584" s="1" t="n">
        <v>1556.8</v>
      </c>
      <c r="K584" s="1" t="n">
        <v>1497.7</v>
      </c>
      <c r="L584" s="26" t="n">
        <v>0.513</v>
      </c>
      <c r="M584" s="1" t="n">
        <v>23.4</v>
      </c>
      <c r="N584" s="1" t="n">
        <v>18.5</v>
      </c>
      <c r="O584" s="1" t="n">
        <v>0.93</v>
      </c>
      <c r="P584" s="1" t="n">
        <v>1</v>
      </c>
      <c r="Q584" s="1" t="n">
        <v>1</v>
      </c>
      <c r="R584" s="1" t="n">
        <v>13.8</v>
      </c>
      <c r="S584" s="1" t="n">
        <v>-9</v>
      </c>
      <c r="T584" s="1" t="n">
        <v>1570.5</v>
      </c>
      <c r="U584" s="1" t="n">
        <v>1488.7</v>
      </c>
      <c r="V584" s="1" t="s">
        <v>511</v>
      </c>
      <c r="W584" s="1" t="s">
        <v>562</v>
      </c>
    </row>
    <row r="585" customFormat="false" ht="15" hidden="false" customHeight="true" outlineLevel="0" collapsed="false">
      <c r="A585" s="1" t="n">
        <v>584</v>
      </c>
      <c r="B585" s="24" t="s">
        <v>898</v>
      </c>
      <c r="C585" s="1" t="s">
        <v>29</v>
      </c>
      <c r="D585" s="1" t="s">
        <v>125</v>
      </c>
      <c r="E585" s="1" t="s">
        <v>121</v>
      </c>
      <c r="F585" s="1" t="n">
        <v>1</v>
      </c>
      <c r="G585" s="1" t="n">
        <v>1</v>
      </c>
      <c r="H585" s="25" t="s">
        <v>239</v>
      </c>
      <c r="I585" s="1" t="n">
        <v>0</v>
      </c>
      <c r="J585" s="1" t="n">
        <v>1467</v>
      </c>
      <c r="K585" s="1" t="n">
        <v>1532.7</v>
      </c>
      <c r="L585" s="26" t="n">
        <v>0.34</v>
      </c>
      <c r="M585" s="1" t="n">
        <v>19.6</v>
      </c>
      <c r="N585" s="1" t="n">
        <v>23</v>
      </c>
      <c r="O585" s="1" t="n">
        <v>1</v>
      </c>
      <c r="P585" s="1" t="n">
        <v>1.15</v>
      </c>
      <c r="Q585" s="1" t="n">
        <v>1</v>
      </c>
      <c r="R585" s="1" t="n">
        <v>3.1</v>
      </c>
      <c r="S585" s="1" t="n">
        <v>-3.7</v>
      </c>
      <c r="T585" s="1" t="n">
        <v>1470.2</v>
      </c>
      <c r="U585" s="1" t="n">
        <v>1529</v>
      </c>
      <c r="V585" s="1" t="s">
        <v>676</v>
      </c>
      <c r="W585" s="1" t="s">
        <v>899</v>
      </c>
    </row>
    <row r="586" customFormat="false" ht="15" hidden="false" customHeight="true" outlineLevel="0" collapsed="false">
      <c r="A586" s="1" t="n">
        <v>585</v>
      </c>
      <c r="B586" s="24" t="s">
        <v>898</v>
      </c>
      <c r="C586" s="1" t="s">
        <v>32</v>
      </c>
      <c r="D586" s="1" t="s">
        <v>183</v>
      </c>
      <c r="E586" s="1" t="s">
        <v>198</v>
      </c>
      <c r="F586" s="1" t="n">
        <v>2</v>
      </c>
      <c r="G586" s="1" t="n">
        <v>0</v>
      </c>
      <c r="H586" s="27" t="s">
        <v>242</v>
      </c>
      <c r="I586" s="1" t="n">
        <v>2</v>
      </c>
      <c r="J586" s="1" t="n">
        <v>1527.8</v>
      </c>
      <c r="K586" s="1" t="n">
        <v>1500.2</v>
      </c>
      <c r="L586" s="26" t="n">
        <v>0.468</v>
      </c>
      <c r="M586" s="1" t="n">
        <v>25.5</v>
      </c>
      <c r="N586" s="1" t="n">
        <v>17.9</v>
      </c>
      <c r="O586" s="1" t="n">
        <v>0.97</v>
      </c>
      <c r="P586" s="1" t="n">
        <v>1</v>
      </c>
      <c r="Q586" s="1" t="n">
        <v>1.15</v>
      </c>
      <c r="R586" s="1" t="n">
        <v>18.7</v>
      </c>
      <c r="S586" s="1" t="n">
        <v>-9.5</v>
      </c>
      <c r="T586" s="1" t="n">
        <v>1546.5</v>
      </c>
      <c r="U586" s="1" t="n">
        <v>1490.6</v>
      </c>
      <c r="V586" s="1" t="s">
        <v>596</v>
      </c>
      <c r="W586" s="1" t="s">
        <v>713</v>
      </c>
    </row>
    <row r="587" customFormat="false" ht="15" hidden="false" customHeight="true" outlineLevel="0" collapsed="false">
      <c r="A587" s="1" t="n">
        <v>586</v>
      </c>
      <c r="B587" s="24" t="s">
        <v>900</v>
      </c>
      <c r="C587" s="1" t="s">
        <v>31</v>
      </c>
      <c r="D587" s="1" t="s">
        <v>22</v>
      </c>
      <c r="E587" s="1" t="s">
        <v>20</v>
      </c>
      <c r="F587" s="1" t="n">
        <v>1</v>
      </c>
      <c r="G587" s="1" t="n">
        <v>0</v>
      </c>
      <c r="H587" s="27" t="s">
        <v>242</v>
      </c>
      <c r="I587" s="1" t="n">
        <v>1</v>
      </c>
      <c r="J587" s="1" t="n">
        <v>1612.6</v>
      </c>
      <c r="K587" s="1" t="n">
        <v>1497.6</v>
      </c>
      <c r="L587" s="26" t="n">
        <v>0.592</v>
      </c>
      <c r="M587" s="1" t="n">
        <v>21.7</v>
      </c>
      <c r="N587" s="1" t="n">
        <v>14.6</v>
      </c>
      <c r="O587" s="1" t="n">
        <v>0.86</v>
      </c>
      <c r="P587" s="1" t="n">
        <v>1</v>
      </c>
      <c r="Q587" s="1" t="n">
        <v>1</v>
      </c>
      <c r="R587" s="1" t="n">
        <v>11</v>
      </c>
      <c r="S587" s="1" t="n">
        <v>-5.9</v>
      </c>
      <c r="T587" s="1" t="n">
        <v>1623.6</v>
      </c>
      <c r="U587" s="1" t="n">
        <v>1491.7</v>
      </c>
      <c r="V587" s="1" t="s">
        <v>640</v>
      </c>
      <c r="W587" s="1" t="s">
        <v>627</v>
      </c>
    </row>
    <row r="588" customFormat="false" ht="15" hidden="false" customHeight="true" outlineLevel="0" collapsed="false">
      <c r="A588" s="1" t="n">
        <v>587</v>
      </c>
      <c r="B588" s="24" t="s">
        <v>901</v>
      </c>
      <c r="C588" s="1" t="s">
        <v>30</v>
      </c>
      <c r="D588" s="1" t="s">
        <v>142</v>
      </c>
      <c r="E588" s="1" t="s">
        <v>18</v>
      </c>
      <c r="F588" s="1" t="n">
        <v>0</v>
      </c>
      <c r="G588" s="1" t="n">
        <v>3</v>
      </c>
      <c r="H588" s="28" t="s">
        <v>246</v>
      </c>
      <c r="I588" s="1" t="n">
        <v>3</v>
      </c>
      <c r="J588" s="1" t="n">
        <v>1501.2</v>
      </c>
      <c r="K588" s="1" t="n">
        <v>1635.9</v>
      </c>
      <c r="L588" s="26" t="n">
        <v>0.257</v>
      </c>
      <c r="M588" s="1" t="n">
        <v>27.7</v>
      </c>
      <c r="N588" s="1" t="n">
        <v>36.9</v>
      </c>
      <c r="O588" s="1" t="n">
        <v>0.83</v>
      </c>
      <c r="P588" s="1" t="n">
        <v>1.35</v>
      </c>
      <c r="Q588" s="1" t="n">
        <v>1.3</v>
      </c>
      <c r="R588" s="1" t="n">
        <v>-7.1</v>
      </c>
      <c r="S588" s="1" t="n">
        <v>20.6</v>
      </c>
      <c r="T588" s="1" t="n">
        <v>1494.1</v>
      </c>
      <c r="U588" s="1" t="n">
        <v>1656.4</v>
      </c>
      <c r="V588" s="1" t="s">
        <v>569</v>
      </c>
      <c r="W588" s="1" t="s">
        <v>606</v>
      </c>
    </row>
    <row r="589" customFormat="false" ht="15" hidden="false" customHeight="true" outlineLevel="0" collapsed="false">
      <c r="A589" s="1" t="n">
        <v>588</v>
      </c>
      <c r="B589" s="24" t="s">
        <v>902</v>
      </c>
      <c r="C589" s="1" t="s">
        <v>33</v>
      </c>
      <c r="D589" s="1" t="s">
        <v>155</v>
      </c>
      <c r="E589" s="1" t="s">
        <v>161</v>
      </c>
      <c r="F589" s="1" t="n">
        <v>2</v>
      </c>
      <c r="G589" s="1" t="n">
        <v>1</v>
      </c>
      <c r="H589" s="27" t="s">
        <v>242</v>
      </c>
      <c r="I589" s="1" t="n">
        <v>1</v>
      </c>
      <c r="J589" s="1" t="n">
        <v>1567</v>
      </c>
      <c r="K589" s="1" t="n">
        <v>1506.8</v>
      </c>
      <c r="L589" s="26" t="n">
        <v>0.515</v>
      </c>
      <c r="M589" s="1" t="n">
        <v>18.5</v>
      </c>
      <c r="N589" s="1" t="n">
        <v>14.9</v>
      </c>
      <c r="O589" s="1" t="n">
        <v>0.92</v>
      </c>
      <c r="P589" s="1" t="n">
        <v>1</v>
      </c>
      <c r="Q589" s="1" t="n">
        <v>1</v>
      </c>
      <c r="R589" s="1" t="n">
        <v>10.8</v>
      </c>
      <c r="S589" s="1" t="n">
        <v>-7.2</v>
      </c>
      <c r="T589" s="1" t="n">
        <v>1577.8</v>
      </c>
      <c r="U589" s="1" t="n">
        <v>1499.5</v>
      </c>
      <c r="V589" s="1" t="s">
        <v>384</v>
      </c>
      <c r="W589" s="1" t="s">
        <v>627</v>
      </c>
    </row>
    <row r="590" customFormat="false" ht="15" hidden="false" customHeight="true" outlineLevel="0" collapsed="false">
      <c r="A590" s="1" t="n">
        <v>589</v>
      </c>
      <c r="B590" s="24" t="s">
        <v>902</v>
      </c>
      <c r="C590" s="1" t="s">
        <v>31</v>
      </c>
      <c r="D590" s="1" t="s">
        <v>169</v>
      </c>
      <c r="E590" s="1" t="s">
        <v>164</v>
      </c>
      <c r="F590" s="1" t="n">
        <v>3</v>
      </c>
      <c r="G590" s="1" t="n">
        <v>0</v>
      </c>
      <c r="H590" s="27" t="s">
        <v>242</v>
      </c>
      <c r="I590" s="1" t="n">
        <v>3</v>
      </c>
      <c r="J590" s="1" t="n">
        <v>1601.1</v>
      </c>
      <c r="K590" s="1" t="n">
        <v>1546.5</v>
      </c>
      <c r="L590" s="26" t="n">
        <v>0.507</v>
      </c>
      <c r="M590" s="1" t="n">
        <v>32</v>
      </c>
      <c r="N590" s="1" t="n">
        <v>25.3</v>
      </c>
      <c r="O590" s="1" t="n">
        <v>0.93</v>
      </c>
      <c r="P590" s="1" t="n">
        <v>1</v>
      </c>
      <c r="Q590" s="1" t="n">
        <v>1.3</v>
      </c>
      <c r="R590" s="1" t="n">
        <v>25.4</v>
      </c>
      <c r="S590" s="1" t="n">
        <v>-12.5</v>
      </c>
      <c r="T590" s="1" t="n">
        <v>1626.5</v>
      </c>
      <c r="U590" s="1" t="n">
        <v>1534</v>
      </c>
      <c r="V590" s="1" t="s">
        <v>431</v>
      </c>
      <c r="W590" s="1" t="s">
        <v>537</v>
      </c>
    </row>
    <row r="591" customFormat="false" ht="15" hidden="false" customHeight="true" outlineLevel="0" collapsed="false">
      <c r="A591" s="1" t="n">
        <v>590</v>
      </c>
      <c r="B591" s="24" t="s">
        <v>903</v>
      </c>
      <c r="C591" s="1" t="s">
        <v>30</v>
      </c>
      <c r="D591" s="1" t="s">
        <v>114</v>
      </c>
      <c r="E591" s="1" t="s">
        <v>166</v>
      </c>
      <c r="F591" s="1" t="n">
        <v>1</v>
      </c>
      <c r="G591" s="1" t="n">
        <v>0</v>
      </c>
      <c r="H591" s="27" t="s">
        <v>242</v>
      </c>
      <c r="I591" s="1" t="n">
        <v>1</v>
      </c>
      <c r="J591" s="1" t="n">
        <v>1549.3</v>
      </c>
      <c r="K591" s="1" t="n">
        <v>1560.5</v>
      </c>
      <c r="L591" s="26" t="n">
        <v>0.413</v>
      </c>
      <c r="M591" s="1" t="n">
        <v>23.6</v>
      </c>
      <c r="N591" s="1" t="n">
        <v>22.6</v>
      </c>
      <c r="O591" s="1" t="n">
        <v>1.03</v>
      </c>
      <c r="P591" s="1" t="n">
        <v>1</v>
      </c>
      <c r="Q591" s="1" t="n">
        <v>1</v>
      </c>
      <c r="R591" s="1" t="n">
        <v>16.2</v>
      </c>
      <c r="S591" s="1" t="n">
        <v>-13.3</v>
      </c>
      <c r="T591" s="1" t="n">
        <v>1565.5</v>
      </c>
      <c r="U591" s="1" t="n">
        <v>1547.2</v>
      </c>
      <c r="V591" s="1" t="s">
        <v>604</v>
      </c>
      <c r="W591" s="1" t="s">
        <v>585</v>
      </c>
    </row>
    <row r="592" customFormat="false" ht="15" hidden="false" customHeight="true" outlineLevel="0" collapsed="false">
      <c r="A592" s="1" t="n">
        <v>591</v>
      </c>
      <c r="B592" s="24" t="s">
        <v>904</v>
      </c>
      <c r="C592" s="1" t="s">
        <v>31</v>
      </c>
      <c r="D592" s="1" t="s">
        <v>147</v>
      </c>
      <c r="E592" s="1" t="s">
        <v>165</v>
      </c>
      <c r="F592" s="1" t="n">
        <v>1</v>
      </c>
      <c r="G592" s="1" t="n">
        <v>1</v>
      </c>
      <c r="H592" s="25" t="s">
        <v>239</v>
      </c>
      <c r="I592" s="1" t="n">
        <v>0</v>
      </c>
      <c r="J592" s="1" t="n">
        <v>1511.5</v>
      </c>
      <c r="K592" s="1" t="n">
        <v>1502.2</v>
      </c>
      <c r="L592" s="26" t="n">
        <v>0.442</v>
      </c>
      <c r="M592" s="1" t="n">
        <v>18</v>
      </c>
      <c r="N592" s="1" t="n">
        <v>19.6</v>
      </c>
      <c r="O592" s="1" t="n">
        <v>1</v>
      </c>
      <c r="P592" s="1" t="n">
        <v>0.9</v>
      </c>
      <c r="Q592" s="1" t="n">
        <v>1</v>
      </c>
      <c r="R592" s="1" t="n">
        <v>1.1</v>
      </c>
      <c r="S592" s="1" t="n">
        <v>-1.1</v>
      </c>
      <c r="T592" s="1" t="n">
        <v>1512.6</v>
      </c>
      <c r="U592" s="1" t="n">
        <v>1501.1</v>
      </c>
      <c r="V592" s="1" t="s">
        <v>756</v>
      </c>
      <c r="W592" s="1" t="s">
        <v>749</v>
      </c>
    </row>
    <row r="593" customFormat="false" ht="15" hidden="false" customHeight="true" outlineLevel="0" collapsed="false">
      <c r="A593" s="1" t="n">
        <v>592</v>
      </c>
      <c r="B593" s="24" t="s">
        <v>905</v>
      </c>
      <c r="C593" s="1" t="s">
        <v>31</v>
      </c>
      <c r="D593" s="1" t="s">
        <v>170</v>
      </c>
      <c r="E593" s="1" t="s">
        <v>174</v>
      </c>
      <c r="F593" s="1" t="n">
        <v>0</v>
      </c>
      <c r="G593" s="1" t="n">
        <v>1</v>
      </c>
      <c r="H593" s="28" t="s">
        <v>246</v>
      </c>
      <c r="I593" s="1" t="n">
        <v>1</v>
      </c>
      <c r="J593" s="1" t="n">
        <v>1456.9</v>
      </c>
      <c r="K593" s="1" t="n">
        <v>1461.2</v>
      </c>
      <c r="L593" s="26" t="n">
        <v>0.422</v>
      </c>
      <c r="M593" s="1" t="n">
        <v>22.8</v>
      </c>
      <c r="N593" s="1" t="n">
        <v>26.3</v>
      </c>
      <c r="O593" s="1" t="n">
        <v>0.99</v>
      </c>
      <c r="P593" s="1" t="n">
        <v>1.35</v>
      </c>
      <c r="Q593" s="1" t="n">
        <v>1</v>
      </c>
      <c r="R593" s="1" t="n">
        <v>-9.6</v>
      </c>
      <c r="S593" s="1" t="n">
        <v>13.7</v>
      </c>
      <c r="T593" s="1" t="n">
        <v>1447.2</v>
      </c>
      <c r="U593" s="1" t="n">
        <v>1474.9</v>
      </c>
      <c r="V593" s="1" t="s">
        <v>754</v>
      </c>
      <c r="W593" s="1" t="s">
        <v>673</v>
      </c>
    </row>
    <row r="594" customFormat="false" ht="15" hidden="false" customHeight="true" outlineLevel="0" collapsed="false">
      <c r="A594" s="1" t="n">
        <v>593</v>
      </c>
      <c r="B594" s="24" t="s">
        <v>906</v>
      </c>
      <c r="C594" s="1" t="s">
        <v>29</v>
      </c>
      <c r="D594" s="1" t="s">
        <v>132</v>
      </c>
      <c r="E594" s="1" t="s">
        <v>137</v>
      </c>
      <c r="F594" s="1" t="n">
        <v>0</v>
      </c>
      <c r="G594" s="1" t="n">
        <v>2</v>
      </c>
      <c r="H594" s="28" t="s">
        <v>246</v>
      </c>
      <c r="I594" s="1" t="n">
        <v>2</v>
      </c>
      <c r="J594" s="1" t="n">
        <v>1545.5</v>
      </c>
      <c r="K594" s="1" t="n">
        <v>1498.9</v>
      </c>
      <c r="L594" s="26" t="n">
        <v>0.495</v>
      </c>
      <c r="M594" s="1" t="n">
        <v>32.9</v>
      </c>
      <c r="N594" s="1" t="n">
        <v>39.9</v>
      </c>
      <c r="O594" s="1" t="n">
        <v>1.12</v>
      </c>
      <c r="P594" s="1" t="n">
        <v>1.35</v>
      </c>
      <c r="Q594" s="1" t="n">
        <v>1.15</v>
      </c>
      <c r="R594" s="1" t="n">
        <v>-16.3</v>
      </c>
      <c r="S594" s="1" t="n">
        <v>27.7</v>
      </c>
      <c r="T594" s="1" t="n">
        <v>1529.2</v>
      </c>
      <c r="U594" s="1" t="n">
        <v>1526.6</v>
      </c>
      <c r="V594" s="1" t="s">
        <v>701</v>
      </c>
      <c r="W594" s="1" t="s">
        <v>673</v>
      </c>
    </row>
    <row r="595" customFormat="false" ht="15" hidden="false" customHeight="true" outlineLevel="0" collapsed="false">
      <c r="A595" s="1" t="n">
        <v>594</v>
      </c>
      <c r="B595" s="24" t="s">
        <v>907</v>
      </c>
      <c r="C595" s="1" t="s">
        <v>32</v>
      </c>
      <c r="D595" s="1" t="s">
        <v>198</v>
      </c>
      <c r="E595" s="1" t="s">
        <v>194</v>
      </c>
      <c r="F595" s="1" t="n">
        <v>3</v>
      </c>
      <c r="G595" s="1" t="n">
        <v>1</v>
      </c>
      <c r="H595" s="27" t="s">
        <v>242</v>
      </c>
      <c r="I595" s="1" t="n">
        <v>2</v>
      </c>
      <c r="J595" s="1" t="n">
        <v>1490.6</v>
      </c>
      <c r="K595" s="1" t="n">
        <v>1444.1</v>
      </c>
      <c r="L595" s="26" t="n">
        <v>0.495</v>
      </c>
      <c r="M595" s="1" t="n">
        <v>18.4</v>
      </c>
      <c r="N595" s="1" t="n">
        <v>17.5</v>
      </c>
      <c r="O595" s="1" t="n">
        <v>0.94</v>
      </c>
      <c r="P595" s="1" t="n">
        <v>1</v>
      </c>
      <c r="Q595" s="1" t="n">
        <v>1.15</v>
      </c>
      <c r="R595" s="1" t="n">
        <v>13</v>
      </c>
      <c r="S595" s="1" t="n">
        <v>-8.8</v>
      </c>
      <c r="T595" s="1" t="n">
        <v>1503.6</v>
      </c>
      <c r="U595" s="1" t="n">
        <v>1435.2</v>
      </c>
      <c r="V595" s="1" t="s">
        <v>487</v>
      </c>
      <c r="W595" s="1" t="s">
        <v>627</v>
      </c>
    </row>
    <row r="596" customFormat="false" ht="15" hidden="false" customHeight="true" outlineLevel="0" collapsed="false">
      <c r="A596" s="1" t="n">
        <v>595</v>
      </c>
      <c r="B596" s="24" t="s">
        <v>908</v>
      </c>
      <c r="C596" s="1" t="s">
        <v>31</v>
      </c>
      <c r="D596" s="1" t="s">
        <v>168</v>
      </c>
      <c r="E596" s="1" t="s">
        <v>163</v>
      </c>
      <c r="F596" s="1" t="n">
        <v>1</v>
      </c>
      <c r="G596" s="1" t="n">
        <v>0</v>
      </c>
      <c r="H596" s="27" t="s">
        <v>242</v>
      </c>
      <c r="I596" s="1" t="n">
        <v>1</v>
      </c>
      <c r="J596" s="1" t="n">
        <v>1464.8</v>
      </c>
      <c r="K596" s="1" t="n">
        <v>1473.5</v>
      </c>
      <c r="L596" s="26" t="n">
        <v>0.416</v>
      </c>
      <c r="M596" s="1" t="n">
        <v>20</v>
      </c>
      <c r="N596" s="1" t="n">
        <v>17.4</v>
      </c>
      <c r="O596" s="1" t="n">
        <v>1.02</v>
      </c>
      <c r="P596" s="1" t="n">
        <v>1</v>
      </c>
      <c r="Q596" s="1" t="n">
        <v>1</v>
      </c>
      <c r="R596" s="1" t="n">
        <v>13.7</v>
      </c>
      <c r="S596" s="1" t="n">
        <v>-10.1</v>
      </c>
      <c r="T596" s="1" t="n">
        <v>1478.5</v>
      </c>
      <c r="U596" s="1" t="n">
        <v>1463.4</v>
      </c>
      <c r="V596" s="1" t="s">
        <v>688</v>
      </c>
      <c r="W596" s="1" t="s">
        <v>627</v>
      </c>
    </row>
    <row r="597" customFormat="false" ht="15" hidden="false" customHeight="true" outlineLevel="0" collapsed="false">
      <c r="A597" s="1" t="n">
        <v>596</v>
      </c>
      <c r="B597" s="24" t="s">
        <v>908</v>
      </c>
      <c r="C597" s="1" t="s">
        <v>33</v>
      </c>
      <c r="D597" s="1" t="s">
        <v>143</v>
      </c>
      <c r="E597" s="1" t="s">
        <v>157</v>
      </c>
      <c r="F597" s="1" t="n">
        <v>0</v>
      </c>
      <c r="G597" s="1" t="n">
        <v>2</v>
      </c>
      <c r="H597" s="28" t="s">
        <v>246</v>
      </c>
      <c r="I597" s="1" t="n">
        <v>2</v>
      </c>
      <c r="J597" s="1" t="n">
        <v>1534.4</v>
      </c>
      <c r="K597" s="1" t="n">
        <v>1529.8</v>
      </c>
      <c r="L597" s="26" t="n">
        <v>0.435</v>
      </c>
      <c r="M597" s="1" t="n">
        <v>25.4</v>
      </c>
      <c r="N597" s="1" t="n">
        <v>30.7</v>
      </c>
      <c r="O597" s="1" t="n">
        <v>1.01</v>
      </c>
      <c r="P597" s="1" t="n">
        <v>1.35</v>
      </c>
      <c r="Q597" s="1" t="n">
        <v>1.15</v>
      </c>
      <c r="R597" s="1" t="n">
        <v>-11</v>
      </c>
      <c r="S597" s="1" t="n">
        <v>19.5</v>
      </c>
      <c r="T597" s="1" t="n">
        <v>1523.3</v>
      </c>
      <c r="U597" s="1" t="n">
        <v>1549.3</v>
      </c>
      <c r="V597" s="1" t="s">
        <v>544</v>
      </c>
      <c r="W597" s="1" t="s">
        <v>529</v>
      </c>
    </row>
    <row r="598" customFormat="false" ht="15" hidden="false" customHeight="true" outlineLevel="0" collapsed="false">
      <c r="A598" s="1" t="n">
        <v>597</v>
      </c>
      <c r="B598" s="24" t="s">
        <v>909</v>
      </c>
      <c r="C598" s="1" t="s">
        <v>30</v>
      </c>
      <c r="D598" s="1" t="s">
        <v>173</v>
      </c>
      <c r="E598" s="1" t="s">
        <v>151</v>
      </c>
      <c r="F598" s="1" t="n">
        <v>2</v>
      </c>
      <c r="G598" s="1" t="n">
        <v>1</v>
      </c>
      <c r="H598" s="27" t="s">
        <v>242</v>
      </c>
      <c r="I598" s="1" t="n">
        <v>1</v>
      </c>
      <c r="J598" s="1" t="n">
        <v>1527.5</v>
      </c>
      <c r="K598" s="1" t="n">
        <v>1479.6</v>
      </c>
      <c r="L598" s="26" t="n">
        <v>0.497</v>
      </c>
      <c r="M598" s="1" t="n">
        <v>18.8</v>
      </c>
      <c r="N598" s="1" t="n">
        <v>17.9</v>
      </c>
      <c r="O598" s="1" t="n">
        <v>0.94</v>
      </c>
      <c r="P598" s="1" t="n">
        <v>1</v>
      </c>
      <c r="Q598" s="1" t="n">
        <v>1</v>
      </c>
      <c r="R598" s="1" t="n">
        <v>11.3</v>
      </c>
      <c r="S598" s="1" t="n">
        <v>-9</v>
      </c>
      <c r="T598" s="1" t="n">
        <v>1538.9</v>
      </c>
      <c r="U598" s="1" t="n">
        <v>1470.7</v>
      </c>
      <c r="V598" s="1" t="s">
        <v>779</v>
      </c>
      <c r="W598" s="1" t="s">
        <v>383</v>
      </c>
    </row>
    <row r="599" customFormat="false" ht="15" hidden="false" customHeight="true" outlineLevel="0" collapsed="false">
      <c r="A599" s="1" t="n">
        <v>598</v>
      </c>
      <c r="B599" s="24" t="s">
        <v>909</v>
      </c>
      <c r="C599" s="1" t="s">
        <v>29</v>
      </c>
      <c r="D599" s="1" t="s">
        <v>129</v>
      </c>
      <c r="E599" s="1" t="s">
        <v>133</v>
      </c>
      <c r="F599" s="1" t="n">
        <v>1</v>
      </c>
      <c r="G599" s="1" t="n">
        <v>1</v>
      </c>
      <c r="H599" s="25" t="s">
        <v>239</v>
      </c>
      <c r="I599" s="1" t="n">
        <v>0</v>
      </c>
      <c r="J599" s="1" t="n">
        <v>1577.1</v>
      </c>
      <c r="K599" s="1" t="n">
        <v>1432.7</v>
      </c>
      <c r="L599" s="26" t="n">
        <v>0.633</v>
      </c>
      <c r="M599" s="1" t="n">
        <v>19.8</v>
      </c>
      <c r="N599" s="1" t="n">
        <v>19.6</v>
      </c>
      <c r="O599" s="1" t="n">
        <v>1</v>
      </c>
      <c r="P599" s="1" t="n">
        <v>0.9</v>
      </c>
      <c r="Q599" s="1" t="n">
        <v>1</v>
      </c>
      <c r="R599" s="1" t="n">
        <v>-2.6</v>
      </c>
      <c r="S599" s="1" t="n">
        <v>2.6</v>
      </c>
      <c r="T599" s="1" t="n">
        <v>1574.5</v>
      </c>
      <c r="U599" s="1" t="n">
        <v>1435.3</v>
      </c>
      <c r="V599" s="1" t="s">
        <v>775</v>
      </c>
      <c r="W599" s="1" t="s">
        <v>589</v>
      </c>
    </row>
    <row r="600" customFormat="false" ht="15" hidden="false" customHeight="true" outlineLevel="0" collapsed="false">
      <c r="A600" s="1" t="n">
        <v>599</v>
      </c>
      <c r="B600" s="24" t="s">
        <v>910</v>
      </c>
      <c r="C600" s="1" t="s">
        <v>30</v>
      </c>
      <c r="D600" s="1" t="s">
        <v>16</v>
      </c>
      <c r="E600" s="1" t="s">
        <v>123</v>
      </c>
      <c r="F600" s="1" t="n">
        <v>1</v>
      </c>
      <c r="G600" s="1" t="n">
        <v>2</v>
      </c>
      <c r="H600" s="28" t="s">
        <v>246</v>
      </c>
      <c r="I600" s="1" t="n">
        <v>1</v>
      </c>
      <c r="J600" s="1" t="n">
        <v>1659.6</v>
      </c>
      <c r="K600" s="1" t="n">
        <v>1480.3</v>
      </c>
      <c r="L600" s="26" t="n">
        <v>0.678</v>
      </c>
      <c r="M600" s="1" t="n">
        <v>40</v>
      </c>
      <c r="N600" s="1" t="n">
        <v>43</v>
      </c>
      <c r="O600" s="1" t="n">
        <v>1.45</v>
      </c>
      <c r="P600" s="1" t="n">
        <v>1.35</v>
      </c>
      <c r="Q600" s="1" t="n">
        <v>1</v>
      </c>
      <c r="R600" s="1" t="n">
        <v>-27.1</v>
      </c>
      <c r="S600" s="1" t="n">
        <v>33.5</v>
      </c>
      <c r="T600" s="1" t="n">
        <v>1632.4</v>
      </c>
      <c r="U600" s="1" t="n">
        <v>1513.8</v>
      </c>
      <c r="V600" s="1" t="s">
        <v>767</v>
      </c>
      <c r="W600" s="1" t="s">
        <v>491</v>
      </c>
    </row>
    <row r="601" customFormat="false" ht="15" hidden="false" customHeight="true" outlineLevel="0" collapsed="false">
      <c r="A601" s="1" t="n">
        <v>600</v>
      </c>
      <c r="B601" s="24" t="s">
        <v>911</v>
      </c>
      <c r="C601" s="1" t="s">
        <v>31</v>
      </c>
      <c r="D601" s="1" t="s">
        <v>178</v>
      </c>
      <c r="E601" s="1" t="s">
        <v>148</v>
      </c>
      <c r="F601" s="1" t="n">
        <v>1</v>
      </c>
      <c r="G601" s="1" t="n">
        <v>1</v>
      </c>
      <c r="H601" s="25" t="s">
        <v>239</v>
      </c>
      <c r="I601" s="1" t="n">
        <v>0</v>
      </c>
      <c r="J601" s="1" t="n">
        <v>1460</v>
      </c>
      <c r="K601" s="1" t="n">
        <v>1480</v>
      </c>
      <c r="L601" s="26" t="n">
        <v>0.401</v>
      </c>
      <c r="M601" s="1" t="n">
        <v>19.6</v>
      </c>
      <c r="N601" s="1" t="n">
        <v>19.6</v>
      </c>
      <c r="O601" s="1" t="n">
        <v>1</v>
      </c>
      <c r="P601" s="1" t="n">
        <v>1.15</v>
      </c>
      <c r="Q601" s="1" t="n">
        <v>1</v>
      </c>
      <c r="R601" s="1" t="n">
        <v>1.9</v>
      </c>
      <c r="S601" s="1" t="n">
        <v>-1.9</v>
      </c>
      <c r="T601" s="1" t="n">
        <v>1462</v>
      </c>
      <c r="U601" s="1" t="n">
        <v>1478</v>
      </c>
      <c r="V601" s="1" t="s">
        <v>663</v>
      </c>
      <c r="W601" s="1" t="s">
        <v>527</v>
      </c>
    </row>
    <row r="602" customFormat="false" ht="15" hidden="false" customHeight="true" outlineLevel="0" collapsed="false">
      <c r="A602" s="1" t="n">
        <v>601</v>
      </c>
      <c r="B602" s="24" t="s">
        <v>912</v>
      </c>
      <c r="C602" s="1" t="s">
        <v>32</v>
      </c>
      <c r="D602" s="1" t="s">
        <v>191</v>
      </c>
      <c r="E602" s="1" t="s">
        <v>186</v>
      </c>
      <c r="F602" s="1" t="n">
        <v>1</v>
      </c>
      <c r="G602" s="1" t="n">
        <v>0</v>
      </c>
      <c r="H602" s="27" t="s">
        <v>242</v>
      </c>
      <c r="I602" s="1" t="n">
        <v>1</v>
      </c>
      <c r="J602" s="1" t="n">
        <v>1488.3</v>
      </c>
      <c r="K602" s="1" t="n">
        <v>1422.8</v>
      </c>
      <c r="L602" s="26" t="n">
        <v>0.522</v>
      </c>
      <c r="M602" s="1" t="n">
        <v>21.1</v>
      </c>
      <c r="N602" s="1" t="n">
        <v>15.6</v>
      </c>
      <c r="O602" s="1" t="n">
        <v>0.92</v>
      </c>
      <c r="P602" s="1" t="n">
        <v>1</v>
      </c>
      <c r="Q602" s="1" t="n">
        <v>1</v>
      </c>
      <c r="R602" s="1" t="n">
        <v>12.2</v>
      </c>
      <c r="S602" s="1" t="n">
        <v>-7.5</v>
      </c>
      <c r="T602" s="1" t="n">
        <v>1500.5</v>
      </c>
      <c r="U602" s="1" t="n">
        <v>1415.3</v>
      </c>
      <c r="V602" s="1" t="s">
        <v>772</v>
      </c>
      <c r="W602" s="1" t="s">
        <v>489</v>
      </c>
    </row>
    <row r="603" customFormat="false" ht="15" hidden="false" customHeight="true" outlineLevel="0" collapsed="false">
      <c r="A603" s="1" t="n">
        <v>602</v>
      </c>
      <c r="B603" s="24" t="s">
        <v>912</v>
      </c>
      <c r="C603" s="1" t="s">
        <v>32</v>
      </c>
      <c r="D603" s="1" t="s">
        <v>188</v>
      </c>
      <c r="E603" s="1" t="s">
        <v>184</v>
      </c>
      <c r="F603" s="1" t="n">
        <v>1</v>
      </c>
      <c r="G603" s="1" t="n">
        <v>2</v>
      </c>
      <c r="H603" s="28" t="s">
        <v>246</v>
      </c>
      <c r="I603" s="1" t="n">
        <v>1</v>
      </c>
      <c r="J603" s="1" t="n">
        <v>1525.1</v>
      </c>
      <c r="K603" s="1" t="n">
        <v>1564.4</v>
      </c>
      <c r="L603" s="26" t="n">
        <v>0.374</v>
      </c>
      <c r="M603" s="1" t="n">
        <v>24.4</v>
      </c>
      <c r="N603" s="1" t="n">
        <v>25.7</v>
      </c>
      <c r="O603" s="1" t="n">
        <v>0.95</v>
      </c>
      <c r="P603" s="1" t="n">
        <v>1.35</v>
      </c>
      <c r="Q603" s="1" t="n">
        <v>1</v>
      </c>
      <c r="R603" s="1" t="n">
        <v>-9.1</v>
      </c>
      <c r="S603" s="1" t="n">
        <v>12.2</v>
      </c>
      <c r="T603" s="1" t="n">
        <v>1516</v>
      </c>
      <c r="U603" s="1" t="n">
        <v>1576.6</v>
      </c>
      <c r="V603" s="1" t="s">
        <v>441</v>
      </c>
      <c r="W603" s="1" t="s">
        <v>820</v>
      </c>
    </row>
    <row r="604" customFormat="false" ht="15" hidden="false" customHeight="true" outlineLevel="0" collapsed="false">
      <c r="A604" s="1" t="n">
        <v>603</v>
      </c>
      <c r="B604" s="24" t="s">
        <v>912</v>
      </c>
      <c r="C604" s="1" t="s">
        <v>32</v>
      </c>
      <c r="D604" s="1" t="s">
        <v>189</v>
      </c>
      <c r="E604" s="1" t="s">
        <v>183</v>
      </c>
      <c r="F604" s="1" t="n">
        <v>3</v>
      </c>
      <c r="G604" s="1" t="n">
        <v>1</v>
      </c>
      <c r="H604" s="27" t="s">
        <v>242</v>
      </c>
      <c r="I604" s="1" t="n">
        <v>2</v>
      </c>
      <c r="J604" s="1" t="n">
        <v>1526.1</v>
      </c>
      <c r="K604" s="1" t="n">
        <v>1546.5</v>
      </c>
      <c r="L604" s="26" t="n">
        <v>0.4</v>
      </c>
      <c r="M604" s="1" t="n">
        <v>24.2</v>
      </c>
      <c r="N604" s="1" t="n">
        <v>25.3</v>
      </c>
      <c r="O604" s="1" t="n">
        <v>1.05</v>
      </c>
      <c r="P604" s="1" t="n">
        <v>1</v>
      </c>
      <c r="Q604" s="1" t="n">
        <v>1.15</v>
      </c>
      <c r="R604" s="1" t="n">
        <v>19.3</v>
      </c>
      <c r="S604" s="1" t="n">
        <v>-15.2</v>
      </c>
      <c r="T604" s="1" t="n">
        <v>1545.4</v>
      </c>
      <c r="U604" s="1" t="n">
        <v>1531.3</v>
      </c>
      <c r="V604" s="1" t="s">
        <v>668</v>
      </c>
      <c r="W604" s="1" t="s">
        <v>588</v>
      </c>
    </row>
    <row r="605" customFormat="false" ht="15" hidden="false" customHeight="true" outlineLevel="0" collapsed="false">
      <c r="A605" s="1" t="n">
        <v>604</v>
      </c>
      <c r="B605" s="24" t="s">
        <v>912</v>
      </c>
      <c r="C605" s="1" t="s">
        <v>32</v>
      </c>
      <c r="D605" s="1" t="s">
        <v>192</v>
      </c>
      <c r="E605" s="1" t="s">
        <v>190</v>
      </c>
      <c r="F605" s="1" t="n">
        <v>2</v>
      </c>
      <c r="G605" s="1" t="n">
        <v>2</v>
      </c>
      <c r="H605" s="25" t="s">
        <v>239</v>
      </c>
      <c r="I605" s="1" t="n">
        <v>0</v>
      </c>
      <c r="J605" s="1" t="n">
        <v>1510.9</v>
      </c>
      <c r="K605" s="1" t="n">
        <v>1537.7</v>
      </c>
      <c r="L605" s="26" t="n">
        <v>0.391</v>
      </c>
      <c r="M605" s="1" t="n">
        <v>21.9</v>
      </c>
      <c r="N605" s="1" t="n">
        <v>21.9</v>
      </c>
      <c r="O605" s="1" t="n">
        <v>1</v>
      </c>
      <c r="P605" s="1" t="n">
        <v>1.15</v>
      </c>
      <c r="Q605" s="1" t="n">
        <v>1</v>
      </c>
      <c r="R605" s="1" t="n">
        <v>2.4</v>
      </c>
      <c r="S605" s="1" t="n">
        <v>-2.4</v>
      </c>
      <c r="T605" s="1" t="n">
        <v>1513.3</v>
      </c>
      <c r="U605" s="1" t="n">
        <v>1535.4</v>
      </c>
      <c r="V605" s="1" t="s">
        <v>913</v>
      </c>
      <c r="W605" s="1" t="s">
        <v>804</v>
      </c>
    </row>
    <row r="606" customFormat="false" ht="15" hidden="false" customHeight="true" outlineLevel="0" collapsed="false">
      <c r="A606" s="1" t="n">
        <v>605</v>
      </c>
      <c r="B606" s="24" t="s">
        <v>912</v>
      </c>
      <c r="C606" s="1" t="s">
        <v>32</v>
      </c>
      <c r="D606" s="1" t="s">
        <v>185</v>
      </c>
      <c r="E606" s="1" t="s">
        <v>197</v>
      </c>
      <c r="F606" s="1" t="n">
        <v>1</v>
      </c>
      <c r="G606" s="1" t="n">
        <v>5</v>
      </c>
      <c r="H606" s="28" t="s">
        <v>246</v>
      </c>
      <c r="I606" s="1" t="n">
        <v>4</v>
      </c>
      <c r="J606" s="1" t="n">
        <v>1569.9</v>
      </c>
      <c r="K606" s="1" t="n">
        <v>1532.2</v>
      </c>
      <c r="L606" s="26" t="n">
        <v>0.482</v>
      </c>
      <c r="M606" s="1" t="n">
        <v>42.1</v>
      </c>
      <c r="N606" s="1" t="n">
        <v>44.3</v>
      </c>
      <c r="O606" s="1" t="n">
        <v>1.09</v>
      </c>
      <c r="P606" s="1" t="n">
        <v>1.35</v>
      </c>
      <c r="Q606" s="1" t="n">
        <v>1.5</v>
      </c>
      <c r="R606" s="1" t="n">
        <v>-20.3</v>
      </c>
      <c r="S606" s="1" t="n">
        <v>34.7</v>
      </c>
      <c r="T606" s="1" t="n">
        <v>1549.6</v>
      </c>
      <c r="U606" s="1" t="n">
        <v>1566.9</v>
      </c>
      <c r="V606" s="1" t="s">
        <v>423</v>
      </c>
      <c r="W606" s="1" t="s">
        <v>722</v>
      </c>
    </row>
    <row r="607" customFormat="false" ht="15" hidden="false" customHeight="true" outlineLevel="0" collapsed="false">
      <c r="A607" s="1" t="n">
        <v>606</v>
      </c>
      <c r="B607" s="24" t="s">
        <v>914</v>
      </c>
      <c r="C607" s="1" t="s">
        <v>29</v>
      </c>
      <c r="D607" s="1" t="s">
        <v>126</v>
      </c>
      <c r="E607" s="1" t="s">
        <v>125</v>
      </c>
      <c r="F607" s="1" t="n">
        <v>1</v>
      </c>
      <c r="G607" s="1" t="n">
        <v>0</v>
      </c>
      <c r="H607" s="27" t="s">
        <v>242</v>
      </c>
      <c r="I607" s="1" t="n">
        <v>1</v>
      </c>
      <c r="J607" s="1" t="n">
        <v>1541.4</v>
      </c>
      <c r="K607" s="1" t="n">
        <v>1470.2</v>
      </c>
      <c r="L607" s="26" t="n">
        <v>0.531</v>
      </c>
      <c r="M607" s="1" t="n">
        <v>23</v>
      </c>
      <c r="N607" s="1" t="n">
        <v>18.2</v>
      </c>
      <c r="O607" s="1" t="n">
        <v>0.91</v>
      </c>
      <c r="P607" s="1" t="n">
        <v>1</v>
      </c>
      <c r="Q607" s="1" t="n">
        <v>1</v>
      </c>
      <c r="R607" s="1" t="n">
        <v>13.1</v>
      </c>
      <c r="S607" s="1" t="n">
        <v>-8.6</v>
      </c>
      <c r="T607" s="1" t="n">
        <v>1554.5</v>
      </c>
      <c r="U607" s="1" t="n">
        <v>1461.6</v>
      </c>
      <c r="V607" s="1" t="s">
        <v>422</v>
      </c>
      <c r="W607" s="1" t="s">
        <v>809</v>
      </c>
    </row>
    <row r="608" customFormat="false" ht="15" hidden="false" customHeight="true" outlineLevel="0" collapsed="false">
      <c r="A608" s="1" t="n">
        <v>607</v>
      </c>
      <c r="B608" s="24" t="s">
        <v>914</v>
      </c>
      <c r="C608" s="1" t="s">
        <v>29</v>
      </c>
      <c r="D608" s="1" t="s">
        <v>152</v>
      </c>
      <c r="E608" s="1" t="s">
        <v>179</v>
      </c>
      <c r="F608" s="1" t="n">
        <v>4</v>
      </c>
      <c r="G608" s="1" t="n">
        <v>1</v>
      </c>
      <c r="H608" s="27" t="s">
        <v>242</v>
      </c>
      <c r="I608" s="1" t="n">
        <v>3</v>
      </c>
      <c r="J608" s="1" t="n">
        <v>1508.7</v>
      </c>
      <c r="K608" s="1" t="n">
        <v>1463.4</v>
      </c>
      <c r="L608" s="26" t="n">
        <v>0.493</v>
      </c>
      <c r="M608" s="1" t="n">
        <v>24.5</v>
      </c>
      <c r="N608" s="1" t="n">
        <v>19.8</v>
      </c>
      <c r="O608" s="1" t="n">
        <v>0.94</v>
      </c>
      <c r="P608" s="1" t="n">
        <v>1</v>
      </c>
      <c r="Q608" s="1" t="n">
        <v>1.3</v>
      </c>
      <c r="R608" s="1" t="n">
        <v>19.8</v>
      </c>
      <c r="S608" s="1" t="n">
        <v>-10</v>
      </c>
      <c r="T608" s="1" t="n">
        <v>1528.5</v>
      </c>
      <c r="U608" s="1" t="n">
        <v>1453.3</v>
      </c>
      <c r="V608" s="1" t="s">
        <v>617</v>
      </c>
      <c r="W608" s="1" t="s">
        <v>492</v>
      </c>
    </row>
    <row r="609" customFormat="false" ht="15" hidden="false" customHeight="true" outlineLevel="0" collapsed="false">
      <c r="A609" s="1" t="n">
        <v>608</v>
      </c>
      <c r="B609" s="24" t="s">
        <v>914</v>
      </c>
      <c r="C609" s="1" t="s">
        <v>29</v>
      </c>
      <c r="D609" s="1" t="s">
        <v>131</v>
      </c>
      <c r="E609" s="1" t="s">
        <v>127</v>
      </c>
      <c r="F609" s="1" t="n">
        <v>2</v>
      </c>
      <c r="G609" s="1" t="n">
        <v>4</v>
      </c>
      <c r="H609" s="28" t="s">
        <v>246</v>
      </c>
      <c r="I609" s="1" t="n">
        <v>2</v>
      </c>
      <c r="J609" s="1" t="n">
        <v>1494.6</v>
      </c>
      <c r="K609" s="1" t="n">
        <v>1512.2</v>
      </c>
      <c r="L609" s="26" t="n">
        <v>0.404</v>
      </c>
      <c r="M609" s="1" t="n">
        <v>28.8</v>
      </c>
      <c r="N609" s="1" t="n">
        <v>28.8</v>
      </c>
      <c r="O609" s="1" t="n">
        <v>0.98</v>
      </c>
      <c r="P609" s="1" t="n">
        <v>1.35</v>
      </c>
      <c r="Q609" s="1" t="n">
        <v>1.15</v>
      </c>
      <c r="R609" s="1" t="n">
        <v>-11.7</v>
      </c>
      <c r="S609" s="1" t="n">
        <v>17.4</v>
      </c>
      <c r="T609" s="1" t="n">
        <v>1483</v>
      </c>
      <c r="U609" s="1" t="n">
        <v>1529.6</v>
      </c>
      <c r="V609" s="1" t="s">
        <v>667</v>
      </c>
      <c r="W609" s="1" t="s">
        <v>487</v>
      </c>
    </row>
    <row r="610" customFormat="false" ht="15" hidden="false" customHeight="true" outlineLevel="0" collapsed="false">
      <c r="A610" s="1" t="n">
        <v>609</v>
      </c>
      <c r="B610" s="24" t="s">
        <v>914</v>
      </c>
      <c r="C610" s="1" t="s">
        <v>29</v>
      </c>
      <c r="D610" s="1" t="s">
        <v>153</v>
      </c>
      <c r="E610" s="1" t="s">
        <v>132</v>
      </c>
      <c r="F610" s="1" t="n">
        <v>1</v>
      </c>
      <c r="G610" s="1" t="n">
        <v>1</v>
      </c>
      <c r="H610" s="25" t="s">
        <v>239</v>
      </c>
      <c r="I610" s="1" t="n">
        <v>0</v>
      </c>
      <c r="J610" s="1" t="n">
        <v>1463.2</v>
      </c>
      <c r="K610" s="1" t="n">
        <v>1529.2</v>
      </c>
      <c r="L610" s="26" t="n">
        <v>0.339</v>
      </c>
      <c r="M610" s="1" t="n">
        <v>23</v>
      </c>
      <c r="N610" s="1" t="n">
        <v>19.6</v>
      </c>
      <c r="O610" s="1" t="n">
        <v>1</v>
      </c>
      <c r="P610" s="1" t="n">
        <v>1.15</v>
      </c>
      <c r="Q610" s="1" t="n">
        <v>1</v>
      </c>
      <c r="R610" s="1" t="n">
        <v>3.7</v>
      </c>
      <c r="S610" s="1" t="n">
        <v>-3.1</v>
      </c>
      <c r="T610" s="1" t="n">
        <v>1466.9</v>
      </c>
      <c r="U610" s="1" t="n">
        <v>1526.1</v>
      </c>
      <c r="V610" s="1" t="s">
        <v>883</v>
      </c>
      <c r="W610" s="1" t="s">
        <v>564</v>
      </c>
    </row>
    <row r="611" customFormat="false" ht="15" hidden="false" customHeight="true" outlineLevel="0" collapsed="false">
      <c r="A611" s="1" t="n">
        <v>610</v>
      </c>
      <c r="B611" s="24" t="s">
        <v>915</v>
      </c>
      <c r="C611" s="1" t="s">
        <v>30</v>
      </c>
      <c r="D611" s="1" t="s">
        <v>119</v>
      </c>
      <c r="E611" s="1" t="s">
        <v>142</v>
      </c>
      <c r="F611" s="1" t="n">
        <v>1</v>
      </c>
      <c r="G611" s="1" t="n">
        <v>1</v>
      </c>
      <c r="H611" s="25" t="s">
        <v>239</v>
      </c>
      <c r="I611" s="1" t="n">
        <v>0</v>
      </c>
      <c r="J611" s="1" t="n">
        <v>1475.1</v>
      </c>
      <c r="K611" s="1" t="n">
        <v>1494.1</v>
      </c>
      <c r="L611" s="26" t="n">
        <v>0.402</v>
      </c>
      <c r="M611" s="1" t="n">
        <v>19.6</v>
      </c>
      <c r="N611" s="1" t="n">
        <v>19.6</v>
      </c>
      <c r="O611" s="1" t="n">
        <v>1</v>
      </c>
      <c r="P611" s="1" t="n">
        <v>1.15</v>
      </c>
      <c r="Q611" s="1" t="n">
        <v>1</v>
      </c>
      <c r="R611" s="1" t="n">
        <v>1.9</v>
      </c>
      <c r="S611" s="1" t="n">
        <v>-1.9</v>
      </c>
      <c r="T611" s="1" t="n">
        <v>1477</v>
      </c>
      <c r="U611" s="1" t="n">
        <v>1492.2</v>
      </c>
      <c r="V611" s="1" t="s">
        <v>589</v>
      </c>
      <c r="W611" s="1" t="s">
        <v>765</v>
      </c>
    </row>
    <row r="612" customFormat="false" ht="15" hidden="false" customHeight="true" outlineLevel="0" collapsed="false">
      <c r="A612" s="1" t="n">
        <v>611</v>
      </c>
      <c r="B612" s="24" t="s">
        <v>916</v>
      </c>
      <c r="C612" s="1" t="s">
        <v>33</v>
      </c>
      <c r="D612" s="1" t="s">
        <v>171</v>
      </c>
      <c r="E612" s="1" t="s">
        <v>150</v>
      </c>
      <c r="F612" s="1" t="n">
        <v>5</v>
      </c>
      <c r="G612" s="1" t="n">
        <v>0</v>
      </c>
      <c r="H612" s="27" t="s">
        <v>242</v>
      </c>
      <c r="I612" s="1" t="n">
        <v>5</v>
      </c>
      <c r="J612" s="1" t="n">
        <v>1486.1</v>
      </c>
      <c r="K612" s="1" t="n">
        <v>1485.2</v>
      </c>
      <c r="L612" s="26" t="n">
        <v>0.43</v>
      </c>
      <c r="M612" s="1" t="n">
        <v>29.3</v>
      </c>
      <c r="N612" s="1" t="n">
        <v>24.2</v>
      </c>
      <c r="O612" s="1" t="n">
        <v>1</v>
      </c>
      <c r="P612" s="1" t="n">
        <v>1</v>
      </c>
      <c r="Q612" s="1" t="n">
        <v>1.5</v>
      </c>
      <c r="R612" s="1" t="n">
        <v>25.5</v>
      </c>
      <c r="S612" s="1" t="n">
        <v>-13.8</v>
      </c>
      <c r="T612" s="1" t="n">
        <v>1511.6</v>
      </c>
      <c r="U612" s="1" t="n">
        <v>1471.4</v>
      </c>
      <c r="V612" s="1" t="s">
        <v>651</v>
      </c>
      <c r="W612" s="1" t="s">
        <v>569</v>
      </c>
    </row>
    <row r="613" customFormat="false" ht="15" hidden="false" customHeight="true" outlineLevel="0" collapsed="false">
      <c r="A613" s="1" t="n">
        <v>612</v>
      </c>
      <c r="B613" s="24" t="s">
        <v>917</v>
      </c>
      <c r="C613" s="1" t="s">
        <v>31</v>
      </c>
      <c r="D613" s="1" t="s">
        <v>145</v>
      </c>
      <c r="E613" s="1" t="s">
        <v>147</v>
      </c>
      <c r="F613" s="1" t="n">
        <v>3</v>
      </c>
      <c r="G613" s="1" t="n">
        <v>0</v>
      </c>
      <c r="H613" s="27" t="s">
        <v>242</v>
      </c>
      <c r="I613" s="1" t="n">
        <v>3</v>
      </c>
      <c r="J613" s="1" t="n">
        <v>1560.4</v>
      </c>
      <c r="K613" s="1" t="n">
        <v>1512.6</v>
      </c>
      <c r="L613" s="26" t="n">
        <v>0.497</v>
      </c>
      <c r="M613" s="1" t="n">
        <v>28.1</v>
      </c>
      <c r="N613" s="1" t="n">
        <v>23.2</v>
      </c>
      <c r="O613" s="1" t="n">
        <v>0.94</v>
      </c>
      <c r="P613" s="1" t="n">
        <v>1</v>
      </c>
      <c r="Q613" s="1" t="n">
        <v>1.3</v>
      </c>
      <c r="R613" s="1" t="n">
        <v>22.6</v>
      </c>
      <c r="S613" s="1" t="n">
        <v>-11.7</v>
      </c>
      <c r="T613" s="1" t="n">
        <v>1583</v>
      </c>
      <c r="U613" s="1" t="n">
        <v>1500.9</v>
      </c>
      <c r="V613" s="1" t="s">
        <v>480</v>
      </c>
      <c r="W613" s="1" t="s">
        <v>573</v>
      </c>
    </row>
    <row r="614" customFormat="false" ht="15" hidden="false" customHeight="true" outlineLevel="0" collapsed="false">
      <c r="A614" s="1" t="n">
        <v>613</v>
      </c>
      <c r="B614" s="24" t="s">
        <v>918</v>
      </c>
      <c r="C614" s="1" t="s">
        <v>30</v>
      </c>
      <c r="D614" s="1" t="s">
        <v>176</v>
      </c>
      <c r="E614" s="1" t="s">
        <v>118</v>
      </c>
      <c r="F614" s="1" t="n">
        <v>3</v>
      </c>
      <c r="G614" s="1" t="n">
        <v>1</v>
      </c>
      <c r="H614" s="27" t="s">
        <v>242</v>
      </c>
      <c r="I614" s="1" t="n">
        <v>2</v>
      </c>
      <c r="J614" s="1" t="n">
        <v>1457</v>
      </c>
      <c r="K614" s="1" t="n">
        <v>1512.2</v>
      </c>
      <c r="L614" s="26" t="n">
        <v>0.353</v>
      </c>
      <c r="M614" s="1" t="n">
        <v>22.2</v>
      </c>
      <c r="N614" s="1" t="n">
        <v>24.9</v>
      </c>
      <c r="O614" s="1" t="n">
        <v>1.14</v>
      </c>
      <c r="P614" s="1" t="n">
        <v>1</v>
      </c>
      <c r="Q614" s="1" t="n">
        <v>1.15</v>
      </c>
      <c r="R614" s="1" t="n">
        <v>18.8</v>
      </c>
      <c r="S614" s="1" t="n">
        <v>-16.1</v>
      </c>
      <c r="T614" s="1" t="n">
        <v>1475.9</v>
      </c>
      <c r="U614" s="1" t="n">
        <v>1496.1</v>
      </c>
      <c r="V614" s="1" t="s">
        <v>568</v>
      </c>
      <c r="W614" s="1" t="s">
        <v>573</v>
      </c>
    </row>
    <row r="615" customFormat="false" ht="15" hidden="false" customHeight="true" outlineLevel="0" collapsed="false">
      <c r="A615" s="1" t="n">
        <v>614</v>
      </c>
      <c r="B615" s="24" t="s">
        <v>918</v>
      </c>
      <c r="C615" s="1" t="s">
        <v>32</v>
      </c>
      <c r="D615" s="1" t="s">
        <v>195</v>
      </c>
      <c r="E615" s="1" t="s">
        <v>15</v>
      </c>
      <c r="F615" s="1" t="n">
        <v>1</v>
      </c>
      <c r="G615" s="1" t="n">
        <v>1</v>
      </c>
      <c r="H615" s="25" t="s">
        <v>239</v>
      </c>
      <c r="I615" s="1" t="n">
        <v>0</v>
      </c>
      <c r="J615" s="1" t="n">
        <v>1546.6</v>
      </c>
      <c r="K615" s="1" t="n">
        <v>1684.8</v>
      </c>
      <c r="L615" s="26" t="n">
        <v>0.253</v>
      </c>
      <c r="M615" s="1" t="n">
        <v>25.3</v>
      </c>
      <c r="N615" s="1" t="n">
        <v>27.6</v>
      </c>
      <c r="O615" s="1" t="n">
        <v>1</v>
      </c>
      <c r="P615" s="1" t="n">
        <v>1.15</v>
      </c>
      <c r="Q615" s="1" t="n">
        <v>1</v>
      </c>
      <c r="R615" s="1" t="n">
        <v>6.3</v>
      </c>
      <c r="S615" s="1" t="n">
        <v>-6.8</v>
      </c>
      <c r="T615" s="1" t="n">
        <v>1552.9</v>
      </c>
      <c r="U615" s="1" t="n">
        <v>1678</v>
      </c>
      <c r="V615" s="1" t="s">
        <v>553</v>
      </c>
      <c r="W615" s="1" t="s">
        <v>510</v>
      </c>
    </row>
    <row r="616" customFormat="false" ht="15" hidden="false" customHeight="true" outlineLevel="0" collapsed="false">
      <c r="A616" s="1" t="n">
        <v>615</v>
      </c>
      <c r="B616" s="24" t="s">
        <v>918</v>
      </c>
      <c r="C616" s="1" t="s">
        <v>29</v>
      </c>
      <c r="D616" s="1" t="s">
        <v>137</v>
      </c>
      <c r="E616" s="1" t="s">
        <v>130</v>
      </c>
      <c r="F616" s="1" t="n">
        <v>2</v>
      </c>
      <c r="G616" s="1" t="n">
        <v>5</v>
      </c>
      <c r="H616" s="28" t="s">
        <v>246</v>
      </c>
      <c r="I616" s="1" t="n">
        <v>3</v>
      </c>
      <c r="J616" s="1" t="n">
        <v>1526.6</v>
      </c>
      <c r="K616" s="1" t="n">
        <v>1577.5</v>
      </c>
      <c r="L616" s="26" t="n">
        <v>0.359</v>
      </c>
      <c r="M616" s="1" t="n">
        <v>31.2</v>
      </c>
      <c r="N616" s="1" t="n">
        <v>31.2</v>
      </c>
      <c r="O616" s="1" t="n">
        <v>0.94</v>
      </c>
      <c r="P616" s="1" t="n">
        <v>1.35</v>
      </c>
      <c r="Q616" s="1" t="n">
        <v>1.3</v>
      </c>
      <c r="R616" s="1" t="n">
        <v>-11.2</v>
      </c>
      <c r="S616" s="1" t="n">
        <v>20.6</v>
      </c>
      <c r="T616" s="1" t="n">
        <v>1515.4</v>
      </c>
      <c r="U616" s="1" t="n">
        <v>1598.1</v>
      </c>
      <c r="V616" s="1" t="s">
        <v>514</v>
      </c>
      <c r="W616" s="1" t="s">
        <v>543</v>
      </c>
    </row>
    <row r="617" customFormat="false" ht="15" hidden="false" customHeight="true" outlineLevel="0" collapsed="false">
      <c r="A617" s="1" t="n">
        <v>616</v>
      </c>
      <c r="B617" s="24" t="s">
        <v>919</v>
      </c>
      <c r="C617" s="1" t="s">
        <v>33</v>
      </c>
      <c r="D617" s="1" t="s">
        <v>134</v>
      </c>
      <c r="E617" s="1" t="s">
        <v>161</v>
      </c>
      <c r="F617" s="1" t="n">
        <v>3</v>
      </c>
      <c r="G617" s="1" t="n">
        <v>1</v>
      </c>
      <c r="H617" s="27" t="s">
        <v>242</v>
      </c>
      <c r="I617" s="1" t="n">
        <v>2</v>
      </c>
      <c r="J617" s="1" t="n">
        <v>1493.6</v>
      </c>
      <c r="K617" s="1" t="n">
        <v>1499.5</v>
      </c>
      <c r="L617" s="26" t="n">
        <v>0.42</v>
      </c>
      <c r="M617" s="1" t="n">
        <v>19.8</v>
      </c>
      <c r="N617" s="1" t="n">
        <v>18.8</v>
      </c>
      <c r="O617" s="1" t="n">
        <v>1.01</v>
      </c>
      <c r="P617" s="1" t="n">
        <v>1</v>
      </c>
      <c r="Q617" s="1" t="n">
        <v>1.15</v>
      </c>
      <c r="R617" s="1" t="n">
        <v>15.5</v>
      </c>
      <c r="S617" s="1" t="n">
        <v>-10.9</v>
      </c>
      <c r="T617" s="1" t="n">
        <v>1509</v>
      </c>
      <c r="U617" s="1" t="n">
        <v>1488.6</v>
      </c>
      <c r="V617" s="1" t="s">
        <v>651</v>
      </c>
      <c r="W617" s="1" t="s">
        <v>532</v>
      </c>
    </row>
    <row r="618" customFormat="false" ht="15" hidden="false" customHeight="true" outlineLevel="0" collapsed="false">
      <c r="A618" s="1" t="n">
        <v>617</v>
      </c>
      <c r="B618" s="24" t="s">
        <v>920</v>
      </c>
      <c r="C618" s="1" t="s">
        <v>31</v>
      </c>
      <c r="D618" s="1" t="s">
        <v>164</v>
      </c>
      <c r="E618" s="1" t="s">
        <v>170</v>
      </c>
      <c r="F618" s="1" t="n">
        <v>3</v>
      </c>
      <c r="G618" s="1" t="n">
        <v>0</v>
      </c>
      <c r="H618" s="27" t="s">
        <v>242</v>
      </c>
      <c r="I618" s="1" t="n">
        <v>3</v>
      </c>
      <c r="J618" s="1" t="n">
        <v>1534</v>
      </c>
      <c r="K618" s="1" t="n">
        <v>1447.2</v>
      </c>
      <c r="L618" s="26" t="n">
        <v>0.553</v>
      </c>
      <c r="M618" s="1" t="n">
        <v>29.3</v>
      </c>
      <c r="N618" s="1" t="n">
        <v>18.7</v>
      </c>
      <c r="O618" s="1" t="n">
        <v>0.89</v>
      </c>
      <c r="P618" s="1" t="n">
        <v>1</v>
      </c>
      <c r="Q618" s="1" t="n">
        <v>1.3</v>
      </c>
      <c r="R618" s="1" t="n">
        <v>21.9</v>
      </c>
      <c r="S618" s="1" t="n">
        <v>-8.4</v>
      </c>
      <c r="T618" s="1" t="n">
        <v>1555.9</v>
      </c>
      <c r="U618" s="1" t="n">
        <v>1438.9</v>
      </c>
      <c r="V618" s="1" t="s">
        <v>484</v>
      </c>
      <c r="W618" s="1" t="s">
        <v>532</v>
      </c>
    </row>
    <row r="619" customFormat="false" ht="15" hidden="false" customHeight="true" outlineLevel="0" collapsed="false">
      <c r="A619" s="1" t="n">
        <v>618</v>
      </c>
      <c r="B619" s="24" t="s">
        <v>921</v>
      </c>
      <c r="C619" s="1" t="s">
        <v>30</v>
      </c>
      <c r="D619" s="1" t="s">
        <v>175</v>
      </c>
      <c r="E619" s="1" t="s">
        <v>182</v>
      </c>
      <c r="F619" s="1" t="n">
        <v>0</v>
      </c>
      <c r="G619" s="1" t="n">
        <v>5</v>
      </c>
      <c r="H619" s="28" t="s">
        <v>246</v>
      </c>
      <c r="I619" s="1" t="n">
        <v>5</v>
      </c>
      <c r="J619" s="1" t="n">
        <v>1448.5</v>
      </c>
      <c r="K619" s="1" t="n">
        <v>1605.6</v>
      </c>
      <c r="L619" s="26" t="n">
        <v>0.233</v>
      </c>
      <c r="M619" s="1" t="n">
        <v>26.3</v>
      </c>
      <c r="N619" s="1" t="n">
        <v>40</v>
      </c>
      <c r="O619" s="1" t="n">
        <v>0.8</v>
      </c>
      <c r="P619" s="1" t="n">
        <v>1.35</v>
      </c>
      <c r="Q619" s="1" t="n">
        <v>1.5</v>
      </c>
      <c r="R619" s="1" t="n">
        <v>-6.1</v>
      </c>
      <c r="S619" s="1" t="n">
        <v>21.3</v>
      </c>
      <c r="T619" s="1" t="n">
        <v>1442.4</v>
      </c>
      <c r="U619" s="1" t="n">
        <v>1626.9</v>
      </c>
      <c r="V619" s="1" t="s">
        <v>489</v>
      </c>
      <c r="W619" s="1" t="s">
        <v>629</v>
      </c>
    </row>
    <row r="620" customFormat="false" ht="15" hidden="false" customHeight="true" outlineLevel="0" collapsed="false">
      <c r="A620" s="1" t="n">
        <v>619</v>
      </c>
      <c r="B620" s="24" t="s">
        <v>921</v>
      </c>
      <c r="C620" s="1" t="s">
        <v>33</v>
      </c>
      <c r="D620" s="1" t="s">
        <v>17</v>
      </c>
      <c r="E620" s="1" t="s">
        <v>159</v>
      </c>
      <c r="F620" s="1" t="n">
        <v>1</v>
      </c>
      <c r="G620" s="1" t="n">
        <v>1</v>
      </c>
      <c r="H620" s="25" t="s">
        <v>239</v>
      </c>
      <c r="I620" s="1" t="n">
        <v>0</v>
      </c>
      <c r="J620" s="1" t="n">
        <v>1682.5</v>
      </c>
      <c r="K620" s="1" t="n">
        <v>1469.2</v>
      </c>
      <c r="L620" s="26" t="n">
        <v>0.719</v>
      </c>
      <c r="M620" s="1" t="n">
        <v>21.6</v>
      </c>
      <c r="N620" s="1" t="n">
        <v>19.6</v>
      </c>
      <c r="O620" s="1" t="n">
        <v>1</v>
      </c>
      <c r="P620" s="1" t="n">
        <v>0.9</v>
      </c>
      <c r="Q620" s="1" t="n">
        <v>1</v>
      </c>
      <c r="R620" s="1" t="n">
        <v>-4.7</v>
      </c>
      <c r="S620" s="1" t="n">
        <v>4.3</v>
      </c>
      <c r="T620" s="1" t="n">
        <v>1677.8</v>
      </c>
      <c r="U620" s="1" t="n">
        <v>1473.5</v>
      </c>
      <c r="V620" s="1" t="s">
        <v>510</v>
      </c>
      <c r="W620" s="1" t="s">
        <v>483</v>
      </c>
    </row>
    <row r="621" customFormat="false" ht="15" hidden="false" customHeight="true" outlineLevel="0" collapsed="false">
      <c r="A621" s="1" t="n">
        <v>620</v>
      </c>
      <c r="B621" s="24" t="s">
        <v>922</v>
      </c>
      <c r="C621" s="1" t="s">
        <v>31</v>
      </c>
      <c r="D621" s="1" t="s">
        <v>165</v>
      </c>
      <c r="E621" s="1" t="s">
        <v>136</v>
      </c>
      <c r="F621" s="1" t="n">
        <v>0</v>
      </c>
      <c r="G621" s="1" t="n">
        <v>2</v>
      </c>
      <c r="H621" s="28" t="s">
        <v>246</v>
      </c>
      <c r="I621" s="1" t="n">
        <v>2</v>
      </c>
      <c r="J621" s="1" t="n">
        <v>1501.1</v>
      </c>
      <c r="K621" s="1" t="n">
        <v>1472.3</v>
      </c>
      <c r="L621" s="26" t="n">
        <v>0.47</v>
      </c>
      <c r="M621" s="1" t="n">
        <v>26.9</v>
      </c>
      <c r="N621" s="1" t="n">
        <v>38.3</v>
      </c>
      <c r="O621" s="1" t="n">
        <v>1.07</v>
      </c>
      <c r="P621" s="1" t="n">
        <v>1.35</v>
      </c>
      <c r="Q621" s="1" t="n">
        <v>1.15</v>
      </c>
      <c r="R621" s="1" t="n">
        <v>-12.6</v>
      </c>
      <c r="S621" s="1" t="n">
        <v>25.6</v>
      </c>
      <c r="T621" s="1" t="n">
        <v>1488.5</v>
      </c>
      <c r="U621" s="1" t="n">
        <v>1497.9</v>
      </c>
      <c r="V621" s="1" t="s">
        <v>445</v>
      </c>
      <c r="W621" s="1" t="s">
        <v>480</v>
      </c>
    </row>
    <row r="622" customFormat="false" ht="15" hidden="false" customHeight="true" outlineLevel="0" collapsed="false">
      <c r="A622" s="1" t="n">
        <v>621</v>
      </c>
      <c r="B622" s="24" t="s">
        <v>923</v>
      </c>
      <c r="C622" s="1" t="s">
        <v>30</v>
      </c>
      <c r="D622" s="1" t="s">
        <v>181</v>
      </c>
      <c r="E622" s="1" t="s">
        <v>117</v>
      </c>
      <c r="F622" s="1" t="n">
        <v>2</v>
      </c>
      <c r="G622" s="1" t="n">
        <v>2</v>
      </c>
      <c r="H622" s="25" t="s">
        <v>239</v>
      </c>
      <c r="I622" s="1" t="n">
        <v>0</v>
      </c>
      <c r="J622" s="1" t="n">
        <v>1573.7</v>
      </c>
      <c r="K622" s="1" t="n">
        <v>1545.5</v>
      </c>
      <c r="L622" s="26" t="n">
        <v>0.469</v>
      </c>
      <c r="M622" s="1" t="n">
        <v>17.1</v>
      </c>
      <c r="N622" s="1" t="n">
        <v>24</v>
      </c>
      <c r="O622" s="1" t="n">
        <v>1</v>
      </c>
      <c r="P622" s="1" t="n">
        <v>0.9</v>
      </c>
      <c r="Q622" s="1" t="n">
        <v>1</v>
      </c>
      <c r="R622" s="1" t="n">
        <v>0.5</v>
      </c>
      <c r="S622" s="1" t="n">
        <v>-0.8</v>
      </c>
      <c r="T622" s="1" t="n">
        <v>1574.2</v>
      </c>
      <c r="U622" s="1" t="n">
        <v>1544.8</v>
      </c>
      <c r="V622" s="1" t="s">
        <v>706</v>
      </c>
      <c r="W622" s="1" t="s">
        <v>498</v>
      </c>
    </row>
    <row r="623" customFormat="false" ht="15" hidden="false" customHeight="true" outlineLevel="0" collapsed="false">
      <c r="A623" s="1" t="n">
        <v>622</v>
      </c>
      <c r="B623" s="24" t="s">
        <v>924</v>
      </c>
      <c r="C623" s="1" t="s">
        <v>29</v>
      </c>
      <c r="D623" s="1" t="s">
        <v>121</v>
      </c>
      <c r="E623" s="1" t="s">
        <v>128</v>
      </c>
      <c r="F623" s="1" t="n">
        <v>4</v>
      </c>
      <c r="G623" s="1" t="n">
        <v>0</v>
      </c>
      <c r="H623" s="27" t="s">
        <v>242</v>
      </c>
      <c r="I623" s="1" t="n">
        <v>4</v>
      </c>
      <c r="J623" s="1" t="n">
        <v>1529</v>
      </c>
      <c r="K623" s="1" t="n">
        <v>1479.7</v>
      </c>
      <c r="L623" s="26" t="n">
        <v>0.499</v>
      </c>
      <c r="M623" s="1" t="n">
        <v>32.4</v>
      </c>
      <c r="N623" s="1" t="n">
        <v>26.7</v>
      </c>
      <c r="O623" s="1" t="n">
        <v>0.94</v>
      </c>
      <c r="P623" s="1" t="n">
        <v>1</v>
      </c>
      <c r="Q623" s="1" t="n">
        <v>1.5</v>
      </c>
      <c r="R623" s="1" t="n">
        <v>25.9</v>
      </c>
      <c r="S623" s="1" t="n">
        <v>-13.4</v>
      </c>
      <c r="T623" s="1" t="n">
        <v>1554.9</v>
      </c>
      <c r="U623" s="1" t="n">
        <v>1466.3</v>
      </c>
      <c r="V623" s="1" t="s">
        <v>726</v>
      </c>
      <c r="W623" s="1" t="s">
        <v>520</v>
      </c>
    </row>
    <row r="624" customFormat="false" ht="15" hidden="false" customHeight="true" outlineLevel="0" collapsed="false">
      <c r="A624" s="1" t="n">
        <v>623</v>
      </c>
      <c r="B624" s="24" t="s">
        <v>924</v>
      </c>
      <c r="C624" s="1" t="s">
        <v>29</v>
      </c>
      <c r="D624" s="1" t="s">
        <v>180</v>
      </c>
      <c r="E624" s="1" t="s">
        <v>122</v>
      </c>
      <c r="F624" s="1" t="n">
        <v>1</v>
      </c>
      <c r="G624" s="1" t="n">
        <v>1</v>
      </c>
      <c r="H624" s="25" t="s">
        <v>239</v>
      </c>
      <c r="I624" s="1" t="n">
        <v>0</v>
      </c>
      <c r="J624" s="1" t="n">
        <v>1574.8</v>
      </c>
      <c r="K624" s="1" t="n">
        <v>1523.7</v>
      </c>
      <c r="L624" s="26" t="n">
        <v>0.502</v>
      </c>
      <c r="M624" s="1" t="n">
        <v>19.8</v>
      </c>
      <c r="N624" s="1" t="n">
        <v>23</v>
      </c>
      <c r="O624" s="1" t="n">
        <v>1</v>
      </c>
      <c r="P624" s="1" t="n">
        <v>0.9</v>
      </c>
      <c r="Q624" s="1" t="n">
        <v>1</v>
      </c>
      <c r="R624" s="1" t="n">
        <v>0</v>
      </c>
      <c r="S624" s="1" t="n">
        <v>0</v>
      </c>
      <c r="T624" s="1" t="n">
        <v>1574.8</v>
      </c>
      <c r="U624" s="1" t="n">
        <v>1523.7</v>
      </c>
      <c r="V624" s="1" t="s">
        <v>553</v>
      </c>
      <c r="W624" s="1" t="s">
        <v>528</v>
      </c>
    </row>
    <row r="625" customFormat="false" ht="15" hidden="false" customHeight="true" outlineLevel="0" collapsed="false">
      <c r="A625" s="1" t="n">
        <v>624</v>
      </c>
      <c r="B625" s="24" t="s">
        <v>924</v>
      </c>
      <c r="C625" s="1" t="s">
        <v>29</v>
      </c>
      <c r="D625" s="1" t="s">
        <v>162</v>
      </c>
      <c r="E625" s="1" t="s">
        <v>138</v>
      </c>
      <c r="F625" s="1" t="n">
        <v>3</v>
      </c>
      <c r="G625" s="1" t="n">
        <v>0</v>
      </c>
      <c r="H625" s="27" t="s">
        <v>242</v>
      </c>
      <c r="I625" s="1" t="n">
        <v>3</v>
      </c>
      <c r="J625" s="1" t="n">
        <v>1582.8</v>
      </c>
      <c r="K625" s="1" t="n">
        <v>1534</v>
      </c>
      <c r="L625" s="26" t="n">
        <v>0.498</v>
      </c>
      <c r="M625" s="1" t="n">
        <v>28.1</v>
      </c>
      <c r="N625" s="1" t="n">
        <v>23.2</v>
      </c>
      <c r="O625" s="1" t="n">
        <v>0.94</v>
      </c>
      <c r="P625" s="1" t="n">
        <v>1</v>
      </c>
      <c r="Q625" s="1" t="n">
        <v>1.3</v>
      </c>
      <c r="R625" s="1" t="n">
        <v>22.5</v>
      </c>
      <c r="S625" s="1" t="n">
        <v>-11.6</v>
      </c>
      <c r="T625" s="1" t="n">
        <v>1605.3</v>
      </c>
      <c r="U625" s="1" t="n">
        <v>1522.4</v>
      </c>
      <c r="V625" s="1" t="s">
        <v>593</v>
      </c>
      <c r="W625" s="1" t="s">
        <v>551</v>
      </c>
    </row>
    <row r="626" customFormat="false" ht="15" hidden="false" customHeight="true" outlineLevel="0" collapsed="false">
      <c r="A626" s="1" t="n">
        <v>625</v>
      </c>
      <c r="B626" s="24" t="s">
        <v>925</v>
      </c>
      <c r="C626" s="1" t="s">
        <v>33</v>
      </c>
      <c r="D626" s="1" t="s">
        <v>160</v>
      </c>
      <c r="E626" s="1" t="s">
        <v>144</v>
      </c>
      <c r="F626" s="1" t="n">
        <v>2</v>
      </c>
      <c r="G626" s="1" t="n">
        <v>2</v>
      </c>
      <c r="H626" s="25" t="s">
        <v>239</v>
      </c>
      <c r="I626" s="1" t="n">
        <v>0</v>
      </c>
      <c r="J626" s="1" t="n">
        <v>1444.2</v>
      </c>
      <c r="K626" s="1" t="n">
        <v>1585.6</v>
      </c>
      <c r="L626" s="26" t="n">
        <v>0.249</v>
      </c>
      <c r="M626" s="1" t="n">
        <v>18.6</v>
      </c>
      <c r="N626" s="1" t="n">
        <v>21.9</v>
      </c>
      <c r="O626" s="1" t="n">
        <v>1</v>
      </c>
      <c r="P626" s="1" t="n">
        <v>1.15</v>
      </c>
      <c r="Q626" s="1" t="n">
        <v>1</v>
      </c>
      <c r="R626" s="1" t="n">
        <v>4.7</v>
      </c>
      <c r="S626" s="1" t="n">
        <v>-5.5</v>
      </c>
      <c r="T626" s="1" t="n">
        <v>1448.9</v>
      </c>
      <c r="U626" s="1" t="n">
        <v>1580.1</v>
      </c>
      <c r="V626" s="1" t="s">
        <v>615</v>
      </c>
      <c r="W626" s="1" t="s">
        <v>637</v>
      </c>
    </row>
    <row r="627" customFormat="false" ht="15" hidden="false" customHeight="true" outlineLevel="0" collapsed="false">
      <c r="A627" s="1" t="n">
        <v>626</v>
      </c>
      <c r="B627" s="24" t="s">
        <v>925</v>
      </c>
      <c r="C627" s="1" t="s">
        <v>31</v>
      </c>
      <c r="D627" s="1" t="s">
        <v>139</v>
      </c>
      <c r="E627" s="1" t="s">
        <v>169</v>
      </c>
      <c r="F627" s="1" t="n">
        <v>3</v>
      </c>
      <c r="G627" s="1" t="n">
        <v>1</v>
      </c>
      <c r="H627" s="27" t="s">
        <v>242</v>
      </c>
      <c r="I627" s="1" t="n">
        <v>2</v>
      </c>
      <c r="J627" s="1" t="n">
        <v>1477.3</v>
      </c>
      <c r="K627" s="1" t="n">
        <v>1626.5</v>
      </c>
      <c r="L627" s="26" t="n">
        <v>0.241</v>
      </c>
      <c r="M627" s="1" t="n">
        <v>31.6</v>
      </c>
      <c r="N627" s="1" t="n">
        <v>36</v>
      </c>
      <c r="O627" s="1" t="n">
        <v>1.37</v>
      </c>
      <c r="P627" s="1" t="n">
        <v>1</v>
      </c>
      <c r="Q627" s="1" t="n">
        <v>1.15</v>
      </c>
      <c r="R627" s="1" t="n">
        <v>30.3</v>
      </c>
      <c r="S627" s="1" t="n">
        <v>-27.3</v>
      </c>
      <c r="T627" s="1" t="n">
        <v>1507.6</v>
      </c>
      <c r="U627" s="1" t="n">
        <v>1599.2</v>
      </c>
      <c r="V627" s="1" t="s">
        <v>442</v>
      </c>
      <c r="W627" s="1" t="s">
        <v>618</v>
      </c>
    </row>
    <row r="628" customFormat="false" ht="15" hidden="false" customHeight="true" outlineLevel="0" collapsed="false">
      <c r="A628" s="1" t="n">
        <v>627</v>
      </c>
      <c r="B628" s="24" t="s">
        <v>925</v>
      </c>
      <c r="C628" s="1" t="s">
        <v>31</v>
      </c>
      <c r="D628" s="1" t="s">
        <v>146</v>
      </c>
      <c r="E628" s="1" t="s">
        <v>22</v>
      </c>
      <c r="F628" s="1" t="n">
        <v>0</v>
      </c>
      <c r="G628" s="1" t="n">
        <v>1</v>
      </c>
      <c r="H628" s="28" t="s">
        <v>246</v>
      </c>
      <c r="I628" s="1" t="n">
        <v>1</v>
      </c>
      <c r="J628" s="1" t="n">
        <v>1493.6</v>
      </c>
      <c r="K628" s="1" t="n">
        <v>1623.6</v>
      </c>
      <c r="L628" s="26" t="n">
        <v>0.262</v>
      </c>
      <c r="M628" s="1" t="n">
        <v>19.2</v>
      </c>
      <c r="N628" s="1" t="n">
        <v>28.6</v>
      </c>
      <c r="O628" s="1" t="n">
        <v>0.84</v>
      </c>
      <c r="P628" s="1" t="n">
        <v>1.35</v>
      </c>
      <c r="Q628" s="1" t="n">
        <v>1</v>
      </c>
      <c r="R628" s="1" t="n">
        <v>-5</v>
      </c>
      <c r="S628" s="1" t="n">
        <v>10.3</v>
      </c>
      <c r="T628" s="1" t="n">
        <v>1488.5</v>
      </c>
      <c r="U628" s="1" t="n">
        <v>1634</v>
      </c>
      <c r="V628" s="1" t="s">
        <v>445</v>
      </c>
      <c r="W628" s="1" t="s">
        <v>742</v>
      </c>
    </row>
    <row r="629" customFormat="false" ht="15" hidden="false" customHeight="true" outlineLevel="0" collapsed="false">
      <c r="A629" s="1" t="n">
        <v>628</v>
      </c>
      <c r="B629" s="24" t="s">
        <v>926</v>
      </c>
      <c r="C629" s="1" t="s">
        <v>32</v>
      </c>
      <c r="D629" s="1" t="s">
        <v>187</v>
      </c>
      <c r="E629" s="1" t="s">
        <v>193</v>
      </c>
      <c r="F629" s="1" t="n">
        <v>2</v>
      </c>
      <c r="G629" s="1" t="n">
        <v>0</v>
      </c>
      <c r="H629" s="27" t="s">
        <v>242</v>
      </c>
      <c r="I629" s="1" t="n">
        <v>2</v>
      </c>
      <c r="J629" s="1" t="n">
        <v>1554.5</v>
      </c>
      <c r="K629" s="1" t="n">
        <v>1488.3</v>
      </c>
      <c r="L629" s="26" t="n">
        <v>0.523</v>
      </c>
      <c r="M629" s="1" t="n">
        <v>24.3</v>
      </c>
      <c r="N629" s="1" t="n">
        <v>20</v>
      </c>
      <c r="O629" s="1" t="n">
        <v>0.92</v>
      </c>
      <c r="P629" s="1" t="n">
        <v>1</v>
      </c>
      <c r="Q629" s="1" t="n">
        <v>1.15</v>
      </c>
      <c r="R629" s="1" t="n">
        <v>16.4</v>
      </c>
      <c r="S629" s="1" t="n">
        <v>-9.6</v>
      </c>
      <c r="T629" s="1" t="n">
        <v>1570.9</v>
      </c>
      <c r="U629" s="1" t="n">
        <v>1478.8</v>
      </c>
      <c r="V629" s="1" t="s">
        <v>722</v>
      </c>
      <c r="W629" s="1" t="s">
        <v>383</v>
      </c>
    </row>
    <row r="630" customFormat="false" ht="15" hidden="false" customHeight="true" outlineLevel="0" collapsed="false">
      <c r="A630" s="1" t="n">
        <v>629</v>
      </c>
      <c r="B630" s="24" t="s">
        <v>927</v>
      </c>
      <c r="C630" s="1" t="s">
        <v>30</v>
      </c>
      <c r="D630" s="1" t="s">
        <v>18</v>
      </c>
      <c r="E630" s="1" t="s">
        <v>115</v>
      </c>
      <c r="F630" s="1" t="n">
        <v>2</v>
      </c>
      <c r="G630" s="1" t="n">
        <v>0</v>
      </c>
      <c r="H630" s="27" t="s">
        <v>242</v>
      </c>
      <c r="I630" s="1" t="n">
        <v>2</v>
      </c>
      <c r="J630" s="1" t="n">
        <v>1656.4</v>
      </c>
      <c r="K630" s="1" t="n">
        <v>1494.4</v>
      </c>
      <c r="L630" s="26" t="n">
        <v>0.656</v>
      </c>
      <c r="M630" s="1" t="n">
        <v>24.3</v>
      </c>
      <c r="N630" s="1" t="n">
        <v>17.4</v>
      </c>
      <c r="O630" s="1" t="n">
        <v>0.8</v>
      </c>
      <c r="P630" s="1" t="n">
        <v>1</v>
      </c>
      <c r="Q630" s="1" t="n">
        <v>1.15</v>
      </c>
      <c r="R630" s="1" t="n">
        <v>13.2</v>
      </c>
      <c r="S630" s="1" t="n">
        <v>-6</v>
      </c>
      <c r="T630" s="1" t="n">
        <v>1669.6</v>
      </c>
      <c r="U630" s="1" t="n">
        <v>1488.4</v>
      </c>
      <c r="V630" s="1" t="s">
        <v>488</v>
      </c>
      <c r="W630" s="1" t="s">
        <v>626</v>
      </c>
    </row>
    <row r="631" customFormat="false" ht="15" hidden="false" customHeight="true" outlineLevel="0" collapsed="false">
      <c r="A631" s="1" t="n">
        <v>630</v>
      </c>
      <c r="B631" s="24" t="s">
        <v>928</v>
      </c>
      <c r="C631" s="1" t="s">
        <v>33</v>
      </c>
      <c r="D631" s="1" t="s">
        <v>172</v>
      </c>
      <c r="E631" s="1" t="s">
        <v>155</v>
      </c>
      <c r="F631" s="1" t="n">
        <v>4</v>
      </c>
      <c r="G631" s="1" t="n">
        <v>1</v>
      </c>
      <c r="H631" s="27" t="s">
        <v>242</v>
      </c>
      <c r="I631" s="1" t="n">
        <v>3</v>
      </c>
      <c r="J631" s="1" t="n">
        <v>1560.4</v>
      </c>
      <c r="K631" s="1" t="n">
        <v>1577.8</v>
      </c>
      <c r="L631" s="26" t="n">
        <v>0.404</v>
      </c>
      <c r="M631" s="1" t="n">
        <v>27.1</v>
      </c>
      <c r="N631" s="1" t="n">
        <v>28.4</v>
      </c>
      <c r="O631" s="1" t="n">
        <v>1.04</v>
      </c>
      <c r="P631" s="1" t="n">
        <v>1</v>
      </c>
      <c r="Q631" s="1" t="n">
        <v>1.3</v>
      </c>
      <c r="R631" s="1" t="n">
        <v>24.3</v>
      </c>
      <c r="S631" s="1" t="n">
        <v>-16.9</v>
      </c>
      <c r="T631" s="1" t="n">
        <v>1584.7</v>
      </c>
      <c r="U631" s="1" t="n">
        <v>1560.9</v>
      </c>
      <c r="V631" s="1" t="s">
        <v>736</v>
      </c>
      <c r="W631" s="1" t="s">
        <v>539</v>
      </c>
    </row>
    <row r="632" customFormat="false" ht="15" hidden="false" customHeight="true" outlineLevel="0" collapsed="false">
      <c r="A632" s="1" t="n">
        <v>631</v>
      </c>
      <c r="B632" s="24" t="s">
        <v>928</v>
      </c>
      <c r="C632" s="1" t="s">
        <v>33</v>
      </c>
      <c r="D632" s="1" t="s">
        <v>158</v>
      </c>
      <c r="E632" s="1" t="s">
        <v>154</v>
      </c>
      <c r="F632" s="1" t="n">
        <v>2</v>
      </c>
      <c r="G632" s="1" t="n">
        <v>0</v>
      </c>
      <c r="H632" s="27" t="s">
        <v>242</v>
      </c>
      <c r="I632" s="1" t="n">
        <v>2</v>
      </c>
      <c r="J632" s="1" t="n">
        <v>1529.2</v>
      </c>
      <c r="K632" s="1" t="n">
        <v>1570.5</v>
      </c>
      <c r="L632" s="26" t="n">
        <v>0.372</v>
      </c>
      <c r="M632" s="1" t="n">
        <v>32.1</v>
      </c>
      <c r="N632" s="1" t="n">
        <v>27.7</v>
      </c>
      <c r="O632" s="1" t="n">
        <v>1.1</v>
      </c>
      <c r="P632" s="1" t="n">
        <v>1</v>
      </c>
      <c r="Q632" s="1" t="n">
        <v>1.15</v>
      </c>
      <c r="R632" s="1" t="n">
        <v>26.6</v>
      </c>
      <c r="S632" s="1" t="n">
        <v>-17.4</v>
      </c>
      <c r="T632" s="1" t="n">
        <v>1555.8</v>
      </c>
      <c r="U632" s="1" t="n">
        <v>1553.1</v>
      </c>
      <c r="V632" s="1" t="s">
        <v>484</v>
      </c>
      <c r="W632" s="1" t="s">
        <v>537</v>
      </c>
    </row>
    <row r="633" customFormat="false" ht="15" hidden="false" customHeight="true" outlineLevel="0" collapsed="false">
      <c r="A633" s="1" t="n">
        <v>632</v>
      </c>
      <c r="B633" s="24" t="s">
        <v>928</v>
      </c>
      <c r="C633" s="1" t="s">
        <v>33</v>
      </c>
      <c r="D633" s="1" t="s">
        <v>120</v>
      </c>
      <c r="E633" s="1" t="s">
        <v>156</v>
      </c>
      <c r="F633" s="1" t="n">
        <v>0</v>
      </c>
      <c r="G633" s="1" t="n">
        <v>1</v>
      </c>
      <c r="H633" s="28" t="s">
        <v>246</v>
      </c>
      <c r="I633" s="1" t="n">
        <v>1</v>
      </c>
      <c r="J633" s="1" t="n">
        <v>1482.2</v>
      </c>
      <c r="K633" s="1" t="n">
        <v>1488.7</v>
      </c>
      <c r="L633" s="26" t="n">
        <v>0.419</v>
      </c>
      <c r="M633" s="1" t="n">
        <v>22.8</v>
      </c>
      <c r="N633" s="1" t="n">
        <v>30.8</v>
      </c>
      <c r="O633" s="1" t="n">
        <v>0.99</v>
      </c>
      <c r="P633" s="1" t="n">
        <v>1.35</v>
      </c>
      <c r="Q633" s="1" t="n">
        <v>1</v>
      </c>
      <c r="R633" s="1" t="n">
        <v>-9.5</v>
      </c>
      <c r="S633" s="1" t="n">
        <v>16</v>
      </c>
      <c r="T633" s="1" t="n">
        <v>1472.7</v>
      </c>
      <c r="U633" s="1" t="n">
        <v>1504.7</v>
      </c>
      <c r="V633" s="1" t="s">
        <v>569</v>
      </c>
      <c r="W633" s="1" t="s">
        <v>422</v>
      </c>
    </row>
    <row r="634" customFormat="false" ht="15" hidden="false" customHeight="true" outlineLevel="0" collapsed="false">
      <c r="A634" s="1" t="n">
        <v>633</v>
      </c>
      <c r="B634" s="24" t="s">
        <v>928</v>
      </c>
      <c r="C634" s="1" t="s">
        <v>29</v>
      </c>
      <c r="D634" s="1" t="s">
        <v>21</v>
      </c>
      <c r="E634" s="1" t="s">
        <v>23</v>
      </c>
      <c r="F634" s="1" t="n">
        <v>2</v>
      </c>
      <c r="G634" s="1" t="n">
        <v>0</v>
      </c>
      <c r="H634" s="27" t="s">
        <v>242</v>
      </c>
      <c r="I634" s="1" t="n">
        <v>2</v>
      </c>
      <c r="J634" s="1" t="n">
        <v>1645.6</v>
      </c>
      <c r="K634" s="1" t="n">
        <v>1548.1</v>
      </c>
      <c r="L634" s="26" t="n">
        <v>0.568</v>
      </c>
      <c r="M634" s="1" t="n">
        <v>26.7</v>
      </c>
      <c r="N634" s="1" t="n">
        <v>16.3</v>
      </c>
      <c r="O634" s="1" t="n">
        <v>0.88</v>
      </c>
      <c r="P634" s="1" t="n">
        <v>1</v>
      </c>
      <c r="Q634" s="1" t="n">
        <v>1.15</v>
      </c>
      <c r="R634" s="1" t="n">
        <v>16.9</v>
      </c>
      <c r="S634" s="1" t="n">
        <v>-7</v>
      </c>
      <c r="T634" s="1" t="n">
        <v>1662.5</v>
      </c>
      <c r="U634" s="1" t="n">
        <v>1541.1</v>
      </c>
      <c r="V634" s="1" t="s">
        <v>557</v>
      </c>
      <c r="W634" s="1" t="s">
        <v>532</v>
      </c>
    </row>
    <row r="635" customFormat="false" ht="15" hidden="false" customHeight="true" outlineLevel="0" collapsed="false">
      <c r="A635" s="1" t="n">
        <v>634</v>
      </c>
      <c r="B635" s="24" t="s">
        <v>929</v>
      </c>
      <c r="C635" s="1" t="s">
        <v>32</v>
      </c>
      <c r="D635" s="1" t="s">
        <v>199</v>
      </c>
      <c r="E635" s="1" t="s">
        <v>196</v>
      </c>
      <c r="F635" s="1" t="n">
        <v>0</v>
      </c>
      <c r="G635" s="1" t="n">
        <v>4</v>
      </c>
      <c r="H635" s="28" t="s">
        <v>246</v>
      </c>
      <c r="I635" s="1" t="n">
        <v>4</v>
      </c>
      <c r="J635" s="1" t="n">
        <v>1483.7</v>
      </c>
      <c r="K635" s="1" t="n">
        <v>1585.9</v>
      </c>
      <c r="L635" s="26" t="n">
        <v>0.294</v>
      </c>
      <c r="M635" s="1" t="n">
        <v>28.5</v>
      </c>
      <c r="N635" s="1" t="n">
        <v>44.7</v>
      </c>
      <c r="O635" s="1" t="n">
        <v>0.87</v>
      </c>
      <c r="P635" s="1" t="n">
        <v>1.35</v>
      </c>
      <c r="Q635" s="1" t="n">
        <v>1.5</v>
      </c>
      <c r="R635" s="1" t="n">
        <v>-8.4</v>
      </c>
      <c r="S635" s="1" t="n">
        <v>26.5</v>
      </c>
      <c r="T635" s="1" t="n">
        <v>1475.3</v>
      </c>
      <c r="U635" s="1" t="n">
        <v>1612.5</v>
      </c>
      <c r="V635" s="1" t="s">
        <v>666</v>
      </c>
      <c r="W635" s="1" t="s">
        <v>557</v>
      </c>
    </row>
    <row r="636" customFormat="false" ht="15" hidden="false" customHeight="true" outlineLevel="0" collapsed="false">
      <c r="A636" s="1" t="n">
        <v>635</v>
      </c>
      <c r="B636" s="24" t="s">
        <v>930</v>
      </c>
      <c r="C636" s="1" t="s">
        <v>30</v>
      </c>
      <c r="D636" s="1" t="s">
        <v>167</v>
      </c>
      <c r="E636" s="1" t="s">
        <v>114</v>
      </c>
      <c r="F636" s="1" t="n">
        <v>1</v>
      </c>
      <c r="G636" s="1" t="n">
        <v>2</v>
      </c>
      <c r="H636" s="28" t="s">
        <v>246</v>
      </c>
      <c r="I636" s="1" t="n">
        <v>1</v>
      </c>
      <c r="J636" s="1" t="n">
        <v>1495.8</v>
      </c>
      <c r="K636" s="1" t="n">
        <v>1565.5</v>
      </c>
      <c r="L636" s="26" t="n">
        <v>0.334</v>
      </c>
      <c r="M636" s="1" t="n">
        <v>19.9</v>
      </c>
      <c r="N636" s="1" t="n">
        <v>24.6</v>
      </c>
      <c r="O636" s="1" t="n">
        <v>0.91</v>
      </c>
      <c r="P636" s="1" t="n">
        <v>1.35</v>
      </c>
      <c r="Q636" s="1" t="n">
        <v>1</v>
      </c>
      <c r="R636" s="1" t="n">
        <v>-6.7</v>
      </c>
      <c r="S636" s="1" t="n">
        <v>10.7</v>
      </c>
      <c r="T636" s="1" t="n">
        <v>1489.2</v>
      </c>
      <c r="U636" s="1" t="n">
        <v>1576.2</v>
      </c>
      <c r="V636" s="1" t="s">
        <v>627</v>
      </c>
      <c r="W636" s="1" t="s">
        <v>820</v>
      </c>
    </row>
    <row r="637" customFormat="false" ht="15" hidden="false" customHeight="true" outlineLevel="0" collapsed="false">
      <c r="A637" s="1" t="n">
        <v>636</v>
      </c>
      <c r="B637" s="24" t="s">
        <v>931</v>
      </c>
      <c r="C637" s="1" t="s">
        <v>33</v>
      </c>
      <c r="D637" s="1" t="s">
        <v>135</v>
      </c>
      <c r="E637" s="1" t="s">
        <v>149</v>
      </c>
      <c r="F637" s="1" t="n">
        <v>2</v>
      </c>
      <c r="G637" s="1" t="n">
        <v>1</v>
      </c>
      <c r="H637" s="27" t="s">
        <v>242</v>
      </c>
      <c r="I637" s="1" t="n">
        <v>1</v>
      </c>
      <c r="J637" s="1" t="n">
        <v>1582</v>
      </c>
      <c r="K637" s="1" t="n">
        <v>1588.4</v>
      </c>
      <c r="L637" s="26" t="n">
        <v>0.42</v>
      </c>
      <c r="M637" s="1" t="n">
        <v>22.4</v>
      </c>
      <c r="N637" s="1" t="n">
        <v>19.3</v>
      </c>
      <c r="O637" s="1" t="n">
        <v>1.02</v>
      </c>
      <c r="P637" s="1" t="n">
        <v>1</v>
      </c>
      <c r="Q637" s="1" t="n">
        <v>1</v>
      </c>
      <c r="R637" s="1" t="n">
        <v>15.2</v>
      </c>
      <c r="S637" s="1" t="n">
        <v>-11.2</v>
      </c>
      <c r="T637" s="1" t="n">
        <v>1597.2</v>
      </c>
      <c r="U637" s="1" t="n">
        <v>1577.2</v>
      </c>
      <c r="V637" s="1" t="s">
        <v>460</v>
      </c>
      <c r="W637" s="1" t="s">
        <v>701</v>
      </c>
    </row>
    <row r="638" customFormat="false" ht="15" hidden="false" customHeight="true" outlineLevel="0" collapsed="false">
      <c r="A638" s="1" t="n">
        <v>637</v>
      </c>
      <c r="B638" s="24" t="s">
        <v>931</v>
      </c>
      <c r="C638" s="1" t="s">
        <v>31</v>
      </c>
      <c r="D638" s="1" t="s">
        <v>174</v>
      </c>
      <c r="E638" s="1" t="s">
        <v>177</v>
      </c>
      <c r="F638" s="1" t="n">
        <v>1</v>
      </c>
      <c r="G638" s="1" t="n">
        <v>1</v>
      </c>
      <c r="H638" s="25" t="s">
        <v>239</v>
      </c>
      <c r="I638" s="1" t="n">
        <v>0</v>
      </c>
      <c r="J638" s="1" t="n">
        <v>1474.9</v>
      </c>
      <c r="K638" s="1" t="n">
        <v>1614.2</v>
      </c>
      <c r="L638" s="26" t="n">
        <v>0.252</v>
      </c>
      <c r="M638" s="1" t="n">
        <v>23</v>
      </c>
      <c r="N638" s="1" t="n">
        <v>23</v>
      </c>
      <c r="O638" s="1" t="n">
        <v>1</v>
      </c>
      <c r="P638" s="1" t="n">
        <v>1.15</v>
      </c>
      <c r="Q638" s="1" t="n">
        <v>1</v>
      </c>
      <c r="R638" s="1" t="n">
        <v>5.7</v>
      </c>
      <c r="S638" s="1" t="n">
        <v>-5.7</v>
      </c>
      <c r="T638" s="1" t="n">
        <v>1480.6</v>
      </c>
      <c r="U638" s="1" t="n">
        <v>1608.5</v>
      </c>
      <c r="V638" s="1" t="s">
        <v>899</v>
      </c>
      <c r="W638" s="1" t="s">
        <v>706</v>
      </c>
    </row>
    <row r="639" customFormat="false" ht="15" hidden="false" customHeight="true" outlineLevel="0" collapsed="false">
      <c r="A639" s="1" t="n">
        <v>638</v>
      </c>
      <c r="B639" s="24" t="s">
        <v>932</v>
      </c>
      <c r="C639" s="1" t="s">
        <v>30</v>
      </c>
      <c r="D639" s="1" t="s">
        <v>166</v>
      </c>
      <c r="E639" s="1" t="s">
        <v>116</v>
      </c>
      <c r="F639" s="1" t="n">
        <v>2</v>
      </c>
      <c r="G639" s="1" t="n">
        <v>0</v>
      </c>
      <c r="H639" s="27" t="s">
        <v>242</v>
      </c>
      <c r="I639" s="1" t="n">
        <v>2</v>
      </c>
      <c r="J639" s="1" t="n">
        <v>1547.2</v>
      </c>
      <c r="K639" s="1" t="n">
        <v>1523.8</v>
      </c>
      <c r="L639" s="26" t="n">
        <v>0.462</v>
      </c>
      <c r="M639" s="1" t="n">
        <v>28.2</v>
      </c>
      <c r="N639" s="1" t="n">
        <v>21.2</v>
      </c>
      <c r="O639" s="1" t="n">
        <v>0.97</v>
      </c>
      <c r="P639" s="1" t="n">
        <v>1</v>
      </c>
      <c r="Q639" s="1" t="n">
        <v>1.15</v>
      </c>
      <c r="R639" s="1" t="n">
        <v>20.8</v>
      </c>
      <c r="S639" s="1" t="n">
        <v>-11.4</v>
      </c>
      <c r="T639" s="1" t="n">
        <v>1568.1</v>
      </c>
      <c r="U639" s="1" t="n">
        <v>1512.3</v>
      </c>
      <c r="V639" s="1" t="s">
        <v>664</v>
      </c>
      <c r="W639" s="1" t="s">
        <v>660</v>
      </c>
    </row>
    <row r="640" customFormat="false" ht="15" hidden="false" customHeight="true" outlineLevel="0" collapsed="false">
      <c r="A640" s="1" t="n">
        <v>639</v>
      </c>
      <c r="B640" s="24" t="s">
        <v>933</v>
      </c>
      <c r="C640" s="1" t="s">
        <v>31</v>
      </c>
      <c r="D640" s="1" t="s">
        <v>20</v>
      </c>
      <c r="E640" s="1" t="s">
        <v>24</v>
      </c>
      <c r="F640" s="1" t="n">
        <v>0</v>
      </c>
      <c r="G640" s="1" t="n">
        <v>2</v>
      </c>
      <c r="H640" s="28" t="s">
        <v>246</v>
      </c>
      <c r="I640" s="1" t="n">
        <v>2</v>
      </c>
      <c r="J640" s="1" t="n">
        <v>1491.7</v>
      </c>
      <c r="K640" s="1" t="n">
        <v>1648.2</v>
      </c>
      <c r="L640" s="26" t="n">
        <v>0.233</v>
      </c>
      <c r="M640" s="1" t="n">
        <v>20.2</v>
      </c>
      <c r="N640" s="1" t="n">
        <v>34.5</v>
      </c>
      <c r="O640" s="1" t="n">
        <v>0.8</v>
      </c>
      <c r="P640" s="1" t="n">
        <v>1.35</v>
      </c>
      <c r="Q640" s="1" t="n">
        <v>1.15</v>
      </c>
      <c r="R640" s="1" t="n">
        <v>-4.7</v>
      </c>
      <c r="S640" s="1" t="n">
        <v>14.9</v>
      </c>
      <c r="T640" s="1" t="n">
        <v>1487</v>
      </c>
      <c r="U640" s="1" t="n">
        <v>1663.2</v>
      </c>
      <c r="V640" s="1" t="s">
        <v>532</v>
      </c>
      <c r="W640" s="1" t="s">
        <v>431</v>
      </c>
    </row>
    <row r="641" customFormat="false" ht="15" hidden="false" customHeight="true" outlineLevel="0" collapsed="false">
      <c r="A641" s="1" t="n">
        <v>640</v>
      </c>
      <c r="B641" s="24" t="s">
        <v>934</v>
      </c>
      <c r="C641" s="1" t="s">
        <v>30</v>
      </c>
      <c r="D641" s="1" t="s">
        <v>124</v>
      </c>
      <c r="E641" s="1" t="s">
        <v>141</v>
      </c>
      <c r="F641" s="1" t="n">
        <v>1</v>
      </c>
      <c r="G641" s="1" t="n">
        <v>1</v>
      </c>
      <c r="H641" s="25" t="s">
        <v>239</v>
      </c>
      <c r="I641" s="1" t="n">
        <v>0</v>
      </c>
      <c r="J641" s="1" t="n">
        <v>1507.7</v>
      </c>
      <c r="K641" s="1" t="n">
        <v>1540.9</v>
      </c>
      <c r="L641" s="26" t="n">
        <v>0.382</v>
      </c>
      <c r="M641" s="1" t="n">
        <v>19.6</v>
      </c>
      <c r="N641" s="1" t="n">
        <v>23</v>
      </c>
      <c r="O641" s="1" t="n">
        <v>1</v>
      </c>
      <c r="P641" s="1" t="n">
        <v>1.15</v>
      </c>
      <c r="Q641" s="1" t="n">
        <v>1</v>
      </c>
      <c r="R641" s="1" t="n">
        <v>2.3</v>
      </c>
      <c r="S641" s="1" t="n">
        <v>-2.7</v>
      </c>
      <c r="T641" s="1" t="n">
        <v>1510</v>
      </c>
      <c r="U641" s="1" t="n">
        <v>1538.2</v>
      </c>
      <c r="V641" s="1" t="s">
        <v>501</v>
      </c>
      <c r="W641" s="1" t="s">
        <v>632</v>
      </c>
    </row>
    <row r="642" customFormat="false" ht="15" hidden="false" customHeight="true" outlineLevel="0" collapsed="false">
      <c r="A642" s="1" t="n">
        <v>641</v>
      </c>
      <c r="B642" s="24" t="s">
        <v>935</v>
      </c>
      <c r="C642" s="1" t="s">
        <v>30</v>
      </c>
      <c r="D642" s="1" t="s">
        <v>173</v>
      </c>
      <c r="E642" s="1" t="s">
        <v>16</v>
      </c>
      <c r="F642" s="1" t="n">
        <v>1</v>
      </c>
      <c r="G642" s="1" t="n">
        <v>5</v>
      </c>
      <c r="H642" s="28" t="s">
        <v>246</v>
      </c>
      <c r="I642" s="1" t="n">
        <v>4</v>
      </c>
      <c r="J642" s="1" t="n">
        <v>1538.9</v>
      </c>
      <c r="K642" s="1" t="n">
        <v>1632.4</v>
      </c>
      <c r="L642" s="26" t="n">
        <v>0.304</v>
      </c>
      <c r="M642" s="1" t="n">
        <v>34</v>
      </c>
      <c r="N642" s="1" t="n">
        <v>35.8</v>
      </c>
      <c r="O642" s="1" t="n">
        <v>0.88</v>
      </c>
      <c r="P642" s="1" t="n">
        <v>1.35</v>
      </c>
      <c r="Q642" s="1" t="n">
        <v>1.5</v>
      </c>
      <c r="R642" s="1" t="n">
        <v>-10.3</v>
      </c>
      <c r="S642" s="1" t="n">
        <v>21.6</v>
      </c>
      <c r="T642" s="1" t="n">
        <v>1528.5</v>
      </c>
      <c r="U642" s="1" t="n">
        <v>1654.1</v>
      </c>
      <c r="V642" s="1" t="s">
        <v>701</v>
      </c>
      <c r="W642" s="1" t="s">
        <v>936</v>
      </c>
    </row>
    <row r="643" customFormat="false" ht="15" hidden="false" customHeight="true" outlineLevel="0" collapsed="false">
      <c r="A643" s="1" t="n">
        <v>642</v>
      </c>
      <c r="B643" s="24" t="s">
        <v>937</v>
      </c>
      <c r="C643" s="1" t="s">
        <v>29</v>
      </c>
      <c r="D643" s="1" t="s">
        <v>125</v>
      </c>
      <c r="E643" s="1" t="s">
        <v>153</v>
      </c>
      <c r="F643" s="1" t="n">
        <v>0</v>
      </c>
      <c r="G643" s="1" t="n">
        <v>1</v>
      </c>
      <c r="H643" s="28" t="s">
        <v>246</v>
      </c>
      <c r="I643" s="1" t="n">
        <v>1</v>
      </c>
      <c r="J643" s="1" t="n">
        <v>1461.6</v>
      </c>
      <c r="K643" s="1" t="n">
        <v>1466.9</v>
      </c>
      <c r="L643" s="26" t="n">
        <v>0.421</v>
      </c>
      <c r="M643" s="1" t="n">
        <v>26.8</v>
      </c>
      <c r="N643" s="1" t="n">
        <v>30.8</v>
      </c>
      <c r="O643" s="1" t="n">
        <v>0.99</v>
      </c>
      <c r="P643" s="1" t="n">
        <v>1.35</v>
      </c>
      <c r="Q643" s="1" t="n">
        <v>1</v>
      </c>
      <c r="R643" s="1" t="n">
        <v>-11.3</v>
      </c>
      <c r="S643" s="1" t="n">
        <v>16.1</v>
      </c>
      <c r="T643" s="1" t="n">
        <v>1450.3</v>
      </c>
      <c r="U643" s="1" t="n">
        <v>1482.9</v>
      </c>
      <c r="V643" s="1" t="s">
        <v>378</v>
      </c>
      <c r="W643" s="1" t="s">
        <v>521</v>
      </c>
    </row>
    <row r="644" customFormat="false" ht="15" hidden="false" customHeight="true" outlineLevel="0" collapsed="false">
      <c r="A644" s="1" t="n">
        <v>643</v>
      </c>
      <c r="B644" s="24" t="s">
        <v>938</v>
      </c>
      <c r="C644" s="1" t="s">
        <v>29</v>
      </c>
      <c r="D644" s="1" t="s">
        <v>179</v>
      </c>
      <c r="E644" s="1" t="s">
        <v>137</v>
      </c>
      <c r="F644" s="1" t="n">
        <v>3</v>
      </c>
      <c r="G644" s="1" t="n">
        <v>1</v>
      </c>
      <c r="H644" s="27" t="s">
        <v>242</v>
      </c>
      <c r="I644" s="1" t="n">
        <v>2</v>
      </c>
      <c r="J644" s="1" t="n">
        <v>1453.3</v>
      </c>
      <c r="K644" s="1" t="n">
        <v>1515.4</v>
      </c>
      <c r="L644" s="26" t="n">
        <v>0.344</v>
      </c>
      <c r="M644" s="1" t="n">
        <v>22.6</v>
      </c>
      <c r="N644" s="1" t="n">
        <v>25.2</v>
      </c>
      <c r="O644" s="1" t="n">
        <v>1.16</v>
      </c>
      <c r="P644" s="1" t="n">
        <v>1</v>
      </c>
      <c r="Q644" s="1" t="n">
        <v>1.15</v>
      </c>
      <c r="R644" s="1" t="n">
        <v>19.3</v>
      </c>
      <c r="S644" s="1" t="n">
        <v>-16.6</v>
      </c>
      <c r="T644" s="1" t="n">
        <v>1472.7</v>
      </c>
      <c r="U644" s="1" t="n">
        <v>1498.9</v>
      </c>
      <c r="V644" s="1" t="s">
        <v>531</v>
      </c>
      <c r="W644" s="1" t="s">
        <v>713</v>
      </c>
    </row>
    <row r="645" customFormat="false" ht="15" hidden="false" customHeight="true" outlineLevel="0" collapsed="false">
      <c r="A645" s="1" t="n">
        <v>644</v>
      </c>
      <c r="B645" s="24" t="s">
        <v>939</v>
      </c>
      <c r="C645" s="1" t="s">
        <v>29</v>
      </c>
      <c r="D645" s="1" t="s">
        <v>128</v>
      </c>
      <c r="E645" s="1" t="s">
        <v>131</v>
      </c>
      <c r="F645" s="1" t="n">
        <v>4</v>
      </c>
      <c r="G645" s="1" t="n">
        <v>0</v>
      </c>
      <c r="H645" s="27" t="s">
        <v>242</v>
      </c>
      <c r="I645" s="1" t="n">
        <v>4</v>
      </c>
      <c r="J645" s="1" t="n">
        <v>1466.3</v>
      </c>
      <c r="K645" s="1" t="n">
        <v>1483</v>
      </c>
      <c r="L645" s="26" t="n">
        <v>0.405</v>
      </c>
      <c r="M645" s="1" t="n">
        <v>35.9</v>
      </c>
      <c r="N645" s="1" t="n">
        <v>29.7</v>
      </c>
      <c r="O645" s="1" t="n">
        <v>1.04</v>
      </c>
      <c r="P645" s="1" t="n">
        <v>1</v>
      </c>
      <c r="Q645" s="1" t="n">
        <v>1.5</v>
      </c>
      <c r="R645" s="1" t="n">
        <v>32.2</v>
      </c>
      <c r="S645" s="1" t="n">
        <v>-17.7</v>
      </c>
      <c r="T645" s="1" t="n">
        <v>1498.4</v>
      </c>
      <c r="U645" s="1" t="n">
        <v>1465.3</v>
      </c>
      <c r="V645" s="1" t="s">
        <v>668</v>
      </c>
      <c r="W645" s="1" t="s">
        <v>562</v>
      </c>
    </row>
    <row r="646" customFormat="false" ht="15" hidden="false" customHeight="true" outlineLevel="0" collapsed="false">
      <c r="A646" s="1" t="n">
        <v>645</v>
      </c>
      <c r="B646" s="24" t="s">
        <v>939</v>
      </c>
      <c r="C646" s="1" t="s">
        <v>29</v>
      </c>
      <c r="D646" s="1" t="s">
        <v>133</v>
      </c>
      <c r="E646" s="1" t="s">
        <v>162</v>
      </c>
      <c r="F646" s="1" t="n">
        <v>1</v>
      </c>
      <c r="G646" s="1" t="n">
        <v>5</v>
      </c>
      <c r="H646" s="28" t="s">
        <v>246</v>
      </c>
      <c r="I646" s="1" t="n">
        <v>4</v>
      </c>
      <c r="J646" s="1" t="n">
        <v>1435.3</v>
      </c>
      <c r="K646" s="1" t="n">
        <v>1605.3</v>
      </c>
      <c r="L646" s="26" t="n">
        <v>0.22</v>
      </c>
      <c r="M646" s="1" t="n">
        <v>25.8</v>
      </c>
      <c r="N646" s="1" t="n">
        <v>35.1</v>
      </c>
      <c r="O646" s="1" t="n">
        <v>0.79</v>
      </c>
      <c r="P646" s="1" t="n">
        <v>1.35</v>
      </c>
      <c r="Q646" s="1" t="n">
        <v>1.5</v>
      </c>
      <c r="R646" s="1" t="n">
        <v>-5.7</v>
      </c>
      <c r="S646" s="1" t="n">
        <v>18.2</v>
      </c>
      <c r="T646" s="1" t="n">
        <v>1429.6</v>
      </c>
      <c r="U646" s="1" t="n">
        <v>1623.5</v>
      </c>
      <c r="V646" s="1" t="s">
        <v>646</v>
      </c>
      <c r="W646" s="1" t="s">
        <v>722</v>
      </c>
    </row>
    <row r="647" customFormat="false" ht="15" hidden="false" customHeight="true" outlineLevel="0" collapsed="false">
      <c r="A647" s="1" t="n">
        <v>646</v>
      </c>
      <c r="B647" s="24" t="s">
        <v>939</v>
      </c>
      <c r="C647" s="1" t="s">
        <v>29</v>
      </c>
      <c r="D647" s="1" t="s">
        <v>23</v>
      </c>
      <c r="E647" s="1" t="s">
        <v>126</v>
      </c>
      <c r="F647" s="1" t="n">
        <v>3</v>
      </c>
      <c r="G647" s="1" t="n">
        <v>0</v>
      </c>
      <c r="H647" s="27" t="s">
        <v>242</v>
      </c>
      <c r="I647" s="1" t="n">
        <v>3</v>
      </c>
      <c r="J647" s="1" t="n">
        <v>1541.1</v>
      </c>
      <c r="K647" s="1" t="n">
        <v>1554.5</v>
      </c>
      <c r="L647" s="26" t="n">
        <v>0.41</v>
      </c>
      <c r="M647" s="1" t="n">
        <v>26.3</v>
      </c>
      <c r="N647" s="1" t="n">
        <v>28.1</v>
      </c>
      <c r="O647" s="1" t="n">
        <v>1.03</v>
      </c>
      <c r="P647" s="1" t="n">
        <v>1</v>
      </c>
      <c r="Q647" s="1" t="n">
        <v>1.3</v>
      </c>
      <c r="R647" s="1" t="n">
        <v>23.4</v>
      </c>
      <c r="S647" s="1" t="n">
        <v>-16.6</v>
      </c>
      <c r="T647" s="1" t="n">
        <v>1564.5</v>
      </c>
      <c r="U647" s="1" t="n">
        <v>1538</v>
      </c>
      <c r="V647" s="1" t="s">
        <v>568</v>
      </c>
      <c r="W647" s="1" t="s">
        <v>525</v>
      </c>
    </row>
    <row r="648" customFormat="false" ht="15" hidden="false" customHeight="true" outlineLevel="0" collapsed="false">
      <c r="A648" s="1" t="n">
        <v>647</v>
      </c>
      <c r="B648" s="24" t="s">
        <v>939</v>
      </c>
      <c r="C648" s="1" t="s">
        <v>29</v>
      </c>
      <c r="D648" s="1" t="s">
        <v>132</v>
      </c>
      <c r="E648" s="1" t="s">
        <v>21</v>
      </c>
      <c r="F648" s="1" t="n">
        <v>3</v>
      </c>
      <c r="G648" s="1" t="n">
        <v>3</v>
      </c>
      <c r="H648" s="25" t="s">
        <v>239</v>
      </c>
      <c r="I648" s="1" t="n">
        <v>0</v>
      </c>
      <c r="J648" s="1" t="n">
        <v>1526.1</v>
      </c>
      <c r="K648" s="1" t="n">
        <v>1662.5</v>
      </c>
      <c r="L648" s="26" t="n">
        <v>0.255</v>
      </c>
      <c r="M648" s="1" t="n">
        <v>21.9</v>
      </c>
      <c r="N648" s="1" t="n">
        <v>25.1</v>
      </c>
      <c r="O648" s="1" t="n">
        <v>1</v>
      </c>
      <c r="P648" s="1" t="n">
        <v>1.15</v>
      </c>
      <c r="Q648" s="1" t="n">
        <v>1</v>
      </c>
      <c r="R648" s="1" t="n">
        <v>5.4</v>
      </c>
      <c r="S648" s="1" t="n">
        <v>-6.2</v>
      </c>
      <c r="T648" s="1" t="n">
        <v>1531.4</v>
      </c>
      <c r="U648" s="1" t="n">
        <v>1656.4</v>
      </c>
      <c r="V648" s="1" t="s">
        <v>632</v>
      </c>
      <c r="W648" s="1" t="s">
        <v>510</v>
      </c>
    </row>
    <row r="649" customFormat="false" ht="15" hidden="false" customHeight="true" outlineLevel="0" collapsed="false">
      <c r="A649" s="1" t="n">
        <v>648</v>
      </c>
      <c r="B649" s="24" t="s">
        <v>940</v>
      </c>
      <c r="C649" s="1" t="s">
        <v>30</v>
      </c>
      <c r="D649" s="1" t="s">
        <v>114</v>
      </c>
      <c r="E649" s="1" t="s">
        <v>18</v>
      </c>
      <c r="F649" s="1" t="n">
        <v>2</v>
      </c>
      <c r="G649" s="1" t="n">
        <v>1</v>
      </c>
      <c r="H649" s="27" t="s">
        <v>242</v>
      </c>
      <c r="I649" s="1" t="n">
        <v>1</v>
      </c>
      <c r="J649" s="1" t="n">
        <v>1576.2</v>
      </c>
      <c r="K649" s="1" t="n">
        <v>1669.6</v>
      </c>
      <c r="L649" s="26" t="n">
        <v>0.305</v>
      </c>
      <c r="M649" s="1" t="n">
        <v>24.7</v>
      </c>
      <c r="N649" s="1" t="n">
        <v>27</v>
      </c>
      <c r="O649" s="1" t="n">
        <v>1.23</v>
      </c>
      <c r="P649" s="1" t="n">
        <v>1</v>
      </c>
      <c r="Q649" s="1" t="n">
        <v>1</v>
      </c>
      <c r="R649" s="1" t="n">
        <v>19.6</v>
      </c>
      <c r="S649" s="1" t="n">
        <v>-18.7</v>
      </c>
      <c r="T649" s="1" t="n">
        <v>1595.8</v>
      </c>
      <c r="U649" s="1" t="n">
        <v>1650.9</v>
      </c>
      <c r="V649" s="1" t="s">
        <v>722</v>
      </c>
      <c r="W649" s="1" t="s">
        <v>658</v>
      </c>
    </row>
    <row r="650" customFormat="false" ht="15" hidden="false" customHeight="true" outlineLevel="0" collapsed="false">
      <c r="A650" s="1" t="n">
        <v>649</v>
      </c>
      <c r="B650" s="24" t="s">
        <v>941</v>
      </c>
      <c r="C650" s="1" t="s">
        <v>29</v>
      </c>
      <c r="D650" s="1" t="s">
        <v>130</v>
      </c>
      <c r="E650" s="1" t="s">
        <v>121</v>
      </c>
      <c r="F650" s="1" t="n">
        <v>2</v>
      </c>
      <c r="G650" s="1" t="n">
        <v>0</v>
      </c>
      <c r="H650" s="27" t="s">
        <v>242</v>
      </c>
      <c r="I650" s="1" t="n">
        <v>2</v>
      </c>
      <c r="J650" s="1" t="n">
        <v>1598.1</v>
      </c>
      <c r="K650" s="1" t="n">
        <v>1554.9</v>
      </c>
      <c r="L650" s="26" t="n">
        <v>0.49</v>
      </c>
      <c r="M650" s="1" t="n">
        <v>25</v>
      </c>
      <c r="N650" s="1" t="n">
        <v>20.7</v>
      </c>
      <c r="O650" s="1" t="n">
        <v>0.95</v>
      </c>
      <c r="P650" s="1" t="n">
        <v>1</v>
      </c>
      <c r="Q650" s="1" t="n">
        <v>1.15</v>
      </c>
      <c r="R650" s="1" t="n">
        <v>17.8</v>
      </c>
      <c r="S650" s="1" t="n">
        <v>-10.5</v>
      </c>
      <c r="T650" s="1" t="n">
        <v>1615.8</v>
      </c>
      <c r="U650" s="1" t="n">
        <v>1544.4</v>
      </c>
      <c r="V650" s="1" t="s">
        <v>572</v>
      </c>
      <c r="W650" s="1" t="s">
        <v>588</v>
      </c>
    </row>
    <row r="651" customFormat="false" ht="15" hidden="false" customHeight="true" outlineLevel="0" collapsed="false">
      <c r="A651" s="1" t="n">
        <v>650</v>
      </c>
      <c r="B651" s="24" t="s">
        <v>941</v>
      </c>
      <c r="C651" s="1" t="s">
        <v>29</v>
      </c>
      <c r="D651" s="1" t="s">
        <v>138</v>
      </c>
      <c r="E651" s="1" t="s">
        <v>152</v>
      </c>
      <c r="F651" s="1" t="n">
        <v>3</v>
      </c>
      <c r="G651" s="1" t="n">
        <v>1</v>
      </c>
      <c r="H651" s="27" t="s">
        <v>242</v>
      </c>
      <c r="I651" s="1" t="n">
        <v>2</v>
      </c>
      <c r="J651" s="1" t="n">
        <v>1522.4</v>
      </c>
      <c r="K651" s="1" t="n">
        <v>1528.5</v>
      </c>
      <c r="L651" s="26" t="n">
        <v>0.42</v>
      </c>
      <c r="M651" s="1" t="n">
        <v>19.9</v>
      </c>
      <c r="N651" s="1" t="n">
        <v>24.4</v>
      </c>
      <c r="O651" s="1" t="n">
        <v>1.02</v>
      </c>
      <c r="P651" s="1" t="n">
        <v>1</v>
      </c>
      <c r="Q651" s="1" t="n">
        <v>1.15</v>
      </c>
      <c r="R651" s="1" t="n">
        <v>15.5</v>
      </c>
      <c r="S651" s="1" t="n">
        <v>-14.2</v>
      </c>
      <c r="T651" s="1" t="n">
        <v>1537.8</v>
      </c>
      <c r="U651" s="1" t="n">
        <v>1514.4</v>
      </c>
      <c r="V651" s="1" t="s">
        <v>502</v>
      </c>
      <c r="W651" s="1" t="s">
        <v>759</v>
      </c>
    </row>
    <row r="652" customFormat="false" ht="15" hidden="false" customHeight="true" outlineLevel="0" collapsed="false">
      <c r="A652" s="1" t="n">
        <v>651</v>
      </c>
      <c r="B652" s="24" t="s">
        <v>942</v>
      </c>
      <c r="C652" s="1" t="s">
        <v>29</v>
      </c>
      <c r="D652" s="1" t="s">
        <v>122</v>
      </c>
      <c r="E652" s="1" t="s">
        <v>129</v>
      </c>
      <c r="F652" s="1" t="n">
        <v>3</v>
      </c>
      <c r="G652" s="1" t="n">
        <v>1</v>
      </c>
      <c r="H652" s="27" t="s">
        <v>242</v>
      </c>
      <c r="I652" s="1" t="n">
        <v>2</v>
      </c>
      <c r="J652" s="1" t="n">
        <v>1523.7</v>
      </c>
      <c r="K652" s="1" t="n">
        <v>1574.5</v>
      </c>
      <c r="L652" s="26" t="n">
        <v>0.359</v>
      </c>
      <c r="M652" s="1" t="n">
        <v>25.9</v>
      </c>
      <c r="N652" s="1" t="n">
        <v>24.6</v>
      </c>
      <c r="O652" s="1" t="n">
        <v>1.13</v>
      </c>
      <c r="P652" s="1" t="n">
        <v>1</v>
      </c>
      <c r="Q652" s="1" t="n">
        <v>1.15</v>
      </c>
      <c r="R652" s="1" t="n">
        <v>21.8</v>
      </c>
      <c r="S652" s="1" t="n">
        <v>-15.8</v>
      </c>
      <c r="T652" s="1" t="n">
        <v>1545.5</v>
      </c>
      <c r="U652" s="1" t="n">
        <v>1558.7</v>
      </c>
      <c r="V652" s="1" t="s">
        <v>640</v>
      </c>
      <c r="W652" s="1" t="s">
        <v>822</v>
      </c>
    </row>
    <row r="653" customFormat="false" ht="15" hidden="false" customHeight="true" outlineLevel="0" collapsed="false">
      <c r="A653" s="1" t="n">
        <v>652</v>
      </c>
      <c r="B653" s="24" t="s">
        <v>943</v>
      </c>
      <c r="C653" s="1" t="s">
        <v>29</v>
      </c>
      <c r="D653" s="1" t="s">
        <v>127</v>
      </c>
      <c r="E653" s="1" t="s">
        <v>180</v>
      </c>
      <c r="F653" s="1" t="n">
        <v>1</v>
      </c>
      <c r="G653" s="1" t="n">
        <v>0</v>
      </c>
      <c r="H653" s="27" t="s">
        <v>242</v>
      </c>
      <c r="I653" s="1" t="n">
        <v>1</v>
      </c>
      <c r="J653" s="1" t="n">
        <v>1529.6</v>
      </c>
      <c r="K653" s="1" t="n">
        <v>1574.8</v>
      </c>
      <c r="L653" s="26" t="n">
        <v>0.366</v>
      </c>
      <c r="M653" s="1" t="n">
        <v>25.6</v>
      </c>
      <c r="N653" s="1" t="n">
        <v>22.3</v>
      </c>
      <c r="O653" s="1" t="n">
        <v>1.11</v>
      </c>
      <c r="P653" s="1" t="n">
        <v>1</v>
      </c>
      <c r="Q653" s="1" t="n">
        <v>1</v>
      </c>
      <c r="R653" s="1" t="n">
        <v>18.8</v>
      </c>
      <c r="S653" s="1" t="n">
        <v>-14.1</v>
      </c>
      <c r="T653" s="1" t="n">
        <v>1548.4</v>
      </c>
      <c r="U653" s="1" t="n">
        <v>1560.7</v>
      </c>
      <c r="V653" s="1" t="s">
        <v>635</v>
      </c>
      <c r="W653" s="1" t="s">
        <v>815</v>
      </c>
    </row>
    <row r="654" customFormat="false" ht="15" hidden="false" customHeight="true" outlineLevel="0" collapsed="false">
      <c r="A654" s="1" t="n">
        <v>653</v>
      </c>
      <c r="B654" s="24" t="s">
        <v>944</v>
      </c>
      <c r="C654" s="1" t="s">
        <v>31</v>
      </c>
      <c r="D654" s="1" t="s">
        <v>19</v>
      </c>
      <c r="E654" s="1" t="s">
        <v>139</v>
      </c>
      <c r="F654" s="1" t="n">
        <v>3</v>
      </c>
      <c r="G654" s="1" t="n">
        <v>1</v>
      </c>
      <c r="H654" s="27" t="s">
        <v>242</v>
      </c>
      <c r="I654" s="1" t="n">
        <v>2</v>
      </c>
      <c r="J654" s="1" t="n">
        <v>1637.5</v>
      </c>
      <c r="K654" s="1" t="n">
        <v>1507.6</v>
      </c>
      <c r="L654" s="26" t="n">
        <v>0.613</v>
      </c>
      <c r="M654" s="1" t="n">
        <v>21.2</v>
      </c>
      <c r="N654" s="1" t="n">
        <v>18.3</v>
      </c>
      <c r="O654" s="1" t="n">
        <v>0.84</v>
      </c>
      <c r="P654" s="1" t="n">
        <v>1</v>
      </c>
      <c r="Q654" s="1" t="n">
        <v>1.15</v>
      </c>
      <c r="R654" s="1" t="n">
        <v>12.4</v>
      </c>
      <c r="S654" s="1" t="n">
        <v>-7.1</v>
      </c>
      <c r="T654" s="1" t="n">
        <v>1650</v>
      </c>
      <c r="U654" s="1" t="n">
        <v>1500.5</v>
      </c>
      <c r="V654" s="1" t="s">
        <v>522</v>
      </c>
      <c r="W654" s="1" t="s">
        <v>569</v>
      </c>
    </row>
    <row r="655" customFormat="false" ht="15" hidden="false" customHeight="true" outlineLevel="0" collapsed="false">
      <c r="A655" s="1" t="n">
        <v>654</v>
      </c>
      <c r="B655" s="24" t="s">
        <v>945</v>
      </c>
      <c r="C655" s="1" t="s">
        <v>33</v>
      </c>
      <c r="D655" s="1" t="s">
        <v>144</v>
      </c>
      <c r="E655" s="1" t="s">
        <v>134</v>
      </c>
      <c r="F655" s="1" t="n">
        <v>3</v>
      </c>
      <c r="G655" s="1" t="n">
        <v>1</v>
      </c>
      <c r="H655" s="27" t="s">
        <v>242</v>
      </c>
      <c r="I655" s="1" t="n">
        <v>2</v>
      </c>
      <c r="J655" s="1" t="n">
        <v>1580.1</v>
      </c>
      <c r="K655" s="1" t="n">
        <v>1509</v>
      </c>
      <c r="L655" s="26" t="n">
        <v>0.53</v>
      </c>
      <c r="M655" s="1" t="n">
        <v>21</v>
      </c>
      <c r="N655" s="1" t="n">
        <v>16.9</v>
      </c>
      <c r="O655" s="1" t="n">
        <v>0.91</v>
      </c>
      <c r="P655" s="1" t="n">
        <v>1</v>
      </c>
      <c r="Q655" s="1" t="n">
        <v>1.15</v>
      </c>
      <c r="R655" s="1" t="n">
        <v>14</v>
      </c>
      <c r="S655" s="1" t="n">
        <v>-7.9</v>
      </c>
      <c r="T655" s="1" t="n">
        <v>1594.2</v>
      </c>
      <c r="U655" s="1" t="n">
        <v>1501.1</v>
      </c>
      <c r="V655" s="1" t="s">
        <v>736</v>
      </c>
      <c r="W655" s="1" t="s">
        <v>466</v>
      </c>
    </row>
    <row r="656" customFormat="false" ht="15" hidden="false" customHeight="true" outlineLevel="0" collapsed="false">
      <c r="A656" s="1" t="n">
        <v>655</v>
      </c>
      <c r="B656" s="24" t="s">
        <v>946</v>
      </c>
      <c r="C656" s="1" t="s">
        <v>32</v>
      </c>
      <c r="D656" s="1" t="s">
        <v>190</v>
      </c>
      <c r="E656" s="1" t="s">
        <v>188</v>
      </c>
      <c r="F656" s="1" t="n">
        <v>3</v>
      </c>
      <c r="G656" s="1" t="n">
        <v>2</v>
      </c>
      <c r="H656" s="27" t="s">
        <v>242</v>
      </c>
      <c r="I656" s="1" t="n">
        <v>1</v>
      </c>
      <c r="J656" s="1" t="n">
        <v>1535.4</v>
      </c>
      <c r="K656" s="1" t="n">
        <v>1516</v>
      </c>
      <c r="L656" s="26" t="n">
        <v>0.456</v>
      </c>
      <c r="M656" s="1" t="n">
        <v>18.5</v>
      </c>
      <c r="N656" s="1" t="n">
        <v>15.8</v>
      </c>
      <c r="O656" s="1" t="n">
        <v>0.98</v>
      </c>
      <c r="P656" s="1" t="n">
        <v>1</v>
      </c>
      <c r="Q656" s="1" t="n">
        <v>1</v>
      </c>
      <c r="R656" s="1" t="n">
        <v>11.9</v>
      </c>
      <c r="S656" s="1" t="n">
        <v>-8.6</v>
      </c>
      <c r="T656" s="1" t="n">
        <v>1547.3</v>
      </c>
      <c r="U656" s="1" t="n">
        <v>1507.4</v>
      </c>
      <c r="V656" s="1" t="s">
        <v>709</v>
      </c>
      <c r="W656" s="1" t="s">
        <v>492</v>
      </c>
    </row>
    <row r="657" customFormat="false" ht="15" hidden="false" customHeight="true" outlineLevel="0" collapsed="false">
      <c r="A657" s="1" t="n">
        <v>656</v>
      </c>
      <c r="B657" s="24" t="s">
        <v>947</v>
      </c>
      <c r="C657" s="1" t="s">
        <v>31</v>
      </c>
      <c r="D657" s="1" t="s">
        <v>24</v>
      </c>
      <c r="E657" s="1" t="s">
        <v>145</v>
      </c>
      <c r="F657" s="1" t="n">
        <v>2</v>
      </c>
      <c r="G657" s="1" t="n">
        <v>1</v>
      </c>
      <c r="H657" s="27" t="s">
        <v>242</v>
      </c>
      <c r="I657" s="1" t="n">
        <v>1</v>
      </c>
      <c r="J657" s="1" t="n">
        <v>1663.2</v>
      </c>
      <c r="K657" s="1" t="n">
        <v>1583</v>
      </c>
      <c r="L657" s="26" t="n">
        <v>0.543</v>
      </c>
      <c r="M657" s="1" t="n">
        <v>21.6</v>
      </c>
      <c r="N657" s="1" t="n">
        <v>17.1</v>
      </c>
      <c r="O657" s="1" t="n">
        <v>0.9</v>
      </c>
      <c r="P657" s="1" t="n">
        <v>1</v>
      </c>
      <c r="Q657" s="1" t="n">
        <v>1</v>
      </c>
      <c r="R657" s="1" t="n">
        <v>12</v>
      </c>
      <c r="S657" s="1" t="n">
        <v>-7.8</v>
      </c>
      <c r="T657" s="1" t="n">
        <v>1675.2</v>
      </c>
      <c r="U657" s="1" t="n">
        <v>1575.1</v>
      </c>
      <c r="V657" s="1" t="s">
        <v>431</v>
      </c>
      <c r="W657" s="1" t="s">
        <v>797</v>
      </c>
    </row>
    <row r="658" customFormat="false" ht="15" hidden="false" customHeight="true" outlineLevel="0" collapsed="false">
      <c r="A658" s="1" t="n">
        <v>657</v>
      </c>
      <c r="B658" s="24" t="s">
        <v>948</v>
      </c>
      <c r="C658" s="1" t="s">
        <v>33</v>
      </c>
      <c r="D658" s="1" t="s">
        <v>154</v>
      </c>
      <c r="E658" s="1" t="s">
        <v>17</v>
      </c>
      <c r="F658" s="1" t="n">
        <v>0</v>
      </c>
      <c r="G658" s="1" t="n">
        <v>0</v>
      </c>
      <c r="H658" s="25" t="s">
        <v>239</v>
      </c>
      <c r="I658" s="1" t="n">
        <v>0</v>
      </c>
      <c r="J658" s="1" t="n">
        <v>1553.1</v>
      </c>
      <c r="K658" s="1" t="n">
        <v>1677.8</v>
      </c>
      <c r="L658" s="26" t="n">
        <v>0.268</v>
      </c>
      <c r="M658" s="1" t="n">
        <v>25.3</v>
      </c>
      <c r="N658" s="1" t="n">
        <v>26.4</v>
      </c>
      <c r="O658" s="1" t="n">
        <v>1</v>
      </c>
      <c r="P658" s="1" t="n">
        <v>1.15</v>
      </c>
      <c r="Q658" s="1" t="n">
        <v>1</v>
      </c>
      <c r="R658" s="1" t="n">
        <v>5.9</v>
      </c>
      <c r="S658" s="1" t="n">
        <v>-6.1</v>
      </c>
      <c r="T658" s="1" t="n">
        <v>1559</v>
      </c>
      <c r="U658" s="1" t="n">
        <v>1671.6</v>
      </c>
      <c r="V658" s="1" t="s">
        <v>652</v>
      </c>
      <c r="W658" s="1" t="s">
        <v>577</v>
      </c>
    </row>
    <row r="659" customFormat="false" ht="15" hidden="false" customHeight="true" outlineLevel="0" collapsed="false">
      <c r="A659" s="1" t="n">
        <v>658</v>
      </c>
      <c r="B659" s="24" t="s">
        <v>948</v>
      </c>
      <c r="C659" s="1" t="s">
        <v>30</v>
      </c>
      <c r="D659" s="1" t="s">
        <v>118</v>
      </c>
      <c r="E659" s="1" t="s">
        <v>173</v>
      </c>
      <c r="F659" s="1" t="n">
        <v>2</v>
      </c>
      <c r="G659" s="1" t="n">
        <v>0</v>
      </c>
      <c r="H659" s="27" t="s">
        <v>242</v>
      </c>
      <c r="I659" s="1" t="n">
        <v>2</v>
      </c>
      <c r="J659" s="1" t="n">
        <v>1496.1</v>
      </c>
      <c r="K659" s="1" t="n">
        <v>1528.5</v>
      </c>
      <c r="L659" s="26" t="n">
        <v>0.384</v>
      </c>
      <c r="M659" s="1" t="n">
        <v>28.6</v>
      </c>
      <c r="N659" s="1" t="n">
        <v>20.1</v>
      </c>
      <c r="O659" s="1" t="n">
        <v>1.08</v>
      </c>
      <c r="P659" s="1" t="n">
        <v>1</v>
      </c>
      <c r="Q659" s="1" t="n">
        <v>1.15</v>
      </c>
      <c r="R659" s="1" t="n">
        <v>23.3</v>
      </c>
      <c r="S659" s="1" t="n">
        <v>-12.4</v>
      </c>
      <c r="T659" s="1" t="n">
        <v>1519.5</v>
      </c>
      <c r="U659" s="1" t="n">
        <v>1516.2</v>
      </c>
      <c r="V659" s="1" t="s">
        <v>772</v>
      </c>
      <c r="W659" s="1" t="s">
        <v>503</v>
      </c>
    </row>
    <row r="660" customFormat="false" ht="15" hidden="false" customHeight="true" outlineLevel="0" collapsed="false">
      <c r="A660" s="1" t="n">
        <v>659</v>
      </c>
      <c r="B660" s="24" t="s">
        <v>949</v>
      </c>
      <c r="C660" s="1" t="s">
        <v>30</v>
      </c>
      <c r="D660" s="1" t="s">
        <v>123</v>
      </c>
      <c r="E660" s="1" t="s">
        <v>175</v>
      </c>
      <c r="F660" s="1" t="n">
        <v>2</v>
      </c>
      <c r="G660" s="1" t="n">
        <v>1</v>
      </c>
      <c r="H660" s="27" t="s">
        <v>242</v>
      </c>
      <c r="I660" s="1" t="n">
        <v>1</v>
      </c>
      <c r="J660" s="1" t="n">
        <v>1513.8</v>
      </c>
      <c r="K660" s="1" t="n">
        <v>1442.4</v>
      </c>
      <c r="L660" s="26" t="n">
        <v>0.531</v>
      </c>
      <c r="M660" s="1" t="n">
        <v>20</v>
      </c>
      <c r="N660" s="1" t="n">
        <v>14.7</v>
      </c>
      <c r="O660" s="1" t="n">
        <v>0.91</v>
      </c>
      <c r="P660" s="1" t="n">
        <v>1</v>
      </c>
      <c r="Q660" s="1" t="n">
        <v>1</v>
      </c>
      <c r="R660" s="1" t="n">
        <v>11.4</v>
      </c>
      <c r="S660" s="1" t="n">
        <v>-6.9</v>
      </c>
      <c r="T660" s="1" t="n">
        <v>1525.2</v>
      </c>
      <c r="U660" s="1" t="n">
        <v>1435.5</v>
      </c>
      <c r="V660" s="1" t="s">
        <v>460</v>
      </c>
      <c r="W660" s="1" t="s">
        <v>492</v>
      </c>
    </row>
    <row r="661" customFormat="false" ht="15" hidden="false" customHeight="true" outlineLevel="0" collapsed="false">
      <c r="A661" s="1" t="n">
        <v>660</v>
      </c>
      <c r="B661" s="24" t="s">
        <v>950</v>
      </c>
      <c r="C661" s="1" t="s">
        <v>31</v>
      </c>
      <c r="D661" s="1" t="s">
        <v>136</v>
      </c>
      <c r="E661" s="1" t="s">
        <v>146</v>
      </c>
      <c r="F661" s="1" t="n">
        <v>0</v>
      </c>
      <c r="G661" s="1" t="n">
        <v>0</v>
      </c>
      <c r="H661" s="25" t="s">
        <v>239</v>
      </c>
      <c r="I661" s="1" t="n">
        <v>0</v>
      </c>
      <c r="J661" s="1" t="n">
        <v>1497.9</v>
      </c>
      <c r="K661" s="1" t="n">
        <v>1488.5</v>
      </c>
      <c r="L661" s="26" t="n">
        <v>0.442</v>
      </c>
      <c r="M661" s="1" t="n">
        <v>18</v>
      </c>
      <c r="N661" s="1" t="n">
        <v>19.6</v>
      </c>
      <c r="O661" s="1" t="n">
        <v>1</v>
      </c>
      <c r="P661" s="1" t="n">
        <v>0.9</v>
      </c>
      <c r="Q661" s="1" t="n">
        <v>1</v>
      </c>
      <c r="R661" s="1" t="n">
        <v>1</v>
      </c>
      <c r="S661" s="1" t="n">
        <v>-1.1</v>
      </c>
      <c r="T661" s="1" t="n">
        <v>1498.9</v>
      </c>
      <c r="U661" s="1" t="n">
        <v>1487.4</v>
      </c>
      <c r="V661" s="1" t="s">
        <v>637</v>
      </c>
      <c r="W661" s="1" t="s">
        <v>663</v>
      </c>
    </row>
    <row r="662" customFormat="false" ht="15" hidden="false" customHeight="true" outlineLevel="0" collapsed="false">
      <c r="A662" s="1" t="n">
        <v>661</v>
      </c>
      <c r="B662" s="24" t="s">
        <v>951</v>
      </c>
      <c r="C662" s="1" t="s">
        <v>32</v>
      </c>
      <c r="D662" s="1" t="s">
        <v>196</v>
      </c>
      <c r="E662" s="1" t="s">
        <v>191</v>
      </c>
      <c r="F662" s="1" t="n">
        <v>2</v>
      </c>
      <c r="G662" s="1" t="n">
        <v>2</v>
      </c>
      <c r="H662" s="25" t="s">
        <v>239</v>
      </c>
      <c r="I662" s="1" t="n">
        <v>0</v>
      </c>
      <c r="J662" s="1" t="n">
        <v>1612.5</v>
      </c>
      <c r="K662" s="1" t="n">
        <v>1500.5</v>
      </c>
      <c r="L662" s="26" t="n">
        <v>0.588</v>
      </c>
      <c r="M662" s="1" t="n">
        <v>19.7</v>
      </c>
      <c r="N662" s="1" t="n">
        <v>21.9</v>
      </c>
      <c r="O662" s="1" t="n">
        <v>1</v>
      </c>
      <c r="P662" s="1" t="n">
        <v>0.9</v>
      </c>
      <c r="Q662" s="1" t="n">
        <v>1</v>
      </c>
      <c r="R662" s="1" t="n">
        <v>-1.7</v>
      </c>
      <c r="S662" s="1" t="n">
        <v>1.9</v>
      </c>
      <c r="T662" s="1" t="n">
        <v>1610.7</v>
      </c>
      <c r="U662" s="1" t="n">
        <v>1502.4</v>
      </c>
      <c r="V662" s="1" t="s">
        <v>510</v>
      </c>
      <c r="W662" s="1" t="s">
        <v>638</v>
      </c>
    </row>
    <row r="663" customFormat="false" ht="15" hidden="false" customHeight="true" outlineLevel="0" collapsed="false">
      <c r="A663" s="1" t="n">
        <v>662</v>
      </c>
      <c r="B663" s="24" t="s">
        <v>951</v>
      </c>
      <c r="C663" s="1" t="s">
        <v>32</v>
      </c>
      <c r="D663" s="1" t="s">
        <v>194</v>
      </c>
      <c r="E663" s="1" t="s">
        <v>185</v>
      </c>
      <c r="F663" s="1" t="n">
        <v>0</v>
      </c>
      <c r="G663" s="1" t="n">
        <v>2</v>
      </c>
      <c r="H663" s="28" t="s">
        <v>246</v>
      </c>
      <c r="I663" s="1" t="n">
        <v>2</v>
      </c>
      <c r="J663" s="1" t="n">
        <v>1435.2</v>
      </c>
      <c r="K663" s="1" t="n">
        <v>1549.6</v>
      </c>
      <c r="L663" s="26" t="n">
        <v>0.28</v>
      </c>
      <c r="M663" s="1" t="n">
        <v>21.5</v>
      </c>
      <c r="N663" s="1" t="n">
        <v>26</v>
      </c>
      <c r="O663" s="1" t="n">
        <v>0.86</v>
      </c>
      <c r="P663" s="1" t="n">
        <v>1.35</v>
      </c>
      <c r="Q663" s="1" t="n">
        <v>1.15</v>
      </c>
      <c r="R663" s="1" t="n">
        <v>-6</v>
      </c>
      <c r="S663" s="1" t="n">
        <v>12.5</v>
      </c>
      <c r="T663" s="1" t="n">
        <v>1429.2</v>
      </c>
      <c r="U663" s="1" t="n">
        <v>1562.1</v>
      </c>
      <c r="V663" s="1" t="s">
        <v>532</v>
      </c>
      <c r="W663" s="1" t="s">
        <v>476</v>
      </c>
    </row>
    <row r="664" customFormat="false" ht="15" hidden="false" customHeight="true" outlineLevel="0" collapsed="false">
      <c r="A664" s="1" t="n">
        <v>663</v>
      </c>
      <c r="B664" s="24" t="s">
        <v>951</v>
      </c>
      <c r="C664" s="1" t="s">
        <v>32</v>
      </c>
      <c r="D664" s="1" t="s">
        <v>186</v>
      </c>
      <c r="E664" s="1" t="s">
        <v>192</v>
      </c>
      <c r="F664" s="1" t="n">
        <v>0</v>
      </c>
      <c r="G664" s="1" t="n">
        <v>1</v>
      </c>
      <c r="H664" s="28" t="s">
        <v>246</v>
      </c>
      <c r="I664" s="1" t="n">
        <v>1</v>
      </c>
      <c r="J664" s="1" t="n">
        <v>1415.3</v>
      </c>
      <c r="K664" s="1" t="n">
        <v>1513.3</v>
      </c>
      <c r="L664" s="26" t="n">
        <v>0.299</v>
      </c>
      <c r="M664" s="1" t="n">
        <v>20.1</v>
      </c>
      <c r="N664" s="1" t="n">
        <v>27.2</v>
      </c>
      <c r="O664" s="1" t="n">
        <v>0.88</v>
      </c>
      <c r="P664" s="1" t="n">
        <v>1.35</v>
      </c>
      <c r="Q664" s="1" t="n">
        <v>1</v>
      </c>
      <c r="R664" s="1" t="n">
        <v>-6</v>
      </c>
      <c r="S664" s="1" t="n">
        <v>10.9</v>
      </c>
      <c r="T664" s="1" t="n">
        <v>1409.3</v>
      </c>
      <c r="U664" s="1" t="n">
        <v>1524.1</v>
      </c>
      <c r="V664" s="1" t="s">
        <v>492</v>
      </c>
      <c r="W664" s="1" t="s">
        <v>673</v>
      </c>
    </row>
    <row r="665" customFormat="false" ht="15" hidden="false" customHeight="true" outlineLevel="0" collapsed="false">
      <c r="A665" s="1" t="n">
        <v>664</v>
      </c>
      <c r="B665" s="24" t="s">
        <v>951</v>
      </c>
      <c r="C665" s="1" t="s">
        <v>32</v>
      </c>
      <c r="D665" s="1" t="s">
        <v>15</v>
      </c>
      <c r="E665" s="1" t="s">
        <v>199</v>
      </c>
      <c r="F665" s="1" t="n">
        <v>4</v>
      </c>
      <c r="G665" s="1" t="n">
        <v>2</v>
      </c>
      <c r="H665" s="27" t="s">
        <v>242</v>
      </c>
      <c r="I665" s="1" t="n">
        <v>2</v>
      </c>
      <c r="J665" s="1" t="n">
        <v>1678</v>
      </c>
      <c r="K665" s="1" t="n">
        <v>1475.3</v>
      </c>
      <c r="L665" s="26" t="n">
        <v>0.707</v>
      </c>
      <c r="M665" s="1" t="n">
        <v>18.8</v>
      </c>
      <c r="N665" s="1" t="n">
        <v>13.9</v>
      </c>
      <c r="O665" s="1" t="n">
        <v>0.75</v>
      </c>
      <c r="P665" s="1" t="n">
        <v>1</v>
      </c>
      <c r="Q665" s="1" t="n">
        <v>1.15</v>
      </c>
      <c r="R665" s="1" t="n">
        <v>9.3</v>
      </c>
      <c r="S665" s="1" t="n">
        <v>-4.1</v>
      </c>
      <c r="T665" s="1" t="n">
        <v>1687.2</v>
      </c>
      <c r="U665" s="1" t="n">
        <v>1471.3</v>
      </c>
      <c r="V665" s="1" t="s">
        <v>575</v>
      </c>
      <c r="W665" s="1" t="s">
        <v>743</v>
      </c>
    </row>
    <row r="666" customFormat="false" ht="15" hidden="false" customHeight="true" outlineLevel="0" collapsed="false">
      <c r="A666" s="1" t="n">
        <v>665</v>
      </c>
      <c r="B666" s="24" t="s">
        <v>951</v>
      </c>
      <c r="C666" s="1" t="s">
        <v>32</v>
      </c>
      <c r="D666" s="1" t="s">
        <v>184</v>
      </c>
      <c r="E666" s="1" t="s">
        <v>198</v>
      </c>
      <c r="F666" s="1" t="n">
        <v>2</v>
      </c>
      <c r="G666" s="1" t="n">
        <v>1</v>
      </c>
      <c r="H666" s="27" t="s">
        <v>242</v>
      </c>
      <c r="I666" s="1" t="n">
        <v>1</v>
      </c>
      <c r="J666" s="1" t="n">
        <v>1576.6</v>
      </c>
      <c r="K666" s="1" t="n">
        <v>1503.6</v>
      </c>
      <c r="L666" s="26" t="n">
        <v>0.533</v>
      </c>
      <c r="M666" s="1" t="n">
        <v>18.2</v>
      </c>
      <c r="N666" s="1" t="n">
        <v>17.3</v>
      </c>
      <c r="O666" s="1" t="n">
        <v>0.91</v>
      </c>
      <c r="P666" s="1" t="n">
        <v>1</v>
      </c>
      <c r="Q666" s="1" t="n">
        <v>1</v>
      </c>
      <c r="R666" s="1" t="n">
        <v>10.3</v>
      </c>
      <c r="S666" s="1" t="n">
        <v>-8.1</v>
      </c>
      <c r="T666" s="1" t="n">
        <v>1586.9</v>
      </c>
      <c r="U666" s="1" t="n">
        <v>1495.5</v>
      </c>
      <c r="V666" s="1" t="s">
        <v>722</v>
      </c>
      <c r="W666" s="1" t="s">
        <v>525</v>
      </c>
    </row>
    <row r="667" customFormat="false" ht="15" hidden="false" customHeight="true" outlineLevel="0" collapsed="false">
      <c r="A667" s="1" t="n">
        <v>666</v>
      </c>
      <c r="B667" s="24" t="s">
        <v>952</v>
      </c>
      <c r="C667" s="1" t="s">
        <v>29</v>
      </c>
      <c r="D667" s="1" t="s">
        <v>138</v>
      </c>
      <c r="E667" s="1" t="s">
        <v>133</v>
      </c>
      <c r="F667" s="1" t="n">
        <v>1</v>
      </c>
      <c r="G667" s="1" t="n">
        <v>0</v>
      </c>
      <c r="H667" s="27" t="s">
        <v>242</v>
      </c>
      <c r="I667" s="1" t="n">
        <v>1</v>
      </c>
      <c r="J667" s="1" t="n">
        <v>1537.8</v>
      </c>
      <c r="K667" s="1" t="n">
        <v>1429.6</v>
      </c>
      <c r="L667" s="26" t="n">
        <v>0.583</v>
      </c>
      <c r="M667" s="1" t="n">
        <v>16.9</v>
      </c>
      <c r="N667" s="1" t="n">
        <v>14.7</v>
      </c>
      <c r="O667" s="1" t="n">
        <v>0.86</v>
      </c>
      <c r="P667" s="1" t="n">
        <v>1</v>
      </c>
      <c r="Q667" s="1" t="n">
        <v>1</v>
      </c>
      <c r="R667" s="1" t="n">
        <v>8.7</v>
      </c>
      <c r="S667" s="1" t="n">
        <v>-6.1</v>
      </c>
      <c r="T667" s="1" t="n">
        <v>1546.6</v>
      </c>
      <c r="U667" s="1" t="n">
        <v>1423.5</v>
      </c>
      <c r="V667" s="1" t="s">
        <v>953</v>
      </c>
      <c r="W667" s="1" t="s">
        <v>489</v>
      </c>
    </row>
    <row r="668" customFormat="false" ht="15" hidden="false" customHeight="true" outlineLevel="0" collapsed="false">
      <c r="A668" s="1" t="n">
        <v>667</v>
      </c>
      <c r="B668" s="24" t="s">
        <v>952</v>
      </c>
      <c r="C668" s="1" t="s">
        <v>29</v>
      </c>
      <c r="D668" s="1" t="s">
        <v>152</v>
      </c>
      <c r="E668" s="1" t="s">
        <v>132</v>
      </c>
      <c r="F668" s="1" t="n">
        <v>4</v>
      </c>
      <c r="G668" s="1" t="n">
        <v>2</v>
      </c>
      <c r="H668" s="27" t="s">
        <v>242</v>
      </c>
      <c r="I668" s="1" t="n">
        <v>2</v>
      </c>
      <c r="J668" s="1" t="n">
        <v>1514.4</v>
      </c>
      <c r="K668" s="1" t="n">
        <v>1531.4</v>
      </c>
      <c r="L668" s="26" t="n">
        <v>0.405</v>
      </c>
      <c r="M668" s="1" t="n">
        <v>22.8</v>
      </c>
      <c r="N668" s="1" t="n">
        <v>22.8</v>
      </c>
      <c r="O668" s="1" t="n">
        <v>1.04</v>
      </c>
      <c r="P668" s="1" t="n">
        <v>1</v>
      </c>
      <c r="Q668" s="1" t="n">
        <v>1.15</v>
      </c>
      <c r="R668" s="1" t="n">
        <v>18.1</v>
      </c>
      <c r="S668" s="1" t="n">
        <v>-13.6</v>
      </c>
      <c r="T668" s="1" t="n">
        <v>1532.5</v>
      </c>
      <c r="U668" s="1" t="n">
        <v>1517.9</v>
      </c>
      <c r="V668" s="1" t="s">
        <v>563</v>
      </c>
      <c r="W668" s="1" t="s">
        <v>695</v>
      </c>
    </row>
    <row r="669" customFormat="false" ht="15" hidden="false" customHeight="true" outlineLevel="0" collapsed="false">
      <c r="A669" s="1" t="n">
        <v>668</v>
      </c>
      <c r="B669" s="24" t="s">
        <v>952</v>
      </c>
      <c r="C669" s="1" t="s">
        <v>29</v>
      </c>
      <c r="D669" s="1" t="s">
        <v>153</v>
      </c>
      <c r="E669" s="1" t="s">
        <v>23</v>
      </c>
      <c r="F669" s="1" t="n">
        <v>2</v>
      </c>
      <c r="G669" s="1" t="n">
        <v>2</v>
      </c>
      <c r="H669" s="25" t="s">
        <v>239</v>
      </c>
      <c r="I669" s="1" t="n">
        <v>0</v>
      </c>
      <c r="J669" s="1" t="n">
        <v>1482.9</v>
      </c>
      <c r="K669" s="1" t="n">
        <v>1564.5</v>
      </c>
      <c r="L669" s="26" t="n">
        <v>0.319</v>
      </c>
      <c r="M669" s="1" t="n">
        <v>21.9</v>
      </c>
      <c r="N669" s="1" t="n">
        <v>18.6</v>
      </c>
      <c r="O669" s="1" t="n">
        <v>1</v>
      </c>
      <c r="P669" s="1" t="n">
        <v>1.15</v>
      </c>
      <c r="Q669" s="1" t="n">
        <v>1</v>
      </c>
      <c r="R669" s="1" t="n">
        <v>3.9</v>
      </c>
      <c r="S669" s="1" t="n">
        <v>-3.4</v>
      </c>
      <c r="T669" s="1" t="n">
        <v>1486.9</v>
      </c>
      <c r="U669" s="1" t="n">
        <v>1561.1</v>
      </c>
      <c r="V669" s="1" t="s">
        <v>614</v>
      </c>
      <c r="W669" s="1" t="s">
        <v>686</v>
      </c>
    </row>
    <row r="670" customFormat="false" ht="15" hidden="false" customHeight="true" outlineLevel="0" collapsed="false">
      <c r="A670" s="1" t="n">
        <v>669</v>
      </c>
      <c r="B670" s="24" t="s">
        <v>954</v>
      </c>
      <c r="C670" s="1" t="s">
        <v>30</v>
      </c>
      <c r="D670" s="1" t="s">
        <v>116</v>
      </c>
      <c r="E670" s="1" t="s">
        <v>16</v>
      </c>
      <c r="F670" s="1" t="n">
        <v>2</v>
      </c>
      <c r="G670" s="1" t="n">
        <v>2</v>
      </c>
      <c r="H670" s="25" t="s">
        <v>239</v>
      </c>
      <c r="I670" s="1" t="n">
        <v>0</v>
      </c>
      <c r="J670" s="1" t="n">
        <v>1512.3</v>
      </c>
      <c r="K670" s="1" t="n">
        <v>1654.1</v>
      </c>
      <c r="L670" s="26" t="n">
        <v>0.249</v>
      </c>
      <c r="M670" s="1" t="n">
        <v>21.9</v>
      </c>
      <c r="N670" s="1" t="n">
        <v>21.9</v>
      </c>
      <c r="O670" s="1" t="n">
        <v>1</v>
      </c>
      <c r="P670" s="1" t="n">
        <v>1.15</v>
      </c>
      <c r="Q670" s="1" t="n">
        <v>1</v>
      </c>
      <c r="R670" s="1" t="n">
        <v>5.5</v>
      </c>
      <c r="S670" s="1" t="n">
        <v>-5.5</v>
      </c>
      <c r="T670" s="1" t="n">
        <v>1517.8</v>
      </c>
      <c r="U670" s="1" t="n">
        <v>1648.6</v>
      </c>
      <c r="V670" s="1" t="s">
        <v>516</v>
      </c>
      <c r="W670" s="1" t="s">
        <v>552</v>
      </c>
    </row>
    <row r="671" customFormat="false" ht="15" hidden="false" customHeight="true" outlineLevel="0" collapsed="false">
      <c r="A671" s="1" t="n">
        <v>670</v>
      </c>
      <c r="B671" s="24" t="s">
        <v>955</v>
      </c>
      <c r="C671" s="1" t="s">
        <v>33</v>
      </c>
      <c r="D671" s="1" t="s">
        <v>149</v>
      </c>
      <c r="E671" s="1" t="s">
        <v>158</v>
      </c>
      <c r="F671" s="1" t="n">
        <v>2</v>
      </c>
      <c r="G671" s="1" t="n">
        <v>0</v>
      </c>
      <c r="H671" s="27" t="s">
        <v>242</v>
      </c>
      <c r="I671" s="1" t="n">
        <v>2</v>
      </c>
      <c r="J671" s="1" t="n">
        <v>1577.2</v>
      </c>
      <c r="K671" s="1" t="n">
        <v>1555.8</v>
      </c>
      <c r="L671" s="26" t="n">
        <v>0.459</v>
      </c>
      <c r="M671" s="1" t="n">
        <v>21.9</v>
      </c>
      <c r="N671" s="1" t="n">
        <v>24.5</v>
      </c>
      <c r="O671" s="1" t="n">
        <v>0.97</v>
      </c>
      <c r="P671" s="1" t="n">
        <v>1</v>
      </c>
      <c r="Q671" s="1" t="n">
        <v>1.15</v>
      </c>
      <c r="R671" s="1" t="n">
        <v>16.2</v>
      </c>
      <c r="S671" s="1" t="n">
        <v>-13.2</v>
      </c>
      <c r="T671" s="1" t="n">
        <v>1593.4</v>
      </c>
      <c r="U671" s="1" t="n">
        <v>1542.6</v>
      </c>
      <c r="V671" s="1" t="s">
        <v>664</v>
      </c>
      <c r="W671" s="1" t="s">
        <v>558</v>
      </c>
    </row>
    <row r="672" customFormat="false" ht="15" hidden="false" customHeight="true" outlineLevel="0" collapsed="false">
      <c r="A672" s="1" t="n">
        <v>671</v>
      </c>
      <c r="B672" s="24" t="s">
        <v>956</v>
      </c>
      <c r="C672" s="1" t="s">
        <v>31</v>
      </c>
      <c r="D672" s="1" t="s">
        <v>177</v>
      </c>
      <c r="E672" s="1" t="s">
        <v>164</v>
      </c>
      <c r="F672" s="1" t="n">
        <v>2</v>
      </c>
      <c r="G672" s="1" t="n">
        <v>2</v>
      </c>
      <c r="H672" s="25" t="s">
        <v>239</v>
      </c>
      <c r="I672" s="1" t="n">
        <v>0</v>
      </c>
      <c r="J672" s="1" t="n">
        <v>1608.5</v>
      </c>
      <c r="K672" s="1" t="n">
        <v>1555.9</v>
      </c>
      <c r="L672" s="26" t="n">
        <v>0.504</v>
      </c>
      <c r="M672" s="1" t="n">
        <v>17.1</v>
      </c>
      <c r="N672" s="1" t="n">
        <v>25.1</v>
      </c>
      <c r="O672" s="1" t="n">
        <v>1</v>
      </c>
      <c r="P672" s="1" t="n">
        <v>0.9</v>
      </c>
      <c r="Q672" s="1" t="n">
        <v>1</v>
      </c>
      <c r="R672" s="1" t="n">
        <v>-0.1</v>
      </c>
      <c r="S672" s="1" t="n">
        <v>0.1</v>
      </c>
      <c r="T672" s="1" t="n">
        <v>1608.5</v>
      </c>
      <c r="U672" s="1" t="n">
        <v>1556</v>
      </c>
      <c r="V672" s="1" t="s">
        <v>497</v>
      </c>
      <c r="W672" s="1" t="s">
        <v>803</v>
      </c>
    </row>
    <row r="673" customFormat="false" ht="15" hidden="false" customHeight="true" outlineLevel="0" collapsed="false">
      <c r="A673" s="1" t="n">
        <v>672</v>
      </c>
      <c r="B673" s="24" t="s">
        <v>957</v>
      </c>
      <c r="C673" s="1" t="s">
        <v>32</v>
      </c>
      <c r="D673" s="1" t="s">
        <v>183</v>
      </c>
      <c r="E673" s="1" t="s">
        <v>195</v>
      </c>
      <c r="F673" s="1" t="n">
        <v>1</v>
      </c>
      <c r="G673" s="1" t="n">
        <v>1</v>
      </c>
      <c r="H673" s="25" t="s">
        <v>239</v>
      </c>
      <c r="I673" s="1" t="n">
        <v>0</v>
      </c>
      <c r="J673" s="1" t="n">
        <v>1531.3</v>
      </c>
      <c r="K673" s="1" t="n">
        <v>1552.9</v>
      </c>
      <c r="L673" s="26" t="n">
        <v>0.398</v>
      </c>
      <c r="M673" s="1" t="n">
        <v>23</v>
      </c>
      <c r="N673" s="1" t="n">
        <v>23</v>
      </c>
      <c r="O673" s="1" t="n">
        <v>1</v>
      </c>
      <c r="P673" s="1" t="n">
        <v>1.15</v>
      </c>
      <c r="Q673" s="1" t="n">
        <v>1</v>
      </c>
      <c r="R673" s="1" t="n">
        <v>2.3</v>
      </c>
      <c r="S673" s="1" t="n">
        <v>-2.3</v>
      </c>
      <c r="T673" s="1" t="n">
        <v>1533.7</v>
      </c>
      <c r="U673" s="1" t="n">
        <v>1550.5</v>
      </c>
      <c r="V673" s="1" t="s">
        <v>958</v>
      </c>
      <c r="W673" s="1" t="s">
        <v>708</v>
      </c>
    </row>
    <row r="674" customFormat="false" ht="15" hidden="false" customHeight="true" outlineLevel="0" collapsed="false">
      <c r="A674" s="1" t="n">
        <v>673</v>
      </c>
      <c r="B674" s="24" t="s">
        <v>957</v>
      </c>
      <c r="C674" s="1" t="s">
        <v>29</v>
      </c>
      <c r="D674" s="1" t="s">
        <v>121</v>
      </c>
      <c r="E674" s="1" t="s">
        <v>126</v>
      </c>
      <c r="F674" s="1" t="n">
        <v>2</v>
      </c>
      <c r="G674" s="1" t="n">
        <v>3</v>
      </c>
      <c r="H674" s="28" t="s">
        <v>246</v>
      </c>
      <c r="I674" s="1" t="n">
        <v>1</v>
      </c>
      <c r="J674" s="1" t="n">
        <v>1544.4</v>
      </c>
      <c r="K674" s="1" t="n">
        <v>1538</v>
      </c>
      <c r="L674" s="26" t="n">
        <v>0.438</v>
      </c>
      <c r="M674" s="1" t="n">
        <v>26.1</v>
      </c>
      <c r="N674" s="1" t="n">
        <v>22.2</v>
      </c>
      <c r="O674" s="1" t="n">
        <v>1.02</v>
      </c>
      <c r="P674" s="1" t="n">
        <v>1.35</v>
      </c>
      <c r="Q674" s="1" t="n">
        <v>1</v>
      </c>
      <c r="R674" s="1" t="n">
        <v>-11.4</v>
      </c>
      <c r="S674" s="1" t="n">
        <v>11.9</v>
      </c>
      <c r="T674" s="1" t="n">
        <v>1533</v>
      </c>
      <c r="U674" s="1" t="n">
        <v>1549.9</v>
      </c>
      <c r="V674" s="1" t="s">
        <v>681</v>
      </c>
      <c r="W674" s="1" t="s">
        <v>529</v>
      </c>
    </row>
    <row r="675" customFormat="false" ht="15" hidden="false" customHeight="true" outlineLevel="0" collapsed="false">
      <c r="A675" s="1" t="n">
        <v>674</v>
      </c>
      <c r="B675" s="24" t="s">
        <v>957</v>
      </c>
      <c r="C675" s="1" t="s">
        <v>30</v>
      </c>
      <c r="D675" s="1" t="s">
        <v>151</v>
      </c>
      <c r="E675" s="1" t="s">
        <v>167</v>
      </c>
      <c r="F675" s="1" t="n">
        <v>0</v>
      </c>
      <c r="G675" s="1" t="n">
        <v>1</v>
      </c>
      <c r="H675" s="28" t="s">
        <v>246</v>
      </c>
      <c r="I675" s="1" t="n">
        <v>1</v>
      </c>
      <c r="J675" s="1" t="n">
        <v>1470.7</v>
      </c>
      <c r="K675" s="1" t="n">
        <v>1489.2</v>
      </c>
      <c r="L675" s="26" t="n">
        <v>0.403</v>
      </c>
      <c r="M675" s="1" t="n">
        <v>26.4</v>
      </c>
      <c r="N675" s="1" t="n">
        <v>25.8</v>
      </c>
      <c r="O675" s="1" t="n">
        <v>0.98</v>
      </c>
      <c r="P675" s="1" t="n">
        <v>1.35</v>
      </c>
      <c r="Q675" s="1" t="n">
        <v>1</v>
      </c>
      <c r="R675" s="1" t="n">
        <v>-10.6</v>
      </c>
      <c r="S675" s="1" t="n">
        <v>13</v>
      </c>
      <c r="T675" s="1" t="n">
        <v>1460</v>
      </c>
      <c r="U675" s="1" t="n">
        <v>1502.1</v>
      </c>
      <c r="V675" s="1" t="s">
        <v>713</v>
      </c>
      <c r="W675" s="1" t="s">
        <v>651</v>
      </c>
    </row>
    <row r="676" customFormat="false" ht="15" hidden="false" customHeight="true" outlineLevel="0" collapsed="false">
      <c r="A676" s="1" t="n">
        <v>675</v>
      </c>
      <c r="B676" s="24" t="s">
        <v>959</v>
      </c>
      <c r="C676" s="1" t="s">
        <v>33</v>
      </c>
      <c r="D676" s="1" t="s">
        <v>155</v>
      </c>
      <c r="E676" s="1" t="s">
        <v>120</v>
      </c>
      <c r="F676" s="1" t="n">
        <v>2</v>
      </c>
      <c r="G676" s="1" t="n">
        <v>1</v>
      </c>
      <c r="H676" s="27" t="s">
        <v>242</v>
      </c>
      <c r="I676" s="1" t="n">
        <v>1</v>
      </c>
      <c r="J676" s="1" t="n">
        <v>1560.9</v>
      </c>
      <c r="K676" s="1" t="n">
        <v>1472.7</v>
      </c>
      <c r="L676" s="26" t="n">
        <v>0.555</v>
      </c>
      <c r="M676" s="1" t="n">
        <v>19.6</v>
      </c>
      <c r="N676" s="1" t="n">
        <v>14.4</v>
      </c>
      <c r="O676" s="1" t="n">
        <v>0.89</v>
      </c>
      <c r="P676" s="1" t="n">
        <v>1</v>
      </c>
      <c r="Q676" s="1" t="n">
        <v>1</v>
      </c>
      <c r="R676" s="1" t="n">
        <v>10.7</v>
      </c>
      <c r="S676" s="1" t="n">
        <v>-6.4</v>
      </c>
      <c r="T676" s="1" t="n">
        <v>1571.6</v>
      </c>
      <c r="U676" s="1" t="n">
        <v>1466.3</v>
      </c>
      <c r="V676" s="1" t="s">
        <v>563</v>
      </c>
      <c r="W676" s="1" t="s">
        <v>467</v>
      </c>
    </row>
    <row r="677" customFormat="false" ht="15" hidden="false" customHeight="true" outlineLevel="0" collapsed="false">
      <c r="A677" s="1" t="n">
        <v>676</v>
      </c>
      <c r="B677" s="24" t="s">
        <v>960</v>
      </c>
      <c r="C677" s="1" t="s">
        <v>31</v>
      </c>
      <c r="D677" s="1" t="s">
        <v>20</v>
      </c>
      <c r="E677" s="1" t="s">
        <v>174</v>
      </c>
      <c r="F677" s="1" t="n">
        <v>4</v>
      </c>
      <c r="G677" s="1" t="n">
        <v>1</v>
      </c>
      <c r="H677" s="27" t="s">
        <v>242</v>
      </c>
      <c r="I677" s="1" t="n">
        <v>3</v>
      </c>
      <c r="J677" s="1" t="n">
        <v>1487</v>
      </c>
      <c r="K677" s="1" t="n">
        <v>1480.6</v>
      </c>
      <c r="L677" s="26" t="n">
        <v>0.437</v>
      </c>
      <c r="M677" s="1" t="n">
        <v>21.9</v>
      </c>
      <c r="N677" s="1" t="n">
        <v>24.5</v>
      </c>
      <c r="O677" s="1" t="n">
        <v>0.99</v>
      </c>
      <c r="P677" s="1" t="n">
        <v>1</v>
      </c>
      <c r="Q677" s="1" t="n">
        <v>1.3</v>
      </c>
      <c r="R677" s="1" t="n">
        <v>18.9</v>
      </c>
      <c r="S677" s="1" t="n">
        <v>-13.8</v>
      </c>
      <c r="T677" s="1" t="n">
        <v>1505.9</v>
      </c>
      <c r="U677" s="1" t="n">
        <v>1466.8</v>
      </c>
      <c r="V677" s="1" t="s">
        <v>568</v>
      </c>
      <c r="W677" s="1" t="s">
        <v>809</v>
      </c>
    </row>
    <row r="678" customFormat="false" ht="15" hidden="false" customHeight="true" outlineLevel="0" collapsed="false">
      <c r="A678" s="1" t="n">
        <v>677</v>
      </c>
      <c r="B678" s="24" t="s">
        <v>961</v>
      </c>
      <c r="C678" s="1" t="s">
        <v>30</v>
      </c>
      <c r="D678" s="1" t="s">
        <v>117</v>
      </c>
      <c r="E678" s="1" t="s">
        <v>18</v>
      </c>
      <c r="F678" s="1" t="n">
        <v>0</v>
      </c>
      <c r="G678" s="1" t="n">
        <v>3</v>
      </c>
      <c r="H678" s="28" t="s">
        <v>246</v>
      </c>
      <c r="I678" s="1" t="n">
        <v>3</v>
      </c>
      <c r="J678" s="1" t="n">
        <v>1544.8</v>
      </c>
      <c r="K678" s="1" t="n">
        <v>1650.9</v>
      </c>
      <c r="L678" s="26" t="n">
        <v>0.289</v>
      </c>
      <c r="M678" s="1" t="n">
        <v>31.8</v>
      </c>
      <c r="N678" s="1" t="n">
        <v>38.5</v>
      </c>
      <c r="O678" s="1" t="n">
        <v>0.87</v>
      </c>
      <c r="P678" s="1" t="n">
        <v>1.35</v>
      </c>
      <c r="Q678" s="1" t="n">
        <v>1.3</v>
      </c>
      <c r="R678" s="1" t="n">
        <v>-9.2</v>
      </c>
      <c r="S678" s="1" t="n">
        <v>22.7</v>
      </c>
      <c r="T678" s="1" t="n">
        <v>1535.6</v>
      </c>
      <c r="U678" s="1" t="n">
        <v>1673.6</v>
      </c>
      <c r="V678" s="1" t="s">
        <v>689</v>
      </c>
      <c r="W678" s="1" t="s">
        <v>484</v>
      </c>
    </row>
    <row r="679" customFormat="false" ht="15" hidden="false" customHeight="true" outlineLevel="0" collapsed="false">
      <c r="A679" s="1" t="n">
        <v>678</v>
      </c>
      <c r="B679" s="24" t="s">
        <v>961</v>
      </c>
      <c r="C679" s="1" t="s">
        <v>33</v>
      </c>
      <c r="D679" s="1" t="s">
        <v>156</v>
      </c>
      <c r="E679" s="1" t="s">
        <v>172</v>
      </c>
      <c r="F679" s="1" t="n">
        <v>0</v>
      </c>
      <c r="G679" s="1" t="n">
        <v>3</v>
      </c>
      <c r="H679" s="28" t="s">
        <v>246</v>
      </c>
      <c r="I679" s="1" t="n">
        <v>3</v>
      </c>
      <c r="J679" s="1" t="n">
        <v>1504.7</v>
      </c>
      <c r="K679" s="1" t="n">
        <v>1584.7</v>
      </c>
      <c r="L679" s="26" t="n">
        <v>0.321</v>
      </c>
      <c r="M679" s="1" t="n">
        <v>33</v>
      </c>
      <c r="N679" s="1" t="n">
        <v>36.3</v>
      </c>
      <c r="O679" s="1" t="n">
        <v>0.9</v>
      </c>
      <c r="P679" s="1" t="n">
        <v>1.35</v>
      </c>
      <c r="Q679" s="1" t="n">
        <v>1.3</v>
      </c>
      <c r="R679" s="1" t="n">
        <v>-10.6</v>
      </c>
      <c r="S679" s="1" t="n">
        <v>22.6</v>
      </c>
      <c r="T679" s="1" t="n">
        <v>1494.1</v>
      </c>
      <c r="U679" s="1" t="n">
        <v>1607.3</v>
      </c>
      <c r="V679" s="1" t="s">
        <v>525</v>
      </c>
      <c r="W679" s="1" t="s">
        <v>418</v>
      </c>
    </row>
    <row r="680" customFormat="false" ht="15" hidden="false" customHeight="true" outlineLevel="0" collapsed="false">
      <c r="A680" s="1" t="n">
        <v>679</v>
      </c>
      <c r="B680" s="24" t="s">
        <v>962</v>
      </c>
      <c r="C680" s="1" t="s">
        <v>31</v>
      </c>
      <c r="D680" s="1" t="s">
        <v>140</v>
      </c>
      <c r="E680" s="1" t="s">
        <v>168</v>
      </c>
      <c r="F680" s="1" t="n">
        <v>1</v>
      </c>
      <c r="G680" s="1" t="n">
        <v>0</v>
      </c>
      <c r="H680" s="27" t="s">
        <v>242</v>
      </c>
      <c r="I680" s="1" t="n">
        <v>1</v>
      </c>
      <c r="J680" s="1" t="n">
        <v>1630.6</v>
      </c>
      <c r="K680" s="1" t="n">
        <v>1478.5</v>
      </c>
      <c r="L680" s="26" t="n">
        <v>0.643</v>
      </c>
      <c r="M680" s="1" t="n">
        <v>22.4</v>
      </c>
      <c r="N680" s="1" t="n">
        <v>16.2</v>
      </c>
      <c r="O680" s="1" t="n">
        <v>0.81</v>
      </c>
      <c r="P680" s="1" t="n">
        <v>1</v>
      </c>
      <c r="Q680" s="1" t="n">
        <v>1</v>
      </c>
      <c r="R680" s="1" t="n">
        <v>10.2</v>
      </c>
      <c r="S680" s="1" t="n">
        <v>-5.8</v>
      </c>
      <c r="T680" s="1" t="n">
        <v>1640.8</v>
      </c>
      <c r="U680" s="1" t="n">
        <v>1472.7</v>
      </c>
      <c r="V680" s="1" t="s">
        <v>431</v>
      </c>
      <c r="W680" s="1" t="s">
        <v>731</v>
      </c>
    </row>
    <row r="681" customFormat="false" ht="15" hidden="false" customHeight="true" outlineLevel="0" collapsed="false">
      <c r="A681" s="1" t="n">
        <v>680</v>
      </c>
      <c r="B681" s="24" t="s">
        <v>963</v>
      </c>
      <c r="C681" s="1" t="s">
        <v>30</v>
      </c>
      <c r="D681" s="1" t="s">
        <v>142</v>
      </c>
      <c r="E681" s="1" t="s">
        <v>166</v>
      </c>
      <c r="F681" s="1" t="n">
        <v>0</v>
      </c>
      <c r="G681" s="1" t="n">
        <v>3</v>
      </c>
      <c r="H681" s="28" t="s">
        <v>246</v>
      </c>
      <c r="I681" s="1" t="n">
        <v>3</v>
      </c>
      <c r="J681" s="1" t="n">
        <v>1492.2</v>
      </c>
      <c r="K681" s="1" t="n">
        <v>1568.1</v>
      </c>
      <c r="L681" s="26" t="n">
        <v>0.326</v>
      </c>
      <c r="M681" s="1" t="n">
        <v>30.2</v>
      </c>
      <c r="N681" s="1" t="n">
        <v>40.2</v>
      </c>
      <c r="O681" s="1" t="n">
        <v>0.91</v>
      </c>
      <c r="P681" s="1" t="n">
        <v>1.35</v>
      </c>
      <c r="Q681" s="1" t="n">
        <v>1.3</v>
      </c>
      <c r="R681" s="1" t="n">
        <v>-9.9</v>
      </c>
      <c r="S681" s="1" t="n">
        <v>25.2</v>
      </c>
      <c r="T681" s="1" t="n">
        <v>1482.3</v>
      </c>
      <c r="U681" s="1" t="n">
        <v>1593.2</v>
      </c>
      <c r="V681" s="1" t="s">
        <v>417</v>
      </c>
      <c r="W681" s="1" t="s">
        <v>606</v>
      </c>
    </row>
    <row r="682" customFormat="false" ht="15" hidden="false" customHeight="true" outlineLevel="0" collapsed="false">
      <c r="A682" s="1" t="n">
        <v>681</v>
      </c>
      <c r="B682" s="24" t="s">
        <v>964</v>
      </c>
      <c r="C682" s="1" t="s">
        <v>31</v>
      </c>
      <c r="D682" s="1" t="s">
        <v>163</v>
      </c>
      <c r="E682" s="1" t="s">
        <v>147</v>
      </c>
      <c r="F682" s="1" t="n">
        <v>1</v>
      </c>
      <c r="G682" s="1" t="n">
        <v>4</v>
      </c>
      <c r="H682" s="28" t="s">
        <v>246</v>
      </c>
      <c r="I682" s="1" t="n">
        <v>3</v>
      </c>
      <c r="J682" s="1" t="n">
        <v>1463.4</v>
      </c>
      <c r="K682" s="1" t="n">
        <v>1500.9</v>
      </c>
      <c r="L682" s="26" t="n">
        <v>0.377</v>
      </c>
      <c r="M682" s="1" t="n">
        <v>27</v>
      </c>
      <c r="N682" s="1" t="n">
        <v>33.5</v>
      </c>
      <c r="O682" s="1" t="n">
        <v>0.95</v>
      </c>
      <c r="P682" s="1" t="n">
        <v>1.35</v>
      </c>
      <c r="Q682" s="1" t="n">
        <v>1.3</v>
      </c>
      <c r="R682" s="1" t="n">
        <v>-10.2</v>
      </c>
      <c r="S682" s="1" t="n">
        <v>22.6</v>
      </c>
      <c r="T682" s="1" t="n">
        <v>1453.2</v>
      </c>
      <c r="U682" s="1" t="n">
        <v>1523.5</v>
      </c>
      <c r="V682" s="1" t="s">
        <v>532</v>
      </c>
      <c r="W682" s="1" t="s">
        <v>772</v>
      </c>
    </row>
    <row r="683" customFormat="false" ht="15" hidden="false" customHeight="true" outlineLevel="0" collapsed="false">
      <c r="A683" s="1" t="n">
        <v>682</v>
      </c>
      <c r="B683" s="24" t="s">
        <v>964</v>
      </c>
      <c r="C683" s="1" t="s">
        <v>33</v>
      </c>
      <c r="D683" s="1" t="s">
        <v>157</v>
      </c>
      <c r="E683" s="1" t="s">
        <v>160</v>
      </c>
      <c r="F683" s="1" t="n">
        <v>2</v>
      </c>
      <c r="G683" s="1" t="n">
        <v>0</v>
      </c>
      <c r="H683" s="27" t="s">
        <v>242</v>
      </c>
      <c r="I683" s="1" t="n">
        <v>2</v>
      </c>
      <c r="J683" s="1" t="n">
        <v>1549.3</v>
      </c>
      <c r="K683" s="1" t="n">
        <v>1448.9</v>
      </c>
      <c r="L683" s="26" t="n">
        <v>0.572</v>
      </c>
      <c r="M683" s="1" t="n">
        <v>19.7</v>
      </c>
      <c r="N683" s="1" t="n">
        <v>16.2</v>
      </c>
      <c r="O683" s="1" t="n">
        <v>0.87</v>
      </c>
      <c r="P683" s="1" t="n">
        <v>1</v>
      </c>
      <c r="Q683" s="1" t="n">
        <v>1.15</v>
      </c>
      <c r="R683" s="1" t="n">
        <v>12.3</v>
      </c>
      <c r="S683" s="1" t="n">
        <v>-7</v>
      </c>
      <c r="T683" s="1" t="n">
        <v>1561.6</v>
      </c>
      <c r="U683" s="1" t="n">
        <v>1441.9</v>
      </c>
      <c r="V683" s="1" t="s">
        <v>460</v>
      </c>
      <c r="W683" s="1" t="s">
        <v>417</v>
      </c>
    </row>
    <row r="684" customFormat="false" ht="15" hidden="false" customHeight="true" outlineLevel="0" collapsed="false">
      <c r="A684" s="1" t="n">
        <v>683</v>
      </c>
      <c r="B684" s="24" t="s">
        <v>964</v>
      </c>
      <c r="C684" s="1" t="s">
        <v>29</v>
      </c>
      <c r="D684" s="1" t="s">
        <v>179</v>
      </c>
      <c r="E684" s="1" t="s">
        <v>129</v>
      </c>
      <c r="F684" s="1" t="n">
        <v>2</v>
      </c>
      <c r="G684" s="1" t="n">
        <v>2</v>
      </c>
      <c r="H684" s="25" t="s">
        <v>239</v>
      </c>
      <c r="I684" s="1" t="n">
        <v>0</v>
      </c>
      <c r="J684" s="1" t="n">
        <v>1472.7</v>
      </c>
      <c r="K684" s="1" t="n">
        <v>1558.7</v>
      </c>
      <c r="L684" s="26" t="n">
        <v>0.314</v>
      </c>
      <c r="M684" s="1" t="n">
        <v>18.6</v>
      </c>
      <c r="N684" s="1" t="n">
        <v>21.9</v>
      </c>
      <c r="O684" s="1" t="n">
        <v>1</v>
      </c>
      <c r="P684" s="1" t="n">
        <v>1.15</v>
      </c>
      <c r="Q684" s="1" t="n">
        <v>1</v>
      </c>
      <c r="R684" s="1" t="n">
        <v>3.5</v>
      </c>
      <c r="S684" s="1" t="n">
        <v>-4.1</v>
      </c>
      <c r="T684" s="1" t="n">
        <v>1476.1</v>
      </c>
      <c r="U684" s="1" t="n">
        <v>1554.6</v>
      </c>
      <c r="V684" s="1" t="s">
        <v>686</v>
      </c>
      <c r="W684" s="1" t="s">
        <v>794</v>
      </c>
    </row>
    <row r="685" customFormat="false" ht="15" hidden="false" customHeight="true" outlineLevel="0" collapsed="false">
      <c r="A685" s="1" t="n">
        <v>684</v>
      </c>
      <c r="B685" s="24" t="s">
        <v>964</v>
      </c>
      <c r="C685" s="1" t="s">
        <v>29</v>
      </c>
      <c r="D685" s="1" t="s">
        <v>125</v>
      </c>
      <c r="E685" s="1" t="s">
        <v>127</v>
      </c>
      <c r="F685" s="1" t="n">
        <v>1</v>
      </c>
      <c r="G685" s="1" t="n">
        <v>2</v>
      </c>
      <c r="H685" s="28" t="s">
        <v>246</v>
      </c>
      <c r="I685" s="1" t="n">
        <v>1</v>
      </c>
      <c r="J685" s="1" t="n">
        <v>1450.3</v>
      </c>
      <c r="K685" s="1" t="n">
        <v>1548.4</v>
      </c>
      <c r="L685" s="26" t="n">
        <v>0.299</v>
      </c>
      <c r="M685" s="1" t="n">
        <v>22.5</v>
      </c>
      <c r="N685" s="1" t="n">
        <v>26.1</v>
      </c>
      <c r="O685" s="1" t="n">
        <v>0.88</v>
      </c>
      <c r="P685" s="1" t="n">
        <v>1.35</v>
      </c>
      <c r="Q685" s="1" t="n">
        <v>1</v>
      </c>
      <c r="R685" s="1" t="n">
        <v>-6.7</v>
      </c>
      <c r="S685" s="1" t="n">
        <v>10.4</v>
      </c>
      <c r="T685" s="1" t="n">
        <v>1443.6</v>
      </c>
      <c r="U685" s="1" t="n">
        <v>1558.8</v>
      </c>
      <c r="V685" s="1" t="s">
        <v>459</v>
      </c>
      <c r="W685" s="1" t="s">
        <v>888</v>
      </c>
    </row>
    <row r="686" customFormat="false" ht="15" hidden="false" customHeight="true" outlineLevel="0" collapsed="false">
      <c r="A686" s="1" t="n">
        <v>685</v>
      </c>
      <c r="B686" s="24" t="s">
        <v>964</v>
      </c>
      <c r="C686" s="1" t="s">
        <v>29</v>
      </c>
      <c r="D686" s="1" t="s">
        <v>122</v>
      </c>
      <c r="E686" s="1" t="s">
        <v>130</v>
      </c>
      <c r="F686" s="1" t="n">
        <v>1</v>
      </c>
      <c r="G686" s="1" t="n">
        <v>1</v>
      </c>
      <c r="H686" s="25" t="s">
        <v>239</v>
      </c>
      <c r="I686" s="1" t="n">
        <v>0</v>
      </c>
      <c r="J686" s="1" t="n">
        <v>1545.5</v>
      </c>
      <c r="K686" s="1" t="n">
        <v>1615.8</v>
      </c>
      <c r="L686" s="26" t="n">
        <v>0.333</v>
      </c>
      <c r="M686" s="1" t="n">
        <v>25.3</v>
      </c>
      <c r="N686" s="1" t="n">
        <v>25.3</v>
      </c>
      <c r="O686" s="1" t="n">
        <v>1</v>
      </c>
      <c r="P686" s="1" t="n">
        <v>1.15</v>
      </c>
      <c r="Q686" s="1" t="n">
        <v>1</v>
      </c>
      <c r="R686" s="1" t="n">
        <v>4.2</v>
      </c>
      <c r="S686" s="1" t="n">
        <v>-4.2</v>
      </c>
      <c r="T686" s="1" t="n">
        <v>1549.7</v>
      </c>
      <c r="U686" s="1" t="n">
        <v>1611.6</v>
      </c>
      <c r="V686" s="1" t="s">
        <v>899</v>
      </c>
      <c r="W686" s="1" t="s">
        <v>693</v>
      </c>
    </row>
    <row r="687" customFormat="false" ht="15" hidden="false" customHeight="true" outlineLevel="0" collapsed="false">
      <c r="A687" s="1" t="n">
        <v>686</v>
      </c>
      <c r="B687" s="24" t="s">
        <v>965</v>
      </c>
      <c r="C687" s="1" t="s">
        <v>32</v>
      </c>
      <c r="D687" s="1" t="s">
        <v>197</v>
      </c>
      <c r="E687" s="1" t="s">
        <v>187</v>
      </c>
      <c r="F687" s="1" t="n">
        <v>4</v>
      </c>
      <c r="G687" s="1" t="n">
        <v>3</v>
      </c>
      <c r="H687" s="27" t="s">
        <v>242</v>
      </c>
      <c r="I687" s="1" t="n">
        <v>1</v>
      </c>
      <c r="J687" s="1" t="n">
        <v>1566.9</v>
      </c>
      <c r="K687" s="1" t="n">
        <v>1570.9</v>
      </c>
      <c r="L687" s="26" t="n">
        <v>0.423</v>
      </c>
      <c r="M687" s="1" t="n">
        <v>21.1</v>
      </c>
      <c r="N687" s="1" t="n">
        <v>21.1</v>
      </c>
      <c r="O687" s="1" t="n">
        <v>1.01</v>
      </c>
      <c r="P687" s="1" t="n">
        <v>1</v>
      </c>
      <c r="Q687" s="1" t="n">
        <v>1</v>
      </c>
      <c r="R687" s="1" t="n">
        <v>14.3</v>
      </c>
      <c r="S687" s="1" t="n">
        <v>-12.2</v>
      </c>
      <c r="T687" s="1" t="n">
        <v>1581.2</v>
      </c>
      <c r="U687" s="1" t="n">
        <v>1558.7</v>
      </c>
      <c r="V687" s="1" t="s">
        <v>557</v>
      </c>
      <c r="W687" s="1" t="s">
        <v>537</v>
      </c>
    </row>
    <row r="688" customFormat="false" ht="15" hidden="false" customHeight="true" outlineLevel="0" collapsed="false">
      <c r="A688" s="1" t="n">
        <v>687</v>
      </c>
      <c r="B688" s="24" t="s">
        <v>966</v>
      </c>
      <c r="C688" s="1" t="s">
        <v>30</v>
      </c>
      <c r="D688" s="1" t="s">
        <v>114</v>
      </c>
      <c r="E688" s="1" t="s">
        <v>181</v>
      </c>
      <c r="F688" s="1" t="n">
        <v>2</v>
      </c>
      <c r="G688" s="1" t="n">
        <v>0</v>
      </c>
      <c r="H688" s="27" t="s">
        <v>242</v>
      </c>
      <c r="I688" s="1" t="n">
        <v>2</v>
      </c>
      <c r="J688" s="1" t="n">
        <v>1595.8</v>
      </c>
      <c r="K688" s="1" t="n">
        <v>1574.2</v>
      </c>
      <c r="L688" s="26" t="n">
        <v>0.459</v>
      </c>
      <c r="M688" s="1" t="n">
        <v>28.3</v>
      </c>
      <c r="N688" s="1" t="n">
        <v>21.3</v>
      </c>
      <c r="O688" s="1" t="n">
        <v>0.97</v>
      </c>
      <c r="P688" s="1" t="n">
        <v>1</v>
      </c>
      <c r="Q688" s="1" t="n">
        <v>1.15</v>
      </c>
      <c r="R688" s="1" t="n">
        <v>21</v>
      </c>
      <c r="S688" s="1" t="n">
        <v>-11.5</v>
      </c>
      <c r="T688" s="1" t="n">
        <v>1616.8</v>
      </c>
      <c r="U688" s="1" t="n">
        <v>1562.7</v>
      </c>
      <c r="V688" s="1" t="s">
        <v>557</v>
      </c>
      <c r="W688" s="1" t="s">
        <v>732</v>
      </c>
    </row>
    <row r="689" customFormat="false" ht="15" hidden="false" customHeight="true" outlineLevel="0" collapsed="false">
      <c r="A689" s="1" t="n">
        <v>688</v>
      </c>
      <c r="B689" s="24" t="s">
        <v>967</v>
      </c>
      <c r="C689" s="1" t="s">
        <v>33</v>
      </c>
      <c r="D689" s="1" t="s">
        <v>159</v>
      </c>
      <c r="E689" s="1" t="s">
        <v>171</v>
      </c>
      <c r="F689" s="1" t="n">
        <v>1</v>
      </c>
      <c r="G689" s="1" t="n">
        <v>0</v>
      </c>
      <c r="H689" s="27" t="s">
        <v>242</v>
      </c>
      <c r="I689" s="1" t="n">
        <v>1</v>
      </c>
      <c r="J689" s="1" t="n">
        <v>1473.5</v>
      </c>
      <c r="K689" s="1" t="n">
        <v>1511.6</v>
      </c>
      <c r="L689" s="26" t="n">
        <v>0.376</v>
      </c>
      <c r="M689" s="1" t="n">
        <v>21.4</v>
      </c>
      <c r="N689" s="1" t="n">
        <v>18.6</v>
      </c>
      <c r="O689" s="1" t="n">
        <v>1.1</v>
      </c>
      <c r="P689" s="1" t="n">
        <v>1</v>
      </c>
      <c r="Q689" s="1" t="n">
        <v>1</v>
      </c>
      <c r="R689" s="1" t="n">
        <v>15.5</v>
      </c>
      <c r="S689" s="1" t="n">
        <v>-11.6</v>
      </c>
      <c r="T689" s="1" t="n">
        <v>1489</v>
      </c>
      <c r="U689" s="1" t="n">
        <v>1500</v>
      </c>
      <c r="V689" s="1" t="s">
        <v>586</v>
      </c>
      <c r="W689" s="1" t="s">
        <v>466</v>
      </c>
    </row>
    <row r="690" customFormat="false" ht="15" hidden="false" customHeight="true" outlineLevel="0" collapsed="false">
      <c r="A690" s="1" t="n">
        <v>689</v>
      </c>
      <c r="B690" s="24" t="s">
        <v>967</v>
      </c>
      <c r="C690" s="1" t="s">
        <v>33</v>
      </c>
      <c r="D690" s="1" t="s">
        <v>161</v>
      </c>
      <c r="E690" s="1" t="s">
        <v>143</v>
      </c>
      <c r="F690" s="1" t="n">
        <v>0</v>
      </c>
      <c r="G690" s="1" t="n">
        <v>0</v>
      </c>
      <c r="H690" s="25" t="s">
        <v>239</v>
      </c>
      <c r="I690" s="1" t="n">
        <v>0</v>
      </c>
      <c r="J690" s="1" t="n">
        <v>1488.6</v>
      </c>
      <c r="K690" s="1" t="n">
        <v>1523.3</v>
      </c>
      <c r="L690" s="26" t="n">
        <v>0.38</v>
      </c>
      <c r="M690" s="1" t="n">
        <v>19.6</v>
      </c>
      <c r="N690" s="1" t="n">
        <v>19.6</v>
      </c>
      <c r="O690" s="1" t="n">
        <v>1</v>
      </c>
      <c r="P690" s="1" t="n">
        <v>1.15</v>
      </c>
      <c r="Q690" s="1" t="n">
        <v>1</v>
      </c>
      <c r="R690" s="1" t="n">
        <v>2.3</v>
      </c>
      <c r="S690" s="1" t="n">
        <v>-2.3</v>
      </c>
      <c r="T690" s="1" t="n">
        <v>1490.9</v>
      </c>
      <c r="U690" s="1" t="n">
        <v>1521</v>
      </c>
      <c r="V690" s="1" t="s">
        <v>483</v>
      </c>
      <c r="W690" s="1" t="s">
        <v>655</v>
      </c>
    </row>
    <row r="691" customFormat="false" ht="15" hidden="false" customHeight="true" outlineLevel="0" collapsed="false">
      <c r="A691" s="1" t="n">
        <v>690</v>
      </c>
      <c r="B691" s="24" t="s">
        <v>968</v>
      </c>
      <c r="C691" s="1" t="s">
        <v>32</v>
      </c>
      <c r="D691" s="1" t="s">
        <v>193</v>
      </c>
      <c r="E691" s="1" t="s">
        <v>189</v>
      </c>
      <c r="F691" s="1" t="n">
        <v>1</v>
      </c>
      <c r="G691" s="1" t="n">
        <v>1</v>
      </c>
      <c r="H691" s="25" t="s">
        <v>239</v>
      </c>
      <c r="I691" s="1" t="n">
        <v>0</v>
      </c>
      <c r="J691" s="1" t="n">
        <v>1478.8</v>
      </c>
      <c r="K691" s="1" t="n">
        <v>1545.4</v>
      </c>
      <c r="L691" s="26" t="n">
        <v>0.338</v>
      </c>
      <c r="M691" s="1" t="n">
        <v>23</v>
      </c>
      <c r="N691" s="1" t="n">
        <v>23</v>
      </c>
      <c r="O691" s="1" t="n">
        <v>1</v>
      </c>
      <c r="P691" s="1" t="n">
        <v>1.15</v>
      </c>
      <c r="Q691" s="1" t="n">
        <v>1</v>
      </c>
      <c r="R691" s="1" t="n">
        <v>3.7</v>
      </c>
      <c r="S691" s="1" t="n">
        <v>-3.7</v>
      </c>
      <c r="T691" s="1" t="n">
        <v>1482.5</v>
      </c>
      <c r="U691" s="1" t="n">
        <v>1541.7</v>
      </c>
      <c r="V691" s="1" t="s">
        <v>773</v>
      </c>
      <c r="W691" s="1" t="s">
        <v>638</v>
      </c>
    </row>
    <row r="692" customFormat="false" ht="15" hidden="false" customHeight="true" outlineLevel="0" collapsed="false">
      <c r="A692" s="1" t="n">
        <v>691</v>
      </c>
      <c r="B692" s="24" t="s">
        <v>968</v>
      </c>
      <c r="C692" s="1" t="s">
        <v>29</v>
      </c>
      <c r="D692" s="1" t="s">
        <v>180</v>
      </c>
      <c r="E692" s="1" t="s">
        <v>162</v>
      </c>
      <c r="F692" s="1" t="n">
        <v>3</v>
      </c>
      <c r="G692" s="1" t="n">
        <v>4</v>
      </c>
      <c r="H692" s="28" t="s">
        <v>246</v>
      </c>
      <c r="I692" s="1" t="n">
        <v>1</v>
      </c>
      <c r="J692" s="1" t="n">
        <v>1560.7</v>
      </c>
      <c r="K692" s="1" t="n">
        <v>1623.5</v>
      </c>
      <c r="L692" s="26" t="n">
        <v>0.343</v>
      </c>
      <c r="M692" s="1" t="n">
        <v>23.6</v>
      </c>
      <c r="N692" s="1" t="n">
        <v>26</v>
      </c>
      <c r="O692" s="1" t="n">
        <v>0.92</v>
      </c>
      <c r="P692" s="1" t="n">
        <v>1.35</v>
      </c>
      <c r="Q692" s="1" t="n">
        <v>1</v>
      </c>
      <c r="R692" s="1" t="n">
        <v>-8.1</v>
      </c>
      <c r="S692" s="1" t="n">
        <v>11.5</v>
      </c>
      <c r="T692" s="1" t="n">
        <v>1552.6</v>
      </c>
      <c r="U692" s="1" t="n">
        <v>1635.1</v>
      </c>
      <c r="V692" s="1" t="s">
        <v>683</v>
      </c>
      <c r="W692" s="1" t="s">
        <v>557</v>
      </c>
    </row>
    <row r="693" customFormat="false" ht="15" hidden="false" customHeight="true" outlineLevel="0" collapsed="false">
      <c r="A693" s="1" t="n">
        <v>692</v>
      </c>
      <c r="B693" s="24" t="s">
        <v>969</v>
      </c>
      <c r="C693" s="1" t="s">
        <v>31</v>
      </c>
      <c r="D693" s="1" t="s">
        <v>170</v>
      </c>
      <c r="E693" s="1" t="s">
        <v>178</v>
      </c>
      <c r="F693" s="1" t="n">
        <v>2</v>
      </c>
      <c r="G693" s="1" t="n">
        <v>2</v>
      </c>
      <c r="H693" s="25" t="s">
        <v>239</v>
      </c>
      <c r="I693" s="1" t="n">
        <v>0</v>
      </c>
      <c r="J693" s="1" t="n">
        <v>1438.9</v>
      </c>
      <c r="K693" s="1" t="n">
        <v>1462</v>
      </c>
      <c r="L693" s="26" t="n">
        <v>0.396</v>
      </c>
      <c r="M693" s="1" t="n">
        <v>18.6</v>
      </c>
      <c r="N693" s="1" t="n">
        <v>18.6</v>
      </c>
      <c r="O693" s="1" t="n">
        <v>1</v>
      </c>
      <c r="P693" s="1" t="n">
        <v>1.15</v>
      </c>
      <c r="Q693" s="1" t="n">
        <v>1</v>
      </c>
      <c r="R693" s="1" t="n">
        <v>1.9</v>
      </c>
      <c r="S693" s="1" t="n">
        <v>-1.9</v>
      </c>
      <c r="T693" s="1" t="n">
        <v>1440.8</v>
      </c>
      <c r="U693" s="1" t="n">
        <v>1460.1</v>
      </c>
      <c r="V693" s="1" t="s">
        <v>483</v>
      </c>
      <c r="W693" s="1" t="s">
        <v>720</v>
      </c>
    </row>
    <row r="694" customFormat="false" ht="15" hidden="false" customHeight="true" outlineLevel="0" collapsed="false">
      <c r="A694" s="1" t="n">
        <v>693</v>
      </c>
      <c r="B694" s="24" t="s">
        <v>970</v>
      </c>
      <c r="C694" s="1" t="s">
        <v>30</v>
      </c>
      <c r="D694" s="1" t="s">
        <v>141</v>
      </c>
      <c r="E694" s="1" t="s">
        <v>119</v>
      </c>
      <c r="F694" s="1" t="n">
        <v>2</v>
      </c>
      <c r="G694" s="1" t="n">
        <v>2</v>
      </c>
      <c r="H694" s="25" t="s">
        <v>239</v>
      </c>
      <c r="I694" s="1" t="n">
        <v>0</v>
      </c>
      <c r="J694" s="1" t="n">
        <v>1538.2</v>
      </c>
      <c r="K694" s="1" t="n">
        <v>1477</v>
      </c>
      <c r="L694" s="26" t="n">
        <v>0.516</v>
      </c>
      <c r="M694" s="1" t="n">
        <v>17.1</v>
      </c>
      <c r="N694" s="1" t="n">
        <v>18.6</v>
      </c>
      <c r="O694" s="1" t="n">
        <v>1</v>
      </c>
      <c r="P694" s="1" t="n">
        <v>0.9</v>
      </c>
      <c r="Q694" s="1" t="n">
        <v>1</v>
      </c>
      <c r="R694" s="1" t="n">
        <v>-0.3</v>
      </c>
      <c r="S694" s="1" t="n">
        <v>0.3</v>
      </c>
      <c r="T694" s="1" t="n">
        <v>1537.9</v>
      </c>
      <c r="U694" s="1" t="n">
        <v>1477.3</v>
      </c>
      <c r="V694" s="1" t="s">
        <v>971</v>
      </c>
      <c r="W694" s="1" t="s">
        <v>621</v>
      </c>
    </row>
    <row r="695" customFormat="false" ht="15" hidden="false" customHeight="true" outlineLevel="0" collapsed="false">
      <c r="A695" s="1" t="n">
        <v>694</v>
      </c>
      <c r="B695" s="24" t="s">
        <v>972</v>
      </c>
      <c r="C695" s="1" t="s">
        <v>31</v>
      </c>
      <c r="D695" s="1" t="s">
        <v>22</v>
      </c>
      <c r="E695" s="1" t="s">
        <v>169</v>
      </c>
      <c r="F695" s="1" t="n">
        <v>0</v>
      </c>
      <c r="G695" s="1" t="n">
        <v>1</v>
      </c>
      <c r="H695" s="28" t="s">
        <v>246</v>
      </c>
      <c r="I695" s="1" t="n">
        <v>1</v>
      </c>
      <c r="J695" s="1" t="n">
        <v>1634</v>
      </c>
      <c r="K695" s="1" t="n">
        <v>1599.2</v>
      </c>
      <c r="L695" s="26" t="n">
        <v>0.478</v>
      </c>
      <c r="M695" s="1" t="n">
        <v>32.3</v>
      </c>
      <c r="N695" s="1" t="n">
        <v>38.8</v>
      </c>
      <c r="O695" s="1" t="n">
        <v>1.09</v>
      </c>
      <c r="P695" s="1" t="n">
        <v>1.35</v>
      </c>
      <c r="Q695" s="1" t="n">
        <v>1</v>
      </c>
      <c r="R695" s="1" t="n">
        <v>-15.4</v>
      </c>
      <c r="S695" s="1" t="n">
        <v>22.4</v>
      </c>
      <c r="T695" s="1" t="n">
        <v>1618.5</v>
      </c>
      <c r="U695" s="1" t="n">
        <v>1621.6</v>
      </c>
      <c r="V695" s="1" t="s">
        <v>398</v>
      </c>
      <c r="W695" s="1" t="s">
        <v>484</v>
      </c>
    </row>
    <row r="696" customFormat="false" ht="15" hidden="false" customHeight="true" outlineLevel="0" collapsed="false">
      <c r="A696" s="1" t="n">
        <v>695</v>
      </c>
      <c r="B696" s="24" t="s">
        <v>972</v>
      </c>
      <c r="C696" s="1" t="s">
        <v>33</v>
      </c>
      <c r="D696" s="1" t="s">
        <v>150</v>
      </c>
      <c r="E696" s="1" t="s">
        <v>135</v>
      </c>
      <c r="F696" s="1" t="n">
        <v>0</v>
      </c>
      <c r="G696" s="1" t="n">
        <v>2</v>
      </c>
      <c r="H696" s="28" t="s">
        <v>246</v>
      </c>
      <c r="I696" s="1" t="n">
        <v>2</v>
      </c>
      <c r="J696" s="1" t="n">
        <v>1471.4</v>
      </c>
      <c r="K696" s="1" t="n">
        <v>1597.2</v>
      </c>
      <c r="L696" s="26" t="n">
        <v>0.267</v>
      </c>
      <c r="M696" s="1" t="n">
        <v>21.1</v>
      </c>
      <c r="N696" s="1" t="n">
        <v>33.1</v>
      </c>
      <c r="O696" s="1" t="n">
        <v>0.84</v>
      </c>
      <c r="P696" s="1" t="n">
        <v>1.35</v>
      </c>
      <c r="Q696" s="1" t="n">
        <v>1.15</v>
      </c>
      <c r="R696" s="1" t="n">
        <v>-5.6</v>
      </c>
      <c r="S696" s="1" t="n">
        <v>15.4</v>
      </c>
      <c r="T696" s="1" t="n">
        <v>1465.8</v>
      </c>
      <c r="U696" s="1" t="n">
        <v>1612.7</v>
      </c>
      <c r="V696" s="1" t="s">
        <v>467</v>
      </c>
      <c r="W696" s="1" t="s">
        <v>488</v>
      </c>
    </row>
    <row r="697" customFormat="false" ht="15" hidden="false" customHeight="true" outlineLevel="0" collapsed="false">
      <c r="A697" s="1" t="n">
        <v>696</v>
      </c>
      <c r="B697" s="24" t="s">
        <v>973</v>
      </c>
      <c r="C697" s="1" t="s">
        <v>30</v>
      </c>
      <c r="D697" s="1" t="s">
        <v>182</v>
      </c>
      <c r="E697" s="1" t="s">
        <v>124</v>
      </c>
      <c r="F697" s="1" t="n">
        <v>4</v>
      </c>
      <c r="G697" s="1" t="n">
        <v>3</v>
      </c>
      <c r="H697" s="27" t="s">
        <v>242</v>
      </c>
      <c r="I697" s="1" t="n">
        <v>1</v>
      </c>
      <c r="J697" s="1" t="n">
        <v>1626.9</v>
      </c>
      <c r="K697" s="1" t="n">
        <v>1510</v>
      </c>
      <c r="L697" s="26" t="n">
        <v>0.595</v>
      </c>
      <c r="M697" s="1" t="n">
        <v>18.7</v>
      </c>
      <c r="N697" s="1" t="n">
        <v>16.2</v>
      </c>
      <c r="O697" s="1" t="n">
        <v>0.85</v>
      </c>
      <c r="P697" s="1" t="n">
        <v>1</v>
      </c>
      <c r="Q697" s="1" t="n">
        <v>1</v>
      </c>
      <c r="R697" s="1" t="n">
        <v>9.4</v>
      </c>
      <c r="S697" s="1" t="n">
        <v>-6.6</v>
      </c>
      <c r="T697" s="1" t="n">
        <v>1636.3</v>
      </c>
      <c r="U697" s="1" t="n">
        <v>1503.4</v>
      </c>
      <c r="V697" s="1" t="s">
        <v>431</v>
      </c>
      <c r="W697" s="1" t="s">
        <v>544</v>
      </c>
    </row>
    <row r="698" customFormat="false" ht="15" hidden="false" customHeight="true" outlineLevel="0" collapsed="false">
      <c r="A698" s="1" t="n">
        <v>697</v>
      </c>
      <c r="B698" s="24" t="s">
        <v>974</v>
      </c>
      <c r="C698" s="1" t="s">
        <v>31</v>
      </c>
      <c r="D698" s="1" t="s">
        <v>148</v>
      </c>
      <c r="E698" s="1" t="s">
        <v>165</v>
      </c>
      <c r="F698" s="1" t="n">
        <v>1</v>
      </c>
      <c r="G698" s="1" t="n">
        <v>2</v>
      </c>
      <c r="H698" s="28" t="s">
        <v>246</v>
      </c>
      <c r="I698" s="1" t="n">
        <v>1</v>
      </c>
      <c r="J698" s="1" t="n">
        <v>1478</v>
      </c>
      <c r="K698" s="1" t="n">
        <v>1488.5</v>
      </c>
      <c r="L698" s="26" t="n">
        <v>0.414</v>
      </c>
      <c r="M698" s="1" t="n">
        <v>21.5</v>
      </c>
      <c r="N698" s="1" t="n">
        <v>22.6</v>
      </c>
      <c r="O698" s="1" t="n">
        <v>0.99</v>
      </c>
      <c r="P698" s="1" t="n">
        <v>1.35</v>
      </c>
      <c r="Q698" s="1" t="n">
        <v>1</v>
      </c>
      <c r="R698" s="1" t="n">
        <v>-8.9</v>
      </c>
      <c r="S698" s="1" t="n">
        <v>11.6</v>
      </c>
      <c r="T698" s="1" t="n">
        <v>1469.1</v>
      </c>
      <c r="U698" s="1" t="n">
        <v>1500.1</v>
      </c>
      <c r="V698" s="1" t="s">
        <v>597</v>
      </c>
      <c r="W698" s="1" t="s">
        <v>502</v>
      </c>
    </row>
    <row r="699" customFormat="false" ht="15" hidden="false" customHeight="true" outlineLevel="0" collapsed="false">
      <c r="A699" s="1" t="n">
        <v>698</v>
      </c>
      <c r="B699" s="24" t="s">
        <v>975</v>
      </c>
      <c r="C699" s="1" t="s">
        <v>30</v>
      </c>
      <c r="D699" s="1" t="s">
        <v>115</v>
      </c>
      <c r="E699" s="1" t="s">
        <v>176</v>
      </c>
      <c r="F699" s="1" t="n">
        <v>1</v>
      </c>
      <c r="G699" s="1" t="n">
        <v>0</v>
      </c>
      <c r="H699" s="27" t="s">
        <v>242</v>
      </c>
      <c r="I699" s="1" t="n">
        <v>1</v>
      </c>
      <c r="J699" s="1" t="n">
        <v>1488.4</v>
      </c>
      <c r="K699" s="1" t="n">
        <v>1475.9</v>
      </c>
      <c r="L699" s="26" t="n">
        <v>0.446</v>
      </c>
      <c r="M699" s="1" t="n">
        <v>19.2</v>
      </c>
      <c r="N699" s="1" t="n">
        <v>16.7</v>
      </c>
      <c r="O699" s="1" t="n">
        <v>0.98</v>
      </c>
      <c r="P699" s="1" t="n">
        <v>1</v>
      </c>
      <c r="Q699" s="1" t="n">
        <v>1</v>
      </c>
      <c r="R699" s="1" t="n">
        <v>12.6</v>
      </c>
      <c r="S699" s="1" t="n">
        <v>-9.3</v>
      </c>
      <c r="T699" s="1" t="n">
        <v>1501</v>
      </c>
      <c r="U699" s="1" t="n">
        <v>1466.6</v>
      </c>
      <c r="V699" s="1" t="s">
        <v>529</v>
      </c>
      <c r="W699" s="1" t="s">
        <v>466</v>
      </c>
    </row>
    <row r="700" customFormat="false" ht="15" hidden="false" customHeight="true" outlineLevel="0" collapsed="false">
      <c r="A700" s="1" t="n">
        <v>699</v>
      </c>
      <c r="B700" s="24" t="s">
        <v>975</v>
      </c>
      <c r="C700" s="1" t="s">
        <v>29</v>
      </c>
      <c r="D700" s="1" t="s">
        <v>137</v>
      </c>
      <c r="E700" s="1" t="s">
        <v>131</v>
      </c>
      <c r="F700" s="1" t="n">
        <v>2</v>
      </c>
      <c r="G700" s="1" t="n">
        <v>1</v>
      </c>
      <c r="H700" s="27" t="s">
        <v>242</v>
      </c>
      <c r="I700" s="1" t="n">
        <v>1</v>
      </c>
      <c r="J700" s="1" t="n">
        <v>1498.9</v>
      </c>
      <c r="K700" s="1" t="n">
        <v>1465.3</v>
      </c>
      <c r="L700" s="26" t="n">
        <v>0.476</v>
      </c>
      <c r="M700" s="1" t="n">
        <v>16.3</v>
      </c>
      <c r="N700" s="1" t="n">
        <v>18.2</v>
      </c>
      <c r="O700" s="1" t="n">
        <v>0.96</v>
      </c>
      <c r="P700" s="1" t="n">
        <v>1</v>
      </c>
      <c r="Q700" s="1" t="n">
        <v>1</v>
      </c>
      <c r="R700" s="1" t="n">
        <v>10.2</v>
      </c>
      <c r="S700" s="1" t="n">
        <v>-9.5</v>
      </c>
      <c r="T700" s="1" t="n">
        <v>1509</v>
      </c>
      <c r="U700" s="1" t="n">
        <v>1455.8</v>
      </c>
      <c r="V700" s="1" t="s">
        <v>487</v>
      </c>
      <c r="W700" s="1" t="s">
        <v>611</v>
      </c>
    </row>
    <row r="701" customFormat="false" ht="15" hidden="false" customHeight="true" outlineLevel="0" collapsed="false">
      <c r="A701" s="1" t="n">
        <v>700</v>
      </c>
      <c r="B701" s="24" t="s">
        <v>976</v>
      </c>
      <c r="C701" s="1" t="s">
        <v>32</v>
      </c>
      <c r="D701" s="1" t="s">
        <v>189</v>
      </c>
      <c r="E701" s="1" t="s">
        <v>197</v>
      </c>
      <c r="F701" s="1" t="n">
        <v>3</v>
      </c>
      <c r="G701" s="1" t="n">
        <v>2</v>
      </c>
      <c r="H701" s="27" t="s">
        <v>242</v>
      </c>
      <c r="I701" s="1" t="n">
        <v>1</v>
      </c>
      <c r="J701" s="1" t="n">
        <v>1541.7</v>
      </c>
      <c r="K701" s="1" t="n">
        <v>1581.2</v>
      </c>
      <c r="L701" s="26" t="n">
        <v>0.374</v>
      </c>
      <c r="M701" s="1" t="n">
        <v>20.9</v>
      </c>
      <c r="N701" s="1" t="n">
        <v>24</v>
      </c>
      <c r="O701" s="1" t="n">
        <v>1.1</v>
      </c>
      <c r="P701" s="1" t="n">
        <v>1</v>
      </c>
      <c r="Q701" s="1" t="n">
        <v>1</v>
      </c>
      <c r="R701" s="1" t="n">
        <v>15.2</v>
      </c>
      <c r="S701" s="1" t="n">
        <v>-15</v>
      </c>
      <c r="T701" s="1" t="n">
        <v>1556.9</v>
      </c>
      <c r="U701" s="1" t="n">
        <v>1566.2</v>
      </c>
      <c r="V701" s="1" t="s">
        <v>709</v>
      </c>
      <c r="W701" s="1" t="s">
        <v>618</v>
      </c>
    </row>
    <row r="702" customFormat="false" ht="15" hidden="false" customHeight="true" outlineLevel="0" collapsed="false">
      <c r="A702" s="1" t="n">
        <v>701</v>
      </c>
      <c r="B702" s="24" t="s">
        <v>977</v>
      </c>
      <c r="C702" s="1" t="s">
        <v>33</v>
      </c>
      <c r="D702" s="1" t="s">
        <v>158</v>
      </c>
      <c r="E702" s="1" t="s">
        <v>150</v>
      </c>
      <c r="F702" s="1" t="n">
        <v>2</v>
      </c>
      <c r="G702" s="1" t="n">
        <v>1</v>
      </c>
      <c r="H702" s="27" t="s">
        <v>242</v>
      </c>
      <c r="I702" s="1" t="n">
        <v>1</v>
      </c>
      <c r="J702" s="1" t="n">
        <v>1542.6</v>
      </c>
      <c r="K702" s="1" t="n">
        <v>1465.8</v>
      </c>
      <c r="L702" s="26" t="n">
        <v>0.538</v>
      </c>
      <c r="M702" s="1" t="n">
        <v>19.9</v>
      </c>
      <c r="N702" s="1" t="n">
        <v>14.6</v>
      </c>
      <c r="O702" s="1" t="n">
        <v>0.9</v>
      </c>
      <c r="P702" s="1" t="n">
        <v>1</v>
      </c>
      <c r="Q702" s="1" t="n">
        <v>1</v>
      </c>
      <c r="R702" s="1" t="n">
        <v>11.2</v>
      </c>
      <c r="S702" s="1" t="n">
        <v>-6.7</v>
      </c>
      <c r="T702" s="1" t="n">
        <v>1553.8</v>
      </c>
      <c r="U702" s="1" t="n">
        <v>1459.1</v>
      </c>
      <c r="V702" s="1" t="s">
        <v>491</v>
      </c>
      <c r="W702" s="1" t="s">
        <v>627</v>
      </c>
    </row>
    <row r="703" customFormat="false" ht="15" hidden="false" customHeight="true" outlineLevel="0" collapsed="false">
      <c r="A703" s="1" t="n">
        <v>702</v>
      </c>
      <c r="B703" s="24" t="s">
        <v>977</v>
      </c>
      <c r="C703" s="1" t="s">
        <v>31</v>
      </c>
      <c r="D703" s="1" t="s">
        <v>147</v>
      </c>
      <c r="E703" s="1" t="s">
        <v>146</v>
      </c>
      <c r="F703" s="1" t="n">
        <v>0</v>
      </c>
      <c r="G703" s="1" t="n">
        <v>1</v>
      </c>
      <c r="H703" s="28" t="s">
        <v>246</v>
      </c>
      <c r="I703" s="1" t="n">
        <v>1</v>
      </c>
      <c r="J703" s="1" t="n">
        <v>1523.5</v>
      </c>
      <c r="K703" s="1" t="n">
        <v>1487.4</v>
      </c>
      <c r="L703" s="26" t="n">
        <v>0.48</v>
      </c>
      <c r="M703" s="1" t="n">
        <v>29.4</v>
      </c>
      <c r="N703" s="1" t="n">
        <v>28.8</v>
      </c>
      <c r="O703" s="1" t="n">
        <v>1.09</v>
      </c>
      <c r="P703" s="1" t="n">
        <v>1.35</v>
      </c>
      <c r="Q703" s="1" t="n">
        <v>1</v>
      </c>
      <c r="R703" s="1" t="n">
        <v>-14.1</v>
      </c>
      <c r="S703" s="1" t="n">
        <v>16.7</v>
      </c>
      <c r="T703" s="1" t="n">
        <v>1509.4</v>
      </c>
      <c r="U703" s="1" t="n">
        <v>1504.1</v>
      </c>
      <c r="V703" s="1" t="s">
        <v>530</v>
      </c>
      <c r="W703" s="1" t="s">
        <v>555</v>
      </c>
    </row>
    <row r="704" customFormat="false" ht="15" hidden="false" customHeight="true" outlineLevel="0" collapsed="false">
      <c r="A704" s="1" t="n">
        <v>703</v>
      </c>
      <c r="B704" s="24" t="s">
        <v>978</v>
      </c>
      <c r="C704" s="1" t="s">
        <v>30</v>
      </c>
      <c r="D704" s="1" t="s">
        <v>175</v>
      </c>
      <c r="E704" s="1" t="s">
        <v>151</v>
      </c>
      <c r="F704" s="1" t="n">
        <v>1</v>
      </c>
      <c r="G704" s="1" t="n">
        <v>0</v>
      </c>
      <c r="H704" s="27" t="s">
        <v>242</v>
      </c>
      <c r="I704" s="1" t="n">
        <v>1</v>
      </c>
      <c r="J704" s="1" t="n">
        <v>1435.5</v>
      </c>
      <c r="K704" s="1" t="n">
        <v>1460</v>
      </c>
      <c r="L704" s="26" t="n">
        <v>0.394</v>
      </c>
      <c r="M704" s="1" t="n">
        <v>20.8</v>
      </c>
      <c r="N704" s="1" t="n">
        <v>18</v>
      </c>
      <c r="O704" s="1" t="n">
        <v>1.06</v>
      </c>
      <c r="P704" s="1" t="n">
        <v>1</v>
      </c>
      <c r="Q704" s="1" t="n">
        <v>1</v>
      </c>
      <c r="R704" s="1" t="n">
        <v>14.6</v>
      </c>
      <c r="S704" s="1" t="n">
        <v>-10.9</v>
      </c>
      <c r="T704" s="1" t="n">
        <v>1450.1</v>
      </c>
      <c r="U704" s="1" t="n">
        <v>1449.1</v>
      </c>
      <c r="V704" s="1" t="s">
        <v>531</v>
      </c>
      <c r="W704" s="1" t="s">
        <v>754</v>
      </c>
    </row>
    <row r="705" customFormat="false" ht="15" hidden="false" customHeight="true" outlineLevel="0" collapsed="false">
      <c r="A705" s="1" t="n">
        <v>704</v>
      </c>
      <c r="B705" s="24" t="s">
        <v>979</v>
      </c>
      <c r="C705" s="1" t="s">
        <v>30</v>
      </c>
      <c r="D705" s="1" t="s">
        <v>176</v>
      </c>
      <c r="E705" s="1" t="s">
        <v>141</v>
      </c>
      <c r="F705" s="1" t="n">
        <v>0</v>
      </c>
      <c r="G705" s="1" t="n">
        <v>0</v>
      </c>
      <c r="H705" s="25" t="s">
        <v>239</v>
      </c>
      <c r="I705" s="1" t="n">
        <v>0</v>
      </c>
      <c r="J705" s="1" t="n">
        <v>1466.6</v>
      </c>
      <c r="K705" s="1" t="n">
        <v>1537.9</v>
      </c>
      <c r="L705" s="26" t="n">
        <v>0.332</v>
      </c>
      <c r="M705" s="1" t="n">
        <v>19.6</v>
      </c>
      <c r="N705" s="1" t="n">
        <v>23</v>
      </c>
      <c r="O705" s="1" t="n">
        <v>1</v>
      </c>
      <c r="P705" s="1" t="n">
        <v>1.15</v>
      </c>
      <c r="Q705" s="1" t="n">
        <v>1</v>
      </c>
      <c r="R705" s="1" t="n">
        <v>3.3</v>
      </c>
      <c r="S705" s="1" t="n">
        <v>-3.9</v>
      </c>
      <c r="T705" s="1" t="n">
        <v>1469.9</v>
      </c>
      <c r="U705" s="1" t="n">
        <v>1534.1</v>
      </c>
      <c r="V705" s="1" t="s">
        <v>615</v>
      </c>
      <c r="W705" s="1" t="s">
        <v>624</v>
      </c>
    </row>
    <row r="706" customFormat="false" ht="15" hidden="false" customHeight="true" outlineLevel="0" collapsed="false">
      <c r="A706" s="1" t="n">
        <v>705</v>
      </c>
      <c r="B706" s="24" t="s">
        <v>980</v>
      </c>
      <c r="C706" s="1" t="s">
        <v>31</v>
      </c>
      <c r="D706" s="1" t="s">
        <v>168</v>
      </c>
      <c r="E706" s="1" t="s">
        <v>24</v>
      </c>
      <c r="F706" s="1" t="n">
        <v>0</v>
      </c>
      <c r="G706" s="1" t="n">
        <v>1</v>
      </c>
      <c r="H706" s="28" t="s">
        <v>246</v>
      </c>
      <c r="I706" s="1" t="n">
        <v>1</v>
      </c>
      <c r="J706" s="1" t="n">
        <v>1472.7</v>
      </c>
      <c r="K706" s="1" t="n">
        <v>1675.2</v>
      </c>
      <c r="L706" s="26" t="n">
        <v>0.189</v>
      </c>
      <c r="M706" s="1" t="n">
        <v>20.2</v>
      </c>
      <c r="N706" s="1" t="n">
        <v>27.8</v>
      </c>
      <c r="O706" s="1" t="n">
        <v>0.75</v>
      </c>
      <c r="P706" s="1" t="n">
        <v>1.35</v>
      </c>
      <c r="Q706" s="1" t="n">
        <v>1</v>
      </c>
      <c r="R706" s="1" t="n">
        <v>-3.8</v>
      </c>
      <c r="S706" s="1" t="n">
        <v>8.1</v>
      </c>
      <c r="T706" s="1" t="n">
        <v>1468.9</v>
      </c>
      <c r="U706" s="1" t="n">
        <v>1683.2</v>
      </c>
      <c r="V706" s="1" t="s">
        <v>485</v>
      </c>
      <c r="W706" s="1" t="s">
        <v>431</v>
      </c>
    </row>
    <row r="707" customFormat="false" ht="15" hidden="false" customHeight="true" outlineLevel="0" collapsed="false">
      <c r="A707" s="1" t="n">
        <v>706</v>
      </c>
      <c r="B707" s="24" t="s">
        <v>981</v>
      </c>
      <c r="C707" s="1" t="s">
        <v>32</v>
      </c>
      <c r="D707" s="1" t="s">
        <v>188</v>
      </c>
      <c r="E707" s="1" t="s">
        <v>186</v>
      </c>
      <c r="F707" s="1" t="n">
        <v>0</v>
      </c>
      <c r="G707" s="1" t="n">
        <v>2</v>
      </c>
      <c r="H707" s="28" t="s">
        <v>246</v>
      </c>
      <c r="I707" s="1" t="n">
        <v>2</v>
      </c>
      <c r="J707" s="1" t="n">
        <v>1507.4</v>
      </c>
      <c r="K707" s="1" t="n">
        <v>1409.3</v>
      </c>
      <c r="L707" s="26" t="n">
        <v>0.569</v>
      </c>
      <c r="M707" s="1" t="n">
        <v>31.2</v>
      </c>
      <c r="N707" s="1" t="n">
        <v>37.8</v>
      </c>
      <c r="O707" s="1" t="n">
        <v>1.25</v>
      </c>
      <c r="P707" s="1" t="n">
        <v>1.35</v>
      </c>
      <c r="Q707" s="1" t="n">
        <v>1.15</v>
      </c>
      <c r="R707" s="1" t="n">
        <v>-17.8</v>
      </c>
      <c r="S707" s="1" t="n">
        <v>29.1</v>
      </c>
      <c r="T707" s="1" t="n">
        <v>1489.6</v>
      </c>
      <c r="U707" s="1" t="n">
        <v>1438.4</v>
      </c>
      <c r="V707" s="1" t="s">
        <v>666</v>
      </c>
      <c r="W707" s="1" t="s">
        <v>531</v>
      </c>
    </row>
    <row r="708" customFormat="false" ht="15" hidden="false" customHeight="true" outlineLevel="0" collapsed="false">
      <c r="A708" s="1" t="n">
        <v>707</v>
      </c>
      <c r="B708" s="24" t="s">
        <v>981</v>
      </c>
      <c r="C708" s="1" t="s">
        <v>32</v>
      </c>
      <c r="D708" s="1" t="s">
        <v>191</v>
      </c>
      <c r="E708" s="1" t="s">
        <v>184</v>
      </c>
      <c r="F708" s="1" t="n">
        <v>0</v>
      </c>
      <c r="G708" s="1" t="n">
        <v>2</v>
      </c>
      <c r="H708" s="28" t="s">
        <v>246</v>
      </c>
      <c r="I708" s="1" t="n">
        <v>2</v>
      </c>
      <c r="J708" s="1" t="n">
        <v>1502.4</v>
      </c>
      <c r="K708" s="1" t="n">
        <v>1586.9</v>
      </c>
      <c r="L708" s="26" t="n">
        <v>0.316</v>
      </c>
      <c r="M708" s="1" t="n">
        <v>26.4</v>
      </c>
      <c r="N708" s="1" t="n">
        <v>35.1</v>
      </c>
      <c r="O708" s="1" t="n">
        <v>0.89</v>
      </c>
      <c r="P708" s="1" t="n">
        <v>1.35</v>
      </c>
      <c r="Q708" s="1" t="n">
        <v>1.15</v>
      </c>
      <c r="R708" s="1" t="n">
        <v>-8.3</v>
      </c>
      <c r="S708" s="1" t="n">
        <v>18.1</v>
      </c>
      <c r="T708" s="1" t="n">
        <v>1494.1</v>
      </c>
      <c r="U708" s="1" t="n">
        <v>1605</v>
      </c>
      <c r="V708" s="1" t="s">
        <v>609</v>
      </c>
      <c r="W708" s="1" t="s">
        <v>557</v>
      </c>
    </row>
    <row r="709" customFormat="false" ht="15" hidden="false" customHeight="true" outlineLevel="0" collapsed="false">
      <c r="A709" s="1" t="n">
        <v>708</v>
      </c>
      <c r="B709" s="24" t="s">
        <v>981</v>
      </c>
      <c r="C709" s="1" t="s">
        <v>32</v>
      </c>
      <c r="D709" s="1" t="s">
        <v>183</v>
      </c>
      <c r="E709" s="1" t="s">
        <v>194</v>
      </c>
      <c r="F709" s="1" t="n">
        <v>4</v>
      </c>
      <c r="G709" s="1" t="n">
        <v>1</v>
      </c>
      <c r="H709" s="27" t="s">
        <v>242</v>
      </c>
      <c r="I709" s="1" t="n">
        <v>3</v>
      </c>
      <c r="J709" s="1" t="n">
        <v>1533.7</v>
      </c>
      <c r="K709" s="1" t="n">
        <v>1429.2</v>
      </c>
      <c r="L709" s="26" t="n">
        <v>0.578</v>
      </c>
      <c r="M709" s="1" t="n">
        <v>22.6</v>
      </c>
      <c r="N709" s="1" t="n">
        <v>18.3</v>
      </c>
      <c r="O709" s="1" t="n">
        <v>0.87</v>
      </c>
      <c r="P709" s="1" t="n">
        <v>1</v>
      </c>
      <c r="Q709" s="1" t="n">
        <v>1.3</v>
      </c>
      <c r="R709" s="1" t="n">
        <v>16.3</v>
      </c>
      <c r="S709" s="1" t="n">
        <v>-7.7</v>
      </c>
      <c r="T709" s="1" t="n">
        <v>1550</v>
      </c>
      <c r="U709" s="1" t="n">
        <v>1421.5</v>
      </c>
      <c r="V709" s="1" t="s">
        <v>865</v>
      </c>
      <c r="W709" s="1" t="s">
        <v>743</v>
      </c>
    </row>
    <row r="710" customFormat="false" ht="15" hidden="false" customHeight="true" outlineLevel="0" collapsed="false">
      <c r="A710" s="1" t="n">
        <v>709</v>
      </c>
      <c r="B710" s="24" t="s">
        <v>981</v>
      </c>
      <c r="C710" s="1" t="s">
        <v>32</v>
      </c>
      <c r="D710" s="1" t="s">
        <v>187</v>
      </c>
      <c r="E710" s="1" t="s">
        <v>15</v>
      </c>
      <c r="F710" s="1" t="n">
        <v>2</v>
      </c>
      <c r="G710" s="1" t="n">
        <v>1</v>
      </c>
      <c r="H710" s="27" t="s">
        <v>242</v>
      </c>
      <c r="I710" s="1" t="n">
        <v>1</v>
      </c>
      <c r="J710" s="1" t="n">
        <v>1558.7</v>
      </c>
      <c r="K710" s="1" t="n">
        <v>1687.2</v>
      </c>
      <c r="L710" s="26" t="n">
        <v>0.264</v>
      </c>
      <c r="M710" s="1" t="n">
        <v>29.1</v>
      </c>
      <c r="N710" s="1" t="n">
        <v>28.9</v>
      </c>
      <c r="O710" s="1" t="n">
        <v>1.32</v>
      </c>
      <c r="P710" s="1" t="n">
        <v>1</v>
      </c>
      <c r="Q710" s="1" t="n">
        <v>1</v>
      </c>
      <c r="R710" s="1" t="n">
        <v>24.3</v>
      </c>
      <c r="S710" s="1" t="n">
        <v>-21.3</v>
      </c>
      <c r="T710" s="1" t="n">
        <v>1583</v>
      </c>
      <c r="U710" s="1" t="n">
        <v>1666</v>
      </c>
      <c r="V710" s="1" t="s">
        <v>484</v>
      </c>
      <c r="W710" s="1" t="s">
        <v>539</v>
      </c>
    </row>
    <row r="711" customFormat="false" ht="15" hidden="false" customHeight="true" outlineLevel="0" collapsed="false">
      <c r="A711" s="1" t="n">
        <v>710</v>
      </c>
      <c r="B711" s="24" t="s">
        <v>982</v>
      </c>
      <c r="C711" s="1" t="s">
        <v>29</v>
      </c>
      <c r="D711" s="1" t="s">
        <v>21</v>
      </c>
      <c r="E711" s="1" t="s">
        <v>122</v>
      </c>
      <c r="F711" s="1" t="n">
        <v>2</v>
      </c>
      <c r="G711" s="1" t="n">
        <v>2</v>
      </c>
      <c r="H711" s="25" t="s">
        <v>239</v>
      </c>
      <c r="I711" s="1" t="n">
        <v>0</v>
      </c>
      <c r="J711" s="1" t="n">
        <v>1656.4</v>
      </c>
      <c r="K711" s="1" t="n">
        <v>1549.7</v>
      </c>
      <c r="L711" s="26" t="n">
        <v>0.581</v>
      </c>
      <c r="M711" s="1" t="n">
        <v>19.7</v>
      </c>
      <c r="N711" s="1" t="n">
        <v>21.9</v>
      </c>
      <c r="O711" s="1" t="n">
        <v>1</v>
      </c>
      <c r="P711" s="1" t="n">
        <v>0.9</v>
      </c>
      <c r="Q711" s="1" t="n">
        <v>1</v>
      </c>
      <c r="R711" s="1" t="n">
        <v>-1.6</v>
      </c>
      <c r="S711" s="1" t="n">
        <v>1.8</v>
      </c>
      <c r="T711" s="1" t="n">
        <v>1654.8</v>
      </c>
      <c r="U711" s="1" t="n">
        <v>1551.5</v>
      </c>
      <c r="V711" s="1" t="s">
        <v>577</v>
      </c>
      <c r="W711" s="1" t="s">
        <v>983</v>
      </c>
    </row>
    <row r="712" customFormat="false" ht="15" hidden="false" customHeight="true" outlineLevel="0" collapsed="false">
      <c r="A712" s="1" t="n">
        <v>711</v>
      </c>
      <c r="B712" s="24" t="s">
        <v>982</v>
      </c>
      <c r="C712" s="1" t="s">
        <v>29</v>
      </c>
      <c r="D712" s="1" t="s">
        <v>131</v>
      </c>
      <c r="E712" s="1" t="s">
        <v>125</v>
      </c>
      <c r="F712" s="1" t="n">
        <v>1</v>
      </c>
      <c r="G712" s="1" t="n">
        <v>2</v>
      </c>
      <c r="H712" s="28" t="s">
        <v>246</v>
      </c>
      <c r="I712" s="1" t="n">
        <v>1</v>
      </c>
      <c r="J712" s="1" t="n">
        <v>1455.8</v>
      </c>
      <c r="K712" s="1" t="n">
        <v>1443.6</v>
      </c>
      <c r="L712" s="26" t="n">
        <v>0.446</v>
      </c>
      <c r="M712" s="1" t="n">
        <v>22.5</v>
      </c>
      <c r="N712" s="1" t="n">
        <v>23.6</v>
      </c>
      <c r="O712" s="1" t="n">
        <v>1.03</v>
      </c>
      <c r="P712" s="1" t="n">
        <v>1.35</v>
      </c>
      <c r="Q712" s="1" t="n">
        <v>1</v>
      </c>
      <c r="R712" s="1" t="n">
        <v>-10</v>
      </c>
      <c r="S712" s="1" t="n">
        <v>12.9</v>
      </c>
      <c r="T712" s="1" t="n">
        <v>1445.8</v>
      </c>
      <c r="U712" s="1" t="n">
        <v>1456.5</v>
      </c>
      <c r="V712" s="1" t="s">
        <v>532</v>
      </c>
      <c r="W712" s="1" t="s">
        <v>531</v>
      </c>
    </row>
    <row r="713" customFormat="false" ht="15" hidden="false" customHeight="true" outlineLevel="0" collapsed="false">
      <c r="A713" s="1" t="n">
        <v>712</v>
      </c>
      <c r="B713" s="24" t="s">
        <v>982</v>
      </c>
      <c r="C713" s="1" t="s">
        <v>29</v>
      </c>
      <c r="D713" s="1" t="s">
        <v>130</v>
      </c>
      <c r="E713" s="1" t="s">
        <v>128</v>
      </c>
      <c r="F713" s="1" t="n">
        <v>0</v>
      </c>
      <c r="G713" s="1" t="n">
        <v>0</v>
      </c>
      <c r="H713" s="25" t="s">
        <v>239</v>
      </c>
      <c r="I713" s="1" t="n">
        <v>0</v>
      </c>
      <c r="J713" s="1" t="n">
        <v>1611.6</v>
      </c>
      <c r="K713" s="1" t="n">
        <v>1498.4</v>
      </c>
      <c r="L713" s="26" t="n">
        <v>0.59</v>
      </c>
      <c r="M713" s="1" t="n">
        <v>19.8</v>
      </c>
      <c r="N713" s="1" t="n">
        <v>23</v>
      </c>
      <c r="O713" s="1" t="n">
        <v>1</v>
      </c>
      <c r="P713" s="1" t="n">
        <v>0.9</v>
      </c>
      <c r="Q713" s="1" t="n">
        <v>1</v>
      </c>
      <c r="R713" s="1" t="n">
        <v>-1.8</v>
      </c>
      <c r="S713" s="1" t="n">
        <v>2.1</v>
      </c>
      <c r="T713" s="1" t="n">
        <v>1609.8</v>
      </c>
      <c r="U713" s="1" t="n">
        <v>1500.5</v>
      </c>
      <c r="V713" s="1" t="s">
        <v>577</v>
      </c>
      <c r="W713" s="1" t="s">
        <v>638</v>
      </c>
    </row>
    <row r="714" customFormat="false" ht="15" hidden="false" customHeight="true" outlineLevel="0" collapsed="false">
      <c r="A714" s="1" t="n">
        <v>713</v>
      </c>
      <c r="B714" s="24" t="s">
        <v>982</v>
      </c>
      <c r="C714" s="1" t="s">
        <v>29</v>
      </c>
      <c r="D714" s="1" t="s">
        <v>132</v>
      </c>
      <c r="E714" s="1" t="s">
        <v>179</v>
      </c>
      <c r="F714" s="1" t="n">
        <v>4</v>
      </c>
      <c r="G714" s="1" t="n">
        <v>0</v>
      </c>
      <c r="H714" s="27" t="s">
        <v>242</v>
      </c>
      <c r="I714" s="1" t="n">
        <v>4</v>
      </c>
      <c r="J714" s="1" t="n">
        <v>1517.9</v>
      </c>
      <c r="K714" s="1" t="n">
        <v>1476.1</v>
      </c>
      <c r="L714" s="26" t="n">
        <v>0.488</v>
      </c>
      <c r="M714" s="1" t="n">
        <v>32.7</v>
      </c>
      <c r="N714" s="1" t="n">
        <v>23</v>
      </c>
      <c r="O714" s="1" t="n">
        <v>0.95</v>
      </c>
      <c r="P714" s="1" t="n">
        <v>1</v>
      </c>
      <c r="Q714" s="1" t="n">
        <v>1.5</v>
      </c>
      <c r="R714" s="1" t="n">
        <v>26.5</v>
      </c>
      <c r="S714" s="1" t="n">
        <v>-11.8</v>
      </c>
      <c r="T714" s="1" t="n">
        <v>1544.4</v>
      </c>
      <c r="U714" s="1" t="n">
        <v>1464.4</v>
      </c>
      <c r="V714" s="1" t="s">
        <v>668</v>
      </c>
      <c r="W714" s="1" t="s">
        <v>544</v>
      </c>
    </row>
    <row r="715" customFormat="false" ht="15" hidden="false" customHeight="true" outlineLevel="0" collapsed="false">
      <c r="A715" s="1" t="n">
        <v>714</v>
      </c>
      <c r="B715" s="24" t="s">
        <v>984</v>
      </c>
      <c r="C715" s="1" t="s">
        <v>30</v>
      </c>
      <c r="D715" s="1" t="s">
        <v>173</v>
      </c>
      <c r="E715" s="1" t="s">
        <v>117</v>
      </c>
      <c r="F715" s="1" t="n">
        <v>2</v>
      </c>
      <c r="G715" s="1" t="n">
        <v>1</v>
      </c>
      <c r="H715" s="27" t="s">
        <v>242</v>
      </c>
      <c r="I715" s="1" t="n">
        <v>1</v>
      </c>
      <c r="J715" s="1" t="n">
        <v>1516.2</v>
      </c>
      <c r="K715" s="1" t="n">
        <v>1535.6</v>
      </c>
      <c r="L715" s="26" t="n">
        <v>0.401</v>
      </c>
      <c r="M715" s="1" t="n">
        <v>17.8</v>
      </c>
      <c r="N715" s="1" t="n">
        <v>21.9</v>
      </c>
      <c r="O715" s="1" t="n">
        <v>1.05</v>
      </c>
      <c r="P715" s="1" t="n">
        <v>1</v>
      </c>
      <c r="Q715" s="1" t="n">
        <v>1</v>
      </c>
      <c r="R715" s="1" t="n">
        <v>12.5</v>
      </c>
      <c r="S715" s="1" t="n">
        <v>-13.1</v>
      </c>
      <c r="T715" s="1" t="n">
        <v>1528.6</v>
      </c>
      <c r="U715" s="1" t="n">
        <v>1522.5</v>
      </c>
      <c r="V715" s="1" t="s">
        <v>422</v>
      </c>
      <c r="W715" s="1" t="s">
        <v>800</v>
      </c>
    </row>
    <row r="716" customFormat="false" ht="15" hidden="false" customHeight="true" outlineLevel="0" collapsed="false">
      <c r="A716" s="1" t="n">
        <v>715</v>
      </c>
      <c r="B716" s="24" t="s">
        <v>985</v>
      </c>
      <c r="C716" s="1" t="s">
        <v>33</v>
      </c>
      <c r="D716" s="1" t="s">
        <v>135</v>
      </c>
      <c r="E716" s="1" t="s">
        <v>144</v>
      </c>
      <c r="F716" s="1" t="n">
        <v>1</v>
      </c>
      <c r="G716" s="1" t="n">
        <v>1</v>
      </c>
      <c r="H716" s="25" t="s">
        <v>239</v>
      </c>
      <c r="I716" s="1" t="n">
        <v>0</v>
      </c>
      <c r="J716" s="1" t="n">
        <v>1612.7</v>
      </c>
      <c r="K716" s="1" t="n">
        <v>1594.2</v>
      </c>
      <c r="L716" s="26" t="n">
        <v>0.455</v>
      </c>
      <c r="M716" s="1" t="n">
        <v>20.7</v>
      </c>
      <c r="N716" s="1" t="n">
        <v>23</v>
      </c>
      <c r="O716" s="1" t="n">
        <v>1</v>
      </c>
      <c r="P716" s="1" t="n">
        <v>0.9</v>
      </c>
      <c r="Q716" s="1" t="n">
        <v>1</v>
      </c>
      <c r="R716" s="1" t="n">
        <v>0.9</v>
      </c>
      <c r="S716" s="1" t="n">
        <v>-1</v>
      </c>
      <c r="T716" s="1" t="n">
        <v>1613.6</v>
      </c>
      <c r="U716" s="1" t="n">
        <v>1593.1</v>
      </c>
      <c r="V716" s="1" t="s">
        <v>498</v>
      </c>
      <c r="W716" s="1" t="s">
        <v>519</v>
      </c>
    </row>
    <row r="717" customFormat="false" ht="15" hidden="false" customHeight="true" outlineLevel="0" collapsed="false">
      <c r="A717" s="1" t="n">
        <v>716</v>
      </c>
      <c r="B717" s="24" t="s">
        <v>986</v>
      </c>
      <c r="C717" s="1" t="s">
        <v>31</v>
      </c>
      <c r="D717" s="1" t="s">
        <v>165</v>
      </c>
      <c r="E717" s="1" t="s">
        <v>22</v>
      </c>
      <c r="F717" s="1" t="n">
        <v>1</v>
      </c>
      <c r="G717" s="1" t="n">
        <v>3</v>
      </c>
      <c r="H717" s="28" t="s">
        <v>246</v>
      </c>
      <c r="I717" s="1" t="n">
        <v>2</v>
      </c>
      <c r="J717" s="1" t="n">
        <v>1500.1</v>
      </c>
      <c r="K717" s="1" t="n">
        <v>1618.5</v>
      </c>
      <c r="L717" s="26" t="n">
        <v>0.275</v>
      </c>
      <c r="M717" s="1" t="n">
        <v>21.4</v>
      </c>
      <c r="N717" s="1" t="n">
        <v>26.5</v>
      </c>
      <c r="O717" s="1" t="n">
        <v>0.85</v>
      </c>
      <c r="P717" s="1" t="n">
        <v>1.35</v>
      </c>
      <c r="Q717" s="1" t="n">
        <v>1.15</v>
      </c>
      <c r="R717" s="1" t="n">
        <v>-5.9</v>
      </c>
      <c r="S717" s="1" t="n">
        <v>12.6</v>
      </c>
      <c r="T717" s="1" t="n">
        <v>1494.2</v>
      </c>
      <c r="U717" s="1" t="n">
        <v>1631.1</v>
      </c>
      <c r="V717" s="1" t="s">
        <v>470</v>
      </c>
      <c r="W717" s="1" t="s">
        <v>469</v>
      </c>
    </row>
    <row r="718" customFormat="false" ht="15" hidden="false" customHeight="true" outlineLevel="0" collapsed="false">
      <c r="A718" s="1" t="n">
        <v>717</v>
      </c>
      <c r="B718" s="24" t="s">
        <v>987</v>
      </c>
      <c r="C718" s="1" t="s">
        <v>29</v>
      </c>
      <c r="D718" s="1" t="s">
        <v>126</v>
      </c>
      <c r="E718" s="1" t="s">
        <v>138</v>
      </c>
      <c r="F718" s="1" t="n">
        <v>2</v>
      </c>
      <c r="G718" s="1" t="n">
        <v>1</v>
      </c>
      <c r="H718" s="27" t="s">
        <v>242</v>
      </c>
      <c r="I718" s="1" t="n">
        <v>1</v>
      </c>
      <c r="J718" s="1" t="n">
        <v>1549.9</v>
      </c>
      <c r="K718" s="1" t="n">
        <v>1546.6</v>
      </c>
      <c r="L718" s="26" t="n">
        <v>0.433</v>
      </c>
      <c r="M718" s="1" t="n">
        <v>16.9</v>
      </c>
      <c r="N718" s="1" t="n">
        <v>18.9</v>
      </c>
      <c r="O718" s="1" t="n">
        <v>1</v>
      </c>
      <c r="P718" s="1" t="n">
        <v>1</v>
      </c>
      <c r="Q718" s="1" t="n">
        <v>1</v>
      </c>
      <c r="R718" s="1" t="n">
        <v>11.3</v>
      </c>
      <c r="S718" s="1" t="n">
        <v>-10.7</v>
      </c>
      <c r="T718" s="1" t="n">
        <v>1561.2</v>
      </c>
      <c r="U718" s="1" t="n">
        <v>1535.9</v>
      </c>
      <c r="V718" s="1" t="s">
        <v>460</v>
      </c>
      <c r="W718" s="1" t="s">
        <v>430</v>
      </c>
    </row>
    <row r="719" customFormat="false" ht="15" hidden="false" customHeight="true" outlineLevel="0" collapsed="false">
      <c r="A719" s="1" t="n">
        <v>718</v>
      </c>
      <c r="B719" s="24" t="s">
        <v>987</v>
      </c>
      <c r="C719" s="1" t="s">
        <v>30</v>
      </c>
      <c r="D719" s="1" t="s">
        <v>124</v>
      </c>
      <c r="E719" s="1" t="s">
        <v>118</v>
      </c>
      <c r="F719" s="1" t="n">
        <v>1</v>
      </c>
      <c r="G719" s="1" t="n">
        <v>0</v>
      </c>
      <c r="H719" s="27" t="s">
        <v>242</v>
      </c>
      <c r="I719" s="1" t="n">
        <v>1</v>
      </c>
      <c r="J719" s="1" t="n">
        <v>1503.4</v>
      </c>
      <c r="K719" s="1" t="n">
        <v>1519.5</v>
      </c>
      <c r="L719" s="26" t="n">
        <v>0.406</v>
      </c>
      <c r="M719" s="1" t="n">
        <v>20.3</v>
      </c>
      <c r="N719" s="1" t="n">
        <v>20.8</v>
      </c>
      <c r="O719" s="1" t="n">
        <v>1.04</v>
      </c>
      <c r="P719" s="1" t="n">
        <v>1</v>
      </c>
      <c r="Q719" s="1" t="n">
        <v>1</v>
      </c>
      <c r="R719" s="1" t="n">
        <v>14.1</v>
      </c>
      <c r="S719" s="1" t="n">
        <v>-12.4</v>
      </c>
      <c r="T719" s="1" t="n">
        <v>1517.5</v>
      </c>
      <c r="U719" s="1" t="n">
        <v>1507.1</v>
      </c>
      <c r="V719" s="1" t="s">
        <v>623</v>
      </c>
      <c r="W719" s="1" t="s">
        <v>530</v>
      </c>
    </row>
    <row r="720" customFormat="false" ht="15" hidden="false" customHeight="true" outlineLevel="0" collapsed="false">
      <c r="A720" s="1" t="n">
        <v>719</v>
      </c>
      <c r="B720" s="24" t="s">
        <v>987</v>
      </c>
      <c r="C720" s="1" t="s">
        <v>32</v>
      </c>
      <c r="D720" s="1" t="s">
        <v>198</v>
      </c>
      <c r="E720" s="1" t="s">
        <v>192</v>
      </c>
      <c r="F720" s="1" t="n">
        <v>0</v>
      </c>
      <c r="G720" s="1" t="n">
        <v>2</v>
      </c>
      <c r="H720" s="28" t="s">
        <v>246</v>
      </c>
      <c r="I720" s="1" t="n">
        <v>2</v>
      </c>
      <c r="J720" s="1" t="n">
        <v>1495.5</v>
      </c>
      <c r="K720" s="1" t="n">
        <v>1524.1</v>
      </c>
      <c r="L720" s="26" t="n">
        <v>0.389</v>
      </c>
      <c r="M720" s="1" t="n">
        <v>24.2</v>
      </c>
      <c r="N720" s="1" t="n">
        <v>34.4</v>
      </c>
      <c r="O720" s="1" t="n">
        <v>0.96</v>
      </c>
      <c r="P720" s="1" t="n">
        <v>1.35</v>
      </c>
      <c r="Q720" s="1" t="n">
        <v>1.15</v>
      </c>
      <c r="R720" s="1" t="n">
        <v>-9.4</v>
      </c>
      <c r="S720" s="1" t="n">
        <v>20.3</v>
      </c>
      <c r="T720" s="1" t="n">
        <v>1486.1</v>
      </c>
      <c r="U720" s="1" t="n">
        <v>1544.4</v>
      </c>
      <c r="V720" s="1" t="s">
        <v>566</v>
      </c>
      <c r="W720" s="1" t="s">
        <v>742</v>
      </c>
    </row>
    <row r="721" customFormat="false" ht="15" hidden="false" customHeight="true" outlineLevel="0" collapsed="false">
      <c r="A721" s="1" t="n">
        <v>720</v>
      </c>
      <c r="B721" s="24" t="s">
        <v>988</v>
      </c>
      <c r="C721" s="1" t="s">
        <v>33</v>
      </c>
      <c r="D721" s="1" t="s">
        <v>154</v>
      </c>
      <c r="E721" s="1" t="s">
        <v>157</v>
      </c>
      <c r="F721" s="1" t="n">
        <v>2</v>
      </c>
      <c r="G721" s="1" t="n">
        <v>2</v>
      </c>
      <c r="H721" s="25" t="s">
        <v>239</v>
      </c>
      <c r="I721" s="1" t="n">
        <v>0</v>
      </c>
      <c r="J721" s="1" t="n">
        <v>1559</v>
      </c>
      <c r="K721" s="1" t="n">
        <v>1561.6</v>
      </c>
      <c r="L721" s="26" t="n">
        <v>0.425</v>
      </c>
      <c r="M721" s="1" t="n">
        <v>24</v>
      </c>
      <c r="N721" s="1" t="n">
        <v>24</v>
      </c>
      <c r="O721" s="1" t="n">
        <v>1</v>
      </c>
      <c r="P721" s="1" t="n">
        <v>1.15</v>
      </c>
      <c r="Q721" s="1" t="n">
        <v>1</v>
      </c>
      <c r="R721" s="1" t="n">
        <v>1.8</v>
      </c>
      <c r="S721" s="1" t="n">
        <v>-1.8</v>
      </c>
      <c r="T721" s="1" t="n">
        <v>1560.8</v>
      </c>
      <c r="U721" s="1" t="n">
        <v>1559.8</v>
      </c>
      <c r="V721" s="1" t="s">
        <v>632</v>
      </c>
      <c r="W721" s="1" t="s">
        <v>607</v>
      </c>
    </row>
    <row r="722" customFormat="false" ht="15" hidden="false" customHeight="true" outlineLevel="0" collapsed="false">
      <c r="A722" s="1" t="n">
        <v>721</v>
      </c>
      <c r="B722" s="24" t="s">
        <v>989</v>
      </c>
      <c r="C722" s="1" t="s">
        <v>31</v>
      </c>
      <c r="D722" s="1" t="s">
        <v>177</v>
      </c>
      <c r="E722" s="1" t="s">
        <v>170</v>
      </c>
      <c r="F722" s="1" t="n">
        <v>2</v>
      </c>
      <c r="G722" s="1" t="n">
        <v>2</v>
      </c>
      <c r="H722" s="25" t="s">
        <v>239</v>
      </c>
      <c r="I722" s="1" t="n">
        <v>0</v>
      </c>
      <c r="J722" s="1" t="n">
        <v>1608.5</v>
      </c>
      <c r="K722" s="1" t="n">
        <v>1440.8</v>
      </c>
      <c r="L722" s="26" t="n">
        <v>0.663</v>
      </c>
      <c r="M722" s="1" t="n">
        <v>17.1</v>
      </c>
      <c r="N722" s="1" t="n">
        <v>18.6</v>
      </c>
      <c r="O722" s="1" t="n">
        <v>1</v>
      </c>
      <c r="P722" s="1" t="n">
        <v>0.9</v>
      </c>
      <c r="Q722" s="1" t="n">
        <v>1</v>
      </c>
      <c r="R722" s="1" t="n">
        <v>-2.8</v>
      </c>
      <c r="S722" s="1" t="n">
        <v>3</v>
      </c>
      <c r="T722" s="1" t="n">
        <v>1605.7</v>
      </c>
      <c r="U722" s="1" t="n">
        <v>1443.8</v>
      </c>
      <c r="V722" s="1" t="s">
        <v>601</v>
      </c>
      <c r="W722" s="1" t="s">
        <v>527</v>
      </c>
    </row>
    <row r="723" customFormat="false" ht="15" hidden="false" customHeight="true" outlineLevel="0" collapsed="false">
      <c r="A723" s="1" t="n">
        <v>722</v>
      </c>
      <c r="B723" s="24" t="s">
        <v>990</v>
      </c>
      <c r="C723" s="1" t="s">
        <v>33</v>
      </c>
      <c r="D723" s="1" t="s">
        <v>143</v>
      </c>
      <c r="E723" s="1" t="s">
        <v>149</v>
      </c>
      <c r="F723" s="1" t="n">
        <v>0</v>
      </c>
      <c r="G723" s="1" t="n">
        <v>0</v>
      </c>
      <c r="H723" s="25" t="s">
        <v>239</v>
      </c>
      <c r="I723" s="1" t="n">
        <v>0</v>
      </c>
      <c r="J723" s="1" t="n">
        <v>1521</v>
      </c>
      <c r="K723" s="1" t="n">
        <v>1593.4</v>
      </c>
      <c r="L723" s="26" t="n">
        <v>0.331</v>
      </c>
      <c r="M723" s="1" t="n">
        <v>23</v>
      </c>
      <c r="N723" s="1" t="n">
        <v>25.3</v>
      </c>
      <c r="O723" s="1" t="n">
        <v>1</v>
      </c>
      <c r="P723" s="1" t="n">
        <v>1.15</v>
      </c>
      <c r="Q723" s="1" t="n">
        <v>1</v>
      </c>
      <c r="R723" s="1" t="n">
        <v>3.9</v>
      </c>
      <c r="S723" s="1" t="n">
        <v>-4.3</v>
      </c>
      <c r="T723" s="1" t="n">
        <v>1524.9</v>
      </c>
      <c r="U723" s="1" t="n">
        <v>1589.1</v>
      </c>
      <c r="V723" s="1" t="s">
        <v>883</v>
      </c>
      <c r="W723" s="1" t="s">
        <v>803</v>
      </c>
    </row>
    <row r="724" customFormat="false" ht="15" hidden="false" customHeight="true" outlineLevel="0" collapsed="false">
      <c r="A724" s="1" t="n">
        <v>723</v>
      </c>
      <c r="B724" s="24" t="s">
        <v>990</v>
      </c>
      <c r="C724" s="1" t="s">
        <v>30</v>
      </c>
      <c r="D724" s="1" t="s">
        <v>167</v>
      </c>
      <c r="E724" s="1" t="s">
        <v>18</v>
      </c>
      <c r="F724" s="1" t="n">
        <v>3</v>
      </c>
      <c r="G724" s="1" t="n">
        <v>3</v>
      </c>
      <c r="H724" s="25" t="s">
        <v>239</v>
      </c>
      <c r="I724" s="1" t="n">
        <v>0</v>
      </c>
      <c r="J724" s="1" t="n">
        <v>1502.1</v>
      </c>
      <c r="K724" s="1" t="n">
        <v>1673.6</v>
      </c>
      <c r="L724" s="26" t="n">
        <v>0.218</v>
      </c>
      <c r="M724" s="1" t="n">
        <v>18.6</v>
      </c>
      <c r="N724" s="1" t="n">
        <v>25.1</v>
      </c>
      <c r="O724" s="1" t="n">
        <v>1</v>
      </c>
      <c r="P724" s="1" t="n">
        <v>1.15</v>
      </c>
      <c r="Q724" s="1" t="n">
        <v>1</v>
      </c>
      <c r="R724" s="1" t="n">
        <v>5.2</v>
      </c>
      <c r="S724" s="1" t="n">
        <v>-7.1</v>
      </c>
      <c r="T724" s="1" t="n">
        <v>1507.3</v>
      </c>
      <c r="U724" s="1" t="n">
        <v>1666.5</v>
      </c>
      <c r="V724" s="1" t="s">
        <v>686</v>
      </c>
      <c r="W724" s="1" t="s">
        <v>803</v>
      </c>
    </row>
    <row r="725" customFormat="false" ht="15" hidden="false" customHeight="true" outlineLevel="0" collapsed="false">
      <c r="A725" s="1" t="n">
        <v>724</v>
      </c>
      <c r="B725" s="24" t="s">
        <v>991</v>
      </c>
      <c r="C725" s="1" t="s">
        <v>31</v>
      </c>
      <c r="D725" s="1" t="s">
        <v>174</v>
      </c>
      <c r="E725" s="1" t="s">
        <v>148</v>
      </c>
      <c r="F725" s="1" t="n">
        <v>2</v>
      </c>
      <c r="G725" s="1" t="n">
        <v>1</v>
      </c>
      <c r="H725" s="27" t="s">
        <v>242</v>
      </c>
      <c r="I725" s="1" t="n">
        <v>1</v>
      </c>
      <c r="J725" s="1" t="n">
        <v>1466.8</v>
      </c>
      <c r="K725" s="1" t="n">
        <v>1469.1</v>
      </c>
      <c r="L725" s="26" t="n">
        <v>0.425</v>
      </c>
      <c r="M725" s="1" t="n">
        <v>20.1</v>
      </c>
      <c r="N725" s="1" t="n">
        <v>16.2</v>
      </c>
      <c r="O725" s="1" t="n">
        <v>1.01</v>
      </c>
      <c r="P725" s="1" t="n">
        <v>1</v>
      </c>
      <c r="Q725" s="1" t="n">
        <v>1</v>
      </c>
      <c r="R725" s="1" t="n">
        <v>13.6</v>
      </c>
      <c r="S725" s="1" t="n">
        <v>-9.3</v>
      </c>
      <c r="T725" s="1" t="n">
        <v>1480.4</v>
      </c>
      <c r="U725" s="1" t="n">
        <v>1459.8</v>
      </c>
      <c r="V725" s="1" t="s">
        <v>791</v>
      </c>
      <c r="W725" s="1" t="s">
        <v>642</v>
      </c>
    </row>
    <row r="726" customFormat="false" ht="15" hidden="false" customHeight="true" outlineLevel="0" collapsed="false">
      <c r="A726" s="1" t="n">
        <v>725</v>
      </c>
      <c r="B726" s="24" t="s">
        <v>992</v>
      </c>
      <c r="C726" s="1" t="s">
        <v>30</v>
      </c>
      <c r="D726" s="1" t="s">
        <v>182</v>
      </c>
      <c r="E726" s="1" t="s">
        <v>115</v>
      </c>
      <c r="F726" s="1" t="n">
        <v>1</v>
      </c>
      <c r="G726" s="1" t="n">
        <v>0</v>
      </c>
      <c r="H726" s="27" t="s">
        <v>242</v>
      </c>
      <c r="I726" s="1" t="n">
        <v>1</v>
      </c>
      <c r="J726" s="1" t="n">
        <v>1636.3</v>
      </c>
      <c r="K726" s="1" t="n">
        <v>1501</v>
      </c>
      <c r="L726" s="26" t="n">
        <v>0.62</v>
      </c>
      <c r="M726" s="1" t="n">
        <v>22.9</v>
      </c>
      <c r="N726" s="1" t="n">
        <v>14.1</v>
      </c>
      <c r="O726" s="1" t="n">
        <v>0.83</v>
      </c>
      <c r="P726" s="1" t="n">
        <v>1</v>
      </c>
      <c r="Q726" s="1" t="n">
        <v>1</v>
      </c>
      <c r="R726" s="1" t="n">
        <v>11</v>
      </c>
      <c r="S726" s="1" t="n">
        <v>-5.4</v>
      </c>
      <c r="T726" s="1" t="n">
        <v>1647.3</v>
      </c>
      <c r="U726" s="1" t="n">
        <v>1495.6</v>
      </c>
      <c r="V726" s="1" t="s">
        <v>431</v>
      </c>
      <c r="W726" s="1" t="s">
        <v>569</v>
      </c>
    </row>
    <row r="727" customFormat="false" ht="15" hidden="false" customHeight="true" outlineLevel="0" collapsed="false">
      <c r="A727" s="1" t="n">
        <v>726</v>
      </c>
      <c r="B727" s="24" t="s">
        <v>993</v>
      </c>
      <c r="C727" s="1" t="s">
        <v>29</v>
      </c>
      <c r="D727" s="1" t="s">
        <v>129</v>
      </c>
      <c r="E727" s="1" t="s">
        <v>153</v>
      </c>
      <c r="F727" s="1" t="n">
        <v>1</v>
      </c>
      <c r="G727" s="1" t="n">
        <v>3</v>
      </c>
      <c r="H727" s="28" t="s">
        <v>246</v>
      </c>
      <c r="I727" s="1" t="n">
        <v>2</v>
      </c>
      <c r="J727" s="1" t="n">
        <v>1554.6</v>
      </c>
      <c r="K727" s="1" t="n">
        <v>1486.9</v>
      </c>
      <c r="L727" s="26" t="n">
        <v>0.526</v>
      </c>
      <c r="M727" s="1" t="n">
        <v>34.5</v>
      </c>
      <c r="N727" s="1" t="n">
        <v>36.3</v>
      </c>
      <c r="O727" s="1" t="n">
        <v>1.17</v>
      </c>
      <c r="P727" s="1" t="n">
        <v>1.35</v>
      </c>
      <c r="Q727" s="1" t="n">
        <v>1.15</v>
      </c>
      <c r="R727" s="1" t="n">
        <v>-18.1</v>
      </c>
      <c r="S727" s="1" t="n">
        <v>26.3</v>
      </c>
      <c r="T727" s="1" t="n">
        <v>1536.5</v>
      </c>
      <c r="U727" s="1" t="n">
        <v>1513.2</v>
      </c>
      <c r="V727" s="1" t="s">
        <v>762</v>
      </c>
      <c r="W727" s="1" t="s">
        <v>736</v>
      </c>
    </row>
    <row r="728" customFormat="false" ht="15" hidden="false" customHeight="true" outlineLevel="0" collapsed="false">
      <c r="A728" s="1" t="n">
        <v>727</v>
      </c>
      <c r="B728" s="24" t="s">
        <v>993</v>
      </c>
      <c r="C728" s="1" t="s">
        <v>33</v>
      </c>
      <c r="D728" s="1" t="s">
        <v>160</v>
      </c>
      <c r="E728" s="1" t="s">
        <v>155</v>
      </c>
      <c r="F728" s="1" t="n">
        <v>2</v>
      </c>
      <c r="G728" s="1" t="n">
        <v>2</v>
      </c>
      <c r="H728" s="25" t="s">
        <v>239</v>
      </c>
      <c r="I728" s="1" t="n">
        <v>0</v>
      </c>
      <c r="J728" s="1" t="n">
        <v>1441.9</v>
      </c>
      <c r="K728" s="1" t="n">
        <v>1571.6</v>
      </c>
      <c r="L728" s="26" t="n">
        <v>0.262</v>
      </c>
      <c r="M728" s="1" t="n">
        <v>18.6</v>
      </c>
      <c r="N728" s="1" t="n">
        <v>24</v>
      </c>
      <c r="O728" s="1" t="n">
        <v>1</v>
      </c>
      <c r="P728" s="1" t="n">
        <v>1.15</v>
      </c>
      <c r="Q728" s="1" t="n">
        <v>1</v>
      </c>
      <c r="R728" s="1" t="n">
        <v>4.4</v>
      </c>
      <c r="S728" s="1" t="n">
        <v>-5.7</v>
      </c>
      <c r="T728" s="1" t="n">
        <v>1446.3</v>
      </c>
      <c r="U728" s="1" t="n">
        <v>1565.9</v>
      </c>
      <c r="V728" s="1" t="s">
        <v>595</v>
      </c>
      <c r="W728" s="1" t="s">
        <v>602</v>
      </c>
    </row>
    <row r="729" customFormat="false" ht="15" hidden="false" customHeight="true" outlineLevel="0" collapsed="false">
      <c r="A729" s="1" t="n">
        <v>728</v>
      </c>
      <c r="B729" s="24" t="s">
        <v>993</v>
      </c>
      <c r="C729" s="1" t="s">
        <v>31</v>
      </c>
      <c r="D729" s="1" t="s">
        <v>164</v>
      </c>
      <c r="E729" s="1" t="s">
        <v>140</v>
      </c>
      <c r="F729" s="1" t="n">
        <v>1</v>
      </c>
      <c r="G729" s="1" t="n">
        <v>0</v>
      </c>
      <c r="H729" s="27" t="s">
        <v>242</v>
      </c>
      <c r="I729" s="1" t="n">
        <v>1</v>
      </c>
      <c r="J729" s="1" t="n">
        <v>1556</v>
      </c>
      <c r="K729" s="1" t="n">
        <v>1640.8</v>
      </c>
      <c r="L729" s="26" t="n">
        <v>0.315</v>
      </c>
      <c r="M729" s="1" t="n">
        <v>30.7</v>
      </c>
      <c r="N729" s="1" t="n">
        <v>29.1</v>
      </c>
      <c r="O729" s="1" t="n">
        <v>1.21</v>
      </c>
      <c r="P729" s="1" t="n">
        <v>1</v>
      </c>
      <c r="Q729" s="1" t="n">
        <v>1</v>
      </c>
      <c r="R729" s="1" t="n">
        <v>24.1</v>
      </c>
      <c r="S729" s="1" t="n">
        <v>-19.9</v>
      </c>
      <c r="T729" s="1" t="n">
        <v>1580.1</v>
      </c>
      <c r="U729" s="1" t="n">
        <v>1620.9</v>
      </c>
      <c r="V729" s="1" t="s">
        <v>617</v>
      </c>
      <c r="W729" s="1" t="s">
        <v>618</v>
      </c>
    </row>
    <row r="730" customFormat="false" ht="15" hidden="false" customHeight="true" outlineLevel="0" collapsed="false">
      <c r="A730" s="1" t="n">
        <v>729</v>
      </c>
      <c r="B730" s="24" t="s">
        <v>993</v>
      </c>
      <c r="C730" s="1" t="s">
        <v>31</v>
      </c>
      <c r="D730" s="1" t="s">
        <v>139</v>
      </c>
      <c r="E730" s="1" t="s">
        <v>163</v>
      </c>
      <c r="F730" s="1" t="n">
        <v>2</v>
      </c>
      <c r="G730" s="1" t="n">
        <v>3</v>
      </c>
      <c r="H730" s="28" t="s">
        <v>246</v>
      </c>
      <c r="I730" s="1" t="n">
        <v>1</v>
      </c>
      <c r="J730" s="1" t="n">
        <v>1500.5</v>
      </c>
      <c r="K730" s="1" t="n">
        <v>1453.2</v>
      </c>
      <c r="L730" s="26" t="n">
        <v>0.496</v>
      </c>
      <c r="M730" s="1" t="n">
        <v>24.4</v>
      </c>
      <c r="N730" s="1" t="n">
        <v>24.4</v>
      </c>
      <c r="O730" s="1" t="n">
        <v>1.12</v>
      </c>
      <c r="P730" s="1" t="n">
        <v>1.35</v>
      </c>
      <c r="Q730" s="1" t="n">
        <v>1</v>
      </c>
      <c r="R730" s="1" t="n">
        <v>-12.1</v>
      </c>
      <c r="S730" s="1" t="n">
        <v>14.5</v>
      </c>
      <c r="T730" s="1" t="n">
        <v>1488.4</v>
      </c>
      <c r="U730" s="1" t="n">
        <v>1467.7</v>
      </c>
      <c r="V730" s="1" t="s">
        <v>467</v>
      </c>
      <c r="W730" s="1" t="s">
        <v>568</v>
      </c>
    </row>
    <row r="731" customFormat="false" ht="15" hidden="false" customHeight="true" outlineLevel="0" collapsed="false">
      <c r="A731" s="1" t="n">
        <v>730</v>
      </c>
      <c r="B731" s="24" t="s">
        <v>994</v>
      </c>
      <c r="C731" s="1" t="s">
        <v>32</v>
      </c>
      <c r="D731" s="1" t="s">
        <v>199</v>
      </c>
      <c r="E731" s="1" t="s">
        <v>190</v>
      </c>
      <c r="F731" s="1" t="n">
        <v>1</v>
      </c>
      <c r="G731" s="1" t="n">
        <v>3</v>
      </c>
      <c r="H731" s="28" t="s">
        <v>246</v>
      </c>
      <c r="I731" s="1" t="n">
        <v>2</v>
      </c>
      <c r="J731" s="1" t="n">
        <v>1471.3</v>
      </c>
      <c r="K731" s="1" t="n">
        <v>1547.3</v>
      </c>
      <c r="L731" s="26" t="n">
        <v>0.326</v>
      </c>
      <c r="M731" s="1" t="n">
        <v>22.7</v>
      </c>
      <c r="N731" s="1" t="n">
        <v>28.1</v>
      </c>
      <c r="O731" s="1" t="n">
        <v>0.9</v>
      </c>
      <c r="P731" s="1" t="n">
        <v>1.35</v>
      </c>
      <c r="Q731" s="1" t="n">
        <v>1.15</v>
      </c>
      <c r="R731" s="1" t="n">
        <v>-7.4</v>
      </c>
      <c r="S731" s="1" t="n">
        <v>14.8</v>
      </c>
      <c r="T731" s="1" t="n">
        <v>1463.9</v>
      </c>
      <c r="U731" s="1" t="n">
        <v>1562.1</v>
      </c>
      <c r="V731" s="1" t="s">
        <v>743</v>
      </c>
      <c r="W731" s="1" t="s">
        <v>472</v>
      </c>
    </row>
    <row r="732" customFormat="false" ht="15" hidden="false" customHeight="true" outlineLevel="0" collapsed="false">
      <c r="A732" s="1" t="n">
        <v>731</v>
      </c>
      <c r="B732" s="24" t="s">
        <v>995</v>
      </c>
      <c r="C732" s="1" t="s">
        <v>30</v>
      </c>
      <c r="D732" s="1" t="s">
        <v>119</v>
      </c>
      <c r="E732" s="1" t="s">
        <v>114</v>
      </c>
      <c r="F732" s="1" t="n">
        <v>1</v>
      </c>
      <c r="G732" s="1" t="n">
        <v>1</v>
      </c>
      <c r="H732" s="25" t="s">
        <v>239</v>
      </c>
      <c r="I732" s="1" t="n">
        <v>0</v>
      </c>
      <c r="J732" s="1" t="n">
        <v>1477.3</v>
      </c>
      <c r="K732" s="1" t="n">
        <v>1616.8</v>
      </c>
      <c r="L732" s="26" t="n">
        <v>0.251</v>
      </c>
      <c r="M732" s="1" t="n">
        <v>23</v>
      </c>
      <c r="N732" s="1" t="n">
        <v>26.4</v>
      </c>
      <c r="O732" s="1" t="n">
        <v>1</v>
      </c>
      <c r="P732" s="1" t="n">
        <v>1.15</v>
      </c>
      <c r="Q732" s="1" t="n">
        <v>1</v>
      </c>
      <c r="R732" s="1" t="n">
        <v>5.7</v>
      </c>
      <c r="S732" s="1" t="n">
        <v>-6.6</v>
      </c>
      <c r="T732" s="1" t="n">
        <v>1483.1</v>
      </c>
      <c r="U732" s="1" t="n">
        <v>1610.2</v>
      </c>
      <c r="V732" s="1" t="s">
        <v>486</v>
      </c>
      <c r="W732" s="1" t="s">
        <v>510</v>
      </c>
    </row>
    <row r="733" customFormat="false" ht="15" hidden="false" customHeight="true" outlineLevel="0" collapsed="false">
      <c r="A733" s="1" t="n">
        <v>732</v>
      </c>
      <c r="B733" s="24" t="s">
        <v>996</v>
      </c>
      <c r="C733" s="1" t="s">
        <v>33</v>
      </c>
      <c r="D733" s="1" t="s">
        <v>134</v>
      </c>
      <c r="E733" s="1" t="s">
        <v>159</v>
      </c>
      <c r="F733" s="1" t="n">
        <v>4</v>
      </c>
      <c r="G733" s="1" t="n">
        <v>1</v>
      </c>
      <c r="H733" s="27" t="s">
        <v>242</v>
      </c>
      <c r="I733" s="1" t="n">
        <v>3</v>
      </c>
      <c r="J733" s="1" t="n">
        <v>1501.1</v>
      </c>
      <c r="K733" s="1" t="n">
        <v>1489</v>
      </c>
      <c r="L733" s="26" t="n">
        <v>0.446</v>
      </c>
      <c r="M733" s="1" t="n">
        <v>21.8</v>
      </c>
      <c r="N733" s="1" t="n">
        <v>20.7</v>
      </c>
      <c r="O733" s="1" t="n">
        <v>0.98</v>
      </c>
      <c r="P733" s="1" t="n">
        <v>1</v>
      </c>
      <c r="Q733" s="1" t="n">
        <v>1.3</v>
      </c>
      <c r="R733" s="1" t="n">
        <v>18.6</v>
      </c>
      <c r="S733" s="1" t="n">
        <v>-11.5</v>
      </c>
      <c r="T733" s="1" t="n">
        <v>1519.7</v>
      </c>
      <c r="U733" s="1" t="n">
        <v>1477.5</v>
      </c>
      <c r="V733" s="1" t="s">
        <v>529</v>
      </c>
      <c r="W733" s="1" t="s">
        <v>677</v>
      </c>
    </row>
    <row r="734" customFormat="false" ht="15" hidden="false" customHeight="true" outlineLevel="0" collapsed="false">
      <c r="A734" s="1" t="n">
        <v>733</v>
      </c>
      <c r="B734" s="24" t="s">
        <v>996</v>
      </c>
      <c r="C734" s="1" t="s">
        <v>33</v>
      </c>
      <c r="D734" s="1" t="s">
        <v>120</v>
      </c>
      <c r="E734" s="1" t="s">
        <v>161</v>
      </c>
      <c r="F734" s="1" t="n">
        <v>0</v>
      </c>
      <c r="G734" s="1" t="n">
        <v>3</v>
      </c>
      <c r="H734" s="28" t="s">
        <v>246</v>
      </c>
      <c r="I734" s="1" t="n">
        <v>3</v>
      </c>
      <c r="J734" s="1" t="n">
        <v>1466.3</v>
      </c>
      <c r="K734" s="1" t="n">
        <v>1490.9</v>
      </c>
      <c r="L734" s="26" t="n">
        <v>0.394</v>
      </c>
      <c r="M734" s="1" t="n">
        <v>27.5</v>
      </c>
      <c r="N734" s="1" t="n">
        <v>33.3</v>
      </c>
      <c r="O734" s="1" t="n">
        <v>0.97</v>
      </c>
      <c r="P734" s="1" t="n">
        <v>1.35</v>
      </c>
      <c r="Q734" s="1" t="n">
        <v>1.3</v>
      </c>
      <c r="R734" s="1" t="n">
        <v>-10.8</v>
      </c>
      <c r="S734" s="1" t="n">
        <v>23.1</v>
      </c>
      <c r="T734" s="1" t="n">
        <v>1455.4</v>
      </c>
      <c r="U734" s="1" t="n">
        <v>1514</v>
      </c>
      <c r="V734" s="1" t="s">
        <v>627</v>
      </c>
      <c r="W734" s="1" t="s">
        <v>586</v>
      </c>
    </row>
    <row r="735" customFormat="false" ht="15" hidden="false" customHeight="true" outlineLevel="0" collapsed="false">
      <c r="A735" s="1" t="n">
        <v>734</v>
      </c>
      <c r="B735" s="24" t="s">
        <v>996</v>
      </c>
      <c r="C735" s="1" t="s">
        <v>33</v>
      </c>
      <c r="D735" s="1" t="s">
        <v>171</v>
      </c>
      <c r="E735" s="1" t="s">
        <v>156</v>
      </c>
      <c r="F735" s="1" t="n">
        <v>2</v>
      </c>
      <c r="G735" s="1" t="n">
        <v>0</v>
      </c>
      <c r="H735" s="27" t="s">
        <v>242</v>
      </c>
      <c r="I735" s="1" t="n">
        <v>2</v>
      </c>
      <c r="J735" s="1" t="n">
        <v>1500</v>
      </c>
      <c r="K735" s="1" t="n">
        <v>1494.1</v>
      </c>
      <c r="L735" s="26" t="n">
        <v>0.437</v>
      </c>
      <c r="M735" s="1" t="n">
        <v>22.3</v>
      </c>
      <c r="N735" s="1" t="n">
        <v>18.4</v>
      </c>
      <c r="O735" s="1" t="n">
        <v>0.99</v>
      </c>
      <c r="P735" s="1" t="n">
        <v>1</v>
      </c>
      <c r="Q735" s="1" t="n">
        <v>1.15</v>
      </c>
      <c r="R735" s="1" t="n">
        <v>17</v>
      </c>
      <c r="S735" s="1" t="n">
        <v>-10.4</v>
      </c>
      <c r="T735" s="1" t="n">
        <v>1517</v>
      </c>
      <c r="U735" s="1" t="n">
        <v>1483.7</v>
      </c>
      <c r="V735" s="1" t="s">
        <v>529</v>
      </c>
      <c r="W735" s="1" t="s">
        <v>566</v>
      </c>
    </row>
    <row r="736" customFormat="false" ht="15" hidden="false" customHeight="true" outlineLevel="0" collapsed="false">
      <c r="A736" s="1" t="n">
        <v>735</v>
      </c>
      <c r="B736" s="24" t="s">
        <v>997</v>
      </c>
      <c r="C736" s="1" t="s">
        <v>32</v>
      </c>
      <c r="D736" s="1" t="s">
        <v>195</v>
      </c>
      <c r="E736" s="1" t="s">
        <v>193</v>
      </c>
      <c r="F736" s="1" t="n">
        <v>1</v>
      </c>
      <c r="G736" s="1" t="n">
        <v>1</v>
      </c>
      <c r="H736" s="25" t="s">
        <v>239</v>
      </c>
      <c r="I736" s="1" t="n">
        <v>0</v>
      </c>
      <c r="J736" s="1" t="n">
        <v>1550.5</v>
      </c>
      <c r="K736" s="1" t="n">
        <v>1482.5</v>
      </c>
      <c r="L736" s="26" t="n">
        <v>0.526</v>
      </c>
      <c r="M736" s="1" t="n">
        <v>18</v>
      </c>
      <c r="N736" s="1" t="n">
        <v>23</v>
      </c>
      <c r="O736" s="1" t="n">
        <v>1</v>
      </c>
      <c r="P736" s="1" t="n">
        <v>0.9</v>
      </c>
      <c r="Q736" s="1" t="n">
        <v>1</v>
      </c>
      <c r="R736" s="1" t="n">
        <v>-0.5</v>
      </c>
      <c r="S736" s="1" t="n">
        <v>0.6</v>
      </c>
      <c r="T736" s="1" t="n">
        <v>1550.1</v>
      </c>
      <c r="U736" s="1" t="n">
        <v>1483.1</v>
      </c>
      <c r="V736" s="1" t="s">
        <v>599</v>
      </c>
      <c r="W736" s="1" t="s">
        <v>495</v>
      </c>
    </row>
    <row r="737" customFormat="false" ht="15" hidden="false" customHeight="true" outlineLevel="0" collapsed="false">
      <c r="A737" s="1" t="n">
        <v>736</v>
      </c>
      <c r="B737" s="24" t="s">
        <v>997</v>
      </c>
      <c r="C737" s="1" t="s">
        <v>29</v>
      </c>
      <c r="D737" s="1" t="s">
        <v>23</v>
      </c>
      <c r="E737" s="1" t="s">
        <v>121</v>
      </c>
      <c r="F737" s="1" t="n">
        <v>1</v>
      </c>
      <c r="G737" s="1" t="n">
        <v>2</v>
      </c>
      <c r="H737" s="28" t="s">
        <v>246</v>
      </c>
      <c r="I737" s="1" t="n">
        <v>1</v>
      </c>
      <c r="J737" s="1" t="n">
        <v>1561.1</v>
      </c>
      <c r="K737" s="1" t="n">
        <v>1533</v>
      </c>
      <c r="L737" s="26" t="n">
        <v>0.469</v>
      </c>
      <c r="M737" s="1" t="n">
        <v>23.3</v>
      </c>
      <c r="N737" s="1" t="n">
        <v>28.9</v>
      </c>
      <c r="O737" s="1" t="n">
        <v>1.07</v>
      </c>
      <c r="P737" s="1" t="n">
        <v>1.35</v>
      </c>
      <c r="Q737" s="1" t="n">
        <v>1</v>
      </c>
      <c r="R737" s="1" t="n">
        <v>-10.9</v>
      </c>
      <c r="S737" s="1" t="n">
        <v>16.4</v>
      </c>
      <c r="T737" s="1" t="n">
        <v>1550.2</v>
      </c>
      <c r="U737" s="1" t="n">
        <v>1549.4</v>
      </c>
      <c r="V737" s="1" t="s">
        <v>544</v>
      </c>
      <c r="W737" s="1" t="s">
        <v>487</v>
      </c>
    </row>
    <row r="738" customFormat="false" ht="15" hidden="false" customHeight="true" outlineLevel="0" collapsed="false">
      <c r="A738" s="1" t="n">
        <v>737</v>
      </c>
      <c r="B738" s="24" t="s">
        <v>998</v>
      </c>
      <c r="C738" s="1" t="s">
        <v>31</v>
      </c>
      <c r="D738" s="1" t="s">
        <v>178</v>
      </c>
      <c r="E738" s="1" t="s">
        <v>20</v>
      </c>
      <c r="F738" s="1" t="n">
        <v>2</v>
      </c>
      <c r="G738" s="1" t="n">
        <v>0</v>
      </c>
      <c r="H738" s="27" t="s">
        <v>242</v>
      </c>
      <c r="I738" s="1" t="n">
        <v>2</v>
      </c>
      <c r="J738" s="1" t="n">
        <v>1460.1</v>
      </c>
      <c r="K738" s="1" t="n">
        <v>1505.9</v>
      </c>
      <c r="L738" s="26" t="n">
        <v>0.366</v>
      </c>
      <c r="M738" s="1" t="n">
        <v>29.5</v>
      </c>
      <c r="N738" s="1" t="n">
        <v>20.7</v>
      </c>
      <c r="O738" s="1" t="n">
        <v>1.11</v>
      </c>
      <c r="P738" s="1" t="n">
        <v>1</v>
      </c>
      <c r="Q738" s="1" t="n">
        <v>1.15</v>
      </c>
      <c r="R738" s="1" t="n">
        <v>24.6</v>
      </c>
      <c r="S738" s="1" t="n">
        <v>-13.1</v>
      </c>
      <c r="T738" s="1" t="n">
        <v>1484.7</v>
      </c>
      <c r="U738" s="1" t="n">
        <v>1492.7</v>
      </c>
      <c r="V738" s="1" t="s">
        <v>521</v>
      </c>
      <c r="W738" s="1" t="s">
        <v>466</v>
      </c>
    </row>
    <row r="739" customFormat="false" ht="15" hidden="false" customHeight="true" outlineLevel="0" collapsed="false">
      <c r="A739" s="1" t="n">
        <v>738</v>
      </c>
      <c r="B739" s="24" t="s">
        <v>999</v>
      </c>
      <c r="C739" s="1" t="s">
        <v>30</v>
      </c>
      <c r="D739" s="1" t="s">
        <v>181</v>
      </c>
      <c r="E739" s="1" t="s">
        <v>116</v>
      </c>
      <c r="F739" s="1" t="n">
        <v>1</v>
      </c>
      <c r="G739" s="1" t="n">
        <v>2</v>
      </c>
      <c r="H739" s="28" t="s">
        <v>246</v>
      </c>
      <c r="I739" s="1" t="n">
        <v>1</v>
      </c>
      <c r="J739" s="1" t="n">
        <v>1562.7</v>
      </c>
      <c r="K739" s="1" t="n">
        <v>1517.8</v>
      </c>
      <c r="L739" s="26" t="n">
        <v>0.493</v>
      </c>
      <c r="M739" s="1" t="n">
        <v>28.5</v>
      </c>
      <c r="N739" s="1" t="n">
        <v>30</v>
      </c>
      <c r="O739" s="1" t="n">
        <v>1.11</v>
      </c>
      <c r="P739" s="1" t="n">
        <v>1.35</v>
      </c>
      <c r="Q739" s="1" t="n">
        <v>1</v>
      </c>
      <c r="R739" s="1" t="n">
        <v>-14.1</v>
      </c>
      <c r="S739" s="1" t="n">
        <v>17.8</v>
      </c>
      <c r="T739" s="1" t="n">
        <v>1548.7</v>
      </c>
      <c r="U739" s="1" t="n">
        <v>1535.6</v>
      </c>
      <c r="V739" s="1" t="s">
        <v>660</v>
      </c>
      <c r="W739" s="1" t="s">
        <v>608</v>
      </c>
    </row>
    <row r="740" customFormat="false" ht="15" hidden="false" customHeight="true" outlineLevel="0" collapsed="false">
      <c r="A740" s="1" t="n">
        <v>739</v>
      </c>
      <c r="B740" s="24" t="s">
        <v>999</v>
      </c>
      <c r="C740" s="1" t="s">
        <v>30</v>
      </c>
      <c r="D740" s="1" t="s">
        <v>166</v>
      </c>
      <c r="E740" s="1" t="s">
        <v>123</v>
      </c>
      <c r="F740" s="1" t="n">
        <v>0</v>
      </c>
      <c r="G740" s="1" t="n">
        <v>0</v>
      </c>
      <c r="H740" s="25" t="s">
        <v>239</v>
      </c>
      <c r="I740" s="1" t="n">
        <v>0</v>
      </c>
      <c r="J740" s="1" t="n">
        <v>1593.2</v>
      </c>
      <c r="K740" s="1" t="n">
        <v>1525.2</v>
      </c>
      <c r="L740" s="26" t="n">
        <v>0.526</v>
      </c>
      <c r="M740" s="1" t="n">
        <v>20.7</v>
      </c>
      <c r="N740" s="1" t="n">
        <v>25.3</v>
      </c>
      <c r="O740" s="1" t="n">
        <v>1</v>
      </c>
      <c r="P740" s="1" t="n">
        <v>0.9</v>
      </c>
      <c r="Q740" s="1" t="n">
        <v>1</v>
      </c>
      <c r="R740" s="1" t="n">
        <v>-0.5</v>
      </c>
      <c r="S740" s="1" t="n">
        <v>0.7</v>
      </c>
      <c r="T740" s="1" t="n">
        <v>1592.7</v>
      </c>
      <c r="U740" s="1" t="n">
        <v>1525.8</v>
      </c>
      <c r="V740" s="1" t="s">
        <v>607</v>
      </c>
      <c r="W740" s="1" t="s">
        <v>607</v>
      </c>
    </row>
    <row r="741" customFormat="false" ht="15" hidden="false" customHeight="true" outlineLevel="0" collapsed="false">
      <c r="A741" s="1" t="n">
        <v>740</v>
      </c>
      <c r="B741" s="24" t="s">
        <v>1000</v>
      </c>
      <c r="C741" s="1" t="s">
        <v>32</v>
      </c>
      <c r="D741" s="1" t="s">
        <v>185</v>
      </c>
      <c r="E741" s="1" t="s">
        <v>196</v>
      </c>
      <c r="F741" s="1" t="n">
        <v>2</v>
      </c>
      <c r="G741" s="1" t="n">
        <v>1</v>
      </c>
      <c r="H741" s="27" t="s">
        <v>242</v>
      </c>
      <c r="I741" s="1" t="n">
        <v>1</v>
      </c>
      <c r="J741" s="1" t="n">
        <v>1562.1</v>
      </c>
      <c r="K741" s="1" t="n">
        <v>1610.7</v>
      </c>
      <c r="L741" s="26" t="n">
        <v>0.362</v>
      </c>
      <c r="M741" s="1" t="n">
        <v>19.1</v>
      </c>
      <c r="N741" s="1" t="n">
        <v>24.5</v>
      </c>
      <c r="O741" s="1" t="n">
        <v>1.12</v>
      </c>
      <c r="P741" s="1" t="n">
        <v>1</v>
      </c>
      <c r="Q741" s="1" t="n">
        <v>1</v>
      </c>
      <c r="R741" s="1" t="n">
        <v>14.1</v>
      </c>
      <c r="S741" s="1" t="n">
        <v>-15.6</v>
      </c>
      <c r="T741" s="1" t="n">
        <v>1576.2</v>
      </c>
      <c r="U741" s="1" t="n">
        <v>1595.1</v>
      </c>
      <c r="V741" s="1" t="s">
        <v>779</v>
      </c>
      <c r="W741" s="1" t="s">
        <v>689</v>
      </c>
    </row>
    <row r="742" customFormat="false" ht="15" hidden="false" customHeight="true" outlineLevel="0" collapsed="false">
      <c r="A742" s="1" t="n">
        <v>741</v>
      </c>
      <c r="B742" s="24" t="s">
        <v>1001</v>
      </c>
      <c r="C742" s="1" t="s">
        <v>29</v>
      </c>
      <c r="D742" s="1" t="s">
        <v>162</v>
      </c>
      <c r="E742" s="1" t="s">
        <v>152</v>
      </c>
      <c r="F742" s="1" t="n">
        <v>2</v>
      </c>
      <c r="G742" s="1" t="n">
        <v>1</v>
      </c>
      <c r="H742" s="27" t="s">
        <v>242</v>
      </c>
      <c r="I742" s="1" t="n">
        <v>1</v>
      </c>
      <c r="J742" s="1" t="n">
        <v>1635.1</v>
      </c>
      <c r="K742" s="1" t="n">
        <v>1532.5</v>
      </c>
      <c r="L742" s="26" t="n">
        <v>0.575</v>
      </c>
      <c r="M742" s="1" t="n">
        <v>20.1</v>
      </c>
      <c r="N742" s="1" t="n">
        <v>18.2</v>
      </c>
      <c r="O742" s="1" t="n">
        <v>0.87</v>
      </c>
      <c r="P742" s="1" t="n">
        <v>1</v>
      </c>
      <c r="Q742" s="1" t="n">
        <v>1</v>
      </c>
      <c r="R742" s="1" t="n">
        <v>10.5</v>
      </c>
      <c r="S742" s="1" t="n">
        <v>-7.7</v>
      </c>
      <c r="T742" s="1" t="n">
        <v>1645.6</v>
      </c>
      <c r="U742" s="1" t="n">
        <v>1524.7</v>
      </c>
      <c r="V742" s="1" t="s">
        <v>431</v>
      </c>
      <c r="W742" s="1" t="s">
        <v>452</v>
      </c>
    </row>
    <row r="743" customFormat="false" ht="15" hidden="false" customHeight="true" outlineLevel="0" collapsed="false">
      <c r="A743" s="1" t="n">
        <v>742</v>
      </c>
      <c r="B743" s="24" t="s">
        <v>1001</v>
      </c>
      <c r="C743" s="1" t="s">
        <v>29</v>
      </c>
      <c r="D743" s="1" t="s">
        <v>133</v>
      </c>
      <c r="E743" s="1" t="s">
        <v>180</v>
      </c>
      <c r="F743" s="1" t="n">
        <v>0</v>
      </c>
      <c r="G743" s="1" t="n">
        <v>5</v>
      </c>
      <c r="H743" s="28" t="s">
        <v>246</v>
      </c>
      <c r="I743" s="1" t="n">
        <v>5</v>
      </c>
      <c r="J743" s="1" t="n">
        <v>1423.5</v>
      </c>
      <c r="K743" s="1" t="n">
        <v>1552.6</v>
      </c>
      <c r="L743" s="26" t="n">
        <v>0.263</v>
      </c>
      <c r="M743" s="1" t="n">
        <v>27.4</v>
      </c>
      <c r="N743" s="1" t="n">
        <v>33.2</v>
      </c>
      <c r="O743" s="1" t="n">
        <v>0.84</v>
      </c>
      <c r="P743" s="1" t="n">
        <v>1.35</v>
      </c>
      <c r="Q743" s="1" t="n">
        <v>1.5</v>
      </c>
      <c r="R743" s="1" t="n">
        <v>-7.2</v>
      </c>
      <c r="S743" s="1" t="n">
        <v>18.7</v>
      </c>
      <c r="T743" s="1" t="n">
        <v>1416.3</v>
      </c>
      <c r="U743" s="1" t="n">
        <v>1571.3</v>
      </c>
      <c r="V743" s="1" t="s">
        <v>492</v>
      </c>
      <c r="W743" s="1" t="s">
        <v>451</v>
      </c>
    </row>
    <row r="744" customFormat="false" ht="15" hidden="false" customHeight="true" outlineLevel="0" collapsed="false">
      <c r="A744" s="1" t="n">
        <v>743</v>
      </c>
      <c r="B744" s="24" t="s">
        <v>1002</v>
      </c>
      <c r="C744" s="1" t="s">
        <v>33</v>
      </c>
      <c r="D744" s="1" t="s">
        <v>17</v>
      </c>
      <c r="E744" s="1" t="s">
        <v>172</v>
      </c>
      <c r="F744" s="1" t="n">
        <v>3</v>
      </c>
      <c r="G744" s="1" t="n">
        <v>1</v>
      </c>
      <c r="H744" s="27" t="s">
        <v>242</v>
      </c>
      <c r="I744" s="1" t="n">
        <v>2</v>
      </c>
      <c r="J744" s="1" t="n">
        <v>1671.6</v>
      </c>
      <c r="K744" s="1" t="n">
        <v>1607.3</v>
      </c>
      <c r="L744" s="26" t="n">
        <v>0.521</v>
      </c>
      <c r="M744" s="1" t="n">
        <v>23.3</v>
      </c>
      <c r="N744" s="1" t="n">
        <v>22.1</v>
      </c>
      <c r="O744" s="1" t="n">
        <v>0.92</v>
      </c>
      <c r="P744" s="1" t="n">
        <v>1</v>
      </c>
      <c r="Q744" s="1" t="n">
        <v>1.15</v>
      </c>
      <c r="R744" s="1" t="n">
        <v>15.8</v>
      </c>
      <c r="S744" s="1" t="n">
        <v>-10.6</v>
      </c>
      <c r="T744" s="1" t="n">
        <v>1687.5</v>
      </c>
      <c r="U744" s="1" t="n">
        <v>1596.7</v>
      </c>
      <c r="V744" s="1" t="s">
        <v>583</v>
      </c>
      <c r="W744" s="1" t="s">
        <v>481</v>
      </c>
    </row>
    <row r="745" customFormat="false" ht="15" hidden="false" customHeight="true" outlineLevel="0" collapsed="false">
      <c r="A745" s="1" t="n">
        <v>744</v>
      </c>
      <c r="B745" s="24" t="s">
        <v>1002</v>
      </c>
      <c r="C745" s="1" t="s">
        <v>31</v>
      </c>
      <c r="D745" s="1" t="s">
        <v>145</v>
      </c>
      <c r="E745" s="1" t="s">
        <v>136</v>
      </c>
      <c r="F745" s="1" t="n">
        <v>0</v>
      </c>
      <c r="G745" s="1" t="n">
        <v>0</v>
      </c>
      <c r="H745" s="25" t="s">
        <v>239</v>
      </c>
      <c r="I745" s="1" t="n">
        <v>0</v>
      </c>
      <c r="J745" s="1" t="n">
        <v>1575.1</v>
      </c>
      <c r="K745" s="1" t="n">
        <v>1498.9</v>
      </c>
      <c r="L745" s="26" t="n">
        <v>0.538</v>
      </c>
      <c r="M745" s="1" t="n">
        <v>18</v>
      </c>
      <c r="N745" s="1" t="n">
        <v>23</v>
      </c>
      <c r="O745" s="1" t="n">
        <v>1</v>
      </c>
      <c r="P745" s="1" t="n">
        <v>0.9</v>
      </c>
      <c r="Q745" s="1" t="n">
        <v>1</v>
      </c>
      <c r="R745" s="1" t="n">
        <v>-0.7</v>
      </c>
      <c r="S745" s="1" t="n">
        <v>0.9</v>
      </c>
      <c r="T745" s="1" t="n">
        <v>1574.5</v>
      </c>
      <c r="U745" s="1" t="n">
        <v>1499.8</v>
      </c>
      <c r="V745" s="1" t="s">
        <v>1003</v>
      </c>
      <c r="W745" s="1" t="s">
        <v>692</v>
      </c>
    </row>
    <row r="746" customFormat="false" ht="15" hidden="false" customHeight="true" outlineLevel="0" collapsed="false">
      <c r="A746" s="1" t="n">
        <v>745</v>
      </c>
      <c r="B746" s="24" t="s">
        <v>1004</v>
      </c>
      <c r="C746" s="1" t="s">
        <v>30</v>
      </c>
      <c r="D746" s="1" t="s">
        <v>16</v>
      </c>
      <c r="E746" s="1" t="s">
        <v>142</v>
      </c>
      <c r="F746" s="1" t="n">
        <v>0</v>
      </c>
      <c r="G746" s="1" t="n">
        <v>1</v>
      </c>
      <c r="H746" s="28" t="s">
        <v>246</v>
      </c>
      <c r="I746" s="1" t="n">
        <v>1</v>
      </c>
      <c r="J746" s="1" t="n">
        <v>1648.6</v>
      </c>
      <c r="K746" s="1" t="n">
        <v>1482.3</v>
      </c>
      <c r="L746" s="26" t="n">
        <v>0.661</v>
      </c>
      <c r="M746" s="1" t="n">
        <v>38.2</v>
      </c>
      <c r="N746" s="1" t="n">
        <v>37.4</v>
      </c>
      <c r="O746" s="1" t="n">
        <v>1.42</v>
      </c>
      <c r="P746" s="1" t="n">
        <v>1.35</v>
      </c>
      <c r="Q746" s="1" t="n">
        <v>1</v>
      </c>
      <c r="R746" s="1" t="n">
        <v>-25.3</v>
      </c>
      <c r="S746" s="1" t="n">
        <v>28.4</v>
      </c>
      <c r="T746" s="1" t="n">
        <v>1623.3</v>
      </c>
      <c r="U746" s="1" t="n">
        <v>1510.8</v>
      </c>
      <c r="V746" s="1" t="s">
        <v>609</v>
      </c>
      <c r="W746" s="1" t="s">
        <v>936</v>
      </c>
    </row>
    <row r="747" customFormat="false" ht="15" hidden="false" customHeight="true" outlineLevel="0" collapsed="false">
      <c r="A747" s="1" t="n">
        <v>746</v>
      </c>
      <c r="B747" s="24" t="s">
        <v>1005</v>
      </c>
      <c r="C747" s="1" t="s">
        <v>31</v>
      </c>
      <c r="D747" s="1" t="s">
        <v>169</v>
      </c>
      <c r="E747" s="1" t="s">
        <v>19</v>
      </c>
      <c r="F747" s="1" t="n">
        <v>0</v>
      </c>
      <c r="G747" s="1" t="n">
        <v>6</v>
      </c>
      <c r="H747" s="28" t="s">
        <v>246</v>
      </c>
      <c r="I747" s="1" t="n">
        <v>6</v>
      </c>
      <c r="J747" s="1" t="n">
        <v>1621.6</v>
      </c>
      <c r="K747" s="1" t="n">
        <v>1650</v>
      </c>
      <c r="L747" s="26" t="n">
        <v>0.389</v>
      </c>
      <c r="M747" s="1" t="n">
        <v>40</v>
      </c>
      <c r="N747" s="1" t="n">
        <v>40</v>
      </c>
      <c r="O747" s="1" t="n">
        <v>0.96</v>
      </c>
      <c r="P747" s="1" t="n">
        <v>1.35</v>
      </c>
      <c r="Q747" s="1" t="n">
        <v>1.5</v>
      </c>
      <c r="R747" s="1" t="n">
        <v>-15.6</v>
      </c>
      <c r="S747" s="1" t="n">
        <v>27.6</v>
      </c>
      <c r="T747" s="1" t="n">
        <v>1606.1</v>
      </c>
      <c r="U747" s="1" t="n">
        <v>1677.5</v>
      </c>
      <c r="V747" s="1" t="s">
        <v>558</v>
      </c>
      <c r="W747" s="1" t="s">
        <v>511</v>
      </c>
    </row>
    <row r="748" customFormat="false" ht="15" hidden="false" customHeight="true" outlineLevel="0" collapsed="false">
      <c r="A748" s="1" t="n">
        <v>747</v>
      </c>
      <c r="B748" s="24" t="s">
        <v>1006</v>
      </c>
      <c r="C748" s="1" t="s">
        <v>29</v>
      </c>
      <c r="D748" s="1" t="s">
        <v>127</v>
      </c>
      <c r="E748" s="1" t="s">
        <v>137</v>
      </c>
      <c r="F748" s="1" t="n">
        <v>1</v>
      </c>
      <c r="G748" s="1" t="n">
        <v>1</v>
      </c>
      <c r="H748" s="25" t="s">
        <v>239</v>
      </c>
      <c r="I748" s="1" t="n">
        <v>0</v>
      </c>
      <c r="J748" s="1" t="n">
        <v>1558.8</v>
      </c>
      <c r="K748" s="1" t="n">
        <v>1509</v>
      </c>
      <c r="L748" s="26" t="n">
        <v>0.5</v>
      </c>
      <c r="M748" s="1" t="n">
        <v>19.8</v>
      </c>
      <c r="N748" s="1" t="n">
        <v>23</v>
      </c>
      <c r="O748" s="1" t="n">
        <v>1</v>
      </c>
      <c r="P748" s="1" t="n">
        <v>0.9</v>
      </c>
      <c r="Q748" s="1" t="n">
        <v>1</v>
      </c>
      <c r="R748" s="1" t="n">
        <v>0</v>
      </c>
      <c r="S748" s="1" t="n">
        <v>0</v>
      </c>
      <c r="T748" s="1" t="n">
        <v>1558.8</v>
      </c>
      <c r="U748" s="1" t="n">
        <v>1509</v>
      </c>
      <c r="V748" s="1" t="s">
        <v>498</v>
      </c>
      <c r="W748" s="1" t="s">
        <v>501</v>
      </c>
    </row>
    <row r="749" customFormat="false" ht="15" hidden="false" customHeight="true" outlineLevel="0" collapsed="false">
      <c r="A749" s="1" t="n">
        <v>748</v>
      </c>
      <c r="B749" s="24" t="s">
        <v>1007</v>
      </c>
      <c r="C749" s="1" t="s">
        <v>33</v>
      </c>
      <c r="D749" s="1" t="s">
        <v>149</v>
      </c>
      <c r="E749" s="1" t="s">
        <v>17</v>
      </c>
      <c r="F749" s="1" t="n">
        <v>2</v>
      </c>
      <c r="G749" s="1" t="n">
        <v>4</v>
      </c>
      <c r="H749" s="28" t="s">
        <v>246</v>
      </c>
      <c r="I749" s="1" t="n">
        <v>2</v>
      </c>
      <c r="J749" s="1" t="n">
        <v>1589.1</v>
      </c>
      <c r="K749" s="1" t="n">
        <v>1687.5</v>
      </c>
      <c r="L749" s="26" t="n">
        <v>0.299</v>
      </c>
      <c r="M749" s="1" t="n">
        <v>28.5</v>
      </c>
      <c r="N749" s="1" t="n">
        <v>28.5</v>
      </c>
      <c r="O749" s="1" t="n">
        <v>0.88</v>
      </c>
      <c r="P749" s="1" t="n">
        <v>1.35</v>
      </c>
      <c r="Q749" s="1" t="n">
        <v>1.15</v>
      </c>
      <c r="R749" s="1" t="n">
        <v>-8.5</v>
      </c>
      <c r="S749" s="1" t="n">
        <v>14.2</v>
      </c>
      <c r="T749" s="1" t="n">
        <v>1580.6</v>
      </c>
      <c r="U749" s="1" t="n">
        <v>1701.6</v>
      </c>
      <c r="V749" s="1" t="s">
        <v>815</v>
      </c>
      <c r="W749" s="1" t="s">
        <v>593</v>
      </c>
    </row>
    <row r="750" customFormat="false" ht="15" hidden="false" customHeight="true" outlineLevel="0" collapsed="false">
      <c r="A750" s="1" t="n">
        <v>749</v>
      </c>
      <c r="B750" s="24" t="s">
        <v>1008</v>
      </c>
      <c r="C750" s="1" t="s">
        <v>30</v>
      </c>
      <c r="D750" s="1" t="s">
        <v>181</v>
      </c>
      <c r="E750" s="1" t="s">
        <v>167</v>
      </c>
      <c r="F750" s="1" t="n">
        <v>1</v>
      </c>
      <c r="G750" s="1" t="n">
        <v>1</v>
      </c>
      <c r="H750" s="25" t="s">
        <v>239</v>
      </c>
      <c r="I750" s="1" t="n">
        <v>0</v>
      </c>
      <c r="J750" s="1" t="n">
        <v>1548.7</v>
      </c>
      <c r="K750" s="1" t="n">
        <v>1507.3</v>
      </c>
      <c r="L750" s="26" t="n">
        <v>0.488</v>
      </c>
      <c r="M750" s="1" t="n">
        <v>18</v>
      </c>
      <c r="N750" s="1" t="n">
        <v>19.6</v>
      </c>
      <c r="O750" s="1" t="n">
        <v>1</v>
      </c>
      <c r="P750" s="1" t="n">
        <v>0.9</v>
      </c>
      <c r="Q750" s="1" t="n">
        <v>1</v>
      </c>
      <c r="R750" s="1" t="n">
        <v>0.2</v>
      </c>
      <c r="S750" s="1" t="n">
        <v>-0.2</v>
      </c>
      <c r="T750" s="1" t="n">
        <v>1548.9</v>
      </c>
      <c r="U750" s="1" t="n">
        <v>1507.1</v>
      </c>
      <c r="V750" s="1" t="s">
        <v>516</v>
      </c>
      <c r="W750" s="1" t="s">
        <v>506</v>
      </c>
    </row>
    <row r="751" customFormat="false" ht="15" hidden="false" customHeight="true" outlineLevel="0" collapsed="false">
      <c r="A751" s="1" t="n">
        <v>750</v>
      </c>
      <c r="B751" s="24" t="s">
        <v>1008</v>
      </c>
      <c r="C751" s="1" t="s">
        <v>30</v>
      </c>
      <c r="D751" s="1" t="s">
        <v>176</v>
      </c>
      <c r="E751" s="1" t="s">
        <v>151</v>
      </c>
      <c r="F751" s="1" t="n">
        <v>1</v>
      </c>
      <c r="G751" s="1" t="n">
        <v>1</v>
      </c>
      <c r="H751" s="25" t="s">
        <v>239</v>
      </c>
      <c r="I751" s="1" t="n">
        <v>0</v>
      </c>
      <c r="J751" s="1" t="n">
        <v>1469.9</v>
      </c>
      <c r="K751" s="1" t="n">
        <v>1449.1</v>
      </c>
      <c r="L751" s="26" t="n">
        <v>0.458</v>
      </c>
      <c r="M751" s="1" t="n">
        <v>15.3</v>
      </c>
      <c r="N751" s="1" t="n">
        <v>19.6</v>
      </c>
      <c r="O751" s="1" t="n">
        <v>1</v>
      </c>
      <c r="P751" s="1" t="n">
        <v>0.9</v>
      </c>
      <c r="Q751" s="1" t="n">
        <v>1</v>
      </c>
      <c r="R751" s="1" t="n">
        <v>0.6</v>
      </c>
      <c r="S751" s="1" t="n">
        <v>-0.8</v>
      </c>
      <c r="T751" s="1" t="n">
        <v>1470.5</v>
      </c>
      <c r="U751" s="1" t="n">
        <v>1448.3</v>
      </c>
      <c r="V751" s="1" t="s">
        <v>836</v>
      </c>
      <c r="W751" s="1" t="s">
        <v>749</v>
      </c>
    </row>
    <row r="752" customFormat="false" ht="15" hidden="false" customHeight="true" outlineLevel="0" collapsed="false">
      <c r="A752" s="1" t="n">
        <v>751</v>
      </c>
      <c r="B752" s="24" t="s">
        <v>1009</v>
      </c>
      <c r="C752" s="1" t="s">
        <v>32</v>
      </c>
      <c r="D752" s="1" t="s">
        <v>15</v>
      </c>
      <c r="E752" s="1" t="s">
        <v>185</v>
      </c>
      <c r="F752" s="1" t="n">
        <v>5</v>
      </c>
      <c r="G752" s="1" t="n">
        <v>1</v>
      </c>
      <c r="H752" s="27" t="s">
        <v>242</v>
      </c>
      <c r="I752" s="1" t="n">
        <v>4</v>
      </c>
      <c r="J752" s="1" t="n">
        <v>1666</v>
      </c>
      <c r="K752" s="1" t="n">
        <v>1576.2</v>
      </c>
      <c r="L752" s="26" t="n">
        <v>0.557</v>
      </c>
      <c r="M752" s="1" t="n">
        <v>29.3</v>
      </c>
      <c r="N752" s="1" t="n">
        <v>25.3</v>
      </c>
      <c r="O752" s="1" t="n">
        <v>0.89</v>
      </c>
      <c r="P752" s="1" t="n">
        <v>1</v>
      </c>
      <c r="Q752" s="1" t="n">
        <v>1.5</v>
      </c>
      <c r="R752" s="1" t="n">
        <v>21.8</v>
      </c>
      <c r="S752" s="1" t="n">
        <v>-11.2</v>
      </c>
      <c r="T752" s="1" t="n">
        <v>1687.7</v>
      </c>
      <c r="U752" s="1" t="n">
        <v>1564.9</v>
      </c>
      <c r="V752" s="1" t="s">
        <v>563</v>
      </c>
      <c r="W752" s="1" t="s">
        <v>701</v>
      </c>
    </row>
    <row r="753" customFormat="false" ht="15" hidden="false" customHeight="true" outlineLevel="0" collapsed="false">
      <c r="A753" s="1" t="n">
        <v>752</v>
      </c>
      <c r="B753" s="24" t="s">
        <v>1010</v>
      </c>
      <c r="C753" s="1" t="s">
        <v>31</v>
      </c>
      <c r="D753" s="1" t="s">
        <v>163</v>
      </c>
      <c r="E753" s="1" t="s">
        <v>145</v>
      </c>
      <c r="F753" s="1" t="n">
        <v>0</v>
      </c>
      <c r="G753" s="1" t="n">
        <v>1</v>
      </c>
      <c r="H753" s="28" t="s">
        <v>246</v>
      </c>
      <c r="I753" s="1" t="n">
        <v>1</v>
      </c>
      <c r="J753" s="1" t="n">
        <v>1467.7</v>
      </c>
      <c r="K753" s="1" t="n">
        <v>1574.5</v>
      </c>
      <c r="L753" s="26" t="n">
        <v>0.289</v>
      </c>
      <c r="M753" s="1" t="n">
        <v>19.9</v>
      </c>
      <c r="N753" s="1" t="n">
        <v>26.9</v>
      </c>
      <c r="O753" s="1" t="n">
        <v>0.87</v>
      </c>
      <c r="P753" s="1" t="n">
        <v>1.35</v>
      </c>
      <c r="Q753" s="1" t="n">
        <v>1</v>
      </c>
      <c r="R753" s="1" t="n">
        <v>-5.7</v>
      </c>
      <c r="S753" s="1" t="n">
        <v>10.5</v>
      </c>
      <c r="T753" s="1" t="n">
        <v>1462</v>
      </c>
      <c r="U753" s="1" t="n">
        <v>1584.9</v>
      </c>
      <c r="V753" s="1" t="s">
        <v>466</v>
      </c>
      <c r="W753" s="1" t="s">
        <v>865</v>
      </c>
    </row>
    <row r="754" customFormat="false" ht="15" hidden="false" customHeight="true" outlineLevel="0" collapsed="false">
      <c r="A754" s="1" t="n">
        <v>753</v>
      </c>
      <c r="B754" s="24" t="s">
        <v>1011</v>
      </c>
      <c r="C754" s="1" t="s">
        <v>30</v>
      </c>
      <c r="D754" s="1" t="s">
        <v>117</v>
      </c>
      <c r="E754" s="1" t="s">
        <v>175</v>
      </c>
      <c r="F754" s="1" t="n">
        <v>3</v>
      </c>
      <c r="G754" s="1" t="n">
        <v>0</v>
      </c>
      <c r="H754" s="27" t="s">
        <v>242</v>
      </c>
      <c r="I754" s="1" t="n">
        <v>3</v>
      </c>
      <c r="J754" s="1" t="n">
        <v>1522.5</v>
      </c>
      <c r="K754" s="1" t="n">
        <v>1450.1</v>
      </c>
      <c r="L754" s="26" t="n">
        <v>0.532</v>
      </c>
      <c r="M754" s="1" t="n">
        <v>27.2</v>
      </c>
      <c r="N754" s="1" t="n">
        <v>19.1</v>
      </c>
      <c r="O754" s="1" t="n">
        <v>0.91</v>
      </c>
      <c r="P754" s="1" t="n">
        <v>1</v>
      </c>
      <c r="Q754" s="1" t="n">
        <v>1.3</v>
      </c>
      <c r="R754" s="1" t="n">
        <v>20.9</v>
      </c>
      <c r="S754" s="1" t="n">
        <v>-8.9</v>
      </c>
      <c r="T754" s="1" t="n">
        <v>1543.3</v>
      </c>
      <c r="U754" s="1" t="n">
        <v>1441.2</v>
      </c>
      <c r="V754" s="1" t="s">
        <v>451</v>
      </c>
      <c r="W754" s="1" t="s">
        <v>466</v>
      </c>
    </row>
    <row r="755" customFormat="false" ht="15" hidden="false" customHeight="true" outlineLevel="0" collapsed="false">
      <c r="A755" s="1" t="n">
        <v>754</v>
      </c>
      <c r="B755" s="24" t="s">
        <v>1012</v>
      </c>
      <c r="C755" s="1" t="s">
        <v>29</v>
      </c>
      <c r="D755" s="1" t="s">
        <v>138</v>
      </c>
      <c r="E755" s="1" t="s">
        <v>23</v>
      </c>
      <c r="F755" s="1" t="n">
        <v>2</v>
      </c>
      <c r="G755" s="1" t="n">
        <v>1</v>
      </c>
      <c r="H755" s="27" t="s">
        <v>242</v>
      </c>
      <c r="I755" s="1" t="n">
        <v>1</v>
      </c>
      <c r="J755" s="1" t="n">
        <v>1535.9</v>
      </c>
      <c r="K755" s="1" t="n">
        <v>1550.2</v>
      </c>
      <c r="L755" s="26" t="n">
        <v>0.408</v>
      </c>
      <c r="M755" s="1" t="n">
        <v>20.7</v>
      </c>
      <c r="N755" s="1" t="n">
        <v>16.7</v>
      </c>
      <c r="O755" s="1" t="n">
        <v>1.04</v>
      </c>
      <c r="P755" s="1" t="n">
        <v>1</v>
      </c>
      <c r="Q755" s="1" t="n">
        <v>1</v>
      </c>
      <c r="R755" s="1" t="n">
        <v>14.3</v>
      </c>
      <c r="S755" s="1" t="n">
        <v>-9.9</v>
      </c>
      <c r="T755" s="1" t="n">
        <v>1550.2</v>
      </c>
      <c r="U755" s="1" t="n">
        <v>1540.3</v>
      </c>
      <c r="V755" s="1" t="s">
        <v>664</v>
      </c>
      <c r="W755" s="1" t="s">
        <v>683</v>
      </c>
    </row>
    <row r="756" customFormat="false" ht="15" hidden="false" customHeight="true" outlineLevel="0" collapsed="false">
      <c r="A756" s="1" t="n">
        <v>755</v>
      </c>
      <c r="B756" s="24" t="s">
        <v>1013</v>
      </c>
      <c r="C756" s="1" t="s">
        <v>30</v>
      </c>
      <c r="D756" s="1" t="s">
        <v>115</v>
      </c>
      <c r="E756" s="1" t="s">
        <v>173</v>
      </c>
      <c r="F756" s="1" t="n">
        <v>0</v>
      </c>
      <c r="G756" s="1" t="n">
        <v>1</v>
      </c>
      <c r="H756" s="28" t="s">
        <v>246</v>
      </c>
      <c r="I756" s="1" t="n">
        <v>1</v>
      </c>
      <c r="J756" s="1" t="n">
        <v>1495.6</v>
      </c>
      <c r="K756" s="1" t="n">
        <v>1528.6</v>
      </c>
      <c r="L756" s="26" t="n">
        <v>0.383</v>
      </c>
      <c r="M756" s="1" t="n">
        <v>22</v>
      </c>
      <c r="N756" s="1" t="n">
        <v>32.7</v>
      </c>
      <c r="O756" s="1" t="n">
        <v>0.96</v>
      </c>
      <c r="P756" s="1" t="n">
        <v>1.35</v>
      </c>
      <c r="Q756" s="1" t="n">
        <v>1</v>
      </c>
      <c r="R756" s="1" t="n">
        <v>-8.4</v>
      </c>
      <c r="S756" s="1" t="n">
        <v>15.8</v>
      </c>
      <c r="T756" s="1" t="n">
        <v>1487.2</v>
      </c>
      <c r="U756" s="1" t="n">
        <v>1544.4</v>
      </c>
      <c r="V756" s="1" t="s">
        <v>467</v>
      </c>
      <c r="W756" s="1" t="s">
        <v>635</v>
      </c>
    </row>
    <row r="757" customFormat="false" ht="15" hidden="false" customHeight="true" outlineLevel="0" collapsed="false">
      <c r="A757" s="1" t="n">
        <v>756</v>
      </c>
      <c r="B757" s="24" t="s">
        <v>1014</v>
      </c>
      <c r="C757" s="1" t="s">
        <v>31</v>
      </c>
      <c r="D757" s="1" t="s">
        <v>146</v>
      </c>
      <c r="E757" s="1" t="s">
        <v>164</v>
      </c>
      <c r="F757" s="1" t="n">
        <v>0</v>
      </c>
      <c r="G757" s="1" t="n">
        <v>2</v>
      </c>
      <c r="H757" s="28" t="s">
        <v>246</v>
      </c>
      <c r="I757" s="1" t="n">
        <v>2</v>
      </c>
      <c r="J757" s="1" t="n">
        <v>1504.1</v>
      </c>
      <c r="K757" s="1" t="n">
        <v>1580.1</v>
      </c>
      <c r="L757" s="26" t="n">
        <v>0.326</v>
      </c>
      <c r="M757" s="1" t="n">
        <v>26.7</v>
      </c>
      <c r="N757" s="1" t="n">
        <v>35.5</v>
      </c>
      <c r="O757" s="1" t="n">
        <v>0.9</v>
      </c>
      <c r="P757" s="1" t="n">
        <v>1.35</v>
      </c>
      <c r="Q757" s="1" t="n">
        <v>1.15</v>
      </c>
      <c r="R757" s="1" t="n">
        <v>-8.7</v>
      </c>
      <c r="S757" s="1" t="n">
        <v>18.7</v>
      </c>
      <c r="T757" s="1" t="n">
        <v>1495.4</v>
      </c>
      <c r="U757" s="1" t="n">
        <v>1598.8</v>
      </c>
      <c r="V757" s="1" t="s">
        <v>383</v>
      </c>
      <c r="W757" s="1" t="s">
        <v>472</v>
      </c>
    </row>
    <row r="758" customFormat="false" ht="15" hidden="false" customHeight="true" outlineLevel="0" collapsed="false">
      <c r="A758" s="1" t="n">
        <v>757</v>
      </c>
      <c r="B758" s="24" t="s">
        <v>1015</v>
      </c>
      <c r="C758" s="1" t="s">
        <v>32</v>
      </c>
      <c r="D758" s="1" t="s">
        <v>192</v>
      </c>
      <c r="E758" s="1" t="s">
        <v>188</v>
      </c>
      <c r="F758" s="1" t="n">
        <v>4</v>
      </c>
      <c r="G758" s="1" t="n">
        <v>1</v>
      </c>
      <c r="H758" s="27" t="s">
        <v>242</v>
      </c>
      <c r="I758" s="1" t="n">
        <v>3</v>
      </c>
      <c r="J758" s="1" t="n">
        <v>1544.4</v>
      </c>
      <c r="K758" s="1" t="n">
        <v>1489.6</v>
      </c>
      <c r="L758" s="26" t="n">
        <v>0.507</v>
      </c>
      <c r="M758" s="1" t="n">
        <v>26.6</v>
      </c>
      <c r="N758" s="1" t="n">
        <v>19.6</v>
      </c>
      <c r="O758" s="1" t="n">
        <v>0.93</v>
      </c>
      <c r="P758" s="1" t="n">
        <v>1</v>
      </c>
      <c r="Q758" s="1" t="n">
        <v>1.3</v>
      </c>
      <c r="R758" s="1" t="n">
        <v>21.1</v>
      </c>
      <c r="S758" s="1" t="n">
        <v>-9.6</v>
      </c>
      <c r="T758" s="1" t="n">
        <v>1565.5</v>
      </c>
      <c r="U758" s="1" t="n">
        <v>1480</v>
      </c>
      <c r="V758" s="1" t="s">
        <v>572</v>
      </c>
      <c r="W758" s="1" t="s">
        <v>743</v>
      </c>
    </row>
    <row r="759" customFormat="false" ht="15" hidden="false" customHeight="true" outlineLevel="0" collapsed="false">
      <c r="A759" s="1" t="n">
        <v>758</v>
      </c>
      <c r="B759" s="24" t="s">
        <v>1015</v>
      </c>
      <c r="C759" s="1" t="s">
        <v>32</v>
      </c>
      <c r="D759" s="1" t="s">
        <v>193</v>
      </c>
      <c r="E759" s="1" t="s">
        <v>183</v>
      </c>
      <c r="F759" s="1" t="n">
        <v>1</v>
      </c>
      <c r="G759" s="1" t="n">
        <v>2</v>
      </c>
      <c r="H759" s="28" t="s">
        <v>246</v>
      </c>
      <c r="I759" s="1" t="n">
        <v>1</v>
      </c>
      <c r="J759" s="1" t="n">
        <v>1483.1</v>
      </c>
      <c r="K759" s="1" t="n">
        <v>1550</v>
      </c>
      <c r="L759" s="26" t="n">
        <v>0.338</v>
      </c>
      <c r="M759" s="1" t="n">
        <v>23.5</v>
      </c>
      <c r="N759" s="1" t="n">
        <v>24.7</v>
      </c>
      <c r="O759" s="1" t="n">
        <v>0.92</v>
      </c>
      <c r="P759" s="1" t="n">
        <v>1.35</v>
      </c>
      <c r="Q759" s="1" t="n">
        <v>1</v>
      </c>
      <c r="R759" s="1" t="n">
        <v>-7.9</v>
      </c>
      <c r="S759" s="1" t="n">
        <v>10.8</v>
      </c>
      <c r="T759" s="1" t="n">
        <v>1475.1</v>
      </c>
      <c r="U759" s="1" t="n">
        <v>1560.8</v>
      </c>
      <c r="V759" s="1" t="s">
        <v>695</v>
      </c>
      <c r="W759" s="1" t="s">
        <v>742</v>
      </c>
    </row>
    <row r="760" customFormat="false" ht="15" hidden="false" customHeight="true" outlineLevel="0" collapsed="false">
      <c r="A760" s="1" t="n">
        <v>759</v>
      </c>
      <c r="B760" s="24" t="s">
        <v>1015</v>
      </c>
      <c r="C760" s="1" t="s">
        <v>32</v>
      </c>
      <c r="D760" s="1" t="s">
        <v>196</v>
      </c>
      <c r="E760" s="1" t="s">
        <v>187</v>
      </c>
      <c r="F760" s="1" t="n">
        <v>1</v>
      </c>
      <c r="G760" s="1" t="n">
        <v>3</v>
      </c>
      <c r="H760" s="28" t="s">
        <v>246</v>
      </c>
      <c r="I760" s="1" t="n">
        <v>2</v>
      </c>
      <c r="J760" s="1" t="n">
        <v>1595.1</v>
      </c>
      <c r="K760" s="1" t="n">
        <v>1583</v>
      </c>
      <c r="L760" s="26" t="n">
        <v>0.446</v>
      </c>
      <c r="M760" s="1" t="n">
        <v>33.4</v>
      </c>
      <c r="N760" s="1" t="n">
        <v>36.8</v>
      </c>
      <c r="O760" s="1" t="n">
        <v>1.03</v>
      </c>
      <c r="P760" s="1" t="n">
        <v>1.35</v>
      </c>
      <c r="Q760" s="1" t="n">
        <v>1.15</v>
      </c>
      <c r="R760" s="1" t="n">
        <v>-14.9</v>
      </c>
      <c r="S760" s="1" t="n">
        <v>23.7</v>
      </c>
      <c r="T760" s="1" t="n">
        <v>1580.2</v>
      </c>
      <c r="U760" s="1" t="n">
        <v>1606.8</v>
      </c>
      <c r="V760" s="1" t="s">
        <v>800</v>
      </c>
      <c r="W760" s="1" t="s">
        <v>606</v>
      </c>
    </row>
    <row r="761" customFormat="false" ht="15" hidden="false" customHeight="true" outlineLevel="0" collapsed="false">
      <c r="A761" s="1" t="n">
        <v>760</v>
      </c>
      <c r="B761" s="24" t="s">
        <v>1015</v>
      </c>
      <c r="C761" s="1" t="s">
        <v>32</v>
      </c>
      <c r="D761" s="1" t="s">
        <v>194</v>
      </c>
      <c r="E761" s="1" t="s">
        <v>191</v>
      </c>
      <c r="F761" s="1" t="n">
        <v>5</v>
      </c>
      <c r="G761" s="1" t="n">
        <v>1</v>
      </c>
      <c r="H761" s="27" t="s">
        <v>242</v>
      </c>
      <c r="I761" s="1" t="n">
        <v>4</v>
      </c>
      <c r="J761" s="1" t="n">
        <v>1421.5</v>
      </c>
      <c r="K761" s="1" t="n">
        <v>1494.1</v>
      </c>
      <c r="L761" s="26" t="n">
        <v>0.331</v>
      </c>
      <c r="M761" s="1" t="n">
        <v>30.1</v>
      </c>
      <c r="N761" s="1" t="n">
        <v>33.7</v>
      </c>
      <c r="O761" s="1" t="n">
        <v>1.18</v>
      </c>
      <c r="P761" s="1" t="n">
        <v>1</v>
      </c>
      <c r="Q761" s="1" t="n">
        <v>1.5</v>
      </c>
      <c r="R761" s="1" t="n">
        <v>29.2</v>
      </c>
      <c r="S761" s="1" t="n">
        <v>-22.5</v>
      </c>
      <c r="T761" s="1" t="n">
        <v>1450.7</v>
      </c>
      <c r="U761" s="1" t="n">
        <v>1471.5</v>
      </c>
      <c r="V761" s="1" t="s">
        <v>568</v>
      </c>
      <c r="W761" s="1" t="s">
        <v>683</v>
      </c>
    </row>
    <row r="762" customFormat="false" ht="15" hidden="false" customHeight="true" outlineLevel="0" collapsed="false">
      <c r="A762" s="1" t="n">
        <v>761</v>
      </c>
      <c r="B762" s="24" t="s">
        <v>1015</v>
      </c>
      <c r="C762" s="1" t="s">
        <v>32</v>
      </c>
      <c r="D762" s="1" t="s">
        <v>190</v>
      </c>
      <c r="E762" s="1" t="s">
        <v>198</v>
      </c>
      <c r="F762" s="1" t="n">
        <v>0</v>
      </c>
      <c r="G762" s="1" t="n">
        <v>1</v>
      </c>
      <c r="H762" s="28" t="s">
        <v>246</v>
      </c>
      <c r="I762" s="1" t="n">
        <v>1</v>
      </c>
      <c r="J762" s="1" t="n">
        <v>1562.1</v>
      </c>
      <c r="K762" s="1" t="n">
        <v>1486.1</v>
      </c>
      <c r="L762" s="26" t="n">
        <v>0.537</v>
      </c>
      <c r="M762" s="1" t="n">
        <v>35.3</v>
      </c>
      <c r="N762" s="1" t="n">
        <v>31.4</v>
      </c>
      <c r="O762" s="1" t="n">
        <v>1.19</v>
      </c>
      <c r="P762" s="1" t="n">
        <v>1.35</v>
      </c>
      <c r="Q762" s="1" t="n">
        <v>1</v>
      </c>
      <c r="R762" s="1" t="n">
        <v>-19</v>
      </c>
      <c r="S762" s="1" t="n">
        <v>20</v>
      </c>
      <c r="T762" s="1" t="n">
        <v>1543.1</v>
      </c>
      <c r="U762" s="1" t="n">
        <v>1506.1</v>
      </c>
      <c r="V762" s="1" t="s">
        <v>481</v>
      </c>
      <c r="W762" s="1" t="s">
        <v>587</v>
      </c>
    </row>
    <row r="763" customFormat="false" ht="15" hidden="false" customHeight="true" outlineLevel="0" collapsed="false">
      <c r="A763" s="1" t="n">
        <v>762</v>
      </c>
      <c r="B763" s="24" t="s">
        <v>1016</v>
      </c>
      <c r="C763" s="1" t="s">
        <v>29</v>
      </c>
      <c r="D763" s="1" t="s">
        <v>152</v>
      </c>
      <c r="E763" s="1" t="s">
        <v>126</v>
      </c>
      <c r="F763" s="1" t="n">
        <v>0</v>
      </c>
      <c r="G763" s="1" t="n">
        <v>2</v>
      </c>
      <c r="H763" s="28" t="s">
        <v>246</v>
      </c>
      <c r="I763" s="1" t="n">
        <v>2</v>
      </c>
      <c r="J763" s="1" t="n">
        <v>1524.7</v>
      </c>
      <c r="K763" s="1" t="n">
        <v>1561.2</v>
      </c>
      <c r="L763" s="26" t="n">
        <v>0.378</v>
      </c>
      <c r="M763" s="1" t="n">
        <v>28.2</v>
      </c>
      <c r="N763" s="1" t="n">
        <v>37.5</v>
      </c>
      <c r="O763" s="1" t="n">
        <v>0.95</v>
      </c>
      <c r="P763" s="1" t="n">
        <v>1.35</v>
      </c>
      <c r="Q763" s="1" t="n">
        <v>1.15</v>
      </c>
      <c r="R763" s="1" t="n">
        <v>-10.6</v>
      </c>
      <c r="S763" s="1" t="n">
        <v>21.7</v>
      </c>
      <c r="T763" s="1" t="n">
        <v>1514.1</v>
      </c>
      <c r="U763" s="1" t="n">
        <v>1582.8</v>
      </c>
      <c r="V763" s="1" t="s">
        <v>467</v>
      </c>
      <c r="W763" s="1" t="s">
        <v>488</v>
      </c>
    </row>
    <row r="764" customFormat="false" ht="15" hidden="false" customHeight="true" outlineLevel="0" collapsed="false">
      <c r="A764" s="1" t="n">
        <v>763</v>
      </c>
      <c r="B764" s="24" t="s">
        <v>1016</v>
      </c>
      <c r="C764" s="1" t="s">
        <v>29</v>
      </c>
      <c r="D764" s="1" t="s">
        <v>137</v>
      </c>
      <c r="E764" s="1" t="s">
        <v>129</v>
      </c>
      <c r="F764" s="1" t="n">
        <v>1</v>
      </c>
      <c r="G764" s="1" t="n">
        <v>1</v>
      </c>
      <c r="H764" s="25" t="s">
        <v>239</v>
      </c>
      <c r="I764" s="1" t="n">
        <v>0</v>
      </c>
      <c r="J764" s="1" t="n">
        <v>1509</v>
      </c>
      <c r="K764" s="1" t="n">
        <v>1536.5</v>
      </c>
      <c r="L764" s="26" t="n">
        <v>0.39</v>
      </c>
      <c r="M764" s="1" t="n">
        <v>23</v>
      </c>
      <c r="N764" s="1" t="n">
        <v>23</v>
      </c>
      <c r="O764" s="1" t="n">
        <v>1</v>
      </c>
      <c r="P764" s="1" t="n">
        <v>1.15</v>
      </c>
      <c r="Q764" s="1" t="n">
        <v>1</v>
      </c>
      <c r="R764" s="1" t="n">
        <v>2.5</v>
      </c>
      <c r="S764" s="1" t="n">
        <v>-2.5</v>
      </c>
      <c r="T764" s="1" t="n">
        <v>1511.5</v>
      </c>
      <c r="U764" s="1" t="n">
        <v>1534</v>
      </c>
      <c r="V764" s="1" t="s">
        <v>506</v>
      </c>
      <c r="W764" s="1" t="s">
        <v>789</v>
      </c>
    </row>
    <row r="765" customFormat="false" ht="15" hidden="false" customHeight="true" outlineLevel="0" collapsed="false">
      <c r="A765" s="1" t="n">
        <v>764</v>
      </c>
      <c r="B765" s="24" t="s">
        <v>1016</v>
      </c>
      <c r="C765" s="1" t="s">
        <v>29</v>
      </c>
      <c r="D765" s="1" t="s">
        <v>125</v>
      </c>
      <c r="E765" s="1" t="s">
        <v>132</v>
      </c>
      <c r="F765" s="1" t="n">
        <v>0</v>
      </c>
      <c r="G765" s="1" t="n">
        <v>4</v>
      </c>
      <c r="H765" s="28" t="s">
        <v>246</v>
      </c>
      <c r="I765" s="1" t="n">
        <v>4</v>
      </c>
      <c r="J765" s="1" t="n">
        <v>1456.5</v>
      </c>
      <c r="K765" s="1" t="n">
        <v>1544.4</v>
      </c>
      <c r="L765" s="26" t="n">
        <v>0.311</v>
      </c>
      <c r="M765" s="1" t="n">
        <v>29.1</v>
      </c>
      <c r="N765" s="1" t="n">
        <v>41.5</v>
      </c>
      <c r="O765" s="1" t="n">
        <v>0.89</v>
      </c>
      <c r="P765" s="1" t="n">
        <v>1.35</v>
      </c>
      <c r="Q765" s="1" t="n">
        <v>1.5</v>
      </c>
      <c r="R765" s="1" t="n">
        <v>-9.1</v>
      </c>
      <c r="S765" s="1" t="n">
        <v>25.3</v>
      </c>
      <c r="T765" s="1" t="n">
        <v>1447.5</v>
      </c>
      <c r="U765" s="1" t="n">
        <v>1569.8</v>
      </c>
      <c r="V765" s="1" t="s">
        <v>466</v>
      </c>
      <c r="W765" s="1" t="s">
        <v>456</v>
      </c>
    </row>
    <row r="766" customFormat="false" ht="15" hidden="false" customHeight="true" outlineLevel="0" collapsed="false">
      <c r="A766" s="1" t="n">
        <v>765</v>
      </c>
      <c r="B766" s="24" t="s">
        <v>1017</v>
      </c>
      <c r="C766" s="1" t="s">
        <v>30</v>
      </c>
      <c r="D766" s="1" t="s">
        <v>118</v>
      </c>
      <c r="E766" s="1" t="s">
        <v>166</v>
      </c>
      <c r="F766" s="1" t="n">
        <v>2</v>
      </c>
      <c r="G766" s="1" t="n">
        <v>0</v>
      </c>
      <c r="H766" s="27" t="s">
        <v>242</v>
      </c>
      <c r="I766" s="1" t="n">
        <v>2</v>
      </c>
      <c r="J766" s="1" t="n">
        <v>1507.1</v>
      </c>
      <c r="K766" s="1" t="n">
        <v>1592.7</v>
      </c>
      <c r="L766" s="26" t="n">
        <v>0.314</v>
      </c>
      <c r="M766" s="1" t="n">
        <v>32.1</v>
      </c>
      <c r="N766" s="1" t="n">
        <v>29.2</v>
      </c>
      <c r="O766" s="1" t="n">
        <v>1.21</v>
      </c>
      <c r="P766" s="1" t="n">
        <v>1</v>
      </c>
      <c r="Q766" s="1" t="n">
        <v>1.15</v>
      </c>
      <c r="R766" s="1" t="n">
        <v>28.4</v>
      </c>
      <c r="S766" s="1" t="n">
        <v>-20</v>
      </c>
      <c r="T766" s="1" t="n">
        <v>1535.5</v>
      </c>
      <c r="U766" s="1" t="n">
        <v>1572.7</v>
      </c>
      <c r="V766" s="1" t="s">
        <v>442</v>
      </c>
      <c r="W766" s="1" t="s">
        <v>822</v>
      </c>
    </row>
    <row r="767" customFormat="false" ht="15" hidden="false" customHeight="true" outlineLevel="0" collapsed="false">
      <c r="A767" s="1" t="n">
        <v>766</v>
      </c>
      <c r="B767" s="24" t="s">
        <v>1018</v>
      </c>
      <c r="C767" s="1" t="s">
        <v>31</v>
      </c>
      <c r="D767" s="1" t="s">
        <v>136</v>
      </c>
      <c r="E767" s="1" t="s">
        <v>22</v>
      </c>
      <c r="F767" s="1" t="n">
        <v>1</v>
      </c>
      <c r="G767" s="1" t="n">
        <v>2</v>
      </c>
      <c r="H767" s="28" t="s">
        <v>246</v>
      </c>
      <c r="I767" s="1" t="n">
        <v>1</v>
      </c>
      <c r="J767" s="1" t="n">
        <v>1499.8</v>
      </c>
      <c r="K767" s="1" t="n">
        <v>1631.1</v>
      </c>
      <c r="L767" s="26" t="n">
        <v>0.26</v>
      </c>
      <c r="M767" s="1" t="n">
        <v>21.4</v>
      </c>
      <c r="N767" s="1" t="n">
        <v>24.8</v>
      </c>
      <c r="O767" s="1" t="n">
        <v>0.84</v>
      </c>
      <c r="P767" s="1" t="n">
        <v>1.35</v>
      </c>
      <c r="Q767" s="1" t="n">
        <v>1</v>
      </c>
      <c r="R767" s="1" t="n">
        <v>-5.6</v>
      </c>
      <c r="S767" s="1" t="n">
        <v>8.9</v>
      </c>
      <c r="T767" s="1" t="n">
        <v>1494.2</v>
      </c>
      <c r="U767" s="1" t="n">
        <v>1640</v>
      </c>
      <c r="V767" s="1" t="s">
        <v>1019</v>
      </c>
      <c r="W767" s="1" t="s">
        <v>606</v>
      </c>
    </row>
    <row r="768" customFormat="false" ht="15" hidden="false" customHeight="true" outlineLevel="0" collapsed="false">
      <c r="A768" s="1" t="n">
        <v>767</v>
      </c>
      <c r="B768" s="24" t="s">
        <v>1020</v>
      </c>
      <c r="C768" s="1" t="s">
        <v>30</v>
      </c>
      <c r="D768" s="1" t="s">
        <v>141</v>
      </c>
      <c r="E768" s="1" t="s">
        <v>114</v>
      </c>
      <c r="F768" s="1" t="n">
        <v>1</v>
      </c>
      <c r="G768" s="1" t="n">
        <v>2</v>
      </c>
      <c r="H768" s="28" t="s">
        <v>246</v>
      </c>
      <c r="I768" s="1" t="n">
        <v>1</v>
      </c>
      <c r="J768" s="1" t="n">
        <v>1534.1</v>
      </c>
      <c r="K768" s="1" t="n">
        <v>1610.2</v>
      </c>
      <c r="L768" s="26" t="n">
        <v>0.326</v>
      </c>
      <c r="M768" s="1" t="n">
        <v>23.2</v>
      </c>
      <c r="N768" s="1" t="n">
        <v>28.1</v>
      </c>
      <c r="O768" s="1" t="n">
        <v>0.9</v>
      </c>
      <c r="P768" s="1" t="n">
        <v>1.35</v>
      </c>
      <c r="Q768" s="1" t="n">
        <v>1</v>
      </c>
      <c r="R768" s="1" t="n">
        <v>-7.6</v>
      </c>
      <c r="S768" s="1" t="n">
        <v>12</v>
      </c>
      <c r="T768" s="1" t="n">
        <v>1526.5</v>
      </c>
      <c r="U768" s="1" t="n">
        <v>1622.2</v>
      </c>
      <c r="V768" s="1" t="s">
        <v>669</v>
      </c>
      <c r="W768" s="1" t="s">
        <v>575</v>
      </c>
    </row>
    <row r="769" customFormat="false" ht="15" hidden="false" customHeight="true" outlineLevel="0" collapsed="false">
      <c r="A769" s="1" t="n">
        <v>768</v>
      </c>
      <c r="B769" s="24" t="s">
        <v>1020</v>
      </c>
      <c r="C769" s="1" t="s">
        <v>32</v>
      </c>
      <c r="D769" s="1" t="s">
        <v>184</v>
      </c>
      <c r="E769" s="1" t="s">
        <v>189</v>
      </c>
      <c r="F769" s="1" t="n">
        <v>5</v>
      </c>
      <c r="G769" s="1" t="n">
        <v>1</v>
      </c>
      <c r="H769" s="27" t="s">
        <v>242</v>
      </c>
      <c r="I769" s="1" t="n">
        <v>4</v>
      </c>
      <c r="J769" s="1" t="n">
        <v>1605</v>
      </c>
      <c r="K769" s="1" t="n">
        <v>1556.9</v>
      </c>
      <c r="L769" s="26" t="n">
        <v>0.497</v>
      </c>
      <c r="M769" s="1" t="n">
        <v>32.4</v>
      </c>
      <c r="N769" s="1" t="n">
        <v>26.8</v>
      </c>
      <c r="O769" s="1" t="n">
        <v>0.94</v>
      </c>
      <c r="P769" s="1" t="n">
        <v>1</v>
      </c>
      <c r="Q769" s="1" t="n">
        <v>1.5</v>
      </c>
      <c r="R769" s="1" t="n">
        <v>26</v>
      </c>
      <c r="S769" s="1" t="n">
        <v>-13.5</v>
      </c>
      <c r="T769" s="1" t="n">
        <v>1631</v>
      </c>
      <c r="U769" s="1" t="n">
        <v>1543.4</v>
      </c>
      <c r="V769" s="1" t="s">
        <v>431</v>
      </c>
      <c r="W769" s="1" t="s">
        <v>759</v>
      </c>
    </row>
    <row r="770" customFormat="false" ht="15" hidden="false" customHeight="true" outlineLevel="0" collapsed="false">
      <c r="A770" s="1" t="n">
        <v>769</v>
      </c>
      <c r="B770" s="24" t="s">
        <v>1020</v>
      </c>
      <c r="C770" s="1" t="s">
        <v>29</v>
      </c>
      <c r="D770" s="1" t="s">
        <v>153</v>
      </c>
      <c r="E770" s="1" t="s">
        <v>130</v>
      </c>
      <c r="F770" s="1" t="n">
        <v>1</v>
      </c>
      <c r="G770" s="1" t="n">
        <v>5</v>
      </c>
      <c r="H770" s="28" t="s">
        <v>246</v>
      </c>
      <c r="I770" s="1" t="n">
        <v>4</v>
      </c>
      <c r="J770" s="1" t="n">
        <v>1513.2</v>
      </c>
      <c r="K770" s="1" t="n">
        <v>1609.8</v>
      </c>
      <c r="L770" s="26" t="n">
        <v>0.301</v>
      </c>
      <c r="M770" s="1" t="n">
        <v>33.8</v>
      </c>
      <c r="N770" s="1" t="n">
        <v>39.2</v>
      </c>
      <c r="O770" s="1" t="n">
        <v>0.88</v>
      </c>
      <c r="P770" s="1" t="n">
        <v>1.35</v>
      </c>
      <c r="Q770" s="1" t="n">
        <v>1.5</v>
      </c>
      <c r="R770" s="1" t="n">
        <v>-10.2</v>
      </c>
      <c r="S770" s="1" t="n">
        <v>23.5</v>
      </c>
      <c r="T770" s="1" t="n">
        <v>1503.1</v>
      </c>
      <c r="U770" s="1" t="n">
        <v>1633.4</v>
      </c>
      <c r="V770" s="1" t="s">
        <v>588</v>
      </c>
      <c r="W770" s="1" t="s">
        <v>583</v>
      </c>
    </row>
    <row r="771" customFormat="false" ht="15" hidden="false" customHeight="true" outlineLevel="0" collapsed="false">
      <c r="A771" s="1" t="n">
        <v>770</v>
      </c>
      <c r="B771" s="24" t="s">
        <v>1021</v>
      </c>
      <c r="C771" s="1" t="s">
        <v>31</v>
      </c>
      <c r="D771" s="1" t="s">
        <v>174</v>
      </c>
      <c r="E771" s="1" t="s">
        <v>169</v>
      </c>
      <c r="F771" s="1" t="n">
        <v>1</v>
      </c>
      <c r="G771" s="1" t="n">
        <v>2</v>
      </c>
      <c r="H771" s="28" t="s">
        <v>246</v>
      </c>
      <c r="I771" s="1" t="n">
        <v>1</v>
      </c>
      <c r="J771" s="1" t="n">
        <v>1480.4</v>
      </c>
      <c r="K771" s="1" t="n">
        <v>1606.1</v>
      </c>
      <c r="L771" s="26" t="n">
        <v>0.267</v>
      </c>
      <c r="M771" s="1" t="n">
        <v>21.6</v>
      </c>
      <c r="N771" s="1" t="n">
        <v>25</v>
      </c>
      <c r="O771" s="1" t="n">
        <v>0.84</v>
      </c>
      <c r="P771" s="1" t="n">
        <v>1.35</v>
      </c>
      <c r="Q771" s="1" t="n">
        <v>1</v>
      </c>
      <c r="R771" s="1" t="n">
        <v>-5.8</v>
      </c>
      <c r="S771" s="1" t="n">
        <v>9.2</v>
      </c>
      <c r="T771" s="1" t="n">
        <v>1474.6</v>
      </c>
      <c r="U771" s="1" t="n">
        <v>1615.3</v>
      </c>
      <c r="V771" s="1" t="s">
        <v>831</v>
      </c>
      <c r="W771" s="1" t="s">
        <v>491</v>
      </c>
    </row>
    <row r="772" customFormat="false" ht="15" hidden="false" customHeight="true" outlineLevel="0" collapsed="false">
      <c r="A772" s="1" t="n">
        <v>771</v>
      </c>
      <c r="B772" s="24" t="s">
        <v>1022</v>
      </c>
      <c r="C772" s="1" t="s">
        <v>30</v>
      </c>
      <c r="D772" s="1" t="s">
        <v>16</v>
      </c>
      <c r="E772" s="1" t="s">
        <v>182</v>
      </c>
      <c r="F772" s="1" t="n">
        <v>1</v>
      </c>
      <c r="G772" s="1" t="n">
        <v>2</v>
      </c>
      <c r="H772" s="28" t="s">
        <v>246</v>
      </c>
      <c r="I772" s="1" t="n">
        <v>1</v>
      </c>
      <c r="J772" s="1" t="n">
        <v>1623.3</v>
      </c>
      <c r="K772" s="1" t="n">
        <v>1647.3</v>
      </c>
      <c r="L772" s="26" t="n">
        <v>0.395</v>
      </c>
      <c r="M772" s="1" t="n">
        <v>24.9</v>
      </c>
      <c r="N772" s="1" t="n">
        <v>31.4</v>
      </c>
      <c r="O772" s="1" t="n">
        <v>0.97</v>
      </c>
      <c r="P772" s="1" t="n">
        <v>1.35</v>
      </c>
      <c r="Q772" s="1" t="n">
        <v>1</v>
      </c>
      <c r="R772" s="1" t="n">
        <v>-9.8</v>
      </c>
      <c r="S772" s="1" t="n">
        <v>15.6</v>
      </c>
      <c r="T772" s="1" t="n">
        <v>1613.5</v>
      </c>
      <c r="U772" s="1" t="n">
        <v>1662.9</v>
      </c>
      <c r="V772" s="1" t="s">
        <v>683</v>
      </c>
      <c r="W772" s="1" t="s">
        <v>431</v>
      </c>
    </row>
    <row r="773" customFormat="false" ht="15" hidden="false" customHeight="true" outlineLevel="0" collapsed="false">
      <c r="A773" s="1" t="n">
        <v>772</v>
      </c>
      <c r="B773" s="24" t="s">
        <v>1023</v>
      </c>
      <c r="C773" s="1" t="s">
        <v>31</v>
      </c>
      <c r="D773" s="1" t="s">
        <v>20</v>
      </c>
      <c r="E773" s="1" t="s">
        <v>139</v>
      </c>
      <c r="F773" s="1" t="n">
        <v>5</v>
      </c>
      <c r="G773" s="1" t="n">
        <v>0</v>
      </c>
      <c r="H773" s="27" t="s">
        <v>242</v>
      </c>
      <c r="I773" s="1" t="n">
        <v>5</v>
      </c>
      <c r="J773" s="1" t="n">
        <v>1492.7</v>
      </c>
      <c r="K773" s="1" t="n">
        <v>1488.4</v>
      </c>
      <c r="L773" s="26" t="n">
        <v>0.435</v>
      </c>
      <c r="M773" s="1" t="n">
        <v>29.2</v>
      </c>
      <c r="N773" s="1" t="n">
        <v>24.1</v>
      </c>
      <c r="O773" s="1" t="n">
        <v>0.99</v>
      </c>
      <c r="P773" s="1" t="n">
        <v>1</v>
      </c>
      <c r="Q773" s="1" t="n">
        <v>1.5</v>
      </c>
      <c r="R773" s="1" t="n">
        <v>25.2</v>
      </c>
      <c r="S773" s="1" t="n">
        <v>-13.6</v>
      </c>
      <c r="T773" s="1" t="n">
        <v>1518</v>
      </c>
      <c r="U773" s="1" t="n">
        <v>1474.8</v>
      </c>
      <c r="V773" s="1" t="s">
        <v>529</v>
      </c>
      <c r="W773" s="1" t="s">
        <v>627</v>
      </c>
    </row>
    <row r="774" customFormat="false" ht="15" hidden="false" customHeight="true" outlineLevel="0" collapsed="false">
      <c r="A774" s="1" t="n">
        <v>773</v>
      </c>
      <c r="B774" s="24" t="s">
        <v>1024</v>
      </c>
      <c r="C774" s="1" t="s">
        <v>30</v>
      </c>
      <c r="D774" s="1" t="s">
        <v>151</v>
      </c>
      <c r="E774" s="1" t="s">
        <v>119</v>
      </c>
      <c r="F774" s="1" t="n">
        <v>2</v>
      </c>
      <c r="G774" s="1" t="n">
        <v>2</v>
      </c>
      <c r="H774" s="25" t="s">
        <v>239</v>
      </c>
      <c r="I774" s="1" t="n">
        <v>0</v>
      </c>
      <c r="J774" s="1" t="n">
        <v>1448.3</v>
      </c>
      <c r="K774" s="1" t="n">
        <v>1483.1</v>
      </c>
      <c r="L774" s="26" t="n">
        <v>0.38</v>
      </c>
      <c r="M774" s="1" t="n">
        <v>18.6</v>
      </c>
      <c r="N774" s="1" t="n">
        <v>21.9</v>
      </c>
      <c r="O774" s="1" t="n">
        <v>1</v>
      </c>
      <c r="P774" s="1" t="n">
        <v>1.15</v>
      </c>
      <c r="Q774" s="1" t="n">
        <v>1</v>
      </c>
      <c r="R774" s="1" t="n">
        <v>2.2</v>
      </c>
      <c r="S774" s="1" t="n">
        <v>-2.6</v>
      </c>
      <c r="T774" s="1" t="n">
        <v>1450.5</v>
      </c>
      <c r="U774" s="1" t="n">
        <v>1480.4</v>
      </c>
      <c r="V774" s="1" t="s">
        <v>527</v>
      </c>
      <c r="W774" s="1" t="s">
        <v>624</v>
      </c>
    </row>
    <row r="775" customFormat="false" ht="15" hidden="false" customHeight="true" outlineLevel="0" collapsed="false">
      <c r="A775" s="1" t="n">
        <v>774</v>
      </c>
      <c r="B775" s="24" t="s">
        <v>1025</v>
      </c>
      <c r="C775" s="1" t="s">
        <v>29</v>
      </c>
      <c r="D775" s="1" t="s">
        <v>122</v>
      </c>
      <c r="E775" s="1" t="s">
        <v>133</v>
      </c>
      <c r="F775" s="1" t="n">
        <v>0</v>
      </c>
      <c r="G775" s="1" t="n">
        <v>0</v>
      </c>
      <c r="H775" s="25" t="s">
        <v>239</v>
      </c>
      <c r="I775" s="1" t="n">
        <v>0</v>
      </c>
      <c r="J775" s="1" t="n">
        <v>1551.5</v>
      </c>
      <c r="K775" s="1" t="n">
        <v>1416.3</v>
      </c>
      <c r="L775" s="26" t="n">
        <v>0.62</v>
      </c>
      <c r="M775" s="1" t="n">
        <v>18</v>
      </c>
      <c r="N775" s="1" t="n">
        <v>19.6</v>
      </c>
      <c r="O775" s="1" t="n">
        <v>1</v>
      </c>
      <c r="P775" s="1" t="n">
        <v>0.9</v>
      </c>
      <c r="Q775" s="1" t="n">
        <v>1</v>
      </c>
      <c r="R775" s="1" t="n">
        <v>-2.2</v>
      </c>
      <c r="S775" s="1" t="n">
        <v>2.4</v>
      </c>
      <c r="T775" s="1" t="n">
        <v>1549.3</v>
      </c>
      <c r="U775" s="1" t="n">
        <v>1418.6</v>
      </c>
      <c r="V775" s="1" t="s">
        <v>719</v>
      </c>
      <c r="W775" s="1" t="s">
        <v>517</v>
      </c>
    </row>
    <row r="776" customFormat="false" ht="15" hidden="false" customHeight="true" outlineLevel="0" collapsed="false">
      <c r="A776" s="1" t="n">
        <v>775</v>
      </c>
      <c r="B776" s="24" t="s">
        <v>1025</v>
      </c>
      <c r="C776" s="1" t="s">
        <v>29</v>
      </c>
      <c r="D776" s="1" t="s">
        <v>128</v>
      </c>
      <c r="E776" s="1" t="s">
        <v>162</v>
      </c>
      <c r="F776" s="1" t="n">
        <v>0</v>
      </c>
      <c r="G776" s="1" t="n">
        <v>0</v>
      </c>
      <c r="H776" s="25" t="s">
        <v>239</v>
      </c>
      <c r="I776" s="1" t="n">
        <v>0</v>
      </c>
      <c r="J776" s="1" t="n">
        <v>1500.5</v>
      </c>
      <c r="K776" s="1" t="n">
        <v>1645.6</v>
      </c>
      <c r="L776" s="26" t="n">
        <v>0.245</v>
      </c>
      <c r="M776" s="1" t="n">
        <v>23</v>
      </c>
      <c r="N776" s="1" t="n">
        <v>27.6</v>
      </c>
      <c r="O776" s="1" t="n">
        <v>1</v>
      </c>
      <c r="P776" s="1" t="n">
        <v>1.15</v>
      </c>
      <c r="Q776" s="1" t="n">
        <v>1</v>
      </c>
      <c r="R776" s="1" t="n">
        <v>5.9</v>
      </c>
      <c r="S776" s="1" t="n">
        <v>-7</v>
      </c>
      <c r="T776" s="1" t="n">
        <v>1506.4</v>
      </c>
      <c r="U776" s="1" t="n">
        <v>1638.6</v>
      </c>
      <c r="V776" s="1" t="s">
        <v>756</v>
      </c>
      <c r="W776" s="1" t="s">
        <v>510</v>
      </c>
    </row>
    <row r="777" customFormat="false" ht="15" hidden="false" customHeight="true" outlineLevel="0" collapsed="false">
      <c r="A777" s="1" t="n">
        <v>776</v>
      </c>
      <c r="B777" s="24" t="s">
        <v>1025</v>
      </c>
      <c r="C777" s="1" t="s">
        <v>29</v>
      </c>
      <c r="D777" s="1" t="s">
        <v>121</v>
      </c>
      <c r="E777" s="1" t="s">
        <v>127</v>
      </c>
      <c r="F777" s="1" t="n">
        <v>0</v>
      </c>
      <c r="G777" s="1" t="n">
        <v>3</v>
      </c>
      <c r="H777" s="28" t="s">
        <v>246</v>
      </c>
      <c r="I777" s="1" t="n">
        <v>3</v>
      </c>
      <c r="J777" s="1" t="n">
        <v>1549.4</v>
      </c>
      <c r="K777" s="1" t="n">
        <v>1558.8</v>
      </c>
      <c r="L777" s="26" t="n">
        <v>0.415</v>
      </c>
      <c r="M777" s="1" t="n">
        <v>33</v>
      </c>
      <c r="N777" s="1" t="n">
        <v>43.9</v>
      </c>
      <c r="O777" s="1" t="n">
        <v>0.99</v>
      </c>
      <c r="P777" s="1" t="n">
        <v>1.35</v>
      </c>
      <c r="Q777" s="1" t="n">
        <v>1.3</v>
      </c>
      <c r="R777" s="1" t="n">
        <v>-13.7</v>
      </c>
      <c r="S777" s="1" t="n">
        <v>31.4</v>
      </c>
      <c r="T777" s="1" t="n">
        <v>1535.7</v>
      </c>
      <c r="U777" s="1" t="n">
        <v>1590.2</v>
      </c>
      <c r="V777" s="1" t="s">
        <v>525</v>
      </c>
      <c r="W777" s="1" t="s">
        <v>575</v>
      </c>
    </row>
    <row r="778" customFormat="false" ht="15" hidden="false" customHeight="true" outlineLevel="0" collapsed="false">
      <c r="A778" s="1" t="n">
        <v>777</v>
      </c>
      <c r="B778" s="24" t="s">
        <v>1025</v>
      </c>
      <c r="C778" s="1" t="s">
        <v>31</v>
      </c>
      <c r="D778" s="1" t="s">
        <v>170</v>
      </c>
      <c r="E778" s="1" t="s">
        <v>168</v>
      </c>
      <c r="F778" s="1" t="n">
        <v>2</v>
      </c>
      <c r="G778" s="1" t="n">
        <v>1</v>
      </c>
      <c r="H778" s="27" t="s">
        <v>242</v>
      </c>
      <c r="I778" s="1" t="n">
        <v>1</v>
      </c>
      <c r="J778" s="1" t="n">
        <v>1443.8</v>
      </c>
      <c r="K778" s="1" t="n">
        <v>1468.9</v>
      </c>
      <c r="L778" s="26" t="n">
        <v>0.394</v>
      </c>
      <c r="M778" s="1" t="n">
        <v>18.1</v>
      </c>
      <c r="N778" s="1" t="n">
        <v>20.2</v>
      </c>
      <c r="O778" s="1" t="n">
        <v>1.06</v>
      </c>
      <c r="P778" s="1" t="n">
        <v>1</v>
      </c>
      <c r="Q778" s="1" t="n">
        <v>1</v>
      </c>
      <c r="R778" s="1" t="n">
        <v>12.8</v>
      </c>
      <c r="S778" s="1" t="n">
        <v>-12.2</v>
      </c>
      <c r="T778" s="1" t="n">
        <v>1456.6</v>
      </c>
      <c r="U778" s="1" t="n">
        <v>1456.6</v>
      </c>
      <c r="V778" s="1" t="s">
        <v>688</v>
      </c>
      <c r="W778" s="1" t="s">
        <v>754</v>
      </c>
    </row>
    <row r="779" customFormat="false" ht="15" hidden="false" customHeight="true" outlineLevel="0" collapsed="false">
      <c r="A779" s="1" t="n">
        <v>778</v>
      </c>
      <c r="B779" s="24" t="s">
        <v>1025</v>
      </c>
      <c r="C779" s="1" t="s">
        <v>29</v>
      </c>
      <c r="D779" s="1" t="s">
        <v>179</v>
      </c>
      <c r="E779" s="1" t="s">
        <v>131</v>
      </c>
      <c r="F779" s="1" t="n">
        <v>0</v>
      </c>
      <c r="G779" s="1" t="n">
        <v>3</v>
      </c>
      <c r="H779" s="28" t="s">
        <v>246</v>
      </c>
      <c r="I779" s="1" t="n">
        <v>3</v>
      </c>
      <c r="J779" s="1" t="n">
        <v>1464.4</v>
      </c>
      <c r="K779" s="1" t="n">
        <v>1445.8</v>
      </c>
      <c r="L779" s="26" t="n">
        <v>0.455</v>
      </c>
      <c r="M779" s="1" t="n">
        <v>29.7</v>
      </c>
      <c r="N779" s="1" t="n">
        <v>35.9</v>
      </c>
      <c r="O779" s="1" t="n">
        <v>1.05</v>
      </c>
      <c r="P779" s="1" t="n">
        <v>1.35</v>
      </c>
      <c r="Q779" s="1" t="n">
        <v>1.3</v>
      </c>
      <c r="R779" s="1" t="n">
        <v>-13.5</v>
      </c>
      <c r="S779" s="1" t="n">
        <v>27.1</v>
      </c>
      <c r="T779" s="1" t="n">
        <v>1450.9</v>
      </c>
      <c r="U779" s="1" t="n">
        <v>1472.9</v>
      </c>
      <c r="V779" s="1" t="s">
        <v>683</v>
      </c>
      <c r="W779" s="1" t="s">
        <v>568</v>
      </c>
    </row>
    <row r="780" customFormat="false" ht="15" hidden="false" customHeight="true" outlineLevel="0" collapsed="false">
      <c r="A780" s="1" t="n">
        <v>779</v>
      </c>
      <c r="B780" s="24" t="s">
        <v>1026</v>
      </c>
      <c r="C780" s="1" t="s">
        <v>32</v>
      </c>
      <c r="D780" s="1" t="s">
        <v>186</v>
      </c>
      <c r="E780" s="1" t="s">
        <v>199</v>
      </c>
      <c r="F780" s="1" t="n">
        <v>2</v>
      </c>
      <c r="G780" s="1" t="n">
        <v>0</v>
      </c>
      <c r="H780" s="27" t="s">
        <v>242</v>
      </c>
      <c r="I780" s="1" t="n">
        <v>2</v>
      </c>
      <c r="J780" s="1" t="n">
        <v>1438.4</v>
      </c>
      <c r="K780" s="1" t="n">
        <v>1463.9</v>
      </c>
      <c r="L780" s="26" t="n">
        <v>0.393</v>
      </c>
      <c r="M780" s="1" t="n">
        <v>23.9</v>
      </c>
      <c r="N780" s="1" t="n">
        <v>19.8</v>
      </c>
      <c r="O780" s="1" t="n">
        <v>1.06</v>
      </c>
      <c r="P780" s="1" t="n">
        <v>1</v>
      </c>
      <c r="Q780" s="1" t="n">
        <v>1.15</v>
      </c>
      <c r="R780" s="1" t="n">
        <v>19.3</v>
      </c>
      <c r="S780" s="1" t="n">
        <v>-12</v>
      </c>
      <c r="T780" s="1" t="n">
        <v>1457.7</v>
      </c>
      <c r="U780" s="1" t="n">
        <v>1451.9</v>
      </c>
      <c r="V780" s="1" t="s">
        <v>1027</v>
      </c>
      <c r="W780" s="1" t="s">
        <v>743</v>
      </c>
    </row>
    <row r="781" customFormat="false" ht="15" hidden="false" customHeight="true" outlineLevel="0" collapsed="false">
      <c r="A781" s="1" t="n">
        <v>780</v>
      </c>
      <c r="B781" s="24" t="s">
        <v>1028</v>
      </c>
      <c r="C781" s="1" t="s">
        <v>30</v>
      </c>
      <c r="D781" s="1" t="s">
        <v>18</v>
      </c>
      <c r="E781" s="1" t="s">
        <v>124</v>
      </c>
      <c r="F781" s="1" t="n">
        <v>4</v>
      </c>
      <c r="G781" s="1" t="n">
        <v>2</v>
      </c>
      <c r="H781" s="27" t="s">
        <v>242</v>
      </c>
      <c r="I781" s="1" t="n">
        <v>2</v>
      </c>
      <c r="J781" s="1" t="n">
        <v>1666.5</v>
      </c>
      <c r="K781" s="1" t="n">
        <v>1517.5</v>
      </c>
      <c r="L781" s="26" t="n">
        <v>0.639</v>
      </c>
      <c r="M781" s="1" t="n">
        <v>19.6</v>
      </c>
      <c r="N781" s="1" t="n">
        <v>17.8</v>
      </c>
      <c r="O781" s="1" t="n">
        <v>0.81</v>
      </c>
      <c r="P781" s="1" t="n">
        <v>1</v>
      </c>
      <c r="Q781" s="1" t="n">
        <v>1.15</v>
      </c>
      <c r="R781" s="1" t="n">
        <v>11</v>
      </c>
      <c r="S781" s="1" t="n">
        <v>-6.4</v>
      </c>
      <c r="T781" s="1" t="n">
        <v>1677.5</v>
      </c>
      <c r="U781" s="1" t="n">
        <v>1511.1</v>
      </c>
      <c r="V781" s="1" t="s">
        <v>617</v>
      </c>
      <c r="W781" s="1" t="s">
        <v>831</v>
      </c>
    </row>
    <row r="782" customFormat="false" ht="15" hidden="false" customHeight="true" outlineLevel="0" collapsed="false">
      <c r="A782" s="1" t="n">
        <v>781</v>
      </c>
      <c r="B782" s="24" t="s">
        <v>1029</v>
      </c>
      <c r="C782" s="1" t="s">
        <v>32</v>
      </c>
      <c r="D782" s="1" t="s">
        <v>197</v>
      </c>
      <c r="E782" s="1" t="s">
        <v>195</v>
      </c>
      <c r="F782" s="1" t="n">
        <v>1</v>
      </c>
      <c r="G782" s="1" t="n">
        <v>3</v>
      </c>
      <c r="H782" s="28" t="s">
        <v>246</v>
      </c>
      <c r="I782" s="1" t="n">
        <v>2</v>
      </c>
      <c r="J782" s="1" t="n">
        <v>1566.2</v>
      </c>
      <c r="K782" s="1" t="n">
        <v>1550.1</v>
      </c>
      <c r="L782" s="26" t="n">
        <v>0.451</v>
      </c>
      <c r="M782" s="1" t="n">
        <v>35.3</v>
      </c>
      <c r="N782" s="1" t="n">
        <v>32.3</v>
      </c>
      <c r="O782" s="1" t="n">
        <v>1.04</v>
      </c>
      <c r="P782" s="1" t="n">
        <v>1.35</v>
      </c>
      <c r="Q782" s="1" t="n">
        <v>1.15</v>
      </c>
      <c r="R782" s="1" t="n">
        <v>-15.9</v>
      </c>
      <c r="S782" s="1" t="n">
        <v>21</v>
      </c>
      <c r="T782" s="1" t="n">
        <v>1550.2</v>
      </c>
      <c r="U782" s="1" t="n">
        <v>1571.1</v>
      </c>
      <c r="V782" s="1" t="s">
        <v>580</v>
      </c>
      <c r="W782" s="1" t="s">
        <v>604</v>
      </c>
    </row>
    <row r="783" customFormat="false" ht="15" hidden="false" customHeight="true" outlineLevel="0" collapsed="false">
      <c r="A783" s="1" t="n">
        <v>782</v>
      </c>
      <c r="B783" s="24" t="s">
        <v>1029</v>
      </c>
      <c r="C783" s="1" t="s">
        <v>29</v>
      </c>
      <c r="D783" s="1" t="s">
        <v>180</v>
      </c>
      <c r="E783" s="1" t="s">
        <v>21</v>
      </c>
      <c r="F783" s="1" t="n">
        <v>3</v>
      </c>
      <c r="G783" s="1" t="n">
        <v>6</v>
      </c>
      <c r="H783" s="28" t="s">
        <v>246</v>
      </c>
      <c r="I783" s="1" t="n">
        <v>3</v>
      </c>
      <c r="J783" s="1" t="n">
        <v>1571.3</v>
      </c>
      <c r="K783" s="1" t="n">
        <v>1654.8</v>
      </c>
      <c r="L783" s="26" t="n">
        <v>0.317</v>
      </c>
      <c r="M783" s="1" t="n">
        <v>29.9</v>
      </c>
      <c r="N783" s="1" t="n">
        <v>32.9</v>
      </c>
      <c r="O783" s="1" t="n">
        <v>0.9</v>
      </c>
      <c r="P783" s="1" t="n">
        <v>1.35</v>
      </c>
      <c r="Q783" s="1" t="n">
        <v>1.3</v>
      </c>
      <c r="R783" s="1" t="n">
        <v>-9.5</v>
      </c>
      <c r="S783" s="1" t="n">
        <v>20.3</v>
      </c>
      <c r="T783" s="1" t="n">
        <v>1561.8</v>
      </c>
      <c r="U783" s="1" t="n">
        <v>1675</v>
      </c>
      <c r="V783" s="1" t="s">
        <v>626</v>
      </c>
      <c r="W783" s="1" t="s">
        <v>583</v>
      </c>
    </row>
    <row r="784" customFormat="false" ht="15" hidden="false" customHeight="true" outlineLevel="0" collapsed="false">
      <c r="A784" s="1" t="n">
        <v>783</v>
      </c>
      <c r="B784" s="24" t="s">
        <v>1030</v>
      </c>
      <c r="C784" s="1" t="s">
        <v>31</v>
      </c>
      <c r="D784" s="1" t="s">
        <v>24</v>
      </c>
      <c r="E784" s="1" t="s">
        <v>147</v>
      </c>
      <c r="F784" s="1" t="n">
        <v>3</v>
      </c>
      <c r="G784" s="1" t="n">
        <v>2</v>
      </c>
      <c r="H784" s="27" t="s">
        <v>242</v>
      </c>
      <c r="I784" s="1" t="n">
        <v>1</v>
      </c>
      <c r="J784" s="1" t="n">
        <v>1683.2</v>
      </c>
      <c r="K784" s="1" t="n">
        <v>1509.4</v>
      </c>
      <c r="L784" s="26" t="n">
        <v>0.671</v>
      </c>
      <c r="M784" s="1" t="n">
        <v>17.8</v>
      </c>
      <c r="N784" s="1" t="n">
        <v>14.9</v>
      </c>
      <c r="O784" s="1" t="n">
        <v>0.78</v>
      </c>
      <c r="P784" s="1" t="n">
        <v>1</v>
      </c>
      <c r="Q784" s="1" t="n">
        <v>1</v>
      </c>
      <c r="R784" s="1" t="n">
        <v>7.7</v>
      </c>
      <c r="S784" s="1" t="n">
        <v>-4.9</v>
      </c>
      <c r="T784" s="1" t="n">
        <v>1690.9</v>
      </c>
      <c r="U784" s="1" t="n">
        <v>1504.5</v>
      </c>
      <c r="V784" s="1" t="s">
        <v>431</v>
      </c>
      <c r="W784" s="1" t="s">
        <v>584</v>
      </c>
    </row>
    <row r="785" customFormat="false" ht="15" hidden="false" customHeight="true" outlineLevel="0" collapsed="false">
      <c r="A785" s="1" t="n">
        <v>784</v>
      </c>
      <c r="B785" s="24" t="s">
        <v>1031</v>
      </c>
      <c r="C785" s="1" t="s">
        <v>30</v>
      </c>
      <c r="D785" s="1" t="s">
        <v>123</v>
      </c>
      <c r="E785" s="1" t="s">
        <v>176</v>
      </c>
      <c r="F785" s="1" t="n">
        <v>1</v>
      </c>
      <c r="G785" s="1" t="n">
        <v>0</v>
      </c>
      <c r="H785" s="27" t="s">
        <v>242</v>
      </c>
      <c r="I785" s="1" t="n">
        <v>1</v>
      </c>
      <c r="J785" s="1" t="n">
        <v>1525.8</v>
      </c>
      <c r="K785" s="1" t="n">
        <v>1470.5</v>
      </c>
      <c r="L785" s="26" t="n">
        <v>0.508</v>
      </c>
      <c r="M785" s="1" t="n">
        <v>23.6</v>
      </c>
      <c r="N785" s="1" t="n">
        <v>18.6</v>
      </c>
      <c r="O785" s="1" t="n">
        <v>0.93</v>
      </c>
      <c r="P785" s="1" t="n">
        <v>1</v>
      </c>
      <c r="Q785" s="1" t="n">
        <v>1</v>
      </c>
      <c r="R785" s="1" t="n">
        <v>14</v>
      </c>
      <c r="S785" s="1" t="n">
        <v>-9.2</v>
      </c>
      <c r="T785" s="1" t="n">
        <v>1539.8</v>
      </c>
      <c r="U785" s="1" t="n">
        <v>1461.4</v>
      </c>
      <c r="V785" s="1" t="s">
        <v>1032</v>
      </c>
      <c r="W785" s="1" t="s">
        <v>695</v>
      </c>
    </row>
    <row r="786" customFormat="false" ht="15" hidden="false" customHeight="true" outlineLevel="0" collapsed="false">
      <c r="A786" s="1" t="n">
        <v>785</v>
      </c>
      <c r="B786" s="24" t="s">
        <v>1031</v>
      </c>
      <c r="C786" s="1" t="s">
        <v>30</v>
      </c>
      <c r="D786" s="1" t="s">
        <v>142</v>
      </c>
      <c r="E786" s="1" t="s">
        <v>181</v>
      </c>
      <c r="F786" s="1" t="n">
        <v>2</v>
      </c>
      <c r="G786" s="1" t="n">
        <v>5</v>
      </c>
      <c r="H786" s="28" t="s">
        <v>246</v>
      </c>
      <c r="I786" s="1" t="n">
        <v>3</v>
      </c>
      <c r="J786" s="1" t="n">
        <v>1510.8</v>
      </c>
      <c r="K786" s="1" t="n">
        <v>1548.9</v>
      </c>
      <c r="L786" s="26" t="n">
        <v>0.376</v>
      </c>
      <c r="M786" s="1" t="n">
        <v>31.8</v>
      </c>
      <c r="N786" s="1" t="n">
        <v>31.8</v>
      </c>
      <c r="O786" s="1" t="n">
        <v>0.95</v>
      </c>
      <c r="P786" s="1" t="n">
        <v>1.35</v>
      </c>
      <c r="Q786" s="1" t="n">
        <v>1.3</v>
      </c>
      <c r="R786" s="1" t="n">
        <v>-11.9</v>
      </c>
      <c r="S786" s="1" t="n">
        <v>21.5</v>
      </c>
      <c r="T786" s="1" t="n">
        <v>1498.8</v>
      </c>
      <c r="U786" s="1" t="n">
        <v>1570.3</v>
      </c>
      <c r="V786" s="1" t="s">
        <v>470</v>
      </c>
      <c r="W786" s="1" t="s">
        <v>608</v>
      </c>
    </row>
    <row r="787" customFormat="false" ht="15" hidden="false" customHeight="true" outlineLevel="0" collapsed="false">
      <c r="A787" s="1" t="n">
        <v>786</v>
      </c>
      <c r="B787" s="24" t="s">
        <v>1033</v>
      </c>
      <c r="C787" s="1" t="s">
        <v>31</v>
      </c>
      <c r="D787" s="1" t="s">
        <v>148</v>
      </c>
      <c r="E787" s="1" t="s">
        <v>177</v>
      </c>
      <c r="F787" s="1" t="n">
        <v>1</v>
      </c>
      <c r="G787" s="1" t="n">
        <v>2</v>
      </c>
      <c r="H787" s="28" t="s">
        <v>246</v>
      </c>
      <c r="I787" s="1" t="n">
        <v>1</v>
      </c>
      <c r="J787" s="1" t="n">
        <v>1459.8</v>
      </c>
      <c r="K787" s="1" t="n">
        <v>1605.7</v>
      </c>
      <c r="L787" s="26" t="n">
        <v>0.245</v>
      </c>
      <c r="M787" s="1" t="n">
        <v>17.8</v>
      </c>
      <c r="N787" s="1" t="n">
        <v>22.1</v>
      </c>
      <c r="O787" s="1" t="n">
        <v>0.82</v>
      </c>
      <c r="P787" s="1" t="n">
        <v>1.35</v>
      </c>
      <c r="Q787" s="1" t="n">
        <v>1</v>
      </c>
      <c r="R787" s="1" t="n">
        <v>-4.4</v>
      </c>
      <c r="S787" s="1" t="n">
        <v>7.6</v>
      </c>
      <c r="T787" s="1" t="n">
        <v>1455.4</v>
      </c>
      <c r="U787" s="1" t="n">
        <v>1613.3</v>
      </c>
      <c r="V787" s="1" t="s">
        <v>462</v>
      </c>
      <c r="W787" s="1" t="s">
        <v>734</v>
      </c>
    </row>
    <row r="788" customFormat="false" ht="15" hidden="false" customHeight="true" outlineLevel="0" collapsed="false">
      <c r="A788" s="1" t="n">
        <v>787</v>
      </c>
      <c r="B788" s="24" t="s">
        <v>1034</v>
      </c>
      <c r="C788" s="1" t="s">
        <v>30</v>
      </c>
      <c r="D788" s="1" t="s">
        <v>116</v>
      </c>
      <c r="E788" s="1" t="s">
        <v>167</v>
      </c>
      <c r="F788" s="1" t="n">
        <v>1</v>
      </c>
      <c r="G788" s="1" t="n">
        <v>1</v>
      </c>
      <c r="H788" s="25" t="s">
        <v>239</v>
      </c>
      <c r="I788" s="1" t="n">
        <v>0</v>
      </c>
      <c r="J788" s="1" t="n">
        <v>1535.6</v>
      </c>
      <c r="K788" s="1" t="n">
        <v>1507.1</v>
      </c>
      <c r="L788" s="26" t="n">
        <v>0.469</v>
      </c>
      <c r="M788" s="1" t="n">
        <v>18</v>
      </c>
      <c r="N788" s="1" t="n">
        <v>23</v>
      </c>
      <c r="O788" s="1" t="n">
        <v>1</v>
      </c>
      <c r="P788" s="1" t="n">
        <v>0.9</v>
      </c>
      <c r="Q788" s="1" t="n">
        <v>1</v>
      </c>
      <c r="R788" s="1" t="n">
        <v>0.6</v>
      </c>
      <c r="S788" s="1" t="n">
        <v>-0.7</v>
      </c>
      <c r="T788" s="1" t="n">
        <v>1536.2</v>
      </c>
      <c r="U788" s="1" t="n">
        <v>1506.4</v>
      </c>
      <c r="V788" s="1" t="s">
        <v>676</v>
      </c>
      <c r="W788" s="1" t="s">
        <v>599</v>
      </c>
    </row>
    <row r="789" customFormat="false" ht="15" hidden="false" customHeight="true" outlineLevel="0" collapsed="false">
      <c r="A789" s="1" t="n">
        <v>788</v>
      </c>
      <c r="B789" s="24" t="s">
        <v>1035</v>
      </c>
      <c r="C789" s="1" t="s">
        <v>31</v>
      </c>
      <c r="D789" s="1" t="s">
        <v>140</v>
      </c>
      <c r="E789" s="1" t="s">
        <v>165</v>
      </c>
      <c r="F789" s="1" t="n">
        <v>1</v>
      </c>
      <c r="G789" s="1" t="n">
        <v>2</v>
      </c>
      <c r="H789" s="28" t="s">
        <v>246</v>
      </c>
      <c r="I789" s="1" t="n">
        <v>1</v>
      </c>
      <c r="J789" s="1" t="n">
        <v>1620.9</v>
      </c>
      <c r="K789" s="1" t="n">
        <v>1494.2</v>
      </c>
      <c r="L789" s="26" t="n">
        <v>0.609</v>
      </c>
      <c r="M789" s="1" t="n">
        <v>38.8</v>
      </c>
      <c r="N789" s="1" t="n">
        <v>30.2</v>
      </c>
      <c r="O789" s="1" t="n">
        <v>1.32</v>
      </c>
      <c r="P789" s="1" t="n">
        <v>1.35</v>
      </c>
      <c r="Q789" s="1" t="n">
        <v>1</v>
      </c>
      <c r="R789" s="1" t="n">
        <v>-23.6</v>
      </c>
      <c r="S789" s="1" t="n">
        <v>21.4</v>
      </c>
      <c r="T789" s="1" t="n">
        <v>1597.3</v>
      </c>
      <c r="U789" s="1" t="n">
        <v>1515.7</v>
      </c>
      <c r="V789" s="1" t="s">
        <v>580</v>
      </c>
      <c r="W789" s="1" t="s">
        <v>442</v>
      </c>
    </row>
    <row r="790" customFormat="false" ht="15" hidden="false" customHeight="true" outlineLevel="0" collapsed="false">
      <c r="A790" s="1" t="n">
        <v>789</v>
      </c>
      <c r="B790" s="24" t="s">
        <v>1036</v>
      </c>
      <c r="C790" s="1" t="s">
        <v>31</v>
      </c>
      <c r="D790" s="1" t="s">
        <v>19</v>
      </c>
      <c r="E790" s="1" t="s">
        <v>178</v>
      </c>
      <c r="F790" s="1" t="n">
        <v>2</v>
      </c>
      <c r="G790" s="1" t="n">
        <v>0</v>
      </c>
      <c r="H790" s="27" t="s">
        <v>242</v>
      </c>
      <c r="I790" s="1" t="n">
        <v>2</v>
      </c>
      <c r="J790" s="1" t="n">
        <v>1677.5</v>
      </c>
      <c r="K790" s="1" t="n">
        <v>1484.7</v>
      </c>
      <c r="L790" s="26" t="n">
        <v>0.695</v>
      </c>
      <c r="M790" s="1" t="n">
        <v>23.1</v>
      </c>
      <c r="N790" s="1" t="n">
        <v>16.6</v>
      </c>
      <c r="O790" s="1" t="n">
        <v>0.76</v>
      </c>
      <c r="P790" s="1" t="n">
        <v>1</v>
      </c>
      <c r="Q790" s="1" t="n">
        <v>1.15</v>
      </c>
      <c r="R790" s="1" t="n">
        <v>11.7</v>
      </c>
      <c r="S790" s="1" t="n">
        <v>-5.1</v>
      </c>
      <c r="T790" s="1" t="n">
        <v>1689.2</v>
      </c>
      <c r="U790" s="1" t="n">
        <v>1479.6</v>
      </c>
      <c r="V790" s="1" t="s">
        <v>557</v>
      </c>
      <c r="W790" s="1" t="s">
        <v>731</v>
      </c>
    </row>
    <row r="791" customFormat="false" ht="15" hidden="false" customHeight="true" outlineLevel="0" collapsed="false">
      <c r="A791" s="1" t="n">
        <v>790</v>
      </c>
      <c r="B791" s="24" t="s">
        <v>1037</v>
      </c>
      <c r="C791" s="1" t="s">
        <v>29</v>
      </c>
      <c r="D791" s="1" t="s">
        <v>23</v>
      </c>
      <c r="E791" s="1" t="s">
        <v>128</v>
      </c>
      <c r="F791" s="1" t="n">
        <v>1</v>
      </c>
      <c r="G791" s="1" t="n">
        <v>1</v>
      </c>
      <c r="H791" s="25" t="s">
        <v>239</v>
      </c>
      <c r="I791" s="1" t="n">
        <v>0</v>
      </c>
      <c r="J791" s="1" t="n">
        <v>1540.3</v>
      </c>
      <c r="K791" s="1" t="n">
        <v>1506.4</v>
      </c>
      <c r="L791" s="26" t="n">
        <v>0.477</v>
      </c>
      <c r="M791" s="1" t="n">
        <v>15.3</v>
      </c>
      <c r="N791" s="1" t="n">
        <v>23</v>
      </c>
      <c r="O791" s="1" t="n">
        <v>1</v>
      </c>
      <c r="P791" s="1" t="n">
        <v>0.9</v>
      </c>
      <c r="Q791" s="1" t="n">
        <v>1</v>
      </c>
      <c r="R791" s="1" t="n">
        <v>0.4</v>
      </c>
      <c r="S791" s="1" t="n">
        <v>-0.5</v>
      </c>
      <c r="T791" s="1" t="n">
        <v>1540.6</v>
      </c>
      <c r="U791" s="1" t="n">
        <v>1505.8</v>
      </c>
      <c r="V791" s="1" t="s">
        <v>728</v>
      </c>
      <c r="W791" s="1" t="s">
        <v>599</v>
      </c>
    </row>
    <row r="792" customFormat="false" ht="15" hidden="false" customHeight="true" outlineLevel="0" collapsed="false">
      <c r="A792" s="1" t="n">
        <v>791</v>
      </c>
      <c r="B792" s="24" t="s">
        <v>1038</v>
      </c>
      <c r="C792" s="1" t="s">
        <v>29</v>
      </c>
      <c r="D792" s="1" t="s">
        <v>162</v>
      </c>
      <c r="E792" s="1" t="s">
        <v>122</v>
      </c>
      <c r="F792" s="1" t="n">
        <v>1</v>
      </c>
      <c r="G792" s="1" t="n">
        <v>2</v>
      </c>
      <c r="H792" s="28" t="s">
        <v>246</v>
      </c>
      <c r="I792" s="1" t="n">
        <v>1</v>
      </c>
      <c r="J792" s="1" t="n">
        <v>1638.6</v>
      </c>
      <c r="K792" s="1" t="n">
        <v>1549.3</v>
      </c>
      <c r="L792" s="26" t="n">
        <v>0.556</v>
      </c>
      <c r="M792" s="1" t="n">
        <v>36.1</v>
      </c>
      <c r="N792" s="1" t="n">
        <v>33</v>
      </c>
      <c r="O792" s="1" t="n">
        <v>1.22</v>
      </c>
      <c r="P792" s="1" t="n">
        <v>1.35</v>
      </c>
      <c r="Q792" s="1" t="n">
        <v>1</v>
      </c>
      <c r="R792" s="1" t="n">
        <v>-20.1</v>
      </c>
      <c r="S792" s="1" t="n">
        <v>21.7</v>
      </c>
      <c r="T792" s="1" t="n">
        <v>1618.5</v>
      </c>
      <c r="U792" s="1" t="n">
        <v>1571</v>
      </c>
      <c r="V792" s="1" t="s">
        <v>689</v>
      </c>
      <c r="W792" s="1" t="s">
        <v>604</v>
      </c>
    </row>
    <row r="793" customFormat="false" ht="15" hidden="false" customHeight="true" outlineLevel="0" collapsed="false">
      <c r="A793" s="1" t="n">
        <v>792</v>
      </c>
      <c r="B793" s="24" t="s">
        <v>1038</v>
      </c>
      <c r="C793" s="1" t="s">
        <v>29</v>
      </c>
      <c r="D793" s="1" t="s">
        <v>132</v>
      </c>
      <c r="E793" s="1" t="s">
        <v>138</v>
      </c>
      <c r="F793" s="1" t="n">
        <v>3</v>
      </c>
      <c r="G793" s="1" t="n">
        <v>0</v>
      </c>
      <c r="H793" s="27" t="s">
        <v>242</v>
      </c>
      <c r="I793" s="1" t="n">
        <v>3</v>
      </c>
      <c r="J793" s="1" t="n">
        <v>1569.8</v>
      </c>
      <c r="K793" s="1" t="n">
        <v>1550.2</v>
      </c>
      <c r="L793" s="26" t="n">
        <v>0.456</v>
      </c>
      <c r="M793" s="1" t="n">
        <v>29.2</v>
      </c>
      <c r="N793" s="1" t="n">
        <v>26.5</v>
      </c>
      <c r="O793" s="1" t="n">
        <v>0.98</v>
      </c>
      <c r="P793" s="1" t="n">
        <v>1</v>
      </c>
      <c r="Q793" s="1" t="n">
        <v>1.3</v>
      </c>
      <c r="R793" s="1" t="n">
        <v>24.6</v>
      </c>
      <c r="S793" s="1" t="n">
        <v>-14.4</v>
      </c>
      <c r="T793" s="1" t="n">
        <v>1594.4</v>
      </c>
      <c r="U793" s="1" t="n">
        <v>1535.8</v>
      </c>
      <c r="V793" s="1" t="s">
        <v>744</v>
      </c>
      <c r="W793" s="1" t="s">
        <v>558</v>
      </c>
    </row>
    <row r="794" customFormat="false" ht="15" hidden="false" customHeight="true" outlineLevel="0" collapsed="false">
      <c r="A794" s="1" t="n">
        <v>793</v>
      </c>
      <c r="B794" s="24" t="s">
        <v>1038</v>
      </c>
      <c r="C794" s="1" t="s">
        <v>29</v>
      </c>
      <c r="D794" s="1" t="s">
        <v>126</v>
      </c>
      <c r="E794" s="1" t="s">
        <v>180</v>
      </c>
      <c r="F794" s="1" t="n">
        <v>1</v>
      </c>
      <c r="G794" s="1" t="n">
        <v>0</v>
      </c>
      <c r="H794" s="27" t="s">
        <v>242</v>
      </c>
      <c r="I794" s="1" t="n">
        <v>1</v>
      </c>
      <c r="J794" s="1" t="n">
        <v>1582.8</v>
      </c>
      <c r="K794" s="1" t="n">
        <v>1561.8</v>
      </c>
      <c r="L794" s="26" t="n">
        <v>0.458</v>
      </c>
      <c r="M794" s="1" t="n">
        <v>25.8</v>
      </c>
      <c r="N794" s="1" t="n">
        <v>16.6</v>
      </c>
      <c r="O794" s="1" t="n">
        <v>0.97</v>
      </c>
      <c r="P794" s="1" t="n">
        <v>1</v>
      </c>
      <c r="Q794" s="1" t="n">
        <v>1</v>
      </c>
      <c r="R794" s="1" t="n">
        <v>16.5</v>
      </c>
      <c r="S794" s="1" t="n">
        <v>-9</v>
      </c>
      <c r="T794" s="1" t="n">
        <v>1599.4</v>
      </c>
      <c r="U794" s="1" t="n">
        <v>1552.9</v>
      </c>
      <c r="V794" s="1" t="s">
        <v>629</v>
      </c>
      <c r="W794" s="1" t="s">
        <v>566</v>
      </c>
    </row>
    <row r="795" customFormat="false" ht="15" hidden="false" customHeight="true" outlineLevel="0" collapsed="false">
      <c r="A795" s="1" t="n">
        <v>794</v>
      </c>
      <c r="B795" s="24" t="s">
        <v>1038</v>
      </c>
      <c r="C795" s="1" t="s">
        <v>29</v>
      </c>
      <c r="D795" s="1" t="s">
        <v>127</v>
      </c>
      <c r="E795" s="1" t="s">
        <v>153</v>
      </c>
      <c r="F795" s="1" t="n">
        <v>0</v>
      </c>
      <c r="G795" s="1" t="n">
        <v>0</v>
      </c>
      <c r="H795" s="25" t="s">
        <v>239</v>
      </c>
      <c r="I795" s="1" t="n">
        <v>0</v>
      </c>
      <c r="J795" s="1" t="n">
        <v>1590.2</v>
      </c>
      <c r="K795" s="1" t="n">
        <v>1503.1</v>
      </c>
      <c r="L795" s="26" t="n">
        <v>0.553</v>
      </c>
      <c r="M795" s="1" t="n">
        <v>20.7</v>
      </c>
      <c r="N795" s="1" t="n">
        <v>23</v>
      </c>
      <c r="O795" s="1" t="n">
        <v>1</v>
      </c>
      <c r="P795" s="1" t="n">
        <v>0.9</v>
      </c>
      <c r="Q795" s="1" t="n">
        <v>1</v>
      </c>
      <c r="R795" s="1" t="n">
        <v>-1.1</v>
      </c>
      <c r="S795" s="1" t="n">
        <v>1.2</v>
      </c>
      <c r="T795" s="1" t="n">
        <v>1589.1</v>
      </c>
      <c r="U795" s="1" t="n">
        <v>1504.3</v>
      </c>
      <c r="V795" s="1" t="s">
        <v>535</v>
      </c>
      <c r="W795" s="1" t="s">
        <v>958</v>
      </c>
    </row>
    <row r="796" customFormat="false" ht="15" hidden="false" customHeight="true" outlineLevel="0" collapsed="false">
      <c r="A796" s="1" t="n">
        <v>795</v>
      </c>
      <c r="B796" s="24" t="s">
        <v>1038</v>
      </c>
      <c r="C796" s="1" t="s">
        <v>29</v>
      </c>
      <c r="D796" s="1" t="s">
        <v>133</v>
      </c>
      <c r="E796" s="1" t="s">
        <v>137</v>
      </c>
      <c r="F796" s="1" t="n">
        <v>0</v>
      </c>
      <c r="G796" s="1" t="n">
        <v>1</v>
      </c>
      <c r="H796" s="28" t="s">
        <v>246</v>
      </c>
      <c r="I796" s="1" t="n">
        <v>1</v>
      </c>
      <c r="J796" s="1" t="n">
        <v>1418.6</v>
      </c>
      <c r="K796" s="1" t="n">
        <v>1511.5</v>
      </c>
      <c r="L796" s="26" t="n">
        <v>0.305</v>
      </c>
      <c r="M796" s="1" t="n">
        <v>20.3</v>
      </c>
      <c r="N796" s="1" t="n">
        <v>27.4</v>
      </c>
      <c r="O796" s="1" t="n">
        <v>0.88</v>
      </c>
      <c r="P796" s="1" t="n">
        <v>1.35</v>
      </c>
      <c r="Q796" s="1" t="n">
        <v>1</v>
      </c>
      <c r="R796" s="1" t="n">
        <v>-6.2</v>
      </c>
      <c r="S796" s="1" t="n">
        <v>11.1</v>
      </c>
      <c r="T796" s="1" t="n">
        <v>1412.4</v>
      </c>
      <c r="U796" s="1" t="n">
        <v>1522.7</v>
      </c>
      <c r="V796" s="1" t="s">
        <v>445</v>
      </c>
      <c r="W796" s="1" t="s">
        <v>480</v>
      </c>
    </row>
    <row r="797" customFormat="false" ht="15" hidden="false" customHeight="true" outlineLevel="0" collapsed="false">
      <c r="A797" s="1" t="n">
        <v>796</v>
      </c>
      <c r="B797" s="24" t="s">
        <v>1039</v>
      </c>
      <c r="C797" s="1" t="s">
        <v>29</v>
      </c>
      <c r="D797" s="1" t="s">
        <v>131</v>
      </c>
      <c r="E797" s="1" t="s">
        <v>121</v>
      </c>
      <c r="F797" s="1" t="n">
        <v>2</v>
      </c>
      <c r="G797" s="1" t="n">
        <v>0</v>
      </c>
      <c r="H797" s="27" t="s">
        <v>242</v>
      </c>
      <c r="I797" s="1" t="n">
        <v>2</v>
      </c>
      <c r="J797" s="1" t="n">
        <v>1472.9</v>
      </c>
      <c r="K797" s="1" t="n">
        <v>1535.7</v>
      </c>
      <c r="L797" s="26" t="n">
        <v>0.343</v>
      </c>
      <c r="M797" s="1" t="n">
        <v>26</v>
      </c>
      <c r="N797" s="1" t="n">
        <v>21.5</v>
      </c>
      <c r="O797" s="1" t="n">
        <v>1.16</v>
      </c>
      <c r="P797" s="1" t="n">
        <v>1</v>
      </c>
      <c r="Q797" s="1" t="n">
        <v>1.15</v>
      </c>
      <c r="R797" s="1" t="n">
        <v>22.3</v>
      </c>
      <c r="S797" s="1" t="n">
        <v>-14.1</v>
      </c>
      <c r="T797" s="1" t="n">
        <v>1495.2</v>
      </c>
      <c r="U797" s="1" t="n">
        <v>1521.6</v>
      </c>
      <c r="V797" s="1" t="s">
        <v>1027</v>
      </c>
      <c r="W797" s="1" t="s">
        <v>566</v>
      </c>
    </row>
    <row r="798" customFormat="false" ht="15" hidden="false" customHeight="true" outlineLevel="0" collapsed="false">
      <c r="A798" s="1" t="n">
        <v>797</v>
      </c>
      <c r="B798" s="24" t="s">
        <v>1040</v>
      </c>
      <c r="C798" s="1" t="s">
        <v>29</v>
      </c>
      <c r="D798" s="1" t="s">
        <v>21</v>
      </c>
      <c r="E798" s="1" t="s">
        <v>179</v>
      </c>
      <c r="F798" s="1" t="n">
        <v>3</v>
      </c>
      <c r="G798" s="1" t="n">
        <v>1</v>
      </c>
      <c r="H798" s="27" t="s">
        <v>242</v>
      </c>
      <c r="I798" s="1" t="n">
        <v>2</v>
      </c>
      <c r="J798" s="1" t="n">
        <v>1675</v>
      </c>
      <c r="K798" s="1" t="n">
        <v>1450.9</v>
      </c>
      <c r="L798" s="26" t="n">
        <v>0.732</v>
      </c>
      <c r="M798" s="1" t="n">
        <v>18.2</v>
      </c>
      <c r="N798" s="1" t="n">
        <v>13.4</v>
      </c>
      <c r="O798" s="1" t="n">
        <v>0.72</v>
      </c>
      <c r="P798" s="1" t="n">
        <v>1</v>
      </c>
      <c r="Q798" s="1" t="n">
        <v>1.15</v>
      </c>
      <c r="R798" s="1" t="n">
        <v>8.5</v>
      </c>
      <c r="S798" s="1" t="n">
        <v>-3.6</v>
      </c>
      <c r="T798" s="1" t="n">
        <v>1683.6</v>
      </c>
      <c r="U798" s="1" t="n">
        <v>1447.3</v>
      </c>
      <c r="V798" s="1" t="s">
        <v>593</v>
      </c>
      <c r="W798" s="1" t="s">
        <v>459</v>
      </c>
    </row>
    <row r="799" customFormat="false" ht="15" hidden="false" customHeight="true" outlineLevel="0" collapsed="false">
      <c r="A799" s="1" t="n">
        <v>798</v>
      </c>
      <c r="B799" s="24" t="s">
        <v>1041</v>
      </c>
      <c r="C799" s="1" t="s">
        <v>29</v>
      </c>
      <c r="D799" s="1" t="s">
        <v>129</v>
      </c>
      <c r="E799" s="1" t="s">
        <v>152</v>
      </c>
      <c r="F799" s="1" t="n">
        <v>0</v>
      </c>
      <c r="G799" s="1" t="n">
        <v>0</v>
      </c>
      <c r="H799" s="25" t="s">
        <v>239</v>
      </c>
      <c r="I799" s="1" t="n">
        <v>0</v>
      </c>
      <c r="J799" s="1" t="n">
        <v>1534</v>
      </c>
      <c r="K799" s="1" t="n">
        <v>1514.1</v>
      </c>
      <c r="L799" s="26" t="n">
        <v>0.457</v>
      </c>
      <c r="M799" s="1" t="n">
        <v>18</v>
      </c>
      <c r="N799" s="1" t="n">
        <v>19.6</v>
      </c>
      <c r="O799" s="1" t="n">
        <v>1</v>
      </c>
      <c r="P799" s="1" t="n">
        <v>0.9</v>
      </c>
      <c r="Q799" s="1" t="n">
        <v>1</v>
      </c>
      <c r="R799" s="1" t="n">
        <v>0.8</v>
      </c>
      <c r="S799" s="1" t="n">
        <v>-0.8</v>
      </c>
      <c r="T799" s="1" t="n">
        <v>1534.8</v>
      </c>
      <c r="U799" s="1" t="n">
        <v>1513.2</v>
      </c>
      <c r="V799" s="1" t="s">
        <v>720</v>
      </c>
      <c r="W799" s="1" t="s">
        <v>589</v>
      </c>
    </row>
    <row r="800" customFormat="false" ht="15" hidden="false" customHeight="true" outlineLevel="0" collapsed="false">
      <c r="A800" s="1" t="n">
        <v>799</v>
      </c>
      <c r="B800" s="24" t="s">
        <v>1042</v>
      </c>
      <c r="C800" s="1" t="s">
        <v>29</v>
      </c>
      <c r="D800" s="1" t="s">
        <v>130</v>
      </c>
      <c r="E800" s="1" t="s">
        <v>125</v>
      </c>
      <c r="F800" s="1" t="n">
        <v>1</v>
      </c>
      <c r="G800" s="1" t="n">
        <v>0</v>
      </c>
      <c r="H800" s="27" t="s">
        <v>242</v>
      </c>
      <c r="I800" s="1" t="n">
        <v>1</v>
      </c>
      <c r="J800" s="1" t="n">
        <v>1633.4</v>
      </c>
      <c r="K800" s="1" t="n">
        <v>1447.5</v>
      </c>
      <c r="L800" s="26" t="n">
        <v>0.686</v>
      </c>
      <c r="M800" s="1" t="n">
        <v>19.4</v>
      </c>
      <c r="N800" s="1" t="n">
        <v>13</v>
      </c>
      <c r="O800" s="1" t="n">
        <v>0.77</v>
      </c>
      <c r="P800" s="1" t="n">
        <v>1</v>
      </c>
      <c r="Q800" s="1" t="n">
        <v>1</v>
      </c>
      <c r="R800" s="1" t="n">
        <v>8</v>
      </c>
      <c r="S800" s="1" t="n">
        <v>-4.1</v>
      </c>
      <c r="T800" s="1" t="n">
        <v>1641.4</v>
      </c>
      <c r="U800" s="1" t="n">
        <v>1443.4</v>
      </c>
      <c r="V800" s="1" t="s">
        <v>593</v>
      </c>
      <c r="W800" s="1" t="s">
        <v>566</v>
      </c>
    </row>
    <row r="801" customFormat="false" ht="15" hidden="false" customHeight="true" outlineLevel="0" collapsed="false">
      <c r="A801" s="1" t="n">
        <v>800</v>
      </c>
      <c r="B801" s="24" t="s">
        <v>1043</v>
      </c>
      <c r="C801" s="1" t="s">
        <v>31</v>
      </c>
      <c r="D801" s="1" t="s">
        <v>147</v>
      </c>
      <c r="E801" s="1" t="s">
        <v>136</v>
      </c>
      <c r="F801" s="1" t="n">
        <v>1</v>
      </c>
      <c r="G801" s="1" t="n">
        <v>2</v>
      </c>
      <c r="H801" s="28" t="s">
        <v>246</v>
      </c>
      <c r="I801" s="1" t="n">
        <v>1</v>
      </c>
      <c r="J801" s="1" t="n">
        <v>1504.5</v>
      </c>
      <c r="K801" s="1" t="n">
        <v>1494.2</v>
      </c>
      <c r="L801" s="26" t="n">
        <v>0.443</v>
      </c>
      <c r="M801" s="1" t="n">
        <v>22.4</v>
      </c>
      <c r="N801" s="1" t="n">
        <v>27.7</v>
      </c>
      <c r="O801" s="1" t="n">
        <v>1.03</v>
      </c>
      <c r="P801" s="1" t="n">
        <v>1.35</v>
      </c>
      <c r="Q801" s="1" t="n">
        <v>1</v>
      </c>
      <c r="R801" s="1" t="n">
        <v>-9.9</v>
      </c>
      <c r="S801" s="1" t="n">
        <v>15</v>
      </c>
      <c r="T801" s="1" t="n">
        <v>1494.6</v>
      </c>
      <c r="U801" s="1" t="n">
        <v>1509.3</v>
      </c>
      <c r="V801" s="1" t="s">
        <v>627</v>
      </c>
      <c r="W801" s="1" t="s">
        <v>772</v>
      </c>
    </row>
    <row r="802" customFormat="false" ht="15" hidden="false" customHeight="true" outlineLevel="0" collapsed="false">
      <c r="A802" s="1" t="n">
        <v>801</v>
      </c>
      <c r="B802" s="24" t="s">
        <v>1043</v>
      </c>
      <c r="C802" s="1" t="s">
        <v>31</v>
      </c>
      <c r="D802" s="1" t="s">
        <v>139</v>
      </c>
      <c r="E802" s="1" t="s">
        <v>148</v>
      </c>
      <c r="F802" s="1" t="n">
        <v>2</v>
      </c>
      <c r="G802" s="1" t="n">
        <v>1</v>
      </c>
      <c r="H802" s="27" t="s">
        <v>242</v>
      </c>
      <c r="I802" s="1" t="n">
        <v>1</v>
      </c>
      <c r="J802" s="1" t="n">
        <v>1474.8</v>
      </c>
      <c r="K802" s="1" t="n">
        <v>1455.4</v>
      </c>
      <c r="L802" s="26" t="n">
        <v>0.456</v>
      </c>
      <c r="M802" s="1" t="n">
        <v>16.6</v>
      </c>
      <c r="N802" s="1" t="n">
        <v>15.8</v>
      </c>
      <c r="O802" s="1" t="n">
        <v>0.98</v>
      </c>
      <c r="P802" s="1" t="n">
        <v>1</v>
      </c>
      <c r="Q802" s="1" t="n">
        <v>1</v>
      </c>
      <c r="R802" s="1" t="n">
        <v>10.7</v>
      </c>
      <c r="S802" s="1" t="n">
        <v>-8.6</v>
      </c>
      <c r="T802" s="1" t="n">
        <v>1485.5</v>
      </c>
      <c r="U802" s="1" t="n">
        <v>1446.8</v>
      </c>
      <c r="V802" s="1" t="s">
        <v>651</v>
      </c>
      <c r="W802" s="1" t="s">
        <v>666</v>
      </c>
    </row>
    <row r="803" customFormat="false" ht="15" hidden="false" customHeight="true" outlineLevel="0" collapsed="false">
      <c r="A803" s="1" t="n">
        <v>802</v>
      </c>
      <c r="B803" s="24" t="s">
        <v>1044</v>
      </c>
      <c r="C803" s="1" t="s">
        <v>31</v>
      </c>
      <c r="D803" s="1" t="s">
        <v>168</v>
      </c>
      <c r="E803" s="1" t="s">
        <v>19</v>
      </c>
      <c r="F803" s="1" t="n">
        <v>0</v>
      </c>
      <c r="G803" s="1" t="n">
        <v>3</v>
      </c>
      <c r="H803" s="28" t="s">
        <v>246</v>
      </c>
      <c r="I803" s="1" t="n">
        <v>3</v>
      </c>
      <c r="J803" s="1" t="n">
        <v>1456.6</v>
      </c>
      <c r="K803" s="1" t="n">
        <v>1689.2</v>
      </c>
      <c r="L803" s="26" t="n">
        <v>0.164</v>
      </c>
      <c r="M803" s="1" t="n">
        <v>20.1</v>
      </c>
      <c r="N803" s="1" t="n">
        <v>32.9</v>
      </c>
      <c r="O803" s="1" t="n">
        <v>0.71</v>
      </c>
      <c r="P803" s="1" t="n">
        <v>1.35</v>
      </c>
      <c r="Q803" s="1" t="n">
        <v>1.3</v>
      </c>
      <c r="R803" s="1" t="n">
        <v>-3.3</v>
      </c>
      <c r="S803" s="1" t="n">
        <v>15.3</v>
      </c>
      <c r="T803" s="1" t="n">
        <v>1453.3</v>
      </c>
      <c r="U803" s="1" t="n">
        <v>1704.5</v>
      </c>
      <c r="V803" s="1" t="s">
        <v>532</v>
      </c>
      <c r="W803" s="1" t="s">
        <v>431</v>
      </c>
    </row>
    <row r="804" customFormat="false" ht="15" hidden="false" customHeight="true" outlineLevel="0" collapsed="false">
      <c r="A804" s="1" t="n">
        <v>803</v>
      </c>
      <c r="B804" s="24" t="s">
        <v>1045</v>
      </c>
      <c r="C804" s="1" t="s">
        <v>31</v>
      </c>
      <c r="D804" s="1" t="s">
        <v>169</v>
      </c>
      <c r="E804" s="1" t="s">
        <v>24</v>
      </c>
      <c r="F804" s="1" t="n">
        <v>1</v>
      </c>
      <c r="G804" s="1" t="n">
        <v>1</v>
      </c>
      <c r="H804" s="25" t="s">
        <v>239</v>
      </c>
      <c r="I804" s="1" t="n">
        <v>0</v>
      </c>
      <c r="J804" s="1" t="n">
        <v>1615.3</v>
      </c>
      <c r="K804" s="1" t="n">
        <v>1690.9</v>
      </c>
      <c r="L804" s="26" t="n">
        <v>0.327</v>
      </c>
      <c r="M804" s="1" t="n">
        <v>25.3</v>
      </c>
      <c r="N804" s="1" t="n">
        <v>27.6</v>
      </c>
      <c r="O804" s="1" t="n">
        <v>1</v>
      </c>
      <c r="P804" s="1" t="n">
        <v>1.15</v>
      </c>
      <c r="Q804" s="1" t="n">
        <v>1</v>
      </c>
      <c r="R804" s="1" t="n">
        <v>4.4</v>
      </c>
      <c r="S804" s="1" t="n">
        <v>-4.8</v>
      </c>
      <c r="T804" s="1" t="n">
        <v>1619.6</v>
      </c>
      <c r="U804" s="1" t="n">
        <v>1686.1</v>
      </c>
      <c r="V804" s="1" t="s">
        <v>553</v>
      </c>
      <c r="W804" s="1" t="s">
        <v>510</v>
      </c>
    </row>
    <row r="805" customFormat="false" ht="15" hidden="false" customHeight="true" outlineLevel="0" collapsed="false">
      <c r="A805" s="1" t="n">
        <v>804</v>
      </c>
      <c r="B805" s="24" t="s">
        <v>1046</v>
      </c>
      <c r="C805" s="1" t="s">
        <v>31</v>
      </c>
      <c r="D805" s="1" t="s">
        <v>165</v>
      </c>
      <c r="E805" s="1" t="s">
        <v>146</v>
      </c>
      <c r="F805" s="1" t="n">
        <v>2</v>
      </c>
      <c r="G805" s="1" t="n">
        <v>2</v>
      </c>
      <c r="H805" s="25" t="s">
        <v>239</v>
      </c>
      <c r="I805" s="1" t="n">
        <v>0</v>
      </c>
      <c r="J805" s="1" t="n">
        <v>1515.7</v>
      </c>
      <c r="K805" s="1" t="n">
        <v>1495.4</v>
      </c>
      <c r="L805" s="26" t="n">
        <v>0.457</v>
      </c>
      <c r="M805" s="1" t="n">
        <v>17.1</v>
      </c>
      <c r="N805" s="1" t="n">
        <v>21.9</v>
      </c>
      <c r="O805" s="1" t="n">
        <v>1</v>
      </c>
      <c r="P805" s="1" t="n">
        <v>0.9</v>
      </c>
      <c r="Q805" s="1" t="n">
        <v>1</v>
      </c>
      <c r="R805" s="1" t="n">
        <v>0.7</v>
      </c>
      <c r="S805" s="1" t="n">
        <v>-0.9</v>
      </c>
      <c r="T805" s="1" t="n">
        <v>1516.4</v>
      </c>
      <c r="U805" s="1" t="n">
        <v>1494.4</v>
      </c>
      <c r="V805" s="1" t="s">
        <v>553</v>
      </c>
      <c r="W805" s="1" t="s">
        <v>773</v>
      </c>
    </row>
    <row r="806" customFormat="false" ht="15" hidden="false" customHeight="true" outlineLevel="0" collapsed="false">
      <c r="A806" s="1" t="n">
        <v>805</v>
      </c>
      <c r="B806" s="24" t="s">
        <v>1047</v>
      </c>
      <c r="C806" s="1" t="s">
        <v>31</v>
      </c>
      <c r="D806" s="1" t="s">
        <v>22</v>
      </c>
      <c r="E806" s="1" t="s">
        <v>170</v>
      </c>
      <c r="F806" s="1" t="n">
        <v>1</v>
      </c>
      <c r="G806" s="1" t="n">
        <v>0</v>
      </c>
      <c r="H806" s="27" t="s">
        <v>242</v>
      </c>
      <c r="I806" s="1" t="n">
        <v>1</v>
      </c>
      <c r="J806" s="1" t="n">
        <v>1640</v>
      </c>
      <c r="K806" s="1" t="n">
        <v>1456.6</v>
      </c>
      <c r="L806" s="26" t="n">
        <v>0.683</v>
      </c>
      <c r="M806" s="1" t="n">
        <v>20.4</v>
      </c>
      <c r="N806" s="1" t="n">
        <v>15.4</v>
      </c>
      <c r="O806" s="1" t="n">
        <v>0.77</v>
      </c>
      <c r="P806" s="1" t="n">
        <v>1</v>
      </c>
      <c r="Q806" s="1" t="n">
        <v>1</v>
      </c>
      <c r="R806" s="1" t="n">
        <v>8.5</v>
      </c>
      <c r="S806" s="1" t="n">
        <v>-4.9</v>
      </c>
      <c r="T806" s="1" t="n">
        <v>1648.5</v>
      </c>
      <c r="U806" s="1" t="n">
        <v>1451.7</v>
      </c>
      <c r="V806" s="1" t="s">
        <v>488</v>
      </c>
      <c r="W806" s="1" t="s">
        <v>731</v>
      </c>
    </row>
    <row r="807" customFormat="false" ht="15" hidden="false" customHeight="true" outlineLevel="0" collapsed="false">
      <c r="A807" s="1" t="n">
        <v>806</v>
      </c>
      <c r="B807" s="24" t="s">
        <v>1048</v>
      </c>
      <c r="C807" s="1" t="s">
        <v>29</v>
      </c>
      <c r="D807" s="1" t="s">
        <v>179</v>
      </c>
      <c r="E807" s="1" t="s">
        <v>23</v>
      </c>
      <c r="F807" s="1" t="n">
        <v>0</v>
      </c>
      <c r="G807" s="1" t="n">
        <v>2</v>
      </c>
      <c r="H807" s="28" t="s">
        <v>246</v>
      </c>
      <c r="I807" s="1" t="n">
        <v>2</v>
      </c>
      <c r="J807" s="1" t="n">
        <v>1447.3</v>
      </c>
      <c r="K807" s="1" t="n">
        <v>1540.6</v>
      </c>
      <c r="L807" s="26" t="n">
        <v>0.305</v>
      </c>
      <c r="M807" s="1" t="n">
        <v>22.1</v>
      </c>
      <c r="N807" s="1" t="n">
        <v>31.5</v>
      </c>
      <c r="O807" s="1" t="n">
        <v>0.88</v>
      </c>
      <c r="P807" s="1" t="n">
        <v>1.35</v>
      </c>
      <c r="Q807" s="1" t="n">
        <v>1.15</v>
      </c>
      <c r="R807" s="1" t="n">
        <v>-6.7</v>
      </c>
      <c r="S807" s="1" t="n">
        <v>15.9</v>
      </c>
      <c r="T807" s="1" t="n">
        <v>1440.6</v>
      </c>
      <c r="U807" s="1" t="n">
        <v>1556.6</v>
      </c>
      <c r="V807" s="1" t="s">
        <v>666</v>
      </c>
      <c r="W807" s="1" t="s">
        <v>608</v>
      </c>
    </row>
    <row r="808" customFormat="false" ht="15" hidden="false" customHeight="true" outlineLevel="0" collapsed="false">
      <c r="A808" s="1" t="n">
        <v>807</v>
      </c>
      <c r="B808" s="24" t="s">
        <v>1049</v>
      </c>
      <c r="C808" s="1" t="s">
        <v>29</v>
      </c>
      <c r="D808" s="1" t="s">
        <v>128</v>
      </c>
      <c r="E808" s="1" t="s">
        <v>126</v>
      </c>
      <c r="F808" s="1" t="n">
        <v>0</v>
      </c>
      <c r="G808" s="1" t="n">
        <v>2</v>
      </c>
      <c r="H808" s="28" t="s">
        <v>246</v>
      </c>
      <c r="I808" s="1" t="n">
        <v>2</v>
      </c>
      <c r="J808" s="1" t="n">
        <v>1505.8</v>
      </c>
      <c r="K808" s="1" t="n">
        <v>1599.4</v>
      </c>
      <c r="L808" s="26" t="n">
        <v>0.304</v>
      </c>
      <c r="M808" s="1" t="n">
        <v>26</v>
      </c>
      <c r="N808" s="1" t="n">
        <v>36.3</v>
      </c>
      <c r="O808" s="1" t="n">
        <v>0.88</v>
      </c>
      <c r="P808" s="1" t="n">
        <v>1.35</v>
      </c>
      <c r="Q808" s="1" t="n">
        <v>1.15</v>
      </c>
      <c r="R808" s="1" t="n">
        <v>-7.9</v>
      </c>
      <c r="S808" s="1" t="n">
        <v>18.3</v>
      </c>
      <c r="T808" s="1" t="n">
        <v>1497.9</v>
      </c>
      <c r="U808" s="1" t="n">
        <v>1617.7</v>
      </c>
      <c r="V808" s="1" t="s">
        <v>594</v>
      </c>
      <c r="W808" s="1" t="s">
        <v>431</v>
      </c>
    </row>
    <row r="809" customFormat="false" ht="15" hidden="false" customHeight="true" outlineLevel="0" collapsed="false">
      <c r="A809" s="1" t="n">
        <v>808</v>
      </c>
      <c r="B809" s="24" t="s">
        <v>1049</v>
      </c>
      <c r="C809" s="1" t="s">
        <v>29</v>
      </c>
      <c r="D809" s="1" t="s">
        <v>153</v>
      </c>
      <c r="E809" s="1" t="s">
        <v>133</v>
      </c>
      <c r="F809" s="1" t="n">
        <v>2</v>
      </c>
      <c r="G809" s="1" t="n">
        <v>1</v>
      </c>
      <c r="H809" s="27" t="s">
        <v>242</v>
      </c>
      <c r="I809" s="1" t="n">
        <v>1</v>
      </c>
      <c r="J809" s="1" t="n">
        <v>1504.3</v>
      </c>
      <c r="K809" s="1" t="n">
        <v>1412.4</v>
      </c>
      <c r="L809" s="26" t="n">
        <v>0.56</v>
      </c>
      <c r="M809" s="1" t="n">
        <v>17.7</v>
      </c>
      <c r="N809" s="1" t="n">
        <v>14.3</v>
      </c>
      <c r="O809" s="1" t="n">
        <v>0.89</v>
      </c>
      <c r="P809" s="1" t="n">
        <v>1</v>
      </c>
      <c r="Q809" s="1" t="n">
        <v>1</v>
      </c>
      <c r="R809" s="1" t="n">
        <v>9.6</v>
      </c>
      <c r="S809" s="1" t="n">
        <v>-6.3</v>
      </c>
      <c r="T809" s="1" t="n">
        <v>1513.9</v>
      </c>
      <c r="U809" s="1" t="n">
        <v>1406.1</v>
      </c>
      <c r="V809" s="1" t="s">
        <v>865</v>
      </c>
      <c r="W809" s="1" t="s">
        <v>489</v>
      </c>
    </row>
    <row r="810" customFormat="false" ht="15" hidden="false" customHeight="true" outlineLevel="0" collapsed="false">
      <c r="A810" s="1" t="n">
        <v>809</v>
      </c>
      <c r="B810" s="24" t="s">
        <v>1049</v>
      </c>
      <c r="C810" s="1" t="s">
        <v>29</v>
      </c>
      <c r="D810" s="1" t="s">
        <v>180</v>
      </c>
      <c r="E810" s="1" t="s">
        <v>131</v>
      </c>
      <c r="F810" s="1" t="n">
        <v>2</v>
      </c>
      <c r="G810" s="1" t="n">
        <v>2</v>
      </c>
      <c r="H810" s="25" t="s">
        <v>239</v>
      </c>
      <c r="I810" s="1" t="n">
        <v>0</v>
      </c>
      <c r="J810" s="1" t="n">
        <v>1552.9</v>
      </c>
      <c r="K810" s="1" t="n">
        <v>1495.2</v>
      </c>
      <c r="L810" s="26" t="n">
        <v>0.511</v>
      </c>
      <c r="M810" s="1" t="n">
        <v>14.5</v>
      </c>
      <c r="N810" s="1" t="n">
        <v>18.6</v>
      </c>
      <c r="O810" s="1" t="n">
        <v>1</v>
      </c>
      <c r="P810" s="1" t="n">
        <v>0.9</v>
      </c>
      <c r="Q810" s="1" t="n">
        <v>1</v>
      </c>
      <c r="R810" s="1" t="n">
        <v>-0.2</v>
      </c>
      <c r="S810" s="1" t="n">
        <v>0.2</v>
      </c>
      <c r="T810" s="1" t="n">
        <v>1552.7</v>
      </c>
      <c r="U810" s="1" t="n">
        <v>1495.4</v>
      </c>
      <c r="V810" s="1" t="s">
        <v>589</v>
      </c>
      <c r="W810" s="1" t="s">
        <v>1050</v>
      </c>
    </row>
    <row r="811" customFormat="false" ht="15" hidden="false" customHeight="true" outlineLevel="0" collapsed="false">
      <c r="A811" s="1" t="n">
        <v>810</v>
      </c>
      <c r="B811" s="24" t="s">
        <v>1049</v>
      </c>
      <c r="C811" s="1" t="s">
        <v>29</v>
      </c>
      <c r="D811" s="1" t="s">
        <v>122</v>
      </c>
      <c r="E811" s="1" t="s">
        <v>127</v>
      </c>
      <c r="F811" s="1" t="n">
        <v>2</v>
      </c>
      <c r="G811" s="1" t="n">
        <v>2</v>
      </c>
      <c r="H811" s="25" t="s">
        <v>239</v>
      </c>
      <c r="I811" s="1" t="n">
        <v>0</v>
      </c>
      <c r="J811" s="1" t="n">
        <v>1571</v>
      </c>
      <c r="K811" s="1" t="n">
        <v>1589.1</v>
      </c>
      <c r="L811" s="26" t="n">
        <v>0.403</v>
      </c>
      <c r="M811" s="1" t="n">
        <v>21.9</v>
      </c>
      <c r="N811" s="1" t="n">
        <v>24</v>
      </c>
      <c r="O811" s="1" t="n">
        <v>1</v>
      </c>
      <c r="P811" s="1" t="n">
        <v>1.15</v>
      </c>
      <c r="Q811" s="1" t="n">
        <v>1</v>
      </c>
      <c r="R811" s="1" t="n">
        <v>2.1</v>
      </c>
      <c r="S811" s="1" t="n">
        <v>-2.3</v>
      </c>
      <c r="T811" s="1" t="n">
        <v>1573.1</v>
      </c>
      <c r="U811" s="1" t="n">
        <v>1586.8</v>
      </c>
      <c r="V811" s="1" t="s">
        <v>685</v>
      </c>
      <c r="W811" s="1" t="s">
        <v>711</v>
      </c>
    </row>
    <row r="812" customFormat="false" ht="15" hidden="false" customHeight="true" outlineLevel="0" collapsed="false">
      <c r="A812" s="1" t="n">
        <v>811</v>
      </c>
      <c r="B812" s="24" t="s">
        <v>1051</v>
      </c>
      <c r="C812" s="1" t="s">
        <v>31</v>
      </c>
      <c r="D812" s="1" t="s">
        <v>177</v>
      </c>
      <c r="E812" s="1" t="s">
        <v>140</v>
      </c>
      <c r="F812" s="1" t="n">
        <v>2</v>
      </c>
      <c r="G812" s="1" t="n">
        <v>2</v>
      </c>
      <c r="H812" s="25" t="s">
        <v>239</v>
      </c>
      <c r="I812" s="1" t="n">
        <v>0</v>
      </c>
      <c r="J812" s="1" t="n">
        <v>1613.3</v>
      </c>
      <c r="K812" s="1" t="n">
        <v>1597.3</v>
      </c>
      <c r="L812" s="26" t="n">
        <v>0.451</v>
      </c>
      <c r="M812" s="1" t="n">
        <v>17.1</v>
      </c>
      <c r="N812" s="1" t="n">
        <v>24</v>
      </c>
      <c r="O812" s="1" t="n">
        <v>1</v>
      </c>
      <c r="P812" s="1" t="n">
        <v>0.9</v>
      </c>
      <c r="Q812" s="1" t="n">
        <v>1</v>
      </c>
      <c r="R812" s="1" t="n">
        <v>0.8</v>
      </c>
      <c r="S812" s="1" t="n">
        <v>-1.2</v>
      </c>
      <c r="T812" s="1" t="n">
        <v>1614.1</v>
      </c>
      <c r="U812" s="1" t="n">
        <v>1596.1</v>
      </c>
      <c r="V812" s="1" t="s">
        <v>685</v>
      </c>
      <c r="W812" s="1" t="s">
        <v>494</v>
      </c>
    </row>
    <row r="813" customFormat="false" ht="15" hidden="false" customHeight="true" outlineLevel="0" collapsed="false">
      <c r="A813" s="1" t="n">
        <v>812</v>
      </c>
      <c r="B813" s="24" t="s">
        <v>1052</v>
      </c>
      <c r="C813" s="1" t="s">
        <v>29</v>
      </c>
      <c r="D813" s="1" t="s">
        <v>137</v>
      </c>
      <c r="E813" s="1" t="s">
        <v>21</v>
      </c>
      <c r="F813" s="1" t="n">
        <v>0</v>
      </c>
      <c r="G813" s="1" t="n">
        <v>5</v>
      </c>
      <c r="H813" s="28" t="s">
        <v>246</v>
      </c>
      <c r="I813" s="1" t="n">
        <v>5</v>
      </c>
      <c r="J813" s="1" t="n">
        <v>1522.7</v>
      </c>
      <c r="K813" s="1" t="n">
        <v>1683.6</v>
      </c>
      <c r="L813" s="26" t="n">
        <v>0.229</v>
      </c>
      <c r="M813" s="1" t="n">
        <v>30.7</v>
      </c>
      <c r="N813" s="1" t="n">
        <v>40</v>
      </c>
      <c r="O813" s="1" t="n">
        <v>0.8</v>
      </c>
      <c r="P813" s="1" t="n">
        <v>1.35</v>
      </c>
      <c r="Q813" s="1" t="n">
        <v>1.5</v>
      </c>
      <c r="R813" s="1" t="n">
        <v>-7</v>
      </c>
      <c r="S813" s="1" t="n">
        <v>21.2</v>
      </c>
      <c r="T813" s="1" t="n">
        <v>1515.6</v>
      </c>
      <c r="U813" s="1" t="n">
        <v>1704.7</v>
      </c>
      <c r="V813" s="1" t="s">
        <v>797</v>
      </c>
      <c r="W813" s="1" t="s">
        <v>722</v>
      </c>
    </row>
    <row r="814" customFormat="false" ht="15" hidden="false" customHeight="true" outlineLevel="0" collapsed="false">
      <c r="A814" s="1" t="n">
        <v>813</v>
      </c>
      <c r="B814" s="24" t="s">
        <v>1053</v>
      </c>
      <c r="C814" s="1" t="s">
        <v>31</v>
      </c>
      <c r="D814" s="1" t="s">
        <v>145</v>
      </c>
      <c r="E814" s="1" t="s">
        <v>20</v>
      </c>
      <c r="F814" s="1" t="n">
        <v>1</v>
      </c>
      <c r="G814" s="1" t="n">
        <v>1</v>
      </c>
      <c r="H814" s="25" t="s">
        <v>239</v>
      </c>
      <c r="I814" s="1" t="n">
        <v>0</v>
      </c>
      <c r="J814" s="1" t="n">
        <v>1584.9</v>
      </c>
      <c r="K814" s="1" t="n">
        <v>1518</v>
      </c>
      <c r="L814" s="26" t="n">
        <v>0.524</v>
      </c>
      <c r="M814" s="1" t="n">
        <v>18</v>
      </c>
      <c r="N814" s="1" t="n">
        <v>19.6</v>
      </c>
      <c r="O814" s="1" t="n">
        <v>1</v>
      </c>
      <c r="P814" s="1" t="n">
        <v>0.9</v>
      </c>
      <c r="Q814" s="1" t="n">
        <v>1</v>
      </c>
      <c r="R814" s="1" t="n">
        <v>-0.4</v>
      </c>
      <c r="S814" s="1" t="n">
        <v>0.5</v>
      </c>
      <c r="T814" s="1" t="n">
        <v>1584.5</v>
      </c>
      <c r="U814" s="1" t="n">
        <v>1518.5</v>
      </c>
      <c r="V814" s="1" t="s">
        <v>899</v>
      </c>
      <c r="W814" s="1" t="s">
        <v>553</v>
      </c>
    </row>
    <row r="815" customFormat="false" ht="15" hidden="false" customHeight="true" outlineLevel="0" collapsed="false">
      <c r="A815" s="1" t="n">
        <v>814</v>
      </c>
      <c r="B815" s="24" t="s">
        <v>1054</v>
      </c>
      <c r="C815" s="1" t="s">
        <v>31</v>
      </c>
      <c r="D815" s="1" t="s">
        <v>178</v>
      </c>
      <c r="E815" s="1" t="s">
        <v>174</v>
      </c>
      <c r="F815" s="1" t="n">
        <v>2</v>
      </c>
      <c r="G815" s="1" t="n">
        <v>0</v>
      </c>
      <c r="H815" s="27" t="s">
        <v>242</v>
      </c>
      <c r="I815" s="1" t="n">
        <v>2</v>
      </c>
      <c r="J815" s="1" t="n">
        <v>1479.6</v>
      </c>
      <c r="K815" s="1" t="n">
        <v>1474.6</v>
      </c>
      <c r="L815" s="26" t="n">
        <v>0.436</v>
      </c>
      <c r="M815" s="1" t="n">
        <v>26.3</v>
      </c>
      <c r="N815" s="1" t="n">
        <v>21.7</v>
      </c>
      <c r="O815" s="1" t="n">
        <v>0.99</v>
      </c>
      <c r="P815" s="1" t="n">
        <v>1</v>
      </c>
      <c r="Q815" s="1" t="n">
        <v>1.15</v>
      </c>
      <c r="R815" s="1" t="n">
        <v>20.1</v>
      </c>
      <c r="S815" s="1" t="n">
        <v>-12.3</v>
      </c>
      <c r="T815" s="1" t="n">
        <v>1499.7</v>
      </c>
      <c r="U815" s="1" t="n">
        <v>1462.4</v>
      </c>
      <c r="V815" s="1" t="s">
        <v>634</v>
      </c>
      <c r="W815" s="1" t="s">
        <v>584</v>
      </c>
    </row>
    <row r="816" customFormat="false" ht="15" hidden="false" customHeight="true" outlineLevel="0" collapsed="false">
      <c r="A816" s="1" t="n">
        <v>815</v>
      </c>
      <c r="B816" s="24" t="s">
        <v>1055</v>
      </c>
      <c r="C816" s="1" t="s">
        <v>29</v>
      </c>
      <c r="D816" s="1" t="s">
        <v>125</v>
      </c>
      <c r="E816" s="1" t="s">
        <v>162</v>
      </c>
      <c r="F816" s="1" t="n">
        <v>2</v>
      </c>
      <c r="G816" s="1" t="n">
        <v>0</v>
      </c>
      <c r="H816" s="27" t="s">
        <v>242</v>
      </c>
      <c r="I816" s="1" t="n">
        <v>2</v>
      </c>
      <c r="J816" s="1" t="n">
        <v>1443.4</v>
      </c>
      <c r="K816" s="1" t="n">
        <v>1618.5</v>
      </c>
      <c r="L816" s="26" t="n">
        <v>0.215</v>
      </c>
      <c r="M816" s="1" t="n">
        <v>32.3</v>
      </c>
      <c r="N816" s="1" t="n">
        <v>34.6</v>
      </c>
      <c r="O816" s="1" t="n">
        <v>1.44</v>
      </c>
      <c r="P816" s="1" t="n">
        <v>1</v>
      </c>
      <c r="Q816" s="1" t="n">
        <v>1.15</v>
      </c>
      <c r="R816" s="1" t="n">
        <v>31.8</v>
      </c>
      <c r="S816" s="1" t="n">
        <v>-27.1</v>
      </c>
      <c r="T816" s="1" t="n">
        <v>1475.2</v>
      </c>
      <c r="U816" s="1" t="n">
        <v>1591.4</v>
      </c>
      <c r="V816" s="1" t="s">
        <v>587</v>
      </c>
      <c r="W816" s="1" t="s">
        <v>800</v>
      </c>
    </row>
    <row r="817" customFormat="false" ht="15" hidden="false" customHeight="true" outlineLevel="0" collapsed="false">
      <c r="A817" s="1" t="n">
        <v>816</v>
      </c>
      <c r="B817" s="24" t="s">
        <v>1055</v>
      </c>
      <c r="C817" s="1" t="s">
        <v>29</v>
      </c>
      <c r="D817" s="1" t="s">
        <v>138</v>
      </c>
      <c r="E817" s="1" t="s">
        <v>129</v>
      </c>
      <c r="F817" s="1" t="n">
        <v>2</v>
      </c>
      <c r="G817" s="1" t="n">
        <v>2</v>
      </c>
      <c r="H817" s="25" t="s">
        <v>239</v>
      </c>
      <c r="I817" s="1" t="n">
        <v>0</v>
      </c>
      <c r="J817" s="1" t="n">
        <v>1535.8</v>
      </c>
      <c r="K817" s="1" t="n">
        <v>1534.8</v>
      </c>
      <c r="L817" s="26" t="n">
        <v>0.43</v>
      </c>
      <c r="M817" s="1" t="n">
        <v>18.8</v>
      </c>
      <c r="N817" s="1" t="n">
        <v>21.9</v>
      </c>
      <c r="O817" s="1" t="n">
        <v>1</v>
      </c>
      <c r="P817" s="1" t="n">
        <v>0.9</v>
      </c>
      <c r="Q817" s="1" t="n">
        <v>1</v>
      </c>
      <c r="R817" s="1" t="n">
        <v>1.3</v>
      </c>
      <c r="S817" s="1" t="n">
        <v>-1.5</v>
      </c>
      <c r="T817" s="1" t="n">
        <v>1537.1</v>
      </c>
      <c r="U817" s="1" t="n">
        <v>1533.2</v>
      </c>
      <c r="V817" s="1" t="s">
        <v>765</v>
      </c>
      <c r="W817" s="1" t="s">
        <v>784</v>
      </c>
    </row>
    <row r="818" customFormat="false" ht="15" hidden="false" customHeight="true" outlineLevel="0" collapsed="false">
      <c r="A818" s="1" t="n">
        <v>817</v>
      </c>
      <c r="B818" s="24" t="s">
        <v>1055</v>
      </c>
      <c r="C818" s="1" t="s">
        <v>31</v>
      </c>
      <c r="D818" s="1" t="s">
        <v>164</v>
      </c>
      <c r="E818" s="1" t="s">
        <v>163</v>
      </c>
      <c r="F818" s="1" t="n">
        <v>2</v>
      </c>
      <c r="G818" s="1" t="n">
        <v>3</v>
      </c>
      <c r="H818" s="28" t="s">
        <v>246</v>
      </c>
      <c r="I818" s="1" t="n">
        <v>1</v>
      </c>
      <c r="J818" s="1" t="n">
        <v>1598.8</v>
      </c>
      <c r="K818" s="1" t="n">
        <v>1462</v>
      </c>
      <c r="L818" s="26" t="n">
        <v>0.622</v>
      </c>
      <c r="M818" s="1" t="n">
        <v>37.9</v>
      </c>
      <c r="N818" s="1" t="n">
        <v>29.3</v>
      </c>
      <c r="O818" s="1" t="n">
        <v>1.34</v>
      </c>
      <c r="P818" s="1" t="n">
        <v>1.35</v>
      </c>
      <c r="Q818" s="1" t="n">
        <v>1</v>
      </c>
      <c r="R818" s="1" t="n">
        <v>-23.6</v>
      </c>
      <c r="S818" s="1" t="n">
        <v>21.1</v>
      </c>
      <c r="T818" s="1" t="n">
        <v>1575.2</v>
      </c>
      <c r="U818" s="1" t="n">
        <v>1483.1</v>
      </c>
      <c r="V818" s="1" t="s">
        <v>481</v>
      </c>
      <c r="W818" s="1" t="s">
        <v>529</v>
      </c>
    </row>
    <row r="819" customFormat="false" ht="15" hidden="false" customHeight="true" outlineLevel="0" collapsed="false">
      <c r="A819" s="1" t="n">
        <v>818</v>
      </c>
      <c r="B819" s="24" t="s">
        <v>1056</v>
      </c>
      <c r="C819" s="1" t="s">
        <v>29</v>
      </c>
      <c r="D819" s="1" t="s">
        <v>121</v>
      </c>
      <c r="E819" s="1" t="s">
        <v>132</v>
      </c>
      <c r="F819" s="1" t="n">
        <v>0</v>
      </c>
      <c r="G819" s="1" t="n">
        <v>2</v>
      </c>
      <c r="H819" s="28" t="s">
        <v>246</v>
      </c>
      <c r="I819" s="1" t="n">
        <v>2</v>
      </c>
      <c r="J819" s="1" t="n">
        <v>1521.6</v>
      </c>
      <c r="K819" s="1" t="n">
        <v>1594.4</v>
      </c>
      <c r="L819" s="26" t="n">
        <v>0.33</v>
      </c>
      <c r="M819" s="1" t="n">
        <v>22.8</v>
      </c>
      <c r="N819" s="1" t="n">
        <v>35.7</v>
      </c>
      <c r="O819" s="1" t="n">
        <v>0.91</v>
      </c>
      <c r="P819" s="1" t="n">
        <v>1.35</v>
      </c>
      <c r="Q819" s="1" t="n">
        <v>1.15</v>
      </c>
      <c r="R819" s="1" t="n">
        <v>-7.5</v>
      </c>
      <c r="S819" s="1" t="n">
        <v>18.9</v>
      </c>
      <c r="T819" s="1" t="n">
        <v>1514.1</v>
      </c>
      <c r="U819" s="1" t="n">
        <v>1613.3</v>
      </c>
      <c r="V819" s="1" t="s">
        <v>627</v>
      </c>
      <c r="W819" s="1" t="s">
        <v>629</v>
      </c>
    </row>
    <row r="820" customFormat="false" ht="15" hidden="false" customHeight="true" outlineLevel="0" collapsed="false">
      <c r="A820" s="1" t="n">
        <v>819</v>
      </c>
      <c r="B820" s="24" t="s">
        <v>1057</v>
      </c>
      <c r="C820" s="1" t="s">
        <v>29</v>
      </c>
      <c r="D820" s="1" t="s">
        <v>152</v>
      </c>
      <c r="E820" s="1" t="s">
        <v>130</v>
      </c>
      <c r="F820" s="1" t="n">
        <v>1</v>
      </c>
      <c r="G820" s="1" t="n">
        <v>3</v>
      </c>
      <c r="H820" s="28" t="s">
        <v>246</v>
      </c>
      <c r="I820" s="1" t="n">
        <v>2</v>
      </c>
      <c r="J820" s="1" t="n">
        <v>1513.2</v>
      </c>
      <c r="K820" s="1" t="n">
        <v>1641.4</v>
      </c>
      <c r="L820" s="26" t="n">
        <v>0.264</v>
      </c>
      <c r="M820" s="1" t="n">
        <v>21.1</v>
      </c>
      <c r="N820" s="1" t="n">
        <v>28.7</v>
      </c>
      <c r="O820" s="1" t="n">
        <v>0.84</v>
      </c>
      <c r="P820" s="1" t="n">
        <v>1.35</v>
      </c>
      <c r="Q820" s="1" t="n">
        <v>1.15</v>
      </c>
      <c r="R820" s="1" t="n">
        <v>-5.6</v>
      </c>
      <c r="S820" s="1" t="n">
        <v>13.3</v>
      </c>
      <c r="T820" s="1" t="n">
        <v>1507.7</v>
      </c>
      <c r="U820" s="1" t="n">
        <v>1654.7</v>
      </c>
      <c r="V820" s="1" t="s">
        <v>646</v>
      </c>
      <c r="W820" s="1" t="s">
        <v>722</v>
      </c>
    </row>
    <row r="821" customFormat="false" ht="15" hidden="false" customHeight="true" outlineLevel="0" collapsed="false">
      <c r="A821" s="1" t="n">
        <v>820</v>
      </c>
      <c r="B821" s="24" t="s">
        <v>1058</v>
      </c>
      <c r="C821" s="1" t="s">
        <v>33</v>
      </c>
      <c r="D821" s="1" t="s">
        <v>155</v>
      </c>
      <c r="E821" s="1" t="s">
        <v>171</v>
      </c>
      <c r="F821" s="1" t="n">
        <v>3</v>
      </c>
      <c r="G821" s="1" t="n">
        <v>2</v>
      </c>
      <c r="H821" s="27" t="s">
        <v>242</v>
      </c>
      <c r="I821" s="1" t="n">
        <v>1</v>
      </c>
      <c r="J821" s="1" t="n">
        <v>1565.9</v>
      </c>
      <c r="K821" s="1" t="n">
        <v>1517</v>
      </c>
      <c r="L821" s="26" t="n">
        <v>0.498</v>
      </c>
      <c r="M821" s="1" t="n">
        <v>17.8</v>
      </c>
      <c r="N821" s="1" t="n">
        <v>15.2</v>
      </c>
      <c r="O821" s="1" t="n">
        <v>0.94</v>
      </c>
      <c r="P821" s="1" t="n">
        <v>1</v>
      </c>
      <c r="Q821" s="1" t="n">
        <v>1</v>
      </c>
      <c r="R821" s="1" t="n">
        <v>10.7</v>
      </c>
      <c r="S821" s="1" t="n">
        <v>-7.6</v>
      </c>
      <c r="T821" s="1" t="n">
        <v>1576.6</v>
      </c>
      <c r="U821" s="1" t="n">
        <v>1509.4</v>
      </c>
      <c r="V821" s="1" t="s">
        <v>617</v>
      </c>
      <c r="W821" s="1" t="s">
        <v>569</v>
      </c>
    </row>
    <row r="822" customFormat="false" ht="15" hidden="false" customHeight="true" outlineLevel="0" collapsed="false">
      <c r="A822" s="1" t="n">
        <v>821</v>
      </c>
      <c r="B822" s="24" t="s">
        <v>1058</v>
      </c>
      <c r="C822" s="1" t="s">
        <v>30</v>
      </c>
      <c r="D822" s="1" t="s">
        <v>151</v>
      </c>
      <c r="E822" s="1" t="s">
        <v>18</v>
      </c>
      <c r="F822" s="1" t="n">
        <v>1</v>
      </c>
      <c r="G822" s="1" t="n">
        <v>2</v>
      </c>
      <c r="H822" s="28" t="s">
        <v>246</v>
      </c>
      <c r="I822" s="1" t="n">
        <v>1</v>
      </c>
      <c r="J822" s="1" t="n">
        <v>1450.5</v>
      </c>
      <c r="K822" s="1" t="n">
        <v>1677.5</v>
      </c>
      <c r="L822" s="26" t="n">
        <v>0.169</v>
      </c>
      <c r="M822" s="1" t="n">
        <v>15.6</v>
      </c>
      <c r="N822" s="1" t="n">
        <v>21.3</v>
      </c>
      <c r="O822" s="1" t="n">
        <v>0.72</v>
      </c>
      <c r="P822" s="1" t="n">
        <v>1.35</v>
      </c>
      <c r="Q822" s="1" t="n">
        <v>1</v>
      </c>
      <c r="R822" s="1" t="n">
        <v>-2.6</v>
      </c>
      <c r="S822" s="1" t="n">
        <v>5.7</v>
      </c>
      <c r="T822" s="1" t="n">
        <v>1447.9</v>
      </c>
      <c r="U822" s="1" t="n">
        <v>1683.2</v>
      </c>
      <c r="V822" s="1" t="s">
        <v>597</v>
      </c>
      <c r="W822" s="1" t="s">
        <v>472</v>
      </c>
    </row>
    <row r="823" customFormat="false" ht="15" hidden="false" customHeight="true" outlineLevel="0" collapsed="false">
      <c r="A823" s="1" t="n">
        <v>822</v>
      </c>
      <c r="B823" s="24" t="s">
        <v>1059</v>
      </c>
      <c r="C823" s="1" t="s">
        <v>29</v>
      </c>
      <c r="D823" s="1" t="s">
        <v>180</v>
      </c>
      <c r="E823" s="1" t="s">
        <v>132</v>
      </c>
      <c r="F823" s="1" t="n">
        <v>1</v>
      </c>
      <c r="G823" s="1" t="n">
        <v>2</v>
      </c>
      <c r="H823" s="28" t="s">
        <v>246</v>
      </c>
      <c r="I823" s="1" t="n">
        <v>1</v>
      </c>
      <c r="J823" s="1" t="n">
        <v>1552.7</v>
      </c>
      <c r="K823" s="1" t="n">
        <v>1613.3</v>
      </c>
      <c r="L823" s="26" t="n">
        <v>0.346</v>
      </c>
      <c r="M823" s="1" t="n">
        <v>20.2</v>
      </c>
      <c r="N823" s="1" t="n">
        <v>28.7</v>
      </c>
      <c r="O823" s="1" t="n">
        <v>0.92</v>
      </c>
      <c r="P823" s="1" t="n">
        <v>1.35</v>
      </c>
      <c r="Q823" s="1" t="n">
        <v>1</v>
      </c>
      <c r="R823" s="1" t="n">
        <v>-7</v>
      </c>
      <c r="S823" s="1" t="n">
        <v>12.8</v>
      </c>
      <c r="T823" s="1" t="n">
        <v>1545.7</v>
      </c>
      <c r="U823" s="1" t="n">
        <v>1626.1</v>
      </c>
      <c r="V823" s="1" t="s">
        <v>646</v>
      </c>
      <c r="W823" s="1" t="s">
        <v>431</v>
      </c>
    </row>
    <row r="824" customFormat="false" ht="15" hidden="false" customHeight="true" outlineLevel="0" collapsed="false">
      <c r="A824" s="1" t="n">
        <v>823</v>
      </c>
      <c r="B824" s="24" t="s">
        <v>1060</v>
      </c>
      <c r="C824" s="1" t="s">
        <v>31</v>
      </c>
      <c r="D824" s="1" t="s">
        <v>170</v>
      </c>
      <c r="E824" s="1" t="s">
        <v>147</v>
      </c>
      <c r="F824" s="1" t="n">
        <v>1</v>
      </c>
      <c r="G824" s="1" t="n">
        <v>1</v>
      </c>
      <c r="H824" s="25" t="s">
        <v>239</v>
      </c>
      <c r="I824" s="1" t="n">
        <v>0</v>
      </c>
      <c r="J824" s="1" t="n">
        <v>1451.7</v>
      </c>
      <c r="K824" s="1" t="n">
        <v>1494.6</v>
      </c>
      <c r="L824" s="26" t="n">
        <v>0.369</v>
      </c>
      <c r="M824" s="1" t="n">
        <v>23</v>
      </c>
      <c r="N824" s="1" t="n">
        <v>19.6</v>
      </c>
      <c r="O824" s="1" t="n">
        <v>1</v>
      </c>
      <c r="P824" s="1" t="n">
        <v>1.15</v>
      </c>
      <c r="Q824" s="1" t="n">
        <v>1</v>
      </c>
      <c r="R824" s="1" t="n">
        <v>3</v>
      </c>
      <c r="S824" s="1" t="n">
        <v>-2.6</v>
      </c>
      <c r="T824" s="1" t="n">
        <v>1454.7</v>
      </c>
      <c r="U824" s="1" t="n">
        <v>1492</v>
      </c>
      <c r="V824" s="1" t="s">
        <v>1003</v>
      </c>
      <c r="W824" s="1" t="s">
        <v>749</v>
      </c>
    </row>
    <row r="825" customFormat="false" ht="15" hidden="false" customHeight="true" outlineLevel="0" collapsed="false">
      <c r="A825" s="1" t="n">
        <v>824</v>
      </c>
      <c r="B825" s="24" t="s">
        <v>1061</v>
      </c>
      <c r="C825" s="1" t="s">
        <v>29</v>
      </c>
      <c r="D825" s="1" t="s">
        <v>153</v>
      </c>
      <c r="E825" s="1" t="s">
        <v>162</v>
      </c>
      <c r="F825" s="1" t="n">
        <v>1</v>
      </c>
      <c r="G825" s="1" t="n">
        <v>1</v>
      </c>
      <c r="H825" s="25" t="s">
        <v>239</v>
      </c>
      <c r="I825" s="1" t="n">
        <v>0</v>
      </c>
      <c r="J825" s="1" t="n">
        <v>1513.9</v>
      </c>
      <c r="K825" s="1" t="n">
        <v>1591.4</v>
      </c>
      <c r="L825" s="26" t="n">
        <v>0.324</v>
      </c>
      <c r="M825" s="1" t="n">
        <v>23</v>
      </c>
      <c r="N825" s="1" t="n">
        <v>23</v>
      </c>
      <c r="O825" s="1" t="n">
        <v>1</v>
      </c>
      <c r="P825" s="1" t="n">
        <v>1.15</v>
      </c>
      <c r="Q825" s="1" t="n">
        <v>1</v>
      </c>
      <c r="R825" s="1" t="n">
        <v>4</v>
      </c>
      <c r="S825" s="1" t="n">
        <v>-4</v>
      </c>
      <c r="T825" s="1" t="n">
        <v>1517.9</v>
      </c>
      <c r="U825" s="1" t="n">
        <v>1587.3</v>
      </c>
      <c r="V825" s="1" t="s">
        <v>899</v>
      </c>
      <c r="W825" s="1" t="s">
        <v>728</v>
      </c>
    </row>
    <row r="826" customFormat="false" ht="15" hidden="false" customHeight="true" outlineLevel="0" collapsed="false">
      <c r="A826" s="1" t="n">
        <v>825</v>
      </c>
      <c r="B826" s="24" t="s">
        <v>1061</v>
      </c>
      <c r="C826" s="1" t="s">
        <v>29</v>
      </c>
      <c r="D826" s="1" t="s">
        <v>23</v>
      </c>
      <c r="E826" s="1" t="s">
        <v>137</v>
      </c>
      <c r="F826" s="1" t="n">
        <v>4</v>
      </c>
      <c r="G826" s="1" t="n">
        <v>1</v>
      </c>
      <c r="H826" s="27" t="s">
        <v>242</v>
      </c>
      <c r="I826" s="1" t="n">
        <v>3</v>
      </c>
      <c r="J826" s="1" t="n">
        <v>1556.6</v>
      </c>
      <c r="K826" s="1" t="n">
        <v>1515.6</v>
      </c>
      <c r="L826" s="26" t="n">
        <v>0.487</v>
      </c>
      <c r="M826" s="1" t="n">
        <v>24.7</v>
      </c>
      <c r="N826" s="1" t="n">
        <v>23.4</v>
      </c>
      <c r="O826" s="1" t="n">
        <v>0.95</v>
      </c>
      <c r="P826" s="1" t="n">
        <v>1</v>
      </c>
      <c r="Q826" s="1" t="n">
        <v>1.3</v>
      </c>
      <c r="R826" s="1" t="n">
        <v>20.1</v>
      </c>
      <c r="S826" s="1" t="n">
        <v>-12</v>
      </c>
      <c r="T826" s="1" t="n">
        <v>1576.6</v>
      </c>
      <c r="U826" s="1" t="n">
        <v>1503.6</v>
      </c>
      <c r="V826" s="1" t="s">
        <v>397</v>
      </c>
      <c r="W826" s="1" t="s">
        <v>485</v>
      </c>
    </row>
    <row r="827" customFormat="false" ht="15" hidden="false" customHeight="true" outlineLevel="0" collapsed="false">
      <c r="A827" s="1" t="n">
        <v>826</v>
      </c>
      <c r="B827" s="24" t="s">
        <v>1061</v>
      </c>
      <c r="C827" s="1" t="s">
        <v>29</v>
      </c>
      <c r="D827" s="1" t="s">
        <v>133</v>
      </c>
      <c r="E827" s="1" t="s">
        <v>152</v>
      </c>
      <c r="F827" s="1" t="n">
        <v>0</v>
      </c>
      <c r="G827" s="1" t="n">
        <v>5</v>
      </c>
      <c r="H827" s="28" t="s">
        <v>246</v>
      </c>
      <c r="I827" s="1" t="n">
        <v>5</v>
      </c>
      <c r="J827" s="1" t="n">
        <v>1406.1</v>
      </c>
      <c r="K827" s="1" t="n">
        <v>1507.7</v>
      </c>
      <c r="L827" s="26" t="n">
        <v>0.295</v>
      </c>
      <c r="M827" s="1" t="n">
        <v>28.6</v>
      </c>
      <c r="N827" s="1" t="n">
        <v>34.6</v>
      </c>
      <c r="O827" s="1" t="n">
        <v>0.87</v>
      </c>
      <c r="P827" s="1" t="n">
        <v>1.35</v>
      </c>
      <c r="Q827" s="1" t="n">
        <v>1.5</v>
      </c>
      <c r="R827" s="1" t="n">
        <v>-8.4</v>
      </c>
      <c r="S827" s="1" t="n">
        <v>20.6</v>
      </c>
      <c r="T827" s="1" t="n">
        <v>1397.7</v>
      </c>
      <c r="U827" s="1" t="n">
        <v>1528.2</v>
      </c>
      <c r="V827" s="1" t="s">
        <v>492</v>
      </c>
      <c r="W827" s="1" t="s">
        <v>502</v>
      </c>
    </row>
    <row r="828" customFormat="false" ht="15" hidden="false" customHeight="true" outlineLevel="0" collapsed="false">
      <c r="A828" s="1" t="n">
        <v>827</v>
      </c>
      <c r="B828" s="24" t="s">
        <v>1061</v>
      </c>
      <c r="C828" s="1" t="s">
        <v>29</v>
      </c>
      <c r="D828" s="1" t="s">
        <v>138</v>
      </c>
      <c r="E828" s="1" t="s">
        <v>179</v>
      </c>
      <c r="F828" s="1" t="n">
        <v>2</v>
      </c>
      <c r="G828" s="1" t="n">
        <v>1</v>
      </c>
      <c r="H828" s="27" t="s">
        <v>242</v>
      </c>
      <c r="I828" s="1" t="n">
        <v>1</v>
      </c>
      <c r="J828" s="1" t="n">
        <v>1537.1</v>
      </c>
      <c r="K828" s="1" t="n">
        <v>1440.6</v>
      </c>
      <c r="L828" s="26" t="n">
        <v>0.567</v>
      </c>
      <c r="M828" s="1" t="n">
        <v>17.6</v>
      </c>
      <c r="N828" s="1" t="n">
        <v>14.2</v>
      </c>
      <c r="O828" s="1" t="n">
        <v>0.88</v>
      </c>
      <c r="P828" s="1" t="n">
        <v>1</v>
      </c>
      <c r="Q828" s="1" t="n">
        <v>1</v>
      </c>
      <c r="R828" s="1" t="n">
        <v>9.4</v>
      </c>
      <c r="S828" s="1" t="n">
        <v>-6.2</v>
      </c>
      <c r="T828" s="1" t="n">
        <v>1546.5</v>
      </c>
      <c r="U828" s="1" t="n">
        <v>1434.4</v>
      </c>
      <c r="V828" s="1" t="s">
        <v>673</v>
      </c>
      <c r="W828" s="1" t="s">
        <v>743</v>
      </c>
    </row>
    <row r="829" customFormat="false" ht="15" hidden="false" customHeight="true" outlineLevel="0" collapsed="false">
      <c r="A829" s="1" t="n">
        <v>828</v>
      </c>
      <c r="B829" s="24" t="s">
        <v>1061</v>
      </c>
      <c r="C829" s="1" t="s">
        <v>29</v>
      </c>
      <c r="D829" s="1" t="s">
        <v>127</v>
      </c>
      <c r="E829" s="1" t="s">
        <v>128</v>
      </c>
      <c r="F829" s="1" t="n">
        <v>1</v>
      </c>
      <c r="G829" s="1" t="n">
        <v>0</v>
      </c>
      <c r="H829" s="27" t="s">
        <v>242</v>
      </c>
      <c r="I829" s="1" t="n">
        <v>1</v>
      </c>
      <c r="J829" s="1" t="n">
        <v>1586.8</v>
      </c>
      <c r="K829" s="1" t="n">
        <v>1497.9</v>
      </c>
      <c r="L829" s="26" t="n">
        <v>0.556</v>
      </c>
      <c r="M829" s="1" t="n">
        <v>20.4</v>
      </c>
      <c r="N829" s="1" t="n">
        <v>17.8</v>
      </c>
      <c r="O829" s="1" t="n">
        <v>0.89</v>
      </c>
      <c r="P829" s="1" t="n">
        <v>1</v>
      </c>
      <c r="Q829" s="1" t="n">
        <v>1</v>
      </c>
      <c r="R829" s="1" t="n">
        <v>11.1</v>
      </c>
      <c r="S829" s="1" t="n">
        <v>-7.9</v>
      </c>
      <c r="T829" s="1" t="n">
        <v>1597.9</v>
      </c>
      <c r="U829" s="1" t="n">
        <v>1490</v>
      </c>
      <c r="V829" s="1" t="s">
        <v>463</v>
      </c>
      <c r="W829" s="1" t="s">
        <v>457</v>
      </c>
    </row>
    <row r="830" customFormat="false" ht="15" hidden="false" customHeight="true" outlineLevel="0" collapsed="false">
      <c r="A830" s="1" t="n">
        <v>829</v>
      </c>
      <c r="B830" s="24" t="s">
        <v>1062</v>
      </c>
      <c r="C830" s="1" t="s">
        <v>33</v>
      </c>
      <c r="D830" s="1" t="s">
        <v>150</v>
      </c>
      <c r="E830" s="1" t="s">
        <v>143</v>
      </c>
      <c r="F830" s="1" t="n">
        <v>3</v>
      </c>
      <c r="G830" s="1" t="n">
        <v>1</v>
      </c>
      <c r="H830" s="27" t="s">
        <v>242</v>
      </c>
      <c r="I830" s="1" t="n">
        <v>2</v>
      </c>
      <c r="J830" s="1" t="n">
        <v>1459.1</v>
      </c>
      <c r="K830" s="1" t="n">
        <v>1524.9</v>
      </c>
      <c r="L830" s="26" t="n">
        <v>0.339</v>
      </c>
      <c r="M830" s="1" t="n">
        <v>22.8</v>
      </c>
      <c r="N830" s="1" t="n">
        <v>25.4</v>
      </c>
      <c r="O830" s="1" t="n">
        <v>1.16</v>
      </c>
      <c r="P830" s="1" t="n">
        <v>1</v>
      </c>
      <c r="Q830" s="1" t="n">
        <v>1.15</v>
      </c>
      <c r="R830" s="1" t="n">
        <v>19.6</v>
      </c>
      <c r="S830" s="1" t="n">
        <v>-16.8</v>
      </c>
      <c r="T830" s="1" t="n">
        <v>1478.7</v>
      </c>
      <c r="U830" s="1" t="n">
        <v>1508.1</v>
      </c>
      <c r="V830" s="1" t="s">
        <v>651</v>
      </c>
      <c r="W830" s="1" t="s">
        <v>520</v>
      </c>
    </row>
    <row r="831" customFormat="false" ht="15" hidden="false" customHeight="true" outlineLevel="0" collapsed="false">
      <c r="A831" s="1" t="n">
        <v>830</v>
      </c>
      <c r="B831" s="24" t="s">
        <v>1063</v>
      </c>
      <c r="C831" s="1" t="s">
        <v>31</v>
      </c>
      <c r="D831" s="1" t="s">
        <v>140</v>
      </c>
      <c r="E831" s="1" t="s">
        <v>22</v>
      </c>
      <c r="F831" s="1" t="n">
        <v>0</v>
      </c>
      <c r="G831" s="1" t="n">
        <v>3</v>
      </c>
      <c r="H831" s="28" t="s">
        <v>246</v>
      </c>
      <c r="I831" s="1" t="n">
        <v>3</v>
      </c>
      <c r="J831" s="1" t="n">
        <v>1596.1</v>
      </c>
      <c r="K831" s="1" t="n">
        <v>1648.5</v>
      </c>
      <c r="L831" s="26" t="n">
        <v>0.357</v>
      </c>
      <c r="M831" s="1" t="n">
        <v>31.2</v>
      </c>
      <c r="N831" s="1" t="n">
        <v>40</v>
      </c>
      <c r="O831" s="1" t="n">
        <v>0.93</v>
      </c>
      <c r="P831" s="1" t="n">
        <v>1.35</v>
      </c>
      <c r="Q831" s="1" t="n">
        <v>1.3</v>
      </c>
      <c r="R831" s="1" t="n">
        <v>-11.1</v>
      </c>
      <c r="S831" s="1" t="n">
        <v>26.3</v>
      </c>
      <c r="T831" s="1" t="n">
        <v>1585</v>
      </c>
      <c r="U831" s="1" t="n">
        <v>1674.8</v>
      </c>
      <c r="V831" s="1" t="s">
        <v>646</v>
      </c>
      <c r="W831" s="1" t="s">
        <v>629</v>
      </c>
    </row>
    <row r="832" customFormat="false" ht="15" hidden="false" customHeight="true" outlineLevel="0" collapsed="false">
      <c r="A832" s="1" t="n">
        <v>831</v>
      </c>
      <c r="B832" s="24" t="s">
        <v>1064</v>
      </c>
      <c r="C832" s="1" t="s">
        <v>29</v>
      </c>
      <c r="D832" s="1" t="s">
        <v>129</v>
      </c>
      <c r="E832" s="1" t="s">
        <v>130</v>
      </c>
      <c r="F832" s="1" t="n">
        <v>1</v>
      </c>
      <c r="G832" s="1" t="n">
        <v>1</v>
      </c>
      <c r="H832" s="25" t="s">
        <v>239</v>
      </c>
      <c r="I832" s="1" t="n">
        <v>0</v>
      </c>
      <c r="J832" s="1" t="n">
        <v>1533.2</v>
      </c>
      <c r="K832" s="1" t="n">
        <v>1654.7</v>
      </c>
      <c r="L832" s="26" t="n">
        <v>0.271</v>
      </c>
      <c r="M832" s="1" t="n">
        <v>23</v>
      </c>
      <c r="N832" s="1" t="n">
        <v>25.3</v>
      </c>
      <c r="O832" s="1" t="n">
        <v>1</v>
      </c>
      <c r="P832" s="1" t="n">
        <v>1.15</v>
      </c>
      <c r="Q832" s="1" t="n">
        <v>1</v>
      </c>
      <c r="R832" s="1" t="n">
        <v>5.3</v>
      </c>
      <c r="S832" s="1" t="n">
        <v>-5.8</v>
      </c>
      <c r="T832" s="1" t="n">
        <v>1538.5</v>
      </c>
      <c r="U832" s="1" t="n">
        <v>1648.9</v>
      </c>
      <c r="V832" s="1" t="s">
        <v>624</v>
      </c>
      <c r="W832" s="1" t="s">
        <v>693</v>
      </c>
    </row>
    <row r="833" customFormat="false" ht="15" hidden="false" customHeight="true" outlineLevel="0" collapsed="false">
      <c r="A833" s="1" t="n">
        <v>832</v>
      </c>
      <c r="B833" s="24" t="s">
        <v>1065</v>
      </c>
      <c r="C833" s="1" t="s">
        <v>33</v>
      </c>
      <c r="D833" s="1" t="s">
        <v>144</v>
      </c>
      <c r="E833" s="1" t="s">
        <v>159</v>
      </c>
      <c r="F833" s="1" t="n">
        <v>1</v>
      </c>
      <c r="G833" s="1" t="n">
        <v>1</v>
      </c>
      <c r="H833" s="25" t="s">
        <v>239</v>
      </c>
      <c r="I833" s="1" t="n">
        <v>0</v>
      </c>
      <c r="J833" s="1" t="n">
        <v>1593.1</v>
      </c>
      <c r="K833" s="1" t="n">
        <v>1477.5</v>
      </c>
      <c r="L833" s="26" t="n">
        <v>0.593</v>
      </c>
      <c r="M833" s="1" t="n">
        <v>18</v>
      </c>
      <c r="N833" s="1" t="n">
        <v>19.6</v>
      </c>
      <c r="O833" s="1" t="n">
        <v>1</v>
      </c>
      <c r="P833" s="1" t="n">
        <v>0.9</v>
      </c>
      <c r="Q833" s="1" t="n">
        <v>1</v>
      </c>
      <c r="R833" s="1" t="n">
        <v>-1.7</v>
      </c>
      <c r="S833" s="1" t="n">
        <v>1.8</v>
      </c>
      <c r="T833" s="1" t="n">
        <v>1591.4</v>
      </c>
      <c r="U833" s="1" t="n">
        <v>1479.3</v>
      </c>
      <c r="V833" s="1" t="s">
        <v>711</v>
      </c>
      <c r="W833" s="1" t="s">
        <v>773</v>
      </c>
    </row>
    <row r="834" customFormat="false" ht="15" hidden="false" customHeight="true" outlineLevel="0" collapsed="false">
      <c r="A834" s="1" t="n">
        <v>833</v>
      </c>
      <c r="B834" s="24" t="s">
        <v>1066</v>
      </c>
      <c r="C834" s="1" t="s">
        <v>31</v>
      </c>
      <c r="D834" s="1" t="s">
        <v>163</v>
      </c>
      <c r="E834" s="1" t="s">
        <v>165</v>
      </c>
      <c r="F834" s="1" t="n">
        <v>0</v>
      </c>
      <c r="G834" s="1" t="n">
        <v>0</v>
      </c>
      <c r="H834" s="25" t="s">
        <v>239</v>
      </c>
      <c r="I834" s="1" t="n">
        <v>0</v>
      </c>
      <c r="J834" s="1" t="n">
        <v>1483.1</v>
      </c>
      <c r="K834" s="1" t="n">
        <v>1516.4</v>
      </c>
      <c r="L834" s="26" t="n">
        <v>0.382</v>
      </c>
      <c r="M834" s="1" t="n">
        <v>19.6</v>
      </c>
      <c r="N834" s="1" t="n">
        <v>23</v>
      </c>
      <c r="O834" s="1" t="n">
        <v>1</v>
      </c>
      <c r="P834" s="1" t="n">
        <v>1.15</v>
      </c>
      <c r="Q834" s="1" t="n">
        <v>1</v>
      </c>
      <c r="R834" s="1" t="n">
        <v>2.3</v>
      </c>
      <c r="S834" s="1" t="n">
        <v>-2.7</v>
      </c>
      <c r="T834" s="1" t="n">
        <v>1485.4</v>
      </c>
      <c r="U834" s="1" t="n">
        <v>1513.7</v>
      </c>
      <c r="V834" s="1" t="s">
        <v>553</v>
      </c>
      <c r="W834" s="1" t="s">
        <v>708</v>
      </c>
    </row>
    <row r="835" customFormat="false" ht="15" hidden="false" customHeight="true" outlineLevel="0" collapsed="false">
      <c r="A835" s="1" t="n">
        <v>834</v>
      </c>
      <c r="B835" s="24" t="s">
        <v>1067</v>
      </c>
      <c r="C835" s="1" t="s">
        <v>33</v>
      </c>
      <c r="D835" s="1" t="s">
        <v>172</v>
      </c>
      <c r="E835" s="1" t="s">
        <v>160</v>
      </c>
      <c r="F835" s="1" t="n">
        <v>1</v>
      </c>
      <c r="G835" s="1" t="n">
        <v>0</v>
      </c>
      <c r="H835" s="27" t="s">
        <v>242</v>
      </c>
      <c r="I835" s="1" t="n">
        <v>1</v>
      </c>
      <c r="J835" s="1" t="n">
        <v>1596.7</v>
      </c>
      <c r="K835" s="1" t="n">
        <v>1446.3</v>
      </c>
      <c r="L835" s="26" t="n">
        <v>0.641</v>
      </c>
      <c r="M835" s="1" t="n">
        <v>20.5</v>
      </c>
      <c r="N835" s="1" t="n">
        <v>16.2</v>
      </c>
      <c r="O835" s="1" t="n">
        <v>0.81</v>
      </c>
      <c r="P835" s="1" t="n">
        <v>1</v>
      </c>
      <c r="Q835" s="1" t="n">
        <v>1</v>
      </c>
      <c r="R835" s="1" t="n">
        <v>9.4</v>
      </c>
      <c r="S835" s="1" t="n">
        <v>-5.8</v>
      </c>
      <c r="T835" s="1" t="n">
        <v>1606.1</v>
      </c>
      <c r="U835" s="1" t="n">
        <v>1440.5</v>
      </c>
      <c r="V835" s="1" t="s">
        <v>469</v>
      </c>
      <c r="W835" s="1" t="s">
        <v>746</v>
      </c>
    </row>
    <row r="836" customFormat="false" ht="15" hidden="false" customHeight="true" outlineLevel="0" collapsed="false">
      <c r="A836" s="1" t="n">
        <v>835</v>
      </c>
      <c r="B836" s="24" t="s">
        <v>1068</v>
      </c>
      <c r="C836" s="1" t="s">
        <v>31</v>
      </c>
      <c r="D836" s="1" t="s">
        <v>148</v>
      </c>
      <c r="E836" s="1" t="s">
        <v>168</v>
      </c>
      <c r="F836" s="1" t="n">
        <v>1</v>
      </c>
      <c r="G836" s="1" t="n">
        <v>2</v>
      </c>
      <c r="H836" s="28" t="s">
        <v>246</v>
      </c>
      <c r="I836" s="1" t="n">
        <v>1</v>
      </c>
      <c r="J836" s="1" t="n">
        <v>1446.8</v>
      </c>
      <c r="K836" s="1" t="n">
        <v>1453.3</v>
      </c>
      <c r="L836" s="26" t="n">
        <v>0.419</v>
      </c>
      <c r="M836" s="1" t="n">
        <v>21.6</v>
      </c>
      <c r="N836" s="1" t="n">
        <v>22.8</v>
      </c>
      <c r="O836" s="1" t="n">
        <v>0.99</v>
      </c>
      <c r="P836" s="1" t="n">
        <v>1.35</v>
      </c>
      <c r="Q836" s="1" t="n">
        <v>1</v>
      </c>
      <c r="R836" s="1" t="n">
        <v>-9.1</v>
      </c>
      <c r="S836" s="1" t="n">
        <v>11.8</v>
      </c>
      <c r="T836" s="1" t="n">
        <v>1437.8</v>
      </c>
      <c r="U836" s="1" t="n">
        <v>1465.1</v>
      </c>
      <c r="V836" s="1" t="s">
        <v>743</v>
      </c>
      <c r="W836" s="1" t="s">
        <v>568</v>
      </c>
    </row>
    <row r="837" customFormat="false" ht="15" hidden="false" customHeight="true" outlineLevel="0" collapsed="false">
      <c r="A837" s="1" t="n">
        <v>836</v>
      </c>
      <c r="B837" s="24" t="s">
        <v>1069</v>
      </c>
      <c r="C837" s="1" t="s">
        <v>31</v>
      </c>
      <c r="D837" s="1" t="s">
        <v>174</v>
      </c>
      <c r="E837" s="1" t="s">
        <v>136</v>
      </c>
      <c r="F837" s="1" t="n">
        <v>0</v>
      </c>
      <c r="G837" s="1" t="n">
        <v>0</v>
      </c>
      <c r="H837" s="25" t="s">
        <v>239</v>
      </c>
      <c r="I837" s="1" t="n">
        <v>0</v>
      </c>
      <c r="J837" s="1" t="n">
        <v>1462.4</v>
      </c>
      <c r="K837" s="1" t="n">
        <v>1509.3</v>
      </c>
      <c r="L837" s="26" t="n">
        <v>0.364</v>
      </c>
      <c r="M837" s="1" t="n">
        <v>19.6</v>
      </c>
      <c r="N837" s="1" t="n">
        <v>23</v>
      </c>
      <c r="O837" s="1" t="n">
        <v>1</v>
      </c>
      <c r="P837" s="1" t="n">
        <v>1.15</v>
      </c>
      <c r="Q837" s="1" t="n">
        <v>1</v>
      </c>
      <c r="R837" s="1" t="n">
        <v>2.7</v>
      </c>
      <c r="S837" s="1" t="n">
        <v>-3.1</v>
      </c>
      <c r="T837" s="1" t="n">
        <v>1465</v>
      </c>
      <c r="U837" s="1" t="n">
        <v>1506.1</v>
      </c>
      <c r="V837" s="1" t="s">
        <v>589</v>
      </c>
      <c r="W837" s="1" t="s">
        <v>638</v>
      </c>
    </row>
    <row r="838" customFormat="false" ht="15" hidden="false" customHeight="true" outlineLevel="0" collapsed="false">
      <c r="A838" s="1" t="n">
        <v>837</v>
      </c>
      <c r="B838" s="24" t="s">
        <v>1069</v>
      </c>
      <c r="C838" s="1" t="s">
        <v>33</v>
      </c>
      <c r="D838" s="1" t="s">
        <v>157</v>
      </c>
      <c r="E838" s="1" t="s">
        <v>158</v>
      </c>
      <c r="F838" s="1" t="n">
        <v>0</v>
      </c>
      <c r="G838" s="1" t="n">
        <v>1</v>
      </c>
      <c r="H838" s="28" t="s">
        <v>246</v>
      </c>
      <c r="I838" s="1" t="n">
        <v>1</v>
      </c>
      <c r="J838" s="1" t="n">
        <v>1559.8</v>
      </c>
      <c r="K838" s="1" t="n">
        <v>1553.8</v>
      </c>
      <c r="L838" s="26" t="n">
        <v>0.437</v>
      </c>
      <c r="M838" s="1" t="n">
        <v>30.2</v>
      </c>
      <c r="N838" s="1" t="n">
        <v>34.7</v>
      </c>
      <c r="O838" s="1" t="n">
        <v>1.02</v>
      </c>
      <c r="P838" s="1" t="n">
        <v>1.35</v>
      </c>
      <c r="Q838" s="1" t="n">
        <v>1</v>
      </c>
      <c r="R838" s="1" t="n">
        <v>-13.2</v>
      </c>
      <c r="S838" s="1" t="n">
        <v>18.6</v>
      </c>
      <c r="T838" s="1" t="n">
        <v>1546.6</v>
      </c>
      <c r="U838" s="1" t="n">
        <v>1572.4</v>
      </c>
      <c r="V838" s="1" t="s">
        <v>822</v>
      </c>
      <c r="W838" s="1" t="s">
        <v>460</v>
      </c>
    </row>
    <row r="839" customFormat="false" ht="15" hidden="false" customHeight="true" outlineLevel="0" collapsed="false">
      <c r="A839" s="1" t="n">
        <v>838</v>
      </c>
      <c r="B839" s="24" t="s">
        <v>1069</v>
      </c>
      <c r="C839" s="1" t="s">
        <v>33</v>
      </c>
      <c r="D839" s="1" t="s">
        <v>156</v>
      </c>
      <c r="E839" s="1" t="s">
        <v>134</v>
      </c>
      <c r="F839" s="1" t="n">
        <v>2</v>
      </c>
      <c r="G839" s="1" t="n">
        <v>0</v>
      </c>
      <c r="H839" s="27" t="s">
        <v>242</v>
      </c>
      <c r="I839" s="1" t="n">
        <v>2</v>
      </c>
      <c r="J839" s="1" t="n">
        <v>1483.7</v>
      </c>
      <c r="K839" s="1" t="n">
        <v>1519.7</v>
      </c>
      <c r="L839" s="26" t="n">
        <v>0.379</v>
      </c>
      <c r="M839" s="1" t="n">
        <v>24.5</v>
      </c>
      <c r="N839" s="1" t="n">
        <v>20.2</v>
      </c>
      <c r="O839" s="1" t="n">
        <v>1.09</v>
      </c>
      <c r="P839" s="1" t="n">
        <v>1</v>
      </c>
      <c r="Q839" s="1" t="n">
        <v>1.15</v>
      </c>
      <c r="R839" s="1" t="n">
        <v>20.1</v>
      </c>
      <c r="S839" s="1" t="n">
        <v>-12.6</v>
      </c>
      <c r="T839" s="1" t="n">
        <v>1503.8</v>
      </c>
      <c r="U839" s="1" t="n">
        <v>1507.1</v>
      </c>
      <c r="V839" s="1" t="s">
        <v>587</v>
      </c>
      <c r="W839" s="1" t="s">
        <v>569</v>
      </c>
    </row>
    <row r="840" customFormat="false" ht="15" hidden="false" customHeight="true" outlineLevel="0" collapsed="false">
      <c r="A840" s="1" t="n">
        <v>839</v>
      </c>
      <c r="B840" s="24" t="s">
        <v>1069</v>
      </c>
      <c r="C840" s="1" t="s">
        <v>29</v>
      </c>
      <c r="D840" s="1" t="s">
        <v>122</v>
      </c>
      <c r="E840" s="1" t="s">
        <v>125</v>
      </c>
      <c r="F840" s="1" t="n">
        <v>2</v>
      </c>
      <c r="G840" s="1" t="n">
        <v>2</v>
      </c>
      <c r="H840" s="25" t="s">
        <v>239</v>
      </c>
      <c r="I840" s="1" t="n">
        <v>0</v>
      </c>
      <c r="J840" s="1" t="n">
        <v>1573.1</v>
      </c>
      <c r="K840" s="1" t="n">
        <v>1475.2</v>
      </c>
      <c r="L840" s="26" t="n">
        <v>0.569</v>
      </c>
      <c r="M840" s="1" t="n">
        <v>17.1</v>
      </c>
      <c r="N840" s="1" t="n">
        <v>18.6</v>
      </c>
      <c r="O840" s="1" t="n">
        <v>1</v>
      </c>
      <c r="P840" s="1" t="n">
        <v>0.9</v>
      </c>
      <c r="Q840" s="1" t="n">
        <v>1</v>
      </c>
      <c r="R840" s="1" t="n">
        <v>-1.2</v>
      </c>
      <c r="S840" s="1" t="n">
        <v>1.3</v>
      </c>
      <c r="T840" s="1" t="n">
        <v>1571.9</v>
      </c>
      <c r="U840" s="1" t="n">
        <v>1476.5</v>
      </c>
      <c r="V840" s="1" t="s">
        <v>692</v>
      </c>
      <c r="W840" s="1" t="s">
        <v>501</v>
      </c>
    </row>
    <row r="841" customFormat="false" ht="15" hidden="false" customHeight="true" outlineLevel="0" collapsed="false">
      <c r="A841" s="1" t="n">
        <v>840</v>
      </c>
      <c r="B841" s="24" t="s">
        <v>1069</v>
      </c>
      <c r="C841" s="1" t="s">
        <v>33</v>
      </c>
      <c r="D841" s="1" t="s">
        <v>161</v>
      </c>
      <c r="E841" s="1" t="s">
        <v>154</v>
      </c>
      <c r="F841" s="1" t="n">
        <v>3</v>
      </c>
      <c r="G841" s="1" t="n">
        <v>1</v>
      </c>
      <c r="H841" s="27" t="s">
        <v>242</v>
      </c>
      <c r="I841" s="1" t="n">
        <v>2</v>
      </c>
      <c r="J841" s="1" t="n">
        <v>1514</v>
      </c>
      <c r="K841" s="1" t="n">
        <v>1560.8</v>
      </c>
      <c r="L841" s="26" t="n">
        <v>0.364</v>
      </c>
      <c r="M841" s="1" t="n">
        <v>21.8</v>
      </c>
      <c r="N841" s="1" t="n">
        <v>24.4</v>
      </c>
      <c r="O841" s="1" t="n">
        <v>1.12</v>
      </c>
      <c r="P841" s="1" t="n">
        <v>1</v>
      </c>
      <c r="Q841" s="1" t="n">
        <v>1.15</v>
      </c>
      <c r="R841" s="1" t="n">
        <v>18.3</v>
      </c>
      <c r="S841" s="1" t="n">
        <v>-15.5</v>
      </c>
      <c r="T841" s="1" t="n">
        <v>1532.3</v>
      </c>
      <c r="U841" s="1" t="n">
        <v>1545.3</v>
      </c>
      <c r="V841" s="1" t="s">
        <v>397</v>
      </c>
      <c r="W841" s="1" t="s">
        <v>695</v>
      </c>
    </row>
    <row r="842" customFormat="false" ht="15" hidden="false" customHeight="true" outlineLevel="0" collapsed="false">
      <c r="A842" s="1" t="n">
        <v>841</v>
      </c>
      <c r="B842" s="24" t="s">
        <v>1070</v>
      </c>
      <c r="C842" s="1" t="s">
        <v>29</v>
      </c>
      <c r="D842" s="1" t="s">
        <v>21</v>
      </c>
      <c r="E842" s="1" t="s">
        <v>121</v>
      </c>
      <c r="F842" s="1" t="n">
        <v>2</v>
      </c>
      <c r="G842" s="1" t="n">
        <v>2</v>
      </c>
      <c r="H842" s="25" t="s">
        <v>239</v>
      </c>
      <c r="I842" s="1" t="n">
        <v>0</v>
      </c>
      <c r="J842" s="1" t="n">
        <v>1704.7</v>
      </c>
      <c r="K842" s="1" t="n">
        <v>1514.1</v>
      </c>
      <c r="L842" s="26" t="n">
        <v>0.692</v>
      </c>
      <c r="M842" s="1" t="n">
        <v>18.8</v>
      </c>
      <c r="N842" s="1" t="n">
        <v>18.6</v>
      </c>
      <c r="O842" s="1" t="n">
        <v>1</v>
      </c>
      <c r="P842" s="1" t="n">
        <v>0.9</v>
      </c>
      <c r="Q842" s="1" t="n">
        <v>1</v>
      </c>
      <c r="R842" s="1" t="n">
        <v>-3.6</v>
      </c>
      <c r="S842" s="1" t="n">
        <v>3.6</v>
      </c>
      <c r="T842" s="1" t="n">
        <v>1701.1</v>
      </c>
      <c r="U842" s="1" t="n">
        <v>1517.6</v>
      </c>
      <c r="V842" s="1" t="s">
        <v>693</v>
      </c>
      <c r="W842" s="1" t="s">
        <v>749</v>
      </c>
    </row>
    <row r="843" customFormat="false" ht="15" hidden="false" customHeight="true" outlineLevel="0" collapsed="false">
      <c r="A843" s="1" t="n">
        <v>842</v>
      </c>
      <c r="B843" s="24" t="s">
        <v>1071</v>
      </c>
      <c r="C843" s="1" t="s">
        <v>31</v>
      </c>
      <c r="D843" s="1" t="s">
        <v>146</v>
      </c>
      <c r="E843" s="1" t="s">
        <v>139</v>
      </c>
      <c r="F843" s="1" t="n">
        <v>0</v>
      </c>
      <c r="G843" s="1" t="n">
        <v>0</v>
      </c>
      <c r="H843" s="25" t="s">
        <v>239</v>
      </c>
      <c r="I843" s="1" t="n">
        <v>0</v>
      </c>
      <c r="J843" s="1" t="n">
        <v>1494.4</v>
      </c>
      <c r="K843" s="1" t="n">
        <v>1485.5</v>
      </c>
      <c r="L843" s="26" t="n">
        <v>0.441</v>
      </c>
      <c r="M843" s="1" t="n">
        <v>18</v>
      </c>
      <c r="N843" s="1" t="n">
        <v>19.6</v>
      </c>
      <c r="O843" s="1" t="n">
        <v>1</v>
      </c>
      <c r="P843" s="1" t="n">
        <v>0.9</v>
      </c>
      <c r="Q843" s="1" t="n">
        <v>1</v>
      </c>
      <c r="R843" s="1" t="n">
        <v>1.1</v>
      </c>
      <c r="S843" s="1" t="n">
        <v>-1.1</v>
      </c>
      <c r="T843" s="1" t="n">
        <v>1495.5</v>
      </c>
      <c r="U843" s="1" t="n">
        <v>1484.3</v>
      </c>
      <c r="V843" s="1" t="s">
        <v>495</v>
      </c>
      <c r="W843" s="1" t="s">
        <v>686</v>
      </c>
    </row>
    <row r="844" customFormat="false" ht="15" hidden="false" customHeight="true" outlineLevel="0" collapsed="false">
      <c r="A844" s="1" t="n">
        <v>843</v>
      </c>
      <c r="B844" s="24" t="s">
        <v>1072</v>
      </c>
      <c r="C844" s="1" t="s">
        <v>31</v>
      </c>
      <c r="D844" s="1" t="s">
        <v>20</v>
      </c>
      <c r="E844" s="1" t="s">
        <v>169</v>
      </c>
      <c r="F844" s="1" t="n">
        <v>2</v>
      </c>
      <c r="G844" s="1" t="n">
        <v>0</v>
      </c>
      <c r="H844" s="27" t="s">
        <v>242</v>
      </c>
      <c r="I844" s="1" t="n">
        <v>2</v>
      </c>
      <c r="J844" s="1" t="n">
        <v>1518.5</v>
      </c>
      <c r="K844" s="1" t="n">
        <v>1619.6</v>
      </c>
      <c r="L844" s="26" t="n">
        <v>0.295</v>
      </c>
      <c r="M844" s="1" t="n">
        <v>33.1</v>
      </c>
      <c r="N844" s="1" t="n">
        <v>27.4</v>
      </c>
      <c r="O844" s="1" t="n">
        <v>1.25</v>
      </c>
      <c r="P844" s="1" t="n">
        <v>1</v>
      </c>
      <c r="Q844" s="1" t="n">
        <v>1.15</v>
      </c>
      <c r="R844" s="1" t="n">
        <v>30</v>
      </c>
      <c r="S844" s="1" t="n">
        <v>-19.3</v>
      </c>
      <c r="T844" s="1" t="n">
        <v>1548.4</v>
      </c>
      <c r="U844" s="1" t="n">
        <v>1600.3</v>
      </c>
      <c r="V844" s="1" t="s">
        <v>617</v>
      </c>
      <c r="W844" s="1" t="s">
        <v>815</v>
      </c>
    </row>
    <row r="845" customFormat="false" ht="15" hidden="false" customHeight="true" outlineLevel="0" collapsed="false">
      <c r="A845" s="1" t="n">
        <v>844</v>
      </c>
      <c r="B845" s="24" t="s">
        <v>1072</v>
      </c>
      <c r="C845" s="1" t="s">
        <v>33</v>
      </c>
      <c r="D845" s="1" t="s">
        <v>135</v>
      </c>
      <c r="E845" s="1" t="s">
        <v>120</v>
      </c>
      <c r="F845" s="1" t="n">
        <v>5</v>
      </c>
      <c r="G845" s="1" t="n">
        <v>1</v>
      </c>
      <c r="H845" s="27" t="s">
        <v>242</v>
      </c>
      <c r="I845" s="1" t="n">
        <v>4</v>
      </c>
      <c r="J845" s="1" t="n">
        <v>1613.6</v>
      </c>
      <c r="K845" s="1" t="n">
        <v>1455.4</v>
      </c>
      <c r="L845" s="26" t="n">
        <v>0.651</v>
      </c>
      <c r="M845" s="1" t="n">
        <v>26.5</v>
      </c>
      <c r="N845" s="1" t="n">
        <v>19.4</v>
      </c>
      <c r="O845" s="1" t="n">
        <v>0.8</v>
      </c>
      <c r="P845" s="1" t="n">
        <v>1</v>
      </c>
      <c r="Q845" s="1" t="n">
        <v>1.5</v>
      </c>
      <c r="R845" s="1" t="n">
        <v>17.2</v>
      </c>
      <c r="S845" s="1" t="n">
        <v>-6.8</v>
      </c>
      <c r="T845" s="1" t="n">
        <v>1630.8</v>
      </c>
      <c r="U845" s="1" t="n">
        <v>1448.6</v>
      </c>
      <c r="V845" s="1" t="s">
        <v>575</v>
      </c>
      <c r="W845" s="1" t="s">
        <v>532</v>
      </c>
    </row>
    <row r="846" customFormat="false" ht="15" hidden="false" customHeight="true" outlineLevel="0" collapsed="false">
      <c r="A846" s="1" t="n">
        <v>845</v>
      </c>
      <c r="B846" s="24" t="s">
        <v>1073</v>
      </c>
      <c r="C846" s="1" t="s">
        <v>29</v>
      </c>
      <c r="D846" s="1" t="s">
        <v>131</v>
      </c>
      <c r="E846" s="1" t="s">
        <v>126</v>
      </c>
      <c r="F846" s="1" t="n">
        <v>0</v>
      </c>
      <c r="G846" s="1" t="n">
        <v>3</v>
      </c>
      <c r="H846" s="28" t="s">
        <v>246</v>
      </c>
      <c r="I846" s="1" t="n">
        <v>3</v>
      </c>
      <c r="J846" s="1" t="n">
        <v>1495.4</v>
      </c>
      <c r="K846" s="1" t="n">
        <v>1617.7</v>
      </c>
      <c r="L846" s="26" t="n">
        <v>0.271</v>
      </c>
      <c r="M846" s="1" t="n">
        <v>28.2</v>
      </c>
      <c r="N846" s="1" t="n">
        <v>40</v>
      </c>
      <c r="O846" s="1" t="n">
        <v>0.85</v>
      </c>
      <c r="P846" s="1" t="n">
        <v>1.35</v>
      </c>
      <c r="Q846" s="1" t="n">
        <v>1.3</v>
      </c>
      <c r="R846" s="1" t="n">
        <v>-7.6</v>
      </c>
      <c r="S846" s="1" t="n">
        <v>22.8</v>
      </c>
      <c r="T846" s="1" t="n">
        <v>1487.7</v>
      </c>
      <c r="U846" s="1" t="n">
        <v>1640.5</v>
      </c>
      <c r="V846" s="1" t="s">
        <v>822</v>
      </c>
      <c r="W846" s="1" t="s">
        <v>431</v>
      </c>
    </row>
    <row r="847" customFormat="false" ht="15" hidden="false" customHeight="true" outlineLevel="0" collapsed="false">
      <c r="A847" s="1" t="n">
        <v>846</v>
      </c>
      <c r="B847" s="24" t="s">
        <v>1074</v>
      </c>
      <c r="C847" s="1" t="s">
        <v>33</v>
      </c>
      <c r="D847" s="1" t="s">
        <v>159</v>
      </c>
      <c r="E847" s="1" t="s">
        <v>149</v>
      </c>
      <c r="F847" s="1" t="n">
        <v>2</v>
      </c>
      <c r="G847" s="1" t="n">
        <v>2</v>
      </c>
      <c r="H847" s="25" t="s">
        <v>239</v>
      </c>
      <c r="I847" s="1" t="n">
        <v>0</v>
      </c>
      <c r="J847" s="1" t="n">
        <v>1479.3</v>
      </c>
      <c r="K847" s="1" t="n">
        <v>1580.6</v>
      </c>
      <c r="L847" s="26" t="n">
        <v>0.295</v>
      </c>
      <c r="M847" s="1" t="n">
        <v>21.9</v>
      </c>
      <c r="N847" s="1" t="n">
        <v>21.9</v>
      </c>
      <c r="O847" s="1" t="n">
        <v>1</v>
      </c>
      <c r="P847" s="1" t="n">
        <v>1.15</v>
      </c>
      <c r="Q847" s="1" t="n">
        <v>1</v>
      </c>
      <c r="R847" s="1" t="n">
        <v>4.5</v>
      </c>
      <c r="S847" s="1" t="n">
        <v>-4.5</v>
      </c>
      <c r="T847" s="1" t="n">
        <v>1483.8</v>
      </c>
      <c r="U847" s="1" t="n">
        <v>1576.2</v>
      </c>
      <c r="V847" s="1" t="s">
        <v>495</v>
      </c>
      <c r="W847" s="1" t="s">
        <v>655</v>
      </c>
    </row>
    <row r="848" customFormat="false" ht="15" hidden="false" customHeight="true" outlineLevel="0" collapsed="false">
      <c r="A848" s="1" t="n">
        <v>847</v>
      </c>
      <c r="B848" s="24" t="s">
        <v>1075</v>
      </c>
      <c r="C848" s="1" t="s">
        <v>31</v>
      </c>
      <c r="D848" s="1" t="s">
        <v>169</v>
      </c>
      <c r="E848" s="1" t="s">
        <v>178</v>
      </c>
      <c r="F848" s="1" t="n">
        <v>1</v>
      </c>
      <c r="G848" s="1" t="n">
        <v>1</v>
      </c>
      <c r="H848" s="25" t="s">
        <v>239</v>
      </c>
      <c r="I848" s="1" t="n">
        <v>0</v>
      </c>
      <c r="J848" s="1" t="n">
        <v>1600.3</v>
      </c>
      <c r="K848" s="1" t="n">
        <v>1499.7</v>
      </c>
      <c r="L848" s="26" t="n">
        <v>0.572</v>
      </c>
      <c r="M848" s="1" t="n">
        <v>18</v>
      </c>
      <c r="N848" s="1" t="n">
        <v>23</v>
      </c>
      <c r="O848" s="1" t="n">
        <v>1</v>
      </c>
      <c r="P848" s="1" t="n">
        <v>0.9</v>
      </c>
      <c r="Q848" s="1" t="n">
        <v>1</v>
      </c>
      <c r="R848" s="1" t="n">
        <v>-1.3</v>
      </c>
      <c r="S848" s="1" t="n">
        <v>1.7</v>
      </c>
      <c r="T848" s="1" t="n">
        <v>1599</v>
      </c>
      <c r="U848" s="1" t="n">
        <v>1501.4</v>
      </c>
      <c r="V848" s="1" t="s">
        <v>655</v>
      </c>
      <c r="W848" s="1" t="s">
        <v>602</v>
      </c>
    </row>
    <row r="849" customFormat="false" ht="15" hidden="false" customHeight="true" outlineLevel="0" collapsed="false">
      <c r="A849" s="1" t="n">
        <v>848</v>
      </c>
      <c r="B849" s="24" t="s">
        <v>1075</v>
      </c>
      <c r="C849" s="1" t="s">
        <v>32</v>
      </c>
      <c r="D849" s="1" t="s">
        <v>195</v>
      </c>
      <c r="E849" s="1" t="s">
        <v>184</v>
      </c>
      <c r="F849" s="1" t="n">
        <v>2</v>
      </c>
      <c r="G849" s="1" t="n">
        <v>3</v>
      </c>
      <c r="H849" s="28" t="s">
        <v>246</v>
      </c>
      <c r="I849" s="1" t="n">
        <v>1</v>
      </c>
      <c r="J849" s="1" t="n">
        <v>1571.1</v>
      </c>
      <c r="K849" s="1" t="n">
        <v>1631</v>
      </c>
      <c r="L849" s="26" t="n">
        <v>0.347</v>
      </c>
      <c r="M849" s="1" t="n">
        <v>23.7</v>
      </c>
      <c r="N849" s="1" t="n">
        <v>28.5</v>
      </c>
      <c r="O849" s="1" t="n">
        <v>0.93</v>
      </c>
      <c r="P849" s="1" t="n">
        <v>1.35</v>
      </c>
      <c r="Q849" s="1" t="n">
        <v>1</v>
      </c>
      <c r="R849" s="1" t="n">
        <v>-8.2</v>
      </c>
      <c r="S849" s="1" t="n">
        <v>12.7</v>
      </c>
      <c r="T849" s="1" t="n">
        <v>1562.9</v>
      </c>
      <c r="U849" s="1" t="n">
        <v>1643.8</v>
      </c>
      <c r="V849" s="1" t="s">
        <v>740</v>
      </c>
      <c r="W849" s="1" t="s">
        <v>431</v>
      </c>
    </row>
    <row r="850" customFormat="false" ht="15" hidden="false" customHeight="true" outlineLevel="0" collapsed="false">
      <c r="A850" s="1" t="n">
        <v>849</v>
      </c>
      <c r="B850" s="24" t="s">
        <v>1076</v>
      </c>
      <c r="C850" s="1" t="s">
        <v>30</v>
      </c>
      <c r="D850" s="1" t="s">
        <v>167</v>
      </c>
      <c r="E850" s="1" t="s">
        <v>118</v>
      </c>
      <c r="F850" s="1" t="n">
        <v>2</v>
      </c>
      <c r="G850" s="1" t="n">
        <v>1</v>
      </c>
      <c r="H850" s="27" t="s">
        <v>242</v>
      </c>
      <c r="I850" s="1" t="n">
        <v>1</v>
      </c>
      <c r="J850" s="1" t="n">
        <v>1506.4</v>
      </c>
      <c r="K850" s="1" t="n">
        <v>1535.5</v>
      </c>
      <c r="L850" s="26" t="n">
        <v>0.388</v>
      </c>
      <c r="M850" s="1" t="n">
        <v>21.5</v>
      </c>
      <c r="N850" s="1" t="n">
        <v>20.4</v>
      </c>
      <c r="O850" s="1" t="n">
        <v>1.07</v>
      </c>
      <c r="P850" s="1" t="n">
        <v>1</v>
      </c>
      <c r="Q850" s="1" t="n">
        <v>1</v>
      </c>
      <c r="R850" s="1" t="n">
        <v>15.3</v>
      </c>
      <c r="S850" s="1" t="n">
        <v>-12.5</v>
      </c>
      <c r="T850" s="1" t="n">
        <v>1521.7</v>
      </c>
      <c r="U850" s="1" t="n">
        <v>1523.1</v>
      </c>
      <c r="V850" s="1" t="s">
        <v>604</v>
      </c>
      <c r="W850" s="1" t="s">
        <v>569</v>
      </c>
    </row>
    <row r="851" customFormat="false" ht="15" hidden="false" customHeight="true" outlineLevel="0" collapsed="false">
      <c r="A851" s="1" t="n">
        <v>850</v>
      </c>
      <c r="B851" s="24" t="s">
        <v>1077</v>
      </c>
      <c r="C851" s="1" t="s">
        <v>33</v>
      </c>
      <c r="D851" s="1" t="s">
        <v>154</v>
      </c>
      <c r="E851" s="1" t="s">
        <v>144</v>
      </c>
      <c r="F851" s="1" t="n">
        <v>0</v>
      </c>
      <c r="G851" s="1" t="n">
        <v>0</v>
      </c>
      <c r="H851" s="25" t="s">
        <v>239</v>
      </c>
      <c r="I851" s="1" t="n">
        <v>0</v>
      </c>
      <c r="J851" s="1" t="n">
        <v>1545.3</v>
      </c>
      <c r="K851" s="1" t="n">
        <v>1591.4</v>
      </c>
      <c r="L851" s="26" t="n">
        <v>0.365</v>
      </c>
      <c r="M851" s="1" t="n">
        <v>23</v>
      </c>
      <c r="N851" s="1" t="n">
        <v>23</v>
      </c>
      <c r="O851" s="1" t="n">
        <v>1</v>
      </c>
      <c r="P851" s="1" t="n">
        <v>1.15</v>
      </c>
      <c r="Q851" s="1" t="n">
        <v>1</v>
      </c>
      <c r="R851" s="1" t="n">
        <v>3.1</v>
      </c>
      <c r="S851" s="1" t="n">
        <v>-3.1</v>
      </c>
      <c r="T851" s="1" t="n">
        <v>1548.4</v>
      </c>
      <c r="U851" s="1" t="n">
        <v>1588.3</v>
      </c>
      <c r="V851" s="1" t="s">
        <v>653</v>
      </c>
      <c r="W851" s="1" t="s">
        <v>719</v>
      </c>
    </row>
    <row r="852" customFormat="false" ht="15" hidden="false" customHeight="true" outlineLevel="0" collapsed="false">
      <c r="A852" s="1" t="n">
        <v>851</v>
      </c>
      <c r="B852" s="24" t="s">
        <v>1078</v>
      </c>
      <c r="C852" s="1" t="s">
        <v>30</v>
      </c>
      <c r="D852" s="1" t="s">
        <v>119</v>
      </c>
      <c r="E852" s="1" t="s">
        <v>117</v>
      </c>
      <c r="F852" s="1" t="n">
        <v>0</v>
      </c>
      <c r="G852" s="1" t="n">
        <v>1</v>
      </c>
      <c r="H852" s="28" t="s">
        <v>246</v>
      </c>
      <c r="I852" s="1" t="n">
        <v>1</v>
      </c>
      <c r="J852" s="1" t="n">
        <v>1480.4</v>
      </c>
      <c r="K852" s="1" t="n">
        <v>1543.3</v>
      </c>
      <c r="L852" s="26" t="n">
        <v>0.343</v>
      </c>
      <c r="M852" s="1" t="n">
        <v>24.9</v>
      </c>
      <c r="N852" s="1" t="n">
        <v>28.6</v>
      </c>
      <c r="O852" s="1" t="n">
        <v>0.92</v>
      </c>
      <c r="P852" s="1" t="n">
        <v>1.35</v>
      </c>
      <c r="Q852" s="1" t="n">
        <v>1</v>
      </c>
      <c r="R852" s="1" t="n">
        <v>-8.5</v>
      </c>
      <c r="S852" s="1" t="n">
        <v>12.7</v>
      </c>
      <c r="T852" s="1" t="n">
        <v>1471.9</v>
      </c>
      <c r="U852" s="1" t="n">
        <v>1556</v>
      </c>
      <c r="V852" s="1" t="s">
        <v>669</v>
      </c>
      <c r="W852" s="1" t="s">
        <v>779</v>
      </c>
    </row>
    <row r="853" customFormat="false" ht="15" hidden="false" customHeight="true" outlineLevel="0" collapsed="false">
      <c r="A853" s="1" t="n">
        <v>852</v>
      </c>
      <c r="B853" s="24" t="s">
        <v>1079</v>
      </c>
      <c r="C853" s="1" t="s">
        <v>31</v>
      </c>
      <c r="D853" s="1" t="s">
        <v>165</v>
      </c>
      <c r="E853" s="1" t="s">
        <v>24</v>
      </c>
      <c r="F853" s="1" t="n">
        <v>0</v>
      </c>
      <c r="G853" s="1" t="n">
        <v>0</v>
      </c>
      <c r="H853" s="25" t="s">
        <v>239</v>
      </c>
      <c r="I853" s="1" t="n">
        <v>0</v>
      </c>
      <c r="J853" s="1" t="n">
        <v>1513.7</v>
      </c>
      <c r="K853" s="1" t="n">
        <v>1686.1</v>
      </c>
      <c r="L853" s="26" t="n">
        <v>0.217</v>
      </c>
      <c r="M853" s="1" t="n">
        <v>23</v>
      </c>
      <c r="N853" s="1" t="n">
        <v>26.4</v>
      </c>
      <c r="O853" s="1" t="n">
        <v>1</v>
      </c>
      <c r="P853" s="1" t="n">
        <v>1.15</v>
      </c>
      <c r="Q853" s="1" t="n">
        <v>1</v>
      </c>
      <c r="R853" s="1" t="n">
        <v>6.5</v>
      </c>
      <c r="S853" s="1" t="n">
        <v>-7.5</v>
      </c>
      <c r="T853" s="1" t="n">
        <v>1520.2</v>
      </c>
      <c r="U853" s="1" t="n">
        <v>1678.6</v>
      </c>
      <c r="V853" s="1" t="s">
        <v>599</v>
      </c>
      <c r="W853" s="1" t="s">
        <v>577</v>
      </c>
    </row>
    <row r="854" customFormat="false" ht="15" hidden="false" customHeight="true" outlineLevel="0" collapsed="false">
      <c r="A854" s="1" t="n">
        <v>853</v>
      </c>
      <c r="B854" s="24" t="s">
        <v>1079</v>
      </c>
      <c r="C854" s="1" t="s">
        <v>31</v>
      </c>
      <c r="D854" s="1" t="s">
        <v>147</v>
      </c>
      <c r="E854" s="1" t="s">
        <v>174</v>
      </c>
      <c r="F854" s="1" t="n">
        <v>1</v>
      </c>
      <c r="G854" s="1" t="n">
        <v>3</v>
      </c>
      <c r="H854" s="28" t="s">
        <v>246</v>
      </c>
      <c r="I854" s="1" t="n">
        <v>2</v>
      </c>
      <c r="J854" s="1" t="n">
        <v>1492</v>
      </c>
      <c r="K854" s="1" t="n">
        <v>1465</v>
      </c>
      <c r="L854" s="26" t="n">
        <v>0.467</v>
      </c>
      <c r="M854" s="1" t="n">
        <v>26.8</v>
      </c>
      <c r="N854" s="1" t="n">
        <v>28.2</v>
      </c>
      <c r="O854" s="1" t="n">
        <v>1.07</v>
      </c>
      <c r="P854" s="1" t="n">
        <v>1.35</v>
      </c>
      <c r="Q854" s="1" t="n">
        <v>1.15</v>
      </c>
      <c r="R854" s="1" t="n">
        <v>-12.5</v>
      </c>
      <c r="S854" s="1" t="n">
        <v>18.8</v>
      </c>
      <c r="T854" s="1" t="n">
        <v>1479.5</v>
      </c>
      <c r="U854" s="1" t="n">
        <v>1483.8</v>
      </c>
      <c r="V854" s="1" t="s">
        <v>445</v>
      </c>
      <c r="W854" s="1" t="s">
        <v>612</v>
      </c>
    </row>
    <row r="855" customFormat="false" ht="15" hidden="false" customHeight="true" outlineLevel="0" collapsed="false">
      <c r="A855" s="1" t="n">
        <v>854</v>
      </c>
      <c r="B855" s="24" t="s">
        <v>1080</v>
      </c>
      <c r="C855" s="1" t="s">
        <v>32</v>
      </c>
      <c r="D855" s="1" t="s">
        <v>199</v>
      </c>
      <c r="E855" s="1" t="s">
        <v>188</v>
      </c>
      <c r="F855" s="1" t="n">
        <v>2</v>
      </c>
      <c r="G855" s="1" t="n">
        <v>0</v>
      </c>
      <c r="H855" s="27" t="s">
        <v>242</v>
      </c>
      <c r="I855" s="1" t="n">
        <v>2</v>
      </c>
      <c r="J855" s="1" t="n">
        <v>1451.9</v>
      </c>
      <c r="K855" s="1" t="n">
        <v>1480</v>
      </c>
      <c r="L855" s="26" t="n">
        <v>0.389</v>
      </c>
      <c r="M855" s="1" t="n">
        <v>24.1</v>
      </c>
      <c r="N855" s="1" t="n">
        <v>19.9</v>
      </c>
      <c r="O855" s="1" t="n">
        <v>1.07</v>
      </c>
      <c r="P855" s="1" t="n">
        <v>1</v>
      </c>
      <c r="Q855" s="1" t="n">
        <v>1.15</v>
      </c>
      <c r="R855" s="1" t="n">
        <v>19.5</v>
      </c>
      <c r="S855" s="1" t="n">
        <v>-12.1</v>
      </c>
      <c r="T855" s="1" t="n">
        <v>1471.4</v>
      </c>
      <c r="U855" s="1" t="n">
        <v>1467.8</v>
      </c>
      <c r="V855" s="1" t="s">
        <v>568</v>
      </c>
      <c r="W855" s="1" t="s">
        <v>743</v>
      </c>
    </row>
    <row r="856" customFormat="false" ht="15" hidden="false" customHeight="true" outlineLevel="0" collapsed="false">
      <c r="A856" s="1" t="n">
        <v>855</v>
      </c>
      <c r="B856" s="24" t="s">
        <v>1080</v>
      </c>
      <c r="C856" s="1" t="s">
        <v>32</v>
      </c>
      <c r="D856" s="1" t="s">
        <v>198</v>
      </c>
      <c r="E856" s="1" t="s">
        <v>196</v>
      </c>
      <c r="F856" s="1" t="n">
        <v>0</v>
      </c>
      <c r="G856" s="1" t="n">
        <v>1</v>
      </c>
      <c r="H856" s="28" t="s">
        <v>246</v>
      </c>
      <c r="I856" s="1" t="n">
        <v>1</v>
      </c>
      <c r="J856" s="1" t="n">
        <v>1506.1</v>
      </c>
      <c r="K856" s="1" t="n">
        <v>1580.2</v>
      </c>
      <c r="L856" s="26" t="n">
        <v>0.329</v>
      </c>
      <c r="M856" s="1" t="n">
        <v>20.8</v>
      </c>
      <c r="N856" s="1" t="n">
        <v>28.2</v>
      </c>
      <c r="O856" s="1" t="n">
        <v>0.91</v>
      </c>
      <c r="P856" s="1" t="n">
        <v>1.35</v>
      </c>
      <c r="Q856" s="1" t="n">
        <v>1</v>
      </c>
      <c r="R856" s="1" t="n">
        <v>-6.8</v>
      </c>
      <c r="S856" s="1" t="n">
        <v>12.1</v>
      </c>
      <c r="T856" s="1" t="n">
        <v>1499.3</v>
      </c>
      <c r="U856" s="1" t="n">
        <v>1592.3</v>
      </c>
      <c r="V856" s="1" t="s">
        <v>525</v>
      </c>
      <c r="W856" s="1" t="s">
        <v>451</v>
      </c>
    </row>
    <row r="857" customFormat="false" ht="15" hidden="false" customHeight="true" outlineLevel="0" collapsed="false">
      <c r="A857" s="1" t="n">
        <v>856</v>
      </c>
      <c r="B857" s="24" t="s">
        <v>1080</v>
      </c>
      <c r="C857" s="1" t="s">
        <v>32</v>
      </c>
      <c r="D857" s="1" t="s">
        <v>189</v>
      </c>
      <c r="E857" s="1" t="s">
        <v>194</v>
      </c>
      <c r="F857" s="1" t="n">
        <v>3</v>
      </c>
      <c r="G857" s="1" t="n">
        <v>2</v>
      </c>
      <c r="H857" s="27" t="s">
        <v>242</v>
      </c>
      <c r="I857" s="1" t="n">
        <v>1</v>
      </c>
      <c r="J857" s="1" t="n">
        <v>1543.4</v>
      </c>
      <c r="K857" s="1" t="n">
        <v>1450.7</v>
      </c>
      <c r="L857" s="26" t="n">
        <v>0.561</v>
      </c>
      <c r="M857" s="1" t="n">
        <v>16.8</v>
      </c>
      <c r="N857" s="1" t="n">
        <v>14.3</v>
      </c>
      <c r="O857" s="1" t="n">
        <v>0.88</v>
      </c>
      <c r="P857" s="1" t="n">
        <v>1</v>
      </c>
      <c r="Q857" s="1" t="n">
        <v>1</v>
      </c>
      <c r="R857" s="1" t="n">
        <v>9.1</v>
      </c>
      <c r="S857" s="1" t="n">
        <v>-6.3</v>
      </c>
      <c r="T857" s="1" t="n">
        <v>1552.5</v>
      </c>
      <c r="U857" s="1" t="n">
        <v>1444.5</v>
      </c>
      <c r="V857" s="1" t="s">
        <v>563</v>
      </c>
      <c r="W857" s="1" t="s">
        <v>466</v>
      </c>
    </row>
    <row r="858" customFormat="false" ht="15" hidden="false" customHeight="true" outlineLevel="0" collapsed="false">
      <c r="A858" s="1" t="n">
        <v>857</v>
      </c>
      <c r="B858" s="24" t="s">
        <v>1080</v>
      </c>
      <c r="C858" s="1" t="s">
        <v>32</v>
      </c>
      <c r="D858" s="1" t="s">
        <v>193</v>
      </c>
      <c r="E858" s="1" t="s">
        <v>197</v>
      </c>
      <c r="F858" s="1" t="n">
        <v>0</v>
      </c>
      <c r="G858" s="1" t="n">
        <v>1</v>
      </c>
      <c r="H858" s="28" t="s">
        <v>246</v>
      </c>
      <c r="I858" s="1" t="n">
        <v>1</v>
      </c>
      <c r="J858" s="1" t="n">
        <v>1475.1</v>
      </c>
      <c r="K858" s="1" t="n">
        <v>1550.2</v>
      </c>
      <c r="L858" s="26" t="n">
        <v>0.327</v>
      </c>
      <c r="M858" s="1" t="n">
        <v>24.5</v>
      </c>
      <c r="N858" s="1" t="n">
        <v>30.9</v>
      </c>
      <c r="O858" s="1" t="n">
        <v>0.91</v>
      </c>
      <c r="P858" s="1" t="n">
        <v>1.35</v>
      </c>
      <c r="Q858" s="1" t="n">
        <v>1</v>
      </c>
      <c r="R858" s="1" t="n">
        <v>-8</v>
      </c>
      <c r="S858" s="1" t="n">
        <v>13.2</v>
      </c>
      <c r="T858" s="1" t="n">
        <v>1467.1</v>
      </c>
      <c r="U858" s="1" t="n">
        <v>1563.5</v>
      </c>
      <c r="V858" s="1" t="s">
        <v>642</v>
      </c>
      <c r="W858" s="1" t="s">
        <v>422</v>
      </c>
    </row>
    <row r="859" customFormat="false" ht="15" hidden="false" customHeight="true" outlineLevel="0" collapsed="false">
      <c r="A859" s="1" t="n">
        <v>858</v>
      </c>
      <c r="B859" s="24" t="s">
        <v>1080</v>
      </c>
      <c r="C859" s="1" t="s">
        <v>32</v>
      </c>
      <c r="D859" s="1" t="s">
        <v>187</v>
      </c>
      <c r="E859" s="1" t="s">
        <v>186</v>
      </c>
      <c r="F859" s="1" t="n">
        <v>2</v>
      </c>
      <c r="G859" s="1" t="n">
        <v>0</v>
      </c>
      <c r="H859" s="27" t="s">
        <v>242</v>
      </c>
      <c r="I859" s="1" t="n">
        <v>2</v>
      </c>
      <c r="J859" s="1" t="n">
        <v>1606.8</v>
      </c>
      <c r="K859" s="1" t="n">
        <v>1457.7</v>
      </c>
      <c r="L859" s="26" t="n">
        <v>0.639</v>
      </c>
      <c r="M859" s="1" t="n">
        <v>24.7</v>
      </c>
      <c r="N859" s="1" t="n">
        <v>15.1</v>
      </c>
      <c r="O859" s="1" t="n">
        <v>0.81</v>
      </c>
      <c r="P859" s="1" t="n">
        <v>1</v>
      </c>
      <c r="Q859" s="1" t="n">
        <v>1.15</v>
      </c>
      <c r="R859" s="1" t="n">
        <v>13.9</v>
      </c>
      <c r="S859" s="1" t="n">
        <v>-5.5</v>
      </c>
      <c r="T859" s="1" t="n">
        <v>1620.7</v>
      </c>
      <c r="U859" s="1" t="n">
        <v>1452.2</v>
      </c>
      <c r="V859" s="1" t="s">
        <v>488</v>
      </c>
      <c r="W859" s="1" t="s">
        <v>701</v>
      </c>
    </row>
    <row r="860" customFormat="false" ht="15" hidden="false" customHeight="true" outlineLevel="0" collapsed="false">
      <c r="A860" s="1" t="n">
        <v>859</v>
      </c>
      <c r="B860" s="24" t="s">
        <v>1081</v>
      </c>
      <c r="C860" s="1" t="s">
        <v>30</v>
      </c>
      <c r="D860" s="1" t="s">
        <v>175</v>
      </c>
      <c r="E860" s="1" t="s">
        <v>116</v>
      </c>
      <c r="F860" s="1" t="n">
        <v>1</v>
      </c>
      <c r="G860" s="1" t="n">
        <v>0</v>
      </c>
      <c r="H860" s="27" t="s">
        <v>242</v>
      </c>
      <c r="I860" s="1" t="n">
        <v>1</v>
      </c>
      <c r="J860" s="1" t="n">
        <v>1441.2</v>
      </c>
      <c r="K860" s="1" t="n">
        <v>1536.2</v>
      </c>
      <c r="L860" s="26" t="n">
        <v>0.303</v>
      </c>
      <c r="M860" s="1" t="n">
        <v>24.2</v>
      </c>
      <c r="N860" s="1" t="n">
        <v>24.7</v>
      </c>
      <c r="O860" s="1" t="n">
        <v>1.24</v>
      </c>
      <c r="P860" s="1" t="n">
        <v>1</v>
      </c>
      <c r="Q860" s="1" t="n">
        <v>1</v>
      </c>
      <c r="R860" s="1" t="n">
        <v>19.3</v>
      </c>
      <c r="S860" s="1" t="n">
        <v>-17.3</v>
      </c>
      <c r="T860" s="1" t="n">
        <v>1460.5</v>
      </c>
      <c r="U860" s="1" t="n">
        <v>1518.9</v>
      </c>
      <c r="V860" s="1" t="s">
        <v>529</v>
      </c>
      <c r="W860" s="1" t="s">
        <v>809</v>
      </c>
    </row>
    <row r="861" customFormat="false" ht="15" hidden="false" customHeight="true" outlineLevel="0" collapsed="false">
      <c r="A861" s="1" t="n">
        <v>860</v>
      </c>
      <c r="B861" s="24" t="s">
        <v>1082</v>
      </c>
      <c r="C861" s="1" t="s">
        <v>33</v>
      </c>
      <c r="D861" s="1" t="s">
        <v>134</v>
      </c>
      <c r="E861" s="1" t="s">
        <v>172</v>
      </c>
      <c r="F861" s="1" t="n">
        <v>2</v>
      </c>
      <c r="G861" s="1" t="n">
        <v>1</v>
      </c>
      <c r="H861" s="27" t="s">
        <v>242</v>
      </c>
      <c r="I861" s="1" t="n">
        <v>1</v>
      </c>
      <c r="J861" s="1" t="n">
        <v>1507.1</v>
      </c>
      <c r="K861" s="1" t="n">
        <v>1606.1</v>
      </c>
      <c r="L861" s="26" t="n">
        <v>0.298</v>
      </c>
      <c r="M861" s="1" t="n">
        <v>21.2</v>
      </c>
      <c r="N861" s="1" t="n">
        <v>26.1</v>
      </c>
      <c r="O861" s="1" t="n">
        <v>1.25</v>
      </c>
      <c r="P861" s="1" t="n">
        <v>1</v>
      </c>
      <c r="Q861" s="1" t="n">
        <v>1</v>
      </c>
      <c r="R861" s="1" t="n">
        <v>17</v>
      </c>
      <c r="S861" s="1" t="n">
        <v>-18.3</v>
      </c>
      <c r="T861" s="1" t="n">
        <v>1524.1</v>
      </c>
      <c r="U861" s="1" t="n">
        <v>1587.8</v>
      </c>
      <c r="V861" s="1" t="s">
        <v>491</v>
      </c>
      <c r="W861" s="1" t="s">
        <v>558</v>
      </c>
    </row>
    <row r="862" customFormat="false" ht="15" hidden="false" customHeight="true" outlineLevel="0" collapsed="false">
      <c r="A862" s="1" t="n">
        <v>861</v>
      </c>
      <c r="B862" s="24" t="s">
        <v>1083</v>
      </c>
      <c r="C862" s="1" t="s">
        <v>31</v>
      </c>
      <c r="D862" s="1" t="s">
        <v>146</v>
      </c>
      <c r="E862" s="1" t="s">
        <v>177</v>
      </c>
      <c r="F862" s="1" t="n">
        <v>1</v>
      </c>
      <c r="G862" s="1" t="n">
        <v>1</v>
      </c>
      <c r="H862" s="25" t="s">
        <v>239</v>
      </c>
      <c r="I862" s="1" t="n">
        <v>0</v>
      </c>
      <c r="J862" s="1" t="n">
        <v>1495.5</v>
      </c>
      <c r="K862" s="1" t="n">
        <v>1614.1</v>
      </c>
      <c r="L862" s="26" t="n">
        <v>0.275</v>
      </c>
      <c r="M862" s="1" t="n">
        <v>23</v>
      </c>
      <c r="N862" s="1" t="n">
        <v>23</v>
      </c>
      <c r="O862" s="1" t="n">
        <v>1</v>
      </c>
      <c r="P862" s="1" t="n">
        <v>1.15</v>
      </c>
      <c r="Q862" s="1" t="n">
        <v>1</v>
      </c>
      <c r="R862" s="1" t="n">
        <v>5.2</v>
      </c>
      <c r="S862" s="1" t="n">
        <v>-5.2</v>
      </c>
      <c r="T862" s="1" t="n">
        <v>1500.7</v>
      </c>
      <c r="U862" s="1" t="n">
        <v>1608.9</v>
      </c>
      <c r="V862" s="1" t="s">
        <v>971</v>
      </c>
      <c r="W862" s="1" t="s">
        <v>692</v>
      </c>
    </row>
    <row r="863" customFormat="false" ht="15" hidden="false" customHeight="true" outlineLevel="0" collapsed="false">
      <c r="A863" s="1" t="n">
        <v>862</v>
      </c>
      <c r="B863" s="24" t="s">
        <v>1084</v>
      </c>
      <c r="C863" s="1" t="s">
        <v>32</v>
      </c>
      <c r="D863" s="1" t="s">
        <v>183</v>
      </c>
      <c r="E863" s="1" t="s">
        <v>15</v>
      </c>
      <c r="F863" s="1" t="n">
        <v>0</v>
      </c>
      <c r="G863" s="1" t="n">
        <v>1</v>
      </c>
      <c r="H863" s="28" t="s">
        <v>246</v>
      </c>
      <c r="I863" s="1" t="n">
        <v>1</v>
      </c>
      <c r="J863" s="1" t="n">
        <v>1560.8</v>
      </c>
      <c r="K863" s="1" t="n">
        <v>1687.7</v>
      </c>
      <c r="L863" s="26" t="n">
        <v>0.265</v>
      </c>
      <c r="M863" s="1" t="n">
        <v>25</v>
      </c>
      <c r="N863" s="1" t="n">
        <v>28.7</v>
      </c>
      <c r="O863" s="1" t="n">
        <v>0.84</v>
      </c>
      <c r="P863" s="1" t="n">
        <v>1.35</v>
      </c>
      <c r="Q863" s="1" t="n">
        <v>1</v>
      </c>
      <c r="R863" s="1" t="n">
        <v>-6.6</v>
      </c>
      <c r="S863" s="1" t="n">
        <v>10.5</v>
      </c>
      <c r="T863" s="1" t="n">
        <v>1554.2</v>
      </c>
      <c r="U863" s="1" t="n">
        <v>1698.2</v>
      </c>
      <c r="V863" s="1" t="s">
        <v>398</v>
      </c>
      <c r="W863" s="1" t="s">
        <v>549</v>
      </c>
    </row>
    <row r="864" customFormat="false" ht="15" hidden="false" customHeight="true" outlineLevel="0" collapsed="false">
      <c r="A864" s="1" t="n">
        <v>863</v>
      </c>
      <c r="B864" s="24" t="s">
        <v>1084</v>
      </c>
      <c r="C864" s="1" t="s">
        <v>30</v>
      </c>
      <c r="D864" s="1" t="s">
        <v>176</v>
      </c>
      <c r="E864" s="1" t="s">
        <v>142</v>
      </c>
      <c r="F864" s="1" t="n">
        <v>1</v>
      </c>
      <c r="G864" s="1" t="n">
        <v>1</v>
      </c>
      <c r="H864" s="25" t="s">
        <v>239</v>
      </c>
      <c r="I864" s="1" t="n">
        <v>0</v>
      </c>
      <c r="J864" s="1" t="n">
        <v>1461.4</v>
      </c>
      <c r="K864" s="1" t="n">
        <v>1498.8</v>
      </c>
      <c r="L864" s="26" t="n">
        <v>0.377</v>
      </c>
      <c r="M864" s="1" t="n">
        <v>23</v>
      </c>
      <c r="N864" s="1" t="n">
        <v>19.6</v>
      </c>
      <c r="O864" s="1" t="n">
        <v>1</v>
      </c>
      <c r="P864" s="1" t="n">
        <v>1.15</v>
      </c>
      <c r="Q864" s="1" t="n">
        <v>1</v>
      </c>
      <c r="R864" s="1" t="n">
        <v>2.8</v>
      </c>
      <c r="S864" s="1" t="n">
        <v>-2.4</v>
      </c>
      <c r="T864" s="1" t="n">
        <v>1464.2</v>
      </c>
      <c r="U864" s="1" t="n">
        <v>1496.4</v>
      </c>
      <c r="V864" s="1" t="s">
        <v>653</v>
      </c>
      <c r="W864" s="1" t="s">
        <v>913</v>
      </c>
    </row>
    <row r="865" customFormat="false" ht="15" hidden="false" customHeight="true" outlineLevel="0" collapsed="false">
      <c r="A865" s="1" t="n">
        <v>864</v>
      </c>
      <c r="B865" s="24" t="s">
        <v>1085</v>
      </c>
      <c r="C865" s="1" t="s">
        <v>33</v>
      </c>
      <c r="D865" s="1" t="s">
        <v>143</v>
      </c>
      <c r="E865" s="1" t="s">
        <v>155</v>
      </c>
      <c r="F865" s="1" t="n">
        <v>2</v>
      </c>
      <c r="G865" s="1" t="n">
        <v>4</v>
      </c>
      <c r="H865" s="28" t="s">
        <v>246</v>
      </c>
      <c r="I865" s="1" t="n">
        <v>2</v>
      </c>
      <c r="J865" s="1" t="n">
        <v>1508.1</v>
      </c>
      <c r="K865" s="1" t="n">
        <v>1576.6</v>
      </c>
      <c r="L865" s="26" t="n">
        <v>0.336</v>
      </c>
      <c r="M865" s="1" t="n">
        <v>27</v>
      </c>
      <c r="N865" s="1" t="n">
        <v>29.7</v>
      </c>
      <c r="O865" s="1" t="n">
        <v>0.91</v>
      </c>
      <c r="P865" s="1" t="n">
        <v>1.35</v>
      </c>
      <c r="Q865" s="1" t="n">
        <v>1.15</v>
      </c>
      <c r="R865" s="1" t="n">
        <v>-9.1</v>
      </c>
      <c r="S865" s="1" t="n">
        <v>15.9</v>
      </c>
      <c r="T865" s="1" t="n">
        <v>1499</v>
      </c>
      <c r="U865" s="1" t="n">
        <v>1592.5</v>
      </c>
      <c r="V865" s="1" t="s">
        <v>642</v>
      </c>
      <c r="W865" s="1" t="s">
        <v>472</v>
      </c>
    </row>
    <row r="866" customFormat="false" ht="15" hidden="false" customHeight="true" outlineLevel="0" collapsed="false">
      <c r="A866" s="1" t="n">
        <v>865</v>
      </c>
      <c r="B866" s="24" t="s">
        <v>1086</v>
      </c>
      <c r="C866" s="1" t="s">
        <v>31</v>
      </c>
      <c r="D866" s="1" t="s">
        <v>145</v>
      </c>
      <c r="E866" s="1" t="s">
        <v>168</v>
      </c>
      <c r="F866" s="1" t="n">
        <v>1</v>
      </c>
      <c r="G866" s="1" t="n">
        <v>1</v>
      </c>
      <c r="H866" s="25" t="s">
        <v>239</v>
      </c>
      <c r="I866" s="1" t="n">
        <v>0</v>
      </c>
      <c r="J866" s="1" t="n">
        <v>1584.5</v>
      </c>
      <c r="K866" s="1" t="n">
        <v>1465.1</v>
      </c>
      <c r="L866" s="26" t="n">
        <v>0.598</v>
      </c>
      <c r="M866" s="1" t="n">
        <v>18</v>
      </c>
      <c r="N866" s="1" t="n">
        <v>19.6</v>
      </c>
      <c r="O866" s="1" t="n">
        <v>1</v>
      </c>
      <c r="P866" s="1" t="n">
        <v>0.9</v>
      </c>
      <c r="Q866" s="1" t="n">
        <v>1</v>
      </c>
      <c r="R866" s="1" t="n">
        <v>-1.8</v>
      </c>
      <c r="S866" s="1" t="n">
        <v>1.9</v>
      </c>
      <c r="T866" s="1" t="n">
        <v>1582.7</v>
      </c>
      <c r="U866" s="1" t="n">
        <v>1467.1</v>
      </c>
      <c r="V866" s="1" t="s">
        <v>983</v>
      </c>
      <c r="W866" s="1" t="s">
        <v>686</v>
      </c>
    </row>
    <row r="867" customFormat="false" ht="15" hidden="false" customHeight="true" outlineLevel="0" collapsed="false">
      <c r="A867" s="1" t="n">
        <v>866</v>
      </c>
      <c r="B867" s="24" t="s">
        <v>1087</v>
      </c>
      <c r="C867" s="1" t="s">
        <v>30</v>
      </c>
      <c r="D867" s="1" t="s">
        <v>124</v>
      </c>
      <c r="E867" s="1" t="s">
        <v>151</v>
      </c>
      <c r="F867" s="1" t="n">
        <v>1</v>
      </c>
      <c r="G867" s="1" t="n">
        <v>1</v>
      </c>
      <c r="H867" s="25" t="s">
        <v>239</v>
      </c>
      <c r="I867" s="1" t="n">
        <v>0</v>
      </c>
      <c r="J867" s="1" t="n">
        <v>1511.1</v>
      </c>
      <c r="K867" s="1" t="n">
        <v>1447.9</v>
      </c>
      <c r="L867" s="26" t="n">
        <v>0.519</v>
      </c>
      <c r="M867" s="1" t="n">
        <v>18</v>
      </c>
      <c r="N867" s="1" t="n">
        <v>19.6</v>
      </c>
      <c r="O867" s="1" t="n">
        <v>1</v>
      </c>
      <c r="P867" s="1" t="n">
        <v>0.9</v>
      </c>
      <c r="Q867" s="1" t="n">
        <v>1</v>
      </c>
      <c r="R867" s="1" t="n">
        <v>-0.3</v>
      </c>
      <c r="S867" s="1" t="n">
        <v>0.4</v>
      </c>
      <c r="T867" s="1" t="n">
        <v>1510.7</v>
      </c>
      <c r="U867" s="1" t="n">
        <v>1448.2</v>
      </c>
      <c r="V867" s="1" t="s">
        <v>913</v>
      </c>
      <c r="W867" s="1" t="s">
        <v>653</v>
      </c>
    </row>
    <row r="868" customFormat="false" ht="15" hidden="false" customHeight="true" outlineLevel="0" collapsed="false">
      <c r="A868" s="1" t="n">
        <v>867</v>
      </c>
      <c r="B868" s="24" t="s">
        <v>1088</v>
      </c>
      <c r="C868" s="1" t="s">
        <v>33</v>
      </c>
      <c r="D868" s="1" t="s">
        <v>171</v>
      </c>
      <c r="E868" s="1" t="s">
        <v>135</v>
      </c>
      <c r="F868" s="1" t="n">
        <v>1</v>
      </c>
      <c r="G868" s="1" t="n">
        <v>2</v>
      </c>
      <c r="H868" s="28" t="s">
        <v>246</v>
      </c>
      <c r="I868" s="1" t="n">
        <v>1</v>
      </c>
      <c r="J868" s="1" t="n">
        <v>1509.4</v>
      </c>
      <c r="K868" s="1" t="n">
        <v>1630.8</v>
      </c>
      <c r="L868" s="26" t="n">
        <v>0.272</v>
      </c>
      <c r="M868" s="1" t="n">
        <v>18.5</v>
      </c>
      <c r="N868" s="1" t="n">
        <v>26.3</v>
      </c>
      <c r="O868" s="1" t="n">
        <v>0.85</v>
      </c>
      <c r="P868" s="1" t="n">
        <v>1.35</v>
      </c>
      <c r="Q868" s="1" t="n">
        <v>1</v>
      </c>
      <c r="R868" s="1" t="n">
        <v>-5</v>
      </c>
      <c r="S868" s="1" t="n">
        <v>9.8</v>
      </c>
      <c r="T868" s="1" t="n">
        <v>1504.4</v>
      </c>
      <c r="U868" s="1" t="n">
        <v>1640.6</v>
      </c>
      <c r="V868" s="1" t="s">
        <v>467</v>
      </c>
      <c r="W868" s="1" t="s">
        <v>522</v>
      </c>
    </row>
    <row r="869" customFormat="false" ht="15" hidden="false" customHeight="true" outlineLevel="0" collapsed="false">
      <c r="A869" s="1" t="n">
        <v>868</v>
      </c>
      <c r="B869" s="24" t="s">
        <v>1089</v>
      </c>
      <c r="C869" s="1" t="s">
        <v>31</v>
      </c>
      <c r="D869" s="1" t="s">
        <v>136</v>
      </c>
      <c r="E869" s="1" t="s">
        <v>139</v>
      </c>
      <c r="F869" s="1" t="n">
        <v>1</v>
      </c>
      <c r="G869" s="1" t="n">
        <v>0</v>
      </c>
      <c r="H869" s="27" t="s">
        <v>242</v>
      </c>
      <c r="I869" s="1" t="n">
        <v>1</v>
      </c>
      <c r="J869" s="1" t="n">
        <v>1506.1</v>
      </c>
      <c r="K869" s="1" t="n">
        <v>1484.3</v>
      </c>
      <c r="L869" s="26" t="n">
        <v>0.46</v>
      </c>
      <c r="M869" s="1" t="n">
        <v>22.4</v>
      </c>
      <c r="N869" s="1" t="n">
        <v>16.5</v>
      </c>
      <c r="O869" s="1" t="n">
        <v>0.97</v>
      </c>
      <c r="P869" s="1" t="n">
        <v>1</v>
      </c>
      <c r="Q869" s="1" t="n">
        <v>1</v>
      </c>
      <c r="R869" s="1" t="n">
        <v>14.3</v>
      </c>
      <c r="S869" s="1" t="n">
        <v>-8.9</v>
      </c>
      <c r="T869" s="1" t="n">
        <v>1520.5</v>
      </c>
      <c r="U869" s="1" t="n">
        <v>1475.4</v>
      </c>
      <c r="V869" s="1" t="s">
        <v>709</v>
      </c>
      <c r="W869" s="1" t="s">
        <v>544</v>
      </c>
    </row>
    <row r="870" customFormat="false" ht="15" hidden="false" customHeight="true" outlineLevel="0" collapsed="false">
      <c r="A870" s="1" t="n">
        <v>869</v>
      </c>
      <c r="B870" s="24" t="s">
        <v>1090</v>
      </c>
      <c r="C870" s="1" t="s">
        <v>30</v>
      </c>
      <c r="D870" s="1" t="s">
        <v>123</v>
      </c>
      <c r="E870" s="1" t="s">
        <v>115</v>
      </c>
      <c r="F870" s="1" t="n">
        <v>1</v>
      </c>
      <c r="G870" s="1" t="n">
        <v>2</v>
      </c>
      <c r="H870" s="28" t="s">
        <v>246</v>
      </c>
      <c r="I870" s="1" t="n">
        <v>1</v>
      </c>
      <c r="J870" s="1" t="n">
        <v>1539.8</v>
      </c>
      <c r="K870" s="1" t="n">
        <v>1487.2</v>
      </c>
      <c r="L870" s="26" t="n">
        <v>0.504</v>
      </c>
      <c r="M870" s="1" t="n">
        <v>31.9</v>
      </c>
      <c r="N870" s="1" t="n">
        <v>26</v>
      </c>
      <c r="O870" s="1" t="n">
        <v>1.13</v>
      </c>
      <c r="P870" s="1" t="n">
        <v>1.35</v>
      </c>
      <c r="Q870" s="1" t="n">
        <v>1</v>
      </c>
      <c r="R870" s="1" t="n">
        <v>-16.1</v>
      </c>
      <c r="S870" s="1" t="n">
        <v>15.7</v>
      </c>
      <c r="T870" s="1" t="n">
        <v>1523.7</v>
      </c>
      <c r="U870" s="1" t="n">
        <v>1502.9</v>
      </c>
      <c r="V870" s="1" t="s">
        <v>539</v>
      </c>
      <c r="W870" s="1" t="s">
        <v>587</v>
      </c>
    </row>
    <row r="871" customFormat="false" ht="15" hidden="false" customHeight="true" outlineLevel="0" collapsed="false">
      <c r="A871" s="1" t="n">
        <v>870</v>
      </c>
      <c r="B871" s="24" t="s">
        <v>1091</v>
      </c>
      <c r="C871" s="1" t="s">
        <v>33</v>
      </c>
      <c r="D871" s="1" t="s">
        <v>120</v>
      </c>
      <c r="E871" s="1" t="s">
        <v>157</v>
      </c>
      <c r="F871" s="1" t="n">
        <v>1</v>
      </c>
      <c r="G871" s="1" t="n">
        <v>2</v>
      </c>
      <c r="H871" s="28" t="s">
        <v>246</v>
      </c>
      <c r="I871" s="1" t="n">
        <v>1</v>
      </c>
      <c r="J871" s="1" t="n">
        <v>1448.6</v>
      </c>
      <c r="K871" s="1" t="n">
        <v>1546.6</v>
      </c>
      <c r="L871" s="26" t="n">
        <v>0.299</v>
      </c>
      <c r="M871" s="1" t="n">
        <v>19.1</v>
      </c>
      <c r="N871" s="1" t="n">
        <v>23.7</v>
      </c>
      <c r="O871" s="1" t="n">
        <v>0.88</v>
      </c>
      <c r="P871" s="1" t="n">
        <v>1.35</v>
      </c>
      <c r="Q871" s="1" t="n">
        <v>1</v>
      </c>
      <c r="R871" s="1" t="n">
        <v>-5.7</v>
      </c>
      <c r="S871" s="1" t="n">
        <v>9.5</v>
      </c>
      <c r="T871" s="1" t="n">
        <v>1442.9</v>
      </c>
      <c r="U871" s="1" t="n">
        <v>1556.1</v>
      </c>
      <c r="V871" s="1" t="s">
        <v>743</v>
      </c>
      <c r="W871" s="1" t="s">
        <v>581</v>
      </c>
    </row>
    <row r="872" customFormat="false" ht="15" hidden="false" customHeight="true" outlineLevel="0" collapsed="false">
      <c r="A872" s="1" t="n">
        <v>871</v>
      </c>
      <c r="B872" s="24" t="s">
        <v>1091</v>
      </c>
      <c r="C872" s="1" t="s">
        <v>31</v>
      </c>
      <c r="D872" s="1" t="s">
        <v>170</v>
      </c>
      <c r="E872" s="1" t="s">
        <v>19</v>
      </c>
      <c r="F872" s="1" t="n">
        <v>0</v>
      </c>
      <c r="G872" s="1" t="n">
        <v>1</v>
      </c>
      <c r="H872" s="28" t="s">
        <v>246</v>
      </c>
      <c r="I872" s="1" t="n">
        <v>1</v>
      </c>
      <c r="J872" s="1" t="n">
        <v>1454.7</v>
      </c>
      <c r="K872" s="1" t="n">
        <v>1704.5</v>
      </c>
      <c r="L872" s="26" t="n">
        <v>0.151</v>
      </c>
      <c r="M872" s="1" t="n">
        <v>18.6</v>
      </c>
      <c r="N872" s="1" t="n">
        <v>25.6</v>
      </c>
      <c r="O872" s="1" t="n">
        <v>0.69</v>
      </c>
      <c r="P872" s="1" t="n">
        <v>1.35</v>
      </c>
      <c r="Q872" s="1" t="n">
        <v>1</v>
      </c>
      <c r="R872" s="1" t="n">
        <v>-2.8</v>
      </c>
      <c r="S872" s="1" t="n">
        <v>6.4</v>
      </c>
      <c r="T872" s="1" t="n">
        <v>1451.9</v>
      </c>
      <c r="U872" s="1" t="n">
        <v>1710.9</v>
      </c>
      <c r="V872" s="1" t="s">
        <v>477</v>
      </c>
      <c r="W872" s="1" t="s">
        <v>431</v>
      </c>
    </row>
    <row r="873" customFormat="false" ht="15" hidden="false" customHeight="true" outlineLevel="0" collapsed="false">
      <c r="A873" s="1" t="n">
        <v>872</v>
      </c>
      <c r="B873" s="24" t="s">
        <v>1092</v>
      </c>
      <c r="C873" s="1" t="s">
        <v>32</v>
      </c>
      <c r="D873" s="1" t="s">
        <v>185</v>
      </c>
      <c r="E873" s="1" t="s">
        <v>192</v>
      </c>
      <c r="F873" s="1" t="n">
        <v>4</v>
      </c>
      <c r="G873" s="1" t="n">
        <v>2</v>
      </c>
      <c r="H873" s="27" t="s">
        <v>242</v>
      </c>
      <c r="I873" s="1" t="n">
        <v>2</v>
      </c>
      <c r="J873" s="1" t="n">
        <v>1564.9</v>
      </c>
      <c r="K873" s="1" t="n">
        <v>1565.5</v>
      </c>
      <c r="L873" s="26" t="n">
        <v>0.428</v>
      </c>
      <c r="M873" s="1" t="n">
        <v>18.6</v>
      </c>
      <c r="N873" s="1" t="n">
        <v>24.1</v>
      </c>
      <c r="O873" s="1" t="n">
        <v>1</v>
      </c>
      <c r="P873" s="1" t="n">
        <v>1</v>
      </c>
      <c r="Q873" s="1" t="n">
        <v>1.15</v>
      </c>
      <c r="R873" s="1" t="n">
        <v>14.4</v>
      </c>
      <c r="S873" s="1" t="n">
        <v>-13.8</v>
      </c>
      <c r="T873" s="1" t="n">
        <v>1579.3</v>
      </c>
      <c r="U873" s="1" t="n">
        <v>1551.8</v>
      </c>
      <c r="V873" s="1" t="s">
        <v>664</v>
      </c>
      <c r="W873" s="1" t="s">
        <v>537</v>
      </c>
    </row>
    <row r="874" customFormat="false" ht="15" hidden="false" customHeight="true" outlineLevel="0" collapsed="false">
      <c r="A874" s="1" t="n">
        <v>873</v>
      </c>
      <c r="B874" s="24" t="s">
        <v>1093</v>
      </c>
      <c r="C874" s="1" t="s">
        <v>30</v>
      </c>
      <c r="D874" s="1" t="s">
        <v>182</v>
      </c>
      <c r="E874" s="1" t="s">
        <v>141</v>
      </c>
      <c r="F874" s="1" t="n">
        <v>1</v>
      </c>
      <c r="G874" s="1" t="n">
        <v>0</v>
      </c>
      <c r="H874" s="27" t="s">
        <v>242</v>
      </c>
      <c r="I874" s="1" t="n">
        <v>1</v>
      </c>
      <c r="J874" s="1" t="n">
        <v>1662.9</v>
      </c>
      <c r="K874" s="1" t="n">
        <v>1526.5</v>
      </c>
      <c r="L874" s="26" t="n">
        <v>0.622</v>
      </c>
      <c r="M874" s="1" t="n">
        <v>22.9</v>
      </c>
      <c r="N874" s="1" t="n">
        <v>16.6</v>
      </c>
      <c r="O874" s="1" t="n">
        <v>0.83</v>
      </c>
      <c r="P874" s="1" t="n">
        <v>1</v>
      </c>
      <c r="Q874" s="1" t="n">
        <v>1</v>
      </c>
      <c r="R874" s="1" t="n">
        <v>10.9</v>
      </c>
      <c r="S874" s="1" t="n">
        <v>-6.3</v>
      </c>
      <c r="T874" s="1" t="n">
        <v>1673.8</v>
      </c>
      <c r="U874" s="1" t="n">
        <v>1520.2</v>
      </c>
      <c r="V874" s="1" t="s">
        <v>431</v>
      </c>
      <c r="W874" s="1" t="s">
        <v>457</v>
      </c>
    </row>
    <row r="875" customFormat="false" ht="15" hidden="false" customHeight="true" outlineLevel="0" collapsed="false">
      <c r="A875" s="1" t="n">
        <v>874</v>
      </c>
      <c r="B875" s="24" t="s">
        <v>1094</v>
      </c>
      <c r="C875" s="1" t="s">
        <v>33</v>
      </c>
      <c r="D875" s="1" t="s">
        <v>160</v>
      </c>
      <c r="E875" s="1" t="s">
        <v>156</v>
      </c>
      <c r="F875" s="1" t="n">
        <v>1</v>
      </c>
      <c r="G875" s="1" t="n">
        <v>3</v>
      </c>
      <c r="H875" s="28" t="s">
        <v>246</v>
      </c>
      <c r="I875" s="1" t="n">
        <v>2</v>
      </c>
      <c r="J875" s="1" t="n">
        <v>1440.5</v>
      </c>
      <c r="K875" s="1" t="n">
        <v>1503.8</v>
      </c>
      <c r="L875" s="26" t="n">
        <v>0.342</v>
      </c>
      <c r="M875" s="1" t="n">
        <v>23.1</v>
      </c>
      <c r="N875" s="1" t="n">
        <v>24.3</v>
      </c>
      <c r="O875" s="1" t="n">
        <v>0.92</v>
      </c>
      <c r="P875" s="1" t="n">
        <v>1.35</v>
      </c>
      <c r="Q875" s="1" t="n">
        <v>1.15</v>
      </c>
      <c r="R875" s="1" t="n">
        <v>-7.9</v>
      </c>
      <c r="S875" s="1" t="n">
        <v>13.2</v>
      </c>
      <c r="T875" s="1" t="n">
        <v>1432.6</v>
      </c>
      <c r="U875" s="1" t="n">
        <v>1517</v>
      </c>
      <c r="V875" s="1" t="s">
        <v>441</v>
      </c>
      <c r="W875" s="1" t="s">
        <v>635</v>
      </c>
    </row>
    <row r="876" customFormat="false" ht="15" hidden="false" customHeight="true" outlineLevel="0" collapsed="false">
      <c r="A876" s="1" t="n">
        <v>875</v>
      </c>
      <c r="B876" s="24" t="s">
        <v>1094</v>
      </c>
      <c r="C876" s="1" t="s">
        <v>33</v>
      </c>
      <c r="D876" s="1" t="s">
        <v>158</v>
      </c>
      <c r="E876" s="1" t="s">
        <v>161</v>
      </c>
      <c r="F876" s="1" t="n">
        <v>1</v>
      </c>
      <c r="G876" s="1" t="n">
        <v>2</v>
      </c>
      <c r="H876" s="28" t="s">
        <v>246</v>
      </c>
      <c r="I876" s="1" t="n">
        <v>1</v>
      </c>
      <c r="J876" s="1" t="n">
        <v>1572.4</v>
      </c>
      <c r="K876" s="1" t="n">
        <v>1532.3</v>
      </c>
      <c r="L876" s="26" t="n">
        <v>0.486</v>
      </c>
      <c r="M876" s="1" t="n">
        <v>31</v>
      </c>
      <c r="N876" s="1" t="n">
        <v>29.7</v>
      </c>
      <c r="O876" s="1" t="n">
        <v>1.1</v>
      </c>
      <c r="P876" s="1" t="n">
        <v>1.35</v>
      </c>
      <c r="Q876" s="1" t="n">
        <v>1</v>
      </c>
      <c r="R876" s="1" t="n">
        <v>-15.1</v>
      </c>
      <c r="S876" s="1" t="n">
        <v>17.4</v>
      </c>
      <c r="T876" s="1" t="n">
        <v>1557.3</v>
      </c>
      <c r="U876" s="1" t="n">
        <v>1549.7</v>
      </c>
      <c r="V876" s="1" t="s">
        <v>585</v>
      </c>
      <c r="W876" s="1" t="s">
        <v>572</v>
      </c>
    </row>
    <row r="877" customFormat="false" ht="15" hidden="false" customHeight="true" outlineLevel="0" collapsed="false">
      <c r="A877" s="1" t="n">
        <v>876</v>
      </c>
      <c r="B877" s="24" t="s">
        <v>1095</v>
      </c>
      <c r="C877" s="1" t="s">
        <v>32</v>
      </c>
      <c r="D877" s="1" t="s">
        <v>191</v>
      </c>
      <c r="E877" s="1" t="s">
        <v>190</v>
      </c>
      <c r="F877" s="1" t="n">
        <v>0</v>
      </c>
      <c r="G877" s="1" t="n">
        <v>1</v>
      </c>
      <c r="H877" s="28" t="s">
        <v>246</v>
      </c>
      <c r="I877" s="1" t="n">
        <v>1</v>
      </c>
      <c r="J877" s="1" t="n">
        <v>1471.5</v>
      </c>
      <c r="K877" s="1" t="n">
        <v>1543.1</v>
      </c>
      <c r="L877" s="26" t="n">
        <v>0.332</v>
      </c>
      <c r="M877" s="1" t="n">
        <v>20.9</v>
      </c>
      <c r="N877" s="1" t="n">
        <v>31.1</v>
      </c>
      <c r="O877" s="1" t="n">
        <v>0.91</v>
      </c>
      <c r="P877" s="1" t="n">
        <v>1.35</v>
      </c>
      <c r="Q877" s="1" t="n">
        <v>1</v>
      </c>
      <c r="R877" s="1" t="n">
        <v>-6.9</v>
      </c>
      <c r="S877" s="1" t="n">
        <v>13.4</v>
      </c>
      <c r="T877" s="1" t="n">
        <v>1464.6</v>
      </c>
      <c r="U877" s="1" t="n">
        <v>1556.5</v>
      </c>
      <c r="V877" s="1" t="s">
        <v>459</v>
      </c>
      <c r="W877" s="1" t="s">
        <v>469</v>
      </c>
    </row>
    <row r="878" customFormat="false" ht="15" hidden="false" customHeight="true" outlineLevel="0" collapsed="false">
      <c r="A878" s="1" t="n">
        <v>877</v>
      </c>
      <c r="B878" s="24" t="s">
        <v>1096</v>
      </c>
      <c r="C878" s="1" t="s">
        <v>31</v>
      </c>
      <c r="D878" s="1" t="s">
        <v>164</v>
      </c>
      <c r="E878" s="1" t="s">
        <v>20</v>
      </c>
      <c r="F878" s="1" t="n">
        <v>2</v>
      </c>
      <c r="G878" s="1" t="n">
        <v>2</v>
      </c>
      <c r="H878" s="25" t="s">
        <v>239</v>
      </c>
      <c r="I878" s="1" t="n">
        <v>0</v>
      </c>
      <c r="J878" s="1" t="n">
        <v>1575.2</v>
      </c>
      <c r="K878" s="1" t="n">
        <v>1548.4</v>
      </c>
      <c r="L878" s="26" t="n">
        <v>0.467</v>
      </c>
      <c r="M878" s="1" t="n">
        <v>18.8</v>
      </c>
      <c r="N878" s="1" t="n">
        <v>24</v>
      </c>
      <c r="O878" s="1" t="n">
        <v>1</v>
      </c>
      <c r="P878" s="1" t="n">
        <v>0.9</v>
      </c>
      <c r="Q878" s="1" t="n">
        <v>1</v>
      </c>
      <c r="R878" s="1" t="n">
        <v>0.6</v>
      </c>
      <c r="S878" s="1" t="n">
        <v>-0.8</v>
      </c>
      <c r="T878" s="1" t="n">
        <v>1575.8</v>
      </c>
      <c r="U878" s="1" t="n">
        <v>1547.6</v>
      </c>
      <c r="V878" s="1" t="s">
        <v>528</v>
      </c>
      <c r="W878" s="1" t="s">
        <v>671</v>
      </c>
    </row>
    <row r="879" customFormat="false" ht="15" hidden="false" customHeight="true" outlineLevel="0" collapsed="false">
      <c r="A879" s="1" t="n">
        <v>878</v>
      </c>
      <c r="B879" s="24" t="s">
        <v>1097</v>
      </c>
      <c r="C879" s="1" t="s">
        <v>33</v>
      </c>
      <c r="D879" s="1" t="s">
        <v>17</v>
      </c>
      <c r="E879" s="1" t="s">
        <v>150</v>
      </c>
      <c r="F879" s="1" t="n">
        <v>2</v>
      </c>
      <c r="G879" s="1" t="n">
        <v>1</v>
      </c>
      <c r="H879" s="27" t="s">
        <v>242</v>
      </c>
      <c r="I879" s="1" t="n">
        <v>1</v>
      </c>
      <c r="J879" s="1" t="n">
        <v>1701.6</v>
      </c>
      <c r="K879" s="1" t="n">
        <v>1478.7</v>
      </c>
      <c r="L879" s="26" t="n">
        <v>0.73</v>
      </c>
      <c r="M879" s="1" t="n">
        <v>15.9</v>
      </c>
      <c r="N879" s="1" t="n">
        <v>11.6</v>
      </c>
      <c r="O879" s="1" t="n">
        <v>0.72</v>
      </c>
      <c r="P879" s="1" t="n">
        <v>1</v>
      </c>
      <c r="Q879" s="1" t="n">
        <v>1</v>
      </c>
      <c r="R879" s="1" t="n">
        <v>5.9</v>
      </c>
      <c r="S879" s="1" t="n">
        <v>-3.1</v>
      </c>
      <c r="T879" s="1" t="n">
        <v>1707.5</v>
      </c>
      <c r="U879" s="1" t="n">
        <v>1475.5</v>
      </c>
      <c r="V879" s="1" t="s">
        <v>722</v>
      </c>
      <c r="W879" s="1" t="s">
        <v>466</v>
      </c>
    </row>
    <row r="880" customFormat="false" ht="15" hidden="false" customHeight="true" outlineLevel="0" collapsed="false">
      <c r="A880" s="1" t="n">
        <v>879</v>
      </c>
      <c r="B880" s="24" t="s">
        <v>1097</v>
      </c>
      <c r="C880" s="1" t="s">
        <v>31</v>
      </c>
      <c r="D880" s="1" t="s">
        <v>22</v>
      </c>
      <c r="E880" s="1" t="s">
        <v>163</v>
      </c>
      <c r="F880" s="1" t="n">
        <v>2</v>
      </c>
      <c r="G880" s="1" t="n">
        <v>0</v>
      </c>
      <c r="H880" s="27" t="s">
        <v>242</v>
      </c>
      <c r="I880" s="1" t="n">
        <v>2</v>
      </c>
      <c r="J880" s="1" t="n">
        <v>1674.8</v>
      </c>
      <c r="K880" s="1" t="n">
        <v>1485.4</v>
      </c>
      <c r="L880" s="26" t="n">
        <v>0.69</v>
      </c>
      <c r="M880" s="1" t="n">
        <v>23.2</v>
      </c>
      <c r="N880" s="1" t="n">
        <v>16.7</v>
      </c>
      <c r="O880" s="1" t="n">
        <v>0.76</v>
      </c>
      <c r="P880" s="1" t="n">
        <v>1</v>
      </c>
      <c r="Q880" s="1" t="n">
        <v>1.15</v>
      </c>
      <c r="R880" s="1" t="n">
        <v>11.8</v>
      </c>
      <c r="S880" s="1" t="n">
        <v>-5.2</v>
      </c>
      <c r="T880" s="1" t="n">
        <v>1686.6</v>
      </c>
      <c r="U880" s="1" t="n">
        <v>1480.3</v>
      </c>
      <c r="V880" s="1" t="s">
        <v>431</v>
      </c>
      <c r="W880" s="1" t="s">
        <v>815</v>
      </c>
    </row>
    <row r="881" customFormat="false" ht="15" hidden="false" customHeight="true" outlineLevel="0" collapsed="false">
      <c r="A881" s="1" t="n">
        <v>880</v>
      </c>
      <c r="B881" s="24" t="s">
        <v>1098</v>
      </c>
      <c r="C881" s="1" t="s">
        <v>31</v>
      </c>
      <c r="D881" s="1" t="s">
        <v>148</v>
      </c>
      <c r="E881" s="1" t="s">
        <v>140</v>
      </c>
      <c r="F881" s="1" t="n">
        <v>2</v>
      </c>
      <c r="G881" s="1" t="n">
        <v>1</v>
      </c>
      <c r="H881" s="27" t="s">
        <v>242</v>
      </c>
      <c r="I881" s="1" t="n">
        <v>1</v>
      </c>
      <c r="J881" s="1" t="n">
        <v>1437.8</v>
      </c>
      <c r="K881" s="1" t="n">
        <v>1585</v>
      </c>
      <c r="L881" s="26" t="n">
        <v>0.243</v>
      </c>
      <c r="M881" s="1" t="n">
        <v>23.3</v>
      </c>
      <c r="N881" s="1" t="n">
        <v>22.1</v>
      </c>
      <c r="O881" s="1" t="n">
        <v>1.37</v>
      </c>
      <c r="P881" s="1" t="n">
        <v>1</v>
      </c>
      <c r="Q881" s="1" t="n">
        <v>1</v>
      </c>
      <c r="R881" s="1" t="n">
        <v>19.9</v>
      </c>
      <c r="S881" s="1" t="n">
        <v>-16.7</v>
      </c>
      <c r="T881" s="1" t="n">
        <v>1457.7</v>
      </c>
      <c r="U881" s="1" t="n">
        <v>1568.3</v>
      </c>
      <c r="V881" s="1" t="s">
        <v>568</v>
      </c>
      <c r="W881" s="1" t="s">
        <v>489</v>
      </c>
    </row>
    <row r="882" customFormat="false" ht="15" hidden="false" customHeight="true" outlineLevel="0" collapsed="false">
      <c r="A882" s="1" t="n">
        <v>881</v>
      </c>
      <c r="B882" s="24" t="s">
        <v>1099</v>
      </c>
      <c r="C882" s="1" t="s">
        <v>30</v>
      </c>
      <c r="D882" s="1" t="s">
        <v>166</v>
      </c>
      <c r="E882" s="1" t="s">
        <v>181</v>
      </c>
      <c r="F882" s="1" t="n">
        <v>1</v>
      </c>
      <c r="G882" s="1" t="n">
        <v>0</v>
      </c>
      <c r="H882" s="27" t="s">
        <v>242</v>
      </c>
      <c r="I882" s="1" t="n">
        <v>1</v>
      </c>
      <c r="J882" s="1" t="n">
        <v>1572.7</v>
      </c>
      <c r="K882" s="1" t="n">
        <v>1570.3</v>
      </c>
      <c r="L882" s="26" t="n">
        <v>0.432</v>
      </c>
      <c r="M882" s="1" t="n">
        <v>22.9</v>
      </c>
      <c r="N882" s="1" t="n">
        <v>19.9</v>
      </c>
      <c r="O882" s="1" t="n">
        <v>1</v>
      </c>
      <c r="P882" s="1" t="n">
        <v>1</v>
      </c>
      <c r="Q882" s="1" t="n">
        <v>1</v>
      </c>
      <c r="R882" s="1" t="n">
        <v>15.3</v>
      </c>
      <c r="S882" s="1" t="n">
        <v>-11.3</v>
      </c>
      <c r="T882" s="1" t="n">
        <v>1588</v>
      </c>
      <c r="U882" s="1" t="n">
        <v>1559</v>
      </c>
      <c r="V882" s="1" t="s">
        <v>581</v>
      </c>
      <c r="W882" s="1" t="s">
        <v>677</v>
      </c>
    </row>
    <row r="883" customFormat="false" ht="15" hidden="false" customHeight="true" outlineLevel="0" collapsed="false">
      <c r="A883" s="1" t="n">
        <v>882</v>
      </c>
      <c r="B883" s="24" t="s">
        <v>1100</v>
      </c>
      <c r="C883" s="1" t="s">
        <v>31</v>
      </c>
      <c r="D883" s="1" t="s">
        <v>178</v>
      </c>
      <c r="E883" s="1" t="s">
        <v>145</v>
      </c>
      <c r="F883" s="1" t="n">
        <v>1</v>
      </c>
      <c r="G883" s="1" t="n">
        <v>2</v>
      </c>
      <c r="H883" s="28" t="s">
        <v>246</v>
      </c>
      <c r="I883" s="1" t="n">
        <v>1</v>
      </c>
      <c r="J883" s="1" t="n">
        <v>1501.4</v>
      </c>
      <c r="K883" s="1" t="n">
        <v>1582.7</v>
      </c>
      <c r="L883" s="26" t="n">
        <v>0.319</v>
      </c>
      <c r="M883" s="1" t="n">
        <v>23</v>
      </c>
      <c r="N883" s="1" t="n">
        <v>24.3</v>
      </c>
      <c r="O883" s="1" t="n">
        <v>0.9</v>
      </c>
      <c r="P883" s="1" t="n">
        <v>1.35</v>
      </c>
      <c r="Q883" s="1" t="n">
        <v>1</v>
      </c>
      <c r="R883" s="1" t="n">
        <v>-7.4</v>
      </c>
      <c r="S883" s="1" t="n">
        <v>10.2</v>
      </c>
      <c r="T883" s="1" t="n">
        <v>1494</v>
      </c>
      <c r="U883" s="1" t="n">
        <v>1592.9</v>
      </c>
      <c r="V883" s="1" t="s">
        <v>815</v>
      </c>
      <c r="W883" s="1" t="s">
        <v>463</v>
      </c>
    </row>
    <row r="884" customFormat="false" ht="15" hidden="false" customHeight="true" outlineLevel="0" collapsed="false">
      <c r="A884" s="1" t="n">
        <v>883</v>
      </c>
      <c r="B884" s="24" t="s">
        <v>1100</v>
      </c>
      <c r="C884" s="1" t="s">
        <v>32</v>
      </c>
      <c r="D884" s="1" t="s">
        <v>194</v>
      </c>
      <c r="E884" s="1" t="s">
        <v>195</v>
      </c>
      <c r="F884" s="1" t="n">
        <v>4</v>
      </c>
      <c r="G884" s="1" t="n">
        <v>2</v>
      </c>
      <c r="H884" s="27" t="s">
        <v>242</v>
      </c>
      <c r="I884" s="1" t="n">
        <v>2</v>
      </c>
      <c r="J884" s="1" t="n">
        <v>1444.5</v>
      </c>
      <c r="K884" s="1" t="n">
        <v>1562.9</v>
      </c>
      <c r="L884" s="26" t="n">
        <v>0.275</v>
      </c>
      <c r="M884" s="1" t="n">
        <v>24.1</v>
      </c>
      <c r="N884" s="1" t="n">
        <v>28.3</v>
      </c>
      <c r="O884" s="1" t="n">
        <v>1.3</v>
      </c>
      <c r="P884" s="1" t="n">
        <v>1</v>
      </c>
      <c r="Q884" s="1" t="n">
        <v>1.15</v>
      </c>
      <c r="R884" s="1" t="n">
        <v>22.3</v>
      </c>
      <c r="S884" s="1" t="n">
        <v>-20.5</v>
      </c>
      <c r="T884" s="1" t="n">
        <v>1466.7</v>
      </c>
      <c r="U884" s="1" t="n">
        <v>1542.3</v>
      </c>
      <c r="V884" s="1" t="s">
        <v>529</v>
      </c>
      <c r="W884" s="1" t="s">
        <v>485</v>
      </c>
    </row>
    <row r="885" customFormat="false" ht="15" hidden="false" customHeight="true" outlineLevel="0" collapsed="false">
      <c r="A885" s="1" t="n">
        <v>884</v>
      </c>
      <c r="B885" s="24" t="s">
        <v>1101</v>
      </c>
      <c r="C885" s="1" t="s">
        <v>29</v>
      </c>
      <c r="D885" s="1" t="s">
        <v>137</v>
      </c>
      <c r="E885" s="1" t="s">
        <v>122</v>
      </c>
      <c r="F885" s="1" t="n">
        <v>3</v>
      </c>
      <c r="G885" s="1" t="n">
        <v>2</v>
      </c>
      <c r="H885" s="27" t="s">
        <v>242</v>
      </c>
      <c r="I885" s="1" t="n">
        <v>1</v>
      </c>
      <c r="J885" s="1" t="n">
        <v>1503.6</v>
      </c>
      <c r="K885" s="1" t="n">
        <v>1571.9</v>
      </c>
      <c r="L885" s="26" t="n">
        <v>0.336</v>
      </c>
      <c r="M885" s="1" t="n">
        <v>22.2</v>
      </c>
      <c r="N885" s="1" t="n">
        <v>22.2</v>
      </c>
      <c r="O885" s="1" t="n">
        <v>1.17</v>
      </c>
      <c r="P885" s="1" t="n">
        <v>1</v>
      </c>
      <c r="Q885" s="1" t="n">
        <v>1</v>
      </c>
      <c r="R885" s="1" t="n">
        <v>17</v>
      </c>
      <c r="S885" s="1" t="n">
        <v>-14.8</v>
      </c>
      <c r="T885" s="1" t="n">
        <v>1520.6</v>
      </c>
      <c r="U885" s="1" t="n">
        <v>1557.2</v>
      </c>
      <c r="V885" s="1" t="s">
        <v>487</v>
      </c>
      <c r="W885" s="1" t="s">
        <v>1019</v>
      </c>
    </row>
    <row r="886" customFormat="false" ht="15" hidden="false" customHeight="true" outlineLevel="0" collapsed="false">
      <c r="A886" s="1" t="n">
        <v>885</v>
      </c>
      <c r="B886" s="24" t="s">
        <v>1101</v>
      </c>
      <c r="C886" s="1" t="s">
        <v>29</v>
      </c>
      <c r="D886" s="1" t="s">
        <v>162</v>
      </c>
      <c r="E886" s="1" t="s">
        <v>127</v>
      </c>
      <c r="F886" s="1" t="n">
        <v>2</v>
      </c>
      <c r="G886" s="1" t="n">
        <v>2</v>
      </c>
      <c r="H886" s="25" t="s">
        <v>239</v>
      </c>
      <c r="I886" s="1" t="n">
        <v>0</v>
      </c>
      <c r="J886" s="1" t="n">
        <v>1587.3</v>
      </c>
      <c r="K886" s="1" t="n">
        <v>1597.9</v>
      </c>
      <c r="L886" s="26" t="n">
        <v>0.414</v>
      </c>
      <c r="M886" s="1" t="n">
        <v>21.9</v>
      </c>
      <c r="N886" s="1" t="n">
        <v>21.9</v>
      </c>
      <c r="O886" s="1" t="n">
        <v>1</v>
      </c>
      <c r="P886" s="1" t="n">
        <v>1.15</v>
      </c>
      <c r="Q886" s="1" t="n">
        <v>1</v>
      </c>
      <c r="R886" s="1" t="n">
        <v>1.9</v>
      </c>
      <c r="S886" s="1" t="n">
        <v>-1.9</v>
      </c>
      <c r="T886" s="1" t="n">
        <v>1589.2</v>
      </c>
      <c r="U886" s="1" t="n">
        <v>1596</v>
      </c>
      <c r="V886" s="1" t="s">
        <v>482</v>
      </c>
      <c r="W886" s="1" t="s">
        <v>637</v>
      </c>
    </row>
    <row r="887" customFormat="false" ht="15" hidden="false" customHeight="true" outlineLevel="0" collapsed="false">
      <c r="A887" s="1" t="n">
        <v>886</v>
      </c>
      <c r="B887" s="24" t="s">
        <v>1101</v>
      </c>
      <c r="C887" s="1" t="s">
        <v>32</v>
      </c>
      <c r="D887" s="1" t="s">
        <v>184</v>
      </c>
      <c r="E887" s="1" t="s">
        <v>187</v>
      </c>
      <c r="F887" s="1" t="n">
        <v>1</v>
      </c>
      <c r="G887" s="1" t="n">
        <v>0</v>
      </c>
      <c r="H887" s="27" t="s">
        <v>242</v>
      </c>
      <c r="I887" s="1" t="n">
        <v>1</v>
      </c>
      <c r="J887" s="1" t="n">
        <v>1643.8</v>
      </c>
      <c r="K887" s="1" t="n">
        <v>1620.7</v>
      </c>
      <c r="L887" s="26" t="n">
        <v>0.461</v>
      </c>
      <c r="M887" s="1" t="n">
        <v>26.8</v>
      </c>
      <c r="N887" s="1" t="n">
        <v>22.3</v>
      </c>
      <c r="O887" s="1" t="n">
        <v>0.97</v>
      </c>
      <c r="P887" s="1" t="n">
        <v>1</v>
      </c>
      <c r="Q887" s="1" t="n">
        <v>1</v>
      </c>
      <c r="R887" s="1" t="n">
        <v>17.1</v>
      </c>
      <c r="S887" s="1" t="n">
        <v>-12</v>
      </c>
      <c r="T887" s="1" t="n">
        <v>1660.9</v>
      </c>
      <c r="U887" s="1" t="n">
        <v>1608.6</v>
      </c>
      <c r="V887" s="1" t="s">
        <v>431</v>
      </c>
      <c r="W887" s="1" t="s">
        <v>658</v>
      </c>
    </row>
    <row r="888" customFormat="false" ht="15" hidden="false" customHeight="true" outlineLevel="0" collapsed="false">
      <c r="A888" s="1" t="n">
        <v>887</v>
      </c>
      <c r="B888" s="24" t="s">
        <v>1101</v>
      </c>
      <c r="C888" s="1" t="s">
        <v>32</v>
      </c>
      <c r="D888" s="1" t="s">
        <v>196</v>
      </c>
      <c r="E888" s="1" t="s">
        <v>189</v>
      </c>
      <c r="F888" s="1" t="n">
        <v>4</v>
      </c>
      <c r="G888" s="1" t="n">
        <v>1</v>
      </c>
      <c r="H888" s="27" t="s">
        <v>242</v>
      </c>
      <c r="I888" s="1" t="n">
        <v>3</v>
      </c>
      <c r="J888" s="1" t="n">
        <v>1592.3</v>
      </c>
      <c r="K888" s="1" t="n">
        <v>1552.5</v>
      </c>
      <c r="L888" s="26" t="n">
        <v>0.485</v>
      </c>
      <c r="M888" s="1" t="n">
        <v>24.7</v>
      </c>
      <c r="N888" s="1" t="n">
        <v>25.8</v>
      </c>
      <c r="O888" s="1" t="n">
        <v>0.95</v>
      </c>
      <c r="P888" s="1" t="n">
        <v>1</v>
      </c>
      <c r="Q888" s="1" t="n">
        <v>1.3</v>
      </c>
      <c r="R888" s="1" t="n">
        <v>20.1</v>
      </c>
      <c r="S888" s="1" t="n">
        <v>-13.3</v>
      </c>
      <c r="T888" s="1" t="n">
        <v>1612.4</v>
      </c>
      <c r="U888" s="1" t="n">
        <v>1539.2</v>
      </c>
      <c r="V888" s="1" t="s">
        <v>779</v>
      </c>
      <c r="W888" s="1" t="s">
        <v>452</v>
      </c>
    </row>
    <row r="889" customFormat="false" ht="15" hidden="false" customHeight="true" outlineLevel="0" collapsed="false">
      <c r="A889" s="1" t="n">
        <v>888</v>
      </c>
      <c r="B889" s="24" t="s">
        <v>1101</v>
      </c>
      <c r="C889" s="1" t="s">
        <v>32</v>
      </c>
      <c r="D889" s="1" t="s">
        <v>197</v>
      </c>
      <c r="E889" s="1" t="s">
        <v>183</v>
      </c>
      <c r="F889" s="1" t="n">
        <v>5</v>
      </c>
      <c r="G889" s="1" t="n">
        <v>1</v>
      </c>
      <c r="H889" s="27" t="s">
        <v>242</v>
      </c>
      <c r="I889" s="1" t="n">
        <v>4</v>
      </c>
      <c r="J889" s="1" t="n">
        <v>1563.5</v>
      </c>
      <c r="K889" s="1" t="n">
        <v>1554.2</v>
      </c>
      <c r="L889" s="26" t="n">
        <v>0.442</v>
      </c>
      <c r="M889" s="1" t="n">
        <v>32.6</v>
      </c>
      <c r="N889" s="1" t="n">
        <v>28.2</v>
      </c>
      <c r="O889" s="1" t="n">
        <v>0.99</v>
      </c>
      <c r="P889" s="1" t="n">
        <v>1</v>
      </c>
      <c r="Q889" s="1" t="n">
        <v>1.5</v>
      </c>
      <c r="R889" s="1" t="n">
        <v>28</v>
      </c>
      <c r="S889" s="1" t="n">
        <v>-15.7</v>
      </c>
      <c r="T889" s="1" t="n">
        <v>1591.5</v>
      </c>
      <c r="U889" s="1" t="n">
        <v>1538.5</v>
      </c>
      <c r="V889" s="1" t="s">
        <v>635</v>
      </c>
      <c r="W889" s="1" t="s">
        <v>562</v>
      </c>
    </row>
    <row r="890" customFormat="false" ht="15" hidden="false" customHeight="true" outlineLevel="0" collapsed="false">
      <c r="A890" s="1" t="n">
        <v>889</v>
      </c>
      <c r="B890" s="24" t="s">
        <v>1101</v>
      </c>
      <c r="C890" s="1" t="s">
        <v>29</v>
      </c>
      <c r="D890" s="1" t="s">
        <v>152</v>
      </c>
      <c r="E890" s="1" t="s">
        <v>23</v>
      </c>
      <c r="F890" s="1" t="n">
        <v>2</v>
      </c>
      <c r="G890" s="1" t="n">
        <v>2</v>
      </c>
      <c r="H890" s="25" t="s">
        <v>239</v>
      </c>
      <c r="I890" s="1" t="n">
        <v>0</v>
      </c>
      <c r="J890" s="1" t="n">
        <v>1528.2</v>
      </c>
      <c r="K890" s="1" t="n">
        <v>1576.6</v>
      </c>
      <c r="L890" s="26" t="n">
        <v>0.362</v>
      </c>
      <c r="M890" s="1" t="n">
        <v>18.6</v>
      </c>
      <c r="N890" s="1" t="n">
        <v>21.9</v>
      </c>
      <c r="O890" s="1" t="n">
        <v>1</v>
      </c>
      <c r="P890" s="1" t="n">
        <v>1.15</v>
      </c>
      <c r="Q890" s="1" t="n">
        <v>1</v>
      </c>
      <c r="R890" s="1" t="n">
        <v>2.6</v>
      </c>
      <c r="S890" s="1" t="n">
        <v>-3</v>
      </c>
      <c r="T890" s="1" t="n">
        <v>1530.8</v>
      </c>
      <c r="U890" s="1" t="n">
        <v>1573.6</v>
      </c>
      <c r="V890" s="1" t="s">
        <v>552</v>
      </c>
      <c r="W890" s="1" t="s">
        <v>509</v>
      </c>
    </row>
    <row r="891" customFormat="false" ht="15" hidden="false" customHeight="true" outlineLevel="0" collapsed="false">
      <c r="A891" s="1" t="n">
        <v>890</v>
      </c>
      <c r="B891" s="24" t="s">
        <v>1102</v>
      </c>
      <c r="C891" s="1" t="s">
        <v>31</v>
      </c>
      <c r="D891" s="1" t="s">
        <v>24</v>
      </c>
      <c r="E891" s="1" t="s">
        <v>177</v>
      </c>
      <c r="F891" s="1" t="n">
        <v>1</v>
      </c>
      <c r="G891" s="1" t="n">
        <v>1</v>
      </c>
      <c r="H891" s="25" t="s">
        <v>239</v>
      </c>
      <c r="I891" s="1" t="n">
        <v>0</v>
      </c>
      <c r="J891" s="1" t="n">
        <v>1678.6</v>
      </c>
      <c r="K891" s="1" t="n">
        <v>1608.9</v>
      </c>
      <c r="L891" s="26" t="n">
        <v>0.528</v>
      </c>
      <c r="M891" s="1" t="n">
        <v>19.8</v>
      </c>
      <c r="N891" s="1" t="n">
        <v>23</v>
      </c>
      <c r="O891" s="1" t="n">
        <v>1</v>
      </c>
      <c r="P891" s="1" t="n">
        <v>0.9</v>
      </c>
      <c r="Q891" s="1" t="n">
        <v>1</v>
      </c>
      <c r="R891" s="1" t="n">
        <v>-0.6</v>
      </c>
      <c r="S891" s="1" t="n">
        <v>0.7</v>
      </c>
      <c r="T891" s="1" t="n">
        <v>1678.1</v>
      </c>
      <c r="U891" s="1" t="n">
        <v>1609.6</v>
      </c>
      <c r="V891" s="1" t="s">
        <v>497</v>
      </c>
      <c r="W891" s="1" t="s">
        <v>719</v>
      </c>
    </row>
    <row r="892" customFormat="false" ht="15" hidden="false" customHeight="true" outlineLevel="0" collapsed="false">
      <c r="A892" s="1" t="n">
        <v>891</v>
      </c>
      <c r="B892" s="24" t="s">
        <v>1103</v>
      </c>
      <c r="C892" s="1" t="s">
        <v>29</v>
      </c>
      <c r="D892" s="1" t="s">
        <v>126</v>
      </c>
      <c r="E892" s="1" t="s">
        <v>21</v>
      </c>
      <c r="F892" s="1" t="n">
        <v>1</v>
      </c>
      <c r="G892" s="1" t="n">
        <v>1</v>
      </c>
      <c r="H892" s="25" t="s">
        <v>239</v>
      </c>
      <c r="I892" s="1" t="n">
        <v>0</v>
      </c>
      <c r="J892" s="1" t="n">
        <v>1640.5</v>
      </c>
      <c r="K892" s="1" t="n">
        <v>1701.1</v>
      </c>
      <c r="L892" s="26" t="n">
        <v>0.346</v>
      </c>
      <c r="M892" s="1" t="n">
        <v>27.6</v>
      </c>
      <c r="N892" s="1" t="n">
        <v>25.3</v>
      </c>
      <c r="O892" s="1" t="n">
        <v>1</v>
      </c>
      <c r="P892" s="1" t="n">
        <v>1.15</v>
      </c>
      <c r="Q892" s="1" t="n">
        <v>1</v>
      </c>
      <c r="R892" s="1" t="n">
        <v>4.3</v>
      </c>
      <c r="S892" s="1" t="n">
        <v>-3.9</v>
      </c>
      <c r="T892" s="1" t="n">
        <v>1644.7</v>
      </c>
      <c r="U892" s="1" t="n">
        <v>1697.2</v>
      </c>
      <c r="V892" s="1" t="s">
        <v>510</v>
      </c>
      <c r="W892" s="1" t="s">
        <v>577</v>
      </c>
    </row>
    <row r="893" customFormat="false" ht="15" hidden="false" customHeight="true" outlineLevel="0" collapsed="false">
      <c r="A893" s="1" t="n">
        <v>892</v>
      </c>
      <c r="B893" s="24" t="s">
        <v>1104</v>
      </c>
      <c r="C893" s="1" t="s">
        <v>32</v>
      </c>
      <c r="D893" s="1" t="s">
        <v>186</v>
      </c>
      <c r="E893" s="1" t="s">
        <v>198</v>
      </c>
      <c r="F893" s="1" t="n">
        <v>1</v>
      </c>
      <c r="G893" s="1" t="n">
        <v>0</v>
      </c>
      <c r="H893" s="27" t="s">
        <v>242</v>
      </c>
      <c r="I893" s="1" t="n">
        <v>1</v>
      </c>
      <c r="J893" s="1" t="n">
        <v>1452.2</v>
      </c>
      <c r="K893" s="1" t="n">
        <v>1499.3</v>
      </c>
      <c r="L893" s="26" t="n">
        <v>0.364</v>
      </c>
      <c r="M893" s="1" t="n">
        <v>21.9</v>
      </c>
      <c r="N893" s="1" t="n">
        <v>19</v>
      </c>
      <c r="O893" s="1" t="n">
        <v>1.12</v>
      </c>
      <c r="P893" s="1" t="n">
        <v>1</v>
      </c>
      <c r="Q893" s="1" t="n">
        <v>1</v>
      </c>
      <c r="R893" s="1" t="n">
        <v>16.1</v>
      </c>
      <c r="S893" s="1" t="n">
        <v>-12.1</v>
      </c>
      <c r="T893" s="1" t="n">
        <v>1468.3</v>
      </c>
      <c r="U893" s="1" t="n">
        <v>1487.2</v>
      </c>
      <c r="V893" s="1" t="s">
        <v>664</v>
      </c>
      <c r="W893" s="1" t="s">
        <v>566</v>
      </c>
    </row>
    <row r="894" customFormat="false" ht="15" hidden="false" customHeight="true" outlineLevel="0" collapsed="false">
      <c r="A894" s="1" t="n">
        <v>893</v>
      </c>
      <c r="B894" s="24" t="s">
        <v>1105</v>
      </c>
      <c r="C894" s="1" t="s">
        <v>29</v>
      </c>
      <c r="D894" s="1" t="s">
        <v>179</v>
      </c>
      <c r="E894" s="1" t="s">
        <v>153</v>
      </c>
      <c r="F894" s="1" t="n">
        <v>0</v>
      </c>
      <c r="G894" s="1" t="n">
        <v>2</v>
      </c>
      <c r="H894" s="28" t="s">
        <v>246</v>
      </c>
      <c r="I894" s="1" t="n">
        <v>2</v>
      </c>
      <c r="J894" s="1" t="n">
        <v>1434.4</v>
      </c>
      <c r="K894" s="1" t="n">
        <v>1517.9</v>
      </c>
      <c r="L894" s="26" t="n">
        <v>0.317</v>
      </c>
      <c r="M894" s="1" t="n">
        <v>22.5</v>
      </c>
      <c r="N894" s="1" t="n">
        <v>32</v>
      </c>
      <c r="O894" s="1" t="n">
        <v>0.9</v>
      </c>
      <c r="P894" s="1" t="n">
        <v>1.35</v>
      </c>
      <c r="Q894" s="1" t="n">
        <v>1.15</v>
      </c>
      <c r="R894" s="1" t="n">
        <v>-7.1</v>
      </c>
      <c r="S894" s="1" t="n">
        <v>16.5</v>
      </c>
      <c r="T894" s="1" t="n">
        <v>1427.3</v>
      </c>
      <c r="U894" s="1" t="n">
        <v>1534.4</v>
      </c>
      <c r="V894" s="1" t="s">
        <v>743</v>
      </c>
      <c r="W894" s="1" t="s">
        <v>726</v>
      </c>
    </row>
    <row r="895" customFormat="false" ht="15" hidden="false" customHeight="true" outlineLevel="0" collapsed="false">
      <c r="A895" s="1" t="n">
        <v>894</v>
      </c>
      <c r="B895" s="24" t="s">
        <v>1105</v>
      </c>
      <c r="C895" s="1" t="s">
        <v>29</v>
      </c>
      <c r="D895" s="1" t="s">
        <v>128</v>
      </c>
      <c r="E895" s="1" t="s">
        <v>138</v>
      </c>
      <c r="F895" s="1" t="n">
        <v>0</v>
      </c>
      <c r="G895" s="1" t="n">
        <v>1</v>
      </c>
      <c r="H895" s="28" t="s">
        <v>246</v>
      </c>
      <c r="I895" s="1" t="n">
        <v>1</v>
      </c>
      <c r="J895" s="1" t="n">
        <v>1490</v>
      </c>
      <c r="K895" s="1" t="n">
        <v>1546.5</v>
      </c>
      <c r="L895" s="26" t="n">
        <v>0.351</v>
      </c>
      <c r="M895" s="1" t="n">
        <v>25.1</v>
      </c>
      <c r="N895" s="1" t="n">
        <v>28.9</v>
      </c>
      <c r="O895" s="1" t="n">
        <v>0.93</v>
      </c>
      <c r="P895" s="1" t="n">
        <v>1.35</v>
      </c>
      <c r="Q895" s="1" t="n">
        <v>1</v>
      </c>
      <c r="R895" s="1" t="n">
        <v>-8.8</v>
      </c>
      <c r="S895" s="1" t="n">
        <v>13</v>
      </c>
      <c r="T895" s="1" t="n">
        <v>1481.2</v>
      </c>
      <c r="U895" s="1" t="n">
        <v>1559.5</v>
      </c>
      <c r="V895" s="1" t="s">
        <v>462</v>
      </c>
      <c r="W895" s="1" t="s">
        <v>742</v>
      </c>
    </row>
    <row r="896" customFormat="false" ht="15" hidden="false" customHeight="true" outlineLevel="0" collapsed="false">
      <c r="A896" s="1" t="n">
        <v>895</v>
      </c>
      <c r="B896" s="24" t="s">
        <v>1105</v>
      </c>
      <c r="C896" s="1" t="s">
        <v>32</v>
      </c>
      <c r="D896" s="1" t="s">
        <v>15</v>
      </c>
      <c r="E896" s="1" t="s">
        <v>193</v>
      </c>
      <c r="F896" s="1" t="n">
        <v>5</v>
      </c>
      <c r="G896" s="1" t="n">
        <v>0</v>
      </c>
      <c r="H896" s="27" t="s">
        <v>242</v>
      </c>
      <c r="I896" s="1" t="n">
        <v>5</v>
      </c>
      <c r="J896" s="1" t="n">
        <v>1698.2</v>
      </c>
      <c r="K896" s="1" t="n">
        <v>1467.1</v>
      </c>
      <c r="L896" s="26" t="n">
        <v>0.739</v>
      </c>
      <c r="M896" s="1" t="n">
        <v>27</v>
      </c>
      <c r="N896" s="1" t="n">
        <v>17.2</v>
      </c>
      <c r="O896" s="1" t="n">
        <v>0.71</v>
      </c>
      <c r="P896" s="1" t="n">
        <v>1</v>
      </c>
      <c r="Q896" s="1" t="n">
        <v>1.5</v>
      </c>
      <c r="R896" s="1" t="n">
        <v>15.1</v>
      </c>
      <c r="S896" s="1" t="n">
        <v>-4.5</v>
      </c>
      <c r="T896" s="1" t="n">
        <v>1713.4</v>
      </c>
      <c r="U896" s="1" t="n">
        <v>1462.6</v>
      </c>
      <c r="V896" s="1" t="s">
        <v>488</v>
      </c>
      <c r="W896" s="1" t="s">
        <v>462</v>
      </c>
    </row>
    <row r="897" customFormat="false" ht="15" hidden="false" customHeight="true" outlineLevel="0" collapsed="false">
      <c r="A897" s="1" t="n">
        <v>896</v>
      </c>
      <c r="B897" s="24" t="s">
        <v>1105</v>
      </c>
      <c r="C897" s="1" t="s">
        <v>32</v>
      </c>
      <c r="D897" s="1" t="s">
        <v>192</v>
      </c>
      <c r="E897" s="1" t="s">
        <v>199</v>
      </c>
      <c r="F897" s="1" t="n">
        <v>3</v>
      </c>
      <c r="G897" s="1" t="n">
        <v>3</v>
      </c>
      <c r="H897" s="25" t="s">
        <v>239</v>
      </c>
      <c r="I897" s="1" t="n">
        <v>0</v>
      </c>
      <c r="J897" s="1" t="n">
        <v>1551.8</v>
      </c>
      <c r="K897" s="1" t="n">
        <v>1471.4</v>
      </c>
      <c r="L897" s="26" t="n">
        <v>0.544</v>
      </c>
      <c r="M897" s="1" t="n">
        <v>18.8</v>
      </c>
      <c r="N897" s="1" t="n">
        <v>18.6</v>
      </c>
      <c r="O897" s="1" t="n">
        <v>1</v>
      </c>
      <c r="P897" s="1" t="n">
        <v>0.9</v>
      </c>
      <c r="Q897" s="1" t="n">
        <v>1</v>
      </c>
      <c r="R897" s="1" t="n">
        <v>-0.8</v>
      </c>
      <c r="S897" s="1" t="n">
        <v>0.8</v>
      </c>
      <c r="T897" s="1" t="n">
        <v>1550.9</v>
      </c>
      <c r="U897" s="1" t="n">
        <v>1472.2</v>
      </c>
      <c r="V897" s="1" t="s">
        <v>652</v>
      </c>
      <c r="W897" s="1" t="s">
        <v>686</v>
      </c>
    </row>
    <row r="898" customFormat="false" ht="15" hidden="false" customHeight="true" outlineLevel="0" collapsed="false">
      <c r="A898" s="1" t="n">
        <v>897</v>
      </c>
      <c r="B898" s="24" t="s">
        <v>1105</v>
      </c>
      <c r="C898" s="1" t="s">
        <v>32</v>
      </c>
      <c r="D898" s="1" t="s">
        <v>190</v>
      </c>
      <c r="E898" s="1" t="s">
        <v>185</v>
      </c>
      <c r="F898" s="1" t="n">
        <v>2</v>
      </c>
      <c r="G898" s="1" t="n">
        <v>1</v>
      </c>
      <c r="H898" s="27" t="s">
        <v>242</v>
      </c>
      <c r="I898" s="1" t="n">
        <v>1</v>
      </c>
      <c r="J898" s="1" t="n">
        <v>1556.5</v>
      </c>
      <c r="K898" s="1" t="n">
        <v>1579.3</v>
      </c>
      <c r="L898" s="26" t="n">
        <v>0.397</v>
      </c>
      <c r="M898" s="1" t="n">
        <v>23.3</v>
      </c>
      <c r="N898" s="1" t="n">
        <v>22.1</v>
      </c>
      <c r="O898" s="1" t="n">
        <v>1.06</v>
      </c>
      <c r="P898" s="1" t="n">
        <v>1</v>
      </c>
      <c r="Q898" s="1" t="n">
        <v>1</v>
      </c>
      <c r="R898" s="1" t="n">
        <v>16.4</v>
      </c>
      <c r="S898" s="1" t="n">
        <v>-13.3</v>
      </c>
      <c r="T898" s="1" t="n">
        <v>1572.9</v>
      </c>
      <c r="U898" s="1" t="n">
        <v>1566</v>
      </c>
      <c r="V898" s="1" t="s">
        <v>606</v>
      </c>
      <c r="W898" s="1" t="s">
        <v>558</v>
      </c>
    </row>
    <row r="899" customFormat="false" ht="15" hidden="false" customHeight="true" outlineLevel="0" collapsed="false">
      <c r="A899" s="1" t="n">
        <v>898</v>
      </c>
      <c r="B899" s="24" t="s">
        <v>1105</v>
      </c>
      <c r="C899" s="1" t="s">
        <v>29</v>
      </c>
      <c r="D899" s="1" t="s">
        <v>132</v>
      </c>
      <c r="E899" s="1" t="s">
        <v>131</v>
      </c>
      <c r="F899" s="1" t="n">
        <v>3</v>
      </c>
      <c r="G899" s="1" t="n">
        <v>0</v>
      </c>
      <c r="H899" s="27" t="s">
        <v>242</v>
      </c>
      <c r="I899" s="1" t="n">
        <v>3</v>
      </c>
      <c r="J899" s="1" t="n">
        <v>1626.1</v>
      </c>
      <c r="K899" s="1" t="n">
        <v>1487.7</v>
      </c>
      <c r="L899" s="26" t="n">
        <v>0.624</v>
      </c>
      <c r="M899" s="1" t="n">
        <v>29.7</v>
      </c>
      <c r="N899" s="1" t="n">
        <v>20.4</v>
      </c>
      <c r="O899" s="1" t="n">
        <v>0.83</v>
      </c>
      <c r="P899" s="1" t="n">
        <v>1</v>
      </c>
      <c r="Q899" s="1" t="n">
        <v>1.3</v>
      </c>
      <c r="R899" s="1" t="n">
        <v>20</v>
      </c>
      <c r="S899" s="1" t="n">
        <v>-7.7</v>
      </c>
      <c r="T899" s="1" t="n">
        <v>1646.1</v>
      </c>
      <c r="U899" s="1" t="n">
        <v>1480.1</v>
      </c>
      <c r="V899" s="1" t="s">
        <v>431</v>
      </c>
      <c r="W899" s="1" t="s">
        <v>800</v>
      </c>
    </row>
    <row r="900" customFormat="false" ht="15" hidden="false" customHeight="true" outlineLevel="0" collapsed="false">
      <c r="A900" s="1" t="n">
        <v>899</v>
      </c>
      <c r="B900" s="24" t="s">
        <v>1105</v>
      </c>
      <c r="C900" s="1" t="s">
        <v>32</v>
      </c>
      <c r="D900" s="1" t="s">
        <v>188</v>
      </c>
      <c r="E900" s="1" t="s">
        <v>191</v>
      </c>
      <c r="F900" s="1" t="n">
        <v>0</v>
      </c>
      <c r="G900" s="1" t="n">
        <v>2</v>
      </c>
      <c r="H900" s="28" t="s">
        <v>246</v>
      </c>
      <c r="I900" s="1" t="n">
        <v>2</v>
      </c>
      <c r="J900" s="1" t="n">
        <v>1467.8</v>
      </c>
      <c r="K900" s="1" t="n">
        <v>1464.6</v>
      </c>
      <c r="L900" s="26" t="n">
        <v>0.433</v>
      </c>
      <c r="M900" s="1" t="n">
        <v>25.3</v>
      </c>
      <c r="N900" s="1" t="n">
        <v>30.6</v>
      </c>
      <c r="O900" s="1" t="n">
        <v>1.01</v>
      </c>
      <c r="P900" s="1" t="n">
        <v>1.35</v>
      </c>
      <c r="Q900" s="1" t="n">
        <v>1.15</v>
      </c>
      <c r="R900" s="1" t="n">
        <v>-10.9</v>
      </c>
      <c r="S900" s="1" t="n">
        <v>19.4</v>
      </c>
      <c r="T900" s="1" t="n">
        <v>1456.9</v>
      </c>
      <c r="U900" s="1" t="n">
        <v>1484</v>
      </c>
      <c r="V900" s="1" t="s">
        <v>743</v>
      </c>
      <c r="W900" s="1" t="s">
        <v>531</v>
      </c>
    </row>
    <row r="901" customFormat="false" ht="15" hidden="false" customHeight="true" outlineLevel="0" collapsed="false">
      <c r="A901" s="1" t="n">
        <v>900</v>
      </c>
      <c r="B901" s="24" t="s">
        <v>1106</v>
      </c>
      <c r="C901" s="1" t="s">
        <v>31</v>
      </c>
      <c r="D901" s="1" t="s">
        <v>19</v>
      </c>
      <c r="E901" s="1" t="s">
        <v>164</v>
      </c>
      <c r="F901" s="1" t="n">
        <v>2</v>
      </c>
      <c r="G901" s="1" t="n">
        <v>2</v>
      </c>
      <c r="H901" s="25" t="s">
        <v>239</v>
      </c>
      <c r="I901" s="1" t="n">
        <v>0</v>
      </c>
      <c r="J901" s="1" t="n">
        <v>1710.9</v>
      </c>
      <c r="K901" s="1" t="n">
        <v>1575.8</v>
      </c>
      <c r="L901" s="26" t="n">
        <v>0.62</v>
      </c>
      <c r="M901" s="1" t="n">
        <v>20.5</v>
      </c>
      <c r="N901" s="1" t="n">
        <v>21.9</v>
      </c>
      <c r="O901" s="1" t="n">
        <v>1</v>
      </c>
      <c r="P901" s="1" t="n">
        <v>0.9</v>
      </c>
      <c r="Q901" s="1" t="n">
        <v>1</v>
      </c>
      <c r="R901" s="1" t="n">
        <v>-2.5</v>
      </c>
      <c r="S901" s="1" t="n">
        <v>2.6</v>
      </c>
      <c r="T901" s="1" t="n">
        <v>1708.5</v>
      </c>
      <c r="U901" s="1" t="n">
        <v>1578.5</v>
      </c>
      <c r="V901" s="1" t="s">
        <v>510</v>
      </c>
      <c r="W901" s="1" t="s">
        <v>632</v>
      </c>
    </row>
    <row r="902" customFormat="false" ht="15" hidden="false" customHeight="true" outlineLevel="0" collapsed="false">
      <c r="A902" s="1" t="n">
        <v>901</v>
      </c>
      <c r="B902" s="24" t="s">
        <v>1107</v>
      </c>
      <c r="C902" s="1" t="s">
        <v>29</v>
      </c>
      <c r="D902" s="1" t="s">
        <v>130</v>
      </c>
      <c r="E902" s="1" t="s">
        <v>180</v>
      </c>
      <c r="F902" s="1" t="n">
        <v>2</v>
      </c>
      <c r="G902" s="1" t="n">
        <v>1</v>
      </c>
      <c r="H902" s="27" t="s">
        <v>242</v>
      </c>
      <c r="I902" s="1" t="n">
        <v>1</v>
      </c>
      <c r="J902" s="1" t="n">
        <v>1648.9</v>
      </c>
      <c r="K902" s="1" t="n">
        <v>1545.7</v>
      </c>
      <c r="L902" s="26" t="n">
        <v>0.576</v>
      </c>
      <c r="M902" s="1" t="n">
        <v>19.2</v>
      </c>
      <c r="N902" s="1" t="n">
        <v>14.1</v>
      </c>
      <c r="O902" s="1" t="n">
        <v>0.87</v>
      </c>
      <c r="P902" s="1" t="n">
        <v>1</v>
      </c>
      <c r="Q902" s="1" t="n">
        <v>1</v>
      </c>
      <c r="R902" s="1" t="n">
        <v>10</v>
      </c>
      <c r="S902" s="1" t="n">
        <v>-6</v>
      </c>
      <c r="T902" s="1" t="n">
        <v>1659</v>
      </c>
      <c r="U902" s="1" t="n">
        <v>1539.8</v>
      </c>
      <c r="V902" s="1" t="s">
        <v>575</v>
      </c>
      <c r="W902" s="1" t="s">
        <v>489</v>
      </c>
    </row>
    <row r="903" customFormat="false" ht="15" hidden="false" customHeight="true" outlineLevel="0" collapsed="false">
      <c r="A903" s="1" t="n">
        <v>902</v>
      </c>
      <c r="B903" s="24" t="s">
        <v>1108</v>
      </c>
      <c r="C903" s="1" t="s">
        <v>29</v>
      </c>
      <c r="D903" s="1" t="s">
        <v>125</v>
      </c>
      <c r="E903" s="1" t="s">
        <v>129</v>
      </c>
      <c r="F903" s="1" t="n">
        <v>0</v>
      </c>
      <c r="G903" s="1" t="n">
        <v>2</v>
      </c>
      <c r="H903" s="28" t="s">
        <v>246</v>
      </c>
      <c r="I903" s="1" t="n">
        <v>2</v>
      </c>
      <c r="J903" s="1" t="n">
        <v>1476.5</v>
      </c>
      <c r="K903" s="1" t="n">
        <v>1538.5</v>
      </c>
      <c r="L903" s="26" t="n">
        <v>0.344</v>
      </c>
      <c r="M903" s="1" t="n">
        <v>27.2</v>
      </c>
      <c r="N903" s="1" t="n">
        <v>32.9</v>
      </c>
      <c r="O903" s="1" t="n">
        <v>0.92</v>
      </c>
      <c r="P903" s="1" t="n">
        <v>1.35</v>
      </c>
      <c r="Q903" s="1" t="n">
        <v>1.15</v>
      </c>
      <c r="R903" s="1" t="n">
        <v>-9.4</v>
      </c>
      <c r="S903" s="1" t="n">
        <v>17.9</v>
      </c>
      <c r="T903" s="1" t="n">
        <v>1467.1</v>
      </c>
      <c r="U903" s="1" t="n">
        <v>1556.4</v>
      </c>
      <c r="V903" s="1" t="s">
        <v>544</v>
      </c>
      <c r="W903" s="1" t="s">
        <v>734</v>
      </c>
    </row>
    <row r="904" customFormat="false" ht="15" hidden="false" customHeight="true" outlineLevel="0" collapsed="false">
      <c r="A904" s="1" t="n">
        <v>903</v>
      </c>
      <c r="B904" s="24" t="s">
        <v>1109</v>
      </c>
      <c r="C904" s="1" t="s">
        <v>29</v>
      </c>
      <c r="D904" s="1" t="s">
        <v>121</v>
      </c>
      <c r="E904" s="1" t="s">
        <v>133</v>
      </c>
      <c r="F904" s="1" t="n">
        <v>3</v>
      </c>
      <c r="G904" s="1" t="n">
        <v>1</v>
      </c>
      <c r="H904" s="27" t="s">
        <v>242</v>
      </c>
      <c r="I904" s="1" t="n">
        <v>2</v>
      </c>
      <c r="J904" s="1" t="n">
        <v>1517.6</v>
      </c>
      <c r="K904" s="1" t="n">
        <v>1397.7</v>
      </c>
      <c r="L904" s="26" t="n">
        <v>0.599</v>
      </c>
      <c r="M904" s="1" t="n">
        <v>16.6</v>
      </c>
      <c r="N904" s="1" t="n">
        <v>15.8</v>
      </c>
      <c r="O904" s="1" t="n">
        <v>0.85</v>
      </c>
      <c r="P904" s="1" t="n">
        <v>1</v>
      </c>
      <c r="Q904" s="1" t="n">
        <v>1.15</v>
      </c>
      <c r="R904" s="1" t="n">
        <v>10</v>
      </c>
      <c r="S904" s="1" t="n">
        <v>-6.3</v>
      </c>
      <c r="T904" s="1" t="n">
        <v>1527.6</v>
      </c>
      <c r="U904" s="1" t="n">
        <v>1391.4</v>
      </c>
      <c r="V904" s="1" t="s">
        <v>586</v>
      </c>
      <c r="W904" s="1" t="s">
        <v>666</v>
      </c>
    </row>
    <row r="905" customFormat="false" ht="15" hidden="false" customHeight="true" outlineLevel="0" collapsed="false">
      <c r="A905" s="1" t="n">
        <v>904</v>
      </c>
      <c r="B905" s="24" t="s">
        <v>1110</v>
      </c>
      <c r="C905" s="1" t="s">
        <v>33</v>
      </c>
      <c r="D905" s="1" t="s">
        <v>160</v>
      </c>
      <c r="E905" s="1" t="s">
        <v>149</v>
      </c>
      <c r="F905" s="1" t="n">
        <v>2</v>
      </c>
      <c r="G905" s="1" t="n">
        <v>1</v>
      </c>
      <c r="H905" s="27" t="s">
        <v>242</v>
      </c>
      <c r="I905" s="1" t="n">
        <v>1</v>
      </c>
      <c r="J905" s="1" t="n">
        <v>1432.6</v>
      </c>
      <c r="K905" s="1" t="n">
        <v>1576.2</v>
      </c>
      <c r="L905" s="26" t="n">
        <v>0.247</v>
      </c>
      <c r="M905" s="1" t="n">
        <v>23.1</v>
      </c>
      <c r="N905" s="1" t="n">
        <v>25.8</v>
      </c>
      <c r="O905" s="1" t="n">
        <v>1.36</v>
      </c>
      <c r="P905" s="1" t="n">
        <v>1</v>
      </c>
      <c r="Q905" s="1" t="n">
        <v>1</v>
      </c>
      <c r="R905" s="1" t="n">
        <v>19.7</v>
      </c>
      <c r="S905" s="1" t="n">
        <v>-19.4</v>
      </c>
      <c r="T905" s="1" t="n">
        <v>1452.3</v>
      </c>
      <c r="U905" s="1" t="n">
        <v>1556.7</v>
      </c>
      <c r="V905" s="1" t="s">
        <v>476</v>
      </c>
      <c r="W905" s="1" t="s">
        <v>762</v>
      </c>
    </row>
    <row r="906" customFormat="false" ht="15" hidden="false" customHeight="true" outlineLevel="0" collapsed="false">
      <c r="A906" s="1" t="n">
        <v>905</v>
      </c>
      <c r="B906" s="24" t="s">
        <v>1111</v>
      </c>
      <c r="C906" s="1" t="s">
        <v>32</v>
      </c>
      <c r="D906" s="1" t="s">
        <v>196</v>
      </c>
      <c r="E906" s="1" t="s">
        <v>195</v>
      </c>
      <c r="F906" s="1" t="n">
        <v>2</v>
      </c>
      <c r="G906" s="1" t="n">
        <v>0</v>
      </c>
      <c r="H906" s="27" t="s">
        <v>242</v>
      </c>
      <c r="I906" s="1" t="n">
        <v>2</v>
      </c>
      <c r="J906" s="1" t="n">
        <v>1612.4</v>
      </c>
      <c r="K906" s="1" t="n">
        <v>1542.3</v>
      </c>
      <c r="L906" s="26" t="n">
        <v>0.529</v>
      </c>
      <c r="M906" s="1" t="n">
        <v>24.1</v>
      </c>
      <c r="N906" s="1" t="n">
        <v>19.9</v>
      </c>
      <c r="O906" s="1" t="n">
        <v>0.91</v>
      </c>
      <c r="P906" s="1" t="n">
        <v>1</v>
      </c>
      <c r="Q906" s="1" t="n">
        <v>1.15</v>
      </c>
      <c r="R906" s="1" t="n">
        <v>16.2</v>
      </c>
      <c r="S906" s="1" t="n">
        <v>-9.4</v>
      </c>
      <c r="T906" s="1" t="n">
        <v>1628.6</v>
      </c>
      <c r="U906" s="1" t="n">
        <v>1533</v>
      </c>
      <c r="V906" s="1" t="s">
        <v>888</v>
      </c>
      <c r="W906" s="1" t="s">
        <v>754</v>
      </c>
    </row>
    <row r="907" customFormat="false" ht="15" hidden="false" customHeight="true" outlineLevel="0" collapsed="false">
      <c r="A907" s="1" t="n">
        <v>906</v>
      </c>
      <c r="B907" s="24" t="s">
        <v>1112</v>
      </c>
      <c r="C907" s="1" t="s">
        <v>31</v>
      </c>
      <c r="D907" s="1" t="s">
        <v>20</v>
      </c>
      <c r="E907" s="1" t="s">
        <v>136</v>
      </c>
      <c r="F907" s="1" t="n">
        <v>3</v>
      </c>
      <c r="G907" s="1" t="n">
        <v>1</v>
      </c>
      <c r="H907" s="27" t="s">
        <v>242</v>
      </c>
      <c r="I907" s="1" t="n">
        <v>2</v>
      </c>
      <c r="J907" s="1" t="n">
        <v>1547.6</v>
      </c>
      <c r="K907" s="1" t="n">
        <v>1520.5</v>
      </c>
      <c r="L907" s="26" t="n">
        <v>0.467</v>
      </c>
      <c r="M907" s="1" t="n">
        <v>22.2</v>
      </c>
      <c r="N907" s="1" t="n">
        <v>21.1</v>
      </c>
      <c r="O907" s="1" t="n">
        <v>0.97</v>
      </c>
      <c r="P907" s="1" t="n">
        <v>1</v>
      </c>
      <c r="Q907" s="1" t="n">
        <v>1.15</v>
      </c>
      <c r="R907" s="1" t="n">
        <v>16.3</v>
      </c>
      <c r="S907" s="1" t="n">
        <v>-11.2</v>
      </c>
      <c r="T907" s="1" t="n">
        <v>1563.9</v>
      </c>
      <c r="U907" s="1" t="n">
        <v>1509.2</v>
      </c>
      <c r="V907" s="1" t="s">
        <v>596</v>
      </c>
      <c r="W907" s="1" t="s">
        <v>759</v>
      </c>
    </row>
    <row r="908" customFormat="false" ht="15" hidden="false" customHeight="true" outlineLevel="0" collapsed="false">
      <c r="A908" s="1" t="n">
        <v>907</v>
      </c>
      <c r="B908" s="24" t="s">
        <v>1113</v>
      </c>
      <c r="C908" s="1" t="s">
        <v>30</v>
      </c>
      <c r="D908" s="1" t="s">
        <v>176</v>
      </c>
      <c r="E908" s="1" t="s">
        <v>175</v>
      </c>
      <c r="F908" s="1" t="n">
        <v>2</v>
      </c>
      <c r="G908" s="1" t="n">
        <v>1</v>
      </c>
      <c r="H908" s="27" t="s">
        <v>242</v>
      </c>
      <c r="I908" s="1" t="n">
        <v>1</v>
      </c>
      <c r="J908" s="1" t="n">
        <v>1464.2</v>
      </c>
      <c r="K908" s="1" t="n">
        <v>1460.5</v>
      </c>
      <c r="L908" s="26" t="n">
        <v>0.434</v>
      </c>
      <c r="M908" s="1" t="n">
        <v>19.9</v>
      </c>
      <c r="N908" s="1" t="n">
        <v>16.1</v>
      </c>
      <c r="O908" s="1" t="n">
        <v>1</v>
      </c>
      <c r="P908" s="1" t="n">
        <v>1</v>
      </c>
      <c r="Q908" s="1" t="n">
        <v>1</v>
      </c>
      <c r="R908" s="1" t="n">
        <v>13.3</v>
      </c>
      <c r="S908" s="1" t="n">
        <v>-9.1</v>
      </c>
      <c r="T908" s="1" t="n">
        <v>1477.5</v>
      </c>
      <c r="U908" s="1" t="n">
        <v>1451.4</v>
      </c>
      <c r="V908" s="1" t="s">
        <v>1114</v>
      </c>
      <c r="W908" s="1" t="s">
        <v>569</v>
      </c>
    </row>
    <row r="909" customFormat="false" ht="15" hidden="false" customHeight="true" outlineLevel="0" collapsed="false">
      <c r="A909" s="1" t="n">
        <v>908</v>
      </c>
      <c r="B909" s="24" t="s">
        <v>1115</v>
      </c>
      <c r="C909" s="1" t="s">
        <v>33</v>
      </c>
      <c r="D909" s="1" t="s">
        <v>144</v>
      </c>
      <c r="E909" s="1" t="s">
        <v>155</v>
      </c>
      <c r="F909" s="1" t="n">
        <v>2</v>
      </c>
      <c r="G909" s="1" t="n">
        <v>1</v>
      </c>
      <c r="H909" s="27" t="s">
        <v>242</v>
      </c>
      <c r="I909" s="1" t="n">
        <v>1</v>
      </c>
      <c r="J909" s="1" t="n">
        <v>1588.3</v>
      </c>
      <c r="K909" s="1" t="n">
        <v>1592.5</v>
      </c>
      <c r="L909" s="26" t="n">
        <v>0.423</v>
      </c>
      <c r="M909" s="1" t="n">
        <v>20.2</v>
      </c>
      <c r="N909" s="1" t="n">
        <v>21.1</v>
      </c>
      <c r="O909" s="1" t="n">
        <v>1.01</v>
      </c>
      <c r="P909" s="1" t="n">
        <v>1</v>
      </c>
      <c r="Q909" s="1" t="n">
        <v>1</v>
      </c>
      <c r="R909" s="1" t="n">
        <v>13.7</v>
      </c>
      <c r="S909" s="1" t="n">
        <v>-12.2</v>
      </c>
      <c r="T909" s="1" t="n">
        <v>1602</v>
      </c>
      <c r="U909" s="1" t="n">
        <v>1580.3</v>
      </c>
      <c r="V909" s="1" t="s">
        <v>604</v>
      </c>
      <c r="W909" s="1" t="s">
        <v>481</v>
      </c>
    </row>
    <row r="910" customFormat="false" ht="15" hidden="false" customHeight="true" outlineLevel="0" collapsed="false">
      <c r="A910" s="1" t="n">
        <v>909</v>
      </c>
      <c r="B910" s="24" t="s">
        <v>1116</v>
      </c>
      <c r="C910" s="1" t="s">
        <v>29</v>
      </c>
      <c r="D910" s="1" t="s">
        <v>132</v>
      </c>
      <c r="E910" s="1" t="s">
        <v>127</v>
      </c>
      <c r="F910" s="1" t="n">
        <v>1</v>
      </c>
      <c r="G910" s="1" t="n">
        <v>4</v>
      </c>
      <c r="H910" s="28" t="s">
        <v>246</v>
      </c>
      <c r="I910" s="1" t="n">
        <v>3</v>
      </c>
      <c r="J910" s="1" t="n">
        <v>1646.1</v>
      </c>
      <c r="K910" s="1" t="n">
        <v>1596</v>
      </c>
      <c r="L910" s="26" t="n">
        <v>0.5</v>
      </c>
      <c r="M910" s="1" t="n">
        <v>40</v>
      </c>
      <c r="N910" s="1" t="n">
        <v>39.5</v>
      </c>
      <c r="O910" s="1" t="n">
        <v>1.13</v>
      </c>
      <c r="P910" s="1" t="n">
        <v>1.35</v>
      </c>
      <c r="Q910" s="1" t="n">
        <v>1.3</v>
      </c>
      <c r="R910" s="1" t="n">
        <v>-20</v>
      </c>
      <c r="S910" s="1" t="n">
        <v>31.6</v>
      </c>
      <c r="T910" s="1" t="n">
        <v>1626.1</v>
      </c>
      <c r="U910" s="1" t="n">
        <v>1627.6</v>
      </c>
      <c r="V910" s="1" t="s">
        <v>618</v>
      </c>
      <c r="W910" s="1" t="s">
        <v>736</v>
      </c>
    </row>
    <row r="911" customFormat="false" ht="15" hidden="false" customHeight="true" outlineLevel="0" collapsed="false">
      <c r="A911" s="1" t="n">
        <v>910</v>
      </c>
      <c r="B911" s="24" t="s">
        <v>1117</v>
      </c>
      <c r="C911" s="1" t="s">
        <v>30</v>
      </c>
      <c r="D911" s="1" t="s">
        <v>117</v>
      </c>
      <c r="E911" s="1" t="s">
        <v>124</v>
      </c>
      <c r="F911" s="1" t="n">
        <v>1</v>
      </c>
      <c r="G911" s="1" t="n">
        <v>2</v>
      </c>
      <c r="H911" s="28" t="s">
        <v>246</v>
      </c>
      <c r="I911" s="1" t="n">
        <v>1</v>
      </c>
      <c r="J911" s="1" t="n">
        <v>1556</v>
      </c>
      <c r="K911" s="1" t="n">
        <v>1510.7</v>
      </c>
      <c r="L911" s="26" t="n">
        <v>0.493</v>
      </c>
      <c r="M911" s="1" t="n">
        <v>28.6</v>
      </c>
      <c r="N911" s="1" t="n">
        <v>30.1</v>
      </c>
      <c r="O911" s="1" t="n">
        <v>1.11</v>
      </c>
      <c r="P911" s="1" t="n">
        <v>1.35</v>
      </c>
      <c r="Q911" s="1" t="n">
        <v>1</v>
      </c>
      <c r="R911" s="1" t="n">
        <v>-14.1</v>
      </c>
      <c r="S911" s="1" t="n">
        <v>17.8</v>
      </c>
      <c r="T911" s="1" t="n">
        <v>1541.9</v>
      </c>
      <c r="U911" s="1" t="n">
        <v>1528.6</v>
      </c>
      <c r="V911" s="1" t="s">
        <v>701</v>
      </c>
      <c r="W911" s="1" t="s">
        <v>673</v>
      </c>
    </row>
    <row r="912" customFormat="false" ht="15" hidden="false" customHeight="true" outlineLevel="0" collapsed="false">
      <c r="A912" s="1" t="n">
        <v>911</v>
      </c>
      <c r="B912" s="24" t="s">
        <v>1118</v>
      </c>
      <c r="C912" s="1" t="s">
        <v>31</v>
      </c>
      <c r="D912" s="1" t="s">
        <v>164</v>
      </c>
      <c r="E912" s="1" t="s">
        <v>148</v>
      </c>
      <c r="F912" s="1" t="n">
        <v>3</v>
      </c>
      <c r="G912" s="1" t="n">
        <v>1</v>
      </c>
      <c r="H912" s="27" t="s">
        <v>242</v>
      </c>
      <c r="I912" s="1" t="n">
        <v>2</v>
      </c>
      <c r="J912" s="1" t="n">
        <v>1578.5</v>
      </c>
      <c r="K912" s="1" t="n">
        <v>1457.7</v>
      </c>
      <c r="L912" s="26" t="n">
        <v>0.6</v>
      </c>
      <c r="M912" s="1" t="n">
        <v>19.5</v>
      </c>
      <c r="N912" s="1" t="n">
        <v>15.8</v>
      </c>
      <c r="O912" s="1" t="n">
        <v>0.85</v>
      </c>
      <c r="P912" s="1" t="n">
        <v>1</v>
      </c>
      <c r="Q912" s="1" t="n">
        <v>1.15</v>
      </c>
      <c r="R912" s="1" t="n">
        <v>11.7</v>
      </c>
      <c r="S912" s="1" t="n">
        <v>-6.3</v>
      </c>
      <c r="T912" s="1" t="n">
        <v>1590.2</v>
      </c>
      <c r="U912" s="1" t="n">
        <v>1451.4</v>
      </c>
      <c r="V912" s="1" t="s">
        <v>643</v>
      </c>
      <c r="W912" s="1" t="s">
        <v>466</v>
      </c>
    </row>
    <row r="913" customFormat="false" ht="15" hidden="false" customHeight="true" outlineLevel="0" collapsed="false">
      <c r="A913" s="1" t="n">
        <v>912</v>
      </c>
      <c r="B913" s="24" t="s">
        <v>1119</v>
      </c>
      <c r="C913" s="1" t="s">
        <v>32</v>
      </c>
      <c r="D913" s="1" t="s">
        <v>199</v>
      </c>
      <c r="E913" s="1" t="s">
        <v>198</v>
      </c>
      <c r="F913" s="1" t="n">
        <v>0</v>
      </c>
      <c r="G913" s="1" t="n">
        <v>2</v>
      </c>
      <c r="H913" s="28" t="s">
        <v>246</v>
      </c>
      <c r="I913" s="1" t="n">
        <v>2</v>
      </c>
      <c r="J913" s="1" t="n">
        <v>1472.2</v>
      </c>
      <c r="K913" s="1" t="n">
        <v>1487.2</v>
      </c>
      <c r="L913" s="26" t="n">
        <v>0.408</v>
      </c>
      <c r="M913" s="1" t="n">
        <v>24.6</v>
      </c>
      <c r="N913" s="1" t="n">
        <v>29.8</v>
      </c>
      <c r="O913" s="1" t="n">
        <v>0.98</v>
      </c>
      <c r="P913" s="1" t="n">
        <v>1.35</v>
      </c>
      <c r="Q913" s="1" t="n">
        <v>1.15</v>
      </c>
      <c r="R913" s="1" t="n">
        <v>-10</v>
      </c>
      <c r="S913" s="1" t="n">
        <v>18.1</v>
      </c>
      <c r="T913" s="1" t="n">
        <v>1462.2</v>
      </c>
      <c r="U913" s="1" t="n">
        <v>1505.3</v>
      </c>
      <c r="V913" s="1" t="s">
        <v>544</v>
      </c>
      <c r="W913" s="1" t="s">
        <v>587</v>
      </c>
    </row>
    <row r="914" customFormat="false" ht="15" hidden="false" customHeight="true" outlineLevel="0" collapsed="false">
      <c r="A914" s="1" t="n">
        <v>913</v>
      </c>
      <c r="B914" s="24" t="s">
        <v>1119</v>
      </c>
      <c r="C914" s="1" t="s">
        <v>32</v>
      </c>
      <c r="D914" s="1" t="s">
        <v>186</v>
      </c>
      <c r="E914" s="1" t="s">
        <v>185</v>
      </c>
      <c r="F914" s="1" t="n">
        <v>3</v>
      </c>
      <c r="G914" s="1" t="n">
        <v>3</v>
      </c>
      <c r="H914" s="25" t="s">
        <v>239</v>
      </c>
      <c r="I914" s="1" t="n">
        <v>0</v>
      </c>
      <c r="J914" s="1" t="n">
        <v>1468.3</v>
      </c>
      <c r="K914" s="1" t="n">
        <v>1566</v>
      </c>
      <c r="L914" s="26" t="n">
        <v>0.299</v>
      </c>
      <c r="M914" s="1" t="n">
        <v>24</v>
      </c>
      <c r="N914" s="1" t="n">
        <v>24</v>
      </c>
      <c r="O914" s="1" t="n">
        <v>1</v>
      </c>
      <c r="P914" s="1" t="n">
        <v>1.15</v>
      </c>
      <c r="Q914" s="1" t="n">
        <v>1</v>
      </c>
      <c r="R914" s="1" t="n">
        <v>4.8</v>
      </c>
      <c r="S914" s="1" t="n">
        <v>-4.8</v>
      </c>
      <c r="T914" s="1" t="n">
        <v>1473.1</v>
      </c>
      <c r="U914" s="1" t="n">
        <v>1561.2</v>
      </c>
      <c r="V914" s="1" t="s">
        <v>803</v>
      </c>
      <c r="W914" s="1" t="s">
        <v>765</v>
      </c>
    </row>
    <row r="915" customFormat="false" ht="15" hidden="false" customHeight="true" outlineLevel="0" collapsed="false">
      <c r="A915" s="1" t="n">
        <v>914</v>
      </c>
      <c r="B915" s="24" t="s">
        <v>1119</v>
      </c>
      <c r="C915" s="1" t="s">
        <v>32</v>
      </c>
      <c r="D915" s="1" t="s">
        <v>194</v>
      </c>
      <c r="E915" s="1" t="s">
        <v>193</v>
      </c>
      <c r="F915" s="1" t="n">
        <v>1</v>
      </c>
      <c r="G915" s="1" t="n">
        <v>3</v>
      </c>
      <c r="H915" s="28" t="s">
        <v>246</v>
      </c>
      <c r="I915" s="1" t="n">
        <v>2</v>
      </c>
      <c r="J915" s="1" t="n">
        <v>1466.7</v>
      </c>
      <c r="K915" s="1" t="n">
        <v>1462.6</v>
      </c>
      <c r="L915" s="26" t="n">
        <v>0.434</v>
      </c>
      <c r="M915" s="1" t="n">
        <v>25.3</v>
      </c>
      <c r="N915" s="1" t="n">
        <v>26.7</v>
      </c>
      <c r="O915" s="1" t="n">
        <v>1.01</v>
      </c>
      <c r="P915" s="1" t="n">
        <v>1.35</v>
      </c>
      <c r="Q915" s="1" t="n">
        <v>1.15</v>
      </c>
      <c r="R915" s="1" t="n">
        <v>-11</v>
      </c>
      <c r="S915" s="1" t="n">
        <v>16.9</v>
      </c>
      <c r="T915" s="1" t="n">
        <v>1455.7</v>
      </c>
      <c r="U915" s="1" t="n">
        <v>1479.5</v>
      </c>
      <c r="V915" s="1" t="s">
        <v>569</v>
      </c>
      <c r="W915" s="1" t="s">
        <v>531</v>
      </c>
    </row>
    <row r="916" customFormat="false" ht="15" hidden="false" customHeight="true" outlineLevel="0" collapsed="false">
      <c r="A916" s="1" t="n">
        <v>915</v>
      </c>
      <c r="B916" s="24" t="s">
        <v>1119</v>
      </c>
      <c r="C916" s="1" t="s">
        <v>32</v>
      </c>
      <c r="D916" s="1" t="s">
        <v>190</v>
      </c>
      <c r="E916" s="1" t="s">
        <v>189</v>
      </c>
      <c r="F916" s="1" t="n">
        <v>4</v>
      </c>
      <c r="G916" s="1" t="n">
        <v>0</v>
      </c>
      <c r="H916" s="27" t="s">
        <v>242</v>
      </c>
      <c r="I916" s="1" t="n">
        <v>4</v>
      </c>
      <c r="J916" s="1" t="n">
        <v>1572.9</v>
      </c>
      <c r="K916" s="1" t="n">
        <v>1539.2</v>
      </c>
      <c r="L916" s="26" t="n">
        <v>0.477</v>
      </c>
      <c r="M916" s="1" t="n">
        <v>38</v>
      </c>
      <c r="N916" s="1" t="n">
        <v>27.3</v>
      </c>
      <c r="O916" s="1" t="n">
        <v>0.96</v>
      </c>
      <c r="P916" s="1" t="n">
        <v>1</v>
      </c>
      <c r="Q916" s="1" t="n">
        <v>1.5</v>
      </c>
      <c r="R916" s="1" t="n">
        <v>31.3</v>
      </c>
      <c r="S916" s="1" t="n">
        <v>-14.3</v>
      </c>
      <c r="T916" s="1" t="n">
        <v>1604.2</v>
      </c>
      <c r="U916" s="1" t="n">
        <v>1524.9</v>
      </c>
      <c r="V916" s="1" t="s">
        <v>488</v>
      </c>
      <c r="W916" s="1" t="s">
        <v>467</v>
      </c>
    </row>
    <row r="917" customFormat="false" ht="15" hidden="false" customHeight="true" outlineLevel="0" collapsed="false">
      <c r="A917" s="1" t="n">
        <v>916</v>
      </c>
      <c r="B917" s="24" t="s">
        <v>1119</v>
      </c>
      <c r="C917" s="1" t="s">
        <v>32</v>
      </c>
      <c r="D917" s="1" t="s">
        <v>15</v>
      </c>
      <c r="E917" s="1" t="s">
        <v>197</v>
      </c>
      <c r="F917" s="1" t="n">
        <v>3</v>
      </c>
      <c r="G917" s="1" t="n">
        <v>2</v>
      </c>
      <c r="H917" s="27" t="s">
        <v>242</v>
      </c>
      <c r="I917" s="1" t="n">
        <v>1</v>
      </c>
      <c r="J917" s="1" t="n">
        <v>1713.4</v>
      </c>
      <c r="K917" s="1" t="n">
        <v>1591.5</v>
      </c>
      <c r="L917" s="26" t="n">
        <v>0.602</v>
      </c>
      <c r="M917" s="1" t="n">
        <v>18.5</v>
      </c>
      <c r="N917" s="1" t="n">
        <v>17.7</v>
      </c>
      <c r="O917" s="1" t="n">
        <v>0.85</v>
      </c>
      <c r="P917" s="1" t="n">
        <v>1</v>
      </c>
      <c r="Q917" s="1" t="n">
        <v>1</v>
      </c>
      <c r="R917" s="1" t="n">
        <v>9.2</v>
      </c>
      <c r="S917" s="1" t="n">
        <v>-7.1</v>
      </c>
      <c r="T917" s="1" t="n">
        <v>1722.6</v>
      </c>
      <c r="U917" s="1" t="n">
        <v>1584.4</v>
      </c>
      <c r="V917" s="1" t="s">
        <v>629</v>
      </c>
      <c r="W917" s="1" t="s">
        <v>701</v>
      </c>
    </row>
    <row r="918" customFormat="false" ht="15" hidden="false" customHeight="true" outlineLevel="0" collapsed="false">
      <c r="A918" s="1" t="n">
        <v>917</v>
      </c>
      <c r="B918" s="24" t="s">
        <v>1120</v>
      </c>
      <c r="C918" s="1" t="s">
        <v>29</v>
      </c>
      <c r="D918" s="1" t="s">
        <v>152</v>
      </c>
      <c r="E918" s="1" t="s">
        <v>21</v>
      </c>
      <c r="F918" s="1" t="n">
        <v>0</v>
      </c>
      <c r="G918" s="1" t="n">
        <v>2</v>
      </c>
      <c r="H918" s="28" t="s">
        <v>246</v>
      </c>
      <c r="I918" s="1" t="n">
        <v>2</v>
      </c>
      <c r="J918" s="1" t="n">
        <v>1530.8</v>
      </c>
      <c r="K918" s="1" t="n">
        <v>1697.2</v>
      </c>
      <c r="L918" s="26" t="n">
        <v>0.223</v>
      </c>
      <c r="M918" s="1" t="n">
        <v>23.4</v>
      </c>
      <c r="N918" s="1" t="n">
        <v>31.1</v>
      </c>
      <c r="O918" s="1" t="n">
        <v>0.79</v>
      </c>
      <c r="P918" s="1" t="n">
        <v>1.35</v>
      </c>
      <c r="Q918" s="1" t="n">
        <v>1.15</v>
      </c>
      <c r="R918" s="1" t="n">
        <v>-5.2</v>
      </c>
      <c r="S918" s="1" t="n">
        <v>13.2</v>
      </c>
      <c r="T918" s="1" t="n">
        <v>1525.6</v>
      </c>
      <c r="U918" s="1" t="n">
        <v>1710.4</v>
      </c>
      <c r="V918" s="1" t="s">
        <v>609</v>
      </c>
      <c r="W918" s="1" t="s">
        <v>583</v>
      </c>
    </row>
    <row r="919" customFormat="false" ht="15" hidden="false" customHeight="true" outlineLevel="0" collapsed="false">
      <c r="A919" s="1" t="n">
        <v>918</v>
      </c>
      <c r="B919" s="24" t="s">
        <v>1120</v>
      </c>
      <c r="C919" s="1" t="s">
        <v>29</v>
      </c>
      <c r="D919" s="1" t="s">
        <v>137</v>
      </c>
      <c r="E919" s="1" t="s">
        <v>153</v>
      </c>
      <c r="F919" s="1" t="n">
        <v>0</v>
      </c>
      <c r="G919" s="1" t="n">
        <v>2</v>
      </c>
      <c r="H919" s="28" t="s">
        <v>246</v>
      </c>
      <c r="I919" s="1" t="n">
        <v>2</v>
      </c>
      <c r="J919" s="1" t="n">
        <v>1520.6</v>
      </c>
      <c r="K919" s="1" t="n">
        <v>1534.4</v>
      </c>
      <c r="L919" s="26" t="n">
        <v>0.409</v>
      </c>
      <c r="M919" s="1" t="n">
        <v>29</v>
      </c>
      <c r="N919" s="1" t="n">
        <v>35.1</v>
      </c>
      <c r="O919" s="1" t="n">
        <v>0.98</v>
      </c>
      <c r="P919" s="1" t="n">
        <v>1.35</v>
      </c>
      <c r="Q919" s="1" t="n">
        <v>1.15</v>
      </c>
      <c r="R919" s="1" t="n">
        <v>-11.9</v>
      </c>
      <c r="S919" s="1" t="n">
        <v>21.4</v>
      </c>
      <c r="T919" s="1" t="n">
        <v>1508.7</v>
      </c>
      <c r="U919" s="1" t="n">
        <v>1555.8</v>
      </c>
      <c r="V919" s="1" t="s">
        <v>525</v>
      </c>
      <c r="W919" s="1" t="s">
        <v>418</v>
      </c>
    </row>
    <row r="920" customFormat="false" ht="15" hidden="false" customHeight="true" outlineLevel="0" collapsed="false">
      <c r="A920" s="1" t="n">
        <v>919</v>
      </c>
      <c r="B920" s="24" t="s">
        <v>1120</v>
      </c>
      <c r="C920" s="1" t="s">
        <v>29</v>
      </c>
      <c r="D920" s="1" t="s">
        <v>179</v>
      </c>
      <c r="E920" s="1" t="s">
        <v>122</v>
      </c>
      <c r="F920" s="1" t="n">
        <v>0</v>
      </c>
      <c r="G920" s="1" t="n">
        <v>2</v>
      </c>
      <c r="H920" s="28" t="s">
        <v>246</v>
      </c>
      <c r="I920" s="1" t="n">
        <v>2</v>
      </c>
      <c r="J920" s="1" t="n">
        <v>1427.3</v>
      </c>
      <c r="K920" s="1" t="n">
        <v>1557.2</v>
      </c>
      <c r="L920" s="26" t="n">
        <v>0.262</v>
      </c>
      <c r="M920" s="1" t="n">
        <v>21</v>
      </c>
      <c r="N920" s="1" t="n">
        <v>29.9</v>
      </c>
      <c r="O920" s="1" t="n">
        <v>0.84</v>
      </c>
      <c r="P920" s="1" t="n">
        <v>1.35</v>
      </c>
      <c r="Q920" s="1" t="n">
        <v>1.15</v>
      </c>
      <c r="R920" s="1" t="n">
        <v>-5.5</v>
      </c>
      <c r="S920" s="1" t="n">
        <v>13.8</v>
      </c>
      <c r="T920" s="1" t="n">
        <v>1421.8</v>
      </c>
      <c r="U920" s="1" t="n">
        <v>1571</v>
      </c>
      <c r="V920" s="1" t="s">
        <v>743</v>
      </c>
      <c r="W920" s="1" t="s">
        <v>772</v>
      </c>
    </row>
    <row r="921" customFormat="false" ht="15" hidden="false" customHeight="true" outlineLevel="0" collapsed="false">
      <c r="A921" s="1" t="n">
        <v>920</v>
      </c>
      <c r="B921" s="24" t="s">
        <v>1121</v>
      </c>
      <c r="C921" s="1" t="s">
        <v>30</v>
      </c>
      <c r="D921" s="1" t="s">
        <v>142</v>
      </c>
      <c r="E921" s="1" t="s">
        <v>182</v>
      </c>
      <c r="F921" s="1" t="n">
        <v>1</v>
      </c>
      <c r="G921" s="1" t="n">
        <v>0</v>
      </c>
      <c r="H921" s="27" t="s">
        <v>242</v>
      </c>
      <c r="I921" s="1" t="n">
        <v>1</v>
      </c>
      <c r="J921" s="1" t="n">
        <v>1496.4</v>
      </c>
      <c r="K921" s="1" t="n">
        <v>1673.8</v>
      </c>
      <c r="L921" s="26" t="n">
        <v>0.213</v>
      </c>
      <c r="M921" s="1" t="n">
        <v>33.2</v>
      </c>
      <c r="N921" s="1" t="n">
        <v>34.6</v>
      </c>
      <c r="O921" s="1" t="n">
        <v>1.44</v>
      </c>
      <c r="P921" s="1" t="n">
        <v>1</v>
      </c>
      <c r="Q921" s="1" t="n">
        <v>1</v>
      </c>
      <c r="R921" s="1" t="n">
        <v>29.5</v>
      </c>
      <c r="S921" s="1" t="n">
        <v>-27.3</v>
      </c>
      <c r="T921" s="1" t="n">
        <v>1525.9</v>
      </c>
      <c r="U921" s="1" t="n">
        <v>1646.5</v>
      </c>
      <c r="V921" s="1" t="s">
        <v>673</v>
      </c>
      <c r="W921" s="1" t="s">
        <v>618</v>
      </c>
    </row>
    <row r="922" customFormat="false" ht="15" hidden="false" customHeight="true" outlineLevel="0" collapsed="false">
      <c r="A922" s="1" t="n">
        <v>921</v>
      </c>
      <c r="B922" s="24" t="s">
        <v>1122</v>
      </c>
      <c r="C922" s="1" t="s">
        <v>33</v>
      </c>
      <c r="D922" s="1" t="s">
        <v>157</v>
      </c>
      <c r="E922" s="1" t="s">
        <v>17</v>
      </c>
      <c r="F922" s="1" t="n">
        <v>1</v>
      </c>
      <c r="G922" s="1" t="n">
        <v>2</v>
      </c>
      <c r="H922" s="28" t="s">
        <v>246</v>
      </c>
      <c r="I922" s="1" t="n">
        <v>1</v>
      </c>
      <c r="J922" s="1" t="n">
        <v>1556.1</v>
      </c>
      <c r="K922" s="1" t="n">
        <v>1707.5</v>
      </c>
      <c r="L922" s="26" t="n">
        <v>0.239</v>
      </c>
      <c r="M922" s="1" t="n">
        <v>22.9</v>
      </c>
      <c r="N922" s="1" t="n">
        <v>24.1</v>
      </c>
      <c r="O922" s="1" t="n">
        <v>0.81</v>
      </c>
      <c r="P922" s="1" t="n">
        <v>1.35</v>
      </c>
      <c r="Q922" s="1" t="n">
        <v>1</v>
      </c>
      <c r="R922" s="1" t="n">
        <v>-5.5</v>
      </c>
      <c r="S922" s="1" t="n">
        <v>8.2</v>
      </c>
      <c r="T922" s="1" t="n">
        <v>1550.6</v>
      </c>
      <c r="U922" s="1" t="n">
        <v>1715.7</v>
      </c>
      <c r="V922" s="1" t="s">
        <v>831</v>
      </c>
      <c r="W922" s="1" t="s">
        <v>557</v>
      </c>
    </row>
    <row r="923" customFormat="false" ht="15" hidden="false" customHeight="true" outlineLevel="0" collapsed="false">
      <c r="A923" s="1" t="n">
        <v>922</v>
      </c>
      <c r="B923" s="24" t="s">
        <v>1123</v>
      </c>
      <c r="C923" s="1" t="s">
        <v>31</v>
      </c>
      <c r="D923" s="1" t="s">
        <v>177</v>
      </c>
      <c r="E923" s="1" t="s">
        <v>145</v>
      </c>
      <c r="F923" s="1" t="n">
        <v>2</v>
      </c>
      <c r="G923" s="1" t="n">
        <v>0</v>
      </c>
      <c r="H923" s="27" t="s">
        <v>242</v>
      </c>
      <c r="I923" s="1" t="n">
        <v>2</v>
      </c>
      <c r="J923" s="1" t="n">
        <v>1609.6</v>
      </c>
      <c r="K923" s="1" t="n">
        <v>1592.9</v>
      </c>
      <c r="L923" s="26" t="n">
        <v>0.452</v>
      </c>
      <c r="M923" s="1" t="n">
        <v>25.9</v>
      </c>
      <c r="N923" s="1" t="n">
        <v>21.4</v>
      </c>
      <c r="O923" s="1" t="n">
        <v>0.98</v>
      </c>
      <c r="P923" s="1" t="n">
        <v>1</v>
      </c>
      <c r="Q923" s="1" t="n">
        <v>1.15</v>
      </c>
      <c r="R923" s="1" t="n">
        <v>19.4</v>
      </c>
      <c r="S923" s="1" t="n">
        <v>-11.7</v>
      </c>
      <c r="T923" s="1" t="n">
        <v>1628.9</v>
      </c>
      <c r="U923" s="1" t="n">
        <v>1581.2</v>
      </c>
      <c r="V923" s="1" t="s">
        <v>604</v>
      </c>
      <c r="W923" s="1" t="s">
        <v>797</v>
      </c>
    </row>
    <row r="924" customFormat="false" ht="15" hidden="false" customHeight="true" outlineLevel="0" collapsed="false">
      <c r="A924" s="1" t="n">
        <v>923</v>
      </c>
      <c r="B924" s="24" t="s">
        <v>1124</v>
      </c>
      <c r="C924" s="1" t="s">
        <v>29</v>
      </c>
      <c r="D924" s="1" t="s">
        <v>130</v>
      </c>
      <c r="E924" s="1" t="s">
        <v>138</v>
      </c>
      <c r="F924" s="1" t="n">
        <v>2</v>
      </c>
      <c r="G924" s="1" t="n">
        <v>2</v>
      </c>
      <c r="H924" s="25" t="s">
        <v>239</v>
      </c>
      <c r="I924" s="1" t="n">
        <v>0</v>
      </c>
      <c r="J924" s="1" t="n">
        <v>1659</v>
      </c>
      <c r="K924" s="1" t="n">
        <v>1559.5</v>
      </c>
      <c r="L924" s="26" t="n">
        <v>0.571</v>
      </c>
      <c r="M924" s="1" t="n">
        <v>19.7</v>
      </c>
      <c r="N924" s="1" t="n">
        <v>24</v>
      </c>
      <c r="O924" s="1" t="n">
        <v>1</v>
      </c>
      <c r="P924" s="1" t="n">
        <v>0.9</v>
      </c>
      <c r="Q924" s="1" t="n">
        <v>1</v>
      </c>
      <c r="R924" s="1" t="n">
        <v>-1.4</v>
      </c>
      <c r="S924" s="1" t="n">
        <v>1.7</v>
      </c>
      <c r="T924" s="1" t="n">
        <v>1657.6</v>
      </c>
      <c r="U924" s="1" t="n">
        <v>1561.2</v>
      </c>
      <c r="V924" s="1" t="s">
        <v>535</v>
      </c>
      <c r="W924" s="1" t="s">
        <v>509</v>
      </c>
    </row>
    <row r="925" customFormat="false" ht="15" hidden="false" customHeight="true" outlineLevel="0" collapsed="false">
      <c r="A925" s="1" t="n">
        <v>924</v>
      </c>
      <c r="B925" s="24" t="s">
        <v>1124</v>
      </c>
      <c r="C925" s="1" t="s">
        <v>30</v>
      </c>
      <c r="D925" s="1" t="s">
        <v>116</v>
      </c>
      <c r="E925" s="1" t="s">
        <v>119</v>
      </c>
      <c r="F925" s="1" t="n">
        <v>1</v>
      </c>
      <c r="G925" s="1" t="n">
        <v>3</v>
      </c>
      <c r="H925" s="28" t="s">
        <v>246</v>
      </c>
      <c r="I925" s="1" t="n">
        <v>2</v>
      </c>
      <c r="J925" s="1" t="n">
        <v>1518.9</v>
      </c>
      <c r="K925" s="1" t="n">
        <v>1471.9</v>
      </c>
      <c r="L925" s="26" t="n">
        <v>0.496</v>
      </c>
      <c r="M925" s="1" t="n">
        <v>33</v>
      </c>
      <c r="N925" s="1" t="n">
        <v>34.7</v>
      </c>
      <c r="O925" s="1" t="n">
        <v>1.12</v>
      </c>
      <c r="P925" s="1" t="n">
        <v>1.35</v>
      </c>
      <c r="Q925" s="1" t="n">
        <v>1.15</v>
      </c>
      <c r="R925" s="1" t="n">
        <v>-16.3</v>
      </c>
      <c r="S925" s="1" t="n">
        <v>24.1</v>
      </c>
      <c r="T925" s="1" t="n">
        <v>1502.6</v>
      </c>
      <c r="U925" s="1" t="n">
        <v>1496.1</v>
      </c>
      <c r="V925" s="1" t="s">
        <v>378</v>
      </c>
      <c r="W925" s="1" t="s">
        <v>513</v>
      </c>
    </row>
    <row r="926" customFormat="false" ht="15" hidden="false" customHeight="true" outlineLevel="0" collapsed="false">
      <c r="A926" s="1" t="n">
        <v>925</v>
      </c>
      <c r="B926" s="24" t="s">
        <v>1124</v>
      </c>
      <c r="C926" s="1" t="s">
        <v>32</v>
      </c>
      <c r="D926" s="1" t="s">
        <v>184</v>
      </c>
      <c r="E926" s="1" t="s">
        <v>183</v>
      </c>
      <c r="F926" s="1" t="n">
        <v>3</v>
      </c>
      <c r="G926" s="1" t="n">
        <v>1</v>
      </c>
      <c r="H926" s="27" t="s">
        <v>242</v>
      </c>
      <c r="I926" s="1" t="n">
        <v>2</v>
      </c>
      <c r="J926" s="1" t="n">
        <v>1660.9</v>
      </c>
      <c r="K926" s="1" t="n">
        <v>1538.5</v>
      </c>
      <c r="L926" s="26" t="n">
        <v>0.603</v>
      </c>
      <c r="M926" s="1" t="n">
        <v>23.4</v>
      </c>
      <c r="N926" s="1" t="n">
        <v>18.5</v>
      </c>
      <c r="O926" s="1" t="n">
        <v>0.85</v>
      </c>
      <c r="P926" s="1" t="n">
        <v>1</v>
      </c>
      <c r="Q926" s="1" t="n">
        <v>1.15</v>
      </c>
      <c r="R926" s="1" t="n">
        <v>14</v>
      </c>
      <c r="S926" s="1" t="n">
        <v>-7.4</v>
      </c>
      <c r="T926" s="1" t="n">
        <v>1674.8</v>
      </c>
      <c r="U926" s="1" t="n">
        <v>1531.1</v>
      </c>
      <c r="V926" s="1" t="s">
        <v>431</v>
      </c>
      <c r="W926" s="1" t="s">
        <v>611</v>
      </c>
    </row>
    <row r="927" customFormat="false" ht="15" hidden="false" customHeight="true" outlineLevel="0" collapsed="false">
      <c r="A927" s="1" t="n">
        <v>926</v>
      </c>
      <c r="B927" s="24" t="s">
        <v>1125</v>
      </c>
      <c r="C927" s="1" t="s">
        <v>33</v>
      </c>
      <c r="D927" s="1" t="s">
        <v>171</v>
      </c>
      <c r="E927" s="1" t="s">
        <v>134</v>
      </c>
      <c r="F927" s="1" t="n">
        <v>1</v>
      </c>
      <c r="G927" s="1" t="n">
        <v>2</v>
      </c>
      <c r="H927" s="28" t="s">
        <v>246</v>
      </c>
      <c r="I927" s="1" t="n">
        <v>1</v>
      </c>
      <c r="J927" s="1" t="n">
        <v>1504.4</v>
      </c>
      <c r="K927" s="1" t="n">
        <v>1524.1</v>
      </c>
      <c r="L927" s="26" t="n">
        <v>0.401</v>
      </c>
      <c r="M927" s="1" t="n">
        <v>21.3</v>
      </c>
      <c r="N927" s="1" t="n">
        <v>29</v>
      </c>
      <c r="O927" s="1" t="n">
        <v>0.98</v>
      </c>
      <c r="P927" s="1" t="n">
        <v>1.35</v>
      </c>
      <c r="Q927" s="1" t="n">
        <v>1</v>
      </c>
      <c r="R927" s="1" t="n">
        <v>-8.5</v>
      </c>
      <c r="S927" s="1" t="n">
        <v>14.5</v>
      </c>
      <c r="T927" s="1" t="n">
        <v>1495.9</v>
      </c>
      <c r="U927" s="1" t="n">
        <v>1538.6</v>
      </c>
      <c r="V927" s="1" t="s">
        <v>627</v>
      </c>
      <c r="W927" s="1" t="s">
        <v>460</v>
      </c>
    </row>
    <row r="928" customFormat="false" ht="15" hidden="false" customHeight="true" outlineLevel="0" collapsed="false">
      <c r="A928" s="1" t="n">
        <v>927</v>
      </c>
      <c r="B928" s="24" t="s">
        <v>1126</v>
      </c>
      <c r="C928" s="1" t="s">
        <v>31</v>
      </c>
      <c r="D928" s="1" t="s">
        <v>24</v>
      </c>
      <c r="E928" s="1" t="s">
        <v>22</v>
      </c>
      <c r="F928" s="1" t="n">
        <v>2</v>
      </c>
      <c r="G928" s="1" t="n">
        <v>3</v>
      </c>
      <c r="H928" s="28" t="s">
        <v>246</v>
      </c>
      <c r="I928" s="1" t="n">
        <v>1</v>
      </c>
      <c r="J928" s="1" t="n">
        <v>1678.1</v>
      </c>
      <c r="K928" s="1" t="n">
        <v>1686.6</v>
      </c>
      <c r="L928" s="26" t="n">
        <v>0.417</v>
      </c>
      <c r="M928" s="1" t="n">
        <v>25.4</v>
      </c>
      <c r="N928" s="1" t="n">
        <v>30.5</v>
      </c>
      <c r="O928" s="1" t="n">
        <v>0.99</v>
      </c>
      <c r="P928" s="1" t="n">
        <v>1.35</v>
      </c>
      <c r="Q928" s="1" t="n">
        <v>1</v>
      </c>
      <c r="R928" s="1" t="n">
        <v>-10.6</v>
      </c>
      <c r="S928" s="1" t="n">
        <v>15.7</v>
      </c>
      <c r="T928" s="1" t="n">
        <v>1667.5</v>
      </c>
      <c r="U928" s="1" t="n">
        <v>1702.4</v>
      </c>
      <c r="V928" s="1" t="s">
        <v>594</v>
      </c>
      <c r="W928" s="1" t="s">
        <v>431</v>
      </c>
    </row>
    <row r="929" customFormat="false" ht="15" hidden="false" customHeight="true" outlineLevel="0" collapsed="false">
      <c r="A929" s="1" t="n">
        <v>928</v>
      </c>
      <c r="B929" s="24" t="s">
        <v>1127</v>
      </c>
      <c r="C929" s="1" t="s">
        <v>30</v>
      </c>
      <c r="D929" s="1" t="s">
        <v>115</v>
      </c>
      <c r="E929" s="1" t="s">
        <v>16</v>
      </c>
      <c r="F929" s="1" t="n">
        <v>1</v>
      </c>
      <c r="G929" s="1" t="n">
        <v>1</v>
      </c>
      <c r="H929" s="25" t="s">
        <v>239</v>
      </c>
      <c r="I929" s="1" t="n">
        <v>0</v>
      </c>
      <c r="J929" s="1" t="n">
        <v>1502.9</v>
      </c>
      <c r="K929" s="1" t="n">
        <v>1613.5</v>
      </c>
      <c r="L929" s="26" t="n">
        <v>0.284</v>
      </c>
      <c r="M929" s="1" t="n">
        <v>19.6</v>
      </c>
      <c r="N929" s="1" t="n">
        <v>19.6</v>
      </c>
      <c r="O929" s="1" t="n">
        <v>1</v>
      </c>
      <c r="P929" s="1" t="n">
        <v>1.15</v>
      </c>
      <c r="Q929" s="1" t="n">
        <v>1</v>
      </c>
      <c r="R929" s="1" t="n">
        <v>4.2</v>
      </c>
      <c r="S929" s="1" t="n">
        <v>-4.2</v>
      </c>
      <c r="T929" s="1" t="n">
        <v>1507.1</v>
      </c>
      <c r="U929" s="1" t="n">
        <v>1609.3</v>
      </c>
      <c r="V929" s="1" t="s">
        <v>501</v>
      </c>
      <c r="W929" s="1" t="s">
        <v>728</v>
      </c>
    </row>
    <row r="930" customFormat="false" ht="15" hidden="false" customHeight="true" outlineLevel="0" collapsed="false">
      <c r="A930" s="1" t="n">
        <v>929</v>
      </c>
      <c r="B930" s="24" t="s">
        <v>1128</v>
      </c>
      <c r="C930" s="1" t="s">
        <v>33</v>
      </c>
      <c r="D930" s="1" t="s">
        <v>172</v>
      </c>
      <c r="E930" s="1" t="s">
        <v>158</v>
      </c>
      <c r="F930" s="1" t="n">
        <v>0</v>
      </c>
      <c r="G930" s="1" t="n">
        <v>0</v>
      </c>
      <c r="H930" s="25" t="s">
        <v>239</v>
      </c>
      <c r="I930" s="1" t="n">
        <v>0</v>
      </c>
      <c r="J930" s="1" t="n">
        <v>1587.8</v>
      </c>
      <c r="K930" s="1" t="n">
        <v>1557.3</v>
      </c>
      <c r="L930" s="26" t="n">
        <v>0.472</v>
      </c>
      <c r="M930" s="1" t="n">
        <v>19.8</v>
      </c>
      <c r="N930" s="1" t="n">
        <v>25.3</v>
      </c>
      <c r="O930" s="1" t="n">
        <v>1</v>
      </c>
      <c r="P930" s="1" t="n">
        <v>0.9</v>
      </c>
      <c r="Q930" s="1" t="n">
        <v>1</v>
      </c>
      <c r="R930" s="1" t="n">
        <v>0.6</v>
      </c>
      <c r="S930" s="1" t="n">
        <v>-0.7</v>
      </c>
      <c r="T930" s="1" t="n">
        <v>1588.4</v>
      </c>
      <c r="U930" s="1" t="n">
        <v>1556.6</v>
      </c>
      <c r="V930" s="1" t="s">
        <v>765</v>
      </c>
      <c r="W930" s="1" t="s">
        <v>564</v>
      </c>
    </row>
    <row r="931" customFormat="false" ht="15" hidden="false" customHeight="true" outlineLevel="0" collapsed="false">
      <c r="A931" s="1" t="n">
        <v>930</v>
      </c>
      <c r="B931" s="24" t="s">
        <v>1129</v>
      </c>
      <c r="C931" s="1" t="s">
        <v>31</v>
      </c>
      <c r="D931" s="1" t="s">
        <v>140</v>
      </c>
      <c r="E931" s="1" t="s">
        <v>146</v>
      </c>
      <c r="F931" s="1" t="n">
        <v>1</v>
      </c>
      <c r="G931" s="1" t="n">
        <v>1</v>
      </c>
      <c r="H931" s="25" t="s">
        <v>239</v>
      </c>
      <c r="I931" s="1" t="n">
        <v>0</v>
      </c>
      <c r="J931" s="1" t="n">
        <v>1568.3</v>
      </c>
      <c r="K931" s="1" t="n">
        <v>1500.7</v>
      </c>
      <c r="L931" s="26" t="n">
        <v>0.525</v>
      </c>
      <c r="M931" s="1" t="n">
        <v>15.3</v>
      </c>
      <c r="N931" s="1" t="n">
        <v>23</v>
      </c>
      <c r="O931" s="1" t="n">
        <v>1</v>
      </c>
      <c r="P931" s="1" t="n">
        <v>0.9</v>
      </c>
      <c r="Q931" s="1" t="n">
        <v>1</v>
      </c>
      <c r="R931" s="1" t="n">
        <v>-0.4</v>
      </c>
      <c r="S931" s="1" t="n">
        <v>0.6</v>
      </c>
      <c r="T931" s="1" t="n">
        <v>1567.9</v>
      </c>
      <c r="U931" s="1" t="n">
        <v>1501.3</v>
      </c>
      <c r="V931" s="1" t="s">
        <v>474</v>
      </c>
      <c r="W931" s="1" t="s">
        <v>624</v>
      </c>
    </row>
    <row r="932" customFormat="false" ht="15" hidden="false" customHeight="true" outlineLevel="0" collapsed="false">
      <c r="A932" s="1" t="n">
        <v>931</v>
      </c>
      <c r="B932" s="24" t="s">
        <v>1130</v>
      </c>
      <c r="C932" s="1" t="s">
        <v>30</v>
      </c>
      <c r="D932" s="1" t="s">
        <v>118</v>
      </c>
      <c r="E932" s="1" t="s">
        <v>114</v>
      </c>
      <c r="F932" s="1" t="n">
        <v>1</v>
      </c>
      <c r="G932" s="1" t="n">
        <v>2</v>
      </c>
      <c r="H932" s="28" t="s">
        <v>246</v>
      </c>
      <c r="I932" s="1" t="n">
        <v>1</v>
      </c>
      <c r="J932" s="1" t="n">
        <v>1523.1</v>
      </c>
      <c r="K932" s="1" t="n">
        <v>1622.2</v>
      </c>
      <c r="L932" s="26" t="n">
        <v>0.298</v>
      </c>
      <c r="M932" s="1" t="n">
        <v>19.1</v>
      </c>
      <c r="N932" s="1" t="n">
        <v>27.2</v>
      </c>
      <c r="O932" s="1" t="n">
        <v>0.88</v>
      </c>
      <c r="P932" s="1" t="n">
        <v>1.35</v>
      </c>
      <c r="Q932" s="1" t="n">
        <v>1</v>
      </c>
      <c r="R932" s="1" t="n">
        <v>-5.7</v>
      </c>
      <c r="S932" s="1" t="n">
        <v>10.8</v>
      </c>
      <c r="T932" s="1" t="n">
        <v>1517.4</v>
      </c>
      <c r="U932" s="1" t="n">
        <v>1633</v>
      </c>
      <c r="V932" s="1" t="s">
        <v>467</v>
      </c>
      <c r="W932" s="1" t="s">
        <v>522</v>
      </c>
    </row>
    <row r="933" customFormat="false" ht="15" hidden="false" customHeight="true" outlineLevel="0" collapsed="false">
      <c r="A933" s="1" t="n">
        <v>932</v>
      </c>
      <c r="B933" s="24" t="s">
        <v>1131</v>
      </c>
      <c r="C933" s="1" t="s">
        <v>29</v>
      </c>
      <c r="D933" s="1" t="s">
        <v>126</v>
      </c>
      <c r="E933" s="1" t="s">
        <v>133</v>
      </c>
      <c r="F933" s="1" t="n">
        <v>3</v>
      </c>
      <c r="G933" s="1" t="n">
        <v>2</v>
      </c>
      <c r="H933" s="27" t="s">
        <v>242</v>
      </c>
      <c r="I933" s="1" t="n">
        <v>1</v>
      </c>
      <c r="J933" s="1" t="n">
        <v>1644.7</v>
      </c>
      <c r="K933" s="1" t="n">
        <v>1391.4</v>
      </c>
      <c r="L933" s="26" t="n">
        <v>0.763</v>
      </c>
      <c r="M933" s="1" t="n">
        <v>14.9</v>
      </c>
      <c r="N933" s="1" t="n">
        <v>11</v>
      </c>
      <c r="O933" s="1" t="n">
        <v>0.68</v>
      </c>
      <c r="P933" s="1" t="n">
        <v>1</v>
      </c>
      <c r="Q933" s="1" t="n">
        <v>1</v>
      </c>
      <c r="R933" s="1" t="n">
        <v>5</v>
      </c>
      <c r="S933" s="1" t="n">
        <v>-2.6</v>
      </c>
      <c r="T933" s="1" t="n">
        <v>1649.8</v>
      </c>
      <c r="U933" s="1" t="n">
        <v>1388.8</v>
      </c>
      <c r="V933" s="1" t="s">
        <v>575</v>
      </c>
      <c r="W933" s="1" t="s">
        <v>743</v>
      </c>
    </row>
    <row r="934" customFormat="false" ht="15" hidden="false" customHeight="true" outlineLevel="0" collapsed="false">
      <c r="A934" s="1" t="n">
        <v>933</v>
      </c>
      <c r="B934" s="24" t="s">
        <v>1131</v>
      </c>
      <c r="C934" s="1" t="s">
        <v>29</v>
      </c>
      <c r="D934" s="1" t="s">
        <v>128</v>
      </c>
      <c r="E934" s="1" t="s">
        <v>180</v>
      </c>
      <c r="F934" s="1" t="n">
        <v>3</v>
      </c>
      <c r="G934" s="1" t="n">
        <v>2</v>
      </c>
      <c r="H934" s="27" t="s">
        <v>242</v>
      </c>
      <c r="I934" s="1" t="n">
        <v>1</v>
      </c>
      <c r="J934" s="1" t="n">
        <v>1481.2</v>
      </c>
      <c r="K934" s="1" t="n">
        <v>1539.8</v>
      </c>
      <c r="L934" s="26" t="n">
        <v>0.349</v>
      </c>
      <c r="M934" s="1" t="n">
        <v>18.5</v>
      </c>
      <c r="N934" s="1" t="n">
        <v>18.5</v>
      </c>
      <c r="O934" s="1" t="n">
        <v>1.15</v>
      </c>
      <c r="P934" s="1" t="n">
        <v>1</v>
      </c>
      <c r="Q934" s="1" t="n">
        <v>1</v>
      </c>
      <c r="R934" s="1" t="n">
        <v>13.9</v>
      </c>
      <c r="S934" s="1" t="n">
        <v>-12.1</v>
      </c>
      <c r="T934" s="1" t="n">
        <v>1495.1</v>
      </c>
      <c r="U934" s="1" t="n">
        <v>1527.7</v>
      </c>
      <c r="V934" s="1" t="s">
        <v>531</v>
      </c>
      <c r="W934" s="1" t="s">
        <v>492</v>
      </c>
    </row>
    <row r="935" customFormat="false" ht="15" hidden="false" customHeight="true" outlineLevel="0" collapsed="false">
      <c r="A935" s="1" t="n">
        <v>934</v>
      </c>
      <c r="B935" s="24" t="s">
        <v>1131</v>
      </c>
      <c r="C935" s="1" t="s">
        <v>29</v>
      </c>
      <c r="D935" s="1" t="s">
        <v>121</v>
      </c>
      <c r="E935" s="1" t="s">
        <v>129</v>
      </c>
      <c r="F935" s="1" t="n">
        <v>1</v>
      </c>
      <c r="G935" s="1" t="n">
        <v>3</v>
      </c>
      <c r="H935" s="28" t="s">
        <v>246</v>
      </c>
      <c r="I935" s="1" t="n">
        <v>2</v>
      </c>
      <c r="J935" s="1" t="n">
        <v>1527.6</v>
      </c>
      <c r="K935" s="1" t="n">
        <v>1556.4</v>
      </c>
      <c r="L935" s="26" t="n">
        <v>0.388</v>
      </c>
      <c r="M935" s="1" t="n">
        <v>24.2</v>
      </c>
      <c r="N935" s="1" t="n">
        <v>29.9</v>
      </c>
      <c r="O935" s="1" t="n">
        <v>0.96</v>
      </c>
      <c r="P935" s="1" t="n">
        <v>1.35</v>
      </c>
      <c r="Q935" s="1" t="n">
        <v>1.15</v>
      </c>
      <c r="R935" s="1" t="n">
        <v>-9.4</v>
      </c>
      <c r="S935" s="1" t="n">
        <v>17.6</v>
      </c>
      <c r="T935" s="1" t="n">
        <v>1518.2</v>
      </c>
      <c r="U935" s="1" t="n">
        <v>1574</v>
      </c>
      <c r="V935" s="1" t="s">
        <v>677</v>
      </c>
      <c r="W935" s="1" t="s">
        <v>820</v>
      </c>
    </row>
    <row r="936" customFormat="false" ht="15" hidden="false" customHeight="true" outlineLevel="0" collapsed="false">
      <c r="A936" s="1" t="n">
        <v>935</v>
      </c>
      <c r="B936" s="24" t="s">
        <v>1131</v>
      </c>
      <c r="C936" s="1" t="s">
        <v>33</v>
      </c>
      <c r="D936" s="1" t="s">
        <v>150</v>
      </c>
      <c r="E936" s="1" t="s">
        <v>159</v>
      </c>
      <c r="F936" s="1" t="n">
        <v>1</v>
      </c>
      <c r="G936" s="1" t="n">
        <v>1</v>
      </c>
      <c r="H936" s="25" t="s">
        <v>239</v>
      </c>
      <c r="I936" s="1" t="n">
        <v>0</v>
      </c>
      <c r="J936" s="1" t="n">
        <v>1475.5</v>
      </c>
      <c r="K936" s="1" t="n">
        <v>1483.8</v>
      </c>
      <c r="L936" s="26" t="n">
        <v>0.417</v>
      </c>
      <c r="M936" s="1" t="n">
        <v>19.6</v>
      </c>
      <c r="N936" s="1" t="n">
        <v>23</v>
      </c>
      <c r="O936" s="1" t="n">
        <v>1</v>
      </c>
      <c r="P936" s="1" t="n">
        <v>1.15</v>
      </c>
      <c r="Q936" s="1" t="n">
        <v>1</v>
      </c>
      <c r="R936" s="1" t="n">
        <v>1.6</v>
      </c>
      <c r="S936" s="1" t="n">
        <v>-1.9</v>
      </c>
      <c r="T936" s="1" t="n">
        <v>1477.2</v>
      </c>
      <c r="U936" s="1" t="n">
        <v>1481.9</v>
      </c>
      <c r="V936" s="1" t="s">
        <v>615</v>
      </c>
      <c r="W936" s="1" t="s">
        <v>971</v>
      </c>
    </row>
    <row r="937" customFormat="false" ht="15" hidden="false" customHeight="true" outlineLevel="0" collapsed="false">
      <c r="A937" s="1" t="n">
        <v>936</v>
      </c>
      <c r="B937" s="24" t="s">
        <v>1131</v>
      </c>
      <c r="C937" s="1" t="s">
        <v>31</v>
      </c>
      <c r="D937" s="1" t="s">
        <v>168</v>
      </c>
      <c r="E937" s="1" t="s">
        <v>174</v>
      </c>
      <c r="F937" s="1" t="n">
        <v>4</v>
      </c>
      <c r="G937" s="1" t="n">
        <v>1</v>
      </c>
      <c r="H937" s="27" t="s">
        <v>242</v>
      </c>
      <c r="I937" s="1" t="n">
        <v>3</v>
      </c>
      <c r="J937" s="1" t="n">
        <v>1467.1</v>
      </c>
      <c r="K937" s="1" t="n">
        <v>1483.8</v>
      </c>
      <c r="L937" s="26" t="n">
        <v>0.405</v>
      </c>
      <c r="M937" s="1" t="n">
        <v>23</v>
      </c>
      <c r="N937" s="1" t="n">
        <v>25.7</v>
      </c>
      <c r="O937" s="1" t="n">
        <v>1.04</v>
      </c>
      <c r="P937" s="1" t="n">
        <v>1</v>
      </c>
      <c r="Q937" s="1" t="n">
        <v>1.3</v>
      </c>
      <c r="R937" s="1" t="n">
        <v>20.6</v>
      </c>
      <c r="S937" s="1" t="n">
        <v>-15.3</v>
      </c>
      <c r="T937" s="1" t="n">
        <v>1487.7</v>
      </c>
      <c r="U937" s="1" t="n">
        <v>1468.5</v>
      </c>
      <c r="V937" s="1" t="s">
        <v>753</v>
      </c>
      <c r="W937" s="1" t="s">
        <v>677</v>
      </c>
    </row>
    <row r="938" customFormat="false" ht="15" hidden="false" customHeight="true" outlineLevel="0" collapsed="false">
      <c r="A938" s="1" t="n">
        <v>937</v>
      </c>
      <c r="B938" s="24" t="s">
        <v>1131</v>
      </c>
      <c r="C938" s="1" t="s">
        <v>31</v>
      </c>
      <c r="D938" s="1" t="s">
        <v>139</v>
      </c>
      <c r="E938" s="1" t="s">
        <v>170</v>
      </c>
      <c r="F938" s="1" t="n">
        <v>1</v>
      </c>
      <c r="G938" s="1" t="n">
        <v>1</v>
      </c>
      <c r="H938" s="25" t="s">
        <v>239</v>
      </c>
      <c r="I938" s="1" t="n">
        <v>0</v>
      </c>
      <c r="J938" s="1" t="n">
        <v>1475.4</v>
      </c>
      <c r="K938" s="1" t="n">
        <v>1451.9</v>
      </c>
      <c r="L938" s="26" t="n">
        <v>0.462</v>
      </c>
      <c r="M938" s="1" t="n">
        <v>15.3</v>
      </c>
      <c r="N938" s="1" t="n">
        <v>23</v>
      </c>
      <c r="O938" s="1" t="n">
        <v>1</v>
      </c>
      <c r="P938" s="1" t="n">
        <v>0.9</v>
      </c>
      <c r="Q938" s="1" t="n">
        <v>1</v>
      </c>
      <c r="R938" s="1" t="n">
        <v>0.6</v>
      </c>
      <c r="S938" s="1" t="n">
        <v>-0.9</v>
      </c>
      <c r="T938" s="1" t="n">
        <v>1476</v>
      </c>
      <c r="U938" s="1" t="n">
        <v>1451</v>
      </c>
      <c r="V938" s="1" t="s">
        <v>655</v>
      </c>
      <c r="W938" s="1" t="s">
        <v>595</v>
      </c>
    </row>
    <row r="939" customFormat="false" ht="15" hidden="false" customHeight="true" outlineLevel="0" collapsed="false">
      <c r="A939" s="1" t="n">
        <v>938</v>
      </c>
      <c r="B939" s="24" t="s">
        <v>1132</v>
      </c>
      <c r="C939" s="1" t="s">
        <v>32</v>
      </c>
      <c r="D939" s="1" t="s">
        <v>188</v>
      </c>
      <c r="E939" s="1" t="s">
        <v>187</v>
      </c>
      <c r="F939" s="1" t="n">
        <v>2</v>
      </c>
      <c r="G939" s="1" t="n">
        <v>1</v>
      </c>
      <c r="H939" s="27" t="s">
        <v>242</v>
      </c>
      <c r="I939" s="1" t="n">
        <v>1</v>
      </c>
      <c r="J939" s="1" t="n">
        <v>1456.9</v>
      </c>
      <c r="K939" s="1" t="n">
        <v>1608.6</v>
      </c>
      <c r="L939" s="26" t="n">
        <v>0.238</v>
      </c>
      <c r="M939" s="1" t="n">
        <v>23.4</v>
      </c>
      <c r="N939" s="1" t="n">
        <v>28.8</v>
      </c>
      <c r="O939" s="1" t="n">
        <v>1.38</v>
      </c>
      <c r="P939" s="1" t="n">
        <v>1</v>
      </c>
      <c r="Q939" s="1" t="n">
        <v>1</v>
      </c>
      <c r="R939" s="1" t="n">
        <v>20.2</v>
      </c>
      <c r="S939" s="1" t="n">
        <v>-22</v>
      </c>
      <c r="T939" s="1" t="n">
        <v>1477.1</v>
      </c>
      <c r="U939" s="1" t="n">
        <v>1586.7</v>
      </c>
      <c r="V939" s="1" t="s">
        <v>568</v>
      </c>
      <c r="W939" s="1" t="s">
        <v>580</v>
      </c>
    </row>
    <row r="940" customFormat="false" ht="15" hidden="false" customHeight="true" outlineLevel="0" collapsed="false">
      <c r="A940" s="1" t="n">
        <v>939</v>
      </c>
      <c r="B940" s="24" t="s">
        <v>1133</v>
      </c>
      <c r="C940" s="1" t="s">
        <v>30</v>
      </c>
      <c r="D940" s="1" t="s">
        <v>18</v>
      </c>
      <c r="E940" s="1" t="s">
        <v>123</v>
      </c>
      <c r="F940" s="1" t="n">
        <v>4</v>
      </c>
      <c r="G940" s="1" t="n">
        <v>1</v>
      </c>
      <c r="H940" s="27" t="s">
        <v>242</v>
      </c>
      <c r="I940" s="1" t="n">
        <v>3</v>
      </c>
      <c r="J940" s="1" t="n">
        <v>1683.2</v>
      </c>
      <c r="K940" s="1" t="n">
        <v>1523.7</v>
      </c>
      <c r="L940" s="26" t="n">
        <v>0.653</v>
      </c>
      <c r="M940" s="1" t="n">
        <v>22.9</v>
      </c>
      <c r="N940" s="1" t="n">
        <v>21.8</v>
      </c>
      <c r="O940" s="1" t="n">
        <v>0.8</v>
      </c>
      <c r="P940" s="1" t="n">
        <v>1</v>
      </c>
      <c r="Q940" s="1" t="n">
        <v>1.3</v>
      </c>
      <c r="R940" s="1" t="n">
        <v>14.8</v>
      </c>
      <c r="S940" s="1" t="n">
        <v>-7.6</v>
      </c>
      <c r="T940" s="1" t="n">
        <v>1698</v>
      </c>
      <c r="U940" s="1" t="n">
        <v>1516.2</v>
      </c>
      <c r="V940" s="1" t="s">
        <v>511</v>
      </c>
      <c r="W940" s="1" t="s">
        <v>681</v>
      </c>
    </row>
    <row r="941" customFormat="false" ht="15" hidden="false" customHeight="true" outlineLevel="0" collapsed="false">
      <c r="A941" s="1" t="n">
        <v>940</v>
      </c>
      <c r="B941" s="24" t="s">
        <v>1134</v>
      </c>
      <c r="C941" s="1" t="s">
        <v>33</v>
      </c>
      <c r="D941" s="1" t="s">
        <v>143</v>
      </c>
      <c r="E941" s="1" t="s">
        <v>120</v>
      </c>
      <c r="F941" s="1" t="n">
        <v>1</v>
      </c>
      <c r="G941" s="1" t="n">
        <v>1</v>
      </c>
      <c r="H941" s="25" t="s">
        <v>239</v>
      </c>
      <c r="I941" s="1" t="n">
        <v>0</v>
      </c>
      <c r="J941" s="1" t="n">
        <v>1499</v>
      </c>
      <c r="K941" s="1" t="n">
        <v>1442.9</v>
      </c>
      <c r="L941" s="26" t="n">
        <v>0.509</v>
      </c>
      <c r="M941" s="1" t="n">
        <v>15.3</v>
      </c>
      <c r="N941" s="1" t="n">
        <v>19.6</v>
      </c>
      <c r="O941" s="1" t="n">
        <v>1</v>
      </c>
      <c r="P941" s="1" t="n">
        <v>0.9</v>
      </c>
      <c r="Q941" s="1" t="n">
        <v>1</v>
      </c>
      <c r="R941" s="1" t="n">
        <v>-0.1</v>
      </c>
      <c r="S941" s="1" t="n">
        <v>0.2</v>
      </c>
      <c r="T941" s="1" t="n">
        <v>1498.9</v>
      </c>
      <c r="U941" s="1" t="n">
        <v>1443.1</v>
      </c>
      <c r="V941" s="1" t="s">
        <v>516</v>
      </c>
      <c r="W941" s="1" t="s">
        <v>483</v>
      </c>
    </row>
    <row r="942" customFormat="false" ht="15" hidden="false" customHeight="true" outlineLevel="0" collapsed="false">
      <c r="A942" s="1" t="n">
        <v>941</v>
      </c>
      <c r="B942" s="24" t="s">
        <v>1134</v>
      </c>
      <c r="C942" s="1" t="s">
        <v>33</v>
      </c>
      <c r="D942" s="1" t="s">
        <v>156</v>
      </c>
      <c r="E942" s="1" t="s">
        <v>154</v>
      </c>
      <c r="F942" s="1" t="n">
        <v>2</v>
      </c>
      <c r="G942" s="1" t="n">
        <v>0</v>
      </c>
      <c r="H942" s="27" t="s">
        <v>242</v>
      </c>
      <c r="I942" s="1" t="n">
        <v>2</v>
      </c>
      <c r="J942" s="1" t="n">
        <v>1517</v>
      </c>
      <c r="K942" s="1" t="n">
        <v>1548.4</v>
      </c>
      <c r="L942" s="26" t="n">
        <v>0.385</v>
      </c>
      <c r="M942" s="1" t="n">
        <v>31.4</v>
      </c>
      <c r="N942" s="1" t="n">
        <v>23.6</v>
      </c>
      <c r="O942" s="1" t="n">
        <v>1.08</v>
      </c>
      <c r="P942" s="1" t="n">
        <v>1</v>
      </c>
      <c r="Q942" s="1" t="n">
        <v>1.15</v>
      </c>
      <c r="R942" s="1" t="n">
        <v>25.6</v>
      </c>
      <c r="S942" s="1" t="n">
        <v>-14.5</v>
      </c>
      <c r="T942" s="1" t="n">
        <v>1542.6</v>
      </c>
      <c r="U942" s="1" t="n">
        <v>1533.9</v>
      </c>
      <c r="V942" s="1" t="s">
        <v>888</v>
      </c>
      <c r="W942" s="1" t="s">
        <v>792</v>
      </c>
    </row>
    <row r="943" customFormat="false" ht="15" hidden="false" customHeight="true" outlineLevel="0" collapsed="false">
      <c r="A943" s="1" t="n">
        <v>942</v>
      </c>
      <c r="B943" s="24" t="s">
        <v>1135</v>
      </c>
      <c r="C943" s="1" t="s">
        <v>32</v>
      </c>
      <c r="D943" s="1" t="s">
        <v>192</v>
      </c>
      <c r="E943" s="1" t="s">
        <v>191</v>
      </c>
      <c r="F943" s="1" t="n">
        <v>0</v>
      </c>
      <c r="G943" s="1" t="n">
        <v>2</v>
      </c>
      <c r="H943" s="28" t="s">
        <v>246</v>
      </c>
      <c r="I943" s="1" t="n">
        <v>2</v>
      </c>
      <c r="J943" s="1" t="n">
        <v>1550.9</v>
      </c>
      <c r="K943" s="1" t="n">
        <v>1484</v>
      </c>
      <c r="L943" s="26" t="n">
        <v>0.524</v>
      </c>
      <c r="M943" s="1" t="n">
        <v>37.9</v>
      </c>
      <c r="N943" s="1" t="n">
        <v>35.4</v>
      </c>
      <c r="O943" s="1" t="n">
        <v>1.17</v>
      </c>
      <c r="P943" s="1" t="n">
        <v>1.35</v>
      </c>
      <c r="Q943" s="1" t="n">
        <v>1.15</v>
      </c>
      <c r="R943" s="1" t="n">
        <v>-19.9</v>
      </c>
      <c r="S943" s="1" t="n">
        <v>25.7</v>
      </c>
      <c r="T943" s="1" t="n">
        <v>1531.1</v>
      </c>
      <c r="U943" s="1" t="n">
        <v>1509.6</v>
      </c>
      <c r="V943" s="1" t="s">
        <v>767</v>
      </c>
      <c r="W943" s="1" t="s">
        <v>1027</v>
      </c>
    </row>
    <row r="944" customFormat="false" ht="15" hidden="false" customHeight="true" outlineLevel="0" collapsed="false">
      <c r="A944" s="1" t="n">
        <v>943</v>
      </c>
      <c r="B944" s="24" t="s">
        <v>1135</v>
      </c>
      <c r="C944" s="1" t="s">
        <v>29</v>
      </c>
      <c r="D944" s="1" t="s">
        <v>125</v>
      </c>
      <c r="E944" s="1" t="s">
        <v>23</v>
      </c>
      <c r="F944" s="1" t="n">
        <v>0</v>
      </c>
      <c r="G944" s="1" t="n">
        <v>6</v>
      </c>
      <c r="H944" s="28" t="s">
        <v>246</v>
      </c>
      <c r="I944" s="1" t="n">
        <v>6</v>
      </c>
      <c r="J944" s="1" t="n">
        <v>1467.1</v>
      </c>
      <c r="K944" s="1" t="n">
        <v>1573.6</v>
      </c>
      <c r="L944" s="26" t="n">
        <v>0.289</v>
      </c>
      <c r="M944" s="1" t="n">
        <v>28.4</v>
      </c>
      <c r="N944" s="1" t="n">
        <v>40.4</v>
      </c>
      <c r="O944" s="1" t="n">
        <v>0.87</v>
      </c>
      <c r="P944" s="1" t="n">
        <v>1.35</v>
      </c>
      <c r="Q944" s="1" t="n">
        <v>1.5</v>
      </c>
      <c r="R944" s="1" t="n">
        <v>-8.2</v>
      </c>
      <c r="S944" s="1" t="n">
        <v>23.8</v>
      </c>
      <c r="T944" s="1" t="n">
        <v>1458.9</v>
      </c>
      <c r="U944" s="1" t="n">
        <v>1597.4</v>
      </c>
      <c r="V944" s="1" t="s">
        <v>683</v>
      </c>
      <c r="W944" s="1" t="s">
        <v>384</v>
      </c>
    </row>
    <row r="945" customFormat="false" ht="15" hidden="false" customHeight="true" outlineLevel="0" collapsed="false">
      <c r="A945" s="1" t="n">
        <v>944</v>
      </c>
      <c r="B945" s="24" t="s">
        <v>1136</v>
      </c>
      <c r="C945" s="1" t="s">
        <v>31</v>
      </c>
      <c r="D945" s="1" t="s">
        <v>163</v>
      </c>
      <c r="E945" s="1" t="s">
        <v>169</v>
      </c>
      <c r="F945" s="1" t="n">
        <v>0</v>
      </c>
      <c r="G945" s="1" t="n">
        <v>3</v>
      </c>
      <c r="H945" s="28" t="s">
        <v>246</v>
      </c>
      <c r="I945" s="1" t="n">
        <v>3</v>
      </c>
      <c r="J945" s="1" t="n">
        <v>1480.3</v>
      </c>
      <c r="K945" s="1" t="n">
        <v>1599</v>
      </c>
      <c r="L945" s="26" t="n">
        <v>0.275</v>
      </c>
      <c r="M945" s="1" t="n">
        <v>28.4</v>
      </c>
      <c r="N945" s="1" t="n">
        <v>34.4</v>
      </c>
      <c r="O945" s="1" t="n">
        <v>0.85</v>
      </c>
      <c r="P945" s="1" t="n">
        <v>1.35</v>
      </c>
      <c r="Q945" s="1" t="n">
        <v>1.3</v>
      </c>
      <c r="R945" s="1" t="n">
        <v>-7.8</v>
      </c>
      <c r="S945" s="1" t="n">
        <v>19.7</v>
      </c>
      <c r="T945" s="1" t="n">
        <v>1472.5</v>
      </c>
      <c r="U945" s="1" t="n">
        <v>1618.8</v>
      </c>
      <c r="V945" s="1" t="s">
        <v>683</v>
      </c>
      <c r="W945" s="1" t="s">
        <v>724</v>
      </c>
    </row>
    <row r="946" customFormat="false" ht="15" hidden="false" customHeight="true" outlineLevel="0" collapsed="false">
      <c r="A946" s="1" t="n">
        <v>945</v>
      </c>
      <c r="B946" s="24" t="s">
        <v>1137</v>
      </c>
      <c r="C946" s="1" t="s">
        <v>30</v>
      </c>
      <c r="D946" s="1" t="s">
        <v>141</v>
      </c>
      <c r="E946" s="1" t="s">
        <v>167</v>
      </c>
      <c r="F946" s="1" t="n">
        <v>1</v>
      </c>
      <c r="G946" s="1" t="n">
        <v>1</v>
      </c>
      <c r="H946" s="25" t="s">
        <v>239</v>
      </c>
      <c r="I946" s="1" t="n">
        <v>0</v>
      </c>
      <c r="J946" s="1" t="n">
        <v>1520.2</v>
      </c>
      <c r="K946" s="1" t="n">
        <v>1521.7</v>
      </c>
      <c r="L946" s="26" t="n">
        <v>0.426</v>
      </c>
      <c r="M946" s="1" t="n">
        <v>23</v>
      </c>
      <c r="N946" s="1" t="n">
        <v>23</v>
      </c>
      <c r="O946" s="1" t="n">
        <v>1</v>
      </c>
      <c r="P946" s="1" t="n">
        <v>1.15</v>
      </c>
      <c r="Q946" s="1" t="n">
        <v>1</v>
      </c>
      <c r="R946" s="1" t="n">
        <v>1.7</v>
      </c>
      <c r="S946" s="1" t="n">
        <v>-1.7</v>
      </c>
      <c r="T946" s="1" t="n">
        <v>1521.9</v>
      </c>
      <c r="U946" s="1" t="n">
        <v>1520</v>
      </c>
      <c r="V946" s="1" t="s">
        <v>516</v>
      </c>
      <c r="W946" s="1" t="s">
        <v>685</v>
      </c>
    </row>
    <row r="947" customFormat="false" ht="15" hidden="false" customHeight="true" outlineLevel="0" collapsed="false">
      <c r="A947" s="1" t="n">
        <v>946</v>
      </c>
      <c r="B947" s="24" t="s">
        <v>1138</v>
      </c>
      <c r="C947" s="1" t="s">
        <v>33</v>
      </c>
      <c r="D947" s="1" t="s">
        <v>135</v>
      </c>
      <c r="E947" s="1" t="s">
        <v>161</v>
      </c>
      <c r="F947" s="1" t="n">
        <v>1</v>
      </c>
      <c r="G947" s="1" t="n">
        <v>1</v>
      </c>
      <c r="H947" s="25" t="s">
        <v>239</v>
      </c>
      <c r="I947" s="1" t="n">
        <v>0</v>
      </c>
      <c r="J947" s="1" t="n">
        <v>1640.6</v>
      </c>
      <c r="K947" s="1" t="n">
        <v>1549.7</v>
      </c>
      <c r="L947" s="26" t="n">
        <v>0.559</v>
      </c>
      <c r="M947" s="1" t="n">
        <v>20.7</v>
      </c>
      <c r="N947" s="1" t="n">
        <v>25.3</v>
      </c>
      <c r="O947" s="1" t="n">
        <v>1</v>
      </c>
      <c r="P947" s="1" t="n">
        <v>0.9</v>
      </c>
      <c r="Q947" s="1" t="n">
        <v>1</v>
      </c>
      <c r="R947" s="1" t="n">
        <v>-1.2</v>
      </c>
      <c r="S947" s="1" t="n">
        <v>1.5</v>
      </c>
      <c r="T947" s="1" t="n">
        <v>1639.4</v>
      </c>
      <c r="U947" s="1" t="n">
        <v>1551.1</v>
      </c>
      <c r="V947" s="1" t="s">
        <v>547</v>
      </c>
      <c r="W947" s="1" t="s">
        <v>693</v>
      </c>
    </row>
    <row r="948" customFormat="false" ht="15" hidden="false" customHeight="true" outlineLevel="0" collapsed="false">
      <c r="A948" s="1" t="n">
        <v>947</v>
      </c>
      <c r="B948" s="24" t="s">
        <v>1138</v>
      </c>
      <c r="C948" s="1" t="s">
        <v>31</v>
      </c>
      <c r="D948" s="1" t="s">
        <v>19</v>
      </c>
      <c r="E948" s="1" t="s">
        <v>147</v>
      </c>
      <c r="F948" s="1" t="n">
        <v>3</v>
      </c>
      <c r="G948" s="1" t="n">
        <v>1</v>
      </c>
      <c r="H948" s="27" t="s">
        <v>242</v>
      </c>
      <c r="I948" s="1" t="n">
        <v>2</v>
      </c>
      <c r="J948" s="1" t="n">
        <v>1708.5</v>
      </c>
      <c r="K948" s="1" t="n">
        <v>1479.5</v>
      </c>
      <c r="L948" s="26" t="n">
        <v>0.737</v>
      </c>
      <c r="M948" s="1" t="n">
        <v>18.9</v>
      </c>
      <c r="N948" s="1" t="n">
        <v>13.3</v>
      </c>
      <c r="O948" s="1" t="n">
        <v>0.71</v>
      </c>
      <c r="P948" s="1" t="n">
        <v>1</v>
      </c>
      <c r="Q948" s="1" t="n">
        <v>1.15</v>
      </c>
      <c r="R948" s="1" t="n">
        <v>8.7</v>
      </c>
      <c r="S948" s="1" t="n">
        <v>-3.5</v>
      </c>
      <c r="T948" s="1" t="n">
        <v>1717.2</v>
      </c>
      <c r="U948" s="1" t="n">
        <v>1476</v>
      </c>
      <c r="V948" s="1" t="s">
        <v>575</v>
      </c>
      <c r="W948" s="1" t="s">
        <v>489</v>
      </c>
    </row>
    <row r="949" customFormat="false" ht="15" hidden="false" customHeight="true" outlineLevel="0" collapsed="false">
      <c r="A949" s="1" t="n">
        <v>948</v>
      </c>
      <c r="B949" s="24" t="s">
        <v>1139</v>
      </c>
      <c r="C949" s="1" t="s">
        <v>30</v>
      </c>
      <c r="D949" s="1" t="s">
        <v>151</v>
      </c>
      <c r="E949" s="1" t="s">
        <v>166</v>
      </c>
      <c r="F949" s="1" t="n">
        <v>1</v>
      </c>
      <c r="G949" s="1" t="n">
        <v>0</v>
      </c>
      <c r="H949" s="27" t="s">
        <v>242</v>
      </c>
      <c r="I949" s="1" t="n">
        <v>1</v>
      </c>
      <c r="J949" s="1" t="n">
        <v>1448.2</v>
      </c>
      <c r="K949" s="1" t="n">
        <v>1588</v>
      </c>
      <c r="L949" s="26" t="n">
        <v>0.251</v>
      </c>
      <c r="M949" s="1" t="n">
        <v>31</v>
      </c>
      <c r="N949" s="1" t="n">
        <v>29.7</v>
      </c>
      <c r="O949" s="1" t="n">
        <v>1.35</v>
      </c>
      <c r="P949" s="1" t="n">
        <v>1</v>
      </c>
      <c r="Q949" s="1" t="n">
        <v>1</v>
      </c>
      <c r="R949" s="1" t="n">
        <v>26.3</v>
      </c>
      <c r="S949" s="1" t="n">
        <v>-22.2</v>
      </c>
      <c r="T949" s="1" t="n">
        <v>1474.6</v>
      </c>
      <c r="U949" s="1" t="n">
        <v>1565.8</v>
      </c>
      <c r="V949" s="1" t="s">
        <v>1114</v>
      </c>
      <c r="W949" s="1" t="s">
        <v>831</v>
      </c>
    </row>
    <row r="950" customFormat="false" ht="15" hidden="false" customHeight="true" outlineLevel="0" collapsed="false">
      <c r="A950" s="1" t="n">
        <v>949</v>
      </c>
      <c r="B950" s="24" t="s">
        <v>1140</v>
      </c>
      <c r="C950" s="1" t="s">
        <v>31</v>
      </c>
      <c r="D950" s="1" t="s">
        <v>178</v>
      </c>
      <c r="E950" s="1" t="s">
        <v>165</v>
      </c>
      <c r="F950" s="1" t="n">
        <v>4</v>
      </c>
      <c r="G950" s="1" t="n">
        <v>1</v>
      </c>
      <c r="H950" s="27" t="s">
        <v>242</v>
      </c>
      <c r="I950" s="1" t="n">
        <v>3</v>
      </c>
      <c r="J950" s="1" t="n">
        <v>1494</v>
      </c>
      <c r="K950" s="1" t="n">
        <v>1520.2</v>
      </c>
      <c r="L950" s="26" t="n">
        <v>0.392</v>
      </c>
      <c r="M950" s="1" t="n">
        <v>27.7</v>
      </c>
      <c r="N950" s="1" t="n">
        <v>26.3</v>
      </c>
      <c r="O950" s="1" t="n">
        <v>1.07</v>
      </c>
      <c r="P950" s="1" t="n">
        <v>1</v>
      </c>
      <c r="Q950" s="1" t="n">
        <v>1.3</v>
      </c>
      <c r="R950" s="1" t="n">
        <v>25.2</v>
      </c>
      <c r="S950" s="1" t="n">
        <v>-16</v>
      </c>
      <c r="T950" s="1" t="n">
        <v>1519.2</v>
      </c>
      <c r="U950" s="1" t="n">
        <v>1504.2</v>
      </c>
      <c r="V950" s="1" t="s">
        <v>623</v>
      </c>
      <c r="W950" s="1" t="s">
        <v>594</v>
      </c>
    </row>
    <row r="951" customFormat="false" ht="15" hidden="false" customHeight="true" outlineLevel="0" collapsed="false">
      <c r="A951" s="1" t="n">
        <v>950</v>
      </c>
      <c r="B951" s="24" t="s">
        <v>1141</v>
      </c>
      <c r="C951" s="1" t="s">
        <v>30</v>
      </c>
      <c r="D951" s="1" t="s">
        <v>181</v>
      </c>
      <c r="E951" s="1" t="s">
        <v>173</v>
      </c>
      <c r="F951" s="1" t="n">
        <v>4</v>
      </c>
      <c r="G951" s="1" t="n">
        <v>0</v>
      </c>
      <c r="H951" s="27" t="s">
        <v>242</v>
      </c>
      <c r="I951" s="1" t="n">
        <v>4</v>
      </c>
      <c r="J951" s="1" t="n">
        <v>1559</v>
      </c>
      <c r="K951" s="1" t="n">
        <v>1544.4</v>
      </c>
      <c r="L951" s="26" t="n">
        <v>0.449</v>
      </c>
      <c r="M951" s="1" t="n">
        <v>28.8</v>
      </c>
      <c r="N951" s="1" t="n">
        <v>30.8</v>
      </c>
      <c r="O951" s="1" t="n">
        <v>0.98</v>
      </c>
      <c r="P951" s="1" t="n">
        <v>1</v>
      </c>
      <c r="Q951" s="1" t="n">
        <v>1.5</v>
      </c>
      <c r="R951" s="1" t="n">
        <v>24.5</v>
      </c>
      <c r="S951" s="1" t="n">
        <v>-17</v>
      </c>
      <c r="T951" s="1" t="n">
        <v>1583.5</v>
      </c>
      <c r="U951" s="1" t="n">
        <v>1527.5</v>
      </c>
      <c r="V951" s="1" t="s">
        <v>454</v>
      </c>
      <c r="W951" s="1" t="s">
        <v>701</v>
      </c>
    </row>
    <row r="952" customFormat="false" ht="15" hidden="false" customHeight="true" outlineLevel="0" collapsed="false">
      <c r="A952" s="1" t="n">
        <v>951</v>
      </c>
      <c r="B952" s="24" t="s">
        <v>1141</v>
      </c>
      <c r="C952" s="1" t="s">
        <v>29</v>
      </c>
      <c r="D952" s="1" t="s">
        <v>162</v>
      </c>
      <c r="E952" s="1" t="s">
        <v>131</v>
      </c>
      <c r="F952" s="1" t="n">
        <v>3</v>
      </c>
      <c r="G952" s="1" t="n">
        <v>1</v>
      </c>
      <c r="H952" s="27" t="s">
        <v>242</v>
      </c>
      <c r="I952" s="1" t="n">
        <v>2</v>
      </c>
      <c r="J952" s="1" t="n">
        <v>1589.2</v>
      </c>
      <c r="K952" s="1" t="n">
        <v>1480.1</v>
      </c>
      <c r="L952" s="26" t="n">
        <v>0.584</v>
      </c>
      <c r="M952" s="1" t="n">
        <v>19.9</v>
      </c>
      <c r="N952" s="1" t="n">
        <v>18.9</v>
      </c>
      <c r="O952" s="1" t="n">
        <v>0.86</v>
      </c>
      <c r="P952" s="1" t="n">
        <v>1</v>
      </c>
      <c r="Q952" s="1" t="n">
        <v>1.15</v>
      </c>
      <c r="R952" s="1" t="n">
        <v>12.2</v>
      </c>
      <c r="S952" s="1" t="n">
        <v>-7.8</v>
      </c>
      <c r="T952" s="1" t="n">
        <v>1601.4</v>
      </c>
      <c r="U952" s="1" t="n">
        <v>1472.2</v>
      </c>
      <c r="V952" s="1" t="s">
        <v>688</v>
      </c>
      <c r="W952" s="1" t="s">
        <v>459</v>
      </c>
    </row>
    <row r="953" customFormat="false" ht="15" hidden="false" customHeight="true" outlineLevel="0" collapsed="false">
      <c r="A953" s="1" t="n">
        <v>952</v>
      </c>
      <c r="B953" s="24" t="s">
        <v>1142</v>
      </c>
      <c r="C953" s="1" t="s">
        <v>32</v>
      </c>
      <c r="D953" s="1" t="s">
        <v>197</v>
      </c>
      <c r="E953" s="1" t="s">
        <v>194</v>
      </c>
      <c r="F953" s="1" t="n">
        <v>2</v>
      </c>
      <c r="G953" s="1" t="n">
        <v>2</v>
      </c>
      <c r="H953" s="25" t="s">
        <v>239</v>
      </c>
      <c r="I953" s="1" t="n">
        <v>0</v>
      </c>
      <c r="J953" s="1" t="n">
        <v>1584.4</v>
      </c>
      <c r="K953" s="1" t="n">
        <v>1455.7</v>
      </c>
      <c r="L953" s="26" t="n">
        <v>0.611</v>
      </c>
      <c r="M953" s="1" t="n">
        <v>14.5</v>
      </c>
      <c r="N953" s="1" t="n">
        <v>18.6</v>
      </c>
      <c r="O953" s="1" t="n">
        <v>1</v>
      </c>
      <c r="P953" s="1" t="n">
        <v>0.9</v>
      </c>
      <c r="Q953" s="1" t="n">
        <v>1</v>
      </c>
      <c r="R953" s="1" t="n">
        <v>-1.6</v>
      </c>
      <c r="S953" s="1" t="n">
        <v>2.1</v>
      </c>
      <c r="T953" s="1" t="n">
        <v>1582.8</v>
      </c>
      <c r="U953" s="1" t="n">
        <v>1457.8</v>
      </c>
      <c r="V953" s="1" t="s">
        <v>564</v>
      </c>
      <c r="W953" s="1" t="s">
        <v>765</v>
      </c>
    </row>
    <row r="954" customFormat="false" ht="15" hidden="false" customHeight="true" outlineLevel="0" collapsed="false">
      <c r="A954" s="1" t="n">
        <v>953</v>
      </c>
      <c r="B954" s="24" t="s">
        <v>1143</v>
      </c>
      <c r="C954" s="1" t="s">
        <v>31</v>
      </c>
      <c r="D954" s="1" t="s">
        <v>146</v>
      </c>
      <c r="E954" s="1" t="s">
        <v>168</v>
      </c>
      <c r="F954" s="1" t="n">
        <v>2</v>
      </c>
      <c r="G954" s="1" t="n">
        <v>0</v>
      </c>
      <c r="H954" s="27" t="s">
        <v>242</v>
      </c>
      <c r="I954" s="1" t="n">
        <v>2</v>
      </c>
      <c r="J954" s="1" t="n">
        <v>1501.3</v>
      </c>
      <c r="K954" s="1" t="n">
        <v>1487.7</v>
      </c>
      <c r="L954" s="26" t="n">
        <v>0.448</v>
      </c>
      <c r="M954" s="1" t="n">
        <v>26</v>
      </c>
      <c r="N954" s="1" t="n">
        <v>21.5</v>
      </c>
      <c r="O954" s="1" t="n">
        <v>0.98</v>
      </c>
      <c r="P954" s="1" t="n">
        <v>1</v>
      </c>
      <c r="Q954" s="1" t="n">
        <v>1.15</v>
      </c>
      <c r="R954" s="1" t="n">
        <v>19.6</v>
      </c>
      <c r="S954" s="1" t="n">
        <v>-11.9</v>
      </c>
      <c r="T954" s="1" t="n">
        <v>1520.8</v>
      </c>
      <c r="U954" s="1" t="n">
        <v>1475.8</v>
      </c>
      <c r="V954" s="1" t="s">
        <v>734</v>
      </c>
      <c r="W954" s="1" t="s">
        <v>759</v>
      </c>
    </row>
    <row r="955" customFormat="false" ht="15" hidden="false" customHeight="true" outlineLevel="0" collapsed="false">
      <c r="A955" s="1" t="n">
        <v>954</v>
      </c>
      <c r="B955" s="24" t="s">
        <v>1143</v>
      </c>
      <c r="C955" s="1" t="s">
        <v>33</v>
      </c>
      <c r="D955" s="1" t="s">
        <v>154</v>
      </c>
      <c r="E955" s="1" t="s">
        <v>150</v>
      </c>
      <c r="F955" s="1" t="n">
        <v>1</v>
      </c>
      <c r="G955" s="1" t="n">
        <v>1</v>
      </c>
      <c r="H955" s="25" t="s">
        <v>239</v>
      </c>
      <c r="I955" s="1" t="n">
        <v>0</v>
      </c>
      <c r="J955" s="1" t="n">
        <v>1533.9</v>
      </c>
      <c r="K955" s="1" t="n">
        <v>1477.2</v>
      </c>
      <c r="L955" s="26" t="n">
        <v>0.51</v>
      </c>
      <c r="M955" s="1" t="n">
        <v>18</v>
      </c>
      <c r="N955" s="1" t="n">
        <v>19.6</v>
      </c>
      <c r="O955" s="1" t="n">
        <v>1</v>
      </c>
      <c r="P955" s="1" t="n">
        <v>0.9</v>
      </c>
      <c r="Q955" s="1" t="n">
        <v>1</v>
      </c>
      <c r="R955" s="1" t="n">
        <v>-0.2</v>
      </c>
      <c r="S955" s="1" t="n">
        <v>0.2</v>
      </c>
      <c r="T955" s="1" t="n">
        <v>1533.7</v>
      </c>
      <c r="U955" s="1" t="n">
        <v>1477.3</v>
      </c>
      <c r="V955" s="1" t="s">
        <v>789</v>
      </c>
      <c r="W955" s="1" t="s">
        <v>836</v>
      </c>
    </row>
    <row r="956" customFormat="false" ht="15" hidden="false" customHeight="true" outlineLevel="0" collapsed="false">
      <c r="A956" s="1" t="n">
        <v>955</v>
      </c>
      <c r="B956" s="24" t="s">
        <v>1144</v>
      </c>
      <c r="C956" s="1" t="s">
        <v>30</v>
      </c>
      <c r="D956" s="1" t="s">
        <v>123</v>
      </c>
      <c r="E956" s="1" t="s">
        <v>141</v>
      </c>
      <c r="F956" s="1" t="n">
        <v>1</v>
      </c>
      <c r="G956" s="1" t="n">
        <v>1</v>
      </c>
      <c r="H956" s="25" t="s">
        <v>239</v>
      </c>
      <c r="I956" s="1" t="n">
        <v>0</v>
      </c>
      <c r="J956" s="1" t="n">
        <v>1516.2</v>
      </c>
      <c r="K956" s="1" t="n">
        <v>1521.9</v>
      </c>
      <c r="L956" s="26" t="n">
        <v>0.42</v>
      </c>
      <c r="M956" s="1" t="n">
        <v>23</v>
      </c>
      <c r="N956" s="1" t="n">
        <v>23</v>
      </c>
      <c r="O956" s="1" t="n">
        <v>1</v>
      </c>
      <c r="P956" s="1" t="n">
        <v>1.15</v>
      </c>
      <c r="Q956" s="1" t="n">
        <v>1</v>
      </c>
      <c r="R956" s="1" t="n">
        <v>1.8</v>
      </c>
      <c r="S956" s="1" t="n">
        <v>-1.8</v>
      </c>
      <c r="T956" s="1" t="n">
        <v>1518</v>
      </c>
      <c r="U956" s="1" t="n">
        <v>1520.1</v>
      </c>
      <c r="V956" s="1" t="s">
        <v>507</v>
      </c>
      <c r="W956" s="1" t="s">
        <v>482</v>
      </c>
    </row>
    <row r="957" customFormat="false" ht="15" hidden="false" customHeight="true" outlineLevel="0" collapsed="false">
      <c r="A957" s="1" t="n">
        <v>956</v>
      </c>
      <c r="B957" s="24" t="s">
        <v>1145</v>
      </c>
      <c r="C957" s="1" t="s">
        <v>30</v>
      </c>
      <c r="D957" s="1" t="s">
        <v>173</v>
      </c>
      <c r="E957" s="1" t="s">
        <v>116</v>
      </c>
      <c r="F957" s="1" t="n">
        <v>0</v>
      </c>
      <c r="G957" s="1" t="n">
        <v>1</v>
      </c>
      <c r="H957" s="28" t="s">
        <v>246</v>
      </c>
      <c r="I957" s="1" t="n">
        <v>1</v>
      </c>
      <c r="J957" s="1" t="n">
        <v>1527.5</v>
      </c>
      <c r="K957" s="1" t="n">
        <v>1502.6</v>
      </c>
      <c r="L957" s="26" t="n">
        <v>0.464</v>
      </c>
      <c r="M957" s="1" t="n">
        <v>24.4</v>
      </c>
      <c r="N957" s="1" t="n">
        <v>33</v>
      </c>
      <c r="O957" s="1" t="n">
        <v>1.06</v>
      </c>
      <c r="P957" s="1" t="n">
        <v>1.35</v>
      </c>
      <c r="Q957" s="1" t="n">
        <v>1</v>
      </c>
      <c r="R957" s="1" t="n">
        <v>-11.3</v>
      </c>
      <c r="S957" s="1" t="n">
        <v>18.6</v>
      </c>
      <c r="T957" s="1" t="n">
        <v>1516.2</v>
      </c>
      <c r="U957" s="1" t="n">
        <v>1521.2</v>
      </c>
      <c r="V957" s="1" t="s">
        <v>503</v>
      </c>
      <c r="W957" s="1" t="s">
        <v>451</v>
      </c>
    </row>
    <row r="958" customFormat="false" ht="15" hidden="false" customHeight="true" outlineLevel="0" collapsed="false">
      <c r="A958" s="1" t="n">
        <v>957</v>
      </c>
      <c r="B958" s="24" t="s">
        <v>1146</v>
      </c>
      <c r="C958" s="1" t="s">
        <v>31</v>
      </c>
      <c r="D958" s="1" t="s">
        <v>178</v>
      </c>
      <c r="E958" s="1" t="s">
        <v>24</v>
      </c>
      <c r="F958" s="1" t="n">
        <v>1</v>
      </c>
      <c r="G958" s="1" t="n">
        <v>2</v>
      </c>
      <c r="H958" s="28" t="s">
        <v>246</v>
      </c>
      <c r="I958" s="1" t="n">
        <v>1</v>
      </c>
      <c r="J958" s="1" t="n">
        <v>1519.2</v>
      </c>
      <c r="K958" s="1" t="n">
        <v>1667.5</v>
      </c>
      <c r="L958" s="26" t="n">
        <v>0.242</v>
      </c>
      <c r="M958" s="1" t="n">
        <v>20.9</v>
      </c>
      <c r="N958" s="1" t="n">
        <v>22</v>
      </c>
      <c r="O958" s="1" t="n">
        <v>0.81</v>
      </c>
      <c r="P958" s="1" t="n">
        <v>1.35</v>
      </c>
      <c r="Q958" s="1" t="n">
        <v>1</v>
      </c>
      <c r="R958" s="1" t="n">
        <v>-5.1</v>
      </c>
      <c r="S958" s="1" t="n">
        <v>7.5</v>
      </c>
      <c r="T958" s="1" t="n">
        <v>1514.1</v>
      </c>
      <c r="U958" s="1" t="n">
        <v>1675</v>
      </c>
      <c r="V958" s="1" t="s">
        <v>831</v>
      </c>
      <c r="W958" s="1" t="s">
        <v>513</v>
      </c>
    </row>
    <row r="959" customFormat="false" ht="15" hidden="false" customHeight="true" outlineLevel="0" collapsed="false">
      <c r="A959" s="1" t="n">
        <v>958</v>
      </c>
      <c r="B959" s="24" t="s">
        <v>1147</v>
      </c>
      <c r="C959" s="1" t="s">
        <v>32</v>
      </c>
      <c r="D959" s="1" t="s">
        <v>189</v>
      </c>
      <c r="E959" s="1" t="s">
        <v>15</v>
      </c>
      <c r="F959" s="1" t="n">
        <v>1</v>
      </c>
      <c r="G959" s="1" t="n">
        <v>2</v>
      </c>
      <c r="H959" s="28" t="s">
        <v>246</v>
      </c>
      <c r="I959" s="1" t="n">
        <v>1</v>
      </c>
      <c r="J959" s="1" t="n">
        <v>1524.9</v>
      </c>
      <c r="K959" s="1" t="n">
        <v>1722.6</v>
      </c>
      <c r="L959" s="26" t="n">
        <v>0.194</v>
      </c>
      <c r="M959" s="1" t="n">
        <v>16.4</v>
      </c>
      <c r="N959" s="1" t="n">
        <v>23.4</v>
      </c>
      <c r="O959" s="1" t="n">
        <v>0.75</v>
      </c>
      <c r="P959" s="1" t="n">
        <v>1.35</v>
      </c>
      <c r="Q959" s="1" t="n">
        <v>1</v>
      </c>
      <c r="R959" s="1" t="n">
        <v>-3.2</v>
      </c>
      <c r="S959" s="1" t="n">
        <v>6.9</v>
      </c>
      <c r="T959" s="1" t="n">
        <v>1521.7</v>
      </c>
      <c r="U959" s="1" t="n">
        <v>1729.4</v>
      </c>
      <c r="V959" s="1" t="s">
        <v>627</v>
      </c>
      <c r="W959" s="1" t="s">
        <v>431</v>
      </c>
    </row>
    <row r="960" customFormat="false" ht="15" hidden="false" customHeight="true" outlineLevel="0" collapsed="false">
      <c r="A960" s="1" t="n">
        <v>959</v>
      </c>
      <c r="B960" s="24" t="s">
        <v>1147</v>
      </c>
      <c r="C960" s="1" t="s">
        <v>32</v>
      </c>
      <c r="D960" s="1" t="s">
        <v>185</v>
      </c>
      <c r="E960" s="1" t="s">
        <v>184</v>
      </c>
      <c r="F960" s="1" t="n">
        <v>2</v>
      </c>
      <c r="G960" s="1" t="n">
        <v>2</v>
      </c>
      <c r="H960" s="25" t="s">
        <v>239</v>
      </c>
      <c r="I960" s="1" t="n">
        <v>0</v>
      </c>
      <c r="J960" s="1" t="n">
        <v>1561.2</v>
      </c>
      <c r="K960" s="1" t="n">
        <v>1674.8</v>
      </c>
      <c r="L960" s="26" t="n">
        <v>0.28</v>
      </c>
      <c r="M960" s="1" t="n">
        <v>21.9</v>
      </c>
      <c r="N960" s="1" t="n">
        <v>26.2</v>
      </c>
      <c r="O960" s="1" t="n">
        <v>1</v>
      </c>
      <c r="P960" s="1" t="n">
        <v>1.15</v>
      </c>
      <c r="Q960" s="1" t="n">
        <v>1</v>
      </c>
      <c r="R960" s="1" t="n">
        <v>4.8</v>
      </c>
      <c r="S960" s="1" t="n">
        <v>-5.8</v>
      </c>
      <c r="T960" s="1" t="n">
        <v>1566</v>
      </c>
      <c r="U960" s="1" t="n">
        <v>1669.1</v>
      </c>
      <c r="V960" s="1" t="s">
        <v>836</v>
      </c>
      <c r="W960" s="1" t="s">
        <v>510</v>
      </c>
    </row>
    <row r="961" customFormat="false" ht="15" hidden="false" customHeight="true" outlineLevel="0" collapsed="false">
      <c r="A961" s="1" t="n">
        <v>960</v>
      </c>
      <c r="B961" s="24" t="s">
        <v>1147</v>
      </c>
      <c r="C961" s="1" t="s">
        <v>32</v>
      </c>
      <c r="D961" s="1" t="s">
        <v>187</v>
      </c>
      <c r="E961" s="1" t="s">
        <v>190</v>
      </c>
      <c r="F961" s="1" t="n">
        <v>2</v>
      </c>
      <c r="G961" s="1" t="n">
        <v>0</v>
      </c>
      <c r="H961" s="27" t="s">
        <v>242</v>
      </c>
      <c r="I961" s="1" t="n">
        <v>2</v>
      </c>
      <c r="J961" s="1" t="n">
        <v>1586.7</v>
      </c>
      <c r="K961" s="1" t="n">
        <v>1604.2</v>
      </c>
      <c r="L961" s="26" t="n">
        <v>0.404</v>
      </c>
      <c r="M961" s="1" t="n">
        <v>30.4</v>
      </c>
      <c r="N961" s="1" t="n">
        <v>26.2</v>
      </c>
      <c r="O961" s="1" t="n">
        <v>1.04</v>
      </c>
      <c r="P961" s="1" t="n">
        <v>1</v>
      </c>
      <c r="Q961" s="1" t="n">
        <v>1.15</v>
      </c>
      <c r="R961" s="1" t="n">
        <v>24.2</v>
      </c>
      <c r="S961" s="1" t="n">
        <v>-15.6</v>
      </c>
      <c r="T961" s="1" t="n">
        <v>1610.9</v>
      </c>
      <c r="U961" s="1" t="n">
        <v>1588.5</v>
      </c>
      <c r="V961" s="1" t="s">
        <v>422</v>
      </c>
      <c r="W961" s="1" t="s">
        <v>658</v>
      </c>
    </row>
    <row r="962" customFormat="false" ht="15" hidden="false" customHeight="true" outlineLevel="0" collapsed="false">
      <c r="A962" s="1" t="n">
        <v>961</v>
      </c>
      <c r="B962" s="24" t="s">
        <v>1147</v>
      </c>
      <c r="C962" s="1" t="s">
        <v>32</v>
      </c>
      <c r="D962" s="1" t="s">
        <v>195</v>
      </c>
      <c r="E962" s="1" t="s">
        <v>192</v>
      </c>
      <c r="F962" s="1" t="n">
        <v>2</v>
      </c>
      <c r="G962" s="1" t="n">
        <v>2</v>
      </c>
      <c r="H962" s="25" t="s">
        <v>239</v>
      </c>
      <c r="I962" s="1" t="n">
        <v>0</v>
      </c>
      <c r="J962" s="1" t="n">
        <v>1533</v>
      </c>
      <c r="K962" s="1" t="n">
        <v>1531.1</v>
      </c>
      <c r="L962" s="26" t="n">
        <v>0.431</v>
      </c>
      <c r="M962" s="1" t="n">
        <v>14.5</v>
      </c>
      <c r="N962" s="1" t="n">
        <v>21.9</v>
      </c>
      <c r="O962" s="1" t="n">
        <v>1</v>
      </c>
      <c r="P962" s="1" t="n">
        <v>0.9</v>
      </c>
      <c r="Q962" s="1" t="n">
        <v>1</v>
      </c>
      <c r="R962" s="1" t="n">
        <v>1</v>
      </c>
      <c r="S962" s="1" t="n">
        <v>-1.5</v>
      </c>
      <c r="T962" s="1" t="n">
        <v>1534</v>
      </c>
      <c r="U962" s="1" t="n">
        <v>1529.6</v>
      </c>
      <c r="V962" s="1" t="s">
        <v>749</v>
      </c>
      <c r="W962" s="1" t="s">
        <v>595</v>
      </c>
    </row>
    <row r="963" customFormat="false" ht="15" hidden="false" customHeight="true" outlineLevel="0" collapsed="false">
      <c r="A963" s="1" t="n">
        <v>962</v>
      </c>
      <c r="B963" s="24" t="s">
        <v>1147</v>
      </c>
      <c r="C963" s="1" t="s">
        <v>32</v>
      </c>
      <c r="D963" s="1" t="s">
        <v>191</v>
      </c>
      <c r="E963" s="1" t="s">
        <v>199</v>
      </c>
      <c r="F963" s="1" t="n">
        <v>2</v>
      </c>
      <c r="G963" s="1" t="n">
        <v>1</v>
      </c>
      <c r="H963" s="27" t="s">
        <v>242</v>
      </c>
      <c r="I963" s="1" t="n">
        <v>1</v>
      </c>
      <c r="J963" s="1" t="n">
        <v>1509.6</v>
      </c>
      <c r="K963" s="1" t="n">
        <v>1462.2</v>
      </c>
      <c r="L963" s="26" t="n">
        <v>0.496</v>
      </c>
      <c r="M963" s="1" t="n">
        <v>16</v>
      </c>
      <c r="N963" s="1" t="n">
        <v>15.2</v>
      </c>
      <c r="O963" s="1" t="n">
        <v>0.94</v>
      </c>
      <c r="P963" s="1" t="n">
        <v>1</v>
      </c>
      <c r="Q963" s="1" t="n">
        <v>1</v>
      </c>
      <c r="R963" s="1" t="n">
        <v>9.7</v>
      </c>
      <c r="S963" s="1" t="n">
        <v>-7.7</v>
      </c>
      <c r="T963" s="1" t="n">
        <v>1519.3</v>
      </c>
      <c r="U963" s="1" t="n">
        <v>1454.5</v>
      </c>
      <c r="V963" s="1" t="s">
        <v>888</v>
      </c>
      <c r="W963" s="1" t="s">
        <v>683</v>
      </c>
    </row>
    <row r="964" customFormat="false" ht="15" hidden="false" customHeight="true" outlineLevel="0" collapsed="false">
      <c r="A964" s="1" t="n">
        <v>963</v>
      </c>
      <c r="B964" s="24" t="s">
        <v>1148</v>
      </c>
      <c r="C964" s="1" t="s">
        <v>29</v>
      </c>
      <c r="D964" s="1" t="s">
        <v>131</v>
      </c>
      <c r="E964" s="1" t="s">
        <v>130</v>
      </c>
      <c r="F964" s="1" t="n">
        <v>0</v>
      </c>
      <c r="G964" s="1" t="n">
        <v>1</v>
      </c>
      <c r="H964" s="28" t="s">
        <v>246</v>
      </c>
      <c r="I964" s="1" t="n">
        <v>1</v>
      </c>
      <c r="J964" s="1" t="n">
        <v>1472.2</v>
      </c>
      <c r="K964" s="1" t="n">
        <v>1657.6</v>
      </c>
      <c r="L964" s="26" t="n">
        <v>0.205</v>
      </c>
      <c r="M964" s="1" t="n">
        <v>17.6</v>
      </c>
      <c r="N964" s="1" t="n">
        <v>26.2</v>
      </c>
      <c r="O964" s="1" t="n">
        <v>0.77</v>
      </c>
      <c r="P964" s="1" t="n">
        <v>1.35</v>
      </c>
      <c r="Q964" s="1" t="n">
        <v>1</v>
      </c>
      <c r="R964" s="1" t="n">
        <v>-3.6</v>
      </c>
      <c r="S964" s="1" t="n">
        <v>8</v>
      </c>
      <c r="T964" s="1" t="n">
        <v>1468.6</v>
      </c>
      <c r="U964" s="1" t="n">
        <v>1665.6</v>
      </c>
      <c r="V964" s="1" t="s">
        <v>666</v>
      </c>
      <c r="W964" s="1" t="s">
        <v>596</v>
      </c>
    </row>
    <row r="965" customFormat="false" ht="15" hidden="false" customHeight="true" outlineLevel="0" collapsed="false">
      <c r="A965" s="1" t="n">
        <v>964</v>
      </c>
      <c r="B965" s="24" t="s">
        <v>1148</v>
      </c>
      <c r="C965" s="1" t="s">
        <v>29</v>
      </c>
      <c r="D965" s="1" t="s">
        <v>129</v>
      </c>
      <c r="E965" s="1" t="s">
        <v>128</v>
      </c>
      <c r="F965" s="1" t="n">
        <v>0</v>
      </c>
      <c r="G965" s="1" t="n">
        <v>1</v>
      </c>
      <c r="H965" s="28" t="s">
        <v>246</v>
      </c>
      <c r="I965" s="1" t="n">
        <v>1</v>
      </c>
      <c r="J965" s="1" t="n">
        <v>1574</v>
      </c>
      <c r="K965" s="1" t="n">
        <v>1495.1</v>
      </c>
      <c r="L965" s="26" t="n">
        <v>0.542</v>
      </c>
      <c r="M965" s="1" t="n">
        <v>32.3</v>
      </c>
      <c r="N965" s="1" t="n">
        <v>31.6</v>
      </c>
      <c r="O965" s="1" t="n">
        <v>1.2</v>
      </c>
      <c r="P965" s="1" t="n">
        <v>1.35</v>
      </c>
      <c r="Q965" s="1" t="n">
        <v>1</v>
      </c>
      <c r="R965" s="1" t="n">
        <v>-17.5</v>
      </c>
      <c r="S965" s="1" t="n">
        <v>20.3</v>
      </c>
      <c r="T965" s="1" t="n">
        <v>1556.5</v>
      </c>
      <c r="U965" s="1" t="n">
        <v>1515.4</v>
      </c>
      <c r="V965" s="1" t="s">
        <v>667</v>
      </c>
      <c r="W965" s="1" t="s">
        <v>1027</v>
      </c>
    </row>
    <row r="966" customFormat="false" ht="15" hidden="false" customHeight="true" outlineLevel="0" collapsed="false">
      <c r="A966" s="1" t="n">
        <v>965</v>
      </c>
      <c r="B966" s="24" t="s">
        <v>1148</v>
      </c>
      <c r="C966" s="1" t="s">
        <v>29</v>
      </c>
      <c r="D966" s="1" t="s">
        <v>127</v>
      </c>
      <c r="E966" s="1" t="s">
        <v>126</v>
      </c>
      <c r="F966" s="1" t="n">
        <v>5</v>
      </c>
      <c r="G966" s="1" t="n">
        <v>0</v>
      </c>
      <c r="H966" s="27" t="s">
        <v>242</v>
      </c>
      <c r="I966" s="1" t="n">
        <v>5</v>
      </c>
      <c r="J966" s="1" t="n">
        <v>1627.6</v>
      </c>
      <c r="K966" s="1" t="n">
        <v>1649.8</v>
      </c>
      <c r="L966" s="26" t="n">
        <v>0.398</v>
      </c>
      <c r="M966" s="1" t="n">
        <v>36.4</v>
      </c>
      <c r="N966" s="1" t="n">
        <v>34.6</v>
      </c>
      <c r="O966" s="1" t="n">
        <v>1.06</v>
      </c>
      <c r="P966" s="1" t="n">
        <v>1</v>
      </c>
      <c r="Q966" s="1" t="n">
        <v>1.5</v>
      </c>
      <c r="R966" s="1" t="n">
        <v>32.9</v>
      </c>
      <c r="S966" s="1" t="n">
        <v>-20.8</v>
      </c>
      <c r="T966" s="1" t="n">
        <v>1660.5</v>
      </c>
      <c r="U966" s="1" t="n">
        <v>1628.9</v>
      </c>
      <c r="V966" s="1" t="s">
        <v>418</v>
      </c>
      <c r="W966" s="1" t="s">
        <v>539</v>
      </c>
    </row>
    <row r="967" customFormat="false" ht="15" hidden="false" customHeight="true" outlineLevel="0" collapsed="false">
      <c r="A967" s="1" t="n">
        <v>966</v>
      </c>
      <c r="B967" s="24" t="s">
        <v>1148</v>
      </c>
      <c r="C967" s="1" t="s">
        <v>29</v>
      </c>
      <c r="D967" s="1" t="s">
        <v>21</v>
      </c>
      <c r="E967" s="1" t="s">
        <v>125</v>
      </c>
      <c r="F967" s="1" t="n">
        <v>4</v>
      </c>
      <c r="G967" s="1" t="n">
        <v>1</v>
      </c>
      <c r="H967" s="27" t="s">
        <v>242</v>
      </c>
      <c r="I967" s="1" t="n">
        <v>3</v>
      </c>
      <c r="J967" s="1" t="n">
        <v>1710.4</v>
      </c>
      <c r="K967" s="1" t="n">
        <v>1458.9</v>
      </c>
      <c r="L967" s="26" t="n">
        <v>0.761</v>
      </c>
      <c r="M967" s="1" t="n">
        <v>19.6</v>
      </c>
      <c r="N967" s="1" t="n">
        <v>14.4</v>
      </c>
      <c r="O967" s="1" t="n">
        <v>0.69</v>
      </c>
      <c r="P967" s="1" t="n">
        <v>1</v>
      </c>
      <c r="Q967" s="1" t="n">
        <v>1.3</v>
      </c>
      <c r="R967" s="1" t="n">
        <v>10.6</v>
      </c>
      <c r="S967" s="1" t="n">
        <v>-3.4</v>
      </c>
      <c r="T967" s="1" t="n">
        <v>1721</v>
      </c>
      <c r="U967" s="1" t="n">
        <v>1455.5</v>
      </c>
      <c r="V967" s="1" t="s">
        <v>593</v>
      </c>
      <c r="W967" s="1" t="s">
        <v>459</v>
      </c>
    </row>
    <row r="968" customFormat="false" ht="15" hidden="false" customHeight="true" outlineLevel="0" collapsed="false">
      <c r="A968" s="1" t="n">
        <v>967</v>
      </c>
      <c r="B968" s="24" t="s">
        <v>1148</v>
      </c>
      <c r="C968" s="1" t="s">
        <v>29</v>
      </c>
      <c r="D968" s="1" t="s">
        <v>133</v>
      </c>
      <c r="E968" s="1" t="s">
        <v>132</v>
      </c>
      <c r="F968" s="1" t="n">
        <v>1</v>
      </c>
      <c r="G968" s="1" t="n">
        <v>3</v>
      </c>
      <c r="H968" s="28" t="s">
        <v>246</v>
      </c>
      <c r="I968" s="1" t="n">
        <v>2</v>
      </c>
      <c r="J968" s="1" t="n">
        <v>1388.8</v>
      </c>
      <c r="K968" s="1" t="n">
        <v>1626.1</v>
      </c>
      <c r="L968" s="26" t="n">
        <v>0.161</v>
      </c>
      <c r="M968" s="1" t="n">
        <v>17.6</v>
      </c>
      <c r="N968" s="1" t="n">
        <v>25.1</v>
      </c>
      <c r="O968" s="1" t="n">
        <v>0.7</v>
      </c>
      <c r="P968" s="1" t="n">
        <v>1.35</v>
      </c>
      <c r="Q968" s="1" t="n">
        <v>1.15</v>
      </c>
      <c r="R968" s="1" t="n">
        <v>-2.8</v>
      </c>
      <c r="S968" s="1" t="n">
        <v>9.1</v>
      </c>
      <c r="T968" s="1" t="n">
        <v>1386</v>
      </c>
      <c r="U968" s="1" t="n">
        <v>1635.2</v>
      </c>
      <c r="V968" s="1" t="s">
        <v>743</v>
      </c>
      <c r="W968" s="1" t="s">
        <v>484</v>
      </c>
    </row>
    <row r="969" customFormat="false" ht="15" hidden="false" customHeight="true" outlineLevel="0" collapsed="false">
      <c r="A969" s="1" t="n">
        <v>968</v>
      </c>
      <c r="B969" s="24" t="s">
        <v>1149</v>
      </c>
      <c r="C969" s="1" t="s">
        <v>30</v>
      </c>
      <c r="D969" s="1" t="s">
        <v>182</v>
      </c>
      <c r="E969" s="1" t="s">
        <v>181</v>
      </c>
      <c r="F969" s="1" t="n">
        <v>1</v>
      </c>
      <c r="G969" s="1" t="n">
        <v>1</v>
      </c>
      <c r="H969" s="25" t="s">
        <v>239</v>
      </c>
      <c r="I969" s="1" t="n">
        <v>0</v>
      </c>
      <c r="J969" s="1" t="n">
        <v>1646.5</v>
      </c>
      <c r="K969" s="1" t="n">
        <v>1583.5</v>
      </c>
      <c r="L969" s="26" t="n">
        <v>0.519</v>
      </c>
      <c r="M969" s="1" t="n">
        <v>20.7</v>
      </c>
      <c r="N969" s="1" t="n">
        <v>23</v>
      </c>
      <c r="O969" s="1" t="n">
        <v>1</v>
      </c>
      <c r="P969" s="1" t="n">
        <v>0.9</v>
      </c>
      <c r="Q969" s="1" t="n">
        <v>1</v>
      </c>
      <c r="R969" s="1" t="n">
        <v>-0.4</v>
      </c>
      <c r="S969" s="1" t="n">
        <v>0.4</v>
      </c>
      <c r="T969" s="1" t="n">
        <v>1646.1</v>
      </c>
      <c r="U969" s="1" t="n">
        <v>1583.9</v>
      </c>
      <c r="V969" s="1" t="s">
        <v>652</v>
      </c>
      <c r="W969" s="1" t="s">
        <v>602</v>
      </c>
    </row>
    <row r="970" customFormat="false" ht="15" hidden="false" customHeight="true" outlineLevel="0" collapsed="false">
      <c r="A970" s="1" t="n">
        <v>969</v>
      </c>
      <c r="B970" s="24" t="s">
        <v>1150</v>
      </c>
      <c r="C970" s="1" t="s">
        <v>33</v>
      </c>
      <c r="D970" s="1" t="s">
        <v>149</v>
      </c>
      <c r="E970" s="1" t="s">
        <v>171</v>
      </c>
      <c r="F970" s="1" t="n">
        <v>3</v>
      </c>
      <c r="G970" s="1" t="n">
        <v>2</v>
      </c>
      <c r="H970" s="27" t="s">
        <v>242</v>
      </c>
      <c r="I970" s="1" t="n">
        <v>1</v>
      </c>
      <c r="J970" s="1" t="n">
        <v>1556.7</v>
      </c>
      <c r="K970" s="1" t="n">
        <v>1495.9</v>
      </c>
      <c r="L970" s="26" t="n">
        <v>0.516</v>
      </c>
      <c r="M970" s="1" t="n">
        <v>17.6</v>
      </c>
      <c r="N970" s="1" t="n">
        <v>14.9</v>
      </c>
      <c r="O970" s="1" t="n">
        <v>0.92</v>
      </c>
      <c r="P970" s="1" t="n">
        <v>1</v>
      </c>
      <c r="Q970" s="1" t="n">
        <v>1</v>
      </c>
      <c r="R970" s="1" t="n">
        <v>10.3</v>
      </c>
      <c r="S970" s="1" t="n">
        <v>-7.2</v>
      </c>
      <c r="T970" s="1" t="n">
        <v>1567</v>
      </c>
      <c r="U970" s="1" t="n">
        <v>1488.6</v>
      </c>
      <c r="V970" s="1" t="s">
        <v>405</v>
      </c>
      <c r="W970" s="1" t="s">
        <v>532</v>
      </c>
    </row>
    <row r="971" customFormat="false" ht="15" hidden="false" customHeight="true" outlineLevel="0" collapsed="false">
      <c r="A971" s="1" t="n">
        <v>970</v>
      </c>
      <c r="B971" s="24" t="s">
        <v>1151</v>
      </c>
      <c r="C971" s="1" t="s">
        <v>31</v>
      </c>
      <c r="D971" s="1" t="s">
        <v>22</v>
      </c>
      <c r="E971" s="1" t="s">
        <v>177</v>
      </c>
      <c r="F971" s="1" t="n">
        <v>2</v>
      </c>
      <c r="G971" s="1" t="n">
        <v>1</v>
      </c>
      <c r="H971" s="27" t="s">
        <v>242</v>
      </c>
      <c r="I971" s="1" t="n">
        <v>1</v>
      </c>
      <c r="J971" s="1" t="n">
        <v>1702.4</v>
      </c>
      <c r="K971" s="1" t="n">
        <v>1628.9</v>
      </c>
      <c r="L971" s="26" t="n">
        <v>0.534</v>
      </c>
      <c r="M971" s="1" t="n">
        <v>21.8</v>
      </c>
      <c r="N971" s="1" t="n">
        <v>17.3</v>
      </c>
      <c r="O971" s="1" t="n">
        <v>0.91</v>
      </c>
      <c r="P971" s="1" t="n">
        <v>1</v>
      </c>
      <c r="Q971" s="1" t="n">
        <v>1</v>
      </c>
      <c r="R971" s="1" t="n">
        <v>12.3</v>
      </c>
      <c r="S971" s="1" t="n">
        <v>-8</v>
      </c>
      <c r="T971" s="1" t="n">
        <v>1714.7</v>
      </c>
      <c r="U971" s="1" t="n">
        <v>1620.9</v>
      </c>
      <c r="V971" s="1" t="s">
        <v>431</v>
      </c>
      <c r="W971" s="1" t="s">
        <v>740</v>
      </c>
    </row>
    <row r="972" customFormat="false" ht="15" hidden="false" customHeight="true" outlineLevel="0" collapsed="false">
      <c r="A972" s="1" t="n">
        <v>971</v>
      </c>
      <c r="B972" s="24" t="s">
        <v>1152</v>
      </c>
      <c r="C972" s="1" t="s">
        <v>29</v>
      </c>
      <c r="D972" s="1" t="s">
        <v>23</v>
      </c>
      <c r="E972" s="1" t="s">
        <v>162</v>
      </c>
      <c r="F972" s="1" t="n">
        <v>3</v>
      </c>
      <c r="G972" s="1" t="n">
        <v>1</v>
      </c>
      <c r="H972" s="27" t="s">
        <v>242</v>
      </c>
      <c r="I972" s="1" t="n">
        <v>2</v>
      </c>
      <c r="J972" s="1" t="n">
        <v>1597.4</v>
      </c>
      <c r="K972" s="1" t="n">
        <v>1601.4</v>
      </c>
      <c r="L972" s="26" t="n">
        <v>0.423</v>
      </c>
      <c r="M972" s="1" t="n">
        <v>25.6</v>
      </c>
      <c r="N972" s="1" t="n">
        <v>22.1</v>
      </c>
      <c r="O972" s="1" t="n">
        <v>1.01</v>
      </c>
      <c r="P972" s="1" t="n">
        <v>1</v>
      </c>
      <c r="Q972" s="1" t="n">
        <v>1.15</v>
      </c>
      <c r="R972" s="1" t="n">
        <v>19.9</v>
      </c>
      <c r="S972" s="1" t="n">
        <v>-12.7</v>
      </c>
      <c r="T972" s="1" t="n">
        <v>1617.2</v>
      </c>
      <c r="U972" s="1" t="n">
        <v>1588.7</v>
      </c>
      <c r="V972" s="1" t="s">
        <v>522</v>
      </c>
      <c r="W972" s="1" t="s">
        <v>731</v>
      </c>
    </row>
    <row r="973" customFormat="false" ht="15" hidden="false" customHeight="true" outlineLevel="0" collapsed="false">
      <c r="A973" s="1" t="n">
        <v>972</v>
      </c>
      <c r="B973" s="24" t="s">
        <v>1152</v>
      </c>
      <c r="C973" s="1" t="s">
        <v>32</v>
      </c>
      <c r="D973" s="1" t="s">
        <v>183</v>
      </c>
      <c r="E973" s="1" t="s">
        <v>186</v>
      </c>
      <c r="F973" s="1" t="n">
        <v>3</v>
      </c>
      <c r="G973" s="1" t="n">
        <v>0</v>
      </c>
      <c r="H973" s="27" t="s">
        <v>242</v>
      </c>
      <c r="I973" s="1" t="n">
        <v>3</v>
      </c>
      <c r="J973" s="1" t="n">
        <v>1531.1</v>
      </c>
      <c r="K973" s="1" t="n">
        <v>1473.1</v>
      </c>
      <c r="L973" s="26" t="n">
        <v>0.512</v>
      </c>
      <c r="M973" s="1" t="n">
        <v>23.6</v>
      </c>
      <c r="N973" s="1" t="n">
        <v>25.2</v>
      </c>
      <c r="O973" s="1" t="n">
        <v>0.93</v>
      </c>
      <c r="P973" s="1" t="n">
        <v>1</v>
      </c>
      <c r="Q973" s="1" t="n">
        <v>1.3</v>
      </c>
      <c r="R973" s="1" t="n">
        <v>18.6</v>
      </c>
      <c r="S973" s="1" t="n">
        <v>-12.3</v>
      </c>
      <c r="T973" s="1" t="n">
        <v>1549.7</v>
      </c>
      <c r="U973" s="1" t="n">
        <v>1460.8</v>
      </c>
      <c r="V973" s="1" t="s">
        <v>651</v>
      </c>
      <c r="W973" s="1" t="s">
        <v>815</v>
      </c>
    </row>
    <row r="974" customFormat="false" ht="15" hidden="false" customHeight="true" outlineLevel="0" collapsed="false">
      <c r="A974" s="1" t="n">
        <v>973</v>
      </c>
      <c r="B974" s="24" t="s">
        <v>1152</v>
      </c>
      <c r="C974" s="1" t="s">
        <v>30</v>
      </c>
      <c r="D974" s="1" t="s">
        <v>124</v>
      </c>
      <c r="E974" s="1" t="s">
        <v>176</v>
      </c>
      <c r="F974" s="1" t="n">
        <v>1</v>
      </c>
      <c r="G974" s="1" t="n">
        <v>1</v>
      </c>
      <c r="H974" s="25" t="s">
        <v>239</v>
      </c>
      <c r="I974" s="1" t="n">
        <v>0</v>
      </c>
      <c r="J974" s="1" t="n">
        <v>1528.6</v>
      </c>
      <c r="K974" s="1" t="n">
        <v>1477.5</v>
      </c>
      <c r="L974" s="26" t="n">
        <v>0.502</v>
      </c>
      <c r="M974" s="1" t="n">
        <v>18</v>
      </c>
      <c r="N974" s="1" t="n">
        <v>23</v>
      </c>
      <c r="O974" s="1" t="n">
        <v>1</v>
      </c>
      <c r="P974" s="1" t="n">
        <v>0.9</v>
      </c>
      <c r="Q974" s="1" t="n">
        <v>1</v>
      </c>
      <c r="R974" s="1" t="n">
        <v>0</v>
      </c>
      <c r="S974" s="1" t="n">
        <v>0</v>
      </c>
      <c r="T974" s="1" t="n">
        <v>1528.5</v>
      </c>
      <c r="U974" s="1" t="n">
        <v>1477.5</v>
      </c>
      <c r="V974" s="1" t="s">
        <v>899</v>
      </c>
      <c r="W974" s="1" t="s">
        <v>1153</v>
      </c>
    </row>
    <row r="975" customFormat="false" ht="15" hidden="false" customHeight="true" outlineLevel="0" collapsed="false">
      <c r="A975" s="1" t="n">
        <v>974</v>
      </c>
      <c r="B975" s="24" t="s">
        <v>1154</v>
      </c>
      <c r="C975" s="1" t="s">
        <v>33</v>
      </c>
      <c r="D975" s="1" t="s">
        <v>161</v>
      </c>
      <c r="E975" s="1" t="s">
        <v>144</v>
      </c>
      <c r="F975" s="1" t="n">
        <v>2</v>
      </c>
      <c r="G975" s="1" t="n">
        <v>1</v>
      </c>
      <c r="H975" s="27" t="s">
        <v>242</v>
      </c>
      <c r="I975" s="1" t="n">
        <v>1</v>
      </c>
      <c r="J975" s="1" t="n">
        <v>1551.1</v>
      </c>
      <c r="K975" s="1" t="n">
        <v>1602</v>
      </c>
      <c r="L975" s="26" t="n">
        <v>0.359</v>
      </c>
      <c r="M975" s="1" t="n">
        <v>24.8</v>
      </c>
      <c r="N975" s="1" t="n">
        <v>21.4</v>
      </c>
      <c r="O975" s="1" t="n">
        <v>1.13</v>
      </c>
      <c r="P975" s="1" t="n">
        <v>1</v>
      </c>
      <c r="Q975" s="1" t="n">
        <v>1</v>
      </c>
      <c r="R975" s="1" t="n">
        <v>18.4</v>
      </c>
      <c r="S975" s="1" t="n">
        <v>-13.7</v>
      </c>
      <c r="T975" s="1" t="n">
        <v>1569.5</v>
      </c>
      <c r="U975" s="1" t="n">
        <v>1588.3</v>
      </c>
      <c r="V975" s="1" t="s">
        <v>575</v>
      </c>
      <c r="W975" s="1" t="s">
        <v>740</v>
      </c>
    </row>
    <row r="976" customFormat="false" ht="15" hidden="false" customHeight="true" outlineLevel="0" collapsed="false">
      <c r="A976" s="1" t="n">
        <v>975</v>
      </c>
      <c r="B976" s="24" t="s">
        <v>1155</v>
      </c>
      <c r="C976" s="1" t="s">
        <v>31</v>
      </c>
      <c r="D976" s="1" t="s">
        <v>147</v>
      </c>
      <c r="E976" s="1" t="s">
        <v>164</v>
      </c>
      <c r="F976" s="1" t="n">
        <v>1</v>
      </c>
      <c r="G976" s="1" t="n">
        <v>1</v>
      </c>
      <c r="H976" s="25" t="s">
        <v>239</v>
      </c>
      <c r="I976" s="1" t="n">
        <v>0</v>
      </c>
      <c r="J976" s="1" t="n">
        <v>1476</v>
      </c>
      <c r="K976" s="1" t="n">
        <v>1590.2</v>
      </c>
      <c r="L976" s="26" t="n">
        <v>0.28</v>
      </c>
      <c r="M976" s="1" t="n">
        <v>19.6</v>
      </c>
      <c r="N976" s="1" t="n">
        <v>23</v>
      </c>
      <c r="O976" s="1" t="n">
        <v>1</v>
      </c>
      <c r="P976" s="1" t="n">
        <v>1.15</v>
      </c>
      <c r="Q976" s="1" t="n">
        <v>1</v>
      </c>
      <c r="R976" s="1" t="n">
        <v>4.3</v>
      </c>
      <c r="S976" s="1" t="n">
        <v>-5.1</v>
      </c>
      <c r="T976" s="1" t="n">
        <v>1480.3</v>
      </c>
      <c r="U976" s="1" t="n">
        <v>1585.1</v>
      </c>
      <c r="V976" s="1" t="s">
        <v>474</v>
      </c>
      <c r="W976" s="1" t="s">
        <v>614</v>
      </c>
    </row>
    <row r="977" customFormat="false" ht="15" hidden="false" customHeight="true" outlineLevel="0" collapsed="false">
      <c r="A977" s="1" t="n">
        <v>976</v>
      </c>
      <c r="B977" s="24" t="s">
        <v>1156</v>
      </c>
      <c r="C977" s="1" t="s">
        <v>30</v>
      </c>
      <c r="D977" s="1" t="s">
        <v>175</v>
      </c>
      <c r="E977" s="1" t="s">
        <v>18</v>
      </c>
      <c r="F977" s="1" t="n">
        <v>0</v>
      </c>
      <c r="G977" s="1" t="n">
        <v>3</v>
      </c>
      <c r="H977" s="28" t="s">
        <v>246</v>
      </c>
      <c r="I977" s="1" t="n">
        <v>3</v>
      </c>
      <c r="J977" s="1" t="n">
        <v>1451.4</v>
      </c>
      <c r="K977" s="1" t="n">
        <v>1698</v>
      </c>
      <c r="L977" s="26" t="n">
        <v>0.153</v>
      </c>
      <c r="M977" s="1" t="n">
        <v>19.6</v>
      </c>
      <c r="N977" s="1" t="n">
        <v>32.1</v>
      </c>
      <c r="O977" s="1" t="n">
        <v>0.69</v>
      </c>
      <c r="P977" s="1" t="n">
        <v>1.35</v>
      </c>
      <c r="Q977" s="1" t="n">
        <v>1.3</v>
      </c>
      <c r="R977" s="1" t="n">
        <v>-3</v>
      </c>
      <c r="S977" s="1" t="n">
        <v>14.6</v>
      </c>
      <c r="T977" s="1" t="n">
        <v>1448.4</v>
      </c>
      <c r="U977" s="1" t="n">
        <v>1712.6</v>
      </c>
      <c r="V977" s="1" t="s">
        <v>467</v>
      </c>
      <c r="W977" s="1" t="s">
        <v>557</v>
      </c>
    </row>
    <row r="978" customFormat="false" ht="15" hidden="false" customHeight="true" outlineLevel="0" collapsed="false">
      <c r="A978" s="1" t="n">
        <v>977</v>
      </c>
      <c r="B978" s="24" t="s">
        <v>1157</v>
      </c>
      <c r="C978" s="1" t="s">
        <v>33</v>
      </c>
      <c r="D978" s="1" t="s">
        <v>17</v>
      </c>
      <c r="E978" s="1" t="s">
        <v>143</v>
      </c>
      <c r="F978" s="1" t="n">
        <v>1</v>
      </c>
      <c r="G978" s="1" t="n">
        <v>1</v>
      </c>
      <c r="H978" s="25" t="s">
        <v>239</v>
      </c>
      <c r="I978" s="1" t="n">
        <v>0</v>
      </c>
      <c r="J978" s="1" t="n">
        <v>1715.7</v>
      </c>
      <c r="K978" s="1" t="n">
        <v>1498.9</v>
      </c>
      <c r="L978" s="26" t="n">
        <v>0.723</v>
      </c>
      <c r="M978" s="1" t="n">
        <v>20.7</v>
      </c>
      <c r="N978" s="1" t="n">
        <v>23</v>
      </c>
      <c r="O978" s="1" t="n">
        <v>1</v>
      </c>
      <c r="P978" s="1" t="n">
        <v>0.9</v>
      </c>
      <c r="Q978" s="1" t="n">
        <v>1</v>
      </c>
      <c r="R978" s="1" t="n">
        <v>-4.6</v>
      </c>
      <c r="S978" s="1" t="n">
        <v>5.1</v>
      </c>
      <c r="T978" s="1" t="n">
        <v>1711</v>
      </c>
      <c r="U978" s="1" t="n">
        <v>1504</v>
      </c>
      <c r="V978" s="1" t="s">
        <v>510</v>
      </c>
      <c r="W978" s="1" t="s">
        <v>482</v>
      </c>
    </row>
    <row r="979" customFormat="false" ht="15" hidden="false" customHeight="true" outlineLevel="0" collapsed="false">
      <c r="A979" s="1" t="n">
        <v>978</v>
      </c>
      <c r="B979" s="24" t="s">
        <v>1158</v>
      </c>
      <c r="C979" s="1" t="s">
        <v>31</v>
      </c>
      <c r="D979" s="1" t="s">
        <v>145</v>
      </c>
      <c r="E979" s="1" t="s">
        <v>139</v>
      </c>
      <c r="F979" s="1" t="n">
        <v>3</v>
      </c>
      <c r="G979" s="1" t="n">
        <v>2</v>
      </c>
      <c r="H979" s="27" t="s">
        <v>242</v>
      </c>
      <c r="I979" s="1" t="n">
        <v>1</v>
      </c>
      <c r="J979" s="1" t="n">
        <v>1581.2</v>
      </c>
      <c r="K979" s="1" t="n">
        <v>1476</v>
      </c>
      <c r="L979" s="26" t="n">
        <v>0.579</v>
      </c>
      <c r="M979" s="1" t="n">
        <v>16.5</v>
      </c>
      <c r="N979" s="1" t="n">
        <v>16.5</v>
      </c>
      <c r="O979" s="1" t="n">
        <v>0.87</v>
      </c>
      <c r="P979" s="1" t="n">
        <v>1</v>
      </c>
      <c r="Q979" s="1" t="n">
        <v>1</v>
      </c>
      <c r="R979" s="1" t="n">
        <v>8.6</v>
      </c>
      <c r="S979" s="1" t="n">
        <v>-7</v>
      </c>
      <c r="T979" s="1" t="n">
        <v>1589.8</v>
      </c>
      <c r="U979" s="1" t="n">
        <v>1469</v>
      </c>
      <c r="V979" s="1" t="s">
        <v>634</v>
      </c>
      <c r="W979" s="1" t="s">
        <v>762</v>
      </c>
    </row>
    <row r="980" customFormat="false" ht="15" hidden="false" customHeight="true" outlineLevel="0" collapsed="false">
      <c r="A980" s="1" t="n">
        <v>979</v>
      </c>
      <c r="B980" s="24" t="s">
        <v>1159</v>
      </c>
      <c r="C980" s="1" t="s">
        <v>30</v>
      </c>
      <c r="D980" s="1" t="s">
        <v>167</v>
      </c>
      <c r="E980" s="1" t="s">
        <v>117</v>
      </c>
      <c r="F980" s="1" t="n">
        <v>2</v>
      </c>
      <c r="G980" s="1" t="n">
        <v>1</v>
      </c>
      <c r="H980" s="27" t="s">
        <v>242</v>
      </c>
      <c r="I980" s="1" t="n">
        <v>1</v>
      </c>
      <c r="J980" s="1" t="n">
        <v>1520</v>
      </c>
      <c r="K980" s="1" t="n">
        <v>1541.9</v>
      </c>
      <c r="L980" s="26" t="n">
        <v>0.398</v>
      </c>
      <c r="M980" s="1" t="n">
        <v>21.1</v>
      </c>
      <c r="N980" s="1" t="n">
        <v>17</v>
      </c>
      <c r="O980" s="1" t="n">
        <v>1.05</v>
      </c>
      <c r="P980" s="1" t="n">
        <v>1</v>
      </c>
      <c r="Q980" s="1" t="n">
        <v>1</v>
      </c>
      <c r="R980" s="1" t="n">
        <v>14.8</v>
      </c>
      <c r="S980" s="1" t="n">
        <v>-10.3</v>
      </c>
      <c r="T980" s="1" t="n">
        <v>1534.8</v>
      </c>
      <c r="U980" s="1" t="n">
        <v>1531.7</v>
      </c>
      <c r="V980" s="1" t="s">
        <v>736</v>
      </c>
      <c r="W980" s="1" t="s">
        <v>503</v>
      </c>
    </row>
    <row r="981" customFormat="false" ht="15" hidden="false" customHeight="true" outlineLevel="0" collapsed="false">
      <c r="A981" s="1" t="n">
        <v>980</v>
      </c>
      <c r="B981" s="24" t="s">
        <v>1160</v>
      </c>
      <c r="C981" s="1" t="s">
        <v>29</v>
      </c>
      <c r="D981" s="1" t="s">
        <v>153</v>
      </c>
      <c r="E981" s="1" t="s">
        <v>152</v>
      </c>
      <c r="F981" s="1" t="n">
        <v>1</v>
      </c>
      <c r="G981" s="1" t="n">
        <v>2</v>
      </c>
      <c r="H981" s="28" t="s">
        <v>246</v>
      </c>
      <c r="I981" s="1" t="n">
        <v>1</v>
      </c>
      <c r="J981" s="1" t="n">
        <v>1555.8</v>
      </c>
      <c r="K981" s="1" t="n">
        <v>1525.6</v>
      </c>
      <c r="L981" s="26" t="n">
        <v>0.472</v>
      </c>
      <c r="M981" s="1" t="n">
        <v>30.3</v>
      </c>
      <c r="N981" s="1" t="n">
        <v>29</v>
      </c>
      <c r="O981" s="1" t="n">
        <v>1.08</v>
      </c>
      <c r="P981" s="1" t="n">
        <v>1.35</v>
      </c>
      <c r="Q981" s="1" t="n">
        <v>1</v>
      </c>
      <c r="R981" s="1" t="n">
        <v>-14.3</v>
      </c>
      <c r="S981" s="1" t="n">
        <v>16.6</v>
      </c>
      <c r="T981" s="1" t="n">
        <v>1541.5</v>
      </c>
      <c r="U981" s="1" t="n">
        <v>1542.2</v>
      </c>
      <c r="V981" s="1" t="s">
        <v>481</v>
      </c>
      <c r="W981" s="1" t="s">
        <v>623</v>
      </c>
    </row>
    <row r="982" customFormat="false" ht="15" hidden="false" customHeight="true" outlineLevel="0" collapsed="false">
      <c r="A982" s="1" t="n">
        <v>981</v>
      </c>
      <c r="B982" s="24" t="s">
        <v>1160</v>
      </c>
      <c r="C982" s="1" t="s">
        <v>29</v>
      </c>
      <c r="D982" s="1" t="s">
        <v>180</v>
      </c>
      <c r="E982" s="1" t="s">
        <v>179</v>
      </c>
      <c r="F982" s="1" t="n">
        <v>1</v>
      </c>
      <c r="G982" s="1" t="n">
        <v>2</v>
      </c>
      <c r="H982" s="28" t="s">
        <v>246</v>
      </c>
      <c r="I982" s="1" t="n">
        <v>1</v>
      </c>
      <c r="J982" s="1" t="n">
        <v>1527.7</v>
      </c>
      <c r="K982" s="1" t="n">
        <v>1421.8</v>
      </c>
      <c r="L982" s="26" t="n">
        <v>0.58</v>
      </c>
      <c r="M982" s="1" t="n">
        <v>27.6</v>
      </c>
      <c r="N982" s="1" t="n">
        <v>29</v>
      </c>
      <c r="O982" s="1" t="n">
        <v>1.26</v>
      </c>
      <c r="P982" s="1" t="n">
        <v>1.35</v>
      </c>
      <c r="Q982" s="1" t="n">
        <v>1</v>
      </c>
      <c r="R982" s="1" t="n">
        <v>-16</v>
      </c>
      <c r="S982" s="1" t="n">
        <v>19.7</v>
      </c>
      <c r="T982" s="1" t="n">
        <v>1511.7</v>
      </c>
      <c r="U982" s="1" t="n">
        <v>1441.5</v>
      </c>
      <c r="V982" s="1" t="s">
        <v>666</v>
      </c>
      <c r="W982" s="1" t="s">
        <v>568</v>
      </c>
    </row>
    <row r="983" customFormat="false" ht="15" hidden="false" customHeight="true" outlineLevel="0" collapsed="false">
      <c r="A983" s="1" t="n">
        <v>982</v>
      </c>
      <c r="B983" s="24" t="s">
        <v>1160</v>
      </c>
      <c r="C983" s="1" t="s">
        <v>33</v>
      </c>
      <c r="D983" s="1" t="s">
        <v>120</v>
      </c>
      <c r="E983" s="1" t="s">
        <v>134</v>
      </c>
      <c r="F983" s="1" t="n">
        <v>0</v>
      </c>
      <c r="G983" s="1" t="n">
        <v>1</v>
      </c>
      <c r="H983" s="28" t="s">
        <v>246</v>
      </c>
      <c r="I983" s="1" t="n">
        <v>1</v>
      </c>
      <c r="J983" s="1" t="n">
        <v>1443.1</v>
      </c>
      <c r="K983" s="1" t="n">
        <v>1538.6</v>
      </c>
      <c r="L983" s="26" t="n">
        <v>0.302</v>
      </c>
      <c r="M983" s="1" t="n">
        <v>20.2</v>
      </c>
      <c r="N983" s="1" t="n">
        <v>30.1</v>
      </c>
      <c r="O983" s="1" t="n">
        <v>0.88</v>
      </c>
      <c r="P983" s="1" t="n">
        <v>1.35</v>
      </c>
      <c r="Q983" s="1" t="n">
        <v>1</v>
      </c>
      <c r="R983" s="1" t="n">
        <v>-6.1</v>
      </c>
      <c r="S983" s="1" t="n">
        <v>12.1</v>
      </c>
      <c r="T983" s="1" t="n">
        <v>1437</v>
      </c>
      <c r="U983" s="1" t="n">
        <v>1550.7</v>
      </c>
      <c r="V983" s="1" t="s">
        <v>445</v>
      </c>
      <c r="W983" s="1" t="s">
        <v>488</v>
      </c>
    </row>
    <row r="984" customFormat="false" ht="15" hidden="false" customHeight="true" outlineLevel="0" collapsed="false">
      <c r="A984" s="1" t="n">
        <v>983</v>
      </c>
      <c r="B984" s="24" t="s">
        <v>1160</v>
      </c>
      <c r="C984" s="1" t="s">
        <v>31</v>
      </c>
      <c r="D984" s="1" t="s">
        <v>165</v>
      </c>
      <c r="E984" s="1" t="s">
        <v>20</v>
      </c>
      <c r="F984" s="1" t="n">
        <v>1</v>
      </c>
      <c r="G984" s="1" t="n">
        <v>2</v>
      </c>
      <c r="H984" s="28" t="s">
        <v>246</v>
      </c>
      <c r="I984" s="1" t="n">
        <v>1</v>
      </c>
      <c r="J984" s="1" t="n">
        <v>1504.2</v>
      </c>
      <c r="K984" s="1" t="n">
        <v>1563.9</v>
      </c>
      <c r="L984" s="26" t="n">
        <v>0.347</v>
      </c>
      <c r="M984" s="1" t="n">
        <v>23.7</v>
      </c>
      <c r="N984" s="1" t="n">
        <v>27.5</v>
      </c>
      <c r="O984" s="1" t="n">
        <v>0.93</v>
      </c>
      <c r="P984" s="1" t="n">
        <v>1.35</v>
      </c>
      <c r="Q984" s="1" t="n">
        <v>1</v>
      </c>
      <c r="R984" s="1" t="n">
        <v>-8.2</v>
      </c>
      <c r="S984" s="1" t="n">
        <v>12.3</v>
      </c>
      <c r="T984" s="1" t="n">
        <v>1495.9</v>
      </c>
      <c r="U984" s="1" t="n">
        <v>1576.2</v>
      </c>
      <c r="V984" s="1" t="s">
        <v>457</v>
      </c>
      <c r="W984" s="1" t="s">
        <v>418</v>
      </c>
    </row>
    <row r="985" customFormat="false" ht="15" hidden="false" customHeight="true" outlineLevel="0" collapsed="false">
      <c r="A985" s="1" t="n">
        <v>984</v>
      </c>
      <c r="B985" s="24" t="s">
        <v>1161</v>
      </c>
      <c r="C985" s="1" t="s">
        <v>32</v>
      </c>
      <c r="D985" s="1" t="s">
        <v>193</v>
      </c>
      <c r="E985" s="1" t="s">
        <v>196</v>
      </c>
      <c r="F985" s="1" t="n">
        <v>2</v>
      </c>
      <c r="G985" s="1" t="n">
        <v>2</v>
      </c>
      <c r="H985" s="25" t="s">
        <v>239</v>
      </c>
      <c r="I985" s="1" t="n">
        <v>0</v>
      </c>
      <c r="J985" s="1" t="n">
        <v>1479.5</v>
      </c>
      <c r="K985" s="1" t="n">
        <v>1628.6</v>
      </c>
      <c r="L985" s="26" t="n">
        <v>0.241</v>
      </c>
      <c r="M985" s="1" t="n">
        <v>18.6</v>
      </c>
      <c r="N985" s="1" t="n">
        <v>24</v>
      </c>
      <c r="O985" s="1" t="n">
        <v>1</v>
      </c>
      <c r="P985" s="1" t="n">
        <v>1.15</v>
      </c>
      <c r="Q985" s="1" t="n">
        <v>1</v>
      </c>
      <c r="R985" s="1" t="n">
        <v>4.8</v>
      </c>
      <c r="S985" s="1" t="n">
        <v>-6.2</v>
      </c>
      <c r="T985" s="1" t="n">
        <v>1484.4</v>
      </c>
      <c r="U985" s="1" t="n">
        <v>1622.4</v>
      </c>
      <c r="V985" s="1" t="s">
        <v>686</v>
      </c>
      <c r="W985" s="1" t="s">
        <v>498</v>
      </c>
    </row>
    <row r="986" customFormat="false" ht="15" hidden="false" customHeight="true" outlineLevel="0" collapsed="false">
      <c r="A986" s="1" t="n">
        <v>985</v>
      </c>
      <c r="B986" s="24" t="s">
        <v>1162</v>
      </c>
      <c r="C986" s="1" t="s">
        <v>30</v>
      </c>
      <c r="D986" s="1" t="s">
        <v>166</v>
      </c>
      <c r="E986" s="1" t="s">
        <v>115</v>
      </c>
      <c r="F986" s="1" t="n">
        <v>0</v>
      </c>
      <c r="G986" s="1" t="n">
        <v>3</v>
      </c>
      <c r="H986" s="28" t="s">
        <v>246</v>
      </c>
      <c r="I986" s="1" t="n">
        <v>3</v>
      </c>
      <c r="J986" s="1" t="n">
        <v>1565.8</v>
      </c>
      <c r="K986" s="1" t="n">
        <v>1507.1</v>
      </c>
      <c r="L986" s="26" t="n">
        <v>0.512</v>
      </c>
      <c r="M986" s="1" t="n">
        <v>38.2</v>
      </c>
      <c r="N986" s="1" t="n">
        <v>46.3</v>
      </c>
      <c r="O986" s="1" t="n">
        <v>1.15</v>
      </c>
      <c r="P986" s="1" t="n">
        <v>1.35</v>
      </c>
      <c r="Q986" s="1" t="n">
        <v>1.3</v>
      </c>
      <c r="R986" s="1" t="n">
        <v>-19.6</v>
      </c>
      <c r="S986" s="1" t="n">
        <v>37.6</v>
      </c>
      <c r="T986" s="1" t="n">
        <v>1546.2</v>
      </c>
      <c r="U986" s="1" t="n">
        <v>1544.7</v>
      </c>
      <c r="V986" s="1" t="s">
        <v>584</v>
      </c>
      <c r="W986" s="1" t="s">
        <v>753</v>
      </c>
    </row>
    <row r="987" customFormat="false" ht="15" hidden="false" customHeight="true" outlineLevel="0" collapsed="false">
      <c r="A987" s="1" t="n">
        <v>986</v>
      </c>
      <c r="B987" s="24" t="s">
        <v>1163</v>
      </c>
      <c r="C987" s="1" t="s">
        <v>33</v>
      </c>
      <c r="D987" s="1" t="s">
        <v>159</v>
      </c>
      <c r="E987" s="1" t="s">
        <v>172</v>
      </c>
      <c r="F987" s="1" t="n">
        <v>1</v>
      </c>
      <c r="G987" s="1" t="n">
        <v>1</v>
      </c>
      <c r="H987" s="25" t="s">
        <v>239</v>
      </c>
      <c r="I987" s="1" t="n">
        <v>0</v>
      </c>
      <c r="J987" s="1" t="n">
        <v>1481.9</v>
      </c>
      <c r="K987" s="1" t="n">
        <v>1588.4</v>
      </c>
      <c r="L987" s="26" t="n">
        <v>0.289</v>
      </c>
      <c r="M987" s="1" t="n">
        <v>23</v>
      </c>
      <c r="N987" s="1" t="n">
        <v>23</v>
      </c>
      <c r="O987" s="1" t="n">
        <v>1</v>
      </c>
      <c r="P987" s="1" t="n">
        <v>1.15</v>
      </c>
      <c r="Q987" s="1" t="n">
        <v>1</v>
      </c>
      <c r="R987" s="1" t="n">
        <v>4.9</v>
      </c>
      <c r="S987" s="1" t="n">
        <v>-4.9</v>
      </c>
      <c r="T987" s="1" t="n">
        <v>1486.8</v>
      </c>
      <c r="U987" s="1" t="n">
        <v>1583.5</v>
      </c>
      <c r="V987" s="1" t="s">
        <v>624</v>
      </c>
      <c r="W987" s="1" t="s">
        <v>836</v>
      </c>
    </row>
    <row r="988" customFormat="false" ht="15" hidden="false" customHeight="true" outlineLevel="0" collapsed="false">
      <c r="A988" s="1" t="n">
        <v>987</v>
      </c>
      <c r="B988" s="24" t="s">
        <v>1163</v>
      </c>
      <c r="C988" s="1" t="s">
        <v>33</v>
      </c>
      <c r="D988" s="1" t="s">
        <v>158</v>
      </c>
      <c r="E988" s="1" t="s">
        <v>160</v>
      </c>
      <c r="F988" s="1" t="n">
        <v>1</v>
      </c>
      <c r="G988" s="1" t="n">
        <v>2</v>
      </c>
      <c r="H988" s="28" t="s">
        <v>246</v>
      </c>
      <c r="I988" s="1" t="n">
        <v>1</v>
      </c>
      <c r="J988" s="1" t="n">
        <v>1556.6</v>
      </c>
      <c r="K988" s="1" t="n">
        <v>1452.3</v>
      </c>
      <c r="L988" s="26" t="n">
        <v>0.578</v>
      </c>
      <c r="M988" s="1" t="n">
        <v>32.3</v>
      </c>
      <c r="N988" s="1" t="n">
        <v>28.9</v>
      </c>
      <c r="O988" s="1" t="n">
        <v>1.26</v>
      </c>
      <c r="P988" s="1" t="n">
        <v>1.35</v>
      </c>
      <c r="Q988" s="1" t="n">
        <v>1</v>
      </c>
      <c r="R988" s="1" t="n">
        <v>-18.7</v>
      </c>
      <c r="S988" s="1" t="n">
        <v>19.6</v>
      </c>
      <c r="T988" s="1" t="n">
        <v>1537.9</v>
      </c>
      <c r="U988" s="1" t="n">
        <v>1471.9</v>
      </c>
      <c r="V988" s="1" t="s">
        <v>767</v>
      </c>
      <c r="W988" s="1" t="s">
        <v>779</v>
      </c>
    </row>
    <row r="989" customFormat="false" ht="15" hidden="false" customHeight="true" outlineLevel="0" collapsed="false">
      <c r="A989" s="1" t="n">
        <v>988</v>
      </c>
      <c r="B989" s="24" t="s">
        <v>1163</v>
      </c>
      <c r="C989" s="1" t="s">
        <v>33</v>
      </c>
      <c r="D989" s="1" t="s">
        <v>157</v>
      </c>
      <c r="E989" s="1" t="s">
        <v>156</v>
      </c>
      <c r="F989" s="1" t="n">
        <v>1</v>
      </c>
      <c r="G989" s="1" t="n">
        <v>0</v>
      </c>
      <c r="H989" s="27" t="s">
        <v>242</v>
      </c>
      <c r="I989" s="1" t="n">
        <v>1</v>
      </c>
      <c r="J989" s="1" t="n">
        <v>1550.6</v>
      </c>
      <c r="K989" s="1" t="n">
        <v>1542.6</v>
      </c>
      <c r="L989" s="26" t="n">
        <v>0.44</v>
      </c>
      <c r="M989" s="1" t="n">
        <v>22.8</v>
      </c>
      <c r="N989" s="1" t="n">
        <v>21.8</v>
      </c>
      <c r="O989" s="1" t="n">
        <v>0.99</v>
      </c>
      <c r="P989" s="1" t="n">
        <v>1</v>
      </c>
      <c r="Q989" s="1" t="n">
        <v>1</v>
      </c>
      <c r="R989" s="1" t="n">
        <v>15</v>
      </c>
      <c r="S989" s="1" t="n">
        <v>-12.2</v>
      </c>
      <c r="T989" s="1" t="n">
        <v>1565.7</v>
      </c>
      <c r="U989" s="1" t="n">
        <v>1530.4</v>
      </c>
      <c r="V989" s="1" t="s">
        <v>442</v>
      </c>
      <c r="W989" s="1" t="s">
        <v>658</v>
      </c>
    </row>
    <row r="990" customFormat="false" ht="15" hidden="false" customHeight="true" outlineLevel="0" collapsed="false">
      <c r="A990" s="1" t="n">
        <v>989</v>
      </c>
      <c r="B990" s="24" t="s">
        <v>1164</v>
      </c>
      <c r="C990" s="1" t="s">
        <v>32</v>
      </c>
      <c r="D990" s="1" t="s">
        <v>198</v>
      </c>
      <c r="E990" s="1" t="s">
        <v>188</v>
      </c>
      <c r="F990" s="1" t="n">
        <v>3</v>
      </c>
      <c r="G990" s="1" t="n">
        <v>0</v>
      </c>
      <c r="H990" s="27" t="s">
        <v>242</v>
      </c>
      <c r="I990" s="1" t="n">
        <v>3</v>
      </c>
      <c r="J990" s="1" t="n">
        <v>1505.3</v>
      </c>
      <c r="K990" s="1" t="n">
        <v>1477.1</v>
      </c>
      <c r="L990" s="26" t="n">
        <v>0.469</v>
      </c>
      <c r="M990" s="1" t="n">
        <v>24.5</v>
      </c>
      <c r="N990" s="1" t="n">
        <v>20.3</v>
      </c>
      <c r="O990" s="1" t="n">
        <v>0.96</v>
      </c>
      <c r="P990" s="1" t="n">
        <v>1</v>
      </c>
      <c r="Q990" s="1" t="n">
        <v>1.3</v>
      </c>
      <c r="R990" s="1" t="n">
        <v>20.4</v>
      </c>
      <c r="S990" s="1" t="n">
        <v>-10.8</v>
      </c>
      <c r="T990" s="1" t="n">
        <v>1525.7</v>
      </c>
      <c r="U990" s="1" t="n">
        <v>1466.3</v>
      </c>
      <c r="V990" s="1" t="s">
        <v>635</v>
      </c>
      <c r="W990" s="1" t="s">
        <v>466</v>
      </c>
    </row>
    <row r="991" customFormat="false" ht="15" hidden="false" customHeight="true" outlineLevel="0" collapsed="false">
      <c r="A991" s="1" t="n">
        <v>990</v>
      </c>
      <c r="B991" s="24" t="s">
        <v>1164</v>
      </c>
      <c r="C991" s="1" t="s">
        <v>29</v>
      </c>
      <c r="D991" s="1" t="s">
        <v>138</v>
      </c>
      <c r="E991" s="1" t="s">
        <v>137</v>
      </c>
      <c r="F991" s="1" t="n">
        <v>1</v>
      </c>
      <c r="G991" s="1" t="n">
        <v>1</v>
      </c>
      <c r="H991" s="25" t="s">
        <v>239</v>
      </c>
      <c r="I991" s="1" t="n">
        <v>0</v>
      </c>
      <c r="J991" s="1" t="n">
        <v>1561.2</v>
      </c>
      <c r="K991" s="1" t="n">
        <v>1508.7</v>
      </c>
      <c r="L991" s="26" t="n">
        <v>0.504</v>
      </c>
      <c r="M991" s="1" t="n">
        <v>18</v>
      </c>
      <c r="N991" s="1" t="n">
        <v>19.6</v>
      </c>
      <c r="O991" s="1" t="n">
        <v>1</v>
      </c>
      <c r="P991" s="1" t="n">
        <v>0.9</v>
      </c>
      <c r="Q991" s="1" t="n">
        <v>1</v>
      </c>
      <c r="R991" s="1" t="n">
        <v>-0.1</v>
      </c>
      <c r="S991" s="1" t="n">
        <v>0.1</v>
      </c>
      <c r="T991" s="1" t="n">
        <v>1561.1</v>
      </c>
      <c r="U991" s="1" t="n">
        <v>1508.8</v>
      </c>
      <c r="V991" s="1" t="s">
        <v>706</v>
      </c>
      <c r="W991" s="1" t="s">
        <v>615</v>
      </c>
    </row>
    <row r="992" customFormat="false" ht="15" hidden="false" customHeight="true" outlineLevel="0" collapsed="false">
      <c r="A992" s="1" t="n">
        <v>991</v>
      </c>
      <c r="B992" s="24" t="s">
        <v>1165</v>
      </c>
      <c r="C992" s="1" t="s">
        <v>31</v>
      </c>
      <c r="D992" s="1" t="s">
        <v>174</v>
      </c>
      <c r="E992" s="1" t="s">
        <v>19</v>
      </c>
      <c r="F992" s="1" t="n">
        <v>0</v>
      </c>
      <c r="G992" s="1" t="n">
        <v>4</v>
      </c>
      <c r="H992" s="28" t="s">
        <v>246</v>
      </c>
      <c r="I992" s="1" t="n">
        <v>4</v>
      </c>
      <c r="J992" s="1" t="n">
        <v>1468.5</v>
      </c>
      <c r="K992" s="1" t="n">
        <v>1717.2</v>
      </c>
      <c r="L992" s="26" t="n">
        <v>0.152</v>
      </c>
      <c r="M992" s="1" t="n">
        <v>22.5</v>
      </c>
      <c r="N992" s="1" t="n">
        <v>35</v>
      </c>
      <c r="O992" s="1" t="n">
        <v>0.69</v>
      </c>
      <c r="P992" s="1" t="n">
        <v>1.35</v>
      </c>
      <c r="Q992" s="1" t="n">
        <v>1.5</v>
      </c>
      <c r="R992" s="1" t="n">
        <v>-3.4</v>
      </c>
      <c r="S992" s="1" t="n">
        <v>15.8</v>
      </c>
      <c r="T992" s="1" t="n">
        <v>1465.1</v>
      </c>
      <c r="U992" s="1" t="n">
        <v>1733</v>
      </c>
      <c r="V992" s="1" t="s">
        <v>713</v>
      </c>
      <c r="W992" s="1" t="s">
        <v>522</v>
      </c>
    </row>
    <row r="993" customFormat="false" ht="15" hidden="false" customHeight="true" outlineLevel="0" collapsed="false">
      <c r="A993" s="1" t="n">
        <v>992</v>
      </c>
      <c r="B993" s="24" t="s">
        <v>1166</v>
      </c>
      <c r="C993" s="1" t="s">
        <v>30</v>
      </c>
      <c r="D993" s="1" t="s">
        <v>114</v>
      </c>
      <c r="E993" s="1" t="s">
        <v>142</v>
      </c>
      <c r="F993" s="1" t="n">
        <v>0</v>
      </c>
      <c r="G993" s="1" t="n">
        <v>0</v>
      </c>
      <c r="H993" s="25" t="s">
        <v>239</v>
      </c>
      <c r="I993" s="1" t="n">
        <v>0</v>
      </c>
      <c r="J993" s="1" t="n">
        <v>1633</v>
      </c>
      <c r="K993" s="1" t="n">
        <v>1525.9</v>
      </c>
      <c r="L993" s="26" t="n">
        <v>0.582</v>
      </c>
      <c r="M993" s="1" t="n">
        <v>20.7</v>
      </c>
      <c r="N993" s="1" t="n">
        <v>23</v>
      </c>
      <c r="O993" s="1" t="n">
        <v>1</v>
      </c>
      <c r="P993" s="1" t="n">
        <v>0.9</v>
      </c>
      <c r="Q993" s="1" t="n">
        <v>1</v>
      </c>
      <c r="R993" s="1" t="n">
        <v>-1.7</v>
      </c>
      <c r="S993" s="1" t="n">
        <v>1.9</v>
      </c>
      <c r="T993" s="1" t="n">
        <v>1631.3</v>
      </c>
      <c r="U993" s="1" t="n">
        <v>1527.8</v>
      </c>
      <c r="V993" s="1" t="s">
        <v>547</v>
      </c>
      <c r="W993" s="1" t="s">
        <v>899</v>
      </c>
    </row>
    <row r="994" customFormat="false" ht="15" hidden="false" customHeight="true" outlineLevel="0" collapsed="false">
      <c r="A994" s="1" t="n">
        <v>993</v>
      </c>
      <c r="B994" s="24" t="s">
        <v>1167</v>
      </c>
      <c r="C994" s="1" t="s">
        <v>29</v>
      </c>
      <c r="D994" s="1" t="s">
        <v>122</v>
      </c>
      <c r="E994" s="1" t="s">
        <v>121</v>
      </c>
      <c r="F994" s="1" t="n">
        <v>0</v>
      </c>
      <c r="G994" s="1" t="n">
        <v>1</v>
      </c>
      <c r="H994" s="28" t="s">
        <v>246</v>
      </c>
      <c r="I994" s="1" t="n">
        <v>1</v>
      </c>
      <c r="J994" s="1" t="n">
        <v>1571</v>
      </c>
      <c r="K994" s="1" t="n">
        <v>1518.2</v>
      </c>
      <c r="L994" s="26" t="n">
        <v>0.504</v>
      </c>
      <c r="M994" s="1" t="n">
        <v>30.6</v>
      </c>
      <c r="N994" s="1" t="n">
        <v>29.9</v>
      </c>
      <c r="O994" s="1" t="n">
        <v>1.13</v>
      </c>
      <c r="P994" s="1" t="n">
        <v>1.35</v>
      </c>
      <c r="Q994" s="1" t="n">
        <v>1</v>
      </c>
      <c r="R994" s="1" t="n">
        <v>-15.4</v>
      </c>
      <c r="S994" s="1" t="n">
        <v>18</v>
      </c>
      <c r="T994" s="1" t="n">
        <v>1555.6</v>
      </c>
      <c r="U994" s="1" t="n">
        <v>1536.3</v>
      </c>
      <c r="V994" s="1" t="s">
        <v>530</v>
      </c>
      <c r="W994" s="1" t="s">
        <v>454</v>
      </c>
    </row>
    <row r="995" customFormat="false" ht="15" hidden="false" customHeight="true" outlineLevel="0" collapsed="false">
      <c r="A995" s="1" t="n">
        <v>994</v>
      </c>
      <c r="B995" s="24" t="s">
        <v>1168</v>
      </c>
      <c r="C995" s="1" t="s">
        <v>31</v>
      </c>
      <c r="D995" s="1" t="s">
        <v>169</v>
      </c>
      <c r="E995" s="1" t="s">
        <v>140</v>
      </c>
      <c r="F995" s="1" t="n">
        <v>1</v>
      </c>
      <c r="G995" s="1" t="n">
        <v>2</v>
      </c>
      <c r="H995" s="28" t="s">
        <v>246</v>
      </c>
      <c r="I995" s="1" t="n">
        <v>1</v>
      </c>
      <c r="J995" s="1" t="n">
        <v>1618.8</v>
      </c>
      <c r="K995" s="1" t="n">
        <v>1567.9</v>
      </c>
      <c r="L995" s="26" t="n">
        <v>0.501</v>
      </c>
      <c r="M995" s="1" t="n">
        <v>28.9</v>
      </c>
      <c r="N995" s="1" t="n">
        <v>25.9</v>
      </c>
      <c r="O995" s="1" t="n">
        <v>1.13</v>
      </c>
      <c r="P995" s="1" t="n">
        <v>1.35</v>
      </c>
      <c r="Q995" s="1" t="n">
        <v>1</v>
      </c>
      <c r="R995" s="1" t="n">
        <v>-14.5</v>
      </c>
      <c r="S995" s="1" t="n">
        <v>15.6</v>
      </c>
      <c r="T995" s="1" t="n">
        <v>1604.3</v>
      </c>
      <c r="U995" s="1" t="n">
        <v>1583.4</v>
      </c>
      <c r="V995" s="1" t="s">
        <v>383</v>
      </c>
      <c r="W995" s="1" t="s">
        <v>608</v>
      </c>
    </row>
    <row r="996" customFormat="false" ht="15" hidden="false" customHeight="true" outlineLevel="0" collapsed="false">
      <c r="A996" s="1" t="n">
        <v>995</v>
      </c>
      <c r="B996" s="24" t="s">
        <v>1168</v>
      </c>
      <c r="C996" s="1" t="s">
        <v>33</v>
      </c>
      <c r="D996" s="1" t="s">
        <v>155</v>
      </c>
      <c r="E996" s="1" t="s">
        <v>135</v>
      </c>
      <c r="F996" s="1" t="n">
        <v>2</v>
      </c>
      <c r="G996" s="1" t="n">
        <v>0</v>
      </c>
      <c r="H996" s="27" t="s">
        <v>242</v>
      </c>
      <c r="I996" s="1" t="n">
        <v>2</v>
      </c>
      <c r="J996" s="1" t="n">
        <v>1580.3</v>
      </c>
      <c r="K996" s="1" t="n">
        <v>1639.4</v>
      </c>
      <c r="L996" s="26" t="n">
        <v>0.348</v>
      </c>
      <c r="M996" s="1" t="n">
        <v>33.4</v>
      </c>
      <c r="N996" s="1" t="n">
        <v>27.6</v>
      </c>
      <c r="O996" s="1" t="n">
        <v>1.15</v>
      </c>
      <c r="P996" s="1" t="n">
        <v>1</v>
      </c>
      <c r="Q996" s="1" t="n">
        <v>1.15</v>
      </c>
      <c r="R996" s="1" t="n">
        <v>28.4</v>
      </c>
      <c r="S996" s="1" t="n">
        <v>-18</v>
      </c>
      <c r="T996" s="1" t="n">
        <v>1608.8</v>
      </c>
      <c r="U996" s="1" t="n">
        <v>1621.4</v>
      </c>
      <c r="V996" s="1" t="s">
        <v>469</v>
      </c>
      <c r="W996" s="1" t="s">
        <v>542</v>
      </c>
    </row>
    <row r="997" customFormat="false" ht="15" hidden="false" customHeight="true" outlineLevel="0" collapsed="false">
      <c r="A997" s="1" t="n">
        <v>996</v>
      </c>
      <c r="B997" s="24" t="s">
        <v>1169</v>
      </c>
      <c r="C997" s="1" t="s">
        <v>30</v>
      </c>
      <c r="D997" s="1" t="s">
        <v>16</v>
      </c>
      <c r="E997" s="1" t="s">
        <v>151</v>
      </c>
      <c r="F997" s="1" t="n">
        <v>7</v>
      </c>
      <c r="G997" s="1" t="n">
        <v>1</v>
      </c>
      <c r="H997" s="27" t="s">
        <v>242</v>
      </c>
      <c r="I997" s="1" t="n">
        <v>6</v>
      </c>
      <c r="J997" s="1" t="n">
        <v>1609.3</v>
      </c>
      <c r="K997" s="1" t="n">
        <v>1474.6</v>
      </c>
      <c r="L997" s="26" t="n">
        <v>0.619</v>
      </c>
      <c r="M997" s="1" t="n">
        <v>25</v>
      </c>
      <c r="N997" s="1" t="n">
        <v>23.7</v>
      </c>
      <c r="O997" s="1" t="n">
        <v>0.83</v>
      </c>
      <c r="P997" s="1" t="n">
        <v>1</v>
      </c>
      <c r="Q997" s="1" t="n">
        <v>1.5</v>
      </c>
      <c r="R997" s="1" t="n">
        <v>17</v>
      </c>
      <c r="S997" s="1" t="n">
        <v>-9</v>
      </c>
      <c r="T997" s="1" t="n">
        <v>1626.2</v>
      </c>
      <c r="U997" s="1" t="n">
        <v>1465.6</v>
      </c>
      <c r="V997" s="1" t="s">
        <v>608</v>
      </c>
      <c r="W997" s="1" t="s">
        <v>383</v>
      </c>
    </row>
    <row r="998" customFormat="false" ht="15" hidden="false" customHeight="true" outlineLevel="0" collapsed="false">
      <c r="A998" s="1" t="n">
        <v>997</v>
      </c>
      <c r="B998" s="24" t="s">
        <v>1170</v>
      </c>
      <c r="C998" s="1" t="s">
        <v>31</v>
      </c>
      <c r="D998" s="1" t="s">
        <v>170</v>
      </c>
      <c r="E998" s="1" t="s">
        <v>163</v>
      </c>
      <c r="F998" s="1" t="n">
        <v>1</v>
      </c>
      <c r="G998" s="1" t="n">
        <v>1</v>
      </c>
      <c r="H998" s="25" t="s">
        <v>239</v>
      </c>
      <c r="I998" s="1" t="n">
        <v>0</v>
      </c>
      <c r="J998" s="1" t="n">
        <v>1451</v>
      </c>
      <c r="K998" s="1" t="n">
        <v>1472.5</v>
      </c>
      <c r="L998" s="26" t="n">
        <v>0.399</v>
      </c>
      <c r="M998" s="1" t="n">
        <v>23</v>
      </c>
      <c r="N998" s="1" t="n">
        <v>19.6</v>
      </c>
      <c r="O998" s="1" t="n">
        <v>1</v>
      </c>
      <c r="P998" s="1" t="n">
        <v>1.15</v>
      </c>
      <c r="Q998" s="1" t="n">
        <v>1</v>
      </c>
      <c r="R998" s="1" t="n">
        <v>2.3</v>
      </c>
      <c r="S998" s="1" t="n">
        <v>-2</v>
      </c>
      <c r="T998" s="1" t="n">
        <v>1453.4</v>
      </c>
      <c r="U998" s="1" t="n">
        <v>1470.5</v>
      </c>
      <c r="V998" s="1" t="s">
        <v>720</v>
      </c>
      <c r="W998" s="1" t="s">
        <v>728</v>
      </c>
    </row>
    <row r="999" customFormat="false" ht="15" hidden="false" customHeight="true" outlineLevel="0" collapsed="false">
      <c r="A999" s="1" t="n">
        <v>998</v>
      </c>
      <c r="B999" s="24" t="s">
        <v>1171</v>
      </c>
      <c r="C999" s="1" t="s">
        <v>31</v>
      </c>
      <c r="D999" s="1" t="s">
        <v>136</v>
      </c>
      <c r="E999" s="1" t="s">
        <v>148</v>
      </c>
      <c r="F999" s="1" t="n">
        <v>2</v>
      </c>
      <c r="G999" s="1" t="n">
        <v>0</v>
      </c>
      <c r="H999" s="27" t="s">
        <v>242</v>
      </c>
      <c r="I999" s="1" t="n">
        <v>2</v>
      </c>
      <c r="J999" s="1" t="n">
        <v>1509.2</v>
      </c>
      <c r="K999" s="1" t="n">
        <v>1451.4</v>
      </c>
      <c r="L999" s="26" t="n">
        <v>0.511</v>
      </c>
      <c r="M999" s="1" t="n">
        <v>24.5</v>
      </c>
      <c r="N999" s="1" t="n">
        <v>17.2</v>
      </c>
      <c r="O999" s="1" t="n">
        <v>0.93</v>
      </c>
      <c r="P999" s="1" t="n">
        <v>1</v>
      </c>
      <c r="Q999" s="1" t="n">
        <v>1.15</v>
      </c>
      <c r="R999" s="1" t="n">
        <v>16.9</v>
      </c>
      <c r="S999" s="1" t="n">
        <v>-8.4</v>
      </c>
      <c r="T999" s="1" t="n">
        <v>1526.1</v>
      </c>
      <c r="U999" s="1" t="n">
        <v>1443</v>
      </c>
      <c r="V999" s="1" t="s">
        <v>563</v>
      </c>
      <c r="W999" s="1" t="s">
        <v>566</v>
      </c>
    </row>
    <row r="1000" customFormat="false" ht="15" hidden="false" customHeight="true" outlineLevel="0" collapsed="false">
      <c r="A1000" s="1" t="n">
        <v>999</v>
      </c>
      <c r="B1000" s="24" t="s">
        <v>1172</v>
      </c>
      <c r="C1000" s="1" t="s">
        <v>30</v>
      </c>
      <c r="D1000" s="1" t="s">
        <v>119</v>
      </c>
      <c r="E1000" s="1" t="s">
        <v>118</v>
      </c>
      <c r="F1000" s="1" t="n">
        <v>1</v>
      </c>
      <c r="G1000" s="1" t="n">
        <v>1</v>
      </c>
      <c r="H1000" s="25" t="s">
        <v>239</v>
      </c>
      <c r="I1000" s="1" t="n">
        <v>0</v>
      </c>
      <c r="J1000" s="1" t="n">
        <v>1496.1</v>
      </c>
      <c r="K1000" s="1" t="n">
        <v>1517.4</v>
      </c>
      <c r="L1000" s="26" t="n">
        <v>0.399</v>
      </c>
      <c r="M1000" s="1" t="n">
        <v>23</v>
      </c>
      <c r="N1000" s="1" t="n">
        <v>19.6</v>
      </c>
      <c r="O1000" s="1" t="n">
        <v>1</v>
      </c>
      <c r="P1000" s="1" t="n">
        <v>1.15</v>
      </c>
      <c r="Q1000" s="1" t="n">
        <v>1</v>
      </c>
      <c r="R1000" s="1" t="n">
        <v>2.3</v>
      </c>
      <c r="S1000" s="1" t="n">
        <v>-2</v>
      </c>
      <c r="T1000" s="1" t="n">
        <v>1498.4</v>
      </c>
      <c r="U1000" s="1" t="n">
        <v>1515.4</v>
      </c>
      <c r="V1000" s="1" t="s">
        <v>638</v>
      </c>
      <c r="W1000" s="1" t="s">
        <v>589</v>
      </c>
    </row>
    <row r="1001" customFormat="false" ht="15" hidden="false" customHeight="true" outlineLevel="0" collapsed="false">
      <c r="A1001" s="1" t="n">
        <v>1000</v>
      </c>
      <c r="B1001" s="24" t="s">
        <v>1173</v>
      </c>
      <c r="C1001" s="1" t="s">
        <v>32</v>
      </c>
      <c r="D1001" s="1" t="s">
        <v>192</v>
      </c>
      <c r="E1001" s="1" t="s">
        <v>187</v>
      </c>
      <c r="F1001" s="1" t="n">
        <v>1</v>
      </c>
      <c r="G1001" s="1" t="n">
        <v>0</v>
      </c>
      <c r="H1001" s="27" t="s">
        <v>242</v>
      </c>
      <c r="I1001" s="1" t="n">
        <v>1</v>
      </c>
      <c r="J1001" s="1" t="n">
        <v>1529.6</v>
      </c>
      <c r="K1001" s="1" t="n">
        <v>1610.9</v>
      </c>
      <c r="L1001" s="26" t="n">
        <v>0.32</v>
      </c>
      <c r="M1001" s="1" t="n">
        <v>27.7</v>
      </c>
      <c r="N1001" s="1" t="n">
        <v>26.5</v>
      </c>
      <c r="O1001" s="1" t="n">
        <v>1.2</v>
      </c>
      <c r="P1001" s="1" t="n">
        <v>1</v>
      </c>
      <c r="Q1001" s="1" t="n">
        <v>1</v>
      </c>
      <c r="R1001" s="1" t="n">
        <v>21.6</v>
      </c>
      <c r="S1001" s="1" t="n">
        <v>-18</v>
      </c>
      <c r="T1001" s="1" t="n">
        <v>1551.2</v>
      </c>
      <c r="U1001" s="1" t="n">
        <v>1592.8</v>
      </c>
      <c r="V1001" s="1" t="s">
        <v>555</v>
      </c>
      <c r="W1001" s="1" t="s">
        <v>525</v>
      </c>
    </row>
    <row r="1002" customFormat="false" ht="15" hidden="false" customHeight="true" outlineLevel="0" collapsed="false">
      <c r="A1002" s="1" t="n">
        <v>1001</v>
      </c>
      <c r="B1002" s="24" t="s">
        <v>1174</v>
      </c>
      <c r="C1002" s="1" t="s">
        <v>33</v>
      </c>
      <c r="D1002" s="1" t="s">
        <v>160</v>
      </c>
      <c r="E1002" s="1" t="s">
        <v>157</v>
      </c>
      <c r="F1002" s="1" t="n">
        <v>0</v>
      </c>
      <c r="G1002" s="1" t="n">
        <v>2</v>
      </c>
      <c r="H1002" s="28" t="s">
        <v>246</v>
      </c>
      <c r="I1002" s="1" t="n">
        <v>2</v>
      </c>
      <c r="J1002" s="1" t="n">
        <v>1471.9</v>
      </c>
      <c r="K1002" s="1" t="n">
        <v>1565.7</v>
      </c>
      <c r="L1002" s="26" t="n">
        <v>0.304</v>
      </c>
      <c r="M1002" s="1" t="n">
        <v>26</v>
      </c>
      <c r="N1002" s="1" t="n">
        <v>31.5</v>
      </c>
      <c r="O1002" s="1" t="n">
        <v>0.88</v>
      </c>
      <c r="P1002" s="1" t="n">
        <v>1.35</v>
      </c>
      <c r="Q1002" s="1" t="n">
        <v>1.15</v>
      </c>
      <c r="R1002" s="1" t="n">
        <v>-7.9</v>
      </c>
      <c r="S1002" s="1" t="n">
        <v>15.9</v>
      </c>
      <c r="T1002" s="1" t="n">
        <v>1464</v>
      </c>
      <c r="U1002" s="1" t="n">
        <v>1581.6</v>
      </c>
      <c r="V1002" s="1" t="s">
        <v>701</v>
      </c>
      <c r="W1002" s="1" t="s">
        <v>460</v>
      </c>
    </row>
    <row r="1003" customFormat="false" ht="15" hidden="false" customHeight="true" outlineLevel="0" collapsed="false">
      <c r="A1003" s="1" t="n">
        <v>1002</v>
      </c>
      <c r="B1003" s="24" t="s">
        <v>1174</v>
      </c>
      <c r="C1003" s="1" t="s">
        <v>31</v>
      </c>
      <c r="D1003" s="1" t="s">
        <v>139</v>
      </c>
      <c r="E1003" s="1" t="s">
        <v>174</v>
      </c>
      <c r="F1003" s="1" t="n">
        <v>1</v>
      </c>
      <c r="G1003" s="1" t="n">
        <v>3</v>
      </c>
      <c r="H1003" s="28" t="s">
        <v>246</v>
      </c>
      <c r="I1003" s="1" t="n">
        <v>2</v>
      </c>
      <c r="J1003" s="1" t="n">
        <v>1469</v>
      </c>
      <c r="K1003" s="1" t="n">
        <v>1465.1</v>
      </c>
      <c r="L1003" s="26" t="n">
        <v>0.434</v>
      </c>
      <c r="M1003" s="1" t="n">
        <v>29.8</v>
      </c>
      <c r="N1003" s="1" t="n">
        <v>26.7</v>
      </c>
      <c r="O1003" s="1" t="n">
        <v>1.01</v>
      </c>
      <c r="P1003" s="1" t="n">
        <v>1.35</v>
      </c>
      <c r="Q1003" s="1" t="n">
        <v>1.15</v>
      </c>
      <c r="R1003" s="1" t="n">
        <v>-12.9</v>
      </c>
      <c r="S1003" s="1" t="n">
        <v>16.9</v>
      </c>
      <c r="T1003" s="1" t="n">
        <v>1456.1</v>
      </c>
      <c r="U1003" s="1" t="n">
        <v>1482</v>
      </c>
      <c r="V1003" s="1" t="s">
        <v>441</v>
      </c>
      <c r="W1003" s="1" t="s">
        <v>487</v>
      </c>
    </row>
    <row r="1004" customFormat="false" ht="15" hidden="false" customHeight="true" outlineLevel="0" collapsed="false">
      <c r="A1004" s="1" t="n">
        <v>1003</v>
      </c>
      <c r="B1004" s="24" t="s">
        <v>1175</v>
      </c>
      <c r="C1004" s="1" t="s">
        <v>30</v>
      </c>
      <c r="D1004" s="1" t="s">
        <v>142</v>
      </c>
      <c r="E1004" s="1" t="s">
        <v>167</v>
      </c>
      <c r="F1004" s="1" t="n">
        <v>0</v>
      </c>
      <c r="G1004" s="1" t="n">
        <v>1</v>
      </c>
      <c r="H1004" s="28" t="s">
        <v>246</v>
      </c>
      <c r="I1004" s="1" t="n">
        <v>1</v>
      </c>
      <c r="J1004" s="1" t="n">
        <v>1527.8</v>
      </c>
      <c r="K1004" s="1" t="n">
        <v>1534.8</v>
      </c>
      <c r="L1004" s="26" t="n">
        <v>0.419</v>
      </c>
      <c r="M1004" s="1" t="n">
        <v>26.8</v>
      </c>
      <c r="N1004" s="1" t="n">
        <v>30.8</v>
      </c>
      <c r="O1004" s="1" t="n">
        <v>0.99</v>
      </c>
      <c r="P1004" s="1" t="n">
        <v>1.35</v>
      </c>
      <c r="Q1004" s="1" t="n">
        <v>1</v>
      </c>
      <c r="R1004" s="1" t="n">
        <v>-11.2</v>
      </c>
      <c r="S1004" s="1" t="n">
        <v>16</v>
      </c>
      <c r="T1004" s="1" t="n">
        <v>1516.5</v>
      </c>
      <c r="U1004" s="1" t="n">
        <v>1550.8</v>
      </c>
      <c r="V1004" s="1" t="s">
        <v>809</v>
      </c>
      <c r="W1004" s="1" t="s">
        <v>418</v>
      </c>
    </row>
    <row r="1005" customFormat="false" ht="15" hidden="false" customHeight="true" outlineLevel="0" collapsed="false">
      <c r="A1005" s="1" t="n">
        <v>1004</v>
      </c>
      <c r="B1005" s="24" t="s">
        <v>1176</v>
      </c>
      <c r="C1005" s="1" t="s">
        <v>29</v>
      </c>
      <c r="D1005" s="1" t="s">
        <v>126</v>
      </c>
      <c r="E1005" s="1" t="s">
        <v>129</v>
      </c>
      <c r="F1005" s="1" t="n">
        <v>7</v>
      </c>
      <c r="G1005" s="1" t="n">
        <v>0</v>
      </c>
      <c r="H1005" s="27" t="s">
        <v>242</v>
      </c>
      <c r="I1005" s="1" t="n">
        <v>7</v>
      </c>
      <c r="J1005" s="1" t="n">
        <v>1628.9</v>
      </c>
      <c r="K1005" s="1" t="n">
        <v>1556.5</v>
      </c>
      <c r="L1005" s="26" t="n">
        <v>0.532</v>
      </c>
      <c r="M1005" s="1" t="n">
        <v>34.5</v>
      </c>
      <c r="N1005" s="1" t="n">
        <v>25.9</v>
      </c>
      <c r="O1005" s="1" t="n">
        <v>0.91</v>
      </c>
      <c r="P1005" s="1" t="n">
        <v>1</v>
      </c>
      <c r="Q1005" s="1" t="n">
        <v>1.5</v>
      </c>
      <c r="R1005" s="1" t="n">
        <v>26.5</v>
      </c>
      <c r="S1005" s="1" t="n">
        <v>-12.1</v>
      </c>
      <c r="T1005" s="1" t="n">
        <v>1655.4</v>
      </c>
      <c r="U1005" s="1" t="n">
        <v>1544.4</v>
      </c>
      <c r="V1005" s="1" t="s">
        <v>563</v>
      </c>
      <c r="W1005" s="1" t="s">
        <v>562</v>
      </c>
    </row>
    <row r="1006" customFormat="false" ht="15" hidden="false" customHeight="true" outlineLevel="0" collapsed="false">
      <c r="A1006" s="1" t="n">
        <v>1005</v>
      </c>
      <c r="B1006" s="24" t="s">
        <v>1177</v>
      </c>
      <c r="C1006" s="1" t="s">
        <v>30</v>
      </c>
      <c r="D1006" s="1" t="s">
        <v>115</v>
      </c>
      <c r="E1006" s="1" t="s">
        <v>124</v>
      </c>
      <c r="F1006" s="1" t="n">
        <v>0</v>
      </c>
      <c r="G1006" s="1" t="n">
        <v>0</v>
      </c>
      <c r="H1006" s="25" t="s">
        <v>239</v>
      </c>
      <c r="I1006" s="1" t="n">
        <v>0</v>
      </c>
      <c r="J1006" s="1" t="n">
        <v>1544.7</v>
      </c>
      <c r="K1006" s="1" t="n">
        <v>1528.5</v>
      </c>
      <c r="L1006" s="26" t="n">
        <v>0.451</v>
      </c>
      <c r="M1006" s="1" t="n">
        <v>18</v>
      </c>
      <c r="N1006" s="1" t="n">
        <v>23</v>
      </c>
      <c r="O1006" s="1" t="n">
        <v>1</v>
      </c>
      <c r="P1006" s="1" t="n">
        <v>0.9</v>
      </c>
      <c r="Q1006" s="1" t="n">
        <v>1</v>
      </c>
      <c r="R1006" s="1" t="n">
        <v>0.9</v>
      </c>
      <c r="S1006" s="1" t="n">
        <v>-1.1</v>
      </c>
      <c r="T1006" s="1" t="n">
        <v>1545.6</v>
      </c>
      <c r="U1006" s="1" t="n">
        <v>1527.4</v>
      </c>
      <c r="V1006" s="1" t="s">
        <v>671</v>
      </c>
      <c r="W1006" s="1" t="s">
        <v>983</v>
      </c>
    </row>
    <row r="1007" customFormat="false" ht="15" hidden="false" customHeight="true" outlineLevel="0" collapsed="false">
      <c r="A1007" s="1" t="n">
        <v>1006</v>
      </c>
      <c r="B1007" s="24" t="s">
        <v>1178</v>
      </c>
      <c r="C1007" s="1" t="s">
        <v>31</v>
      </c>
      <c r="D1007" s="1" t="s">
        <v>148</v>
      </c>
      <c r="E1007" s="1" t="s">
        <v>163</v>
      </c>
      <c r="F1007" s="1" t="n">
        <v>0</v>
      </c>
      <c r="G1007" s="1" t="n">
        <v>1</v>
      </c>
      <c r="H1007" s="28" t="s">
        <v>246</v>
      </c>
      <c r="I1007" s="1" t="n">
        <v>1</v>
      </c>
      <c r="J1007" s="1" t="n">
        <v>1443</v>
      </c>
      <c r="K1007" s="1" t="n">
        <v>1470.5</v>
      </c>
      <c r="L1007" s="26" t="n">
        <v>0.39</v>
      </c>
      <c r="M1007" s="1" t="n">
        <v>22.2</v>
      </c>
      <c r="N1007" s="1" t="n">
        <v>30</v>
      </c>
      <c r="O1007" s="1" t="n">
        <v>0.97</v>
      </c>
      <c r="P1007" s="1" t="n">
        <v>1.35</v>
      </c>
      <c r="Q1007" s="1" t="n">
        <v>1</v>
      </c>
      <c r="R1007" s="1" t="n">
        <v>-8.6</v>
      </c>
      <c r="S1007" s="1" t="n">
        <v>14.7</v>
      </c>
      <c r="T1007" s="1" t="n">
        <v>1434.3</v>
      </c>
      <c r="U1007" s="1" t="n">
        <v>1485.2</v>
      </c>
      <c r="V1007" s="1" t="s">
        <v>627</v>
      </c>
      <c r="W1007" s="1" t="s">
        <v>608</v>
      </c>
    </row>
    <row r="1008" customFormat="false" ht="15" hidden="false" customHeight="true" outlineLevel="0" collapsed="false">
      <c r="A1008" s="1" t="n">
        <v>1007</v>
      </c>
      <c r="B1008" s="24" t="s">
        <v>1178</v>
      </c>
      <c r="C1008" s="1" t="s">
        <v>31</v>
      </c>
      <c r="D1008" s="1" t="s">
        <v>165</v>
      </c>
      <c r="E1008" s="1" t="s">
        <v>170</v>
      </c>
      <c r="F1008" s="1" t="n">
        <v>3</v>
      </c>
      <c r="G1008" s="1" t="n">
        <v>2</v>
      </c>
      <c r="H1008" s="27" t="s">
        <v>242</v>
      </c>
      <c r="I1008" s="1" t="n">
        <v>1</v>
      </c>
      <c r="J1008" s="1" t="n">
        <v>1495.9</v>
      </c>
      <c r="K1008" s="1" t="n">
        <v>1453.4</v>
      </c>
      <c r="L1008" s="26" t="n">
        <v>0.489</v>
      </c>
      <c r="M1008" s="1" t="n">
        <v>18</v>
      </c>
      <c r="N1008" s="1" t="n">
        <v>18</v>
      </c>
      <c r="O1008" s="1" t="n">
        <v>0.95</v>
      </c>
      <c r="P1008" s="1" t="n">
        <v>1</v>
      </c>
      <c r="Q1008" s="1" t="n">
        <v>1</v>
      </c>
      <c r="R1008" s="1" t="n">
        <v>11</v>
      </c>
      <c r="S1008" s="1" t="n">
        <v>-9.2</v>
      </c>
      <c r="T1008" s="1" t="n">
        <v>1506.9</v>
      </c>
      <c r="U1008" s="1" t="n">
        <v>1444.2</v>
      </c>
      <c r="V1008" s="1" t="s">
        <v>817</v>
      </c>
      <c r="W1008" s="1" t="s">
        <v>520</v>
      </c>
    </row>
    <row r="1009" customFormat="false" ht="15" hidden="false" customHeight="true" outlineLevel="0" collapsed="false">
      <c r="A1009" s="1" t="n">
        <v>1008</v>
      </c>
      <c r="B1009" s="24" t="s">
        <v>1179</v>
      </c>
      <c r="C1009" s="1" t="s">
        <v>32</v>
      </c>
      <c r="D1009" s="1" t="s">
        <v>198</v>
      </c>
      <c r="E1009" s="1" t="s">
        <v>191</v>
      </c>
      <c r="F1009" s="1" t="n">
        <v>1</v>
      </c>
      <c r="G1009" s="1" t="n">
        <v>1</v>
      </c>
      <c r="H1009" s="25" t="s">
        <v>239</v>
      </c>
      <c r="I1009" s="1" t="n">
        <v>0</v>
      </c>
      <c r="J1009" s="1" t="n">
        <v>1525.7</v>
      </c>
      <c r="K1009" s="1" t="n">
        <v>1519.3</v>
      </c>
      <c r="L1009" s="26" t="n">
        <v>0.438</v>
      </c>
      <c r="M1009" s="1" t="n">
        <v>19.8</v>
      </c>
      <c r="N1009" s="1" t="n">
        <v>25.3</v>
      </c>
      <c r="O1009" s="1" t="n">
        <v>1</v>
      </c>
      <c r="P1009" s="1" t="n">
        <v>0.9</v>
      </c>
      <c r="Q1009" s="1" t="n">
        <v>1</v>
      </c>
      <c r="R1009" s="1" t="n">
        <v>1.2</v>
      </c>
      <c r="S1009" s="1" t="n">
        <v>-1.6</v>
      </c>
      <c r="T1009" s="1" t="n">
        <v>1526.9</v>
      </c>
      <c r="U1009" s="1" t="n">
        <v>1517.7</v>
      </c>
      <c r="V1009" s="1" t="s">
        <v>1050</v>
      </c>
      <c r="W1009" s="1" t="s">
        <v>498</v>
      </c>
    </row>
    <row r="1010" customFormat="false" ht="15" hidden="false" customHeight="true" outlineLevel="0" collapsed="false">
      <c r="A1010" s="1" t="n">
        <v>1009</v>
      </c>
      <c r="B1010" s="24" t="s">
        <v>1179</v>
      </c>
      <c r="C1010" s="1" t="s">
        <v>32</v>
      </c>
      <c r="D1010" s="1" t="s">
        <v>15</v>
      </c>
      <c r="E1010" s="1" t="s">
        <v>194</v>
      </c>
      <c r="F1010" s="1" t="n">
        <v>4</v>
      </c>
      <c r="G1010" s="1" t="n">
        <v>3</v>
      </c>
      <c r="H1010" s="27" t="s">
        <v>242</v>
      </c>
      <c r="I1010" s="1" t="n">
        <v>1</v>
      </c>
      <c r="J1010" s="1" t="n">
        <v>1729.4</v>
      </c>
      <c r="K1010" s="1" t="n">
        <v>1457.8</v>
      </c>
      <c r="L1010" s="26" t="n">
        <v>0.782</v>
      </c>
      <c r="M1010" s="1" t="n">
        <v>15.1</v>
      </c>
      <c r="N1010" s="1" t="n">
        <v>12.5</v>
      </c>
      <c r="O1010" s="1" t="n">
        <v>0.66</v>
      </c>
      <c r="P1010" s="1" t="n">
        <v>1</v>
      </c>
      <c r="Q1010" s="1" t="n">
        <v>1</v>
      </c>
      <c r="R1010" s="1" t="n">
        <v>4.8</v>
      </c>
      <c r="S1010" s="1" t="n">
        <v>-2.7</v>
      </c>
      <c r="T1010" s="1" t="n">
        <v>1734.2</v>
      </c>
      <c r="U1010" s="1" t="n">
        <v>1455.1</v>
      </c>
      <c r="V1010" s="1" t="s">
        <v>431</v>
      </c>
      <c r="W1010" s="1" t="s">
        <v>417</v>
      </c>
    </row>
    <row r="1011" customFormat="false" ht="15" hidden="false" customHeight="true" outlineLevel="0" collapsed="false">
      <c r="A1011" s="1" t="n">
        <v>1010</v>
      </c>
      <c r="B1011" s="24" t="s">
        <v>1179</v>
      </c>
      <c r="C1011" s="1" t="s">
        <v>32</v>
      </c>
      <c r="D1011" s="1" t="s">
        <v>199</v>
      </c>
      <c r="E1011" s="1" t="s">
        <v>195</v>
      </c>
      <c r="F1011" s="1" t="n">
        <v>1</v>
      </c>
      <c r="G1011" s="1" t="n">
        <v>2</v>
      </c>
      <c r="H1011" s="28" t="s">
        <v>246</v>
      </c>
      <c r="I1011" s="1" t="n">
        <v>1</v>
      </c>
      <c r="J1011" s="1" t="n">
        <v>1454.5</v>
      </c>
      <c r="K1011" s="1" t="n">
        <v>1534</v>
      </c>
      <c r="L1011" s="26" t="n">
        <v>0.322</v>
      </c>
      <c r="M1011" s="1" t="n">
        <v>19.6</v>
      </c>
      <c r="N1011" s="1" t="n">
        <v>20.7</v>
      </c>
      <c r="O1011" s="1" t="n">
        <v>0.9</v>
      </c>
      <c r="P1011" s="1" t="n">
        <v>1.35</v>
      </c>
      <c r="Q1011" s="1" t="n">
        <v>1</v>
      </c>
      <c r="R1011" s="1" t="n">
        <v>-6.3</v>
      </c>
      <c r="S1011" s="1" t="n">
        <v>8.7</v>
      </c>
      <c r="T1011" s="1" t="n">
        <v>1448.2</v>
      </c>
      <c r="U1011" s="1" t="n">
        <v>1542.7</v>
      </c>
      <c r="V1011" s="1" t="s">
        <v>459</v>
      </c>
      <c r="W1011" s="1" t="s">
        <v>586</v>
      </c>
    </row>
    <row r="1012" customFormat="false" ht="15" hidden="false" customHeight="true" outlineLevel="0" collapsed="false">
      <c r="A1012" s="1" t="n">
        <v>1011</v>
      </c>
      <c r="B1012" s="24" t="s">
        <v>1179</v>
      </c>
      <c r="C1012" s="1" t="s">
        <v>32</v>
      </c>
      <c r="D1012" s="1" t="s">
        <v>186</v>
      </c>
      <c r="E1012" s="1" t="s">
        <v>189</v>
      </c>
      <c r="F1012" s="1" t="n">
        <v>0</v>
      </c>
      <c r="G1012" s="1" t="n">
        <v>1</v>
      </c>
      <c r="H1012" s="28" t="s">
        <v>246</v>
      </c>
      <c r="I1012" s="1" t="n">
        <v>1</v>
      </c>
      <c r="J1012" s="1" t="n">
        <v>1460.8</v>
      </c>
      <c r="K1012" s="1" t="n">
        <v>1521.7</v>
      </c>
      <c r="L1012" s="26" t="n">
        <v>0.346</v>
      </c>
      <c r="M1012" s="1" t="n">
        <v>24.9</v>
      </c>
      <c r="N1012" s="1" t="n">
        <v>24.4</v>
      </c>
      <c r="O1012" s="1" t="n">
        <v>0.92</v>
      </c>
      <c r="P1012" s="1" t="n">
        <v>1.35</v>
      </c>
      <c r="Q1012" s="1" t="n">
        <v>1</v>
      </c>
      <c r="R1012" s="1" t="n">
        <v>-8.6</v>
      </c>
      <c r="S1012" s="1" t="n">
        <v>10.9</v>
      </c>
      <c r="T1012" s="1" t="n">
        <v>1452.2</v>
      </c>
      <c r="U1012" s="1" t="n">
        <v>1532.6</v>
      </c>
      <c r="V1012" s="1" t="s">
        <v>683</v>
      </c>
      <c r="W1012" s="1" t="s">
        <v>651</v>
      </c>
    </row>
    <row r="1013" customFormat="false" ht="15" hidden="false" customHeight="true" outlineLevel="0" collapsed="false">
      <c r="A1013" s="1" t="n">
        <v>1012</v>
      </c>
      <c r="B1013" s="24" t="s">
        <v>1179</v>
      </c>
      <c r="C1013" s="1" t="s">
        <v>32</v>
      </c>
      <c r="D1013" s="1" t="s">
        <v>190</v>
      </c>
      <c r="E1013" s="1" t="s">
        <v>183</v>
      </c>
      <c r="F1013" s="1" t="n">
        <v>1</v>
      </c>
      <c r="G1013" s="1" t="n">
        <v>2</v>
      </c>
      <c r="H1013" s="28" t="s">
        <v>246</v>
      </c>
      <c r="I1013" s="1" t="n">
        <v>1</v>
      </c>
      <c r="J1013" s="1" t="n">
        <v>1588.5</v>
      </c>
      <c r="K1013" s="1" t="n">
        <v>1549.7</v>
      </c>
      <c r="L1013" s="26" t="n">
        <v>0.484</v>
      </c>
      <c r="M1013" s="1" t="n">
        <v>31</v>
      </c>
      <c r="N1013" s="1" t="n">
        <v>25.2</v>
      </c>
      <c r="O1013" s="1" t="n">
        <v>1.1</v>
      </c>
      <c r="P1013" s="1" t="n">
        <v>1.35</v>
      </c>
      <c r="Q1013" s="1" t="n">
        <v>1</v>
      </c>
      <c r="R1013" s="1" t="n">
        <v>-15</v>
      </c>
      <c r="S1013" s="1" t="n">
        <v>14.7</v>
      </c>
      <c r="T1013" s="1" t="n">
        <v>1573.6</v>
      </c>
      <c r="U1013" s="1" t="n">
        <v>1564.4</v>
      </c>
      <c r="V1013" s="1" t="s">
        <v>580</v>
      </c>
      <c r="W1013" s="1" t="s">
        <v>1027</v>
      </c>
    </row>
    <row r="1014" customFormat="false" ht="15" hidden="false" customHeight="true" outlineLevel="0" collapsed="false">
      <c r="A1014" s="1" t="n">
        <v>1013</v>
      </c>
      <c r="B1014" s="24" t="s">
        <v>1180</v>
      </c>
      <c r="C1014" s="1" t="s">
        <v>29</v>
      </c>
      <c r="D1014" s="1" t="s">
        <v>128</v>
      </c>
      <c r="E1014" s="1" t="s">
        <v>179</v>
      </c>
      <c r="F1014" s="1" t="n">
        <v>4</v>
      </c>
      <c r="G1014" s="1" t="n">
        <v>0</v>
      </c>
      <c r="H1014" s="27" t="s">
        <v>242</v>
      </c>
      <c r="I1014" s="1" t="n">
        <v>4</v>
      </c>
      <c r="J1014" s="1" t="n">
        <v>1515.4</v>
      </c>
      <c r="K1014" s="1" t="n">
        <v>1441.5</v>
      </c>
      <c r="L1014" s="26" t="n">
        <v>0.534</v>
      </c>
      <c r="M1014" s="1" t="n">
        <v>26.6</v>
      </c>
      <c r="N1014" s="1" t="n">
        <v>22</v>
      </c>
      <c r="O1014" s="1" t="n">
        <v>0.91</v>
      </c>
      <c r="P1014" s="1" t="n">
        <v>1</v>
      </c>
      <c r="Q1014" s="1" t="n">
        <v>1.5</v>
      </c>
      <c r="R1014" s="1" t="n">
        <v>20.4</v>
      </c>
      <c r="S1014" s="1" t="n">
        <v>-10.2</v>
      </c>
      <c r="T1014" s="1" t="n">
        <v>1535.8</v>
      </c>
      <c r="U1014" s="1" t="n">
        <v>1431.3</v>
      </c>
      <c r="V1014" s="1" t="s">
        <v>888</v>
      </c>
      <c r="W1014" s="1" t="s">
        <v>466</v>
      </c>
    </row>
    <row r="1015" customFormat="false" ht="15" hidden="false" customHeight="true" outlineLevel="0" collapsed="false">
      <c r="A1015" s="1" t="n">
        <v>1014</v>
      </c>
      <c r="B1015" s="24" t="s">
        <v>1180</v>
      </c>
      <c r="C1015" s="1" t="s">
        <v>29</v>
      </c>
      <c r="D1015" s="1" t="s">
        <v>125</v>
      </c>
      <c r="E1015" s="1" t="s">
        <v>133</v>
      </c>
      <c r="F1015" s="1" t="n">
        <v>1</v>
      </c>
      <c r="G1015" s="1" t="n">
        <v>2</v>
      </c>
      <c r="H1015" s="28" t="s">
        <v>246</v>
      </c>
      <c r="I1015" s="1" t="n">
        <v>1</v>
      </c>
      <c r="J1015" s="1" t="n">
        <v>1455.5</v>
      </c>
      <c r="K1015" s="1" t="n">
        <v>1386</v>
      </c>
      <c r="L1015" s="26" t="n">
        <v>0.528</v>
      </c>
      <c r="M1015" s="1" t="n">
        <v>25.6</v>
      </c>
      <c r="N1015" s="1" t="n">
        <v>26.9</v>
      </c>
      <c r="O1015" s="1" t="n">
        <v>1.17</v>
      </c>
      <c r="P1015" s="1" t="n">
        <v>1.35</v>
      </c>
      <c r="Q1015" s="1" t="n">
        <v>1</v>
      </c>
      <c r="R1015" s="1" t="n">
        <v>-13.5</v>
      </c>
      <c r="S1015" s="1" t="n">
        <v>16.9</v>
      </c>
      <c r="T1015" s="1" t="n">
        <v>1442</v>
      </c>
      <c r="U1015" s="1" t="n">
        <v>1402.9</v>
      </c>
      <c r="V1015" s="1" t="s">
        <v>666</v>
      </c>
      <c r="W1015" s="1" t="s">
        <v>568</v>
      </c>
    </row>
    <row r="1016" customFormat="false" ht="15" hidden="false" customHeight="true" outlineLevel="0" collapsed="false">
      <c r="A1016" s="1" t="n">
        <v>1015</v>
      </c>
      <c r="B1016" s="24" t="s">
        <v>1180</v>
      </c>
      <c r="C1016" s="1" t="s">
        <v>29</v>
      </c>
      <c r="D1016" s="1" t="s">
        <v>127</v>
      </c>
      <c r="E1016" s="1" t="s">
        <v>21</v>
      </c>
      <c r="F1016" s="1" t="n">
        <v>0</v>
      </c>
      <c r="G1016" s="1" t="n">
        <v>2</v>
      </c>
      <c r="H1016" s="28" t="s">
        <v>246</v>
      </c>
      <c r="I1016" s="1" t="n">
        <v>2</v>
      </c>
      <c r="J1016" s="1" t="n">
        <v>1660.5</v>
      </c>
      <c r="K1016" s="1" t="n">
        <v>1721</v>
      </c>
      <c r="L1016" s="26" t="n">
        <v>0.346</v>
      </c>
      <c r="M1016" s="1" t="n">
        <v>30</v>
      </c>
      <c r="N1016" s="1" t="n">
        <v>35</v>
      </c>
      <c r="O1016" s="1" t="n">
        <v>0.92</v>
      </c>
      <c r="P1016" s="1" t="n">
        <v>1.35</v>
      </c>
      <c r="Q1016" s="1" t="n">
        <v>1.15</v>
      </c>
      <c r="R1016" s="1" t="n">
        <v>-10.4</v>
      </c>
      <c r="S1016" s="1" t="n">
        <v>19.1</v>
      </c>
      <c r="T1016" s="1" t="n">
        <v>1650.1</v>
      </c>
      <c r="U1016" s="1" t="n">
        <v>1740.1</v>
      </c>
      <c r="V1016" s="1" t="s">
        <v>481</v>
      </c>
      <c r="W1016" s="1" t="s">
        <v>722</v>
      </c>
    </row>
    <row r="1017" customFormat="false" ht="15" hidden="false" customHeight="true" outlineLevel="0" collapsed="false">
      <c r="A1017" s="1" t="n">
        <v>1016</v>
      </c>
      <c r="B1017" s="24" t="s">
        <v>1180</v>
      </c>
      <c r="C1017" s="1" t="s">
        <v>29</v>
      </c>
      <c r="D1017" s="1" t="s">
        <v>132</v>
      </c>
      <c r="E1017" s="1" t="s">
        <v>122</v>
      </c>
      <c r="F1017" s="1" t="n">
        <v>1</v>
      </c>
      <c r="G1017" s="1" t="n">
        <v>2</v>
      </c>
      <c r="H1017" s="28" t="s">
        <v>246</v>
      </c>
      <c r="I1017" s="1" t="n">
        <v>1</v>
      </c>
      <c r="J1017" s="1" t="n">
        <v>1635.2</v>
      </c>
      <c r="K1017" s="1" t="n">
        <v>1555.6</v>
      </c>
      <c r="L1017" s="26" t="n">
        <v>0.543</v>
      </c>
      <c r="M1017" s="1" t="n">
        <v>35.4</v>
      </c>
      <c r="N1017" s="1" t="n">
        <v>32.4</v>
      </c>
      <c r="O1017" s="1" t="n">
        <v>1.2</v>
      </c>
      <c r="P1017" s="1" t="n">
        <v>1.35</v>
      </c>
      <c r="Q1017" s="1" t="n">
        <v>1</v>
      </c>
      <c r="R1017" s="1" t="n">
        <v>-19.2</v>
      </c>
      <c r="S1017" s="1" t="n">
        <v>20.8</v>
      </c>
      <c r="T1017" s="1" t="n">
        <v>1616</v>
      </c>
      <c r="U1017" s="1" t="n">
        <v>1576.4</v>
      </c>
      <c r="V1017" s="1" t="s">
        <v>558</v>
      </c>
      <c r="W1017" s="1" t="s">
        <v>442</v>
      </c>
    </row>
    <row r="1018" customFormat="false" ht="15" hidden="false" customHeight="true" outlineLevel="0" collapsed="false">
      <c r="A1018" s="1" t="n">
        <v>1017</v>
      </c>
      <c r="B1018" s="24" t="s">
        <v>1181</v>
      </c>
      <c r="C1018" s="1" t="s">
        <v>30</v>
      </c>
      <c r="D1018" s="1" t="s">
        <v>181</v>
      </c>
      <c r="E1018" s="1" t="s">
        <v>175</v>
      </c>
      <c r="F1018" s="1" t="n">
        <v>5</v>
      </c>
      <c r="G1018" s="1" t="n">
        <v>1</v>
      </c>
      <c r="H1018" s="27" t="s">
        <v>242</v>
      </c>
      <c r="I1018" s="1" t="n">
        <v>4</v>
      </c>
      <c r="J1018" s="1" t="n">
        <v>1583.9</v>
      </c>
      <c r="K1018" s="1" t="n">
        <v>1448.4</v>
      </c>
      <c r="L1018" s="26" t="n">
        <v>0.621</v>
      </c>
      <c r="M1018" s="1" t="n">
        <v>24.9</v>
      </c>
      <c r="N1018" s="1" t="n">
        <v>20.1</v>
      </c>
      <c r="O1018" s="1" t="n">
        <v>0.83</v>
      </c>
      <c r="P1018" s="1" t="n">
        <v>1</v>
      </c>
      <c r="Q1018" s="1" t="n">
        <v>1.5</v>
      </c>
      <c r="R1018" s="1" t="n">
        <v>16.9</v>
      </c>
      <c r="S1018" s="1" t="n">
        <v>-7.6</v>
      </c>
      <c r="T1018" s="1" t="n">
        <v>1600.9</v>
      </c>
      <c r="U1018" s="1" t="n">
        <v>1440.7</v>
      </c>
      <c r="V1018" s="1" t="s">
        <v>617</v>
      </c>
      <c r="W1018" s="1" t="s">
        <v>627</v>
      </c>
    </row>
    <row r="1019" customFormat="false" ht="15" hidden="false" customHeight="true" outlineLevel="0" collapsed="false">
      <c r="A1019" s="1" t="n">
        <v>1018</v>
      </c>
      <c r="B1019" s="24" t="s">
        <v>1182</v>
      </c>
      <c r="C1019" s="1" t="s">
        <v>33</v>
      </c>
      <c r="D1019" s="1" t="s">
        <v>134</v>
      </c>
      <c r="E1019" s="1" t="s">
        <v>17</v>
      </c>
      <c r="F1019" s="1" t="n">
        <v>2</v>
      </c>
      <c r="G1019" s="1" t="n">
        <v>5</v>
      </c>
      <c r="H1019" s="28" t="s">
        <v>246</v>
      </c>
      <c r="I1019" s="1" t="n">
        <v>3</v>
      </c>
      <c r="J1019" s="1" t="n">
        <v>1550.7</v>
      </c>
      <c r="K1019" s="1" t="n">
        <v>1711</v>
      </c>
      <c r="L1019" s="26" t="n">
        <v>0.23</v>
      </c>
      <c r="M1019" s="1" t="n">
        <v>30.7</v>
      </c>
      <c r="N1019" s="1" t="n">
        <v>30.7</v>
      </c>
      <c r="O1019" s="1" t="n">
        <v>0.8</v>
      </c>
      <c r="P1019" s="1" t="n">
        <v>1.35</v>
      </c>
      <c r="Q1019" s="1" t="n">
        <v>1.3</v>
      </c>
      <c r="R1019" s="1" t="n">
        <v>-7</v>
      </c>
      <c r="S1019" s="1" t="n">
        <v>16.2</v>
      </c>
      <c r="T1019" s="1" t="n">
        <v>1543.7</v>
      </c>
      <c r="U1019" s="1" t="n">
        <v>1727.3</v>
      </c>
      <c r="V1019" s="1" t="s">
        <v>658</v>
      </c>
      <c r="W1019" s="1" t="s">
        <v>575</v>
      </c>
    </row>
    <row r="1020" customFormat="false" ht="15" hidden="false" customHeight="true" outlineLevel="0" collapsed="false">
      <c r="A1020" s="1" t="n">
        <v>1019</v>
      </c>
      <c r="B1020" s="24" t="s">
        <v>1183</v>
      </c>
      <c r="C1020" s="1" t="s">
        <v>31</v>
      </c>
      <c r="D1020" s="1" t="s">
        <v>24</v>
      </c>
      <c r="E1020" s="1" t="s">
        <v>146</v>
      </c>
      <c r="F1020" s="1" t="n">
        <v>1</v>
      </c>
      <c r="G1020" s="1" t="n">
        <v>1</v>
      </c>
      <c r="H1020" s="25" t="s">
        <v>239</v>
      </c>
      <c r="I1020" s="1" t="n">
        <v>0</v>
      </c>
      <c r="J1020" s="1" t="n">
        <v>1675</v>
      </c>
      <c r="K1020" s="1" t="n">
        <v>1520.8</v>
      </c>
      <c r="L1020" s="26" t="n">
        <v>0.646</v>
      </c>
      <c r="M1020" s="1" t="n">
        <v>18</v>
      </c>
      <c r="N1020" s="1" t="n">
        <v>23</v>
      </c>
      <c r="O1020" s="1" t="n">
        <v>1</v>
      </c>
      <c r="P1020" s="1" t="n">
        <v>0.9</v>
      </c>
      <c r="Q1020" s="1" t="n">
        <v>1</v>
      </c>
      <c r="R1020" s="1" t="n">
        <v>-2.6</v>
      </c>
      <c r="S1020" s="1" t="n">
        <v>3.3</v>
      </c>
      <c r="T1020" s="1" t="n">
        <v>1672.4</v>
      </c>
      <c r="U1020" s="1" t="n">
        <v>1524.2</v>
      </c>
      <c r="V1020" s="1" t="s">
        <v>638</v>
      </c>
      <c r="W1020" s="1" t="s">
        <v>685</v>
      </c>
    </row>
    <row r="1021" customFormat="false" ht="15" hidden="false" customHeight="true" outlineLevel="0" collapsed="false">
      <c r="A1021" s="1" t="n">
        <v>1020</v>
      </c>
      <c r="B1021" s="24" t="s">
        <v>1184</v>
      </c>
      <c r="C1021" s="1" t="s">
        <v>32</v>
      </c>
      <c r="D1021" s="1" t="s">
        <v>188</v>
      </c>
      <c r="E1021" s="1" t="s">
        <v>185</v>
      </c>
      <c r="F1021" s="1" t="n">
        <v>0</v>
      </c>
      <c r="G1021" s="1" t="n">
        <v>0</v>
      </c>
      <c r="H1021" s="25" t="s">
        <v>239</v>
      </c>
      <c r="I1021" s="1" t="n">
        <v>0</v>
      </c>
      <c r="J1021" s="1" t="n">
        <v>1466.3</v>
      </c>
      <c r="K1021" s="1" t="n">
        <v>1566</v>
      </c>
      <c r="L1021" s="26" t="n">
        <v>0.297</v>
      </c>
      <c r="M1021" s="1" t="n">
        <v>19.6</v>
      </c>
      <c r="N1021" s="1" t="n">
        <v>23</v>
      </c>
      <c r="O1021" s="1" t="n">
        <v>1</v>
      </c>
      <c r="P1021" s="1" t="n">
        <v>1.15</v>
      </c>
      <c r="Q1021" s="1" t="n">
        <v>1</v>
      </c>
      <c r="R1021" s="1" t="n">
        <v>4</v>
      </c>
      <c r="S1021" s="1" t="n">
        <v>-4.7</v>
      </c>
      <c r="T1021" s="1" t="n">
        <v>1470.3</v>
      </c>
      <c r="U1021" s="1" t="n">
        <v>1561.3</v>
      </c>
      <c r="V1021" s="1" t="s">
        <v>615</v>
      </c>
      <c r="W1021" s="1" t="s">
        <v>971</v>
      </c>
    </row>
    <row r="1022" customFormat="false" ht="15" hidden="false" customHeight="true" outlineLevel="0" collapsed="false">
      <c r="A1022" s="1" t="n">
        <v>1021</v>
      </c>
      <c r="B1022" s="24" t="s">
        <v>1184</v>
      </c>
      <c r="C1022" s="1" t="s">
        <v>29</v>
      </c>
      <c r="D1022" s="1" t="s">
        <v>131</v>
      </c>
      <c r="E1022" s="1" t="s">
        <v>138</v>
      </c>
      <c r="F1022" s="1" t="n">
        <v>2</v>
      </c>
      <c r="G1022" s="1" t="n">
        <v>0</v>
      </c>
      <c r="H1022" s="27" t="s">
        <v>242</v>
      </c>
      <c r="I1022" s="1" t="n">
        <v>2</v>
      </c>
      <c r="J1022" s="1" t="n">
        <v>1468.6</v>
      </c>
      <c r="K1022" s="1" t="n">
        <v>1561.1</v>
      </c>
      <c r="L1022" s="26" t="n">
        <v>0.306</v>
      </c>
      <c r="M1022" s="1" t="n">
        <v>27.7</v>
      </c>
      <c r="N1022" s="1" t="n">
        <v>26.9</v>
      </c>
      <c r="O1022" s="1" t="n">
        <v>1.23</v>
      </c>
      <c r="P1022" s="1" t="n">
        <v>1</v>
      </c>
      <c r="Q1022" s="1" t="n">
        <v>1.15</v>
      </c>
      <c r="R1022" s="1" t="n">
        <v>24.8</v>
      </c>
      <c r="S1022" s="1" t="n">
        <v>-18.7</v>
      </c>
      <c r="T1022" s="1" t="n">
        <v>1493.4</v>
      </c>
      <c r="U1022" s="1" t="n">
        <v>1542.5</v>
      </c>
      <c r="V1022" s="1" t="s">
        <v>568</v>
      </c>
      <c r="W1022" s="1" t="s">
        <v>732</v>
      </c>
    </row>
    <row r="1023" customFormat="false" ht="15" hidden="false" customHeight="true" outlineLevel="0" collapsed="false">
      <c r="A1023" s="1" t="n">
        <v>1022</v>
      </c>
      <c r="B1023" s="24" t="s">
        <v>1184</v>
      </c>
      <c r="C1023" s="1" t="s">
        <v>30</v>
      </c>
      <c r="D1023" s="1" t="s">
        <v>182</v>
      </c>
      <c r="E1023" s="1" t="s">
        <v>173</v>
      </c>
      <c r="F1023" s="1" t="n">
        <v>2</v>
      </c>
      <c r="G1023" s="1" t="n">
        <v>0</v>
      </c>
      <c r="H1023" s="27" t="s">
        <v>242</v>
      </c>
      <c r="I1023" s="1" t="n">
        <v>2</v>
      </c>
      <c r="J1023" s="1" t="n">
        <v>1646.1</v>
      </c>
      <c r="K1023" s="1" t="n">
        <v>1516.2</v>
      </c>
      <c r="L1023" s="26" t="n">
        <v>0.613</v>
      </c>
      <c r="M1023" s="1" t="n">
        <v>24.4</v>
      </c>
      <c r="N1023" s="1" t="n">
        <v>15.6</v>
      </c>
      <c r="O1023" s="1" t="n">
        <v>0.84</v>
      </c>
      <c r="P1023" s="1" t="n">
        <v>1</v>
      </c>
      <c r="Q1023" s="1" t="n">
        <v>1.15</v>
      </c>
      <c r="R1023" s="1" t="n">
        <v>14.3</v>
      </c>
      <c r="S1023" s="1" t="n">
        <v>-6</v>
      </c>
      <c r="T1023" s="1" t="n">
        <v>1660.4</v>
      </c>
      <c r="U1023" s="1" t="n">
        <v>1510.1</v>
      </c>
      <c r="V1023" s="1" t="s">
        <v>640</v>
      </c>
      <c r="W1023" s="1" t="s">
        <v>611</v>
      </c>
    </row>
    <row r="1024" customFormat="false" ht="15" hidden="false" customHeight="true" outlineLevel="0" collapsed="false">
      <c r="A1024" s="1" t="n">
        <v>1023</v>
      </c>
      <c r="B1024" s="24" t="s">
        <v>1185</v>
      </c>
      <c r="C1024" s="1" t="s">
        <v>33</v>
      </c>
      <c r="D1024" s="1" t="s">
        <v>149</v>
      </c>
      <c r="E1024" s="1" t="s">
        <v>154</v>
      </c>
      <c r="F1024" s="1" t="n">
        <v>4</v>
      </c>
      <c r="G1024" s="1" t="n">
        <v>2</v>
      </c>
      <c r="H1024" s="27" t="s">
        <v>242</v>
      </c>
      <c r="I1024" s="1" t="n">
        <v>2</v>
      </c>
      <c r="J1024" s="1" t="n">
        <v>1567</v>
      </c>
      <c r="K1024" s="1" t="n">
        <v>1533.7</v>
      </c>
      <c r="L1024" s="26" t="n">
        <v>0.476</v>
      </c>
      <c r="M1024" s="1" t="n">
        <v>20.9</v>
      </c>
      <c r="N1024" s="1" t="n">
        <v>20.9</v>
      </c>
      <c r="O1024" s="1" t="n">
        <v>0.96</v>
      </c>
      <c r="P1024" s="1" t="n">
        <v>1</v>
      </c>
      <c r="Q1024" s="1" t="n">
        <v>1.15</v>
      </c>
      <c r="R1024" s="1" t="n">
        <v>15.2</v>
      </c>
      <c r="S1024" s="1" t="n">
        <v>-11</v>
      </c>
      <c r="T1024" s="1" t="n">
        <v>1582.1</v>
      </c>
      <c r="U1024" s="1" t="n">
        <v>1522.7</v>
      </c>
      <c r="V1024" s="1" t="s">
        <v>953</v>
      </c>
      <c r="W1024" s="1" t="s">
        <v>746</v>
      </c>
    </row>
    <row r="1025" customFormat="false" ht="15" hidden="false" customHeight="true" outlineLevel="0" collapsed="false">
      <c r="A1025" s="1" t="n">
        <v>1024</v>
      </c>
      <c r="B1025" s="24" t="s">
        <v>1186</v>
      </c>
      <c r="C1025" s="1" t="s">
        <v>31</v>
      </c>
      <c r="D1025" s="1" t="s">
        <v>164</v>
      </c>
      <c r="E1025" s="1" t="s">
        <v>178</v>
      </c>
      <c r="F1025" s="1" t="n">
        <v>2</v>
      </c>
      <c r="G1025" s="1" t="n">
        <v>0</v>
      </c>
      <c r="H1025" s="27" t="s">
        <v>242</v>
      </c>
      <c r="I1025" s="1" t="n">
        <v>2</v>
      </c>
      <c r="J1025" s="1" t="n">
        <v>1585.1</v>
      </c>
      <c r="K1025" s="1" t="n">
        <v>1514.1</v>
      </c>
      <c r="L1025" s="26" t="n">
        <v>0.53</v>
      </c>
      <c r="M1025" s="1" t="n">
        <v>24.1</v>
      </c>
      <c r="N1025" s="1" t="n">
        <v>19.9</v>
      </c>
      <c r="O1025" s="1" t="n">
        <v>0.91</v>
      </c>
      <c r="P1025" s="1" t="n">
        <v>1</v>
      </c>
      <c r="Q1025" s="1" t="n">
        <v>1.15</v>
      </c>
      <c r="R1025" s="1" t="n">
        <v>16.1</v>
      </c>
      <c r="S1025" s="1" t="n">
        <v>-9.4</v>
      </c>
      <c r="T1025" s="1" t="n">
        <v>1601.3</v>
      </c>
      <c r="U1025" s="1" t="n">
        <v>1504.7</v>
      </c>
      <c r="V1025" s="1" t="s">
        <v>736</v>
      </c>
      <c r="W1025" s="1" t="s">
        <v>584</v>
      </c>
    </row>
    <row r="1026" customFormat="false" ht="15" hidden="false" customHeight="true" outlineLevel="0" collapsed="false">
      <c r="A1026" s="1" t="n">
        <v>1025</v>
      </c>
      <c r="B1026" s="24" t="s">
        <v>1187</v>
      </c>
      <c r="C1026" s="1" t="s">
        <v>30</v>
      </c>
      <c r="D1026" s="1" t="s">
        <v>176</v>
      </c>
      <c r="E1026" s="1" t="s">
        <v>18</v>
      </c>
      <c r="F1026" s="1" t="n">
        <v>1</v>
      </c>
      <c r="G1026" s="1" t="n">
        <v>0</v>
      </c>
      <c r="H1026" s="27" t="s">
        <v>242</v>
      </c>
      <c r="I1026" s="1" t="n">
        <v>1</v>
      </c>
      <c r="J1026" s="1" t="n">
        <v>1477.5</v>
      </c>
      <c r="K1026" s="1" t="n">
        <v>1712.6</v>
      </c>
      <c r="L1026" s="26" t="n">
        <v>0.162</v>
      </c>
      <c r="M1026" s="1" t="n">
        <v>36.5</v>
      </c>
      <c r="N1026" s="1" t="n">
        <v>35</v>
      </c>
      <c r="O1026" s="1" t="n">
        <v>1.59</v>
      </c>
      <c r="P1026" s="1" t="n">
        <v>1</v>
      </c>
      <c r="Q1026" s="1" t="n">
        <v>1</v>
      </c>
      <c r="R1026" s="1" t="n">
        <v>34.2</v>
      </c>
      <c r="S1026" s="1" t="n">
        <v>-29.3</v>
      </c>
      <c r="T1026" s="1" t="n">
        <v>1511.7</v>
      </c>
      <c r="U1026" s="1" t="n">
        <v>1683.3</v>
      </c>
      <c r="V1026" s="1" t="s">
        <v>726</v>
      </c>
      <c r="W1026" s="1" t="s">
        <v>618</v>
      </c>
    </row>
    <row r="1027" customFormat="false" ht="15" hidden="false" customHeight="true" outlineLevel="0" collapsed="false">
      <c r="A1027" s="1" t="n">
        <v>1026</v>
      </c>
      <c r="B1027" s="24" t="s">
        <v>1188</v>
      </c>
      <c r="C1027" s="1" t="s">
        <v>33</v>
      </c>
      <c r="D1027" s="1" t="s">
        <v>144</v>
      </c>
      <c r="E1027" s="1" t="s">
        <v>150</v>
      </c>
      <c r="F1027" s="1" t="n">
        <v>4</v>
      </c>
      <c r="G1027" s="1" t="n">
        <v>1</v>
      </c>
      <c r="H1027" s="27" t="s">
        <v>242</v>
      </c>
      <c r="I1027" s="1" t="n">
        <v>3</v>
      </c>
      <c r="J1027" s="1" t="n">
        <v>1588.3</v>
      </c>
      <c r="K1027" s="1" t="n">
        <v>1477.3</v>
      </c>
      <c r="L1027" s="26" t="n">
        <v>0.587</v>
      </c>
      <c r="M1027" s="1" t="n">
        <v>22.4</v>
      </c>
      <c r="N1027" s="1" t="n">
        <v>21.3</v>
      </c>
      <c r="O1027" s="1" t="n">
        <v>0.86</v>
      </c>
      <c r="P1027" s="1" t="n">
        <v>1</v>
      </c>
      <c r="Q1027" s="1" t="n">
        <v>1.3</v>
      </c>
      <c r="R1027" s="1" t="n">
        <v>16</v>
      </c>
      <c r="S1027" s="1" t="n">
        <v>-8.8</v>
      </c>
      <c r="T1027" s="1" t="n">
        <v>1604.3</v>
      </c>
      <c r="U1027" s="1" t="n">
        <v>1468.6</v>
      </c>
      <c r="V1027" s="1" t="s">
        <v>634</v>
      </c>
      <c r="W1027" s="1" t="s">
        <v>695</v>
      </c>
    </row>
    <row r="1028" customFormat="false" ht="15" hidden="false" customHeight="true" outlineLevel="0" collapsed="false">
      <c r="A1028" s="1" t="n">
        <v>1027</v>
      </c>
      <c r="B1028" s="24" t="s">
        <v>1189</v>
      </c>
      <c r="C1028" s="1" t="s">
        <v>31</v>
      </c>
      <c r="D1028" s="1" t="s">
        <v>177</v>
      </c>
      <c r="E1028" s="1" t="s">
        <v>147</v>
      </c>
      <c r="F1028" s="1" t="n">
        <v>4</v>
      </c>
      <c r="G1028" s="1" t="n">
        <v>1</v>
      </c>
      <c r="H1028" s="27" t="s">
        <v>242</v>
      </c>
      <c r="I1028" s="1" t="n">
        <v>3</v>
      </c>
      <c r="J1028" s="1" t="n">
        <v>1620.9</v>
      </c>
      <c r="K1028" s="1" t="n">
        <v>1480.3</v>
      </c>
      <c r="L1028" s="26" t="n">
        <v>0.627</v>
      </c>
      <c r="M1028" s="1" t="n">
        <v>21.4</v>
      </c>
      <c r="N1028" s="1" t="n">
        <v>17.3</v>
      </c>
      <c r="O1028" s="1" t="n">
        <v>0.82</v>
      </c>
      <c r="P1028" s="1" t="n">
        <v>1</v>
      </c>
      <c r="Q1028" s="1" t="n">
        <v>1.3</v>
      </c>
      <c r="R1028" s="1" t="n">
        <v>14.4</v>
      </c>
      <c r="S1028" s="1" t="n">
        <v>-6.4</v>
      </c>
      <c r="T1028" s="1" t="n">
        <v>1635.3</v>
      </c>
      <c r="U1028" s="1" t="n">
        <v>1473.9</v>
      </c>
      <c r="V1028" s="1" t="s">
        <v>634</v>
      </c>
      <c r="W1028" s="1" t="s">
        <v>551</v>
      </c>
    </row>
    <row r="1029" customFormat="false" ht="15" hidden="false" customHeight="true" outlineLevel="0" collapsed="false">
      <c r="A1029" s="1" t="n">
        <v>1028</v>
      </c>
      <c r="B1029" s="24" t="s">
        <v>1190</v>
      </c>
      <c r="C1029" s="1" t="s">
        <v>30</v>
      </c>
      <c r="D1029" s="1" t="s">
        <v>16</v>
      </c>
      <c r="E1029" s="1" t="s">
        <v>119</v>
      </c>
      <c r="F1029" s="1" t="n">
        <v>1</v>
      </c>
      <c r="G1029" s="1" t="n">
        <v>0</v>
      </c>
      <c r="H1029" s="27" t="s">
        <v>242</v>
      </c>
      <c r="I1029" s="1" t="n">
        <v>1</v>
      </c>
      <c r="J1029" s="1" t="n">
        <v>1626.2</v>
      </c>
      <c r="K1029" s="1" t="n">
        <v>1498.4</v>
      </c>
      <c r="L1029" s="26" t="n">
        <v>0.61</v>
      </c>
      <c r="M1029" s="1" t="n">
        <v>19.3</v>
      </c>
      <c r="N1029" s="1" t="n">
        <v>16.8</v>
      </c>
      <c r="O1029" s="1" t="n">
        <v>0.84</v>
      </c>
      <c r="P1029" s="1" t="n">
        <v>1</v>
      </c>
      <c r="Q1029" s="1" t="n">
        <v>1</v>
      </c>
      <c r="R1029" s="1" t="n">
        <v>9.5</v>
      </c>
      <c r="S1029" s="1" t="n">
        <v>-6.6</v>
      </c>
      <c r="T1029" s="1" t="n">
        <v>1635.7</v>
      </c>
      <c r="U1029" s="1" t="n">
        <v>1491.8</v>
      </c>
      <c r="V1029" s="1" t="s">
        <v>397</v>
      </c>
      <c r="W1029" s="1" t="s">
        <v>609</v>
      </c>
    </row>
    <row r="1030" customFormat="false" ht="15" hidden="false" customHeight="true" outlineLevel="0" collapsed="false">
      <c r="A1030" s="1" t="n">
        <v>1029</v>
      </c>
      <c r="B1030" s="24" t="s">
        <v>1191</v>
      </c>
      <c r="C1030" s="1" t="s">
        <v>29</v>
      </c>
      <c r="D1030" s="1" t="s">
        <v>152</v>
      </c>
      <c r="E1030" s="1" t="s">
        <v>180</v>
      </c>
      <c r="F1030" s="1" t="n">
        <v>0</v>
      </c>
      <c r="G1030" s="1" t="n">
        <v>2</v>
      </c>
      <c r="H1030" s="28" t="s">
        <v>246</v>
      </c>
      <c r="I1030" s="1" t="n">
        <v>2</v>
      </c>
      <c r="J1030" s="1" t="n">
        <v>1542.2</v>
      </c>
      <c r="K1030" s="1" t="n">
        <v>1511.7</v>
      </c>
      <c r="L1030" s="26" t="n">
        <v>0.472</v>
      </c>
      <c r="M1030" s="1" t="n">
        <v>31.7</v>
      </c>
      <c r="N1030" s="1" t="n">
        <v>32.7</v>
      </c>
      <c r="O1030" s="1" t="n">
        <v>1.08</v>
      </c>
      <c r="P1030" s="1" t="n">
        <v>1.35</v>
      </c>
      <c r="Q1030" s="1" t="n">
        <v>1.15</v>
      </c>
      <c r="R1030" s="1" t="n">
        <v>-15</v>
      </c>
      <c r="S1030" s="1" t="n">
        <v>21.9</v>
      </c>
      <c r="T1030" s="1" t="n">
        <v>1527.2</v>
      </c>
      <c r="U1030" s="1" t="n">
        <v>1533.7</v>
      </c>
      <c r="V1030" s="1" t="s">
        <v>831</v>
      </c>
      <c r="W1030" s="1" t="s">
        <v>568</v>
      </c>
    </row>
    <row r="1031" customFormat="false" ht="15" hidden="false" customHeight="true" outlineLevel="0" collapsed="false">
      <c r="A1031" s="1" t="n">
        <v>1030</v>
      </c>
      <c r="B1031" s="24" t="s">
        <v>1191</v>
      </c>
      <c r="C1031" s="1" t="s">
        <v>33</v>
      </c>
      <c r="D1031" s="1" t="s">
        <v>158</v>
      </c>
      <c r="E1031" s="1" t="s">
        <v>155</v>
      </c>
      <c r="F1031" s="1" t="n">
        <v>1</v>
      </c>
      <c r="G1031" s="1" t="n">
        <v>1</v>
      </c>
      <c r="H1031" s="25" t="s">
        <v>239</v>
      </c>
      <c r="I1031" s="1" t="n">
        <v>0</v>
      </c>
      <c r="J1031" s="1" t="n">
        <v>1537.9</v>
      </c>
      <c r="K1031" s="1" t="n">
        <v>1608.8</v>
      </c>
      <c r="L1031" s="26" t="n">
        <v>0.333</v>
      </c>
      <c r="M1031" s="1" t="n">
        <v>23</v>
      </c>
      <c r="N1031" s="1" t="n">
        <v>25.3</v>
      </c>
      <c r="O1031" s="1" t="n">
        <v>1</v>
      </c>
      <c r="P1031" s="1" t="n">
        <v>1.15</v>
      </c>
      <c r="Q1031" s="1" t="n">
        <v>1</v>
      </c>
      <c r="R1031" s="1" t="n">
        <v>3.8</v>
      </c>
      <c r="S1031" s="1" t="n">
        <v>-4.2</v>
      </c>
      <c r="T1031" s="1" t="n">
        <v>1541.8</v>
      </c>
      <c r="U1031" s="1" t="n">
        <v>1604.5</v>
      </c>
      <c r="V1031" s="1" t="s">
        <v>595</v>
      </c>
      <c r="W1031" s="1" t="s">
        <v>803</v>
      </c>
    </row>
    <row r="1032" customFormat="false" ht="15" hidden="false" customHeight="true" outlineLevel="0" collapsed="false">
      <c r="A1032" s="1" t="n">
        <v>1031</v>
      </c>
      <c r="B1032" s="24" t="s">
        <v>1191</v>
      </c>
      <c r="C1032" s="1" t="s">
        <v>31</v>
      </c>
      <c r="D1032" s="1" t="s">
        <v>140</v>
      </c>
      <c r="E1032" s="1" t="s">
        <v>136</v>
      </c>
      <c r="F1032" s="1" t="n">
        <v>2</v>
      </c>
      <c r="G1032" s="1" t="n">
        <v>1</v>
      </c>
      <c r="H1032" s="27" t="s">
        <v>242</v>
      </c>
      <c r="I1032" s="1" t="n">
        <v>1</v>
      </c>
      <c r="J1032" s="1" t="n">
        <v>1583.4</v>
      </c>
      <c r="K1032" s="1" t="n">
        <v>1526.1</v>
      </c>
      <c r="L1032" s="26" t="n">
        <v>0.511</v>
      </c>
      <c r="M1032" s="1" t="n">
        <v>18.6</v>
      </c>
      <c r="N1032" s="1" t="n">
        <v>19.4</v>
      </c>
      <c r="O1032" s="1" t="n">
        <v>0.93</v>
      </c>
      <c r="P1032" s="1" t="n">
        <v>1</v>
      </c>
      <c r="Q1032" s="1" t="n">
        <v>1</v>
      </c>
      <c r="R1032" s="1" t="n">
        <v>10.9</v>
      </c>
      <c r="S1032" s="1" t="n">
        <v>-9.5</v>
      </c>
      <c r="T1032" s="1" t="n">
        <v>1594.4</v>
      </c>
      <c r="U1032" s="1" t="n">
        <v>1516.6</v>
      </c>
      <c r="V1032" s="1" t="s">
        <v>397</v>
      </c>
      <c r="W1032" s="1" t="s">
        <v>452</v>
      </c>
    </row>
    <row r="1033" customFormat="false" ht="15" hidden="false" customHeight="true" outlineLevel="0" collapsed="false">
      <c r="A1033" s="1" t="n">
        <v>1032</v>
      </c>
      <c r="B1033" s="24" t="s">
        <v>1191</v>
      </c>
      <c r="C1033" s="1" t="s">
        <v>29</v>
      </c>
      <c r="D1033" s="1" t="s">
        <v>121</v>
      </c>
      <c r="E1033" s="1" t="s">
        <v>153</v>
      </c>
      <c r="F1033" s="1" t="n">
        <v>0</v>
      </c>
      <c r="G1033" s="1" t="n">
        <v>2</v>
      </c>
      <c r="H1033" s="28" t="s">
        <v>246</v>
      </c>
      <c r="I1033" s="1" t="n">
        <v>2</v>
      </c>
      <c r="J1033" s="1" t="n">
        <v>1536.3</v>
      </c>
      <c r="K1033" s="1" t="n">
        <v>1541.5</v>
      </c>
      <c r="L1033" s="26" t="n">
        <v>0.421</v>
      </c>
      <c r="M1033" s="1" t="n">
        <v>29.3</v>
      </c>
      <c r="N1033" s="1" t="n">
        <v>39</v>
      </c>
      <c r="O1033" s="1" t="n">
        <v>0.99</v>
      </c>
      <c r="P1033" s="1" t="n">
        <v>1.35</v>
      </c>
      <c r="Q1033" s="1" t="n">
        <v>1.15</v>
      </c>
      <c r="R1033" s="1" t="n">
        <v>-12.3</v>
      </c>
      <c r="S1033" s="1" t="n">
        <v>24.2</v>
      </c>
      <c r="T1033" s="1" t="n">
        <v>1523.9</v>
      </c>
      <c r="U1033" s="1" t="n">
        <v>1565.7</v>
      </c>
      <c r="V1033" s="1" t="s">
        <v>452</v>
      </c>
      <c r="W1033" s="1" t="s">
        <v>469</v>
      </c>
    </row>
    <row r="1034" customFormat="false" ht="15" hidden="false" customHeight="true" outlineLevel="0" collapsed="false">
      <c r="A1034" s="1" t="n">
        <v>1033</v>
      </c>
      <c r="B1034" s="24" t="s">
        <v>1192</v>
      </c>
      <c r="C1034" s="1" t="s">
        <v>32</v>
      </c>
      <c r="D1034" s="1" t="s">
        <v>196</v>
      </c>
      <c r="E1034" s="1" t="s">
        <v>197</v>
      </c>
      <c r="F1034" s="1" t="n">
        <v>1</v>
      </c>
      <c r="G1034" s="1" t="n">
        <v>1</v>
      </c>
      <c r="H1034" s="25" t="s">
        <v>239</v>
      </c>
      <c r="I1034" s="1" t="n">
        <v>0</v>
      </c>
      <c r="J1034" s="1" t="n">
        <v>1622.4</v>
      </c>
      <c r="K1034" s="1" t="n">
        <v>1582.8</v>
      </c>
      <c r="L1034" s="26" t="n">
        <v>0.485</v>
      </c>
      <c r="M1034" s="1" t="n">
        <v>19.8</v>
      </c>
      <c r="N1034" s="1" t="n">
        <v>23</v>
      </c>
      <c r="O1034" s="1" t="n">
        <v>1</v>
      </c>
      <c r="P1034" s="1" t="n">
        <v>0.9</v>
      </c>
      <c r="Q1034" s="1" t="n">
        <v>1</v>
      </c>
      <c r="R1034" s="1" t="n">
        <v>0.3</v>
      </c>
      <c r="S1034" s="1" t="n">
        <v>-0.3</v>
      </c>
      <c r="T1034" s="1" t="n">
        <v>1622.7</v>
      </c>
      <c r="U1034" s="1" t="n">
        <v>1582.4</v>
      </c>
      <c r="V1034" s="1" t="s">
        <v>577</v>
      </c>
      <c r="W1034" s="1" t="s">
        <v>632</v>
      </c>
    </row>
    <row r="1035" customFormat="false" ht="15" hidden="false" customHeight="true" outlineLevel="0" collapsed="false">
      <c r="A1035" s="1" t="n">
        <v>1034</v>
      </c>
      <c r="B1035" s="24" t="s">
        <v>1193</v>
      </c>
      <c r="C1035" s="1" t="s">
        <v>30</v>
      </c>
      <c r="D1035" s="1" t="s">
        <v>151</v>
      </c>
      <c r="E1035" s="1" t="s">
        <v>118</v>
      </c>
      <c r="F1035" s="1" t="n">
        <v>2</v>
      </c>
      <c r="G1035" s="1" t="n">
        <v>1</v>
      </c>
      <c r="H1035" s="27" t="s">
        <v>242</v>
      </c>
      <c r="I1035" s="1" t="n">
        <v>1</v>
      </c>
      <c r="J1035" s="1" t="n">
        <v>1465.6</v>
      </c>
      <c r="K1035" s="1" t="n">
        <v>1515.4</v>
      </c>
      <c r="L1035" s="26" t="n">
        <v>0.36</v>
      </c>
      <c r="M1035" s="1" t="n">
        <v>22.5</v>
      </c>
      <c r="N1035" s="1" t="n">
        <v>18.2</v>
      </c>
      <c r="O1035" s="1" t="n">
        <v>1.12</v>
      </c>
      <c r="P1035" s="1" t="n">
        <v>1</v>
      </c>
      <c r="Q1035" s="1" t="n">
        <v>1</v>
      </c>
      <c r="R1035" s="1" t="n">
        <v>16.6</v>
      </c>
      <c r="S1035" s="1" t="n">
        <v>-11.6</v>
      </c>
      <c r="T1035" s="1" t="n">
        <v>1482.2</v>
      </c>
      <c r="U1035" s="1" t="n">
        <v>1503.8</v>
      </c>
      <c r="V1035" s="1" t="s">
        <v>454</v>
      </c>
      <c r="W1035" s="1" t="s">
        <v>646</v>
      </c>
    </row>
    <row r="1036" customFormat="false" ht="15" hidden="false" customHeight="true" outlineLevel="0" collapsed="false">
      <c r="A1036" s="1" t="n">
        <v>1035</v>
      </c>
      <c r="B1036" s="24" t="s">
        <v>1194</v>
      </c>
      <c r="C1036" s="1" t="s">
        <v>33</v>
      </c>
      <c r="D1036" s="1" t="s">
        <v>171</v>
      </c>
      <c r="E1036" s="1" t="s">
        <v>161</v>
      </c>
      <c r="F1036" s="1" t="n">
        <v>1</v>
      </c>
      <c r="G1036" s="1" t="n">
        <v>0</v>
      </c>
      <c r="H1036" s="27" t="s">
        <v>242</v>
      </c>
      <c r="I1036" s="1" t="n">
        <v>1</v>
      </c>
      <c r="J1036" s="1" t="n">
        <v>1488.6</v>
      </c>
      <c r="K1036" s="1" t="n">
        <v>1569.5</v>
      </c>
      <c r="L1036" s="26" t="n">
        <v>0.32</v>
      </c>
      <c r="M1036" s="1" t="n">
        <v>23.5</v>
      </c>
      <c r="N1036" s="1" t="n">
        <v>27.7</v>
      </c>
      <c r="O1036" s="1" t="n">
        <v>1.2</v>
      </c>
      <c r="P1036" s="1" t="n">
        <v>1</v>
      </c>
      <c r="Q1036" s="1" t="n">
        <v>1</v>
      </c>
      <c r="R1036" s="1" t="n">
        <v>18.3</v>
      </c>
      <c r="S1036" s="1" t="n">
        <v>-18.8</v>
      </c>
      <c r="T1036" s="1" t="n">
        <v>1507</v>
      </c>
      <c r="U1036" s="1" t="n">
        <v>1550.7</v>
      </c>
      <c r="V1036" s="1" t="s">
        <v>568</v>
      </c>
      <c r="W1036" s="1" t="s">
        <v>539</v>
      </c>
    </row>
    <row r="1037" customFormat="false" ht="15" hidden="false" customHeight="true" outlineLevel="0" collapsed="false">
      <c r="A1037" s="1" t="n">
        <v>1036</v>
      </c>
      <c r="B1037" s="24" t="s">
        <v>1194</v>
      </c>
      <c r="C1037" s="1" t="s">
        <v>33</v>
      </c>
      <c r="D1037" s="1" t="s">
        <v>156</v>
      </c>
      <c r="E1037" s="1" t="s">
        <v>120</v>
      </c>
      <c r="F1037" s="1" t="n">
        <v>1</v>
      </c>
      <c r="G1037" s="1" t="n">
        <v>1</v>
      </c>
      <c r="H1037" s="25" t="s">
        <v>239</v>
      </c>
      <c r="I1037" s="1" t="n">
        <v>0</v>
      </c>
      <c r="J1037" s="1" t="n">
        <v>1530.4</v>
      </c>
      <c r="K1037" s="1" t="n">
        <v>1437</v>
      </c>
      <c r="L1037" s="26" t="n">
        <v>0.562</v>
      </c>
      <c r="M1037" s="1" t="n">
        <v>19.8</v>
      </c>
      <c r="N1037" s="1" t="n">
        <v>19.6</v>
      </c>
      <c r="O1037" s="1" t="n">
        <v>1</v>
      </c>
      <c r="P1037" s="1" t="n">
        <v>0.9</v>
      </c>
      <c r="Q1037" s="1" t="n">
        <v>1</v>
      </c>
      <c r="R1037" s="1" t="n">
        <v>-1.2</v>
      </c>
      <c r="S1037" s="1" t="n">
        <v>1.2</v>
      </c>
      <c r="T1037" s="1" t="n">
        <v>1529.2</v>
      </c>
      <c r="U1037" s="1" t="n">
        <v>1438.2</v>
      </c>
      <c r="V1037" s="1" t="s">
        <v>652</v>
      </c>
      <c r="W1037" s="1" t="s">
        <v>663</v>
      </c>
    </row>
    <row r="1038" customFormat="false" ht="15" hidden="false" customHeight="true" outlineLevel="0" collapsed="false">
      <c r="A1038" s="1" t="n">
        <v>1037</v>
      </c>
      <c r="B1038" s="24" t="s">
        <v>1194</v>
      </c>
      <c r="C1038" s="1" t="s">
        <v>33</v>
      </c>
      <c r="D1038" s="1" t="s">
        <v>143</v>
      </c>
      <c r="E1038" s="1" t="s">
        <v>159</v>
      </c>
      <c r="F1038" s="1" t="n">
        <v>1</v>
      </c>
      <c r="G1038" s="1" t="n">
        <v>2</v>
      </c>
      <c r="H1038" s="28" t="s">
        <v>246</v>
      </c>
      <c r="I1038" s="1" t="n">
        <v>1</v>
      </c>
      <c r="J1038" s="1" t="n">
        <v>1504</v>
      </c>
      <c r="K1038" s="1" t="n">
        <v>1486.8</v>
      </c>
      <c r="L1038" s="26" t="n">
        <v>0.453</v>
      </c>
      <c r="M1038" s="1" t="n">
        <v>26.8</v>
      </c>
      <c r="N1038" s="1" t="n">
        <v>28.2</v>
      </c>
      <c r="O1038" s="1" t="n">
        <v>1.04</v>
      </c>
      <c r="P1038" s="1" t="n">
        <v>1.35</v>
      </c>
      <c r="Q1038" s="1" t="n">
        <v>1</v>
      </c>
      <c r="R1038" s="1" t="n">
        <v>-12.1</v>
      </c>
      <c r="S1038" s="1" t="n">
        <v>15.6</v>
      </c>
      <c r="T1038" s="1" t="n">
        <v>1491.9</v>
      </c>
      <c r="U1038" s="1" t="n">
        <v>1502.3</v>
      </c>
      <c r="V1038" s="1" t="s">
        <v>597</v>
      </c>
      <c r="W1038" s="1" t="s">
        <v>734</v>
      </c>
    </row>
    <row r="1039" customFormat="false" ht="15" hidden="false" customHeight="true" outlineLevel="0" collapsed="false">
      <c r="A1039" s="1" t="n">
        <v>1038</v>
      </c>
      <c r="B1039" s="24" t="s">
        <v>1195</v>
      </c>
      <c r="C1039" s="1" t="s">
        <v>29</v>
      </c>
      <c r="D1039" s="1" t="s">
        <v>130</v>
      </c>
      <c r="E1039" s="1" t="s">
        <v>23</v>
      </c>
      <c r="F1039" s="1" t="n">
        <v>5</v>
      </c>
      <c r="G1039" s="1" t="n">
        <v>1</v>
      </c>
      <c r="H1039" s="27" t="s">
        <v>242</v>
      </c>
      <c r="I1039" s="1" t="n">
        <v>4</v>
      </c>
      <c r="J1039" s="1" t="n">
        <v>1665.6</v>
      </c>
      <c r="K1039" s="1" t="n">
        <v>1617.2</v>
      </c>
      <c r="L1039" s="26" t="n">
        <v>0.498</v>
      </c>
      <c r="M1039" s="1" t="n">
        <v>31</v>
      </c>
      <c r="N1039" s="1" t="n">
        <v>30.8</v>
      </c>
      <c r="O1039" s="1" t="n">
        <v>0.94</v>
      </c>
      <c r="P1039" s="1" t="n">
        <v>1</v>
      </c>
      <c r="Q1039" s="1" t="n">
        <v>1.5</v>
      </c>
      <c r="R1039" s="1" t="n">
        <v>24.9</v>
      </c>
      <c r="S1039" s="1" t="n">
        <v>-15.5</v>
      </c>
      <c r="T1039" s="1" t="n">
        <v>1690.5</v>
      </c>
      <c r="U1039" s="1" t="n">
        <v>1601.8</v>
      </c>
      <c r="V1039" s="1" t="s">
        <v>418</v>
      </c>
      <c r="W1039" s="1" t="s">
        <v>481</v>
      </c>
    </row>
    <row r="1040" customFormat="false" ht="15" hidden="false" customHeight="true" outlineLevel="0" collapsed="false">
      <c r="A1040" s="1" t="n">
        <v>1039</v>
      </c>
      <c r="B1040" s="24" t="s">
        <v>1195</v>
      </c>
      <c r="C1040" s="1" t="s">
        <v>32</v>
      </c>
      <c r="D1040" s="1" t="s">
        <v>184</v>
      </c>
      <c r="E1040" s="1" t="s">
        <v>193</v>
      </c>
      <c r="F1040" s="1" t="n">
        <v>3</v>
      </c>
      <c r="G1040" s="1" t="n">
        <v>1</v>
      </c>
      <c r="H1040" s="27" t="s">
        <v>242</v>
      </c>
      <c r="I1040" s="1" t="n">
        <v>2</v>
      </c>
      <c r="J1040" s="1" t="n">
        <v>1669.1</v>
      </c>
      <c r="K1040" s="1" t="n">
        <v>1484.4</v>
      </c>
      <c r="L1040" s="26" t="n">
        <v>0.685</v>
      </c>
      <c r="M1040" s="1" t="n">
        <v>20.3</v>
      </c>
      <c r="N1040" s="1" t="n">
        <v>14.3</v>
      </c>
      <c r="O1040" s="1" t="n">
        <v>0.77</v>
      </c>
      <c r="P1040" s="1" t="n">
        <v>1</v>
      </c>
      <c r="Q1040" s="1" t="n">
        <v>1.15</v>
      </c>
      <c r="R1040" s="1" t="n">
        <v>10.5</v>
      </c>
      <c r="S1040" s="1" t="n">
        <v>-4.5</v>
      </c>
      <c r="T1040" s="1" t="n">
        <v>1679.6</v>
      </c>
      <c r="U1040" s="1" t="n">
        <v>1479.9</v>
      </c>
      <c r="V1040" s="1" t="s">
        <v>575</v>
      </c>
      <c r="W1040" s="1" t="s">
        <v>544</v>
      </c>
    </row>
    <row r="1041" customFormat="false" ht="15" hidden="false" customHeight="true" outlineLevel="0" collapsed="false">
      <c r="A1041" s="1" t="n">
        <v>1040</v>
      </c>
      <c r="B1041" s="24" t="s">
        <v>1196</v>
      </c>
      <c r="C1041" s="1" t="s">
        <v>31</v>
      </c>
      <c r="D1041" s="1" t="s">
        <v>145</v>
      </c>
      <c r="E1041" s="1" t="s">
        <v>19</v>
      </c>
      <c r="F1041" s="1" t="n">
        <v>1</v>
      </c>
      <c r="G1041" s="1" t="n">
        <v>1</v>
      </c>
      <c r="H1041" s="25" t="s">
        <v>239</v>
      </c>
      <c r="I1041" s="1" t="n">
        <v>0</v>
      </c>
      <c r="J1041" s="1" t="n">
        <v>1589.8</v>
      </c>
      <c r="K1041" s="1" t="n">
        <v>1733</v>
      </c>
      <c r="L1041" s="26" t="n">
        <v>0.247</v>
      </c>
      <c r="M1041" s="1" t="n">
        <v>23</v>
      </c>
      <c r="N1041" s="1" t="n">
        <v>26.4</v>
      </c>
      <c r="O1041" s="1" t="n">
        <v>1</v>
      </c>
      <c r="P1041" s="1" t="n">
        <v>1.15</v>
      </c>
      <c r="Q1041" s="1" t="n">
        <v>1</v>
      </c>
      <c r="R1041" s="1" t="n">
        <v>5.8</v>
      </c>
      <c r="S1041" s="1" t="n">
        <v>-6.7</v>
      </c>
      <c r="T1041" s="1" t="n">
        <v>1595.6</v>
      </c>
      <c r="U1041" s="1" t="n">
        <v>1726.3</v>
      </c>
      <c r="V1041" s="1" t="s">
        <v>602</v>
      </c>
      <c r="W1041" s="1" t="s">
        <v>547</v>
      </c>
    </row>
    <row r="1042" customFormat="false" ht="15" hidden="false" customHeight="true" outlineLevel="0" collapsed="false">
      <c r="A1042" s="1" t="n">
        <v>1041</v>
      </c>
      <c r="B1042" s="24" t="s">
        <v>1197</v>
      </c>
      <c r="C1042" s="1" t="s">
        <v>30</v>
      </c>
      <c r="D1042" s="1" t="s">
        <v>141</v>
      </c>
      <c r="E1042" s="1" t="s">
        <v>166</v>
      </c>
      <c r="F1042" s="1" t="n">
        <v>2</v>
      </c>
      <c r="G1042" s="1" t="n">
        <v>1</v>
      </c>
      <c r="H1042" s="27" t="s">
        <v>242</v>
      </c>
      <c r="I1042" s="1" t="n">
        <v>1</v>
      </c>
      <c r="J1042" s="1" t="n">
        <v>1520.1</v>
      </c>
      <c r="K1042" s="1" t="n">
        <v>1546.2</v>
      </c>
      <c r="L1042" s="26" t="n">
        <v>0.392</v>
      </c>
      <c r="M1042" s="1" t="n">
        <v>21.3</v>
      </c>
      <c r="N1042" s="1" t="n">
        <v>17.2</v>
      </c>
      <c r="O1042" s="1" t="n">
        <v>1.07</v>
      </c>
      <c r="P1042" s="1" t="n">
        <v>1</v>
      </c>
      <c r="Q1042" s="1" t="n">
        <v>1</v>
      </c>
      <c r="R1042" s="1" t="n">
        <v>15.1</v>
      </c>
      <c r="S1042" s="1" t="n">
        <v>-10.5</v>
      </c>
      <c r="T1042" s="1" t="n">
        <v>1535.2</v>
      </c>
      <c r="U1042" s="1" t="n">
        <v>1535.7</v>
      </c>
      <c r="V1042" s="1" t="s">
        <v>688</v>
      </c>
      <c r="W1042" s="1" t="s">
        <v>627</v>
      </c>
    </row>
    <row r="1043" customFormat="false" ht="15" hidden="false" customHeight="true" outlineLevel="0" collapsed="false">
      <c r="A1043" s="1" t="n">
        <v>1042</v>
      </c>
      <c r="B1043" s="24" t="s">
        <v>1198</v>
      </c>
      <c r="C1043" s="1" t="s">
        <v>31</v>
      </c>
      <c r="D1043" s="1" t="s">
        <v>20</v>
      </c>
      <c r="E1043" s="1" t="s">
        <v>22</v>
      </c>
      <c r="F1043" s="1" t="n">
        <v>1</v>
      </c>
      <c r="G1043" s="1" t="n">
        <v>1</v>
      </c>
      <c r="H1043" s="25" t="s">
        <v>239</v>
      </c>
      <c r="I1043" s="1" t="n">
        <v>0</v>
      </c>
      <c r="J1043" s="1" t="n">
        <v>1576.2</v>
      </c>
      <c r="K1043" s="1" t="n">
        <v>1714.7</v>
      </c>
      <c r="L1043" s="26" t="n">
        <v>0.253</v>
      </c>
      <c r="M1043" s="1" t="n">
        <v>25.3</v>
      </c>
      <c r="N1043" s="1" t="n">
        <v>27.6</v>
      </c>
      <c r="O1043" s="1" t="n">
        <v>1</v>
      </c>
      <c r="P1043" s="1" t="n">
        <v>1.15</v>
      </c>
      <c r="Q1043" s="1" t="n">
        <v>1</v>
      </c>
      <c r="R1043" s="1" t="n">
        <v>6.3</v>
      </c>
      <c r="S1043" s="1" t="n">
        <v>-6.8</v>
      </c>
      <c r="T1043" s="1" t="n">
        <v>1582.5</v>
      </c>
      <c r="U1043" s="1" t="n">
        <v>1707.9</v>
      </c>
      <c r="V1043" s="1" t="s">
        <v>547</v>
      </c>
      <c r="W1043" s="1" t="s">
        <v>510</v>
      </c>
    </row>
    <row r="1044" customFormat="false" ht="15" hidden="false" customHeight="true" outlineLevel="0" collapsed="false">
      <c r="A1044" s="1" t="n">
        <v>1043</v>
      </c>
      <c r="B1044" s="24" t="s">
        <v>1198</v>
      </c>
      <c r="C1044" s="1" t="s">
        <v>33</v>
      </c>
      <c r="D1044" s="1" t="s">
        <v>135</v>
      </c>
      <c r="E1044" s="1" t="s">
        <v>172</v>
      </c>
      <c r="F1044" s="1" t="n">
        <v>3</v>
      </c>
      <c r="G1044" s="1" t="n">
        <v>2</v>
      </c>
      <c r="H1044" s="27" t="s">
        <v>242</v>
      </c>
      <c r="I1044" s="1" t="n">
        <v>1</v>
      </c>
      <c r="J1044" s="1" t="n">
        <v>1621.4</v>
      </c>
      <c r="K1044" s="1" t="n">
        <v>1583.5</v>
      </c>
      <c r="L1044" s="26" t="n">
        <v>0.483</v>
      </c>
      <c r="M1044" s="1" t="n">
        <v>18.1</v>
      </c>
      <c r="N1044" s="1" t="n">
        <v>18.1</v>
      </c>
      <c r="O1044" s="1" t="n">
        <v>0.95</v>
      </c>
      <c r="P1044" s="1" t="n">
        <v>1</v>
      </c>
      <c r="Q1044" s="1" t="n">
        <v>1</v>
      </c>
      <c r="R1044" s="1" t="n">
        <v>11.2</v>
      </c>
      <c r="S1044" s="1" t="n">
        <v>-9.4</v>
      </c>
      <c r="T1044" s="1" t="n">
        <v>1632.6</v>
      </c>
      <c r="U1044" s="1" t="n">
        <v>1574.2</v>
      </c>
      <c r="V1044" s="1" t="s">
        <v>581</v>
      </c>
      <c r="W1044" s="1" t="s">
        <v>695</v>
      </c>
    </row>
    <row r="1045" customFormat="false" ht="15" hidden="false" customHeight="true" outlineLevel="0" collapsed="false">
      <c r="A1045" s="1" t="n">
        <v>1044</v>
      </c>
      <c r="B1045" s="24" t="s">
        <v>1199</v>
      </c>
      <c r="C1045" s="1" t="s">
        <v>30</v>
      </c>
      <c r="D1045" s="1" t="s">
        <v>116</v>
      </c>
      <c r="E1045" s="1" t="s">
        <v>114</v>
      </c>
      <c r="F1045" s="1" t="n">
        <v>2</v>
      </c>
      <c r="G1045" s="1" t="n">
        <v>2</v>
      </c>
      <c r="H1045" s="25" t="s">
        <v>239</v>
      </c>
      <c r="I1045" s="1" t="n">
        <v>0</v>
      </c>
      <c r="J1045" s="1" t="n">
        <v>1521.2</v>
      </c>
      <c r="K1045" s="1" t="n">
        <v>1631.3</v>
      </c>
      <c r="L1045" s="26" t="n">
        <v>0.285</v>
      </c>
      <c r="M1045" s="1" t="n">
        <v>21.9</v>
      </c>
      <c r="N1045" s="1" t="n">
        <v>24</v>
      </c>
      <c r="O1045" s="1" t="n">
        <v>1</v>
      </c>
      <c r="P1045" s="1" t="n">
        <v>1.15</v>
      </c>
      <c r="Q1045" s="1" t="n">
        <v>1</v>
      </c>
      <c r="R1045" s="1" t="n">
        <v>4.7</v>
      </c>
      <c r="S1045" s="1" t="n">
        <v>-5.2</v>
      </c>
      <c r="T1045" s="1" t="n">
        <v>1525.9</v>
      </c>
      <c r="U1045" s="1" t="n">
        <v>1626.2</v>
      </c>
      <c r="V1045" s="1" t="s">
        <v>546</v>
      </c>
      <c r="W1045" s="1" t="s">
        <v>706</v>
      </c>
    </row>
    <row r="1046" customFormat="false" ht="15" hidden="false" customHeight="true" outlineLevel="0" collapsed="false">
      <c r="A1046" s="1" t="n">
        <v>1045</v>
      </c>
      <c r="B1046" s="24" t="s">
        <v>1200</v>
      </c>
      <c r="C1046" s="1" t="s">
        <v>31</v>
      </c>
      <c r="D1046" s="1" t="s">
        <v>168</v>
      </c>
      <c r="E1046" s="1" t="s">
        <v>169</v>
      </c>
      <c r="F1046" s="1" t="n">
        <v>1</v>
      </c>
      <c r="G1046" s="1" t="n">
        <v>2</v>
      </c>
      <c r="H1046" s="28" t="s">
        <v>246</v>
      </c>
      <c r="I1046" s="1" t="n">
        <v>1</v>
      </c>
      <c r="J1046" s="1" t="n">
        <v>1475.8</v>
      </c>
      <c r="K1046" s="1" t="n">
        <v>1604.3</v>
      </c>
      <c r="L1046" s="26" t="n">
        <v>0.264</v>
      </c>
      <c r="M1046" s="1" t="n">
        <v>21.5</v>
      </c>
      <c r="N1046" s="1" t="n">
        <v>22.7</v>
      </c>
      <c r="O1046" s="1" t="n">
        <v>0.84</v>
      </c>
      <c r="P1046" s="1" t="n">
        <v>1.35</v>
      </c>
      <c r="Q1046" s="1" t="n">
        <v>1</v>
      </c>
      <c r="R1046" s="1" t="n">
        <v>-5.7</v>
      </c>
      <c r="S1046" s="1" t="n">
        <v>8.2</v>
      </c>
      <c r="T1046" s="1" t="n">
        <v>1470.1</v>
      </c>
      <c r="U1046" s="1" t="n">
        <v>1612.5</v>
      </c>
      <c r="V1046" s="1" t="s">
        <v>681</v>
      </c>
      <c r="W1046" s="1" t="s">
        <v>454</v>
      </c>
    </row>
    <row r="1047" customFormat="false" ht="15" hidden="false" customHeight="true" outlineLevel="0" collapsed="false">
      <c r="A1047" s="1" t="n">
        <v>1046</v>
      </c>
      <c r="B1047" s="24" t="s">
        <v>1201</v>
      </c>
      <c r="C1047" s="1" t="s">
        <v>29</v>
      </c>
      <c r="D1047" s="1" t="s">
        <v>162</v>
      </c>
      <c r="E1047" s="1" t="s">
        <v>137</v>
      </c>
      <c r="F1047" s="1" t="n">
        <v>2</v>
      </c>
      <c r="G1047" s="1" t="n">
        <v>1</v>
      </c>
      <c r="H1047" s="27" t="s">
        <v>242</v>
      </c>
      <c r="I1047" s="1" t="n">
        <v>1</v>
      </c>
      <c r="J1047" s="1" t="n">
        <v>1588.7</v>
      </c>
      <c r="K1047" s="1" t="n">
        <v>1508.8</v>
      </c>
      <c r="L1047" s="26" t="n">
        <v>0.543</v>
      </c>
      <c r="M1047" s="1" t="n">
        <v>18</v>
      </c>
      <c r="N1047" s="1" t="n">
        <v>14.5</v>
      </c>
      <c r="O1047" s="1" t="n">
        <v>0.9</v>
      </c>
      <c r="P1047" s="1" t="n">
        <v>1</v>
      </c>
      <c r="Q1047" s="1" t="n">
        <v>1</v>
      </c>
      <c r="R1047" s="1" t="n">
        <v>10</v>
      </c>
      <c r="S1047" s="1" t="n">
        <v>-6.6</v>
      </c>
      <c r="T1047" s="1" t="n">
        <v>1598.7</v>
      </c>
      <c r="U1047" s="1" t="n">
        <v>1502.2</v>
      </c>
      <c r="V1047" s="1" t="s">
        <v>634</v>
      </c>
      <c r="W1047" s="1" t="s">
        <v>417</v>
      </c>
    </row>
    <row r="1048" customFormat="false" ht="15" hidden="false" customHeight="true" outlineLevel="0" collapsed="false">
      <c r="A1048" s="1" t="n">
        <v>1047</v>
      </c>
      <c r="B1048" s="24" t="s">
        <v>1201</v>
      </c>
      <c r="C1048" s="1" t="s">
        <v>30</v>
      </c>
      <c r="D1048" s="1" t="s">
        <v>117</v>
      </c>
      <c r="E1048" s="1" t="s">
        <v>123</v>
      </c>
      <c r="F1048" s="1" t="n">
        <v>2</v>
      </c>
      <c r="G1048" s="1" t="n">
        <v>1</v>
      </c>
      <c r="H1048" s="27" t="s">
        <v>242</v>
      </c>
      <c r="I1048" s="1" t="n">
        <v>1</v>
      </c>
      <c r="J1048" s="1" t="n">
        <v>1531.7</v>
      </c>
      <c r="K1048" s="1" t="n">
        <v>1518</v>
      </c>
      <c r="L1048" s="26" t="n">
        <v>0.448</v>
      </c>
      <c r="M1048" s="1" t="n">
        <v>16.7</v>
      </c>
      <c r="N1048" s="1" t="n">
        <v>18.7</v>
      </c>
      <c r="O1048" s="1" t="n">
        <v>0.98</v>
      </c>
      <c r="P1048" s="1" t="n">
        <v>1</v>
      </c>
      <c r="Q1048" s="1" t="n">
        <v>1</v>
      </c>
      <c r="R1048" s="1" t="n">
        <v>10.9</v>
      </c>
      <c r="S1048" s="1" t="n">
        <v>-10.3</v>
      </c>
      <c r="T1048" s="1" t="n">
        <v>1542.6</v>
      </c>
      <c r="U1048" s="1" t="n">
        <v>1507.7</v>
      </c>
      <c r="V1048" s="1" t="s">
        <v>422</v>
      </c>
      <c r="W1048" s="1" t="s">
        <v>646</v>
      </c>
    </row>
    <row r="1049" customFormat="false" ht="15" hidden="false" customHeight="true" outlineLevel="0" collapsed="false">
      <c r="A1049" s="1" t="n">
        <v>1048</v>
      </c>
      <c r="B1049" s="24" t="s">
        <v>1202</v>
      </c>
      <c r="C1049" s="1" t="s">
        <v>31</v>
      </c>
      <c r="D1049" s="1" t="s">
        <v>140</v>
      </c>
      <c r="E1049" s="1" t="s">
        <v>19</v>
      </c>
      <c r="F1049" s="1" t="n">
        <v>3</v>
      </c>
      <c r="G1049" s="1" t="n">
        <v>0</v>
      </c>
      <c r="H1049" s="27" t="s">
        <v>242</v>
      </c>
      <c r="I1049" s="1" t="n">
        <v>3</v>
      </c>
      <c r="J1049" s="1" t="n">
        <v>1594.4</v>
      </c>
      <c r="K1049" s="1" t="n">
        <v>1726.3</v>
      </c>
      <c r="L1049" s="26" t="n">
        <v>0.26</v>
      </c>
      <c r="M1049" s="1" t="n">
        <v>39.8</v>
      </c>
      <c r="N1049" s="1" t="n">
        <v>35</v>
      </c>
      <c r="O1049" s="1" t="n">
        <v>1.33</v>
      </c>
      <c r="P1049" s="1" t="n">
        <v>1</v>
      </c>
      <c r="Q1049" s="1" t="n">
        <v>1.3</v>
      </c>
      <c r="R1049" s="1" t="n">
        <v>41.4</v>
      </c>
      <c r="S1049" s="1" t="n">
        <v>-25.9</v>
      </c>
      <c r="T1049" s="1" t="n">
        <v>1635.8</v>
      </c>
      <c r="U1049" s="1" t="n">
        <v>1700.4</v>
      </c>
      <c r="V1049" s="1" t="s">
        <v>572</v>
      </c>
      <c r="W1049" s="1" t="s">
        <v>542</v>
      </c>
    </row>
    <row r="1050" customFormat="false" ht="15" hidden="false" customHeight="true" outlineLevel="0" collapsed="false">
      <c r="A1050" s="1" t="n">
        <v>1049</v>
      </c>
      <c r="B1050" s="24" t="s">
        <v>1203</v>
      </c>
      <c r="C1050" s="1" t="s">
        <v>33</v>
      </c>
      <c r="D1050" s="1" t="s">
        <v>159</v>
      </c>
      <c r="E1050" s="1" t="s">
        <v>134</v>
      </c>
      <c r="F1050" s="1" t="n">
        <v>0</v>
      </c>
      <c r="G1050" s="1" t="n">
        <v>2</v>
      </c>
      <c r="H1050" s="28" t="s">
        <v>246</v>
      </c>
      <c r="I1050" s="1" t="n">
        <v>2</v>
      </c>
      <c r="J1050" s="1" t="n">
        <v>1502.3</v>
      </c>
      <c r="K1050" s="1" t="n">
        <v>1543.7</v>
      </c>
      <c r="L1050" s="26" t="n">
        <v>0.371</v>
      </c>
      <c r="M1050" s="1" t="n">
        <v>28</v>
      </c>
      <c r="N1050" s="1" t="n">
        <v>37.2</v>
      </c>
      <c r="O1050" s="1" t="n">
        <v>0.95</v>
      </c>
      <c r="P1050" s="1" t="n">
        <v>1.35</v>
      </c>
      <c r="Q1050" s="1" t="n">
        <v>1.15</v>
      </c>
      <c r="R1050" s="1" t="n">
        <v>-10.4</v>
      </c>
      <c r="S1050" s="1" t="n">
        <v>21.3</v>
      </c>
      <c r="T1050" s="1" t="n">
        <v>1491.9</v>
      </c>
      <c r="U1050" s="1" t="n">
        <v>1565</v>
      </c>
      <c r="V1050" s="1" t="s">
        <v>740</v>
      </c>
      <c r="W1050" s="1" t="s">
        <v>484</v>
      </c>
    </row>
    <row r="1051" customFormat="false" ht="15" hidden="false" customHeight="true" outlineLevel="0" collapsed="false">
      <c r="A1051" s="1" t="n">
        <v>1050</v>
      </c>
      <c r="B1051" s="24" t="s">
        <v>1204</v>
      </c>
      <c r="C1051" s="1" t="s">
        <v>32</v>
      </c>
      <c r="D1051" s="1" t="s">
        <v>15</v>
      </c>
      <c r="E1051" s="1" t="s">
        <v>192</v>
      </c>
      <c r="F1051" s="1" t="n">
        <v>3</v>
      </c>
      <c r="G1051" s="1" t="n">
        <v>0</v>
      </c>
      <c r="H1051" s="27" t="s">
        <v>242</v>
      </c>
      <c r="I1051" s="1" t="n">
        <v>3</v>
      </c>
      <c r="J1051" s="1" t="n">
        <v>1734.2</v>
      </c>
      <c r="K1051" s="1" t="n">
        <v>1551.2</v>
      </c>
      <c r="L1051" s="26" t="n">
        <v>0.683</v>
      </c>
      <c r="M1051" s="1" t="n">
        <v>27.7</v>
      </c>
      <c r="N1051" s="1" t="n">
        <v>19</v>
      </c>
      <c r="O1051" s="1" t="n">
        <v>0.77</v>
      </c>
      <c r="P1051" s="1" t="n">
        <v>1</v>
      </c>
      <c r="Q1051" s="1" t="n">
        <v>1.3</v>
      </c>
      <c r="R1051" s="1" t="n">
        <v>17.1</v>
      </c>
      <c r="S1051" s="1" t="n">
        <v>-6</v>
      </c>
      <c r="T1051" s="1" t="n">
        <v>1751.3</v>
      </c>
      <c r="U1051" s="1" t="n">
        <v>1545.1</v>
      </c>
      <c r="V1051" s="1" t="s">
        <v>431</v>
      </c>
      <c r="W1051" s="1" t="s">
        <v>383</v>
      </c>
    </row>
    <row r="1052" customFormat="false" ht="15" hidden="false" customHeight="true" outlineLevel="0" collapsed="false">
      <c r="A1052" s="1" t="n">
        <v>1051</v>
      </c>
      <c r="B1052" s="24" t="s">
        <v>1205</v>
      </c>
      <c r="C1052" s="1" t="s">
        <v>31</v>
      </c>
      <c r="D1052" s="1" t="s">
        <v>178</v>
      </c>
      <c r="E1052" s="1" t="s">
        <v>177</v>
      </c>
      <c r="F1052" s="1" t="n">
        <v>1</v>
      </c>
      <c r="G1052" s="1" t="n">
        <v>2</v>
      </c>
      <c r="H1052" s="28" t="s">
        <v>246</v>
      </c>
      <c r="I1052" s="1" t="n">
        <v>1</v>
      </c>
      <c r="J1052" s="1" t="n">
        <v>1504.7</v>
      </c>
      <c r="K1052" s="1" t="n">
        <v>1635.3</v>
      </c>
      <c r="L1052" s="26" t="n">
        <v>0.261</v>
      </c>
      <c r="M1052" s="1" t="n">
        <v>18.2</v>
      </c>
      <c r="N1052" s="1" t="n">
        <v>22.6</v>
      </c>
      <c r="O1052" s="1" t="n">
        <v>0.84</v>
      </c>
      <c r="P1052" s="1" t="n">
        <v>1.35</v>
      </c>
      <c r="Q1052" s="1" t="n">
        <v>1</v>
      </c>
      <c r="R1052" s="1" t="n">
        <v>-4.8</v>
      </c>
      <c r="S1052" s="1" t="n">
        <v>8.2</v>
      </c>
      <c r="T1052" s="1" t="n">
        <v>1500</v>
      </c>
      <c r="U1052" s="1" t="n">
        <v>1643.5</v>
      </c>
      <c r="V1052" s="1" t="s">
        <v>627</v>
      </c>
      <c r="W1052" s="1" t="s">
        <v>549</v>
      </c>
    </row>
    <row r="1053" customFormat="false" ht="15" hidden="false" customHeight="true" outlineLevel="0" collapsed="false">
      <c r="A1053" s="1" t="n">
        <v>1052</v>
      </c>
      <c r="B1053" s="24" t="s">
        <v>1206</v>
      </c>
      <c r="C1053" s="1" t="s">
        <v>30</v>
      </c>
      <c r="D1053" s="1" t="s">
        <v>167</v>
      </c>
      <c r="E1053" s="1" t="s">
        <v>175</v>
      </c>
      <c r="F1053" s="1" t="n">
        <v>1</v>
      </c>
      <c r="G1053" s="1" t="n">
        <v>0</v>
      </c>
      <c r="H1053" s="27" t="s">
        <v>242</v>
      </c>
      <c r="I1053" s="1" t="n">
        <v>1</v>
      </c>
      <c r="J1053" s="1" t="n">
        <v>1550.8</v>
      </c>
      <c r="K1053" s="1" t="n">
        <v>1440.7</v>
      </c>
      <c r="L1053" s="26" t="n">
        <v>0.586</v>
      </c>
      <c r="M1053" s="1" t="n">
        <v>21.8</v>
      </c>
      <c r="N1053" s="1" t="n">
        <v>14.7</v>
      </c>
      <c r="O1053" s="1" t="n">
        <v>0.86</v>
      </c>
      <c r="P1053" s="1" t="n">
        <v>1</v>
      </c>
      <c r="Q1053" s="1" t="n">
        <v>1</v>
      </c>
      <c r="R1053" s="1" t="n">
        <v>11.2</v>
      </c>
      <c r="S1053" s="1" t="n">
        <v>-6.1</v>
      </c>
      <c r="T1053" s="1" t="n">
        <v>1562</v>
      </c>
      <c r="U1053" s="1" t="n">
        <v>1434.7</v>
      </c>
      <c r="V1053" s="1" t="s">
        <v>511</v>
      </c>
      <c r="W1053" s="1" t="s">
        <v>532</v>
      </c>
    </row>
    <row r="1054" customFormat="false" ht="15" hidden="false" customHeight="true" outlineLevel="0" collapsed="false">
      <c r="A1054" s="1" t="n">
        <v>1053</v>
      </c>
      <c r="B1054" s="24" t="s">
        <v>1207</v>
      </c>
      <c r="C1054" s="1" t="s">
        <v>33</v>
      </c>
      <c r="D1054" s="1" t="s">
        <v>17</v>
      </c>
      <c r="E1054" s="1" t="s">
        <v>149</v>
      </c>
      <c r="F1054" s="1" t="n">
        <v>4</v>
      </c>
      <c r="G1054" s="1" t="n">
        <v>1</v>
      </c>
      <c r="H1054" s="27" t="s">
        <v>242</v>
      </c>
      <c r="I1054" s="1" t="n">
        <v>3</v>
      </c>
      <c r="J1054" s="1" t="n">
        <v>1727.3</v>
      </c>
      <c r="K1054" s="1" t="n">
        <v>1582.1</v>
      </c>
      <c r="L1054" s="26" t="n">
        <v>0.634</v>
      </c>
      <c r="M1054" s="1" t="n">
        <v>24.5</v>
      </c>
      <c r="N1054" s="1" t="n">
        <v>20.2</v>
      </c>
      <c r="O1054" s="1" t="n">
        <v>0.82</v>
      </c>
      <c r="P1054" s="1" t="n">
        <v>1</v>
      </c>
      <c r="Q1054" s="1" t="n">
        <v>1.3</v>
      </c>
      <c r="R1054" s="1" t="n">
        <v>16.3</v>
      </c>
      <c r="S1054" s="1" t="n">
        <v>-7.4</v>
      </c>
      <c r="T1054" s="1" t="n">
        <v>1743.6</v>
      </c>
      <c r="U1054" s="1" t="n">
        <v>1574.7</v>
      </c>
      <c r="V1054" s="1" t="s">
        <v>522</v>
      </c>
      <c r="W1054" s="1" t="s">
        <v>430</v>
      </c>
    </row>
    <row r="1055" customFormat="false" ht="15" hidden="false" customHeight="true" outlineLevel="0" collapsed="false">
      <c r="A1055" s="1" t="n">
        <v>1054</v>
      </c>
      <c r="B1055" s="24" t="s">
        <v>1208</v>
      </c>
      <c r="C1055" s="1" t="s">
        <v>30</v>
      </c>
      <c r="D1055" s="1" t="s">
        <v>118</v>
      </c>
      <c r="E1055" s="1" t="s">
        <v>116</v>
      </c>
      <c r="F1055" s="1" t="n">
        <v>3</v>
      </c>
      <c r="G1055" s="1" t="n">
        <v>2</v>
      </c>
      <c r="H1055" s="27" t="s">
        <v>242</v>
      </c>
      <c r="I1055" s="1" t="n">
        <v>1</v>
      </c>
      <c r="J1055" s="1" t="n">
        <v>1503.8</v>
      </c>
      <c r="K1055" s="1" t="n">
        <v>1525.9</v>
      </c>
      <c r="L1055" s="26" t="n">
        <v>0.398</v>
      </c>
      <c r="M1055" s="1" t="n">
        <v>17</v>
      </c>
      <c r="N1055" s="1" t="n">
        <v>20.1</v>
      </c>
      <c r="O1055" s="1" t="n">
        <v>1.06</v>
      </c>
      <c r="P1055" s="1" t="n">
        <v>1</v>
      </c>
      <c r="Q1055" s="1" t="n">
        <v>1</v>
      </c>
      <c r="R1055" s="1" t="n">
        <v>12</v>
      </c>
      <c r="S1055" s="1" t="n">
        <v>-12.1</v>
      </c>
      <c r="T1055" s="1" t="n">
        <v>1515.8</v>
      </c>
      <c r="U1055" s="1" t="n">
        <v>1513.8</v>
      </c>
      <c r="V1055" s="1" t="s">
        <v>502</v>
      </c>
      <c r="W1055" s="1" t="s">
        <v>544</v>
      </c>
    </row>
    <row r="1056" customFormat="false" ht="15" hidden="false" customHeight="true" outlineLevel="0" collapsed="false">
      <c r="A1056" s="1" t="n">
        <v>1055</v>
      </c>
      <c r="B1056" s="24" t="s">
        <v>1209</v>
      </c>
      <c r="C1056" s="1" t="s">
        <v>31</v>
      </c>
      <c r="D1056" s="1" t="s">
        <v>163</v>
      </c>
      <c r="E1056" s="1" t="s">
        <v>24</v>
      </c>
      <c r="F1056" s="1" t="n">
        <v>0</v>
      </c>
      <c r="G1056" s="1" t="n">
        <v>5</v>
      </c>
      <c r="H1056" s="28" t="s">
        <v>246</v>
      </c>
      <c r="I1056" s="1" t="n">
        <v>5</v>
      </c>
      <c r="J1056" s="1" t="n">
        <v>1485.2</v>
      </c>
      <c r="K1056" s="1" t="n">
        <v>1672.4</v>
      </c>
      <c r="L1056" s="26" t="n">
        <v>0.203</v>
      </c>
      <c r="M1056" s="1" t="n">
        <v>29.5</v>
      </c>
      <c r="N1056" s="1" t="n">
        <v>35.7</v>
      </c>
      <c r="O1056" s="1" t="n">
        <v>0.77</v>
      </c>
      <c r="P1056" s="1" t="n">
        <v>1.35</v>
      </c>
      <c r="Q1056" s="1" t="n">
        <v>1.5</v>
      </c>
      <c r="R1056" s="1" t="n">
        <v>-6</v>
      </c>
      <c r="S1056" s="1" t="n">
        <v>18</v>
      </c>
      <c r="T1056" s="1" t="n">
        <v>1479.2</v>
      </c>
      <c r="U1056" s="1" t="n">
        <v>1690.4</v>
      </c>
      <c r="V1056" s="1" t="s">
        <v>677</v>
      </c>
      <c r="W1056" s="1" t="s">
        <v>709</v>
      </c>
    </row>
    <row r="1057" customFormat="false" ht="15" hidden="false" customHeight="true" outlineLevel="0" collapsed="false">
      <c r="A1057" s="1" t="n">
        <v>1056</v>
      </c>
      <c r="B1057" s="24" t="s">
        <v>1210</v>
      </c>
      <c r="C1057" s="1" t="s">
        <v>32</v>
      </c>
      <c r="D1057" s="1" t="s">
        <v>189</v>
      </c>
      <c r="E1057" s="1" t="s">
        <v>199</v>
      </c>
      <c r="F1057" s="1" t="n">
        <v>1</v>
      </c>
      <c r="G1057" s="1" t="n">
        <v>0</v>
      </c>
      <c r="H1057" s="27" t="s">
        <v>242</v>
      </c>
      <c r="I1057" s="1" t="n">
        <v>1</v>
      </c>
      <c r="J1057" s="1" t="n">
        <v>1532.6</v>
      </c>
      <c r="K1057" s="1" t="n">
        <v>1448.2</v>
      </c>
      <c r="L1057" s="26" t="n">
        <v>0.549</v>
      </c>
      <c r="M1057" s="1" t="n">
        <v>17.5</v>
      </c>
      <c r="N1057" s="1" t="n">
        <v>15.2</v>
      </c>
      <c r="O1057" s="1" t="n">
        <v>0.89</v>
      </c>
      <c r="P1057" s="1" t="n">
        <v>1</v>
      </c>
      <c r="Q1057" s="1" t="n">
        <v>1</v>
      </c>
      <c r="R1057" s="1" t="n">
        <v>9.6</v>
      </c>
      <c r="S1057" s="1" t="n">
        <v>-6.9</v>
      </c>
      <c r="T1057" s="1" t="n">
        <v>1542.2</v>
      </c>
      <c r="U1057" s="1" t="n">
        <v>1441.3</v>
      </c>
      <c r="V1057" s="1" t="s">
        <v>1027</v>
      </c>
      <c r="W1057" s="1" t="s">
        <v>666</v>
      </c>
    </row>
    <row r="1058" customFormat="false" ht="15" hidden="false" customHeight="true" outlineLevel="0" collapsed="false">
      <c r="A1058" s="1" t="n">
        <v>1057</v>
      </c>
      <c r="B1058" s="24" t="s">
        <v>1210</v>
      </c>
      <c r="C1058" s="1" t="s">
        <v>32</v>
      </c>
      <c r="D1058" s="1" t="s">
        <v>195</v>
      </c>
      <c r="E1058" s="1" t="s">
        <v>190</v>
      </c>
      <c r="F1058" s="1" t="n">
        <v>1</v>
      </c>
      <c r="G1058" s="1" t="n">
        <v>2</v>
      </c>
      <c r="H1058" s="28" t="s">
        <v>246</v>
      </c>
      <c r="I1058" s="1" t="n">
        <v>1</v>
      </c>
      <c r="J1058" s="1" t="n">
        <v>1542.7</v>
      </c>
      <c r="K1058" s="1" t="n">
        <v>1573.6</v>
      </c>
      <c r="L1058" s="26" t="n">
        <v>0.386</v>
      </c>
      <c r="M1058" s="1" t="n">
        <v>21</v>
      </c>
      <c r="N1058" s="1" t="n">
        <v>28.6</v>
      </c>
      <c r="O1058" s="1" t="n">
        <v>0.96</v>
      </c>
      <c r="P1058" s="1" t="n">
        <v>1.35</v>
      </c>
      <c r="Q1058" s="1" t="n">
        <v>1</v>
      </c>
      <c r="R1058" s="1" t="n">
        <v>-8.1</v>
      </c>
      <c r="S1058" s="1" t="n">
        <v>13.9</v>
      </c>
      <c r="T1058" s="1" t="n">
        <v>1534.6</v>
      </c>
      <c r="U1058" s="1" t="n">
        <v>1587.4</v>
      </c>
      <c r="V1058" s="1" t="s">
        <v>677</v>
      </c>
      <c r="W1058" s="1" t="s">
        <v>422</v>
      </c>
    </row>
    <row r="1059" customFormat="false" ht="15" hidden="false" customHeight="true" outlineLevel="0" collapsed="false">
      <c r="A1059" s="1" t="n">
        <v>1058</v>
      </c>
      <c r="B1059" s="24" t="s">
        <v>1210</v>
      </c>
      <c r="C1059" s="1" t="s">
        <v>32</v>
      </c>
      <c r="D1059" s="1" t="s">
        <v>187</v>
      </c>
      <c r="E1059" s="1" t="s">
        <v>191</v>
      </c>
      <c r="F1059" s="1" t="n">
        <v>0</v>
      </c>
      <c r="G1059" s="1" t="n">
        <v>0</v>
      </c>
      <c r="H1059" s="25" t="s">
        <v>239</v>
      </c>
      <c r="I1059" s="1" t="n">
        <v>0</v>
      </c>
      <c r="J1059" s="1" t="n">
        <v>1592.8</v>
      </c>
      <c r="K1059" s="1" t="n">
        <v>1517.7</v>
      </c>
      <c r="L1059" s="26" t="n">
        <v>0.536</v>
      </c>
      <c r="M1059" s="1" t="n">
        <v>15.3</v>
      </c>
      <c r="N1059" s="1" t="n">
        <v>25.3</v>
      </c>
      <c r="O1059" s="1" t="n">
        <v>1</v>
      </c>
      <c r="P1059" s="1" t="n">
        <v>0.9</v>
      </c>
      <c r="Q1059" s="1" t="n">
        <v>1</v>
      </c>
      <c r="R1059" s="1" t="n">
        <v>-0.6</v>
      </c>
      <c r="S1059" s="1" t="n">
        <v>0.9</v>
      </c>
      <c r="T1059" s="1" t="n">
        <v>1592.3</v>
      </c>
      <c r="U1059" s="1" t="n">
        <v>1518.6</v>
      </c>
      <c r="V1059" s="1" t="s">
        <v>615</v>
      </c>
      <c r="W1059" s="1" t="s">
        <v>577</v>
      </c>
    </row>
    <row r="1060" customFormat="false" ht="15" hidden="false" customHeight="true" outlineLevel="0" collapsed="false">
      <c r="A1060" s="1" t="n">
        <v>1059</v>
      </c>
      <c r="B1060" s="24" t="s">
        <v>1210</v>
      </c>
      <c r="C1060" s="1" t="s">
        <v>32</v>
      </c>
      <c r="D1060" s="1" t="s">
        <v>197</v>
      </c>
      <c r="E1060" s="1" t="s">
        <v>184</v>
      </c>
      <c r="F1060" s="1" t="n">
        <v>0</v>
      </c>
      <c r="G1060" s="1" t="n">
        <v>0</v>
      </c>
      <c r="H1060" s="25" t="s">
        <v>239</v>
      </c>
      <c r="I1060" s="1" t="n">
        <v>0</v>
      </c>
      <c r="J1060" s="1" t="n">
        <v>1582.4</v>
      </c>
      <c r="K1060" s="1" t="n">
        <v>1679.6</v>
      </c>
      <c r="L1060" s="26" t="n">
        <v>0.3</v>
      </c>
      <c r="M1060" s="1" t="n">
        <v>23</v>
      </c>
      <c r="N1060" s="1" t="n">
        <v>26.4</v>
      </c>
      <c r="O1060" s="1" t="n">
        <v>1</v>
      </c>
      <c r="P1060" s="1" t="n">
        <v>1.15</v>
      </c>
      <c r="Q1060" s="1" t="n">
        <v>1</v>
      </c>
      <c r="R1060" s="1" t="n">
        <v>4.6</v>
      </c>
      <c r="S1060" s="1" t="n">
        <v>-5.3</v>
      </c>
      <c r="T1060" s="1" t="n">
        <v>1587</v>
      </c>
      <c r="U1060" s="1" t="n">
        <v>1674.3</v>
      </c>
      <c r="V1060" s="1" t="s">
        <v>971</v>
      </c>
      <c r="W1060" s="1" t="s">
        <v>535</v>
      </c>
    </row>
    <row r="1061" customFormat="false" ht="15" hidden="false" customHeight="true" outlineLevel="0" collapsed="false">
      <c r="A1061" s="1" t="n">
        <v>1060</v>
      </c>
      <c r="B1061" s="24" t="s">
        <v>1210</v>
      </c>
      <c r="C1061" s="1" t="s">
        <v>32</v>
      </c>
      <c r="D1061" s="1" t="s">
        <v>193</v>
      </c>
      <c r="E1061" s="1" t="s">
        <v>188</v>
      </c>
      <c r="F1061" s="1" t="n">
        <v>0</v>
      </c>
      <c r="G1061" s="1" t="n">
        <v>4</v>
      </c>
      <c r="H1061" s="28" t="s">
        <v>246</v>
      </c>
      <c r="I1061" s="1" t="n">
        <v>4</v>
      </c>
      <c r="J1061" s="1" t="n">
        <v>1479.9</v>
      </c>
      <c r="K1061" s="1" t="n">
        <v>1470.3</v>
      </c>
      <c r="L1061" s="26" t="n">
        <v>0.442</v>
      </c>
      <c r="M1061" s="1" t="n">
        <v>33.5</v>
      </c>
      <c r="N1061" s="1" t="n">
        <v>40.5</v>
      </c>
      <c r="O1061" s="1" t="n">
        <v>1.02</v>
      </c>
      <c r="P1061" s="1" t="n">
        <v>1.35</v>
      </c>
      <c r="Q1061" s="1" t="n">
        <v>1.5</v>
      </c>
      <c r="R1061" s="1" t="n">
        <v>-14.8</v>
      </c>
      <c r="S1061" s="1" t="n">
        <v>30.1</v>
      </c>
      <c r="T1061" s="1" t="n">
        <v>1465</v>
      </c>
      <c r="U1061" s="1" t="n">
        <v>1500.4</v>
      </c>
      <c r="V1061" s="1" t="s">
        <v>683</v>
      </c>
      <c r="W1061" s="1" t="s">
        <v>673</v>
      </c>
    </row>
    <row r="1062" customFormat="false" ht="15" hidden="false" customHeight="true" outlineLevel="0" collapsed="false">
      <c r="A1062" s="1" t="n">
        <v>1061</v>
      </c>
      <c r="B1062" s="24" t="s">
        <v>1211</v>
      </c>
      <c r="C1062" s="1" t="s">
        <v>30</v>
      </c>
      <c r="D1062" s="1" t="s">
        <v>114</v>
      </c>
      <c r="E1062" s="1" t="s">
        <v>117</v>
      </c>
      <c r="F1062" s="1" t="n">
        <v>3</v>
      </c>
      <c r="G1062" s="1" t="n">
        <v>0</v>
      </c>
      <c r="H1062" s="27" t="s">
        <v>242</v>
      </c>
      <c r="I1062" s="1" t="n">
        <v>3</v>
      </c>
      <c r="J1062" s="1" t="n">
        <v>1626.2</v>
      </c>
      <c r="K1062" s="1" t="n">
        <v>1542.6</v>
      </c>
      <c r="L1062" s="26" t="n">
        <v>0.548</v>
      </c>
      <c r="M1062" s="1" t="n">
        <v>26.8</v>
      </c>
      <c r="N1062" s="1" t="n">
        <v>24.3</v>
      </c>
      <c r="O1062" s="1" t="n">
        <v>0.9</v>
      </c>
      <c r="P1062" s="1" t="n">
        <v>1</v>
      </c>
      <c r="Q1062" s="1" t="n">
        <v>1.3</v>
      </c>
      <c r="R1062" s="1" t="n">
        <v>20.1</v>
      </c>
      <c r="S1062" s="1" t="n">
        <v>-11</v>
      </c>
      <c r="T1062" s="1" t="n">
        <v>1646.3</v>
      </c>
      <c r="U1062" s="1" t="n">
        <v>1531.6</v>
      </c>
      <c r="V1062" s="1" t="s">
        <v>583</v>
      </c>
      <c r="W1062" s="1" t="s">
        <v>525</v>
      </c>
    </row>
    <row r="1063" customFormat="false" ht="15" hidden="false" customHeight="true" outlineLevel="0" collapsed="false">
      <c r="A1063" s="1" t="n">
        <v>1062</v>
      </c>
      <c r="B1063" s="24" t="s">
        <v>1212</v>
      </c>
      <c r="C1063" s="1" t="s">
        <v>33</v>
      </c>
      <c r="D1063" s="1" t="s">
        <v>155</v>
      </c>
      <c r="E1063" s="1" t="s">
        <v>157</v>
      </c>
      <c r="F1063" s="1" t="n">
        <v>2</v>
      </c>
      <c r="G1063" s="1" t="n">
        <v>0</v>
      </c>
      <c r="H1063" s="27" t="s">
        <v>242</v>
      </c>
      <c r="I1063" s="1" t="n">
        <v>2</v>
      </c>
      <c r="J1063" s="1" t="n">
        <v>1604.5</v>
      </c>
      <c r="K1063" s="1" t="n">
        <v>1581.6</v>
      </c>
      <c r="L1063" s="26" t="n">
        <v>0.461</v>
      </c>
      <c r="M1063" s="1" t="n">
        <v>28.3</v>
      </c>
      <c r="N1063" s="1" t="n">
        <v>23.3</v>
      </c>
      <c r="O1063" s="1" t="n">
        <v>0.97</v>
      </c>
      <c r="P1063" s="1" t="n">
        <v>1</v>
      </c>
      <c r="Q1063" s="1" t="n">
        <v>1.15</v>
      </c>
      <c r="R1063" s="1" t="n">
        <v>20.9</v>
      </c>
      <c r="S1063" s="1" t="n">
        <v>-12.6</v>
      </c>
      <c r="T1063" s="1" t="n">
        <v>1625.4</v>
      </c>
      <c r="U1063" s="1" t="n">
        <v>1569</v>
      </c>
      <c r="V1063" s="1" t="s">
        <v>617</v>
      </c>
      <c r="W1063" s="1" t="s">
        <v>585</v>
      </c>
    </row>
    <row r="1064" customFormat="false" ht="15" hidden="false" customHeight="true" outlineLevel="0" collapsed="false">
      <c r="A1064" s="1" t="n">
        <v>1063</v>
      </c>
      <c r="B1064" s="24" t="s">
        <v>1213</v>
      </c>
      <c r="C1064" s="1" t="s">
        <v>31</v>
      </c>
      <c r="D1064" s="1" t="s">
        <v>147</v>
      </c>
      <c r="E1064" s="1" t="s">
        <v>145</v>
      </c>
      <c r="F1064" s="1" t="n">
        <v>0</v>
      </c>
      <c r="G1064" s="1" t="n">
        <v>2</v>
      </c>
      <c r="H1064" s="28" t="s">
        <v>246</v>
      </c>
      <c r="I1064" s="1" t="n">
        <v>2</v>
      </c>
      <c r="J1064" s="1" t="n">
        <v>1473.9</v>
      </c>
      <c r="K1064" s="1" t="n">
        <v>1595.6</v>
      </c>
      <c r="L1064" s="26" t="n">
        <v>0.271</v>
      </c>
      <c r="M1064" s="1" t="n">
        <v>21.3</v>
      </c>
      <c r="N1064" s="1" t="n">
        <v>30.3</v>
      </c>
      <c r="O1064" s="1" t="n">
        <v>0.85</v>
      </c>
      <c r="P1064" s="1" t="n">
        <v>1.35</v>
      </c>
      <c r="Q1064" s="1" t="n">
        <v>1.15</v>
      </c>
      <c r="R1064" s="1" t="n">
        <v>-5.8</v>
      </c>
      <c r="S1064" s="1" t="n">
        <v>14.3</v>
      </c>
      <c r="T1064" s="1" t="n">
        <v>1468.1</v>
      </c>
      <c r="U1064" s="1" t="n">
        <v>1609.8</v>
      </c>
      <c r="V1064" s="1" t="s">
        <v>489</v>
      </c>
      <c r="W1064" s="1" t="s">
        <v>617</v>
      </c>
    </row>
    <row r="1065" customFormat="false" ht="15" hidden="false" customHeight="true" outlineLevel="0" collapsed="false">
      <c r="A1065" s="1" t="n">
        <v>1064</v>
      </c>
      <c r="B1065" s="24" t="s">
        <v>1214</v>
      </c>
      <c r="C1065" s="1" t="s">
        <v>32</v>
      </c>
      <c r="D1065" s="1" t="s">
        <v>183</v>
      </c>
      <c r="E1065" s="1" t="s">
        <v>196</v>
      </c>
      <c r="F1065" s="1" t="n">
        <v>1</v>
      </c>
      <c r="G1065" s="1" t="n">
        <v>1</v>
      </c>
      <c r="H1065" s="25" t="s">
        <v>239</v>
      </c>
      <c r="I1065" s="1" t="n">
        <v>0</v>
      </c>
      <c r="J1065" s="1" t="n">
        <v>1564.4</v>
      </c>
      <c r="K1065" s="1" t="n">
        <v>1622.7</v>
      </c>
      <c r="L1065" s="26" t="n">
        <v>0.349</v>
      </c>
      <c r="M1065" s="1" t="n">
        <v>19.6</v>
      </c>
      <c r="N1065" s="1" t="n">
        <v>25.3</v>
      </c>
      <c r="O1065" s="1" t="n">
        <v>1</v>
      </c>
      <c r="P1065" s="1" t="n">
        <v>1.15</v>
      </c>
      <c r="Q1065" s="1" t="n">
        <v>1</v>
      </c>
      <c r="R1065" s="1" t="n">
        <v>3</v>
      </c>
      <c r="S1065" s="1" t="n">
        <v>-3.8</v>
      </c>
      <c r="T1065" s="1" t="n">
        <v>1567.4</v>
      </c>
      <c r="U1065" s="1" t="n">
        <v>1618.9</v>
      </c>
      <c r="V1065" s="1" t="s">
        <v>1050</v>
      </c>
      <c r="W1065" s="1" t="s">
        <v>497</v>
      </c>
    </row>
    <row r="1066" customFormat="false" ht="15" hidden="false" customHeight="true" outlineLevel="0" collapsed="false">
      <c r="A1066" s="1" t="n">
        <v>1065</v>
      </c>
      <c r="B1066" s="24" t="s">
        <v>1214</v>
      </c>
      <c r="C1066" s="1" t="s">
        <v>30</v>
      </c>
      <c r="D1066" s="1" t="s">
        <v>123</v>
      </c>
      <c r="E1066" s="1" t="s">
        <v>181</v>
      </c>
      <c r="F1066" s="1" t="n">
        <v>1</v>
      </c>
      <c r="G1066" s="1" t="n">
        <v>2</v>
      </c>
      <c r="H1066" s="28" t="s">
        <v>246</v>
      </c>
      <c r="I1066" s="1" t="n">
        <v>1</v>
      </c>
      <c r="J1066" s="1" t="n">
        <v>1507.7</v>
      </c>
      <c r="K1066" s="1" t="n">
        <v>1600.9</v>
      </c>
      <c r="L1066" s="26" t="n">
        <v>0.305</v>
      </c>
      <c r="M1066" s="1" t="n">
        <v>19.3</v>
      </c>
      <c r="N1066" s="1" t="n">
        <v>26.2</v>
      </c>
      <c r="O1066" s="1" t="n">
        <v>0.88</v>
      </c>
      <c r="P1066" s="1" t="n">
        <v>1.35</v>
      </c>
      <c r="Q1066" s="1" t="n">
        <v>1</v>
      </c>
      <c r="R1066" s="1" t="n">
        <v>-5.9</v>
      </c>
      <c r="S1066" s="1" t="n">
        <v>10.6</v>
      </c>
      <c r="T1066" s="1" t="n">
        <v>1501.8</v>
      </c>
      <c r="U1066" s="1" t="n">
        <v>1611.5</v>
      </c>
      <c r="V1066" s="1" t="s">
        <v>489</v>
      </c>
      <c r="W1066" s="1" t="s">
        <v>472</v>
      </c>
    </row>
    <row r="1067" customFormat="false" ht="15" hidden="false" customHeight="true" outlineLevel="0" collapsed="false">
      <c r="A1067" s="1" t="n">
        <v>1066</v>
      </c>
      <c r="B1067" s="24" t="s">
        <v>1215</v>
      </c>
      <c r="C1067" s="1" t="s">
        <v>33</v>
      </c>
      <c r="D1067" s="1" t="s">
        <v>144</v>
      </c>
      <c r="E1067" s="1" t="s">
        <v>120</v>
      </c>
      <c r="F1067" s="1" t="n">
        <v>1</v>
      </c>
      <c r="G1067" s="1" t="n">
        <v>2</v>
      </c>
      <c r="H1067" s="28" t="s">
        <v>246</v>
      </c>
      <c r="I1067" s="1" t="n">
        <v>1</v>
      </c>
      <c r="J1067" s="1" t="n">
        <v>1604.3</v>
      </c>
      <c r="K1067" s="1" t="n">
        <v>1438.2</v>
      </c>
      <c r="L1067" s="26" t="n">
        <v>0.661</v>
      </c>
      <c r="M1067" s="1" t="n">
        <v>36.3</v>
      </c>
      <c r="N1067" s="1" t="n">
        <v>32.5</v>
      </c>
      <c r="O1067" s="1" t="n">
        <v>1.42</v>
      </c>
      <c r="P1067" s="1" t="n">
        <v>1.35</v>
      </c>
      <c r="Q1067" s="1" t="n">
        <v>1</v>
      </c>
      <c r="R1067" s="1" t="n">
        <v>-24</v>
      </c>
      <c r="S1067" s="1" t="n">
        <v>24.7</v>
      </c>
      <c r="T1067" s="1" t="n">
        <v>1580.3</v>
      </c>
      <c r="U1067" s="1" t="n">
        <v>1462.9</v>
      </c>
      <c r="V1067" s="1" t="s">
        <v>452</v>
      </c>
      <c r="W1067" s="1" t="s">
        <v>555</v>
      </c>
    </row>
    <row r="1068" customFormat="false" ht="15" hidden="false" customHeight="true" outlineLevel="0" collapsed="false">
      <c r="A1068" s="1" t="n">
        <v>1067</v>
      </c>
      <c r="B1068" s="24" t="s">
        <v>1216</v>
      </c>
      <c r="C1068" s="1" t="s">
        <v>31</v>
      </c>
      <c r="D1068" s="1" t="s">
        <v>146</v>
      </c>
      <c r="E1068" s="1" t="s">
        <v>136</v>
      </c>
      <c r="F1068" s="1" t="n">
        <v>1</v>
      </c>
      <c r="G1068" s="1" t="n">
        <v>1</v>
      </c>
      <c r="H1068" s="25" t="s">
        <v>239</v>
      </c>
      <c r="I1068" s="1" t="n">
        <v>0</v>
      </c>
      <c r="J1068" s="1" t="n">
        <v>1524.2</v>
      </c>
      <c r="K1068" s="1" t="n">
        <v>1516.6</v>
      </c>
      <c r="L1068" s="26" t="n">
        <v>0.439</v>
      </c>
      <c r="M1068" s="1" t="n">
        <v>18</v>
      </c>
      <c r="N1068" s="1" t="n">
        <v>23</v>
      </c>
      <c r="O1068" s="1" t="n">
        <v>1</v>
      </c>
      <c r="P1068" s="1" t="n">
        <v>0.9</v>
      </c>
      <c r="Q1068" s="1" t="n">
        <v>1</v>
      </c>
      <c r="R1068" s="1" t="n">
        <v>1.1</v>
      </c>
      <c r="S1068" s="1" t="n">
        <v>-1.4</v>
      </c>
      <c r="T1068" s="1" t="n">
        <v>1525.3</v>
      </c>
      <c r="U1068" s="1" t="n">
        <v>1515.2</v>
      </c>
      <c r="V1068" s="1" t="s">
        <v>692</v>
      </c>
      <c r="W1068" s="1" t="s">
        <v>765</v>
      </c>
    </row>
    <row r="1069" customFormat="false" ht="15" hidden="false" customHeight="true" outlineLevel="0" collapsed="false">
      <c r="A1069" s="1" t="n">
        <v>1068</v>
      </c>
      <c r="B1069" s="24" t="s">
        <v>1217</v>
      </c>
      <c r="C1069" s="1" t="s">
        <v>30</v>
      </c>
      <c r="D1069" s="1" t="s">
        <v>18</v>
      </c>
      <c r="E1069" s="1" t="s">
        <v>182</v>
      </c>
      <c r="F1069" s="1" t="n">
        <v>1</v>
      </c>
      <c r="G1069" s="1" t="n">
        <v>1</v>
      </c>
      <c r="H1069" s="25" t="s">
        <v>239</v>
      </c>
      <c r="I1069" s="1" t="n">
        <v>0</v>
      </c>
      <c r="J1069" s="1" t="n">
        <v>1683.3</v>
      </c>
      <c r="K1069" s="1" t="n">
        <v>1660.4</v>
      </c>
      <c r="L1069" s="26" t="n">
        <v>0.461</v>
      </c>
      <c r="M1069" s="1" t="n">
        <v>20.7</v>
      </c>
      <c r="N1069" s="1" t="n">
        <v>25.3</v>
      </c>
      <c r="O1069" s="1" t="n">
        <v>1</v>
      </c>
      <c r="P1069" s="1" t="n">
        <v>0.9</v>
      </c>
      <c r="Q1069" s="1" t="n">
        <v>1</v>
      </c>
      <c r="R1069" s="1" t="n">
        <v>0.8</v>
      </c>
      <c r="S1069" s="1" t="n">
        <v>-1</v>
      </c>
      <c r="T1069" s="1" t="n">
        <v>1684.1</v>
      </c>
      <c r="U1069" s="1" t="n">
        <v>1659.5</v>
      </c>
      <c r="V1069" s="1" t="s">
        <v>652</v>
      </c>
      <c r="W1069" s="1" t="s">
        <v>899</v>
      </c>
    </row>
    <row r="1070" customFormat="false" ht="15" hidden="false" customHeight="true" outlineLevel="0" collapsed="false">
      <c r="A1070" s="1" t="n">
        <v>1069</v>
      </c>
      <c r="B1070" s="24" t="s">
        <v>1218</v>
      </c>
      <c r="C1070" s="1" t="s">
        <v>33</v>
      </c>
      <c r="D1070" s="1" t="s">
        <v>150</v>
      </c>
      <c r="E1070" s="1" t="s">
        <v>171</v>
      </c>
      <c r="F1070" s="1" t="n">
        <v>0</v>
      </c>
      <c r="G1070" s="1" t="n">
        <v>2</v>
      </c>
      <c r="H1070" s="28" t="s">
        <v>246</v>
      </c>
      <c r="I1070" s="1" t="n">
        <v>2</v>
      </c>
      <c r="J1070" s="1" t="n">
        <v>1468.6</v>
      </c>
      <c r="K1070" s="1" t="n">
        <v>1507</v>
      </c>
      <c r="L1070" s="26" t="n">
        <v>0.375</v>
      </c>
      <c r="M1070" s="1" t="n">
        <v>28.1</v>
      </c>
      <c r="N1070" s="1" t="n">
        <v>28.9</v>
      </c>
      <c r="O1070" s="1" t="n">
        <v>0.95</v>
      </c>
      <c r="P1070" s="1" t="n">
        <v>1.35</v>
      </c>
      <c r="Q1070" s="1" t="n">
        <v>1.15</v>
      </c>
      <c r="R1070" s="1" t="n">
        <v>-10.5</v>
      </c>
      <c r="S1070" s="1" t="n">
        <v>16.6</v>
      </c>
      <c r="T1070" s="1" t="n">
        <v>1458</v>
      </c>
      <c r="U1070" s="1" t="n">
        <v>1523.6</v>
      </c>
      <c r="V1070" s="1" t="s">
        <v>642</v>
      </c>
      <c r="W1070" s="1" t="s">
        <v>1027</v>
      </c>
    </row>
    <row r="1071" customFormat="false" ht="15" hidden="false" customHeight="true" outlineLevel="0" collapsed="false">
      <c r="A1071" s="1" t="n">
        <v>1070</v>
      </c>
      <c r="B1071" s="24" t="s">
        <v>1219</v>
      </c>
      <c r="C1071" s="1" t="s">
        <v>31</v>
      </c>
      <c r="D1071" s="1" t="s">
        <v>170</v>
      </c>
      <c r="E1071" s="1" t="s">
        <v>20</v>
      </c>
      <c r="F1071" s="1" t="n">
        <v>0</v>
      </c>
      <c r="G1071" s="1" t="n">
        <v>1</v>
      </c>
      <c r="H1071" s="28" t="s">
        <v>246</v>
      </c>
      <c r="I1071" s="1" t="n">
        <v>1</v>
      </c>
      <c r="J1071" s="1" t="n">
        <v>1444.2</v>
      </c>
      <c r="K1071" s="1" t="n">
        <v>1582.5</v>
      </c>
      <c r="L1071" s="26" t="n">
        <v>0.253</v>
      </c>
      <c r="M1071" s="1" t="n">
        <v>22.3</v>
      </c>
      <c r="N1071" s="1" t="n">
        <v>28.3</v>
      </c>
      <c r="O1071" s="1" t="n">
        <v>0.83</v>
      </c>
      <c r="P1071" s="1" t="n">
        <v>1.35</v>
      </c>
      <c r="Q1071" s="1" t="n">
        <v>1</v>
      </c>
      <c r="R1071" s="1" t="n">
        <v>-5.6</v>
      </c>
      <c r="S1071" s="1" t="n">
        <v>10</v>
      </c>
      <c r="T1071" s="1" t="n">
        <v>1438.5</v>
      </c>
      <c r="U1071" s="1" t="n">
        <v>1592.4</v>
      </c>
      <c r="V1071" s="1" t="s">
        <v>642</v>
      </c>
      <c r="W1071" s="1" t="s">
        <v>384</v>
      </c>
    </row>
    <row r="1072" customFormat="false" ht="15" hidden="false" customHeight="true" outlineLevel="0" collapsed="false">
      <c r="A1072" s="1" t="n">
        <v>1071</v>
      </c>
      <c r="B1072" s="24" t="s">
        <v>1220</v>
      </c>
      <c r="C1072" s="1" t="s">
        <v>30</v>
      </c>
      <c r="D1072" s="1" t="s">
        <v>119</v>
      </c>
      <c r="E1072" s="1" t="s">
        <v>115</v>
      </c>
      <c r="F1072" s="1" t="n">
        <v>0</v>
      </c>
      <c r="G1072" s="1" t="n">
        <v>1</v>
      </c>
      <c r="H1072" s="28" t="s">
        <v>246</v>
      </c>
      <c r="I1072" s="1" t="n">
        <v>1</v>
      </c>
      <c r="J1072" s="1" t="n">
        <v>1491.8</v>
      </c>
      <c r="K1072" s="1" t="n">
        <v>1545.6</v>
      </c>
      <c r="L1072" s="26" t="n">
        <v>0.355</v>
      </c>
      <c r="M1072" s="1" t="n">
        <v>25.2</v>
      </c>
      <c r="N1072" s="1" t="n">
        <v>29</v>
      </c>
      <c r="O1072" s="1" t="n">
        <v>0.93</v>
      </c>
      <c r="P1072" s="1" t="n">
        <v>1.35</v>
      </c>
      <c r="Q1072" s="1" t="n">
        <v>1</v>
      </c>
      <c r="R1072" s="1" t="n">
        <v>-8.9</v>
      </c>
      <c r="S1072" s="1" t="n">
        <v>13.2</v>
      </c>
      <c r="T1072" s="1" t="n">
        <v>1482.9</v>
      </c>
      <c r="U1072" s="1" t="n">
        <v>1558.8</v>
      </c>
      <c r="V1072" s="1" t="s">
        <v>683</v>
      </c>
      <c r="W1072" s="1" t="s">
        <v>596</v>
      </c>
    </row>
    <row r="1073" customFormat="false" ht="15" hidden="false" customHeight="true" outlineLevel="0" collapsed="false">
      <c r="A1073" s="1" t="n">
        <v>1072</v>
      </c>
      <c r="B1073" s="24" t="s">
        <v>1221</v>
      </c>
      <c r="C1073" s="1" t="s">
        <v>33</v>
      </c>
      <c r="D1073" s="1" t="s">
        <v>172</v>
      </c>
      <c r="E1073" s="1" t="s">
        <v>143</v>
      </c>
      <c r="F1073" s="1" t="n">
        <v>4</v>
      </c>
      <c r="G1073" s="1" t="n">
        <v>0</v>
      </c>
      <c r="H1073" s="27" t="s">
        <v>242</v>
      </c>
      <c r="I1073" s="1" t="n">
        <v>4</v>
      </c>
      <c r="J1073" s="1" t="n">
        <v>1574.2</v>
      </c>
      <c r="K1073" s="1" t="n">
        <v>1491.9</v>
      </c>
      <c r="L1073" s="26" t="n">
        <v>0.546</v>
      </c>
      <c r="M1073" s="1" t="n">
        <v>31</v>
      </c>
      <c r="N1073" s="1" t="n">
        <v>21.7</v>
      </c>
      <c r="O1073" s="1" t="n">
        <v>0.9</v>
      </c>
      <c r="P1073" s="1" t="n">
        <v>1</v>
      </c>
      <c r="Q1073" s="1" t="n">
        <v>1.5</v>
      </c>
      <c r="R1073" s="1" t="n">
        <v>23.3</v>
      </c>
      <c r="S1073" s="1" t="n">
        <v>-9.9</v>
      </c>
      <c r="T1073" s="1" t="n">
        <v>1597.5</v>
      </c>
      <c r="U1073" s="1" t="n">
        <v>1482</v>
      </c>
      <c r="V1073" s="1" t="s">
        <v>668</v>
      </c>
      <c r="W1073" s="1" t="s">
        <v>642</v>
      </c>
    </row>
    <row r="1074" customFormat="false" ht="15" hidden="false" customHeight="true" outlineLevel="0" collapsed="false">
      <c r="A1074" s="1" t="n">
        <v>1073</v>
      </c>
      <c r="B1074" s="24" t="s">
        <v>1221</v>
      </c>
      <c r="C1074" s="1" t="s">
        <v>31</v>
      </c>
      <c r="D1074" s="1" t="s">
        <v>168</v>
      </c>
      <c r="E1074" s="1" t="s">
        <v>139</v>
      </c>
      <c r="F1074" s="1" t="n">
        <v>2</v>
      </c>
      <c r="G1074" s="1" t="n">
        <v>1</v>
      </c>
      <c r="H1074" s="27" t="s">
        <v>242</v>
      </c>
      <c r="I1074" s="1" t="n">
        <v>1</v>
      </c>
      <c r="J1074" s="1" t="n">
        <v>1470.1</v>
      </c>
      <c r="K1074" s="1" t="n">
        <v>1456.1</v>
      </c>
      <c r="L1074" s="26" t="n">
        <v>0.448</v>
      </c>
      <c r="M1074" s="1" t="n">
        <v>19.6</v>
      </c>
      <c r="N1074" s="1" t="n">
        <v>15.9</v>
      </c>
      <c r="O1074" s="1" t="n">
        <v>0.98</v>
      </c>
      <c r="P1074" s="1" t="n">
        <v>1</v>
      </c>
      <c r="Q1074" s="1" t="n">
        <v>1</v>
      </c>
      <c r="R1074" s="1" t="n">
        <v>12.8</v>
      </c>
      <c r="S1074" s="1" t="n">
        <v>-8.8</v>
      </c>
      <c r="T1074" s="1" t="n">
        <v>1482.9</v>
      </c>
      <c r="U1074" s="1" t="n">
        <v>1447.3</v>
      </c>
      <c r="V1074" s="1" t="s">
        <v>487</v>
      </c>
      <c r="W1074" s="1" t="s">
        <v>492</v>
      </c>
    </row>
    <row r="1075" customFormat="false" ht="15" hidden="false" customHeight="true" outlineLevel="0" collapsed="false">
      <c r="A1075" s="1" t="n">
        <v>1074</v>
      </c>
      <c r="B1075" s="24" t="s">
        <v>1221</v>
      </c>
      <c r="C1075" s="1" t="s">
        <v>31</v>
      </c>
      <c r="D1075" s="1" t="s">
        <v>169</v>
      </c>
      <c r="E1075" s="1" t="s">
        <v>148</v>
      </c>
      <c r="F1075" s="1" t="n">
        <v>5</v>
      </c>
      <c r="G1075" s="1" t="n">
        <v>1</v>
      </c>
      <c r="H1075" s="27" t="s">
        <v>242</v>
      </c>
      <c r="I1075" s="1" t="n">
        <v>4</v>
      </c>
      <c r="J1075" s="1" t="n">
        <v>1612.5</v>
      </c>
      <c r="K1075" s="1" t="n">
        <v>1434.3</v>
      </c>
      <c r="L1075" s="26" t="n">
        <v>0.677</v>
      </c>
      <c r="M1075" s="1" t="n">
        <v>23.3</v>
      </c>
      <c r="N1075" s="1" t="n">
        <v>18.8</v>
      </c>
      <c r="O1075" s="1" t="n">
        <v>0.78</v>
      </c>
      <c r="P1075" s="1" t="n">
        <v>1</v>
      </c>
      <c r="Q1075" s="1" t="n">
        <v>1.5</v>
      </c>
      <c r="R1075" s="1" t="n">
        <v>14.5</v>
      </c>
      <c r="S1075" s="1" t="n">
        <v>-6.1</v>
      </c>
      <c r="T1075" s="1" t="n">
        <v>1627.1</v>
      </c>
      <c r="U1075" s="1" t="n">
        <v>1428.2</v>
      </c>
      <c r="V1075" s="1" t="s">
        <v>549</v>
      </c>
      <c r="W1075" s="1" t="s">
        <v>532</v>
      </c>
    </row>
    <row r="1076" customFormat="false" ht="15" hidden="false" customHeight="true" outlineLevel="0" collapsed="false">
      <c r="A1076" s="1" t="n">
        <v>1075</v>
      </c>
      <c r="B1076" s="24" t="s">
        <v>1222</v>
      </c>
      <c r="C1076" s="1" t="s">
        <v>32</v>
      </c>
      <c r="D1076" s="1" t="s">
        <v>194</v>
      </c>
      <c r="E1076" s="1" t="s">
        <v>186</v>
      </c>
      <c r="F1076" s="1" t="n">
        <v>2</v>
      </c>
      <c r="G1076" s="1" t="n">
        <v>2</v>
      </c>
      <c r="H1076" s="25" t="s">
        <v>239</v>
      </c>
      <c r="I1076" s="1" t="n">
        <v>0</v>
      </c>
      <c r="J1076" s="1" t="n">
        <v>1455.1</v>
      </c>
      <c r="K1076" s="1" t="n">
        <v>1452.2</v>
      </c>
      <c r="L1076" s="26" t="n">
        <v>0.433</v>
      </c>
      <c r="M1076" s="1" t="n">
        <v>14.5</v>
      </c>
      <c r="N1076" s="1" t="n">
        <v>18.6</v>
      </c>
      <c r="O1076" s="1" t="n">
        <v>1</v>
      </c>
      <c r="P1076" s="1" t="n">
        <v>0.9</v>
      </c>
      <c r="Q1076" s="1" t="n">
        <v>1</v>
      </c>
      <c r="R1076" s="1" t="n">
        <v>1</v>
      </c>
      <c r="S1076" s="1" t="n">
        <v>-1.3</v>
      </c>
      <c r="T1076" s="1" t="n">
        <v>1456</v>
      </c>
      <c r="U1076" s="1" t="n">
        <v>1450.9</v>
      </c>
      <c r="V1076" s="1" t="s">
        <v>595</v>
      </c>
      <c r="W1076" s="1" t="s">
        <v>728</v>
      </c>
    </row>
    <row r="1077" customFormat="false" ht="15" hidden="false" customHeight="true" outlineLevel="0" collapsed="false">
      <c r="A1077" s="1" t="n">
        <v>1076</v>
      </c>
      <c r="B1077" s="24" t="s">
        <v>1223</v>
      </c>
      <c r="C1077" s="1" t="s">
        <v>30</v>
      </c>
      <c r="D1077" s="1" t="s">
        <v>151</v>
      </c>
      <c r="E1077" s="1" t="s">
        <v>142</v>
      </c>
      <c r="F1077" s="1" t="n">
        <v>2</v>
      </c>
      <c r="G1077" s="1" t="n">
        <v>0</v>
      </c>
      <c r="H1077" s="27" t="s">
        <v>242</v>
      </c>
      <c r="I1077" s="1" t="n">
        <v>2</v>
      </c>
      <c r="J1077" s="1" t="n">
        <v>1482.2</v>
      </c>
      <c r="K1077" s="1" t="n">
        <v>1516.5</v>
      </c>
      <c r="L1077" s="26" t="n">
        <v>0.381</v>
      </c>
      <c r="M1077" s="1" t="n">
        <v>28.7</v>
      </c>
      <c r="N1077" s="1" t="n">
        <v>23.7</v>
      </c>
      <c r="O1077" s="1" t="n">
        <v>1.09</v>
      </c>
      <c r="P1077" s="1" t="n">
        <v>1</v>
      </c>
      <c r="Q1077" s="1" t="n">
        <v>1.15</v>
      </c>
      <c r="R1077" s="1" t="n">
        <v>23.5</v>
      </c>
      <c r="S1077" s="1" t="n">
        <v>-14.7</v>
      </c>
      <c r="T1077" s="1" t="n">
        <v>1505.7</v>
      </c>
      <c r="U1077" s="1" t="n">
        <v>1501.9</v>
      </c>
      <c r="V1077" s="1" t="s">
        <v>549</v>
      </c>
      <c r="W1077" s="1" t="s">
        <v>378</v>
      </c>
    </row>
    <row r="1078" customFormat="false" ht="15" hidden="false" customHeight="true" outlineLevel="0" collapsed="false">
      <c r="A1078" s="1" t="n">
        <v>1077</v>
      </c>
      <c r="B1078" s="24" t="s">
        <v>1224</v>
      </c>
      <c r="C1078" s="1" t="s">
        <v>33</v>
      </c>
      <c r="D1078" s="1" t="s">
        <v>161</v>
      </c>
      <c r="E1078" s="1" t="s">
        <v>160</v>
      </c>
      <c r="F1078" s="1" t="n">
        <v>2</v>
      </c>
      <c r="G1078" s="1" t="n">
        <v>0</v>
      </c>
      <c r="H1078" s="27" t="s">
        <v>242</v>
      </c>
      <c r="I1078" s="1" t="n">
        <v>2</v>
      </c>
      <c r="J1078" s="1" t="n">
        <v>1550.7</v>
      </c>
      <c r="K1078" s="1" t="n">
        <v>1464</v>
      </c>
      <c r="L1078" s="26" t="n">
        <v>0.553</v>
      </c>
      <c r="M1078" s="1" t="n">
        <v>25.9</v>
      </c>
      <c r="N1078" s="1" t="n">
        <v>16.6</v>
      </c>
      <c r="O1078" s="1" t="n">
        <v>0.89</v>
      </c>
      <c r="P1078" s="1" t="n">
        <v>1</v>
      </c>
      <c r="Q1078" s="1" t="n">
        <v>1.15</v>
      </c>
      <c r="R1078" s="1" t="n">
        <v>16.8</v>
      </c>
      <c r="S1078" s="1" t="n">
        <v>-7.4</v>
      </c>
      <c r="T1078" s="1" t="n">
        <v>1567.5</v>
      </c>
      <c r="U1078" s="1" t="n">
        <v>1456.6</v>
      </c>
      <c r="V1078" s="1" t="s">
        <v>563</v>
      </c>
      <c r="W1078" s="1" t="s">
        <v>503</v>
      </c>
    </row>
    <row r="1079" customFormat="false" ht="15" hidden="false" customHeight="true" outlineLevel="0" collapsed="false">
      <c r="A1079" s="1" t="n">
        <v>1078</v>
      </c>
      <c r="B1079" s="24" t="s">
        <v>1224</v>
      </c>
      <c r="C1079" s="1" t="s">
        <v>33</v>
      </c>
      <c r="D1079" s="1" t="s">
        <v>154</v>
      </c>
      <c r="E1079" s="1" t="s">
        <v>158</v>
      </c>
      <c r="F1079" s="1" t="n">
        <v>2</v>
      </c>
      <c r="G1079" s="1" t="n">
        <v>2</v>
      </c>
      <c r="H1079" s="25" t="s">
        <v>239</v>
      </c>
      <c r="I1079" s="1" t="n">
        <v>0</v>
      </c>
      <c r="J1079" s="1" t="n">
        <v>1522.7</v>
      </c>
      <c r="K1079" s="1" t="n">
        <v>1541.8</v>
      </c>
      <c r="L1079" s="26" t="n">
        <v>0.402</v>
      </c>
      <c r="M1079" s="1" t="n">
        <v>18.6</v>
      </c>
      <c r="N1079" s="1" t="n">
        <v>21.9</v>
      </c>
      <c r="O1079" s="1" t="n">
        <v>1</v>
      </c>
      <c r="P1079" s="1" t="n">
        <v>1.15</v>
      </c>
      <c r="Q1079" s="1" t="n">
        <v>1</v>
      </c>
      <c r="R1079" s="1" t="n">
        <v>1.8</v>
      </c>
      <c r="S1079" s="1" t="n">
        <v>-2.1</v>
      </c>
      <c r="T1079" s="1" t="n">
        <v>1524.6</v>
      </c>
      <c r="U1079" s="1" t="n">
        <v>1539.6</v>
      </c>
      <c r="V1079" s="1" t="s">
        <v>789</v>
      </c>
      <c r="W1079" s="1" t="s">
        <v>720</v>
      </c>
    </row>
    <row r="1080" customFormat="false" ht="15" hidden="false" customHeight="true" outlineLevel="0" collapsed="false">
      <c r="A1080" s="1" t="n">
        <v>1079</v>
      </c>
      <c r="B1080" s="24" t="s">
        <v>1225</v>
      </c>
      <c r="C1080" s="1" t="s">
        <v>32</v>
      </c>
      <c r="D1080" s="1" t="s">
        <v>185</v>
      </c>
      <c r="E1080" s="1" t="s">
        <v>198</v>
      </c>
      <c r="F1080" s="1" t="n">
        <v>2</v>
      </c>
      <c r="G1080" s="1" t="n">
        <v>0</v>
      </c>
      <c r="H1080" s="27" t="s">
        <v>242</v>
      </c>
      <c r="I1080" s="1" t="n">
        <v>2</v>
      </c>
      <c r="J1080" s="1" t="n">
        <v>1561.3</v>
      </c>
      <c r="K1080" s="1" t="n">
        <v>1526.9</v>
      </c>
      <c r="L1080" s="26" t="n">
        <v>0.478</v>
      </c>
      <c r="M1080" s="1" t="n">
        <v>25.3</v>
      </c>
      <c r="N1080" s="1" t="n">
        <v>20.9</v>
      </c>
      <c r="O1080" s="1" t="n">
        <v>0.96</v>
      </c>
      <c r="P1080" s="1" t="n">
        <v>1</v>
      </c>
      <c r="Q1080" s="1" t="n">
        <v>1.15</v>
      </c>
      <c r="R1080" s="1" t="n">
        <v>18.3</v>
      </c>
      <c r="S1080" s="1" t="n">
        <v>-10.9</v>
      </c>
      <c r="T1080" s="1" t="n">
        <v>1579.6</v>
      </c>
      <c r="U1080" s="1" t="n">
        <v>1516</v>
      </c>
      <c r="V1080" s="1" t="s">
        <v>1226</v>
      </c>
      <c r="W1080" s="1" t="s">
        <v>822</v>
      </c>
    </row>
    <row r="1081" customFormat="false" ht="15" hidden="false" customHeight="true" outlineLevel="0" collapsed="false">
      <c r="A1081" s="1" t="n">
        <v>1080</v>
      </c>
      <c r="B1081" s="24" t="s">
        <v>1227</v>
      </c>
      <c r="C1081" s="1" t="s">
        <v>31</v>
      </c>
      <c r="D1081" s="1" t="s">
        <v>174</v>
      </c>
      <c r="E1081" s="1" t="s">
        <v>164</v>
      </c>
      <c r="F1081" s="1" t="n">
        <v>0</v>
      </c>
      <c r="G1081" s="1" t="n">
        <v>0</v>
      </c>
      <c r="H1081" s="25" t="s">
        <v>239</v>
      </c>
      <c r="I1081" s="1" t="n">
        <v>0</v>
      </c>
      <c r="J1081" s="1" t="n">
        <v>1482</v>
      </c>
      <c r="K1081" s="1" t="n">
        <v>1601.3</v>
      </c>
      <c r="L1081" s="26" t="n">
        <v>0.274</v>
      </c>
      <c r="M1081" s="1" t="n">
        <v>23</v>
      </c>
      <c r="N1081" s="1" t="n">
        <v>23</v>
      </c>
      <c r="O1081" s="1" t="n">
        <v>1</v>
      </c>
      <c r="P1081" s="1" t="n">
        <v>1.15</v>
      </c>
      <c r="Q1081" s="1" t="n">
        <v>1</v>
      </c>
      <c r="R1081" s="1" t="n">
        <v>5.2</v>
      </c>
      <c r="S1081" s="1" t="n">
        <v>-5.2</v>
      </c>
      <c r="T1081" s="1" t="n">
        <v>1487.2</v>
      </c>
      <c r="U1081" s="1" t="n">
        <v>1596.1</v>
      </c>
      <c r="V1081" s="1" t="s">
        <v>501</v>
      </c>
      <c r="W1081" s="1" t="s">
        <v>519</v>
      </c>
    </row>
    <row r="1082" customFormat="false" ht="15" hidden="false" customHeight="true" outlineLevel="0" collapsed="false">
      <c r="A1082" s="1" t="n">
        <v>1081</v>
      </c>
      <c r="B1082" s="24" t="s">
        <v>1228</v>
      </c>
      <c r="C1082" s="1" t="s">
        <v>30</v>
      </c>
      <c r="D1082" s="1" t="s">
        <v>166</v>
      </c>
      <c r="E1082" s="1" t="s">
        <v>176</v>
      </c>
      <c r="F1082" s="1" t="n">
        <v>2</v>
      </c>
      <c r="G1082" s="1" t="n">
        <v>1</v>
      </c>
      <c r="H1082" s="27" t="s">
        <v>242</v>
      </c>
      <c r="I1082" s="1" t="n">
        <v>1</v>
      </c>
      <c r="J1082" s="1" t="n">
        <v>1535.7</v>
      </c>
      <c r="K1082" s="1" t="n">
        <v>1511.7</v>
      </c>
      <c r="L1082" s="26" t="n">
        <v>0.463</v>
      </c>
      <c r="M1082" s="1" t="n">
        <v>16.5</v>
      </c>
      <c r="N1082" s="1" t="n">
        <v>18.4</v>
      </c>
      <c r="O1082" s="1" t="n">
        <v>0.97</v>
      </c>
      <c r="P1082" s="1" t="n">
        <v>1</v>
      </c>
      <c r="Q1082" s="1" t="n">
        <v>1</v>
      </c>
      <c r="R1082" s="1" t="n">
        <v>10.5</v>
      </c>
      <c r="S1082" s="1" t="n">
        <v>-9.9</v>
      </c>
      <c r="T1082" s="1" t="n">
        <v>1546.2</v>
      </c>
      <c r="U1082" s="1" t="n">
        <v>1501.8</v>
      </c>
      <c r="V1082" s="1" t="s">
        <v>651</v>
      </c>
      <c r="W1082" s="1" t="s">
        <v>588</v>
      </c>
    </row>
    <row r="1083" customFormat="false" ht="15" hidden="false" customHeight="true" outlineLevel="0" collapsed="false">
      <c r="A1083" s="1" t="n">
        <v>1082</v>
      </c>
      <c r="B1083" s="24" t="s">
        <v>1229</v>
      </c>
      <c r="C1083" s="1" t="s">
        <v>33</v>
      </c>
      <c r="D1083" s="1" t="s">
        <v>156</v>
      </c>
      <c r="E1083" s="1" t="s">
        <v>135</v>
      </c>
      <c r="F1083" s="1" t="n">
        <v>0</v>
      </c>
      <c r="G1083" s="1" t="n">
        <v>2</v>
      </c>
      <c r="H1083" s="28" t="s">
        <v>246</v>
      </c>
      <c r="I1083" s="1" t="n">
        <v>2</v>
      </c>
      <c r="J1083" s="1" t="n">
        <v>1529.2</v>
      </c>
      <c r="K1083" s="1" t="n">
        <v>1632.6</v>
      </c>
      <c r="L1083" s="26" t="n">
        <v>0.293</v>
      </c>
      <c r="M1083" s="1" t="n">
        <v>28.3</v>
      </c>
      <c r="N1083" s="1" t="n">
        <v>34.2</v>
      </c>
      <c r="O1083" s="1" t="n">
        <v>0.87</v>
      </c>
      <c r="P1083" s="1" t="n">
        <v>1.35</v>
      </c>
      <c r="Q1083" s="1" t="n">
        <v>1.15</v>
      </c>
      <c r="R1083" s="1" t="n">
        <v>-8.3</v>
      </c>
      <c r="S1083" s="1" t="n">
        <v>16.8</v>
      </c>
      <c r="T1083" s="1" t="n">
        <v>1520.9</v>
      </c>
      <c r="U1083" s="1" t="n">
        <v>1649.4</v>
      </c>
      <c r="V1083" s="1" t="s">
        <v>767</v>
      </c>
      <c r="W1083" s="1" t="s">
        <v>680</v>
      </c>
    </row>
    <row r="1084" customFormat="false" ht="15" hidden="false" customHeight="true" outlineLevel="0" collapsed="false">
      <c r="A1084" s="1" t="n">
        <v>1083</v>
      </c>
      <c r="B1084" s="24" t="s">
        <v>1229</v>
      </c>
      <c r="C1084" s="1" t="s">
        <v>31</v>
      </c>
      <c r="D1084" s="1" t="s">
        <v>22</v>
      </c>
      <c r="E1084" s="1" t="s">
        <v>165</v>
      </c>
      <c r="F1084" s="1" t="n">
        <v>1</v>
      </c>
      <c r="G1084" s="1" t="n">
        <v>1</v>
      </c>
      <c r="H1084" s="25" t="s">
        <v>239</v>
      </c>
      <c r="I1084" s="1" t="n">
        <v>0</v>
      </c>
      <c r="J1084" s="1" t="n">
        <v>1707.9</v>
      </c>
      <c r="K1084" s="1" t="n">
        <v>1506.9</v>
      </c>
      <c r="L1084" s="26" t="n">
        <v>0.705</v>
      </c>
      <c r="M1084" s="1" t="n">
        <v>20.7</v>
      </c>
      <c r="N1084" s="1" t="n">
        <v>23</v>
      </c>
      <c r="O1084" s="1" t="n">
        <v>1</v>
      </c>
      <c r="P1084" s="1" t="n">
        <v>0.9</v>
      </c>
      <c r="Q1084" s="1" t="n">
        <v>1</v>
      </c>
      <c r="R1084" s="1" t="n">
        <v>-4.2</v>
      </c>
      <c r="S1084" s="1" t="n">
        <v>4.7</v>
      </c>
      <c r="T1084" s="1" t="n">
        <v>1703.6</v>
      </c>
      <c r="U1084" s="1" t="n">
        <v>1511.6</v>
      </c>
      <c r="V1084" s="1" t="s">
        <v>577</v>
      </c>
      <c r="W1084" s="1" t="s">
        <v>546</v>
      </c>
    </row>
    <row r="1085" customFormat="false" ht="15" hidden="false" customHeight="true" outlineLevel="0" collapsed="false">
      <c r="A1085" s="1" t="n">
        <v>1084</v>
      </c>
      <c r="B1085" s="24" t="s">
        <v>1230</v>
      </c>
      <c r="C1085" s="1" t="s">
        <v>30</v>
      </c>
      <c r="D1085" s="1" t="s">
        <v>124</v>
      </c>
      <c r="E1085" s="1" t="s">
        <v>16</v>
      </c>
      <c r="F1085" s="1" t="n">
        <v>1</v>
      </c>
      <c r="G1085" s="1" t="n">
        <v>4</v>
      </c>
      <c r="H1085" s="28" t="s">
        <v>246</v>
      </c>
      <c r="I1085" s="1" t="n">
        <v>3</v>
      </c>
      <c r="J1085" s="1" t="n">
        <v>1527.4</v>
      </c>
      <c r="K1085" s="1" t="n">
        <v>1635.7</v>
      </c>
      <c r="L1085" s="26" t="n">
        <v>0.287</v>
      </c>
      <c r="M1085" s="1" t="n">
        <v>28.8</v>
      </c>
      <c r="N1085" s="1" t="n">
        <v>30.3</v>
      </c>
      <c r="O1085" s="1" t="n">
        <v>0.86</v>
      </c>
      <c r="P1085" s="1" t="n">
        <v>1.35</v>
      </c>
      <c r="Q1085" s="1" t="n">
        <v>1.3</v>
      </c>
      <c r="R1085" s="1" t="n">
        <v>-8.3</v>
      </c>
      <c r="S1085" s="1" t="n">
        <v>17.8</v>
      </c>
      <c r="T1085" s="1" t="n">
        <v>1519.2</v>
      </c>
      <c r="U1085" s="1" t="n">
        <v>1653.5</v>
      </c>
      <c r="V1085" s="1" t="s">
        <v>1019</v>
      </c>
      <c r="W1085" s="1" t="s">
        <v>572</v>
      </c>
    </row>
    <row r="1086" customFormat="false" ht="15" hidden="false" customHeight="true" outlineLevel="0" collapsed="false">
      <c r="A1086" s="1" t="n">
        <v>1085</v>
      </c>
      <c r="B1086" s="24" t="s">
        <v>1231</v>
      </c>
      <c r="C1086" s="1" t="s">
        <v>31</v>
      </c>
      <c r="D1086" s="1" t="s">
        <v>19</v>
      </c>
      <c r="E1086" s="1" t="s">
        <v>140</v>
      </c>
      <c r="F1086" s="1" t="n">
        <v>2</v>
      </c>
      <c r="G1086" s="1" t="n">
        <v>1</v>
      </c>
      <c r="H1086" s="27" t="s">
        <v>242</v>
      </c>
      <c r="I1086" s="1" t="n">
        <v>1</v>
      </c>
      <c r="J1086" s="1" t="n">
        <v>1700.4</v>
      </c>
      <c r="K1086" s="1" t="n">
        <v>1635.8</v>
      </c>
      <c r="L1086" s="26" t="n">
        <v>0.521</v>
      </c>
      <c r="M1086" s="1" t="n">
        <v>18.4</v>
      </c>
      <c r="N1086" s="1" t="n">
        <v>19.2</v>
      </c>
      <c r="O1086" s="1" t="n">
        <v>0.92</v>
      </c>
      <c r="P1086" s="1" t="n">
        <v>1</v>
      </c>
      <c r="Q1086" s="1" t="n">
        <v>1</v>
      </c>
      <c r="R1086" s="1" t="n">
        <v>10.6</v>
      </c>
      <c r="S1086" s="1" t="n">
        <v>-9.2</v>
      </c>
      <c r="T1086" s="1" t="n">
        <v>1711.1</v>
      </c>
      <c r="U1086" s="1" t="n">
        <v>1626.6</v>
      </c>
      <c r="V1086" s="1" t="s">
        <v>581</v>
      </c>
      <c r="W1086" s="1" t="s">
        <v>537</v>
      </c>
    </row>
    <row r="1087" customFormat="false" ht="15" hidden="false" customHeight="true" outlineLevel="0" collapsed="false">
      <c r="A1087" s="1" t="n">
        <v>1086</v>
      </c>
      <c r="B1087" s="24" t="s">
        <v>1232</v>
      </c>
      <c r="C1087" s="1" t="s">
        <v>30</v>
      </c>
      <c r="D1087" s="1" t="s">
        <v>173</v>
      </c>
      <c r="E1087" s="1" t="s">
        <v>141</v>
      </c>
      <c r="F1087" s="1" t="n">
        <v>1</v>
      </c>
      <c r="G1087" s="1" t="n">
        <v>1</v>
      </c>
      <c r="H1087" s="25" t="s">
        <v>239</v>
      </c>
      <c r="I1087" s="1" t="n">
        <v>0</v>
      </c>
      <c r="J1087" s="1" t="n">
        <v>1510.1</v>
      </c>
      <c r="K1087" s="1" t="n">
        <v>1535.2</v>
      </c>
      <c r="L1087" s="26" t="n">
        <v>0.394</v>
      </c>
      <c r="M1087" s="1" t="n">
        <v>19.6</v>
      </c>
      <c r="N1087" s="1" t="n">
        <v>23</v>
      </c>
      <c r="O1087" s="1" t="n">
        <v>1</v>
      </c>
      <c r="P1087" s="1" t="n">
        <v>1.15</v>
      </c>
      <c r="Q1087" s="1" t="n">
        <v>1</v>
      </c>
      <c r="R1087" s="1" t="n">
        <v>2.1</v>
      </c>
      <c r="S1087" s="1" t="n">
        <v>-2.4</v>
      </c>
      <c r="T1087" s="1" t="n">
        <v>1512.2</v>
      </c>
      <c r="U1087" s="1" t="n">
        <v>1532.7</v>
      </c>
      <c r="V1087" s="1" t="s">
        <v>749</v>
      </c>
      <c r="W1087" s="1" t="s">
        <v>614</v>
      </c>
    </row>
    <row r="1088" customFormat="false" ht="15" hidden="false" customHeight="true" outlineLevel="0" collapsed="false">
      <c r="A1088" s="1" t="n">
        <v>1087</v>
      </c>
      <c r="B1088" s="24" t="s">
        <v>1233</v>
      </c>
      <c r="C1088" s="1" t="s">
        <v>29</v>
      </c>
      <c r="D1088" s="1" t="s">
        <v>128</v>
      </c>
      <c r="E1088" s="1" t="s">
        <v>21</v>
      </c>
      <c r="F1088" s="1" t="n">
        <v>2</v>
      </c>
      <c r="G1088" s="1" t="n">
        <v>2</v>
      </c>
      <c r="H1088" s="25" t="s">
        <v>239</v>
      </c>
      <c r="I1088" s="1" t="n">
        <v>0</v>
      </c>
      <c r="J1088" s="1" t="n">
        <v>1535.8</v>
      </c>
      <c r="K1088" s="1" t="n">
        <v>1740.1</v>
      </c>
      <c r="L1088" s="26" t="n">
        <v>0.188</v>
      </c>
      <c r="M1088" s="1" t="n">
        <v>24</v>
      </c>
      <c r="N1088" s="1" t="n">
        <v>24</v>
      </c>
      <c r="O1088" s="1" t="n">
        <v>1</v>
      </c>
      <c r="P1088" s="1" t="n">
        <v>1.15</v>
      </c>
      <c r="Q1088" s="1" t="n">
        <v>1</v>
      </c>
      <c r="R1088" s="1" t="n">
        <v>7.5</v>
      </c>
      <c r="S1088" s="1" t="n">
        <v>-7.5</v>
      </c>
      <c r="T1088" s="1" t="n">
        <v>1543.3</v>
      </c>
      <c r="U1088" s="1" t="n">
        <v>1732.6</v>
      </c>
      <c r="V1088" s="1" t="s">
        <v>498</v>
      </c>
      <c r="W1088" s="1" t="s">
        <v>693</v>
      </c>
    </row>
    <row r="1089" customFormat="false" ht="15" hidden="false" customHeight="true" outlineLevel="0" collapsed="false">
      <c r="A1089" s="1" t="n">
        <v>1088</v>
      </c>
      <c r="B1089" s="24" t="s">
        <v>1234</v>
      </c>
      <c r="C1089" s="1" t="s">
        <v>32</v>
      </c>
      <c r="D1089" s="1" t="s">
        <v>191</v>
      </c>
      <c r="E1089" s="1" t="s">
        <v>185</v>
      </c>
      <c r="F1089" s="1" t="n">
        <v>0</v>
      </c>
      <c r="G1089" s="1" t="n">
        <v>0</v>
      </c>
      <c r="H1089" s="25" t="s">
        <v>239</v>
      </c>
      <c r="I1089" s="1" t="n">
        <v>0</v>
      </c>
      <c r="J1089" s="1" t="n">
        <v>1518.6</v>
      </c>
      <c r="K1089" s="1" t="n">
        <v>1579.6</v>
      </c>
      <c r="L1089" s="26" t="n">
        <v>0.346</v>
      </c>
      <c r="M1089" s="1" t="n">
        <v>25.3</v>
      </c>
      <c r="N1089" s="1" t="n">
        <v>23</v>
      </c>
      <c r="O1089" s="1" t="n">
        <v>1</v>
      </c>
      <c r="P1089" s="1" t="n">
        <v>1.15</v>
      </c>
      <c r="Q1089" s="1" t="n">
        <v>1</v>
      </c>
      <c r="R1089" s="1" t="n">
        <v>3.9</v>
      </c>
      <c r="S1089" s="1" t="n">
        <v>-3.6</v>
      </c>
      <c r="T1089" s="1" t="n">
        <v>1522.5</v>
      </c>
      <c r="U1089" s="1" t="n">
        <v>1576</v>
      </c>
      <c r="V1089" s="1" t="s">
        <v>497</v>
      </c>
      <c r="W1089" s="1" t="s">
        <v>685</v>
      </c>
    </row>
    <row r="1090" customFormat="false" ht="15" hidden="false" customHeight="true" outlineLevel="0" collapsed="false">
      <c r="A1090" s="1" t="n">
        <v>1089</v>
      </c>
      <c r="B1090" s="24" t="s">
        <v>1235</v>
      </c>
      <c r="C1090" s="1" t="s">
        <v>33</v>
      </c>
      <c r="D1090" s="1" t="s">
        <v>134</v>
      </c>
      <c r="E1090" s="1" t="s">
        <v>154</v>
      </c>
      <c r="F1090" s="1" t="n">
        <v>2</v>
      </c>
      <c r="G1090" s="1" t="n">
        <v>2</v>
      </c>
      <c r="H1090" s="25" t="s">
        <v>239</v>
      </c>
      <c r="I1090" s="1" t="n">
        <v>0</v>
      </c>
      <c r="J1090" s="1" t="n">
        <v>1565</v>
      </c>
      <c r="K1090" s="1" t="n">
        <v>1524.6</v>
      </c>
      <c r="L1090" s="26" t="n">
        <v>0.486</v>
      </c>
      <c r="M1090" s="1" t="n">
        <v>19.7</v>
      </c>
      <c r="N1090" s="1" t="n">
        <v>21.9</v>
      </c>
      <c r="O1090" s="1" t="n">
        <v>1</v>
      </c>
      <c r="P1090" s="1" t="n">
        <v>0.9</v>
      </c>
      <c r="Q1090" s="1" t="n">
        <v>1</v>
      </c>
      <c r="R1090" s="1" t="n">
        <v>0.3</v>
      </c>
      <c r="S1090" s="1" t="n">
        <v>-0.3</v>
      </c>
      <c r="T1090" s="1" t="n">
        <v>1565.2</v>
      </c>
      <c r="U1090" s="1" t="n">
        <v>1524.3</v>
      </c>
      <c r="V1090" s="1" t="s">
        <v>803</v>
      </c>
      <c r="W1090" s="1" t="s">
        <v>720</v>
      </c>
    </row>
    <row r="1091" customFormat="false" ht="15" hidden="false" customHeight="true" outlineLevel="0" collapsed="false">
      <c r="A1091" s="1" t="n">
        <v>1090</v>
      </c>
      <c r="B1091" s="24" t="s">
        <v>1235</v>
      </c>
      <c r="C1091" s="1" t="s">
        <v>31</v>
      </c>
      <c r="D1091" s="1" t="s">
        <v>164</v>
      </c>
      <c r="E1091" s="1" t="s">
        <v>146</v>
      </c>
      <c r="F1091" s="1" t="n">
        <v>3</v>
      </c>
      <c r="G1091" s="1" t="n">
        <v>2</v>
      </c>
      <c r="H1091" s="27" t="s">
        <v>242</v>
      </c>
      <c r="I1091" s="1" t="n">
        <v>1</v>
      </c>
      <c r="J1091" s="1" t="n">
        <v>1596.1</v>
      </c>
      <c r="K1091" s="1" t="n">
        <v>1525.3</v>
      </c>
      <c r="L1091" s="26" t="n">
        <v>0.53</v>
      </c>
      <c r="M1091" s="1" t="n">
        <v>17.3</v>
      </c>
      <c r="N1091" s="1" t="n">
        <v>17.3</v>
      </c>
      <c r="O1091" s="1" t="n">
        <v>0.91</v>
      </c>
      <c r="P1091" s="1" t="n">
        <v>1</v>
      </c>
      <c r="Q1091" s="1" t="n">
        <v>1</v>
      </c>
      <c r="R1091" s="1" t="n">
        <v>9.9</v>
      </c>
      <c r="S1091" s="1" t="n">
        <v>-8.1</v>
      </c>
      <c r="T1091" s="1" t="n">
        <v>1605.9</v>
      </c>
      <c r="U1091" s="1" t="n">
        <v>1517.1</v>
      </c>
      <c r="V1091" s="1" t="s">
        <v>596</v>
      </c>
      <c r="W1091" s="1" t="s">
        <v>1019</v>
      </c>
    </row>
    <row r="1092" customFormat="false" ht="15" hidden="false" customHeight="true" outlineLevel="0" collapsed="false">
      <c r="A1092" s="1" t="n">
        <v>1091</v>
      </c>
      <c r="B1092" s="24" t="s">
        <v>1236</v>
      </c>
      <c r="C1092" s="1" t="s">
        <v>30</v>
      </c>
      <c r="D1092" s="1" t="s">
        <v>117</v>
      </c>
      <c r="E1092" s="1" t="s">
        <v>115</v>
      </c>
      <c r="F1092" s="1" t="n">
        <v>1</v>
      </c>
      <c r="G1092" s="1" t="n">
        <v>2</v>
      </c>
      <c r="H1092" s="28" t="s">
        <v>246</v>
      </c>
      <c r="I1092" s="1" t="n">
        <v>1</v>
      </c>
      <c r="J1092" s="1" t="n">
        <v>1531.6</v>
      </c>
      <c r="K1092" s="1" t="n">
        <v>1558.8</v>
      </c>
      <c r="L1092" s="26" t="n">
        <v>0.391</v>
      </c>
      <c r="M1092" s="1" t="n">
        <v>21.1</v>
      </c>
      <c r="N1092" s="1" t="n">
        <v>28.7</v>
      </c>
      <c r="O1092" s="1" t="n">
        <v>0.97</v>
      </c>
      <c r="P1092" s="1" t="n">
        <v>1.35</v>
      </c>
      <c r="Q1092" s="1" t="n">
        <v>1</v>
      </c>
      <c r="R1092" s="1" t="n">
        <v>-8.2</v>
      </c>
      <c r="S1092" s="1" t="n">
        <v>14.1</v>
      </c>
      <c r="T1092" s="1" t="n">
        <v>1523.3</v>
      </c>
      <c r="U1092" s="1" t="n">
        <v>1572.8</v>
      </c>
      <c r="V1092" s="1" t="s">
        <v>566</v>
      </c>
      <c r="W1092" s="1" t="s">
        <v>418</v>
      </c>
    </row>
    <row r="1093" customFormat="false" ht="15" hidden="false" customHeight="true" outlineLevel="0" collapsed="false">
      <c r="A1093" s="1" t="n">
        <v>1092</v>
      </c>
      <c r="B1093" s="24" t="s">
        <v>1236</v>
      </c>
      <c r="C1093" s="1" t="s">
        <v>29</v>
      </c>
      <c r="D1093" s="1" t="s">
        <v>129</v>
      </c>
      <c r="E1093" s="1" t="s">
        <v>162</v>
      </c>
      <c r="F1093" s="1" t="n">
        <v>3</v>
      </c>
      <c r="G1093" s="1" t="n">
        <v>0</v>
      </c>
      <c r="H1093" s="27" t="s">
        <v>242</v>
      </c>
      <c r="I1093" s="1" t="n">
        <v>3</v>
      </c>
      <c r="J1093" s="1" t="n">
        <v>1544.4</v>
      </c>
      <c r="K1093" s="1" t="n">
        <v>1598.7</v>
      </c>
      <c r="L1093" s="26" t="n">
        <v>0.354</v>
      </c>
      <c r="M1093" s="1" t="n">
        <v>34</v>
      </c>
      <c r="N1093" s="1" t="n">
        <v>28.1</v>
      </c>
      <c r="O1093" s="1" t="n">
        <v>1.14</v>
      </c>
      <c r="P1093" s="1" t="n">
        <v>1</v>
      </c>
      <c r="Q1093" s="1" t="n">
        <v>1.3</v>
      </c>
      <c r="R1093" s="1" t="n">
        <v>32.1</v>
      </c>
      <c r="S1093" s="1" t="n">
        <v>-18.1</v>
      </c>
      <c r="T1093" s="1" t="n">
        <v>1576.5</v>
      </c>
      <c r="U1093" s="1" t="n">
        <v>1580.6</v>
      </c>
      <c r="V1093" s="1" t="s">
        <v>422</v>
      </c>
      <c r="W1093" s="1" t="s">
        <v>452</v>
      </c>
    </row>
    <row r="1094" customFormat="false" ht="15" hidden="false" customHeight="true" outlineLevel="0" collapsed="false">
      <c r="A1094" s="1" t="n">
        <v>1093</v>
      </c>
      <c r="B1094" s="24" t="s">
        <v>1237</v>
      </c>
      <c r="C1094" s="1" t="s">
        <v>29</v>
      </c>
      <c r="D1094" s="1" t="s">
        <v>179</v>
      </c>
      <c r="E1094" s="1" t="s">
        <v>130</v>
      </c>
      <c r="F1094" s="1" t="n">
        <v>0</v>
      </c>
      <c r="G1094" s="1" t="n">
        <v>2</v>
      </c>
      <c r="H1094" s="28" t="s">
        <v>246</v>
      </c>
      <c r="I1094" s="1" t="n">
        <v>2</v>
      </c>
      <c r="J1094" s="1" t="n">
        <v>1431.3</v>
      </c>
      <c r="K1094" s="1" t="n">
        <v>1690.5</v>
      </c>
      <c r="L1094" s="26" t="n">
        <v>0.144</v>
      </c>
      <c r="M1094" s="1" t="n">
        <v>16.9</v>
      </c>
      <c r="N1094" s="1" t="n">
        <v>26.6</v>
      </c>
      <c r="O1094" s="1" t="n">
        <v>0.68</v>
      </c>
      <c r="P1094" s="1" t="n">
        <v>1.35</v>
      </c>
      <c r="Q1094" s="1" t="n">
        <v>1.15</v>
      </c>
      <c r="R1094" s="1" t="n">
        <v>-2.4</v>
      </c>
      <c r="S1094" s="1" t="n">
        <v>9.1</v>
      </c>
      <c r="T1094" s="1" t="n">
        <v>1428.8</v>
      </c>
      <c r="U1094" s="1" t="n">
        <v>1699.6</v>
      </c>
      <c r="V1094" s="1" t="s">
        <v>566</v>
      </c>
      <c r="W1094" s="1" t="s">
        <v>511</v>
      </c>
    </row>
    <row r="1095" customFormat="false" ht="15" hidden="false" customHeight="true" outlineLevel="0" collapsed="false">
      <c r="A1095" s="1" t="n">
        <v>1094</v>
      </c>
      <c r="B1095" s="24" t="s">
        <v>1238</v>
      </c>
      <c r="C1095" s="1" t="s">
        <v>30</v>
      </c>
      <c r="D1095" s="1" t="s">
        <v>142</v>
      </c>
      <c r="E1095" s="1" t="s">
        <v>119</v>
      </c>
      <c r="F1095" s="1" t="n">
        <v>3</v>
      </c>
      <c r="G1095" s="1" t="n">
        <v>3</v>
      </c>
      <c r="H1095" s="25" t="s">
        <v>239</v>
      </c>
      <c r="I1095" s="1" t="n">
        <v>0</v>
      </c>
      <c r="J1095" s="1" t="n">
        <v>1501.9</v>
      </c>
      <c r="K1095" s="1" t="n">
        <v>1482.9</v>
      </c>
      <c r="L1095" s="26" t="n">
        <v>0.455</v>
      </c>
      <c r="M1095" s="1" t="n">
        <v>17.1</v>
      </c>
      <c r="N1095" s="1" t="n">
        <v>18.6</v>
      </c>
      <c r="O1095" s="1" t="n">
        <v>1</v>
      </c>
      <c r="P1095" s="1" t="n">
        <v>0.9</v>
      </c>
      <c r="Q1095" s="1" t="n">
        <v>1</v>
      </c>
      <c r="R1095" s="1" t="n">
        <v>0.8</v>
      </c>
      <c r="S1095" s="1" t="n">
        <v>-0.8</v>
      </c>
      <c r="T1095" s="1" t="n">
        <v>1502.6</v>
      </c>
      <c r="U1095" s="1" t="n">
        <v>1482.1</v>
      </c>
      <c r="V1095" s="1" t="s">
        <v>728</v>
      </c>
      <c r="W1095" s="1" t="s">
        <v>728</v>
      </c>
    </row>
    <row r="1096" customFormat="false" ht="15" hidden="false" customHeight="true" outlineLevel="0" collapsed="false">
      <c r="A1096" s="1" t="n">
        <v>1095</v>
      </c>
      <c r="B1096" s="24" t="s">
        <v>1239</v>
      </c>
      <c r="C1096" s="1" t="s">
        <v>31</v>
      </c>
      <c r="D1096" s="1" t="s">
        <v>24</v>
      </c>
      <c r="E1096" s="1" t="s">
        <v>168</v>
      </c>
      <c r="F1096" s="1" t="n">
        <v>0</v>
      </c>
      <c r="G1096" s="1" t="n">
        <v>0</v>
      </c>
      <c r="H1096" s="25" t="s">
        <v>239</v>
      </c>
      <c r="I1096" s="1" t="n">
        <v>0</v>
      </c>
      <c r="J1096" s="1" t="n">
        <v>1690.4</v>
      </c>
      <c r="K1096" s="1" t="n">
        <v>1482.9</v>
      </c>
      <c r="L1096" s="26" t="n">
        <v>0.712</v>
      </c>
      <c r="M1096" s="1" t="n">
        <v>18</v>
      </c>
      <c r="N1096" s="1" t="n">
        <v>23</v>
      </c>
      <c r="O1096" s="1" t="n">
        <v>1</v>
      </c>
      <c r="P1096" s="1" t="n">
        <v>0.9</v>
      </c>
      <c r="Q1096" s="1" t="n">
        <v>1</v>
      </c>
      <c r="R1096" s="1" t="n">
        <v>-3.8</v>
      </c>
      <c r="S1096" s="1" t="n">
        <v>4.9</v>
      </c>
      <c r="T1096" s="1" t="n">
        <v>1686.5</v>
      </c>
      <c r="U1096" s="1" t="n">
        <v>1487.8</v>
      </c>
      <c r="V1096" s="1" t="s">
        <v>671</v>
      </c>
      <c r="W1096" s="1" t="s">
        <v>501</v>
      </c>
    </row>
    <row r="1097" customFormat="false" ht="15" hidden="false" customHeight="true" outlineLevel="0" collapsed="false">
      <c r="A1097" s="1" t="n">
        <v>1096</v>
      </c>
      <c r="B1097" s="24" t="s">
        <v>1240</v>
      </c>
      <c r="C1097" s="1" t="s">
        <v>32</v>
      </c>
      <c r="D1097" s="1" t="s">
        <v>186</v>
      </c>
      <c r="E1097" s="1" t="s">
        <v>195</v>
      </c>
      <c r="F1097" s="1" t="n">
        <v>2</v>
      </c>
      <c r="G1097" s="1" t="n">
        <v>0</v>
      </c>
      <c r="H1097" s="27" t="s">
        <v>242</v>
      </c>
      <c r="I1097" s="1" t="n">
        <v>2</v>
      </c>
      <c r="J1097" s="1" t="n">
        <v>1450.9</v>
      </c>
      <c r="K1097" s="1" t="n">
        <v>1534.6</v>
      </c>
      <c r="L1097" s="26" t="n">
        <v>0.317</v>
      </c>
      <c r="M1097" s="1" t="n">
        <v>32</v>
      </c>
      <c r="N1097" s="1" t="n">
        <v>22.5</v>
      </c>
      <c r="O1097" s="1" t="n">
        <v>1.21</v>
      </c>
      <c r="P1097" s="1" t="n">
        <v>1</v>
      </c>
      <c r="Q1097" s="1" t="n">
        <v>1.15</v>
      </c>
      <c r="R1097" s="1" t="n">
        <v>28.3</v>
      </c>
      <c r="S1097" s="1" t="n">
        <v>-15.3</v>
      </c>
      <c r="T1097" s="1" t="n">
        <v>1479.2</v>
      </c>
      <c r="U1097" s="1" t="n">
        <v>1519.2</v>
      </c>
      <c r="V1097" s="1" t="s">
        <v>608</v>
      </c>
      <c r="W1097" s="1" t="s">
        <v>713</v>
      </c>
    </row>
    <row r="1098" customFormat="false" ht="15" hidden="false" customHeight="true" outlineLevel="0" collapsed="false">
      <c r="A1098" s="1" t="n">
        <v>1097</v>
      </c>
      <c r="B1098" s="24" t="s">
        <v>1240</v>
      </c>
      <c r="C1098" s="1" t="s">
        <v>32</v>
      </c>
      <c r="D1098" s="1" t="s">
        <v>198</v>
      </c>
      <c r="E1098" s="1" t="s">
        <v>189</v>
      </c>
      <c r="F1098" s="1" t="n">
        <v>0</v>
      </c>
      <c r="G1098" s="1" t="n">
        <v>1</v>
      </c>
      <c r="H1098" s="28" t="s">
        <v>246</v>
      </c>
      <c r="I1098" s="1" t="n">
        <v>1</v>
      </c>
      <c r="J1098" s="1" t="n">
        <v>1516</v>
      </c>
      <c r="K1098" s="1" t="n">
        <v>1542.2</v>
      </c>
      <c r="L1098" s="26" t="n">
        <v>0.392</v>
      </c>
      <c r="M1098" s="1" t="n">
        <v>26.1</v>
      </c>
      <c r="N1098" s="1" t="n">
        <v>25.5</v>
      </c>
      <c r="O1098" s="1" t="n">
        <v>0.97</v>
      </c>
      <c r="P1098" s="1" t="n">
        <v>1.35</v>
      </c>
      <c r="Q1098" s="1" t="n">
        <v>1</v>
      </c>
      <c r="R1098" s="1" t="n">
        <v>-10.2</v>
      </c>
      <c r="S1098" s="1" t="n">
        <v>12.6</v>
      </c>
      <c r="T1098" s="1" t="n">
        <v>1505.8</v>
      </c>
      <c r="U1098" s="1" t="n">
        <v>1554.8</v>
      </c>
      <c r="V1098" s="1" t="s">
        <v>800</v>
      </c>
      <c r="W1098" s="1" t="s">
        <v>888</v>
      </c>
    </row>
    <row r="1099" customFormat="false" ht="15" hidden="false" customHeight="true" outlineLevel="0" collapsed="false">
      <c r="A1099" s="1" t="n">
        <v>1098</v>
      </c>
      <c r="B1099" s="24" t="s">
        <v>1240</v>
      </c>
      <c r="C1099" s="1" t="s">
        <v>32</v>
      </c>
      <c r="D1099" s="1" t="s">
        <v>188</v>
      </c>
      <c r="E1099" s="1" t="s">
        <v>183</v>
      </c>
      <c r="F1099" s="1" t="n">
        <v>1</v>
      </c>
      <c r="G1099" s="1" t="n">
        <v>2</v>
      </c>
      <c r="H1099" s="28" t="s">
        <v>246</v>
      </c>
      <c r="I1099" s="1" t="n">
        <v>1</v>
      </c>
      <c r="J1099" s="1" t="n">
        <v>1500.4</v>
      </c>
      <c r="K1099" s="1" t="n">
        <v>1567.4</v>
      </c>
      <c r="L1099" s="26" t="n">
        <v>0.338</v>
      </c>
      <c r="M1099" s="1" t="n">
        <v>23.5</v>
      </c>
      <c r="N1099" s="1" t="n">
        <v>24.7</v>
      </c>
      <c r="O1099" s="1" t="n">
        <v>0.92</v>
      </c>
      <c r="P1099" s="1" t="n">
        <v>1.35</v>
      </c>
      <c r="Q1099" s="1" t="n">
        <v>1</v>
      </c>
      <c r="R1099" s="1" t="n">
        <v>-7.9</v>
      </c>
      <c r="S1099" s="1" t="n">
        <v>10.8</v>
      </c>
      <c r="T1099" s="1" t="n">
        <v>1492.4</v>
      </c>
      <c r="U1099" s="1" t="n">
        <v>1578.2</v>
      </c>
      <c r="V1099" s="1" t="s">
        <v>514</v>
      </c>
      <c r="W1099" s="1" t="s">
        <v>1032</v>
      </c>
    </row>
    <row r="1100" customFormat="false" ht="15" hidden="false" customHeight="true" outlineLevel="0" collapsed="false">
      <c r="A1100" s="1" t="n">
        <v>1099</v>
      </c>
      <c r="B1100" s="24" t="s">
        <v>1240</v>
      </c>
      <c r="C1100" s="1" t="s">
        <v>32</v>
      </c>
      <c r="D1100" s="1" t="s">
        <v>190</v>
      </c>
      <c r="E1100" s="1" t="s">
        <v>197</v>
      </c>
      <c r="F1100" s="1" t="n">
        <v>1</v>
      </c>
      <c r="G1100" s="1" t="n">
        <v>2</v>
      </c>
      <c r="H1100" s="28" t="s">
        <v>246</v>
      </c>
      <c r="I1100" s="1" t="n">
        <v>1</v>
      </c>
      <c r="J1100" s="1" t="n">
        <v>1587.4</v>
      </c>
      <c r="K1100" s="1" t="n">
        <v>1587</v>
      </c>
      <c r="L1100" s="26" t="n">
        <v>0.429</v>
      </c>
      <c r="M1100" s="1" t="n">
        <v>28.2</v>
      </c>
      <c r="N1100" s="1" t="n">
        <v>27</v>
      </c>
      <c r="O1100" s="1" t="n">
        <v>1</v>
      </c>
      <c r="P1100" s="1" t="n">
        <v>1.35</v>
      </c>
      <c r="Q1100" s="1" t="n">
        <v>1</v>
      </c>
      <c r="R1100" s="1" t="n">
        <v>-12.1</v>
      </c>
      <c r="S1100" s="1" t="n">
        <v>14.3</v>
      </c>
      <c r="T1100" s="1" t="n">
        <v>1575.3</v>
      </c>
      <c r="U1100" s="1" t="n">
        <v>1601.3</v>
      </c>
      <c r="V1100" s="1" t="s">
        <v>525</v>
      </c>
      <c r="W1100" s="1" t="s">
        <v>1226</v>
      </c>
    </row>
    <row r="1101" customFormat="false" ht="15" hidden="false" customHeight="true" outlineLevel="0" collapsed="false">
      <c r="A1101" s="1" t="n">
        <v>1100</v>
      </c>
      <c r="B1101" s="24" t="s">
        <v>1241</v>
      </c>
      <c r="C1101" s="1" t="s">
        <v>29</v>
      </c>
      <c r="D1101" s="1" t="s">
        <v>137</v>
      </c>
      <c r="E1101" s="1" t="s">
        <v>152</v>
      </c>
      <c r="F1101" s="1" t="n">
        <v>0</v>
      </c>
      <c r="G1101" s="1" t="n">
        <v>1</v>
      </c>
      <c r="H1101" s="28" t="s">
        <v>246</v>
      </c>
      <c r="I1101" s="1" t="n">
        <v>1</v>
      </c>
      <c r="J1101" s="1" t="n">
        <v>1502.2</v>
      </c>
      <c r="K1101" s="1" t="n">
        <v>1527.2</v>
      </c>
      <c r="L1101" s="26" t="n">
        <v>0.394</v>
      </c>
      <c r="M1101" s="1" t="n">
        <v>22.2</v>
      </c>
      <c r="N1101" s="1" t="n">
        <v>30.1</v>
      </c>
      <c r="O1101" s="1" t="n">
        <v>0.97</v>
      </c>
      <c r="P1101" s="1" t="n">
        <v>1.35</v>
      </c>
      <c r="Q1101" s="1" t="n">
        <v>1</v>
      </c>
      <c r="R1101" s="1" t="n">
        <v>-8.8</v>
      </c>
      <c r="S1101" s="1" t="n">
        <v>14.8</v>
      </c>
      <c r="T1101" s="1" t="n">
        <v>1493.4</v>
      </c>
      <c r="U1101" s="1" t="n">
        <v>1542.1</v>
      </c>
      <c r="V1101" s="1" t="s">
        <v>423</v>
      </c>
      <c r="W1101" s="1" t="s">
        <v>442</v>
      </c>
    </row>
    <row r="1102" customFormat="false" ht="15" hidden="false" customHeight="true" outlineLevel="0" collapsed="false">
      <c r="A1102" s="1" t="n">
        <v>1101</v>
      </c>
      <c r="B1102" s="24" t="s">
        <v>1241</v>
      </c>
      <c r="C1102" s="1" t="s">
        <v>29</v>
      </c>
      <c r="D1102" s="1" t="s">
        <v>23</v>
      </c>
      <c r="E1102" s="1" t="s">
        <v>132</v>
      </c>
      <c r="F1102" s="1" t="n">
        <v>4</v>
      </c>
      <c r="G1102" s="1" t="n">
        <v>0</v>
      </c>
      <c r="H1102" s="27" t="s">
        <v>242</v>
      </c>
      <c r="I1102" s="1" t="n">
        <v>4</v>
      </c>
      <c r="J1102" s="1" t="n">
        <v>1601.8</v>
      </c>
      <c r="K1102" s="1" t="n">
        <v>1616</v>
      </c>
      <c r="L1102" s="26" t="n">
        <v>0.409</v>
      </c>
      <c r="M1102" s="1" t="n">
        <v>39.3</v>
      </c>
      <c r="N1102" s="1" t="n">
        <v>32.5</v>
      </c>
      <c r="O1102" s="1" t="n">
        <v>1.04</v>
      </c>
      <c r="P1102" s="1" t="n">
        <v>1</v>
      </c>
      <c r="Q1102" s="1" t="n">
        <v>1.5</v>
      </c>
      <c r="R1102" s="1" t="n">
        <v>35</v>
      </c>
      <c r="S1102" s="1" t="n">
        <v>-19.2</v>
      </c>
      <c r="T1102" s="1" t="n">
        <v>1636.8</v>
      </c>
      <c r="U1102" s="1" t="n">
        <v>1596.8</v>
      </c>
      <c r="V1102" s="1" t="s">
        <v>469</v>
      </c>
      <c r="W1102" s="1" t="s">
        <v>467</v>
      </c>
    </row>
    <row r="1103" customFormat="false" ht="15" hidden="false" customHeight="true" outlineLevel="0" collapsed="false">
      <c r="A1103" s="1" t="n">
        <v>1102</v>
      </c>
      <c r="B1103" s="24" t="s">
        <v>1241</v>
      </c>
      <c r="C1103" s="1" t="s">
        <v>29</v>
      </c>
      <c r="D1103" s="1" t="s">
        <v>122</v>
      </c>
      <c r="E1103" s="1" t="s">
        <v>126</v>
      </c>
      <c r="F1103" s="1" t="n">
        <v>2</v>
      </c>
      <c r="G1103" s="1" t="n">
        <v>1</v>
      </c>
      <c r="H1103" s="27" t="s">
        <v>242</v>
      </c>
      <c r="I1103" s="1" t="n">
        <v>1</v>
      </c>
      <c r="J1103" s="1" t="n">
        <v>1576.4</v>
      </c>
      <c r="K1103" s="1" t="n">
        <v>1655.4</v>
      </c>
      <c r="L1103" s="26" t="n">
        <v>0.322</v>
      </c>
      <c r="M1103" s="1" t="n">
        <v>24</v>
      </c>
      <c r="N1103" s="1" t="n">
        <v>25</v>
      </c>
      <c r="O1103" s="1" t="n">
        <v>1.2</v>
      </c>
      <c r="P1103" s="1" t="n">
        <v>1</v>
      </c>
      <c r="Q1103" s="1" t="n">
        <v>1</v>
      </c>
      <c r="R1103" s="1" t="n">
        <v>18.6</v>
      </c>
      <c r="S1103" s="1" t="n">
        <v>-17</v>
      </c>
      <c r="T1103" s="1" t="n">
        <v>1595</v>
      </c>
      <c r="U1103" s="1" t="n">
        <v>1638.5</v>
      </c>
      <c r="V1103" s="1" t="s">
        <v>460</v>
      </c>
      <c r="W1103" s="1" t="s">
        <v>452</v>
      </c>
    </row>
    <row r="1104" customFormat="false" ht="15" hidden="false" customHeight="true" outlineLevel="0" collapsed="false">
      <c r="A1104" s="1" t="n">
        <v>1103</v>
      </c>
      <c r="B1104" s="24" t="s">
        <v>1241</v>
      </c>
      <c r="C1104" s="1" t="s">
        <v>29</v>
      </c>
      <c r="D1104" s="1" t="s">
        <v>138</v>
      </c>
      <c r="E1104" s="1" t="s">
        <v>125</v>
      </c>
      <c r="F1104" s="1" t="n">
        <v>1</v>
      </c>
      <c r="G1104" s="1" t="n">
        <v>1</v>
      </c>
      <c r="H1104" s="25" t="s">
        <v>239</v>
      </c>
      <c r="I1104" s="1" t="n">
        <v>0</v>
      </c>
      <c r="J1104" s="1" t="n">
        <v>1542.5</v>
      </c>
      <c r="K1104" s="1" t="n">
        <v>1442</v>
      </c>
      <c r="L1104" s="26" t="n">
        <v>0.572</v>
      </c>
      <c r="M1104" s="1" t="n">
        <v>18</v>
      </c>
      <c r="N1104" s="1" t="n">
        <v>19.6</v>
      </c>
      <c r="O1104" s="1" t="n">
        <v>1</v>
      </c>
      <c r="P1104" s="1" t="n">
        <v>0.9</v>
      </c>
      <c r="Q1104" s="1" t="n">
        <v>1</v>
      </c>
      <c r="R1104" s="1" t="n">
        <v>-1.3</v>
      </c>
      <c r="S1104" s="1" t="n">
        <v>1.4</v>
      </c>
      <c r="T1104" s="1" t="n">
        <v>1541.2</v>
      </c>
      <c r="U1104" s="1" t="n">
        <v>1443.4</v>
      </c>
      <c r="V1104" s="1" t="s">
        <v>1242</v>
      </c>
      <c r="W1104" s="1" t="s">
        <v>483</v>
      </c>
    </row>
    <row r="1105" customFormat="false" ht="15" hidden="false" customHeight="true" outlineLevel="0" collapsed="false">
      <c r="A1105" s="1" t="n">
        <v>1104</v>
      </c>
      <c r="B1105" s="24" t="s">
        <v>1241</v>
      </c>
      <c r="C1105" s="1" t="s">
        <v>29</v>
      </c>
      <c r="D1105" s="1" t="s">
        <v>133</v>
      </c>
      <c r="E1105" s="1" t="s">
        <v>127</v>
      </c>
      <c r="F1105" s="1" t="n">
        <v>1</v>
      </c>
      <c r="G1105" s="1" t="n">
        <v>3</v>
      </c>
      <c r="H1105" s="28" t="s">
        <v>246</v>
      </c>
      <c r="I1105" s="1" t="n">
        <v>2</v>
      </c>
      <c r="J1105" s="1" t="n">
        <v>1402.9</v>
      </c>
      <c r="K1105" s="1" t="n">
        <v>1650.1</v>
      </c>
      <c r="L1105" s="26" t="n">
        <v>0.153</v>
      </c>
      <c r="M1105" s="1" t="n">
        <v>17.3</v>
      </c>
      <c r="N1105" s="1" t="n">
        <v>23.6</v>
      </c>
      <c r="O1105" s="1" t="n">
        <v>0.69</v>
      </c>
      <c r="P1105" s="1" t="n">
        <v>1.35</v>
      </c>
      <c r="Q1105" s="1" t="n">
        <v>1.15</v>
      </c>
      <c r="R1105" s="1" t="n">
        <v>-2.7</v>
      </c>
      <c r="S1105" s="1" t="n">
        <v>8.3</v>
      </c>
      <c r="T1105" s="1" t="n">
        <v>1400.2</v>
      </c>
      <c r="U1105" s="1" t="n">
        <v>1658.4</v>
      </c>
      <c r="V1105" s="1" t="s">
        <v>466</v>
      </c>
      <c r="W1105" s="1" t="s">
        <v>469</v>
      </c>
    </row>
    <row r="1106" customFormat="false" ht="15" hidden="false" customHeight="true" outlineLevel="0" collapsed="false">
      <c r="A1106" s="1" t="n">
        <v>1105</v>
      </c>
      <c r="B1106" s="24" t="s">
        <v>1243</v>
      </c>
      <c r="C1106" s="1" t="s">
        <v>30</v>
      </c>
      <c r="D1106" s="1" t="s">
        <v>141</v>
      </c>
      <c r="E1106" s="1" t="s">
        <v>18</v>
      </c>
      <c r="F1106" s="1" t="n">
        <v>1</v>
      </c>
      <c r="G1106" s="1" t="n">
        <v>1</v>
      </c>
      <c r="H1106" s="25" t="s">
        <v>239</v>
      </c>
      <c r="I1106" s="1" t="n">
        <v>0</v>
      </c>
      <c r="J1106" s="1" t="n">
        <v>1532.7</v>
      </c>
      <c r="K1106" s="1" t="n">
        <v>1684.1</v>
      </c>
      <c r="L1106" s="26" t="n">
        <v>0.239</v>
      </c>
      <c r="M1106" s="1" t="n">
        <v>23</v>
      </c>
      <c r="N1106" s="1" t="n">
        <v>25.3</v>
      </c>
      <c r="O1106" s="1" t="n">
        <v>1</v>
      </c>
      <c r="P1106" s="1" t="n">
        <v>1.15</v>
      </c>
      <c r="Q1106" s="1" t="n">
        <v>1</v>
      </c>
      <c r="R1106" s="1" t="n">
        <v>6</v>
      </c>
      <c r="S1106" s="1" t="n">
        <v>-6.6</v>
      </c>
      <c r="T1106" s="1" t="n">
        <v>1538.7</v>
      </c>
      <c r="U1106" s="1" t="n">
        <v>1677.5</v>
      </c>
      <c r="V1106" s="1" t="s">
        <v>692</v>
      </c>
      <c r="W1106" s="1" t="s">
        <v>632</v>
      </c>
    </row>
    <row r="1107" customFormat="false" ht="15" hidden="false" customHeight="true" outlineLevel="0" collapsed="false">
      <c r="A1107" s="1" t="n">
        <v>1106</v>
      </c>
      <c r="B1107" s="24" t="s">
        <v>1244</v>
      </c>
      <c r="C1107" s="1" t="s">
        <v>33</v>
      </c>
      <c r="D1107" s="1" t="s">
        <v>135</v>
      </c>
      <c r="E1107" s="1" t="s">
        <v>150</v>
      </c>
      <c r="F1107" s="1" t="n">
        <v>5</v>
      </c>
      <c r="G1107" s="1" t="n">
        <v>1</v>
      </c>
      <c r="H1107" s="27" t="s">
        <v>242</v>
      </c>
      <c r="I1107" s="1" t="n">
        <v>4</v>
      </c>
      <c r="J1107" s="1" t="n">
        <v>1649.4</v>
      </c>
      <c r="K1107" s="1" t="n">
        <v>1458</v>
      </c>
      <c r="L1107" s="26" t="n">
        <v>0.693</v>
      </c>
      <c r="M1107" s="1" t="n">
        <v>25.1</v>
      </c>
      <c r="N1107" s="1" t="n">
        <v>18.4</v>
      </c>
      <c r="O1107" s="1" t="n">
        <v>0.76</v>
      </c>
      <c r="P1107" s="1" t="n">
        <v>1</v>
      </c>
      <c r="Q1107" s="1" t="n">
        <v>1.5</v>
      </c>
      <c r="R1107" s="1" t="n">
        <v>15.2</v>
      </c>
      <c r="S1107" s="1" t="n">
        <v>-5.7</v>
      </c>
      <c r="T1107" s="1" t="n">
        <v>1664.6</v>
      </c>
      <c r="U1107" s="1" t="n">
        <v>1452.4</v>
      </c>
      <c r="V1107" s="1" t="s">
        <v>744</v>
      </c>
      <c r="W1107" s="1" t="s">
        <v>462</v>
      </c>
    </row>
    <row r="1108" customFormat="false" ht="15" hidden="false" customHeight="true" outlineLevel="0" collapsed="false">
      <c r="A1108" s="1" t="n">
        <v>1107</v>
      </c>
      <c r="B1108" s="24" t="s">
        <v>1245</v>
      </c>
      <c r="C1108" s="1" t="s">
        <v>31</v>
      </c>
      <c r="D1108" s="1" t="s">
        <v>169</v>
      </c>
      <c r="E1108" s="1" t="s">
        <v>22</v>
      </c>
      <c r="F1108" s="1" t="n">
        <v>2</v>
      </c>
      <c r="G1108" s="1" t="n">
        <v>2</v>
      </c>
      <c r="H1108" s="25" t="s">
        <v>239</v>
      </c>
      <c r="I1108" s="1" t="n">
        <v>0</v>
      </c>
      <c r="J1108" s="1" t="n">
        <v>1627.1</v>
      </c>
      <c r="K1108" s="1" t="n">
        <v>1703.6</v>
      </c>
      <c r="L1108" s="26" t="n">
        <v>0.326</v>
      </c>
      <c r="M1108" s="1" t="n">
        <v>24</v>
      </c>
      <c r="N1108" s="1" t="n">
        <v>24</v>
      </c>
      <c r="O1108" s="1" t="n">
        <v>1</v>
      </c>
      <c r="P1108" s="1" t="n">
        <v>1.15</v>
      </c>
      <c r="Q1108" s="1" t="n">
        <v>1</v>
      </c>
      <c r="R1108" s="1" t="n">
        <v>4.2</v>
      </c>
      <c r="S1108" s="1" t="n">
        <v>-4.2</v>
      </c>
      <c r="T1108" s="1" t="n">
        <v>1631.3</v>
      </c>
      <c r="U1108" s="1" t="n">
        <v>1699.4</v>
      </c>
      <c r="V1108" s="1" t="s">
        <v>607</v>
      </c>
      <c r="W1108" s="1" t="s">
        <v>497</v>
      </c>
    </row>
    <row r="1109" customFormat="false" ht="15" hidden="false" customHeight="true" outlineLevel="0" collapsed="false">
      <c r="A1109" s="1" t="n">
        <v>1108</v>
      </c>
      <c r="B1109" s="24" t="s">
        <v>1246</v>
      </c>
      <c r="C1109" s="1" t="s">
        <v>32</v>
      </c>
      <c r="D1109" s="1" t="s">
        <v>184</v>
      </c>
      <c r="E1109" s="1" t="s">
        <v>15</v>
      </c>
      <c r="F1109" s="1" t="n">
        <v>0</v>
      </c>
      <c r="G1109" s="1" t="n">
        <v>0</v>
      </c>
      <c r="H1109" s="25" t="s">
        <v>239</v>
      </c>
      <c r="I1109" s="1" t="n">
        <v>0</v>
      </c>
      <c r="J1109" s="1" t="n">
        <v>1674.3</v>
      </c>
      <c r="K1109" s="1" t="n">
        <v>1751.3</v>
      </c>
      <c r="L1109" s="26" t="n">
        <v>0.325</v>
      </c>
      <c r="M1109" s="1" t="n">
        <v>25.3</v>
      </c>
      <c r="N1109" s="1" t="n">
        <v>27.6</v>
      </c>
      <c r="O1109" s="1" t="n">
        <v>1</v>
      </c>
      <c r="P1109" s="1" t="n">
        <v>1.15</v>
      </c>
      <c r="Q1109" s="1" t="n">
        <v>1</v>
      </c>
      <c r="R1109" s="1" t="n">
        <v>4.4</v>
      </c>
      <c r="S1109" s="1" t="n">
        <v>-4.8</v>
      </c>
      <c r="T1109" s="1" t="n">
        <v>1678.7</v>
      </c>
      <c r="U1109" s="1" t="n">
        <v>1746.5</v>
      </c>
      <c r="V1109" s="1" t="s">
        <v>711</v>
      </c>
      <c r="W1109" s="1" t="s">
        <v>510</v>
      </c>
    </row>
    <row r="1110" customFormat="false" ht="15" hidden="false" customHeight="true" outlineLevel="0" collapsed="false">
      <c r="A1110" s="1" t="n">
        <v>1109</v>
      </c>
      <c r="B1110" s="24" t="s">
        <v>1246</v>
      </c>
      <c r="C1110" s="1" t="s">
        <v>30</v>
      </c>
      <c r="D1110" s="1" t="s">
        <v>182</v>
      </c>
      <c r="E1110" s="1" t="s">
        <v>118</v>
      </c>
      <c r="F1110" s="1" t="n">
        <v>1</v>
      </c>
      <c r="G1110" s="1" t="n">
        <v>1</v>
      </c>
      <c r="H1110" s="25" t="s">
        <v>239</v>
      </c>
      <c r="I1110" s="1" t="n">
        <v>0</v>
      </c>
      <c r="J1110" s="1" t="n">
        <v>1659.5</v>
      </c>
      <c r="K1110" s="1" t="n">
        <v>1515.8</v>
      </c>
      <c r="L1110" s="26" t="n">
        <v>0.632</v>
      </c>
      <c r="M1110" s="1" t="n">
        <v>18</v>
      </c>
      <c r="N1110" s="1" t="n">
        <v>19.6</v>
      </c>
      <c r="O1110" s="1" t="n">
        <v>1</v>
      </c>
      <c r="P1110" s="1" t="n">
        <v>0.9</v>
      </c>
      <c r="Q1110" s="1" t="n">
        <v>1</v>
      </c>
      <c r="R1110" s="1" t="n">
        <v>-2.4</v>
      </c>
      <c r="S1110" s="1" t="n">
        <v>2.6</v>
      </c>
      <c r="T1110" s="1" t="n">
        <v>1657.1</v>
      </c>
      <c r="U1110" s="1" t="n">
        <v>1518.3</v>
      </c>
      <c r="V1110" s="1" t="s">
        <v>983</v>
      </c>
      <c r="W1110" s="1" t="s">
        <v>552</v>
      </c>
    </row>
    <row r="1111" customFormat="false" ht="15" hidden="false" customHeight="true" outlineLevel="0" collapsed="false">
      <c r="A1111" s="1" t="n">
        <v>1110</v>
      </c>
      <c r="B1111" s="24" t="s">
        <v>1246</v>
      </c>
      <c r="C1111" s="1" t="s">
        <v>29</v>
      </c>
      <c r="D1111" s="1" t="s">
        <v>153</v>
      </c>
      <c r="E1111" s="1" t="s">
        <v>128</v>
      </c>
      <c r="F1111" s="1" t="n">
        <v>1</v>
      </c>
      <c r="G1111" s="1" t="n">
        <v>2</v>
      </c>
      <c r="H1111" s="28" t="s">
        <v>246</v>
      </c>
      <c r="I1111" s="1" t="n">
        <v>1</v>
      </c>
      <c r="J1111" s="1" t="n">
        <v>1565.7</v>
      </c>
      <c r="K1111" s="1" t="n">
        <v>1543.3</v>
      </c>
      <c r="L1111" s="26" t="n">
        <v>0.46</v>
      </c>
      <c r="M1111" s="1" t="n">
        <v>29.8</v>
      </c>
      <c r="N1111" s="1" t="n">
        <v>31.4</v>
      </c>
      <c r="O1111" s="1" t="n">
        <v>1.06</v>
      </c>
      <c r="P1111" s="1" t="n">
        <v>1.35</v>
      </c>
      <c r="Q1111" s="1" t="n">
        <v>1</v>
      </c>
      <c r="R1111" s="1" t="n">
        <v>-13.7</v>
      </c>
      <c r="S1111" s="1" t="n">
        <v>17.6</v>
      </c>
      <c r="T1111" s="1" t="n">
        <v>1552</v>
      </c>
      <c r="U1111" s="1" t="n">
        <v>1560.8</v>
      </c>
      <c r="V1111" s="1" t="s">
        <v>558</v>
      </c>
      <c r="W1111" s="1" t="s">
        <v>575</v>
      </c>
    </row>
    <row r="1112" customFormat="false" ht="15" hidden="false" customHeight="true" outlineLevel="0" collapsed="false">
      <c r="A1112" s="1" t="n">
        <v>1111</v>
      </c>
      <c r="B1112" s="24" t="s">
        <v>1247</v>
      </c>
      <c r="C1112" s="1" t="s">
        <v>33</v>
      </c>
      <c r="D1112" s="1" t="s">
        <v>149</v>
      </c>
      <c r="E1112" s="1" t="s">
        <v>159</v>
      </c>
      <c r="F1112" s="1" t="n">
        <v>7</v>
      </c>
      <c r="G1112" s="1" t="n">
        <v>1</v>
      </c>
      <c r="H1112" s="27" t="s">
        <v>242</v>
      </c>
      <c r="I1112" s="1" t="n">
        <v>6</v>
      </c>
      <c r="J1112" s="1" t="n">
        <v>1574.7</v>
      </c>
      <c r="K1112" s="1" t="n">
        <v>1491.9</v>
      </c>
      <c r="L1112" s="26" t="n">
        <v>0.547</v>
      </c>
      <c r="M1112" s="1" t="n">
        <v>26.9</v>
      </c>
      <c r="N1112" s="1" t="n">
        <v>25.6</v>
      </c>
      <c r="O1112" s="1" t="n">
        <v>0.9</v>
      </c>
      <c r="P1112" s="1" t="n">
        <v>1</v>
      </c>
      <c r="Q1112" s="1" t="n">
        <v>1.5</v>
      </c>
      <c r="R1112" s="1" t="n">
        <v>20.3</v>
      </c>
      <c r="S1112" s="1" t="n">
        <v>-11.6</v>
      </c>
      <c r="T1112" s="1" t="n">
        <v>1595</v>
      </c>
      <c r="U1112" s="1" t="n">
        <v>1480.4</v>
      </c>
      <c r="V1112" s="1" t="s">
        <v>664</v>
      </c>
      <c r="W1112" s="1" t="s">
        <v>485</v>
      </c>
    </row>
    <row r="1113" customFormat="false" ht="15" hidden="false" customHeight="true" outlineLevel="0" collapsed="false">
      <c r="A1113" s="1" t="n">
        <v>1112</v>
      </c>
      <c r="B1113" s="24" t="s">
        <v>1248</v>
      </c>
      <c r="C1113" s="1" t="s">
        <v>31</v>
      </c>
      <c r="D1113" s="1" t="s">
        <v>145</v>
      </c>
      <c r="E1113" s="1" t="s">
        <v>163</v>
      </c>
      <c r="F1113" s="1" t="n">
        <v>1</v>
      </c>
      <c r="G1113" s="1" t="n">
        <v>0</v>
      </c>
      <c r="H1113" s="27" t="s">
        <v>242</v>
      </c>
      <c r="I1113" s="1" t="n">
        <v>1</v>
      </c>
      <c r="J1113" s="1" t="n">
        <v>1609.8</v>
      </c>
      <c r="K1113" s="1" t="n">
        <v>1479.2</v>
      </c>
      <c r="L1113" s="26" t="n">
        <v>0.614</v>
      </c>
      <c r="M1113" s="1" t="n">
        <v>21.2</v>
      </c>
      <c r="N1113" s="1" t="n">
        <v>14.2</v>
      </c>
      <c r="O1113" s="1" t="n">
        <v>0.84</v>
      </c>
      <c r="P1113" s="1" t="n">
        <v>1</v>
      </c>
      <c r="Q1113" s="1" t="n">
        <v>1</v>
      </c>
      <c r="R1113" s="1" t="n">
        <v>10.3</v>
      </c>
      <c r="S1113" s="1" t="n">
        <v>-5.5</v>
      </c>
      <c r="T1113" s="1" t="n">
        <v>1620.1</v>
      </c>
      <c r="U1113" s="1" t="n">
        <v>1473.7</v>
      </c>
      <c r="V1113" s="1" t="s">
        <v>472</v>
      </c>
      <c r="W1113" s="1" t="s">
        <v>713</v>
      </c>
    </row>
    <row r="1114" customFormat="false" ht="15" hidden="false" customHeight="true" outlineLevel="0" collapsed="false">
      <c r="A1114" s="1" t="n">
        <v>1113</v>
      </c>
      <c r="B1114" s="24" t="s">
        <v>1249</v>
      </c>
      <c r="C1114" s="1" t="s">
        <v>30</v>
      </c>
      <c r="D1114" s="1" t="s">
        <v>181</v>
      </c>
      <c r="E1114" s="1" t="s">
        <v>151</v>
      </c>
      <c r="F1114" s="1" t="n">
        <v>1</v>
      </c>
      <c r="G1114" s="1" t="n">
        <v>1</v>
      </c>
      <c r="H1114" s="25" t="s">
        <v>239</v>
      </c>
      <c r="I1114" s="1" t="n">
        <v>0</v>
      </c>
      <c r="J1114" s="1" t="n">
        <v>1611.5</v>
      </c>
      <c r="K1114" s="1" t="n">
        <v>1505.7</v>
      </c>
      <c r="L1114" s="26" t="n">
        <v>0.58</v>
      </c>
      <c r="M1114" s="1" t="n">
        <v>19.8</v>
      </c>
      <c r="N1114" s="1" t="n">
        <v>25.3</v>
      </c>
      <c r="O1114" s="1" t="n">
        <v>1</v>
      </c>
      <c r="P1114" s="1" t="n">
        <v>0.9</v>
      </c>
      <c r="Q1114" s="1" t="n">
        <v>1</v>
      </c>
      <c r="R1114" s="1" t="n">
        <v>-1.6</v>
      </c>
      <c r="S1114" s="1" t="n">
        <v>2</v>
      </c>
      <c r="T1114" s="1" t="n">
        <v>1609.9</v>
      </c>
      <c r="U1114" s="1" t="n">
        <v>1507.7</v>
      </c>
      <c r="V1114" s="1" t="s">
        <v>547</v>
      </c>
      <c r="W1114" s="1" t="s">
        <v>607</v>
      </c>
    </row>
    <row r="1115" customFormat="false" ht="15" hidden="false" customHeight="true" outlineLevel="0" collapsed="false">
      <c r="A1115" s="1" t="n">
        <v>1114</v>
      </c>
      <c r="B1115" s="24" t="s">
        <v>1250</v>
      </c>
      <c r="C1115" s="1" t="s">
        <v>33</v>
      </c>
      <c r="D1115" s="1" t="s">
        <v>158</v>
      </c>
      <c r="E1115" s="1" t="s">
        <v>17</v>
      </c>
      <c r="F1115" s="1" t="n">
        <v>0</v>
      </c>
      <c r="G1115" s="1" t="n">
        <v>1</v>
      </c>
      <c r="H1115" s="28" t="s">
        <v>246</v>
      </c>
      <c r="I1115" s="1" t="n">
        <v>1</v>
      </c>
      <c r="J1115" s="1" t="n">
        <v>1539.6</v>
      </c>
      <c r="K1115" s="1" t="n">
        <v>1743.6</v>
      </c>
      <c r="L1115" s="26" t="n">
        <v>0.188</v>
      </c>
      <c r="M1115" s="1" t="n">
        <v>20.1</v>
      </c>
      <c r="N1115" s="1" t="n">
        <v>26.6</v>
      </c>
      <c r="O1115" s="1" t="n">
        <v>0.75</v>
      </c>
      <c r="P1115" s="1" t="n">
        <v>1.35</v>
      </c>
      <c r="Q1115" s="1" t="n">
        <v>1</v>
      </c>
      <c r="R1115" s="1" t="n">
        <v>-3.8</v>
      </c>
      <c r="S1115" s="1" t="n">
        <v>7.7</v>
      </c>
      <c r="T1115" s="1" t="n">
        <v>1535.8</v>
      </c>
      <c r="U1115" s="1" t="n">
        <v>1751.3</v>
      </c>
      <c r="V1115" s="1" t="s">
        <v>520</v>
      </c>
      <c r="W1115" s="1" t="s">
        <v>511</v>
      </c>
    </row>
    <row r="1116" customFormat="false" ht="15" hidden="false" customHeight="true" outlineLevel="0" collapsed="false">
      <c r="A1116" s="1" t="n">
        <v>1115</v>
      </c>
      <c r="B1116" s="24" t="s">
        <v>1251</v>
      </c>
      <c r="C1116" s="1" t="s">
        <v>31</v>
      </c>
      <c r="D1116" s="1" t="s">
        <v>140</v>
      </c>
      <c r="E1116" s="1" t="s">
        <v>178</v>
      </c>
      <c r="F1116" s="1" t="n">
        <v>0</v>
      </c>
      <c r="G1116" s="1" t="n">
        <v>2</v>
      </c>
      <c r="H1116" s="28" t="s">
        <v>246</v>
      </c>
      <c r="I1116" s="1" t="n">
        <v>2</v>
      </c>
      <c r="J1116" s="1" t="n">
        <v>1626.6</v>
      </c>
      <c r="K1116" s="1" t="n">
        <v>1500</v>
      </c>
      <c r="L1116" s="26" t="n">
        <v>0.608</v>
      </c>
      <c r="M1116" s="1" t="n">
        <v>40</v>
      </c>
      <c r="N1116" s="1" t="n">
        <v>40</v>
      </c>
      <c r="O1116" s="1" t="n">
        <v>1.32</v>
      </c>
      <c r="P1116" s="1" t="n">
        <v>1.35</v>
      </c>
      <c r="Q1116" s="1" t="n">
        <v>1.15</v>
      </c>
      <c r="R1116" s="1" t="n">
        <v>-24.3</v>
      </c>
      <c r="S1116" s="1" t="n">
        <v>32.3</v>
      </c>
      <c r="T1116" s="1" t="n">
        <v>1602.2</v>
      </c>
      <c r="U1116" s="1" t="n">
        <v>1532.3</v>
      </c>
      <c r="V1116" s="1" t="s">
        <v>580</v>
      </c>
      <c r="W1116" s="1" t="s">
        <v>651</v>
      </c>
    </row>
    <row r="1117" customFormat="false" ht="15" hidden="false" customHeight="true" outlineLevel="0" collapsed="false">
      <c r="A1117" s="1" t="n">
        <v>1116</v>
      </c>
      <c r="B1117" s="24" t="s">
        <v>1252</v>
      </c>
      <c r="C1117" s="1" t="s">
        <v>30</v>
      </c>
      <c r="D1117" s="1" t="s">
        <v>176</v>
      </c>
      <c r="E1117" s="1" t="s">
        <v>114</v>
      </c>
      <c r="F1117" s="1" t="n">
        <v>1</v>
      </c>
      <c r="G1117" s="1" t="n">
        <v>1</v>
      </c>
      <c r="H1117" s="25" t="s">
        <v>239</v>
      </c>
      <c r="I1117" s="1" t="n">
        <v>0</v>
      </c>
      <c r="J1117" s="1" t="n">
        <v>1501.8</v>
      </c>
      <c r="K1117" s="1" t="n">
        <v>1646.3</v>
      </c>
      <c r="L1117" s="26" t="n">
        <v>0.246</v>
      </c>
      <c r="M1117" s="1" t="n">
        <v>23</v>
      </c>
      <c r="N1117" s="1" t="n">
        <v>25.3</v>
      </c>
      <c r="O1117" s="1" t="n">
        <v>1</v>
      </c>
      <c r="P1117" s="1" t="n">
        <v>1.15</v>
      </c>
      <c r="Q1117" s="1" t="n">
        <v>1</v>
      </c>
      <c r="R1117" s="1" t="n">
        <v>5.8</v>
      </c>
      <c r="S1117" s="1" t="n">
        <v>-6.4</v>
      </c>
      <c r="T1117" s="1" t="n">
        <v>1507.7</v>
      </c>
      <c r="U1117" s="1" t="n">
        <v>1639.9</v>
      </c>
      <c r="V1117" s="1" t="s">
        <v>958</v>
      </c>
      <c r="W1117" s="1" t="s">
        <v>637</v>
      </c>
    </row>
    <row r="1118" customFormat="false" ht="15" hidden="false" customHeight="true" outlineLevel="0" collapsed="false">
      <c r="A1118" s="1" t="n">
        <v>1117</v>
      </c>
      <c r="B1118" s="24" t="s">
        <v>1253</v>
      </c>
      <c r="C1118" s="1" t="s">
        <v>31</v>
      </c>
      <c r="D1118" s="1" t="s">
        <v>148</v>
      </c>
      <c r="E1118" s="1" t="s">
        <v>174</v>
      </c>
      <c r="F1118" s="1" t="n">
        <v>0</v>
      </c>
      <c r="G1118" s="1" t="n">
        <v>0</v>
      </c>
      <c r="H1118" s="25" t="s">
        <v>239</v>
      </c>
      <c r="I1118" s="1" t="n">
        <v>0</v>
      </c>
      <c r="J1118" s="1" t="n">
        <v>1428.2</v>
      </c>
      <c r="K1118" s="1" t="n">
        <v>1487.2</v>
      </c>
      <c r="L1118" s="26" t="n">
        <v>0.348</v>
      </c>
      <c r="M1118" s="1" t="n">
        <v>19.6</v>
      </c>
      <c r="N1118" s="1" t="n">
        <v>23</v>
      </c>
      <c r="O1118" s="1" t="n">
        <v>1</v>
      </c>
      <c r="P1118" s="1" t="n">
        <v>1.15</v>
      </c>
      <c r="Q1118" s="1" t="n">
        <v>1</v>
      </c>
      <c r="R1118" s="1" t="n">
        <v>3</v>
      </c>
      <c r="S1118" s="1" t="n">
        <v>-3.5</v>
      </c>
      <c r="T1118" s="1" t="n">
        <v>1431.2</v>
      </c>
      <c r="U1118" s="1" t="n">
        <v>1483.7</v>
      </c>
      <c r="V1118" s="1" t="s">
        <v>483</v>
      </c>
      <c r="W1118" s="1" t="s">
        <v>506</v>
      </c>
    </row>
    <row r="1119" customFormat="false" ht="15" hidden="false" customHeight="true" outlineLevel="0" collapsed="false">
      <c r="A1119" s="1" t="n">
        <v>1118</v>
      </c>
      <c r="B1119" s="24" t="s">
        <v>1253</v>
      </c>
      <c r="C1119" s="1" t="s">
        <v>33</v>
      </c>
      <c r="D1119" s="1" t="s">
        <v>160</v>
      </c>
      <c r="E1119" s="1" t="s">
        <v>172</v>
      </c>
      <c r="F1119" s="1" t="n">
        <v>1</v>
      </c>
      <c r="G1119" s="1" t="n">
        <v>4</v>
      </c>
      <c r="H1119" s="28" t="s">
        <v>246</v>
      </c>
      <c r="I1119" s="1" t="n">
        <v>3</v>
      </c>
      <c r="J1119" s="1" t="n">
        <v>1456.6</v>
      </c>
      <c r="K1119" s="1" t="n">
        <v>1597.5</v>
      </c>
      <c r="L1119" s="26" t="n">
        <v>0.25</v>
      </c>
      <c r="M1119" s="1" t="n">
        <v>23.4</v>
      </c>
      <c r="N1119" s="1" t="n">
        <v>28.9</v>
      </c>
      <c r="O1119" s="1" t="n">
        <v>0.82</v>
      </c>
      <c r="P1119" s="1" t="n">
        <v>1.35</v>
      </c>
      <c r="Q1119" s="1" t="n">
        <v>1.3</v>
      </c>
      <c r="R1119" s="1" t="n">
        <v>-5.8</v>
      </c>
      <c r="S1119" s="1" t="n">
        <v>15.9</v>
      </c>
      <c r="T1119" s="1" t="n">
        <v>1450.7</v>
      </c>
      <c r="U1119" s="1" t="n">
        <v>1613.4</v>
      </c>
      <c r="V1119" s="1" t="s">
        <v>611</v>
      </c>
      <c r="W1119" s="1" t="s">
        <v>456</v>
      </c>
    </row>
    <row r="1120" customFormat="false" ht="15" hidden="false" customHeight="true" outlineLevel="0" collapsed="false">
      <c r="A1120" s="1" t="n">
        <v>1119</v>
      </c>
      <c r="B1120" s="24" t="s">
        <v>1253</v>
      </c>
      <c r="C1120" s="1" t="s">
        <v>29</v>
      </c>
      <c r="D1120" s="1" t="s">
        <v>21</v>
      </c>
      <c r="E1120" s="1" t="s">
        <v>131</v>
      </c>
      <c r="F1120" s="1" t="n">
        <v>2</v>
      </c>
      <c r="G1120" s="1" t="n">
        <v>1</v>
      </c>
      <c r="H1120" s="27" t="s">
        <v>242</v>
      </c>
      <c r="I1120" s="1" t="n">
        <v>1</v>
      </c>
      <c r="J1120" s="1" t="n">
        <v>1732.6</v>
      </c>
      <c r="K1120" s="1" t="n">
        <v>1493.4</v>
      </c>
      <c r="L1120" s="26" t="n">
        <v>0.748</v>
      </c>
      <c r="M1120" s="1" t="n">
        <v>15.4</v>
      </c>
      <c r="N1120" s="1" t="n">
        <v>11.3</v>
      </c>
      <c r="O1120" s="1" t="n">
        <v>0.7</v>
      </c>
      <c r="P1120" s="1" t="n">
        <v>1</v>
      </c>
      <c r="Q1120" s="1" t="n">
        <v>1</v>
      </c>
      <c r="R1120" s="1" t="n">
        <v>5.4</v>
      </c>
      <c r="S1120" s="1" t="n">
        <v>-2.9</v>
      </c>
      <c r="T1120" s="1" t="n">
        <v>1738</v>
      </c>
      <c r="U1120" s="1" t="n">
        <v>1490.5</v>
      </c>
      <c r="V1120" s="1" t="s">
        <v>575</v>
      </c>
      <c r="W1120" s="1" t="s">
        <v>466</v>
      </c>
    </row>
    <row r="1121" customFormat="false" ht="15" hidden="false" customHeight="true" outlineLevel="0" collapsed="false">
      <c r="A1121" s="1" t="n">
        <v>1120</v>
      </c>
      <c r="B1121" s="24" t="s">
        <v>1253</v>
      </c>
      <c r="C1121" s="1" t="s">
        <v>31</v>
      </c>
      <c r="D1121" s="1" t="s">
        <v>165</v>
      </c>
      <c r="E1121" s="1" t="s">
        <v>147</v>
      </c>
      <c r="F1121" s="1" t="n">
        <v>3</v>
      </c>
      <c r="G1121" s="1" t="n">
        <v>0</v>
      </c>
      <c r="H1121" s="27" t="s">
        <v>242</v>
      </c>
      <c r="I1121" s="1" t="n">
        <v>3</v>
      </c>
      <c r="J1121" s="1" t="n">
        <v>1511.6</v>
      </c>
      <c r="K1121" s="1" t="n">
        <v>1468.1</v>
      </c>
      <c r="L1121" s="26" t="n">
        <v>0.491</v>
      </c>
      <c r="M1121" s="1" t="n">
        <v>28.3</v>
      </c>
      <c r="N1121" s="1" t="n">
        <v>19.9</v>
      </c>
      <c r="O1121" s="1" t="n">
        <v>0.95</v>
      </c>
      <c r="P1121" s="1" t="n">
        <v>1</v>
      </c>
      <c r="Q1121" s="1" t="n">
        <v>1.3</v>
      </c>
      <c r="R1121" s="1" t="n">
        <v>22.9</v>
      </c>
      <c r="S1121" s="1" t="n">
        <v>-10.1</v>
      </c>
      <c r="T1121" s="1" t="n">
        <v>1534.5</v>
      </c>
      <c r="U1121" s="1" t="n">
        <v>1458</v>
      </c>
      <c r="V1121" s="1" t="s">
        <v>753</v>
      </c>
      <c r="W1121" s="1" t="s">
        <v>492</v>
      </c>
    </row>
    <row r="1122" customFormat="false" ht="15" hidden="false" customHeight="true" outlineLevel="0" collapsed="false">
      <c r="A1122" s="1" t="n">
        <v>1121</v>
      </c>
      <c r="B1122" s="24" t="s">
        <v>1254</v>
      </c>
      <c r="C1122" s="1" t="s">
        <v>32</v>
      </c>
      <c r="D1122" s="1" t="s">
        <v>192</v>
      </c>
      <c r="E1122" s="1" t="s">
        <v>193</v>
      </c>
      <c r="F1122" s="1" t="n">
        <v>1</v>
      </c>
      <c r="G1122" s="1" t="n">
        <v>3</v>
      </c>
      <c r="H1122" s="28" t="s">
        <v>246</v>
      </c>
      <c r="I1122" s="1" t="n">
        <v>2</v>
      </c>
      <c r="J1122" s="1" t="n">
        <v>1545.1</v>
      </c>
      <c r="K1122" s="1" t="n">
        <v>1465</v>
      </c>
      <c r="L1122" s="26" t="n">
        <v>0.543</v>
      </c>
      <c r="M1122" s="1" t="n">
        <v>35.4</v>
      </c>
      <c r="N1122" s="1" t="n">
        <v>31.7</v>
      </c>
      <c r="O1122" s="1" t="n">
        <v>1.2</v>
      </c>
      <c r="P1122" s="1" t="n">
        <v>1.35</v>
      </c>
      <c r="Q1122" s="1" t="n">
        <v>1.15</v>
      </c>
      <c r="R1122" s="1" t="n">
        <v>-19.2</v>
      </c>
      <c r="S1122" s="1" t="n">
        <v>23.5</v>
      </c>
      <c r="T1122" s="1" t="n">
        <v>1525.9</v>
      </c>
      <c r="U1122" s="1" t="n">
        <v>1488.6</v>
      </c>
      <c r="V1122" s="1" t="s">
        <v>713</v>
      </c>
      <c r="W1122" s="1" t="s">
        <v>451</v>
      </c>
    </row>
    <row r="1123" customFormat="false" ht="15" hidden="false" customHeight="true" outlineLevel="0" collapsed="false">
      <c r="A1123" s="1" t="n">
        <v>1122</v>
      </c>
      <c r="B1123" s="24" t="s">
        <v>1255</v>
      </c>
      <c r="C1123" s="1" t="s">
        <v>30</v>
      </c>
      <c r="D1123" s="1" t="s">
        <v>175</v>
      </c>
      <c r="E1123" s="1" t="s">
        <v>124</v>
      </c>
      <c r="F1123" s="1" t="n">
        <v>0</v>
      </c>
      <c r="G1123" s="1" t="n">
        <v>4</v>
      </c>
      <c r="H1123" s="28" t="s">
        <v>246</v>
      </c>
      <c r="I1123" s="1" t="n">
        <v>4</v>
      </c>
      <c r="J1123" s="1" t="n">
        <v>1434.7</v>
      </c>
      <c r="K1123" s="1" t="n">
        <v>1519.2</v>
      </c>
      <c r="L1123" s="26" t="n">
        <v>0.316</v>
      </c>
      <c r="M1123" s="1" t="n">
        <v>29.2</v>
      </c>
      <c r="N1123" s="1" t="n">
        <v>41.7</v>
      </c>
      <c r="O1123" s="1" t="n">
        <v>0.89</v>
      </c>
      <c r="P1123" s="1" t="n">
        <v>1.35</v>
      </c>
      <c r="Q1123" s="1" t="n">
        <v>1.5</v>
      </c>
      <c r="R1123" s="1" t="n">
        <v>-9.2</v>
      </c>
      <c r="S1123" s="1" t="n">
        <v>25.6</v>
      </c>
      <c r="T1123" s="1" t="n">
        <v>1425.4</v>
      </c>
      <c r="U1123" s="1" t="n">
        <v>1544.8</v>
      </c>
      <c r="V1123" s="1" t="s">
        <v>743</v>
      </c>
      <c r="W1123" s="1" t="s">
        <v>772</v>
      </c>
    </row>
    <row r="1124" customFormat="false" ht="15" hidden="false" customHeight="true" outlineLevel="0" collapsed="false">
      <c r="A1124" s="1" t="n">
        <v>1123</v>
      </c>
      <c r="B1124" s="24" t="s">
        <v>1256</v>
      </c>
      <c r="C1124" s="1" t="s">
        <v>33</v>
      </c>
      <c r="D1124" s="1" t="s">
        <v>120</v>
      </c>
      <c r="E1124" s="1" t="s">
        <v>155</v>
      </c>
      <c r="F1124" s="1" t="n">
        <v>1</v>
      </c>
      <c r="G1124" s="1" t="n">
        <v>3</v>
      </c>
      <c r="H1124" s="28" t="s">
        <v>246</v>
      </c>
      <c r="I1124" s="1" t="n">
        <v>2</v>
      </c>
      <c r="J1124" s="1" t="n">
        <v>1462.9</v>
      </c>
      <c r="K1124" s="1" t="n">
        <v>1625.4</v>
      </c>
      <c r="L1124" s="26" t="n">
        <v>0.227</v>
      </c>
      <c r="M1124" s="1" t="n">
        <v>23.5</v>
      </c>
      <c r="N1124" s="1" t="n">
        <v>27.2</v>
      </c>
      <c r="O1124" s="1" t="n">
        <v>0.8</v>
      </c>
      <c r="P1124" s="1" t="n">
        <v>1.35</v>
      </c>
      <c r="Q1124" s="1" t="n">
        <v>1.15</v>
      </c>
      <c r="R1124" s="1" t="n">
        <v>-5.3</v>
      </c>
      <c r="S1124" s="1" t="n">
        <v>11.6</v>
      </c>
      <c r="T1124" s="1" t="n">
        <v>1457.6</v>
      </c>
      <c r="U1124" s="1" t="n">
        <v>1637</v>
      </c>
      <c r="V1124" s="1" t="s">
        <v>383</v>
      </c>
      <c r="W1124" s="1" t="s">
        <v>472</v>
      </c>
    </row>
    <row r="1125" customFormat="false" ht="15" hidden="false" customHeight="true" outlineLevel="0" collapsed="false">
      <c r="A1125" s="1" t="n">
        <v>1124</v>
      </c>
      <c r="B1125" s="24" t="s">
        <v>1256</v>
      </c>
      <c r="C1125" s="1" t="s">
        <v>33</v>
      </c>
      <c r="D1125" s="1" t="s">
        <v>143</v>
      </c>
      <c r="E1125" s="1" t="s">
        <v>156</v>
      </c>
      <c r="F1125" s="1" t="n">
        <v>0</v>
      </c>
      <c r="G1125" s="1" t="n">
        <v>1</v>
      </c>
      <c r="H1125" s="28" t="s">
        <v>246</v>
      </c>
      <c r="I1125" s="1" t="n">
        <v>1</v>
      </c>
      <c r="J1125" s="1" t="n">
        <v>1482</v>
      </c>
      <c r="K1125" s="1" t="n">
        <v>1520.9</v>
      </c>
      <c r="L1125" s="26" t="n">
        <v>0.375</v>
      </c>
      <c r="M1125" s="1" t="n">
        <v>21.8</v>
      </c>
      <c r="N1125" s="1" t="n">
        <v>29.5</v>
      </c>
      <c r="O1125" s="1" t="n">
        <v>0.95</v>
      </c>
      <c r="P1125" s="1" t="n">
        <v>1.35</v>
      </c>
      <c r="Q1125" s="1" t="n">
        <v>1</v>
      </c>
      <c r="R1125" s="1" t="n">
        <v>-8.2</v>
      </c>
      <c r="S1125" s="1" t="n">
        <v>14</v>
      </c>
      <c r="T1125" s="1" t="n">
        <v>1473.8</v>
      </c>
      <c r="U1125" s="1" t="n">
        <v>1534.9</v>
      </c>
      <c r="V1125" s="1" t="s">
        <v>462</v>
      </c>
      <c r="W1125" s="1" t="s">
        <v>936</v>
      </c>
    </row>
    <row r="1126" customFormat="false" ht="15" hidden="false" customHeight="true" outlineLevel="0" collapsed="false">
      <c r="A1126" s="1" t="n">
        <v>1125</v>
      </c>
      <c r="B1126" s="24" t="s">
        <v>1256</v>
      </c>
      <c r="C1126" s="1" t="s">
        <v>33</v>
      </c>
      <c r="D1126" s="1" t="s">
        <v>157</v>
      </c>
      <c r="E1126" s="1" t="s">
        <v>161</v>
      </c>
      <c r="F1126" s="1" t="n">
        <v>0</v>
      </c>
      <c r="G1126" s="1" t="n">
        <v>2</v>
      </c>
      <c r="H1126" s="28" t="s">
        <v>246</v>
      </c>
      <c r="I1126" s="1" t="n">
        <v>2</v>
      </c>
      <c r="J1126" s="1" t="n">
        <v>1569</v>
      </c>
      <c r="K1126" s="1" t="n">
        <v>1567.5</v>
      </c>
      <c r="L1126" s="26" t="n">
        <v>0.431</v>
      </c>
      <c r="M1126" s="1" t="n">
        <v>32.6</v>
      </c>
      <c r="N1126" s="1" t="n">
        <v>39.4</v>
      </c>
      <c r="O1126" s="1" t="n">
        <v>1</v>
      </c>
      <c r="P1126" s="1" t="n">
        <v>1.35</v>
      </c>
      <c r="Q1126" s="1" t="n">
        <v>1.15</v>
      </c>
      <c r="R1126" s="1" t="n">
        <v>-14</v>
      </c>
      <c r="S1126" s="1" t="n">
        <v>24.9</v>
      </c>
      <c r="T1126" s="1" t="n">
        <v>1554.9</v>
      </c>
      <c r="U1126" s="1" t="n">
        <v>1592.4</v>
      </c>
      <c r="V1126" s="1" t="s">
        <v>503</v>
      </c>
      <c r="W1126" s="1" t="s">
        <v>549</v>
      </c>
    </row>
    <row r="1127" customFormat="false" ht="15" hidden="false" customHeight="true" outlineLevel="0" collapsed="false">
      <c r="A1127" s="1" t="n">
        <v>1126</v>
      </c>
      <c r="B1127" s="24" t="s">
        <v>1257</v>
      </c>
      <c r="C1127" s="1" t="s">
        <v>32</v>
      </c>
      <c r="D1127" s="1" t="s">
        <v>196</v>
      </c>
      <c r="E1127" s="1" t="s">
        <v>194</v>
      </c>
      <c r="F1127" s="1" t="n">
        <v>3</v>
      </c>
      <c r="G1127" s="1" t="n">
        <v>1</v>
      </c>
      <c r="H1127" s="27" t="s">
        <v>242</v>
      </c>
      <c r="I1127" s="1" t="n">
        <v>2</v>
      </c>
      <c r="J1127" s="1" t="n">
        <v>1618.9</v>
      </c>
      <c r="K1127" s="1" t="n">
        <v>1456</v>
      </c>
      <c r="L1127" s="26" t="n">
        <v>0.657</v>
      </c>
      <c r="M1127" s="1" t="n">
        <v>18.3</v>
      </c>
      <c r="N1127" s="1" t="n">
        <v>17.4</v>
      </c>
      <c r="O1127" s="1" t="n">
        <v>0.8</v>
      </c>
      <c r="P1127" s="1" t="n">
        <v>1</v>
      </c>
      <c r="Q1127" s="1" t="n">
        <v>1.15</v>
      </c>
      <c r="R1127" s="1" t="n">
        <v>9.9</v>
      </c>
      <c r="S1127" s="1" t="n">
        <v>-6</v>
      </c>
      <c r="T1127" s="1" t="n">
        <v>1628.8</v>
      </c>
      <c r="U1127" s="1" t="n">
        <v>1450.1</v>
      </c>
      <c r="V1127" s="1" t="s">
        <v>604</v>
      </c>
      <c r="W1127" s="1" t="s">
        <v>746</v>
      </c>
    </row>
    <row r="1128" customFormat="false" ht="15" hidden="false" customHeight="true" outlineLevel="0" collapsed="false">
      <c r="A1128" s="1" t="n">
        <v>1127</v>
      </c>
      <c r="B1128" s="24" t="s">
        <v>1257</v>
      </c>
      <c r="C1128" s="1" t="s">
        <v>29</v>
      </c>
      <c r="D1128" s="1" t="s">
        <v>180</v>
      </c>
      <c r="E1128" s="1" t="s">
        <v>121</v>
      </c>
      <c r="F1128" s="1" t="n">
        <v>1</v>
      </c>
      <c r="G1128" s="1" t="n">
        <v>0</v>
      </c>
      <c r="H1128" s="27" t="s">
        <v>242</v>
      </c>
      <c r="I1128" s="1" t="n">
        <v>1</v>
      </c>
      <c r="J1128" s="1" t="n">
        <v>1533.7</v>
      </c>
      <c r="K1128" s="1" t="n">
        <v>1523.9</v>
      </c>
      <c r="L1128" s="26" t="n">
        <v>0.442</v>
      </c>
      <c r="M1128" s="1" t="n">
        <v>19.3</v>
      </c>
      <c r="N1128" s="1" t="n">
        <v>19.8</v>
      </c>
      <c r="O1128" s="1" t="n">
        <v>0.99</v>
      </c>
      <c r="P1128" s="1" t="n">
        <v>1</v>
      </c>
      <c r="Q1128" s="1" t="n">
        <v>1</v>
      </c>
      <c r="R1128" s="1" t="n">
        <v>12.7</v>
      </c>
      <c r="S1128" s="1" t="n">
        <v>-11</v>
      </c>
      <c r="T1128" s="1" t="n">
        <v>1546.4</v>
      </c>
      <c r="U1128" s="1" t="n">
        <v>1512.9</v>
      </c>
      <c r="V1128" s="1" t="s">
        <v>1027</v>
      </c>
      <c r="W1128" s="1" t="s">
        <v>467</v>
      </c>
    </row>
    <row r="1129" customFormat="false" ht="15" hidden="false" customHeight="true" outlineLevel="0" collapsed="false">
      <c r="A1129" s="1" t="n">
        <v>1128</v>
      </c>
      <c r="B1129" s="24" t="s">
        <v>1258</v>
      </c>
      <c r="C1129" s="1" t="s">
        <v>31</v>
      </c>
      <c r="D1129" s="1" t="s">
        <v>139</v>
      </c>
      <c r="E1129" s="1" t="s">
        <v>20</v>
      </c>
      <c r="F1129" s="1" t="n">
        <v>0</v>
      </c>
      <c r="G1129" s="1" t="n">
        <v>1</v>
      </c>
      <c r="H1129" s="28" t="s">
        <v>246</v>
      </c>
      <c r="I1129" s="1" t="n">
        <v>1</v>
      </c>
      <c r="J1129" s="1" t="n">
        <v>1447.3</v>
      </c>
      <c r="K1129" s="1" t="n">
        <v>1592.4</v>
      </c>
      <c r="L1129" s="26" t="n">
        <v>0.245</v>
      </c>
      <c r="M1129" s="1" t="n">
        <v>18.8</v>
      </c>
      <c r="N1129" s="1" t="n">
        <v>28</v>
      </c>
      <c r="O1129" s="1" t="n">
        <v>0.82</v>
      </c>
      <c r="P1129" s="1" t="n">
        <v>1.35</v>
      </c>
      <c r="Q1129" s="1" t="n">
        <v>1</v>
      </c>
      <c r="R1129" s="1" t="n">
        <v>-4.6</v>
      </c>
      <c r="S1129" s="1" t="n">
        <v>9.7</v>
      </c>
      <c r="T1129" s="1" t="n">
        <v>1442.7</v>
      </c>
      <c r="U1129" s="1" t="n">
        <v>1602.1</v>
      </c>
      <c r="V1129" s="1" t="s">
        <v>666</v>
      </c>
      <c r="W1129" s="1" t="s">
        <v>522</v>
      </c>
    </row>
    <row r="1130" customFormat="false" ht="15" hidden="false" customHeight="true" outlineLevel="0" collapsed="false">
      <c r="A1130" s="1" t="n">
        <v>1129</v>
      </c>
      <c r="B1130" s="24" t="s">
        <v>1259</v>
      </c>
      <c r="C1130" s="1" t="s">
        <v>30</v>
      </c>
      <c r="D1130" s="1" t="s">
        <v>173</v>
      </c>
      <c r="E1130" s="1" t="s">
        <v>123</v>
      </c>
      <c r="F1130" s="1" t="n">
        <v>3</v>
      </c>
      <c r="G1130" s="1" t="n">
        <v>1</v>
      </c>
      <c r="H1130" s="27" t="s">
        <v>242</v>
      </c>
      <c r="I1130" s="1" t="n">
        <v>2</v>
      </c>
      <c r="J1130" s="1" t="n">
        <v>1512.2</v>
      </c>
      <c r="K1130" s="1" t="n">
        <v>1501.8</v>
      </c>
      <c r="L1130" s="26" t="n">
        <v>0.443</v>
      </c>
      <c r="M1130" s="1" t="n">
        <v>19.3</v>
      </c>
      <c r="N1130" s="1" t="n">
        <v>18.3</v>
      </c>
      <c r="O1130" s="1" t="n">
        <v>0.99</v>
      </c>
      <c r="P1130" s="1" t="n">
        <v>1</v>
      </c>
      <c r="Q1130" s="1" t="n">
        <v>1.15</v>
      </c>
      <c r="R1130" s="1" t="n">
        <v>14.6</v>
      </c>
      <c r="S1130" s="1" t="n">
        <v>-10.2</v>
      </c>
      <c r="T1130" s="1" t="n">
        <v>1526.8</v>
      </c>
      <c r="U1130" s="1" t="n">
        <v>1491.6</v>
      </c>
      <c r="V1130" s="1" t="s">
        <v>586</v>
      </c>
      <c r="W1130" s="1" t="s">
        <v>492</v>
      </c>
    </row>
    <row r="1131" customFormat="false" ht="15" hidden="false" customHeight="true" outlineLevel="0" collapsed="false">
      <c r="A1131" s="1" t="n">
        <v>1130</v>
      </c>
      <c r="B1131" s="24" t="s">
        <v>1260</v>
      </c>
      <c r="C1131" s="1" t="s">
        <v>32</v>
      </c>
      <c r="D1131" s="1" t="s">
        <v>199</v>
      </c>
      <c r="E1131" s="1" t="s">
        <v>187</v>
      </c>
      <c r="F1131" s="1" t="n">
        <v>0</v>
      </c>
      <c r="G1131" s="1" t="n">
        <v>2</v>
      </c>
      <c r="H1131" s="28" t="s">
        <v>246</v>
      </c>
      <c r="I1131" s="1" t="n">
        <v>2</v>
      </c>
      <c r="J1131" s="1" t="n">
        <v>1441.3</v>
      </c>
      <c r="K1131" s="1" t="n">
        <v>1592.3</v>
      </c>
      <c r="L1131" s="26" t="n">
        <v>0.239</v>
      </c>
      <c r="M1131" s="1" t="n">
        <v>20.3</v>
      </c>
      <c r="N1131" s="1" t="n">
        <v>24.6</v>
      </c>
      <c r="O1131" s="1" t="n">
        <v>0.81</v>
      </c>
      <c r="P1131" s="1" t="n">
        <v>1.35</v>
      </c>
      <c r="Q1131" s="1" t="n">
        <v>1.15</v>
      </c>
      <c r="R1131" s="1" t="n">
        <v>-4.9</v>
      </c>
      <c r="S1131" s="1" t="n">
        <v>10.8</v>
      </c>
      <c r="T1131" s="1" t="n">
        <v>1436.5</v>
      </c>
      <c r="U1131" s="1" t="n">
        <v>1603.1</v>
      </c>
      <c r="V1131" s="1" t="s">
        <v>743</v>
      </c>
      <c r="W1131" s="1" t="s">
        <v>673</v>
      </c>
    </row>
    <row r="1132" customFormat="false" ht="15" hidden="false" customHeight="true" outlineLevel="0" collapsed="false">
      <c r="A1132" s="1" t="n">
        <v>1131</v>
      </c>
      <c r="B1132" s="24" t="s">
        <v>1261</v>
      </c>
      <c r="C1132" s="1" t="s">
        <v>33</v>
      </c>
      <c r="D1132" s="1" t="s">
        <v>171</v>
      </c>
      <c r="E1132" s="1" t="s">
        <v>144</v>
      </c>
      <c r="F1132" s="1" t="n">
        <v>0</v>
      </c>
      <c r="G1132" s="1" t="n">
        <v>2</v>
      </c>
      <c r="H1132" s="28" t="s">
        <v>246</v>
      </c>
      <c r="I1132" s="1" t="n">
        <v>2</v>
      </c>
      <c r="J1132" s="1" t="n">
        <v>1523.6</v>
      </c>
      <c r="K1132" s="1" t="n">
        <v>1580.3</v>
      </c>
      <c r="L1132" s="26" t="n">
        <v>0.351</v>
      </c>
      <c r="M1132" s="1" t="n">
        <v>23.3</v>
      </c>
      <c r="N1132" s="1" t="n">
        <v>33.2</v>
      </c>
      <c r="O1132" s="1" t="n">
        <v>0.93</v>
      </c>
      <c r="P1132" s="1" t="n">
        <v>1.35</v>
      </c>
      <c r="Q1132" s="1" t="n">
        <v>1.15</v>
      </c>
      <c r="R1132" s="1" t="n">
        <v>-8.2</v>
      </c>
      <c r="S1132" s="1" t="n">
        <v>18.3</v>
      </c>
      <c r="T1132" s="1" t="n">
        <v>1515.4</v>
      </c>
      <c r="U1132" s="1" t="n">
        <v>1598.6</v>
      </c>
      <c r="V1132" s="1" t="s">
        <v>701</v>
      </c>
      <c r="W1132" s="1" t="s">
        <v>491</v>
      </c>
    </row>
    <row r="1133" customFormat="false" ht="15" hidden="false" customHeight="true" outlineLevel="0" collapsed="false">
      <c r="A1133" s="1" t="n">
        <v>1132</v>
      </c>
      <c r="B1133" s="24" t="s">
        <v>1261</v>
      </c>
      <c r="C1133" s="1" t="s">
        <v>31</v>
      </c>
      <c r="D1133" s="1" t="s">
        <v>177</v>
      </c>
      <c r="E1133" s="1" t="s">
        <v>19</v>
      </c>
      <c r="F1133" s="1" t="n">
        <v>1</v>
      </c>
      <c r="G1133" s="1" t="n">
        <v>0</v>
      </c>
      <c r="H1133" s="27" t="s">
        <v>242</v>
      </c>
      <c r="I1133" s="1" t="n">
        <v>1</v>
      </c>
      <c r="J1133" s="1" t="n">
        <v>1643.5</v>
      </c>
      <c r="K1133" s="1" t="n">
        <v>1711.1</v>
      </c>
      <c r="L1133" s="26" t="n">
        <v>0.337</v>
      </c>
      <c r="M1133" s="1" t="n">
        <v>29.6</v>
      </c>
      <c r="N1133" s="1" t="n">
        <v>25.7</v>
      </c>
      <c r="O1133" s="1" t="n">
        <v>1.17</v>
      </c>
      <c r="P1133" s="1" t="n">
        <v>1</v>
      </c>
      <c r="Q1133" s="1" t="n">
        <v>1</v>
      </c>
      <c r="R1133" s="1" t="n">
        <v>22.6</v>
      </c>
      <c r="S1133" s="1" t="n">
        <v>-17.1</v>
      </c>
      <c r="T1133" s="1" t="n">
        <v>1666</v>
      </c>
      <c r="U1133" s="1" t="n">
        <v>1694</v>
      </c>
      <c r="V1133" s="1" t="s">
        <v>488</v>
      </c>
      <c r="W1133" s="1" t="s">
        <v>831</v>
      </c>
    </row>
    <row r="1134" customFormat="false" ht="15" hidden="false" customHeight="true" outlineLevel="0" collapsed="false">
      <c r="A1134" s="1" t="n">
        <v>1133</v>
      </c>
      <c r="B1134" s="24" t="s">
        <v>1262</v>
      </c>
      <c r="C1134" s="1" t="s">
        <v>30</v>
      </c>
      <c r="D1134" s="1" t="s">
        <v>116</v>
      </c>
      <c r="E1134" s="1" t="s">
        <v>166</v>
      </c>
      <c r="F1134" s="1" t="n">
        <v>3</v>
      </c>
      <c r="G1134" s="1" t="n">
        <v>0</v>
      </c>
      <c r="H1134" s="27" t="s">
        <v>242</v>
      </c>
      <c r="I1134" s="1" t="n">
        <v>3</v>
      </c>
      <c r="J1134" s="1" t="n">
        <v>1513.8</v>
      </c>
      <c r="K1134" s="1" t="n">
        <v>1546.2</v>
      </c>
      <c r="L1134" s="26" t="n">
        <v>0.384</v>
      </c>
      <c r="M1134" s="1" t="n">
        <v>27.5</v>
      </c>
      <c r="N1134" s="1" t="n">
        <v>22.7</v>
      </c>
      <c r="O1134" s="1" t="n">
        <v>1.08</v>
      </c>
      <c r="P1134" s="1" t="n">
        <v>1</v>
      </c>
      <c r="Q1134" s="1" t="n">
        <v>1.3</v>
      </c>
      <c r="R1134" s="1" t="n">
        <v>25.2</v>
      </c>
      <c r="S1134" s="1" t="n">
        <v>-14</v>
      </c>
      <c r="T1134" s="1" t="n">
        <v>1539</v>
      </c>
      <c r="U1134" s="1" t="n">
        <v>1532.2</v>
      </c>
      <c r="V1134" s="1" t="s">
        <v>623</v>
      </c>
      <c r="W1134" s="1" t="s">
        <v>466</v>
      </c>
    </row>
    <row r="1135" customFormat="false" ht="15" hidden="false" customHeight="true" outlineLevel="0" collapsed="false">
      <c r="A1135" s="1" t="n">
        <v>1134</v>
      </c>
      <c r="B1135" s="24" t="s">
        <v>1263</v>
      </c>
      <c r="C1135" s="1" t="s">
        <v>31</v>
      </c>
      <c r="D1135" s="1" t="s">
        <v>136</v>
      </c>
      <c r="E1135" s="1" t="s">
        <v>170</v>
      </c>
      <c r="F1135" s="1" t="n">
        <v>2</v>
      </c>
      <c r="G1135" s="1" t="n">
        <v>0</v>
      </c>
      <c r="H1135" s="27" t="s">
        <v>242</v>
      </c>
      <c r="I1135" s="1" t="n">
        <v>2</v>
      </c>
      <c r="J1135" s="1" t="n">
        <v>1515.2</v>
      </c>
      <c r="K1135" s="1" t="n">
        <v>1438.5</v>
      </c>
      <c r="L1135" s="26" t="n">
        <v>0.538</v>
      </c>
      <c r="M1135" s="1" t="n">
        <v>23.9</v>
      </c>
      <c r="N1135" s="1" t="n">
        <v>16.8</v>
      </c>
      <c r="O1135" s="1" t="n">
        <v>0.9</v>
      </c>
      <c r="P1135" s="1" t="n">
        <v>1</v>
      </c>
      <c r="Q1135" s="1" t="n">
        <v>1.15</v>
      </c>
      <c r="R1135" s="1" t="n">
        <v>15.8</v>
      </c>
      <c r="S1135" s="1" t="n">
        <v>-7.8</v>
      </c>
      <c r="T1135" s="1" t="n">
        <v>1531</v>
      </c>
      <c r="U1135" s="1" t="n">
        <v>1430.8</v>
      </c>
      <c r="V1135" s="1" t="s">
        <v>673</v>
      </c>
      <c r="W1135" s="1" t="s">
        <v>462</v>
      </c>
    </row>
    <row r="1136" customFormat="false" ht="15" hidden="false" customHeight="true" outlineLevel="0" collapsed="false">
      <c r="A1136" s="1" t="n">
        <v>1135</v>
      </c>
      <c r="B1136" s="24" t="s">
        <v>1264</v>
      </c>
      <c r="C1136" s="1" t="s">
        <v>30</v>
      </c>
      <c r="D1136" s="1" t="s">
        <v>16</v>
      </c>
      <c r="E1136" s="1" t="s">
        <v>167</v>
      </c>
      <c r="F1136" s="1" t="n">
        <v>1</v>
      </c>
      <c r="G1136" s="1" t="n">
        <v>0</v>
      </c>
      <c r="H1136" s="27" t="s">
        <v>242</v>
      </c>
      <c r="I1136" s="1" t="n">
        <v>1</v>
      </c>
      <c r="J1136" s="1" t="n">
        <v>1653.5</v>
      </c>
      <c r="K1136" s="1" t="n">
        <v>1562</v>
      </c>
      <c r="L1136" s="26" t="n">
        <v>0.559</v>
      </c>
      <c r="M1136" s="1" t="n">
        <v>22.4</v>
      </c>
      <c r="N1136" s="1" t="n">
        <v>20.4</v>
      </c>
      <c r="O1136" s="1" t="n">
        <v>0.89</v>
      </c>
      <c r="P1136" s="1" t="n">
        <v>1</v>
      </c>
      <c r="Q1136" s="1" t="n">
        <v>1</v>
      </c>
      <c r="R1136" s="1" t="n">
        <v>12.1</v>
      </c>
      <c r="S1136" s="1" t="n">
        <v>-9</v>
      </c>
      <c r="T1136" s="1" t="n">
        <v>1665.6</v>
      </c>
      <c r="U1136" s="1" t="n">
        <v>1553</v>
      </c>
      <c r="V1136" s="1" t="s">
        <v>557</v>
      </c>
      <c r="W1136" s="1" t="s">
        <v>537</v>
      </c>
    </row>
    <row r="1137" customFormat="false" ht="15" hidden="false" customHeight="true" outlineLevel="0" collapsed="false">
      <c r="A1137" s="1" t="n">
        <v>1136</v>
      </c>
      <c r="B1137" s="24" t="s">
        <v>1265</v>
      </c>
      <c r="C1137" s="1" t="s">
        <v>29</v>
      </c>
      <c r="D1137" s="1" t="s">
        <v>138</v>
      </c>
      <c r="E1137" s="1" t="s">
        <v>21</v>
      </c>
      <c r="F1137" s="1" t="n">
        <v>2</v>
      </c>
      <c r="G1137" s="1" t="n">
        <v>2</v>
      </c>
      <c r="H1137" s="25" t="s">
        <v>239</v>
      </c>
      <c r="I1137" s="1" t="n">
        <v>0</v>
      </c>
      <c r="J1137" s="1" t="n">
        <v>1541.2</v>
      </c>
      <c r="K1137" s="1" t="n">
        <v>1738</v>
      </c>
      <c r="L1137" s="26" t="n">
        <v>0.195</v>
      </c>
      <c r="M1137" s="1" t="n">
        <v>21.9</v>
      </c>
      <c r="N1137" s="1" t="n">
        <v>25.1</v>
      </c>
      <c r="O1137" s="1" t="n">
        <v>1</v>
      </c>
      <c r="P1137" s="1" t="n">
        <v>1.15</v>
      </c>
      <c r="Q1137" s="1" t="n">
        <v>1</v>
      </c>
      <c r="R1137" s="1" t="n">
        <v>6.7</v>
      </c>
      <c r="S1137" s="1" t="n">
        <v>-7.7</v>
      </c>
      <c r="T1137" s="1" t="n">
        <v>1547.8</v>
      </c>
      <c r="U1137" s="1" t="n">
        <v>1730.3</v>
      </c>
      <c r="V1137" s="1" t="s">
        <v>750</v>
      </c>
      <c r="W1137" s="1" t="s">
        <v>535</v>
      </c>
    </row>
    <row r="1138" customFormat="false" ht="15" hidden="false" customHeight="true" outlineLevel="0" collapsed="false">
      <c r="A1138" s="1" t="n">
        <v>1137</v>
      </c>
      <c r="B1138" s="24" t="s">
        <v>1266</v>
      </c>
      <c r="C1138" s="1" t="s">
        <v>32</v>
      </c>
      <c r="D1138" s="1" t="s">
        <v>189</v>
      </c>
      <c r="E1138" s="1" t="s">
        <v>192</v>
      </c>
      <c r="F1138" s="1" t="n">
        <v>5</v>
      </c>
      <c r="G1138" s="1" t="n">
        <v>0</v>
      </c>
      <c r="H1138" s="27" t="s">
        <v>242</v>
      </c>
      <c r="I1138" s="1" t="n">
        <v>5</v>
      </c>
      <c r="J1138" s="1" t="n">
        <v>1554.8</v>
      </c>
      <c r="K1138" s="1" t="n">
        <v>1525.9</v>
      </c>
      <c r="L1138" s="26" t="n">
        <v>0.47</v>
      </c>
      <c r="M1138" s="1" t="n">
        <v>36.6</v>
      </c>
      <c r="N1138" s="1" t="n">
        <v>23.4</v>
      </c>
      <c r="O1138" s="1" t="n">
        <v>0.96</v>
      </c>
      <c r="P1138" s="1" t="n">
        <v>1</v>
      </c>
      <c r="Q1138" s="1" t="n">
        <v>1.5</v>
      </c>
      <c r="R1138" s="1" t="n">
        <v>30.4</v>
      </c>
      <c r="S1138" s="1" t="n">
        <v>-12.4</v>
      </c>
      <c r="T1138" s="1" t="n">
        <v>1585.1</v>
      </c>
      <c r="U1138" s="1" t="n">
        <v>1513.5</v>
      </c>
      <c r="V1138" s="1" t="s">
        <v>629</v>
      </c>
      <c r="W1138" s="1" t="s">
        <v>754</v>
      </c>
    </row>
    <row r="1139" customFormat="false" ht="15" hidden="false" customHeight="true" outlineLevel="0" collapsed="false">
      <c r="A1139" s="1" t="n">
        <v>1138</v>
      </c>
      <c r="B1139" s="24" t="s">
        <v>1267</v>
      </c>
      <c r="C1139" s="1" t="s">
        <v>31</v>
      </c>
      <c r="D1139" s="1" t="s">
        <v>174</v>
      </c>
      <c r="E1139" s="1" t="s">
        <v>165</v>
      </c>
      <c r="F1139" s="1" t="n">
        <v>0</v>
      </c>
      <c r="G1139" s="1" t="n">
        <v>1</v>
      </c>
      <c r="H1139" s="28" t="s">
        <v>246</v>
      </c>
      <c r="I1139" s="1" t="n">
        <v>1</v>
      </c>
      <c r="J1139" s="1" t="n">
        <v>1483.7</v>
      </c>
      <c r="K1139" s="1" t="n">
        <v>1534.5</v>
      </c>
      <c r="L1139" s="26" t="n">
        <v>0.359</v>
      </c>
      <c r="M1139" s="1" t="n">
        <v>25.3</v>
      </c>
      <c r="N1139" s="1" t="n">
        <v>29.1</v>
      </c>
      <c r="O1139" s="1" t="n">
        <v>0.94</v>
      </c>
      <c r="P1139" s="1" t="n">
        <v>1.35</v>
      </c>
      <c r="Q1139" s="1" t="n">
        <v>1</v>
      </c>
      <c r="R1139" s="1" t="n">
        <v>-9.1</v>
      </c>
      <c r="S1139" s="1" t="n">
        <v>13.3</v>
      </c>
      <c r="T1139" s="1" t="n">
        <v>1474.6</v>
      </c>
      <c r="U1139" s="1" t="n">
        <v>1547.9</v>
      </c>
      <c r="V1139" s="1" t="s">
        <v>573</v>
      </c>
      <c r="W1139" s="1" t="s">
        <v>472</v>
      </c>
    </row>
    <row r="1140" customFormat="false" ht="15" hidden="false" customHeight="true" outlineLevel="0" collapsed="false">
      <c r="A1140" s="1" t="n">
        <v>1139</v>
      </c>
      <c r="B1140" s="24" t="s">
        <v>1267</v>
      </c>
      <c r="C1140" s="1" t="s">
        <v>33</v>
      </c>
      <c r="D1140" s="1" t="s">
        <v>171</v>
      </c>
      <c r="E1140" s="1" t="s">
        <v>143</v>
      </c>
      <c r="F1140" s="1" t="n">
        <v>1</v>
      </c>
      <c r="G1140" s="1" t="n">
        <v>0</v>
      </c>
      <c r="H1140" s="27" t="s">
        <v>242</v>
      </c>
      <c r="I1140" s="1" t="n">
        <v>1</v>
      </c>
      <c r="J1140" s="1" t="n">
        <v>1515.4</v>
      </c>
      <c r="K1140" s="1" t="n">
        <v>1473.8</v>
      </c>
      <c r="L1140" s="26" t="n">
        <v>0.488</v>
      </c>
      <c r="M1140" s="1" t="n">
        <v>18.5</v>
      </c>
      <c r="N1140" s="1" t="n">
        <v>16.1</v>
      </c>
      <c r="O1140" s="1" t="n">
        <v>0.95</v>
      </c>
      <c r="P1140" s="1" t="n">
        <v>1</v>
      </c>
      <c r="Q1140" s="1" t="n">
        <v>1</v>
      </c>
      <c r="R1140" s="1" t="n">
        <v>11.3</v>
      </c>
      <c r="S1140" s="1" t="n">
        <v>-8.3</v>
      </c>
      <c r="T1140" s="1" t="n">
        <v>1526.7</v>
      </c>
      <c r="U1140" s="1" t="n">
        <v>1465.6</v>
      </c>
      <c r="V1140" s="1" t="s">
        <v>664</v>
      </c>
      <c r="W1140" s="1" t="s">
        <v>666</v>
      </c>
    </row>
    <row r="1141" customFormat="false" ht="15" hidden="false" customHeight="true" outlineLevel="0" collapsed="false">
      <c r="A1141" s="1" t="n">
        <v>1140</v>
      </c>
      <c r="B1141" s="24" t="s">
        <v>1268</v>
      </c>
      <c r="C1141" s="1" t="s">
        <v>29</v>
      </c>
      <c r="D1141" s="1" t="s">
        <v>179</v>
      </c>
      <c r="E1141" s="1" t="s">
        <v>152</v>
      </c>
      <c r="F1141" s="1" t="n">
        <v>0</v>
      </c>
      <c r="G1141" s="1" t="n">
        <v>4</v>
      </c>
      <c r="H1141" s="28" t="s">
        <v>246</v>
      </c>
      <c r="I1141" s="1" t="n">
        <v>4</v>
      </c>
      <c r="J1141" s="1" t="n">
        <v>1428.8</v>
      </c>
      <c r="K1141" s="1" t="n">
        <v>1542.1</v>
      </c>
      <c r="L1141" s="26" t="n">
        <v>0.281</v>
      </c>
      <c r="M1141" s="1" t="n">
        <v>28.1</v>
      </c>
      <c r="N1141" s="1" t="n">
        <v>40</v>
      </c>
      <c r="O1141" s="1" t="n">
        <v>0.86</v>
      </c>
      <c r="P1141" s="1" t="n">
        <v>1.35</v>
      </c>
      <c r="Q1141" s="1" t="n">
        <v>1.5</v>
      </c>
      <c r="R1141" s="1" t="n">
        <v>-7.9</v>
      </c>
      <c r="S1141" s="1" t="n">
        <v>23.2</v>
      </c>
      <c r="T1141" s="1" t="n">
        <v>1420.9</v>
      </c>
      <c r="U1141" s="1" t="n">
        <v>1565.3</v>
      </c>
      <c r="V1141" s="1" t="s">
        <v>627</v>
      </c>
      <c r="W1141" s="1" t="s">
        <v>460</v>
      </c>
    </row>
    <row r="1142" customFormat="false" ht="15" hidden="false" customHeight="true" outlineLevel="0" collapsed="false">
      <c r="A1142" s="1" t="n">
        <v>1141</v>
      </c>
      <c r="B1142" s="24" t="s">
        <v>1268</v>
      </c>
      <c r="C1142" s="1" t="s">
        <v>30</v>
      </c>
      <c r="D1142" s="1" t="s">
        <v>118</v>
      </c>
      <c r="E1142" s="1" t="s">
        <v>141</v>
      </c>
      <c r="F1142" s="1" t="n">
        <v>1</v>
      </c>
      <c r="G1142" s="1" t="n">
        <v>0</v>
      </c>
      <c r="H1142" s="27" t="s">
        <v>242</v>
      </c>
      <c r="I1142" s="1" t="n">
        <v>1</v>
      </c>
      <c r="J1142" s="1" t="n">
        <v>1518.3</v>
      </c>
      <c r="K1142" s="1" t="n">
        <v>1538.7</v>
      </c>
      <c r="L1142" s="26" t="n">
        <v>0.4</v>
      </c>
      <c r="M1142" s="1" t="n">
        <v>24.2</v>
      </c>
      <c r="N1142" s="1" t="n">
        <v>21</v>
      </c>
      <c r="O1142" s="1" t="n">
        <v>1.05</v>
      </c>
      <c r="P1142" s="1" t="n">
        <v>1</v>
      </c>
      <c r="Q1142" s="1" t="n">
        <v>1</v>
      </c>
      <c r="R1142" s="1" t="n">
        <v>16.9</v>
      </c>
      <c r="S1142" s="1" t="n">
        <v>-12.6</v>
      </c>
      <c r="T1142" s="1" t="n">
        <v>1535.2</v>
      </c>
      <c r="U1142" s="1" t="n">
        <v>1526.1</v>
      </c>
      <c r="V1142" s="1" t="s">
        <v>709</v>
      </c>
      <c r="W1142" s="1" t="s">
        <v>1019</v>
      </c>
    </row>
    <row r="1143" customFormat="false" ht="15" hidden="false" customHeight="true" outlineLevel="0" collapsed="false">
      <c r="A1143" s="1" t="n">
        <v>1142</v>
      </c>
      <c r="B1143" s="24" t="s">
        <v>1269</v>
      </c>
      <c r="C1143" s="1" t="s">
        <v>29</v>
      </c>
      <c r="D1143" s="1" t="s">
        <v>128</v>
      </c>
      <c r="E1143" s="1" t="s">
        <v>121</v>
      </c>
      <c r="F1143" s="1" t="n">
        <v>2</v>
      </c>
      <c r="G1143" s="1" t="n">
        <v>2</v>
      </c>
      <c r="H1143" s="25" t="s">
        <v>239</v>
      </c>
      <c r="I1143" s="1" t="n">
        <v>0</v>
      </c>
      <c r="J1143" s="1" t="n">
        <v>1560.8</v>
      </c>
      <c r="K1143" s="1" t="n">
        <v>1512.9</v>
      </c>
      <c r="L1143" s="26" t="n">
        <v>0.497</v>
      </c>
      <c r="M1143" s="1" t="n">
        <v>19.7</v>
      </c>
      <c r="N1143" s="1" t="n">
        <v>18.6</v>
      </c>
      <c r="O1143" s="1" t="n">
        <v>1</v>
      </c>
      <c r="P1143" s="1" t="n">
        <v>0.9</v>
      </c>
      <c r="Q1143" s="1" t="n">
        <v>1</v>
      </c>
      <c r="R1143" s="1" t="n">
        <v>0.1</v>
      </c>
      <c r="S1143" s="1" t="n">
        <v>-0.1</v>
      </c>
      <c r="T1143" s="1" t="n">
        <v>1560.9</v>
      </c>
      <c r="U1143" s="1" t="n">
        <v>1512.8</v>
      </c>
      <c r="V1143" s="1" t="s">
        <v>535</v>
      </c>
      <c r="W1143" s="1" t="s">
        <v>589</v>
      </c>
    </row>
    <row r="1144" customFormat="false" ht="15" hidden="false" customHeight="true" outlineLevel="0" collapsed="false">
      <c r="A1144" s="1" t="n">
        <v>1143</v>
      </c>
      <c r="B1144" s="24" t="s">
        <v>1270</v>
      </c>
      <c r="C1144" s="1" t="s">
        <v>30</v>
      </c>
      <c r="D1144" s="1" t="s">
        <v>119</v>
      </c>
      <c r="E1144" s="1" t="s">
        <v>176</v>
      </c>
      <c r="F1144" s="1" t="n">
        <v>0</v>
      </c>
      <c r="G1144" s="1" t="n">
        <v>1</v>
      </c>
      <c r="H1144" s="28" t="s">
        <v>246</v>
      </c>
      <c r="I1144" s="1" t="n">
        <v>1</v>
      </c>
      <c r="J1144" s="1" t="n">
        <v>1482.1</v>
      </c>
      <c r="K1144" s="1" t="n">
        <v>1507.7</v>
      </c>
      <c r="L1144" s="26" t="n">
        <v>0.393</v>
      </c>
      <c r="M1144" s="1" t="n">
        <v>26.1</v>
      </c>
      <c r="N1144" s="1" t="n">
        <v>30.1</v>
      </c>
      <c r="O1144" s="1" t="n">
        <v>0.97</v>
      </c>
      <c r="P1144" s="1" t="n">
        <v>1.35</v>
      </c>
      <c r="Q1144" s="1" t="n">
        <v>1</v>
      </c>
      <c r="R1144" s="1" t="n">
        <v>-10.3</v>
      </c>
      <c r="S1144" s="1" t="n">
        <v>14.8</v>
      </c>
      <c r="T1144" s="1" t="n">
        <v>1471.8</v>
      </c>
      <c r="U1144" s="1" t="n">
        <v>1522.5</v>
      </c>
      <c r="V1144" s="1" t="s">
        <v>551</v>
      </c>
      <c r="W1144" s="1" t="s">
        <v>865</v>
      </c>
    </row>
    <row r="1145" customFormat="false" ht="15" hidden="false" customHeight="true" outlineLevel="0" collapsed="false">
      <c r="A1145" s="1" t="n">
        <v>1144</v>
      </c>
      <c r="B1145" s="24" t="s">
        <v>1271</v>
      </c>
      <c r="C1145" s="1" t="s">
        <v>31</v>
      </c>
      <c r="D1145" s="1" t="s">
        <v>170</v>
      </c>
      <c r="E1145" s="1" t="s">
        <v>169</v>
      </c>
      <c r="F1145" s="1" t="n">
        <v>0</v>
      </c>
      <c r="G1145" s="1" t="n">
        <v>0</v>
      </c>
      <c r="H1145" s="25" t="s">
        <v>239</v>
      </c>
      <c r="I1145" s="1" t="n">
        <v>0</v>
      </c>
      <c r="J1145" s="1" t="n">
        <v>1430.8</v>
      </c>
      <c r="K1145" s="1" t="n">
        <v>1631.3</v>
      </c>
      <c r="L1145" s="26" t="n">
        <v>0.191</v>
      </c>
      <c r="M1145" s="1" t="n">
        <v>19.6</v>
      </c>
      <c r="N1145" s="1" t="n">
        <v>25.3</v>
      </c>
      <c r="O1145" s="1" t="n">
        <v>1</v>
      </c>
      <c r="P1145" s="1" t="n">
        <v>1.15</v>
      </c>
      <c r="Q1145" s="1" t="n">
        <v>1</v>
      </c>
      <c r="R1145" s="1" t="n">
        <v>6</v>
      </c>
      <c r="S1145" s="1" t="n">
        <v>-7.8</v>
      </c>
      <c r="T1145" s="1" t="n">
        <v>1436.8</v>
      </c>
      <c r="U1145" s="1" t="n">
        <v>1623.5</v>
      </c>
      <c r="V1145" s="1" t="s">
        <v>517</v>
      </c>
      <c r="W1145" s="1" t="s">
        <v>662</v>
      </c>
    </row>
    <row r="1146" customFormat="false" ht="15" hidden="false" customHeight="true" outlineLevel="0" collapsed="false">
      <c r="A1146" s="1" t="n">
        <v>1145</v>
      </c>
      <c r="B1146" s="24" t="s">
        <v>1271</v>
      </c>
      <c r="C1146" s="1" t="s">
        <v>31</v>
      </c>
      <c r="D1146" s="1" t="s">
        <v>139</v>
      </c>
      <c r="E1146" s="1" t="s">
        <v>164</v>
      </c>
      <c r="F1146" s="1" t="n">
        <v>2</v>
      </c>
      <c r="G1146" s="1" t="n">
        <v>0</v>
      </c>
      <c r="H1146" s="27" t="s">
        <v>242</v>
      </c>
      <c r="I1146" s="1" t="n">
        <v>2</v>
      </c>
      <c r="J1146" s="1" t="n">
        <v>1442.7</v>
      </c>
      <c r="K1146" s="1" t="n">
        <v>1605.9</v>
      </c>
      <c r="L1146" s="26" t="n">
        <v>0.227</v>
      </c>
      <c r="M1146" s="1" t="n">
        <v>31.7</v>
      </c>
      <c r="N1146" s="1" t="n">
        <v>33.8</v>
      </c>
      <c r="O1146" s="1" t="n">
        <v>1.41</v>
      </c>
      <c r="P1146" s="1" t="n">
        <v>1</v>
      </c>
      <c r="Q1146" s="1" t="n">
        <v>1.15</v>
      </c>
      <c r="R1146" s="1" t="n">
        <v>30.8</v>
      </c>
      <c r="S1146" s="1" t="n">
        <v>-26.2</v>
      </c>
      <c r="T1146" s="1" t="n">
        <v>1473.5</v>
      </c>
      <c r="U1146" s="1" t="n">
        <v>1579.8</v>
      </c>
      <c r="V1146" s="1" t="s">
        <v>568</v>
      </c>
      <c r="W1146" s="1" t="s">
        <v>588</v>
      </c>
    </row>
    <row r="1147" customFormat="false" ht="15" hidden="false" customHeight="true" outlineLevel="0" collapsed="false">
      <c r="A1147" s="1" t="n">
        <v>1146</v>
      </c>
      <c r="B1147" s="24" t="s">
        <v>1272</v>
      </c>
      <c r="C1147" s="1" t="s">
        <v>32</v>
      </c>
      <c r="D1147" s="1" t="s">
        <v>183</v>
      </c>
      <c r="E1147" s="1" t="s">
        <v>191</v>
      </c>
      <c r="F1147" s="1" t="n">
        <v>0</v>
      </c>
      <c r="G1147" s="1" t="n">
        <v>3</v>
      </c>
      <c r="H1147" s="28" t="s">
        <v>246</v>
      </c>
      <c r="I1147" s="1" t="n">
        <v>3</v>
      </c>
      <c r="J1147" s="1" t="n">
        <v>1578.2</v>
      </c>
      <c r="K1147" s="1" t="n">
        <v>1522.5</v>
      </c>
      <c r="L1147" s="26" t="n">
        <v>0.508</v>
      </c>
      <c r="M1147" s="1" t="n">
        <v>41.8</v>
      </c>
      <c r="N1147" s="1" t="n">
        <v>46</v>
      </c>
      <c r="O1147" s="1" t="n">
        <v>1.14</v>
      </c>
      <c r="P1147" s="1" t="n">
        <v>1.35</v>
      </c>
      <c r="Q1147" s="1" t="n">
        <v>1.3</v>
      </c>
      <c r="R1147" s="1" t="n">
        <v>-21.2</v>
      </c>
      <c r="S1147" s="1" t="n">
        <v>37.2</v>
      </c>
      <c r="T1147" s="1" t="n">
        <v>1557</v>
      </c>
      <c r="U1147" s="1" t="n">
        <v>1559.7</v>
      </c>
      <c r="V1147" s="1" t="s">
        <v>539</v>
      </c>
      <c r="W1147" s="1" t="s">
        <v>604</v>
      </c>
    </row>
    <row r="1148" customFormat="false" ht="15" hidden="false" customHeight="true" outlineLevel="0" collapsed="false">
      <c r="A1148" s="1" t="n">
        <v>1147</v>
      </c>
      <c r="B1148" s="24" t="s">
        <v>1272</v>
      </c>
      <c r="C1148" s="1" t="s">
        <v>32</v>
      </c>
      <c r="D1148" s="1" t="s">
        <v>197</v>
      </c>
      <c r="E1148" s="1" t="s">
        <v>186</v>
      </c>
      <c r="F1148" s="1" t="n">
        <v>1</v>
      </c>
      <c r="G1148" s="1" t="n">
        <v>1</v>
      </c>
      <c r="H1148" s="25" t="s">
        <v>239</v>
      </c>
      <c r="I1148" s="1" t="n">
        <v>0</v>
      </c>
      <c r="J1148" s="1" t="n">
        <v>1601.3</v>
      </c>
      <c r="K1148" s="1" t="n">
        <v>1479.2</v>
      </c>
      <c r="L1148" s="26" t="n">
        <v>0.602</v>
      </c>
      <c r="M1148" s="1" t="n">
        <v>18</v>
      </c>
      <c r="N1148" s="1" t="n">
        <v>23</v>
      </c>
      <c r="O1148" s="1" t="n">
        <v>1</v>
      </c>
      <c r="P1148" s="1" t="n">
        <v>0.9</v>
      </c>
      <c r="Q1148" s="1" t="n">
        <v>1</v>
      </c>
      <c r="R1148" s="1" t="n">
        <v>-1.8</v>
      </c>
      <c r="S1148" s="1" t="n">
        <v>2.4</v>
      </c>
      <c r="T1148" s="1" t="n">
        <v>1599.5</v>
      </c>
      <c r="U1148" s="1" t="n">
        <v>1481.5</v>
      </c>
      <c r="V1148" s="1" t="s">
        <v>685</v>
      </c>
      <c r="W1148" s="1" t="s">
        <v>676</v>
      </c>
    </row>
    <row r="1149" customFormat="false" ht="15" hidden="false" customHeight="true" outlineLevel="0" collapsed="false">
      <c r="A1149" s="1" t="n">
        <v>1148</v>
      </c>
      <c r="B1149" s="24" t="s">
        <v>1272</v>
      </c>
      <c r="C1149" s="1" t="s">
        <v>32</v>
      </c>
      <c r="D1149" s="1" t="s">
        <v>194</v>
      </c>
      <c r="E1149" s="1" t="s">
        <v>184</v>
      </c>
      <c r="F1149" s="1" t="n">
        <v>0</v>
      </c>
      <c r="G1149" s="1" t="n">
        <v>2</v>
      </c>
      <c r="H1149" s="28" t="s">
        <v>246</v>
      </c>
      <c r="I1149" s="1" t="n">
        <v>2</v>
      </c>
      <c r="J1149" s="1" t="n">
        <v>1450.1</v>
      </c>
      <c r="K1149" s="1" t="n">
        <v>1678.7</v>
      </c>
      <c r="L1149" s="26" t="n">
        <v>0.167</v>
      </c>
      <c r="M1149" s="1" t="n">
        <v>17.9</v>
      </c>
      <c r="N1149" s="1" t="n">
        <v>25.5</v>
      </c>
      <c r="O1149" s="1" t="n">
        <v>0.71</v>
      </c>
      <c r="P1149" s="1" t="n">
        <v>1.35</v>
      </c>
      <c r="Q1149" s="1" t="n">
        <v>1.15</v>
      </c>
      <c r="R1149" s="1" t="n">
        <v>-3</v>
      </c>
      <c r="S1149" s="1" t="n">
        <v>9.4</v>
      </c>
      <c r="T1149" s="1" t="n">
        <v>1447.1</v>
      </c>
      <c r="U1149" s="1" t="n">
        <v>1688.1</v>
      </c>
      <c r="V1149" s="1" t="s">
        <v>441</v>
      </c>
      <c r="W1149" s="1" t="s">
        <v>463</v>
      </c>
    </row>
    <row r="1150" customFormat="false" ht="15" hidden="false" customHeight="true" outlineLevel="0" collapsed="false">
      <c r="A1150" s="1" t="n">
        <v>1149</v>
      </c>
      <c r="B1150" s="24" t="s">
        <v>1272</v>
      </c>
      <c r="C1150" s="1" t="s">
        <v>32</v>
      </c>
      <c r="D1150" s="1" t="s">
        <v>187</v>
      </c>
      <c r="E1150" s="1" t="s">
        <v>198</v>
      </c>
      <c r="F1150" s="1" t="n">
        <v>2</v>
      </c>
      <c r="G1150" s="1" t="n">
        <v>0</v>
      </c>
      <c r="H1150" s="27" t="s">
        <v>242</v>
      </c>
      <c r="I1150" s="1" t="n">
        <v>2</v>
      </c>
      <c r="J1150" s="1" t="n">
        <v>1603.1</v>
      </c>
      <c r="K1150" s="1" t="n">
        <v>1505.8</v>
      </c>
      <c r="L1150" s="26" t="n">
        <v>0.568</v>
      </c>
      <c r="M1150" s="1" t="n">
        <v>23.2</v>
      </c>
      <c r="N1150" s="1" t="n">
        <v>19.2</v>
      </c>
      <c r="O1150" s="1" t="n">
        <v>0.88</v>
      </c>
      <c r="P1150" s="1" t="n">
        <v>1</v>
      </c>
      <c r="Q1150" s="1" t="n">
        <v>1.15</v>
      </c>
      <c r="R1150" s="1" t="n">
        <v>14.7</v>
      </c>
      <c r="S1150" s="1" t="n">
        <v>-8.3</v>
      </c>
      <c r="T1150" s="1" t="n">
        <v>1617.8</v>
      </c>
      <c r="U1150" s="1" t="n">
        <v>1497.5</v>
      </c>
      <c r="V1150" s="1" t="s">
        <v>742</v>
      </c>
      <c r="W1150" s="1" t="s">
        <v>459</v>
      </c>
    </row>
    <row r="1151" customFormat="false" ht="15" hidden="false" customHeight="true" outlineLevel="0" collapsed="false">
      <c r="A1151" s="1" t="n">
        <v>1150</v>
      </c>
      <c r="B1151" s="24" t="s">
        <v>1273</v>
      </c>
      <c r="C1151" s="1" t="s">
        <v>29</v>
      </c>
      <c r="D1151" s="1" t="s">
        <v>130</v>
      </c>
      <c r="E1151" s="1" t="s">
        <v>137</v>
      </c>
      <c r="F1151" s="1" t="n">
        <v>0</v>
      </c>
      <c r="G1151" s="1" t="n">
        <v>1</v>
      </c>
      <c r="H1151" s="28" t="s">
        <v>246</v>
      </c>
      <c r="I1151" s="1" t="n">
        <v>1</v>
      </c>
      <c r="J1151" s="1" t="n">
        <v>1699.6</v>
      </c>
      <c r="K1151" s="1" t="n">
        <v>1493.4</v>
      </c>
      <c r="L1151" s="26" t="n">
        <v>0.711</v>
      </c>
      <c r="M1151" s="1" t="n">
        <v>40</v>
      </c>
      <c r="N1151" s="1" t="n">
        <v>40</v>
      </c>
      <c r="O1151" s="1" t="n">
        <v>1.52</v>
      </c>
      <c r="P1151" s="1" t="n">
        <v>1.35</v>
      </c>
      <c r="Q1151" s="1" t="n">
        <v>1</v>
      </c>
      <c r="R1151" s="1" t="n">
        <v>-28.4</v>
      </c>
      <c r="S1151" s="1" t="n">
        <v>32.4</v>
      </c>
      <c r="T1151" s="1" t="n">
        <v>1671.2</v>
      </c>
      <c r="U1151" s="1" t="n">
        <v>1525.8</v>
      </c>
      <c r="V1151" s="1" t="s">
        <v>537</v>
      </c>
      <c r="W1151" s="1" t="s">
        <v>476</v>
      </c>
    </row>
    <row r="1152" customFormat="false" ht="15" hidden="false" customHeight="true" outlineLevel="0" collapsed="false">
      <c r="A1152" s="1" t="n">
        <v>1151</v>
      </c>
      <c r="B1152" s="24" t="s">
        <v>1273</v>
      </c>
      <c r="C1152" s="1" t="s">
        <v>29</v>
      </c>
      <c r="D1152" s="1" t="s">
        <v>133</v>
      </c>
      <c r="E1152" s="1" t="s">
        <v>129</v>
      </c>
      <c r="F1152" s="1" t="n">
        <v>0</v>
      </c>
      <c r="G1152" s="1" t="n">
        <v>4</v>
      </c>
      <c r="H1152" s="28" t="s">
        <v>246</v>
      </c>
      <c r="I1152" s="1" t="n">
        <v>4</v>
      </c>
      <c r="J1152" s="1" t="n">
        <v>1400.2</v>
      </c>
      <c r="K1152" s="1" t="n">
        <v>1576.5</v>
      </c>
      <c r="L1152" s="26" t="n">
        <v>0.214</v>
      </c>
      <c r="M1152" s="1" t="n">
        <v>25.5</v>
      </c>
      <c r="N1152" s="1" t="n">
        <v>39.9</v>
      </c>
      <c r="O1152" s="1" t="n">
        <v>0.78</v>
      </c>
      <c r="P1152" s="1" t="n">
        <v>1.35</v>
      </c>
      <c r="Q1152" s="1" t="n">
        <v>1.5</v>
      </c>
      <c r="R1152" s="1" t="n">
        <v>-5.4</v>
      </c>
      <c r="S1152" s="1" t="n">
        <v>20.5</v>
      </c>
      <c r="T1152" s="1" t="n">
        <v>1394.8</v>
      </c>
      <c r="U1152" s="1" t="n">
        <v>1597</v>
      </c>
      <c r="V1152" s="1" t="s">
        <v>566</v>
      </c>
      <c r="W1152" s="1" t="s">
        <v>635</v>
      </c>
    </row>
    <row r="1153" customFormat="false" ht="15" hidden="false" customHeight="true" outlineLevel="0" collapsed="false">
      <c r="A1153" s="1" t="n">
        <v>1152</v>
      </c>
      <c r="B1153" s="24" t="s">
        <v>1273</v>
      </c>
      <c r="C1153" s="1" t="s">
        <v>29</v>
      </c>
      <c r="D1153" s="1" t="s">
        <v>122</v>
      </c>
      <c r="E1153" s="1" t="s">
        <v>153</v>
      </c>
      <c r="F1153" s="1" t="n">
        <v>0</v>
      </c>
      <c r="G1153" s="1" t="n">
        <v>2</v>
      </c>
      <c r="H1153" s="28" t="s">
        <v>246</v>
      </c>
      <c r="I1153" s="1" t="n">
        <v>2</v>
      </c>
      <c r="J1153" s="1" t="n">
        <v>1595</v>
      </c>
      <c r="K1153" s="1" t="n">
        <v>1552</v>
      </c>
      <c r="L1153" s="26" t="n">
        <v>0.49</v>
      </c>
      <c r="M1153" s="1" t="n">
        <v>35.9</v>
      </c>
      <c r="N1153" s="1" t="n">
        <v>43.5</v>
      </c>
      <c r="O1153" s="1" t="n">
        <v>1.11</v>
      </c>
      <c r="P1153" s="1" t="n">
        <v>1.35</v>
      </c>
      <c r="Q1153" s="1" t="n">
        <v>1.15</v>
      </c>
      <c r="R1153" s="1" t="n">
        <v>-17.6</v>
      </c>
      <c r="S1153" s="1" t="n">
        <v>30</v>
      </c>
      <c r="T1153" s="1" t="n">
        <v>1577.4</v>
      </c>
      <c r="U1153" s="1" t="n">
        <v>1582</v>
      </c>
      <c r="V1153" s="1" t="s">
        <v>585</v>
      </c>
      <c r="W1153" s="1" t="s">
        <v>491</v>
      </c>
    </row>
    <row r="1154" customFormat="false" ht="15" hidden="false" customHeight="true" outlineLevel="0" collapsed="false">
      <c r="A1154" s="1" t="n">
        <v>1153</v>
      </c>
      <c r="B1154" s="24" t="s">
        <v>1273</v>
      </c>
      <c r="C1154" s="1" t="s">
        <v>29</v>
      </c>
      <c r="D1154" s="1" t="s">
        <v>127</v>
      </c>
      <c r="E1154" s="1" t="s">
        <v>131</v>
      </c>
      <c r="F1154" s="1" t="n">
        <v>0</v>
      </c>
      <c r="G1154" s="1" t="n">
        <v>1</v>
      </c>
      <c r="H1154" s="28" t="s">
        <v>246</v>
      </c>
      <c r="I1154" s="1" t="n">
        <v>1</v>
      </c>
      <c r="J1154" s="1" t="n">
        <v>1658.4</v>
      </c>
      <c r="K1154" s="1" t="n">
        <v>1490.5</v>
      </c>
      <c r="L1154" s="26" t="n">
        <v>0.663</v>
      </c>
      <c r="M1154" s="1" t="n">
        <v>40</v>
      </c>
      <c r="N1154" s="1" t="n">
        <v>37.5</v>
      </c>
      <c r="O1154" s="1" t="n">
        <v>1.42</v>
      </c>
      <c r="P1154" s="1" t="n">
        <v>1.35</v>
      </c>
      <c r="Q1154" s="1" t="n">
        <v>1</v>
      </c>
      <c r="R1154" s="1" t="n">
        <v>-26.5</v>
      </c>
      <c r="S1154" s="1" t="n">
        <v>28.6</v>
      </c>
      <c r="T1154" s="1" t="n">
        <v>1631.9</v>
      </c>
      <c r="U1154" s="1" t="n">
        <v>1519.1</v>
      </c>
      <c r="V1154" s="1" t="s">
        <v>558</v>
      </c>
      <c r="W1154" s="1" t="s">
        <v>529</v>
      </c>
    </row>
    <row r="1155" customFormat="false" ht="15" hidden="false" customHeight="true" outlineLevel="0" collapsed="false">
      <c r="A1155" s="1" t="n">
        <v>1154</v>
      </c>
      <c r="B1155" s="24" t="s">
        <v>1273</v>
      </c>
      <c r="C1155" s="1" t="s">
        <v>29</v>
      </c>
      <c r="D1155" s="1" t="s">
        <v>125</v>
      </c>
      <c r="E1155" s="1" t="s">
        <v>180</v>
      </c>
      <c r="F1155" s="1" t="n">
        <v>1</v>
      </c>
      <c r="G1155" s="1" t="n">
        <v>4</v>
      </c>
      <c r="H1155" s="28" t="s">
        <v>246</v>
      </c>
      <c r="I1155" s="1" t="n">
        <v>3</v>
      </c>
      <c r="J1155" s="1" t="n">
        <v>1443.4</v>
      </c>
      <c r="K1155" s="1" t="n">
        <v>1546.4</v>
      </c>
      <c r="L1155" s="26" t="n">
        <v>0.293</v>
      </c>
      <c r="M1155" s="1" t="n">
        <v>24.7</v>
      </c>
      <c r="N1155" s="1" t="n">
        <v>26</v>
      </c>
      <c r="O1155" s="1" t="n">
        <v>0.87</v>
      </c>
      <c r="P1155" s="1" t="n">
        <v>1.35</v>
      </c>
      <c r="Q1155" s="1" t="n">
        <v>1.3</v>
      </c>
      <c r="R1155" s="1" t="n">
        <v>-7.2</v>
      </c>
      <c r="S1155" s="1" t="n">
        <v>15.4</v>
      </c>
      <c r="T1155" s="1" t="n">
        <v>1436.1</v>
      </c>
      <c r="U1155" s="1" t="n">
        <v>1561.8</v>
      </c>
      <c r="V1155" s="1" t="s">
        <v>445</v>
      </c>
      <c r="W1155" s="1" t="s">
        <v>888</v>
      </c>
    </row>
    <row r="1156" customFormat="false" ht="15" hidden="false" customHeight="true" outlineLevel="0" collapsed="false">
      <c r="A1156" s="1" t="n">
        <v>1155</v>
      </c>
      <c r="B1156" s="24" t="s">
        <v>1274</v>
      </c>
      <c r="C1156" s="1" t="s">
        <v>30</v>
      </c>
      <c r="D1156" s="1" t="s">
        <v>167</v>
      </c>
      <c r="E1156" s="1" t="s">
        <v>181</v>
      </c>
      <c r="F1156" s="1" t="n">
        <v>0</v>
      </c>
      <c r="G1156" s="1" t="n">
        <v>1</v>
      </c>
      <c r="H1156" s="28" t="s">
        <v>246</v>
      </c>
      <c r="I1156" s="1" t="n">
        <v>1</v>
      </c>
      <c r="J1156" s="1" t="n">
        <v>1553</v>
      </c>
      <c r="K1156" s="1" t="n">
        <v>1609.9</v>
      </c>
      <c r="L1156" s="26" t="n">
        <v>0.351</v>
      </c>
      <c r="M1156" s="1" t="n">
        <v>27.6</v>
      </c>
      <c r="N1156" s="1" t="n">
        <v>31.7</v>
      </c>
      <c r="O1156" s="1" t="n">
        <v>0.93</v>
      </c>
      <c r="P1156" s="1" t="n">
        <v>1.35</v>
      </c>
      <c r="Q1156" s="1" t="n">
        <v>1</v>
      </c>
      <c r="R1156" s="1" t="n">
        <v>-9.7</v>
      </c>
      <c r="S1156" s="1" t="n">
        <v>14.3</v>
      </c>
      <c r="T1156" s="1" t="n">
        <v>1543.3</v>
      </c>
      <c r="U1156" s="1" t="n">
        <v>1624.2</v>
      </c>
      <c r="V1156" s="1" t="s">
        <v>580</v>
      </c>
      <c r="W1156" s="1" t="s">
        <v>384</v>
      </c>
    </row>
    <row r="1157" customFormat="false" ht="15" hidden="false" customHeight="true" outlineLevel="0" collapsed="false">
      <c r="A1157" s="1" t="n">
        <v>1156</v>
      </c>
      <c r="B1157" s="24" t="s">
        <v>1275</v>
      </c>
      <c r="C1157" s="1" t="s">
        <v>33</v>
      </c>
      <c r="D1157" s="1" t="s">
        <v>144</v>
      </c>
      <c r="E1157" s="1" t="s">
        <v>149</v>
      </c>
      <c r="F1157" s="1" t="n">
        <v>2</v>
      </c>
      <c r="G1157" s="1" t="n">
        <v>1</v>
      </c>
      <c r="H1157" s="27" t="s">
        <v>242</v>
      </c>
      <c r="I1157" s="1" t="n">
        <v>1</v>
      </c>
      <c r="J1157" s="1" t="n">
        <v>1598.6</v>
      </c>
      <c r="K1157" s="1" t="n">
        <v>1595</v>
      </c>
      <c r="L1157" s="26" t="n">
        <v>0.434</v>
      </c>
      <c r="M1157" s="1" t="n">
        <v>21.9</v>
      </c>
      <c r="N1157" s="1" t="n">
        <v>20.8</v>
      </c>
      <c r="O1157" s="1" t="n">
        <v>1</v>
      </c>
      <c r="P1157" s="1" t="n">
        <v>1</v>
      </c>
      <c r="Q1157" s="1" t="n">
        <v>1</v>
      </c>
      <c r="R1157" s="1" t="n">
        <v>14.6</v>
      </c>
      <c r="S1157" s="1" t="n">
        <v>-11.8</v>
      </c>
      <c r="T1157" s="1" t="n">
        <v>1613.2</v>
      </c>
      <c r="U1157" s="1" t="n">
        <v>1583.2</v>
      </c>
      <c r="V1157" s="1" t="s">
        <v>460</v>
      </c>
      <c r="W1157" s="1" t="s">
        <v>558</v>
      </c>
    </row>
    <row r="1158" customFormat="false" ht="15" hidden="false" customHeight="true" outlineLevel="0" collapsed="false">
      <c r="A1158" s="1" t="n">
        <v>1157</v>
      </c>
      <c r="B1158" s="24" t="s">
        <v>1276</v>
      </c>
      <c r="C1158" s="1" t="s">
        <v>31</v>
      </c>
      <c r="D1158" s="1" t="s">
        <v>146</v>
      </c>
      <c r="E1158" s="1" t="s">
        <v>145</v>
      </c>
      <c r="F1158" s="1" t="n">
        <v>2</v>
      </c>
      <c r="G1158" s="1" t="n">
        <v>1</v>
      </c>
      <c r="H1158" s="27" t="s">
        <v>242</v>
      </c>
      <c r="I1158" s="1" t="n">
        <v>1</v>
      </c>
      <c r="J1158" s="1" t="n">
        <v>1517.1</v>
      </c>
      <c r="K1158" s="1" t="n">
        <v>1620.1</v>
      </c>
      <c r="L1158" s="26" t="n">
        <v>0.293</v>
      </c>
      <c r="M1158" s="1" t="n">
        <v>25.2</v>
      </c>
      <c r="N1158" s="1" t="n">
        <v>26.3</v>
      </c>
      <c r="O1158" s="1" t="n">
        <v>1.26</v>
      </c>
      <c r="P1158" s="1" t="n">
        <v>1</v>
      </c>
      <c r="Q1158" s="1" t="n">
        <v>1</v>
      </c>
      <c r="R1158" s="1" t="n">
        <v>20.3</v>
      </c>
      <c r="S1158" s="1" t="n">
        <v>-18.6</v>
      </c>
      <c r="T1158" s="1" t="n">
        <v>1537.4</v>
      </c>
      <c r="U1158" s="1" t="n">
        <v>1601.5</v>
      </c>
      <c r="V1158" s="1" t="s">
        <v>772</v>
      </c>
      <c r="W1158" s="1" t="s">
        <v>481</v>
      </c>
    </row>
    <row r="1159" customFormat="false" ht="15" hidden="false" customHeight="true" outlineLevel="0" collapsed="false">
      <c r="A1159" s="1" t="n">
        <v>1158</v>
      </c>
      <c r="B1159" s="24" t="s">
        <v>1277</v>
      </c>
      <c r="C1159" s="1" t="s">
        <v>30</v>
      </c>
      <c r="D1159" s="1" t="s">
        <v>151</v>
      </c>
      <c r="E1159" s="1" t="s">
        <v>182</v>
      </c>
      <c r="F1159" s="1" t="n">
        <v>0</v>
      </c>
      <c r="G1159" s="1" t="n">
        <v>3</v>
      </c>
      <c r="H1159" s="28" t="s">
        <v>246</v>
      </c>
      <c r="I1159" s="1" t="n">
        <v>3</v>
      </c>
      <c r="J1159" s="1" t="n">
        <v>1507.7</v>
      </c>
      <c r="K1159" s="1" t="n">
        <v>1657.1</v>
      </c>
      <c r="L1159" s="26" t="n">
        <v>0.241</v>
      </c>
      <c r="M1159" s="1" t="n">
        <v>29.8</v>
      </c>
      <c r="N1159" s="1" t="n">
        <v>32.8</v>
      </c>
      <c r="O1159" s="1" t="n">
        <v>0.81</v>
      </c>
      <c r="P1159" s="1" t="n">
        <v>1.35</v>
      </c>
      <c r="Q1159" s="1" t="n">
        <v>1.3</v>
      </c>
      <c r="R1159" s="1" t="n">
        <v>-7.2</v>
      </c>
      <c r="S1159" s="1" t="n">
        <v>17.8</v>
      </c>
      <c r="T1159" s="1" t="n">
        <v>1500.6</v>
      </c>
      <c r="U1159" s="1" t="n">
        <v>1674.8</v>
      </c>
      <c r="V1159" s="1" t="s">
        <v>822</v>
      </c>
      <c r="W1159" s="1" t="s">
        <v>463</v>
      </c>
    </row>
    <row r="1160" customFormat="false" ht="15" hidden="false" customHeight="true" outlineLevel="0" collapsed="false">
      <c r="A1160" s="1" t="n">
        <v>1159</v>
      </c>
      <c r="B1160" s="24" t="s">
        <v>1277</v>
      </c>
      <c r="C1160" s="1" t="s">
        <v>32</v>
      </c>
      <c r="D1160" s="1" t="s">
        <v>195</v>
      </c>
      <c r="E1160" s="1" t="s">
        <v>188</v>
      </c>
      <c r="F1160" s="1" t="n">
        <v>6</v>
      </c>
      <c r="G1160" s="1" t="n">
        <v>0</v>
      </c>
      <c r="H1160" s="27" t="s">
        <v>242</v>
      </c>
      <c r="I1160" s="1" t="n">
        <v>6</v>
      </c>
      <c r="J1160" s="1" t="n">
        <v>1519.2</v>
      </c>
      <c r="K1160" s="1" t="n">
        <v>1492.4</v>
      </c>
      <c r="L1160" s="26" t="n">
        <v>0.467</v>
      </c>
      <c r="M1160" s="1" t="n">
        <v>28.3</v>
      </c>
      <c r="N1160" s="1" t="n">
        <v>27.5</v>
      </c>
      <c r="O1160" s="1" t="n">
        <v>0.97</v>
      </c>
      <c r="P1160" s="1" t="n">
        <v>1</v>
      </c>
      <c r="Q1160" s="1" t="n">
        <v>1.5</v>
      </c>
      <c r="R1160" s="1" t="n">
        <v>23.6</v>
      </c>
      <c r="S1160" s="1" t="n">
        <v>-14.7</v>
      </c>
      <c r="T1160" s="1" t="n">
        <v>1542.9</v>
      </c>
      <c r="U1160" s="1" t="n">
        <v>1477.8</v>
      </c>
      <c r="V1160" s="1" t="s">
        <v>487</v>
      </c>
      <c r="W1160" s="1" t="s">
        <v>713</v>
      </c>
    </row>
    <row r="1161" customFormat="false" ht="15" hidden="false" customHeight="true" outlineLevel="0" collapsed="false">
      <c r="A1161" s="1" t="n">
        <v>1160</v>
      </c>
      <c r="B1161" s="24" t="s">
        <v>1277</v>
      </c>
      <c r="C1161" s="1" t="s">
        <v>29</v>
      </c>
      <c r="D1161" s="1" t="s">
        <v>138</v>
      </c>
      <c r="E1161" s="1" t="s">
        <v>162</v>
      </c>
      <c r="F1161" s="1" t="n">
        <v>2</v>
      </c>
      <c r="G1161" s="1" t="n">
        <v>1</v>
      </c>
      <c r="H1161" s="27" t="s">
        <v>242</v>
      </c>
      <c r="I1161" s="1" t="n">
        <v>1</v>
      </c>
      <c r="J1161" s="1" t="n">
        <v>1547.8</v>
      </c>
      <c r="K1161" s="1" t="n">
        <v>1580.6</v>
      </c>
      <c r="L1161" s="26" t="n">
        <v>0.383</v>
      </c>
      <c r="M1161" s="1" t="n">
        <v>21.6</v>
      </c>
      <c r="N1161" s="1" t="n">
        <v>20.6</v>
      </c>
      <c r="O1161" s="1" t="n">
        <v>1.08</v>
      </c>
      <c r="P1161" s="1" t="n">
        <v>1</v>
      </c>
      <c r="Q1161" s="1" t="n">
        <v>1</v>
      </c>
      <c r="R1161" s="1" t="n">
        <v>15.5</v>
      </c>
      <c r="S1161" s="1" t="n">
        <v>-12.7</v>
      </c>
      <c r="T1161" s="1" t="n">
        <v>1563.3</v>
      </c>
      <c r="U1161" s="1" t="n">
        <v>1567.9</v>
      </c>
      <c r="V1161" s="1" t="s">
        <v>521</v>
      </c>
      <c r="W1161" s="1" t="s">
        <v>467</v>
      </c>
    </row>
    <row r="1162" customFormat="false" ht="15" hidden="false" customHeight="true" outlineLevel="0" collapsed="false">
      <c r="A1162" s="1" t="n">
        <v>1161</v>
      </c>
      <c r="B1162" s="24" t="s">
        <v>1278</v>
      </c>
      <c r="C1162" s="1" t="s">
        <v>33</v>
      </c>
      <c r="D1162" s="1" t="s">
        <v>150</v>
      </c>
      <c r="E1162" s="1" t="s">
        <v>156</v>
      </c>
      <c r="F1162" s="1" t="n">
        <v>3</v>
      </c>
      <c r="G1162" s="1" t="n">
        <v>3</v>
      </c>
      <c r="H1162" s="25" t="s">
        <v>239</v>
      </c>
      <c r="I1162" s="1" t="n">
        <v>0</v>
      </c>
      <c r="J1162" s="1" t="n">
        <v>1452.4</v>
      </c>
      <c r="K1162" s="1" t="n">
        <v>1534.9</v>
      </c>
      <c r="L1162" s="26" t="n">
        <v>0.318</v>
      </c>
      <c r="M1162" s="1" t="n">
        <v>18.6</v>
      </c>
      <c r="N1162" s="1" t="n">
        <v>21.9</v>
      </c>
      <c r="O1162" s="1" t="n">
        <v>1</v>
      </c>
      <c r="P1162" s="1" t="n">
        <v>1.15</v>
      </c>
      <c r="Q1162" s="1" t="n">
        <v>1</v>
      </c>
      <c r="R1162" s="1" t="n">
        <v>3.4</v>
      </c>
      <c r="S1162" s="1" t="n">
        <v>-4</v>
      </c>
      <c r="T1162" s="1" t="n">
        <v>1455.7</v>
      </c>
      <c r="U1162" s="1" t="n">
        <v>1531</v>
      </c>
      <c r="V1162" s="1" t="s">
        <v>517</v>
      </c>
      <c r="W1162" s="1" t="s">
        <v>552</v>
      </c>
    </row>
    <row r="1163" customFormat="false" ht="15" hidden="false" customHeight="true" outlineLevel="0" collapsed="false">
      <c r="A1163" s="1" t="n">
        <v>1162</v>
      </c>
      <c r="B1163" s="24" t="s">
        <v>1279</v>
      </c>
      <c r="C1163" s="1" t="s">
        <v>31</v>
      </c>
      <c r="D1163" s="1" t="s">
        <v>19</v>
      </c>
      <c r="E1163" s="1" t="s">
        <v>136</v>
      </c>
      <c r="F1163" s="1" t="n">
        <v>1</v>
      </c>
      <c r="G1163" s="1" t="n">
        <v>0</v>
      </c>
      <c r="H1163" s="27" t="s">
        <v>242</v>
      </c>
      <c r="I1163" s="1" t="n">
        <v>1</v>
      </c>
      <c r="J1163" s="1" t="n">
        <v>1694</v>
      </c>
      <c r="K1163" s="1" t="n">
        <v>1531</v>
      </c>
      <c r="L1163" s="26" t="n">
        <v>0.657</v>
      </c>
      <c r="M1163" s="1" t="n">
        <v>18.3</v>
      </c>
      <c r="N1163" s="1" t="n">
        <v>15.9</v>
      </c>
      <c r="O1163" s="1" t="n">
        <v>0.8</v>
      </c>
      <c r="P1163" s="1" t="n">
        <v>1</v>
      </c>
      <c r="Q1163" s="1" t="n">
        <v>1</v>
      </c>
      <c r="R1163" s="1" t="n">
        <v>8.1</v>
      </c>
      <c r="S1163" s="1" t="n">
        <v>-5.5</v>
      </c>
      <c r="T1163" s="1" t="n">
        <v>1702.1</v>
      </c>
      <c r="U1163" s="1" t="n">
        <v>1525.6</v>
      </c>
      <c r="V1163" s="1" t="s">
        <v>442</v>
      </c>
      <c r="W1163" s="1" t="s">
        <v>514</v>
      </c>
    </row>
    <row r="1164" customFormat="false" ht="15" hidden="false" customHeight="true" outlineLevel="0" collapsed="false">
      <c r="A1164" s="1" t="n">
        <v>1163</v>
      </c>
      <c r="B1164" s="24" t="s">
        <v>1280</v>
      </c>
      <c r="C1164" s="1" t="s">
        <v>30</v>
      </c>
      <c r="D1164" s="1" t="s">
        <v>123</v>
      </c>
      <c r="E1164" s="1" t="s">
        <v>16</v>
      </c>
      <c r="F1164" s="1" t="n">
        <v>0</v>
      </c>
      <c r="G1164" s="1" t="n">
        <v>2</v>
      </c>
      <c r="H1164" s="28" t="s">
        <v>246</v>
      </c>
      <c r="I1164" s="1" t="n">
        <v>2</v>
      </c>
      <c r="J1164" s="1" t="n">
        <v>1491.6</v>
      </c>
      <c r="K1164" s="1" t="n">
        <v>1665.6</v>
      </c>
      <c r="L1164" s="26" t="n">
        <v>0.216</v>
      </c>
      <c r="M1164" s="1" t="n">
        <v>19.6</v>
      </c>
      <c r="N1164" s="1" t="n">
        <v>32.1</v>
      </c>
      <c r="O1164" s="1" t="n">
        <v>0.78</v>
      </c>
      <c r="P1164" s="1" t="n">
        <v>1.35</v>
      </c>
      <c r="Q1164" s="1" t="n">
        <v>1.15</v>
      </c>
      <c r="R1164" s="1" t="n">
        <v>-4.2</v>
      </c>
      <c r="S1164" s="1" t="n">
        <v>13.4</v>
      </c>
      <c r="T1164" s="1" t="n">
        <v>1487.4</v>
      </c>
      <c r="U1164" s="1" t="n">
        <v>1679</v>
      </c>
      <c r="V1164" s="1" t="s">
        <v>666</v>
      </c>
      <c r="W1164" s="1" t="s">
        <v>431</v>
      </c>
    </row>
    <row r="1165" customFormat="false" ht="15" hidden="false" customHeight="true" outlineLevel="0" collapsed="false">
      <c r="A1165" s="1" t="n">
        <v>1164</v>
      </c>
      <c r="B1165" s="24" t="s">
        <v>1281</v>
      </c>
      <c r="C1165" s="1" t="s">
        <v>33</v>
      </c>
      <c r="D1165" s="1" t="s">
        <v>154</v>
      </c>
      <c r="E1165" s="1" t="s">
        <v>135</v>
      </c>
      <c r="F1165" s="1" t="n">
        <v>3</v>
      </c>
      <c r="G1165" s="1" t="n">
        <v>0</v>
      </c>
      <c r="H1165" s="27" t="s">
        <v>242</v>
      </c>
      <c r="I1165" s="1" t="n">
        <v>3</v>
      </c>
      <c r="J1165" s="1" t="n">
        <v>1524.3</v>
      </c>
      <c r="K1165" s="1" t="n">
        <v>1664.6</v>
      </c>
      <c r="L1165" s="26" t="n">
        <v>0.251</v>
      </c>
      <c r="M1165" s="1" t="n">
        <v>40.4</v>
      </c>
      <c r="N1165" s="1" t="n">
        <v>36.7</v>
      </c>
      <c r="O1165" s="1" t="n">
        <v>1.35</v>
      </c>
      <c r="P1165" s="1" t="n">
        <v>1</v>
      </c>
      <c r="Q1165" s="1" t="n">
        <v>1.3</v>
      </c>
      <c r="R1165" s="1" t="n">
        <v>42.4</v>
      </c>
      <c r="S1165" s="1" t="n">
        <v>-27.5</v>
      </c>
      <c r="T1165" s="1" t="n">
        <v>1566.7</v>
      </c>
      <c r="U1165" s="1" t="n">
        <v>1637.1</v>
      </c>
      <c r="V1165" s="1" t="s">
        <v>521</v>
      </c>
      <c r="W1165" s="1" t="s">
        <v>658</v>
      </c>
    </row>
    <row r="1166" customFormat="false" ht="15" hidden="false" customHeight="true" outlineLevel="0" collapsed="false">
      <c r="A1166" s="1" t="n">
        <v>1165</v>
      </c>
      <c r="B1166" s="24" t="s">
        <v>1282</v>
      </c>
      <c r="C1166" s="1" t="s">
        <v>31</v>
      </c>
      <c r="D1166" s="1" t="s">
        <v>178</v>
      </c>
      <c r="E1166" s="1" t="s">
        <v>22</v>
      </c>
      <c r="F1166" s="1" t="n">
        <v>2</v>
      </c>
      <c r="G1166" s="1" t="n">
        <v>1</v>
      </c>
      <c r="H1166" s="27" t="s">
        <v>242</v>
      </c>
      <c r="I1166" s="1" t="n">
        <v>1</v>
      </c>
      <c r="J1166" s="1" t="n">
        <v>1532.3</v>
      </c>
      <c r="K1166" s="1" t="n">
        <v>1699.4</v>
      </c>
      <c r="L1166" s="26" t="n">
        <v>0.223</v>
      </c>
      <c r="M1166" s="1" t="n">
        <v>24.1</v>
      </c>
      <c r="N1166" s="1" t="n">
        <v>26.9</v>
      </c>
      <c r="O1166" s="1" t="n">
        <v>1.42</v>
      </c>
      <c r="P1166" s="1" t="n">
        <v>1</v>
      </c>
      <c r="Q1166" s="1" t="n">
        <v>1</v>
      </c>
      <c r="R1166" s="1" t="n">
        <v>21.1</v>
      </c>
      <c r="S1166" s="1" t="n">
        <v>-20.9</v>
      </c>
      <c r="T1166" s="1" t="n">
        <v>1553.4</v>
      </c>
      <c r="U1166" s="1" t="n">
        <v>1678.5</v>
      </c>
      <c r="V1166" s="1" t="s">
        <v>1027</v>
      </c>
      <c r="W1166" s="1" t="s">
        <v>594</v>
      </c>
    </row>
    <row r="1167" customFormat="false" ht="15" hidden="false" customHeight="true" outlineLevel="0" collapsed="false">
      <c r="A1167" s="1" t="n">
        <v>1166</v>
      </c>
      <c r="B1167" s="24" t="s">
        <v>1283</v>
      </c>
      <c r="C1167" s="1" t="s">
        <v>30</v>
      </c>
      <c r="D1167" s="1" t="s">
        <v>114</v>
      </c>
      <c r="E1167" s="1" t="s">
        <v>175</v>
      </c>
      <c r="F1167" s="1" t="n">
        <v>7</v>
      </c>
      <c r="G1167" s="1" t="n">
        <v>1</v>
      </c>
      <c r="H1167" s="27" t="s">
        <v>242</v>
      </c>
      <c r="I1167" s="1" t="n">
        <v>6</v>
      </c>
      <c r="J1167" s="1" t="n">
        <v>1639.9</v>
      </c>
      <c r="K1167" s="1" t="n">
        <v>1425.4</v>
      </c>
      <c r="L1167" s="26" t="n">
        <v>0.72</v>
      </c>
      <c r="M1167" s="1" t="n">
        <v>22</v>
      </c>
      <c r="N1167" s="1" t="n">
        <v>17.7</v>
      </c>
      <c r="O1167" s="1" t="n">
        <v>0.73</v>
      </c>
      <c r="P1167" s="1" t="n">
        <v>1</v>
      </c>
      <c r="Q1167" s="1" t="n">
        <v>1.5</v>
      </c>
      <c r="R1167" s="1" t="n">
        <v>12.7</v>
      </c>
      <c r="S1167" s="1" t="n">
        <v>-5</v>
      </c>
      <c r="T1167" s="1" t="n">
        <v>1652.6</v>
      </c>
      <c r="U1167" s="1" t="n">
        <v>1420.5</v>
      </c>
      <c r="V1167" s="1" t="s">
        <v>736</v>
      </c>
      <c r="W1167" s="1" t="s">
        <v>743</v>
      </c>
    </row>
    <row r="1168" customFormat="false" ht="15" hidden="false" customHeight="true" outlineLevel="0" collapsed="false">
      <c r="A1168" s="1" t="n">
        <v>1167</v>
      </c>
      <c r="B1168" s="24" t="s">
        <v>1284</v>
      </c>
      <c r="C1168" s="1" t="s">
        <v>29</v>
      </c>
      <c r="D1168" s="1" t="s">
        <v>132</v>
      </c>
      <c r="E1168" s="1" t="s">
        <v>126</v>
      </c>
      <c r="F1168" s="1" t="n">
        <v>4</v>
      </c>
      <c r="G1168" s="1" t="n">
        <v>3</v>
      </c>
      <c r="H1168" s="27" t="s">
        <v>242</v>
      </c>
      <c r="I1168" s="1" t="n">
        <v>1</v>
      </c>
      <c r="J1168" s="1" t="n">
        <v>1596.8</v>
      </c>
      <c r="K1168" s="1" t="n">
        <v>1638.5</v>
      </c>
      <c r="L1168" s="26" t="n">
        <v>0.371</v>
      </c>
      <c r="M1168" s="1" t="n">
        <v>17.8</v>
      </c>
      <c r="N1168" s="1" t="n">
        <v>21</v>
      </c>
      <c r="O1168" s="1" t="n">
        <v>1.1</v>
      </c>
      <c r="P1168" s="1" t="n">
        <v>1</v>
      </c>
      <c r="Q1168" s="1" t="n">
        <v>1</v>
      </c>
      <c r="R1168" s="1" t="n">
        <v>13</v>
      </c>
      <c r="S1168" s="1" t="n">
        <v>-13.2</v>
      </c>
      <c r="T1168" s="1" t="n">
        <v>1609.8</v>
      </c>
      <c r="U1168" s="1" t="n">
        <v>1625.3</v>
      </c>
      <c r="V1168" s="1" t="s">
        <v>587</v>
      </c>
      <c r="W1168" s="1" t="s">
        <v>467</v>
      </c>
    </row>
    <row r="1169" customFormat="false" ht="15" hidden="false" customHeight="true" outlineLevel="0" collapsed="false">
      <c r="A1169" s="1" t="n">
        <v>1168</v>
      </c>
      <c r="B1169" s="24" t="s">
        <v>1284</v>
      </c>
      <c r="C1169" s="1" t="s">
        <v>31</v>
      </c>
      <c r="D1169" s="1" t="s">
        <v>163</v>
      </c>
      <c r="E1169" s="1" t="s">
        <v>140</v>
      </c>
      <c r="F1169" s="1" t="n">
        <v>1</v>
      </c>
      <c r="G1169" s="1" t="n">
        <v>0</v>
      </c>
      <c r="H1169" s="27" t="s">
        <v>242</v>
      </c>
      <c r="I1169" s="1" t="n">
        <v>1</v>
      </c>
      <c r="J1169" s="1" t="n">
        <v>1473.7</v>
      </c>
      <c r="K1169" s="1" t="n">
        <v>1602.2</v>
      </c>
      <c r="L1169" s="26" t="n">
        <v>0.264</v>
      </c>
      <c r="M1169" s="1" t="n">
        <v>25.8</v>
      </c>
      <c r="N1169" s="1" t="n">
        <v>29.1</v>
      </c>
      <c r="O1169" s="1" t="n">
        <v>1.32</v>
      </c>
      <c r="P1169" s="1" t="n">
        <v>1</v>
      </c>
      <c r="Q1169" s="1" t="n">
        <v>1</v>
      </c>
      <c r="R1169" s="1" t="n">
        <v>21.6</v>
      </c>
      <c r="S1169" s="1" t="n">
        <v>-21.4</v>
      </c>
      <c r="T1169" s="1" t="n">
        <v>1495.3</v>
      </c>
      <c r="U1169" s="1" t="n">
        <v>1580.8</v>
      </c>
      <c r="V1169" s="1" t="s">
        <v>487</v>
      </c>
      <c r="W1169" s="1" t="s">
        <v>611</v>
      </c>
    </row>
    <row r="1170" customFormat="false" ht="15" hidden="false" customHeight="true" outlineLevel="0" collapsed="false">
      <c r="A1170" s="1" t="n">
        <v>1169</v>
      </c>
      <c r="B1170" s="24" t="s">
        <v>1284</v>
      </c>
      <c r="C1170" s="1" t="s">
        <v>33</v>
      </c>
      <c r="D1170" s="1" t="s">
        <v>159</v>
      </c>
      <c r="E1170" s="1" t="s">
        <v>157</v>
      </c>
      <c r="F1170" s="1" t="n">
        <v>3</v>
      </c>
      <c r="G1170" s="1" t="n">
        <v>1</v>
      </c>
      <c r="H1170" s="27" t="s">
        <v>242</v>
      </c>
      <c r="I1170" s="1" t="n">
        <v>2</v>
      </c>
      <c r="J1170" s="1" t="n">
        <v>1480.4</v>
      </c>
      <c r="K1170" s="1" t="n">
        <v>1554.9</v>
      </c>
      <c r="L1170" s="26" t="n">
        <v>0.328</v>
      </c>
      <c r="M1170" s="1" t="n">
        <v>27.3</v>
      </c>
      <c r="N1170" s="1" t="n">
        <v>22</v>
      </c>
      <c r="O1170" s="1" t="n">
        <v>1.19</v>
      </c>
      <c r="P1170" s="1" t="n">
        <v>1</v>
      </c>
      <c r="Q1170" s="1" t="n">
        <v>1.15</v>
      </c>
      <c r="R1170" s="1" t="n">
        <v>23.8</v>
      </c>
      <c r="S1170" s="1" t="n">
        <v>-14.8</v>
      </c>
      <c r="T1170" s="1" t="n">
        <v>1504.2</v>
      </c>
      <c r="U1170" s="1" t="n">
        <v>1540.1</v>
      </c>
      <c r="V1170" s="1" t="s">
        <v>487</v>
      </c>
      <c r="W1170" s="1" t="s">
        <v>611</v>
      </c>
    </row>
    <row r="1171" customFormat="false" ht="15" hidden="false" customHeight="true" outlineLevel="0" collapsed="false">
      <c r="A1171" s="1" t="n">
        <v>1170</v>
      </c>
      <c r="B1171" s="24" t="s">
        <v>1285</v>
      </c>
      <c r="C1171" s="1" t="s">
        <v>32</v>
      </c>
      <c r="D1171" s="1" t="s">
        <v>185</v>
      </c>
      <c r="E1171" s="1" t="s">
        <v>199</v>
      </c>
      <c r="F1171" s="1" t="n">
        <v>2</v>
      </c>
      <c r="G1171" s="1" t="n">
        <v>2</v>
      </c>
      <c r="H1171" s="25" t="s">
        <v>239</v>
      </c>
      <c r="I1171" s="1" t="n">
        <v>0</v>
      </c>
      <c r="J1171" s="1" t="n">
        <v>1576</v>
      </c>
      <c r="K1171" s="1" t="n">
        <v>1436.5</v>
      </c>
      <c r="L1171" s="26" t="n">
        <v>0.626</v>
      </c>
      <c r="M1171" s="1" t="n">
        <v>17.1</v>
      </c>
      <c r="N1171" s="1" t="n">
        <v>18.6</v>
      </c>
      <c r="O1171" s="1" t="n">
        <v>1</v>
      </c>
      <c r="P1171" s="1" t="n">
        <v>0.9</v>
      </c>
      <c r="Q1171" s="1" t="n">
        <v>1</v>
      </c>
      <c r="R1171" s="1" t="n">
        <v>-2.2</v>
      </c>
      <c r="S1171" s="1" t="n">
        <v>2.3</v>
      </c>
      <c r="T1171" s="1" t="n">
        <v>1573.9</v>
      </c>
      <c r="U1171" s="1" t="n">
        <v>1438.8</v>
      </c>
      <c r="V1171" s="1" t="s">
        <v>692</v>
      </c>
      <c r="W1171" s="1" t="s">
        <v>483</v>
      </c>
    </row>
    <row r="1172" customFormat="false" ht="15" hidden="false" customHeight="true" outlineLevel="0" collapsed="false">
      <c r="A1172" s="1" t="n">
        <v>1171</v>
      </c>
      <c r="B1172" s="24" t="s">
        <v>1286</v>
      </c>
      <c r="C1172" s="1" t="s">
        <v>30</v>
      </c>
      <c r="D1172" s="1" t="s">
        <v>18</v>
      </c>
      <c r="E1172" s="1" t="s">
        <v>117</v>
      </c>
      <c r="F1172" s="1" t="n">
        <v>2</v>
      </c>
      <c r="G1172" s="1" t="n">
        <v>0</v>
      </c>
      <c r="H1172" s="27" t="s">
        <v>242</v>
      </c>
      <c r="I1172" s="1" t="n">
        <v>2</v>
      </c>
      <c r="J1172" s="1" t="n">
        <v>1677.5</v>
      </c>
      <c r="K1172" s="1" t="n">
        <v>1523.3</v>
      </c>
      <c r="L1172" s="26" t="n">
        <v>0.646</v>
      </c>
      <c r="M1172" s="1" t="n">
        <v>21.4</v>
      </c>
      <c r="N1172" s="1" t="n">
        <v>15</v>
      </c>
      <c r="O1172" s="1" t="n">
        <v>0.81</v>
      </c>
      <c r="P1172" s="1" t="n">
        <v>1</v>
      </c>
      <c r="Q1172" s="1" t="n">
        <v>1.15</v>
      </c>
      <c r="R1172" s="1" t="n">
        <v>11.8</v>
      </c>
      <c r="S1172" s="1" t="n">
        <v>-5.3</v>
      </c>
      <c r="T1172" s="1" t="n">
        <v>1689.3</v>
      </c>
      <c r="U1172" s="1" t="n">
        <v>1518</v>
      </c>
      <c r="V1172" s="1" t="s">
        <v>643</v>
      </c>
      <c r="W1172" s="1" t="s">
        <v>627</v>
      </c>
    </row>
    <row r="1173" customFormat="false" ht="15" hidden="false" customHeight="true" outlineLevel="0" collapsed="false">
      <c r="A1173" s="1" t="n">
        <v>1172</v>
      </c>
      <c r="B1173" s="24" t="s">
        <v>1287</v>
      </c>
      <c r="C1173" s="1" t="s">
        <v>33</v>
      </c>
      <c r="D1173" s="1" t="s">
        <v>161</v>
      </c>
      <c r="E1173" s="1" t="s">
        <v>134</v>
      </c>
      <c r="F1173" s="1" t="n">
        <v>0</v>
      </c>
      <c r="G1173" s="1" t="n">
        <v>0</v>
      </c>
      <c r="H1173" s="25" t="s">
        <v>239</v>
      </c>
      <c r="I1173" s="1" t="n">
        <v>0</v>
      </c>
      <c r="J1173" s="1" t="n">
        <v>1592.4</v>
      </c>
      <c r="K1173" s="1" t="n">
        <v>1565.2</v>
      </c>
      <c r="L1173" s="26" t="n">
        <v>0.467</v>
      </c>
      <c r="M1173" s="1" t="n">
        <v>19.8</v>
      </c>
      <c r="N1173" s="1" t="n">
        <v>25.3</v>
      </c>
      <c r="O1173" s="1" t="n">
        <v>1</v>
      </c>
      <c r="P1173" s="1" t="n">
        <v>0.9</v>
      </c>
      <c r="Q1173" s="1" t="n">
        <v>1</v>
      </c>
      <c r="R1173" s="1" t="n">
        <v>0.7</v>
      </c>
      <c r="S1173" s="1" t="n">
        <v>-0.8</v>
      </c>
      <c r="T1173" s="1" t="n">
        <v>1593</v>
      </c>
      <c r="U1173" s="1" t="n">
        <v>1564.4</v>
      </c>
      <c r="V1173" s="1" t="s">
        <v>607</v>
      </c>
      <c r="W1173" s="1" t="s">
        <v>708</v>
      </c>
    </row>
    <row r="1174" customFormat="false" ht="15" hidden="false" customHeight="true" outlineLevel="0" collapsed="false">
      <c r="A1174" s="1" t="n">
        <v>1173</v>
      </c>
      <c r="B1174" s="24" t="s">
        <v>1287</v>
      </c>
      <c r="C1174" s="1" t="s">
        <v>33</v>
      </c>
      <c r="D1174" s="1" t="s">
        <v>120</v>
      </c>
      <c r="E1174" s="1" t="s">
        <v>158</v>
      </c>
      <c r="F1174" s="1" t="n">
        <v>1</v>
      </c>
      <c r="G1174" s="1" t="n">
        <v>4</v>
      </c>
      <c r="H1174" s="28" t="s">
        <v>246</v>
      </c>
      <c r="I1174" s="1" t="n">
        <v>3</v>
      </c>
      <c r="J1174" s="1" t="n">
        <v>1457.6</v>
      </c>
      <c r="K1174" s="1" t="n">
        <v>1535.8</v>
      </c>
      <c r="L1174" s="26" t="n">
        <v>0.323</v>
      </c>
      <c r="M1174" s="1" t="n">
        <v>30.1</v>
      </c>
      <c r="N1174" s="1" t="n">
        <v>31.7</v>
      </c>
      <c r="O1174" s="1" t="n">
        <v>0.9</v>
      </c>
      <c r="P1174" s="1" t="n">
        <v>1.35</v>
      </c>
      <c r="Q1174" s="1" t="n">
        <v>1.3</v>
      </c>
      <c r="R1174" s="1" t="n">
        <v>-9.7</v>
      </c>
      <c r="S1174" s="1" t="n">
        <v>19.7</v>
      </c>
      <c r="T1174" s="1" t="n">
        <v>1447.8</v>
      </c>
      <c r="U1174" s="1" t="n">
        <v>1555.6</v>
      </c>
      <c r="V1174" s="1" t="s">
        <v>713</v>
      </c>
      <c r="W1174" s="1" t="s">
        <v>668</v>
      </c>
    </row>
    <row r="1175" customFormat="false" ht="15" hidden="false" customHeight="true" outlineLevel="0" collapsed="false">
      <c r="A1175" s="1" t="n">
        <v>1174</v>
      </c>
      <c r="B1175" s="24" t="s">
        <v>1287</v>
      </c>
      <c r="C1175" s="1" t="s">
        <v>33</v>
      </c>
      <c r="D1175" s="1" t="s">
        <v>155</v>
      </c>
      <c r="E1175" s="1" t="s">
        <v>160</v>
      </c>
      <c r="F1175" s="1" t="n">
        <v>2</v>
      </c>
      <c r="G1175" s="1" t="n">
        <v>0</v>
      </c>
      <c r="H1175" s="27" t="s">
        <v>242</v>
      </c>
      <c r="I1175" s="1" t="n">
        <v>2</v>
      </c>
      <c r="J1175" s="1" t="n">
        <v>1637</v>
      </c>
      <c r="K1175" s="1" t="n">
        <v>1450.7</v>
      </c>
      <c r="L1175" s="26" t="n">
        <v>0.687</v>
      </c>
      <c r="M1175" s="1" t="n">
        <v>22.3</v>
      </c>
      <c r="N1175" s="1" t="n">
        <v>14.2</v>
      </c>
      <c r="O1175" s="1" t="n">
        <v>0.77</v>
      </c>
      <c r="P1175" s="1" t="n">
        <v>1</v>
      </c>
      <c r="Q1175" s="1" t="n">
        <v>1.15</v>
      </c>
      <c r="R1175" s="1" t="n">
        <v>11.5</v>
      </c>
      <c r="S1175" s="1" t="n">
        <v>-4.5</v>
      </c>
      <c r="T1175" s="1" t="n">
        <v>1648.5</v>
      </c>
      <c r="U1175" s="1" t="n">
        <v>1446.3</v>
      </c>
      <c r="V1175" s="1" t="s">
        <v>511</v>
      </c>
      <c r="W1175" s="1" t="s">
        <v>532</v>
      </c>
    </row>
    <row r="1176" customFormat="false" ht="15" hidden="false" customHeight="true" outlineLevel="0" collapsed="false">
      <c r="A1176" s="1" t="n">
        <v>1175</v>
      </c>
      <c r="B1176" s="24" t="s">
        <v>1288</v>
      </c>
      <c r="C1176" s="1" t="s">
        <v>32</v>
      </c>
      <c r="D1176" s="1" t="s">
        <v>15</v>
      </c>
      <c r="E1176" s="1" t="s">
        <v>196</v>
      </c>
      <c r="F1176" s="1" t="n">
        <v>4</v>
      </c>
      <c r="G1176" s="1" t="n">
        <v>0</v>
      </c>
      <c r="H1176" s="27" t="s">
        <v>242</v>
      </c>
      <c r="I1176" s="1" t="n">
        <v>4</v>
      </c>
      <c r="J1176" s="1" t="n">
        <v>1746.5</v>
      </c>
      <c r="K1176" s="1" t="n">
        <v>1628.8</v>
      </c>
      <c r="L1176" s="26" t="n">
        <v>0.596</v>
      </c>
      <c r="M1176" s="1" t="n">
        <v>33.8</v>
      </c>
      <c r="N1176" s="1" t="n">
        <v>24.3</v>
      </c>
      <c r="O1176" s="1" t="n">
        <v>0.85</v>
      </c>
      <c r="P1176" s="1" t="n">
        <v>1</v>
      </c>
      <c r="Q1176" s="1" t="n">
        <v>1.5</v>
      </c>
      <c r="R1176" s="1" t="n">
        <v>23.8</v>
      </c>
      <c r="S1176" s="1" t="n">
        <v>-9.8</v>
      </c>
      <c r="T1176" s="1" t="n">
        <v>1770.3</v>
      </c>
      <c r="U1176" s="1" t="n">
        <v>1619</v>
      </c>
      <c r="V1176" s="1" t="s">
        <v>575</v>
      </c>
      <c r="W1176" s="1" t="s">
        <v>740</v>
      </c>
    </row>
    <row r="1177" customFormat="false" ht="15" hidden="false" customHeight="true" outlineLevel="0" collapsed="false">
      <c r="A1177" s="1" t="n">
        <v>1176</v>
      </c>
      <c r="B1177" s="24" t="s">
        <v>1288</v>
      </c>
      <c r="C1177" s="1" t="s">
        <v>29</v>
      </c>
      <c r="D1177" s="1" t="s">
        <v>23</v>
      </c>
      <c r="E1177" s="1" t="s">
        <v>21</v>
      </c>
      <c r="F1177" s="1" t="n">
        <v>0</v>
      </c>
      <c r="G1177" s="1" t="n">
        <v>2</v>
      </c>
      <c r="H1177" s="28" t="s">
        <v>246</v>
      </c>
      <c r="I1177" s="1" t="n">
        <v>2</v>
      </c>
      <c r="J1177" s="1" t="n">
        <v>1636.8</v>
      </c>
      <c r="K1177" s="1" t="n">
        <v>1730.3</v>
      </c>
      <c r="L1177" s="26" t="n">
        <v>0.304</v>
      </c>
      <c r="M1177" s="1" t="n">
        <v>28.7</v>
      </c>
      <c r="N1177" s="1" t="n">
        <v>34.7</v>
      </c>
      <c r="O1177" s="1" t="n">
        <v>0.88</v>
      </c>
      <c r="P1177" s="1" t="n">
        <v>1.35</v>
      </c>
      <c r="Q1177" s="1" t="n">
        <v>1.15</v>
      </c>
      <c r="R1177" s="1" t="n">
        <v>-8.7</v>
      </c>
      <c r="S1177" s="1" t="n">
        <v>17.5</v>
      </c>
      <c r="T1177" s="1" t="n">
        <v>1628.1</v>
      </c>
      <c r="U1177" s="1" t="n">
        <v>1747.8</v>
      </c>
      <c r="V1177" s="1" t="s">
        <v>558</v>
      </c>
      <c r="W1177" s="1" t="s">
        <v>596</v>
      </c>
    </row>
    <row r="1178" customFormat="false" ht="15" hidden="false" customHeight="true" outlineLevel="0" collapsed="false">
      <c r="A1178" s="1" t="n">
        <v>1177</v>
      </c>
      <c r="B1178" s="24" t="s">
        <v>1289</v>
      </c>
      <c r="C1178" s="1" t="s">
        <v>31</v>
      </c>
      <c r="D1178" s="1" t="s">
        <v>147</v>
      </c>
      <c r="E1178" s="1" t="s">
        <v>24</v>
      </c>
      <c r="F1178" s="1" t="n">
        <v>0</v>
      </c>
      <c r="G1178" s="1" t="n">
        <v>5</v>
      </c>
      <c r="H1178" s="28" t="s">
        <v>246</v>
      </c>
      <c r="I1178" s="1" t="n">
        <v>5</v>
      </c>
      <c r="J1178" s="1" t="n">
        <v>1458</v>
      </c>
      <c r="K1178" s="1" t="n">
        <v>1686.5</v>
      </c>
      <c r="L1178" s="26" t="n">
        <v>0.168</v>
      </c>
      <c r="M1178" s="1" t="n">
        <v>23.4</v>
      </c>
      <c r="N1178" s="1" t="n">
        <v>33.3</v>
      </c>
      <c r="O1178" s="1" t="n">
        <v>0.71</v>
      </c>
      <c r="P1178" s="1" t="n">
        <v>1.35</v>
      </c>
      <c r="Q1178" s="1" t="n">
        <v>1.5</v>
      </c>
      <c r="R1178" s="1" t="n">
        <v>-3.9</v>
      </c>
      <c r="S1178" s="1" t="n">
        <v>15.6</v>
      </c>
      <c r="T1178" s="1" t="n">
        <v>1454.1</v>
      </c>
      <c r="U1178" s="1" t="n">
        <v>1702.1</v>
      </c>
      <c r="V1178" s="1" t="s">
        <v>666</v>
      </c>
      <c r="W1178" s="1" t="s">
        <v>596</v>
      </c>
    </row>
    <row r="1179" customFormat="false" ht="15" hidden="false" customHeight="true" outlineLevel="0" collapsed="false">
      <c r="A1179" s="1" t="n">
        <v>1178</v>
      </c>
      <c r="B1179" s="24" t="s">
        <v>1290</v>
      </c>
      <c r="C1179" s="1" t="s">
        <v>30</v>
      </c>
      <c r="D1179" s="1" t="s">
        <v>115</v>
      </c>
      <c r="E1179" s="1" t="s">
        <v>116</v>
      </c>
      <c r="F1179" s="1" t="n">
        <v>1</v>
      </c>
      <c r="G1179" s="1" t="n">
        <v>2</v>
      </c>
      <c r="H1179" s="28" t="s">
        <v>246</v>
      </c>
      <c r="I1179" s="1" t="n">
        <v>1</v>
      </c>
      <c r="J1179" s="1" t="n">
        <v>1572.8</v>
      </c>
      <c r="K1179" s="1" t="n">
        <v>1539</v>
      </c>
      <c r="L1179" s="26" t="n">
        <v>0.477</v>
      </c>
      <c r="M1179" s="1" t="n">
        <v>30.6</v>
      </c>
      <c r="N1179" s="1" t="n">
        <v>29.3</v>
      </c>
      <c r="O1179" s="1" t="n">
        <v>1.08</v>
      </c>
      <c r="P1179" s="1" t="n">
        <v>1.35</v>
      </c>
      <c r="Q1179" s="1" t="n">
        <v>1</v>
      </c>
      <c r="R1179" s="1" t="n">
        <v>-14.6</v>
      </c>
      <c r="S1179" s="1" t="n">
        <v>16.9</v>
      </c>
      <c r="T1179" s="1" t="n">
        <v>1558.3</v>
      </c>
      <c r="U1179" s="1" t="n">
        <v>1555.9</v>
      </c>
      <c r="V1179" s="1" t="s">
        <v>481</v>
      </c>
      <c r="W1179" s="1" t="s">
        <v>680</v>
      </c>
    </row>
    <row r="1180" customFormat="false" ht="15" hidden="false" customHeight="true" outlineLevel="0" collapsed="false">
      <c r="A1180" s="1" t="n">
        <v>1179</v>
      </c>
      <c r="B1180" s="24" t="s">
        <v>1291</v>
      </c>
      <c r="C1180" s="1" t="s">
        <v>32</v>
      </c>
      <c r="D1180" s="1" t="s">
        <v>193</v>
      </c>
      <c r="E1180" s="1" t="s">
        <v>190</v>
      </c>
      <c r="F1180" s="1" t="n">
        <v>1</v>
      </c>
      <c r="G1180" s="1" t="n">
        <v>1</v>
      </c>
      <c r="H1180" s="25" t="s">
        <v>239</v>
      </c>
      <c r="I1180" s="1" t="n">
        <v>0</v>
      </c>
      <c r="J1180" s="1" t="n">
        <v>1488.6</v>
      </c>
      <c r="K1180" s="1" t="n">
        <v>1575.3</v>
      </c>
      <c r="L1180" s="26" t="n">
        <v>0.313</v>
      </c>
      <c r="M1180" s="1" t="n">
        <v>23</v>
      </c>
      <c r="N1180" s="1" t="n">
        <v>19.6</v>
      </c>
      <c r="O1180" s="1" t="n">
        <v>1</v>
      </c>
      <c r="P1180" s="1" t="n">
        <v>1.15</v>
      </c>
      <c r="Q1180" s="1" t="n">
        <v>1</v>
      </c>
      <c r="R1180" s="1" t="n">
        <v>4.3</v>
      </c>
      <c r="S1180" s="1" t="n">
        <v>-3.7</v>
      </c>
      <c r="T1180" s="1" t="n">
        <v>1492.9</v>
      </c>
      <c r="U1180" s="1" t="n">
        <v>1571.7</v>
      </c>
      <c r="V1180" s="1" t="s">
        <v>546</v>
      </c>
      <c r="W1180" s="1" t="s">
        <v>615</v>
      </c>
    </row>
    <row r="1181" customFormat="false" ht="15" hidden="false" customHeight="true" outlineLevel="0" collapsed="false">
      <c r="A1181" s="1" t="n">
        <v>1180</v>
      </c>
      <c r="B1181" s="24" t="s">
        <v>1292</v>
      </c>
      <c r="C1181" s="1" t="s">
        <v>33</v>
      </c>
      <c r="D1181" s="1" t="s">
        <v>172</v>
      </c>
      <c r="E1181" s="1" t="s">
        <v>17</v>
      </c>
      <c r="F1181" s="1" t="n">
        <v>2</v>
      </c>
      <c r="G1181" s="1" t="n">
        <v>3</v>
      </c>
      <c r="H1181" s="28" t="s">
        <v>246</v>
      </c>
      <c r="I1181" s="1" t="n">
        <v>1</v>
      </c>
      <c r="J1181" s="1" t="n">
        <v>1613.4</v>
      </c>
      <c r="K1181" s="1" t="n">
        <v>1751.3</v>
      </c>
      <c r="L1181" s="26" t="n">
        <v>0.253</v>
      </c>
      <c r="M1181" s="1" t="n">
        <v>21.2</v>
      </c>
      <c r="N1181" s="1" t="n">
        <v>24.4</v>
      </c>
      <c r="O1181" s="1" t="n">
        <v>0.83</v>
      </c>
      <c r="P1181" s="1" t="n">
        <v>1.35</v>
      </c>
      <c r="Q1181" s="1" t="n">
        <v>1</v>
      </c>
      <c r="R1181" s="1" t="n">
        <v>-5.4</v>
      </c>
      <c r="S1181" s="1" t="n">
        <v>8.6</v>
      </c>
      <c r="T1181" s="1" t="n">
        <v>1608</v>
      </c>
      <c r="U1181" s="1" t="n">
        <v>1759.9</v>
      </c>
      <c r="V1181" s="1" t="s">
        <v>430</v>
      </c>
      <c r="W1181" s="1" t="s">
        <v>557</v>
      </c>
    </row>
    <row r="1182" customFormat="false" ht="15" hidden="false" customHeight="true" outlineLevel="0" collapsed="false">
      <c r="A1182" s="1" t="n">
        <v>1181</v>
      </c>
      <c r="B1182" s="24" t="s">
        <v>1292</v>
      </c>
      <c r="C1182" s="1" t="s">
        <v>31</v>
      </c>
      <c r="D1182" s="1" t="s">
        <v>168</v>
      </c>
      <c r="E1182" s="1" t="s">
        <v>177</v>
      </c>
      <c r="F1182" s="1" t="n">
        <v>0</v>
      </c>
      <c r="G1182" s="1" t="n">
        <v>1</v>
      </c>
      <c r="H1182" s="28" t="s">
        <v>246</v>
      </c>
      <c r="I1182" s="1" t="n">
        <v>1</v>
      </c>
      <c r="J1182" s="1" t="n">
        <v>1487.8</v>
      </c>
      <c r="K1182" s="1" t="n">
        <v>1666</v>
      </c>
      <c r="L1182" s="26" t="n">
        <v>0.212</v>
      </c>
      <c r="M1182" s="1" t="n">
        <v>21</v>
      </c>
      <c r="N1182" s="1" t="n">
        <v>27.8</v>
      </c>
      <c r="O1182" s="1" t="n">
        <v>0.78</v>
      </c>
      <c r="P1182" s="1" t="n">
        <v>1.35</v>
      </c>
      <c r="Q1182" s="1" t="n">
        <v>1</v>
      </c>
      <c r="R1182" s="1" t="n">
        <v>-4.4</v>
      </c>
      <c r="S1182" s="1" t="n">
        <v>8.7</v>
      </c>
      <c r="T1182" s="1" t="n">
        <v>1483.4</v>
      </c>
      <c r="U1182" s="1" t="n">
        <v>1674.7</v>
      </c>
      <c r="V1182" s="1" t="s">
        <v>544</v>
      </c>
      <c r="W1182" s="1" t="s">
        <v>629</v>
      </c>
    </row>
    <row r="1183" customFormat="false" ht="15" hidden="false" customHeight="true" outlineLevel="0" collapsed="false">
      <c r="A1183" s="1" t="n">
        <v>1182</v>
      </c>
      <c r="B1183" s="24" t="s">
        <v>1293</v>
      </c>
      <c r="C1183" s="1" t="s">
        <v>30</v>
      </c>
      <c r="D1183" s="1" t="s">
        <v>166</v>
      </c>
      <c r="E1183" s="1" t="s">
        <v>142</v>
      </c>
      <c r="F1183" s="1" t="n">
        <v>3</v>
      </c>
      <c r="G1183" s="1" t="n">
        <v>0</v>
      </c>
      <c r="H1183" s="27" t="s">
        <v>242</v>
      </c>
      <c r="I1183" s="1" t="n">
        <v>3</v>
      </c>
      <c r="J1183" s="1" t="n">
        <v>1532.2</v>
      </c>
      <c r="K1183" s="1" t="n">
        <v>1502.6</v>
      </c>
      <c r="L1183" s="26" t="n">
        <v>0.471</v>
      </c>
      <c r="M1183" s="1" t="n">
        <v>24.5</v>
      </c>
      <c r="N1183" s="1" t="n">
        <v>23.8</v>
      </c>
      <c r="O1183" s="1" t="n">
        <v>0.96</v>
      </c>
      <c r="P1183" s="1" t="n">
        <v>1</v>
      </c>
      <c r="Q1183" s="1" t="n">
        <v>1.3</v>
      </c>
      <c r="R1183" s="1" t="n">
        <v>20.3</v>
      </c>
      <c r="S1183" s="1" t="n">
        <v>-12.6</v>
      </c>
      <c r="T1183" s="1" t="n">
        <v>1552.5</v>
      </c>
      <c r="U1183" s="1" t="n">
        <v>1490</v>
      </c>
      <c r="V1183" s="1" t="s">
        <v>529</v>
      </c>
      <c r="W1183" s="1" t="s">
        <v>551</v>
      </c>
    </row>
    <row r="1184" customFormat="false" ht="15" hidden="false" customHeight="true" outlineLevel="0" collapsed="false">
      <c r="A1184" s="1" t="n">
        <v>1183</v>
      </c>
      <c r="B1184" s="24" t="s">
        <v>1294</v>
      </c>
      <c r="C1184" s="1" t="s">
        <v>31</v>
      </c>
      <c r="D1184" s="1" t="s">
        <v>20</v>
      </c>
      <c r="E1184" s="1" t="s">
        <v>148</v>
      </c>
      <c r="F1184" s="1" t="n">
        <v>4</v>
      </c>
      <c r="G1184" s="1" t="n">
        <v>0</v>
      </c>
      <c r="H1184" s="27" t="s">
        <v>242</v>
      </c>
      <c r="I1184" s="1" t="n">
        <v>4</v>
      </c>
      <c r="J1184" s="1" t="n">
        <v>1602.1</v>
      </c>
      <c r="K1184" s="1" t="n">
        <v>1431.2</v>
      </c>
      <c r="L1184" s="26" t="n">
        <v>0.667</v>
      </c>
      <c r="M1184" s="1" t="n">
        <v>31.2</v>
      </c>
      <c r="N1184" s="1" t="n">
        <v>19.1</v>
      </c>
      <c r="O1184" s="1" t="n">
        <v>0.79</v>
      </c>
      <c r="P1184" s="1" t="n">
        <v>1</v>
      </c>
      <c r="Q1184" s="1" t="n">
        <v>1.5</v>
      </c>
      <c r="R1184" s="1" t="n">
        <v>19.7</v>
      </c>
      <c r="S1184" s="1" t="n">
        <v>-6.3</v>
      </c>
      <c r="T1184" s="1" t="n">
        <v>1621.8</v>
      </c>
      <c r="U1184" s="1" t="n">
        <v>1424.9</v>
      </c>
      <c r="V1184" s="1" t="s">
        <v>511</v>
      </c>
      <c r="W1184" s="1" t="s">
        <v>445</v>
      </c>
    </row>
    <row r="1185" customFormat="false" ht="15" hidden="false" customHeight="true" outlineLevel="0" collapsed="false">
      <c r="A1185" s="1" t="n">
        <v>1184</v>
      </c>
      <c r="B1185" s="24" t="s">
        <v>1295</v>
      </c>
      <c r="C1185" s="1" t="s">
        <v>30</v>
      </c>
      <c r="D1185" s="1" t="s">
        <v>124</v>
      </c>
      <c r="E1185" s="1" t="s">
        <v>173</v>
      </c>
      <c r="F1185" s="1" t="n">
        <v>1</v>
      </c>
      <c r="G1185" s="1" t="n">
        <v>1</v>
      </c>
      <c r="H1185" s="25" t="s">
        <v>239</v>
      </c>
      <c r="I1185" s="1" t="n">
        <v>0</v>
      </c>
      <c r="J1185" s="1" t="n">
        <v>1544.8</v>
      </c>
      <c r="K1185" s="1" t="n">
        <v>1526.8</v>
      </c>
      <c r="L1185" s="26" t="n">
        <v>0.454</v>
      </c>
      <c r="M1185" s="1" t="n">
        <v>18</v>
      </c>
      <c r="N1185" s="1" t="n">
        <v>19.6</v>
      </c>
      <c r="O1185" s="1" t="n">
        <v>1</v>
      </c>
      <c r="P1185" s="1" t="n">
        <v>0.9</v>
      </c>
      <c r="Q1185" s="1" t="n">
        <v>1</v>
      </c>
      <c r="R1185" s="1" t="n">
        <v>0.8</v>
      </c>
      <c r="S1185" s="1" t="n">
        <v>-0.9</v>
      </c>
      <c r="T1185" s="1" t="n">
        <v>1545.6</v>
      </c>
      <c r="U1185" s="1" t="n">
        <v>1525.9</v>
      </c>
      <c r="V1185" s="1" t="s">
        <v>638</v>
      </c>
      <c r="W1185" s="1" t="s">
        <v>676</v>
      </c>
    </row>
    <row r="1186" customFormat="false" ht="15" hidden="false" customHeight="true" outlineLevel="0" collapsed="false">
      <c r="A1186" s="1" t="n">
        <v>1185</v>
      </c>
      <c r="B1186" s="24" t="s">
        <v>1296</v>
      </c>
      <c r="C1186" s="1" t="s">
        <v>29</v>
      </c>
      <c r="D1186" s="1" t="s">
        <v>153</v>
      </c>
      <c r="E1186" s="1" t="s">
        <v>138</v>
      </c>
      <c r="F1186" s="1" t="n">
        <v>4</v>
      </c>
      <c r="G1186" s="1" t="n">
        <v>1</v>
      </c>
      <c r="H1186" s="27" t="s">
        <v>242</v>
      </c>
      <c r="I1186" s="1" t="n">
        <v>3</v>
      </c>
      <c r="J1186" s="1" t="n">
        <v>1582</v>
      </c>
      <c r="K1186" s="1" t="n">
        <v>1563.3</v>
      </c>
      <c r="L1186" s="26" t="n">
        <v>0.455</v>
      </c>
      <c r="M1186" s="1" t="n">
        <v>27.9</v>
      </c>
      <c r="N1186" s="1" t="n">
        <v>24.1</v>
      </c>
      <c r="O1186" s="1" t="n">
        <v>0.98</v>
      </c>
      <c r="P1186" s="1" t="n">
        <v>1</v>
      </c>
      <c r="Q1186" s="1" t="n">
        <v>1.3</v>
      </c>
      <c r="R1186" s="1" t="n">
        <v>23.6</v>
      </c>
      <c r="S1186" s="1" t="n">
        <v>-13.1</v>
      </c>
      <c r="T1186" s="1" t="n">
        <v>1605.6</v>
      </c>
      <c r="U1186" s="1" t="n">
        <v>1550.2</v>
      </c>
      <c r="V1186" s="1" t="s">
        <v>460</v>
      </c>
      <c r="W1186" s="1" t="s">
        <v>731</v>
      </c>
    </row>
    <row r="1187" customFormat="false" ht="15" hidden="false" customHeight="true" outlineLevel="0" collapsed="false">
      <c r="A1187" s="1" t="n">
        <v>1186</v>
      </c>
      <c r="B1187" s="24" t="s">
        <v>1296</v>
      </c>
      <c r="C1187" s="1" t="s">
        <v>29</v>
      </c>
      <c r="D1187" s="1" t="s">
        <v>131</v>
      </c>
      <c r="E1187" s="1" t="s">
        <v>122</v>
      </c>
      <c r="F1187" s="1" t="n">
        <v>1</v>
      </c>
      <c r="G1187" s="1" t="n">
        <v>2</v>
      </c>
      <c r="H1187" s="28" t="s">
        <v>246</v>
      </c>
      <c r="I1187" s="1" t="n">
        <v>1</v>
      </c>
      <c r="J1187" s="1" t="n">
        <v>1519.1</v>
      </c>
      <c r="K1187" s="1" t="n">
        <v>1577.4</v>
      </c>
      <c r="L1187" s="26" t="n">
        <v>0.349</v>
      </c>
      <c r="M1187" s="1" t="n">
        <v>20.2</v>
      </c>
      <c r="N1187" s="1" t="n">
        <v>27.5</v>
      </c>
      <c r="O1187" s="1" t="n">
        <v>0.93</v>
      </c>
      <c r="P1187" s="1" t="n">
        <v>1.35</v>
      </c>
      <c r="Q1187" s="1" t="n">
        <v>1</v>
      </c>
      <c r="R1187" s="1" t="n">
        <v>-7.1</v>
      </c>
      <c r="S1187" s="1" t="n">
        <v>12.4</v>
      </c>
      <c r="T1187" s="1" t="n">
        <v>1512.1</v>
      </c>
      <c r="U1187" s="1" t="n">
        <v>1589.8</v>
      </c>
      <c r="V1187" s="1" t="s">
        <v>569</v>
      </c>
      <c r="W1187" s="1" t="s">
        <v>664</v>
      </c>
    </row>
    <row r="1188" customFormat="false" ht="15" hidden="false" customHeight="true" outlineLevel="0" collapsed="false">
      <c r="A1188" s="1" t="n">
        <v>1187</v>
      </c>
      <c r="B1188" s="24" t="s">
        <v>1296</v>
      </c>
      <c r="C1188" s="1" t="s">
        <v>29</v>
      </c>
      <c r="D1188" s="1" t="s">
        <v>129</v>
      </c>
      <c r="E1188" s="1" t="s">
        <v>127</v>
      </c>
      <c r="F1188" s="1" t="n">
        <v>2</v>
      </c>
      <c r="G1188" s="1" t="n">
        <v>1</v>
      </c>
      <c r="H1188" s="27" t="s">
        <v>242</v>
      </c>
      <c r="I1188" s="1" t="n">
        <v>1</v>
      </c>
      <c r="J1188" s="1" t="n">
        <v>1597</v>
      </c>
      <c r="K1188" s="1" t="n">
        <v>1631.9</v>
      </c>
      <c r="L1188" s="26" t="n">
        <v>0.38</v>
      </c>
      <c r="M1188" s="1" t="n">
        <v>23.9</v>
      </c>
      <c r="N1188" s="1" t="n">
        <v>22.7</v>
      </c>
      <c r="O1188" s="1" t="n">
        <v>1.09</v>
      </c>
      <c r="P1188" s="1" t="n">
        <v>1</v>
      </c>
      <c r="Q1188" s="1" t="n">
        <v>1</v>
      </c>
      <c r="R1188" s="1" t="n">
        <v>17.2</v>
      </c>
      <c r="S1188" s="1" t="n">
        <v>-14.1</v>
      </c>
      <c r="T1188" s="1" t="n">
        <v>1614.3</v>
      </c>
      <c r="U1188" s="1" t="n">
        <v>1617.8</v>
      </c>
      <c r="V1188" s="1" t="s">
        <v>888</v>
      </c>
      <c r="W1188" s="1" t="s">
        <v>467</v>
      </c>
    </row>
    <row r="1189" customFormat="false" ht="15" hidden="false" customHeight="true" outlineLevel="0" collapsed="false">
      <c r="A1189" s="1" t="n">
        <v>1188</v>
      </c>
      <c r="B1189" s="24" t="s">
        <v>1297</v>
      </c>
      <c r="C1189" s="1" t="s">
        <v>29</v>
      </c>
      <c r="D1189" s="1" t="s">
        <v>162</v>
      </c>
      <c r="E1189" s="1" t="s">
        <v>133</v>
      </c>
      <c r="F1189" s="1" t="n">
        <v>4</v>
      </c>
      <c r="G1189" s="1" t="n">
        <v>0</v>
      </c>
      <c r="H1189" s="27" t="s">
        <v>242</v>
      </c>
      <c r="I1189" s="1" t="n">
        <v>4</v>
      </c>
      <c r="J1189" s="1" t="n">
        <v>1567.9</v>
      </c>
      <c r="K1189" s="1" t="n">
        <v>1394.8</v>
      </c>
      <c r="L1189" s="26" t="n">
        <v>0.67</v>
      </c>
      <c r="M1189" s="1" t="n">
        <v>23</v>
      </c>
      <c r="N1189" s="1" t="n">
        <v>19</v>
      </c>
      <c r="O1189" s="1" t="n">
        <v>0.78</v>
      </c>
      <c r="P1189" s="1" t="n">
        <v>1</v>
      </c>
      <c r="Q1189" s="1" t="n">
        <v>1.5</v>
      </c>
      <c r="R1189" s="1" t="n">
        <v>14.5</v>
      </c>
      <c r="S1189" s="1" t="n">
        <v>-6.3</v>
      </c>
      <c r="T1189" s="1" t="n">
        <v>1582.4</v>
      </c>
      <c r="U1189" s="1" t="n">
        <v>1388.5</v>
      </c>
      <c r="V1189" s="1" t="s">
        <v>587</v>
      </c>
      <c r="W1189" s="1" t="s">
        <v>627</v>
      </c>
    </row>
    <row r="1190" customFormat="false" ht="15" hidden="false" customHeight="true" outlineLevel="0" collapsed="false">
      <c r="A1190" s="1" t="n">
        <v>1189</v>
      </c>
      <c r="B1190" s="24" t="s">
        <v>1298</v>
      </c>
      <c r="C1190" s="1" t="s">
        <v>29</v>
      </c>
      <c r="D1190" s="1" t="s">
        <v>152</v>
      </c>
      <c r="E1190" s="1" t="s">
        <v>128</v>
      </c>
      <c r="F1190" s="1" t="n">
        <v>1</v>
      </c>
      <c r="G1190" s="1" t="n">
        <v>1</v>
      </c>
      <c r="H1190" s="25" t="s">
        <v>239</v>
      </c>
      <c r="I1190" s="1" t="n">
        <v>0</v>
      </c>
      <c r="J1190" s="1" t="n">
        <v>1565.3</v>
      </c>
      <c r="K1190" s="1" t="n">
        <v>1560.9</v>
      </c>
      <c r="L1190" s="26" t="n">
        <v>0.435</v>
      </c>
      <c r="M1190" s="1" t="n">
        <v>19.8</v>
      </c>
      <c r="N1190" s="1" t="n">
        <v>25.3</v>
      </c>
      <c r="O1190" s="1" t="n">
        <v>1</v>
      </c>
      <c r="P1190" s="1" t="n">
        <v>0.9</v>
      </c>
      <c r="Q1190" s="1" t="n">
        <v>1</v>
      </c>
      <c r="R1190" s="1" t="n">
        <v>1.3</v>
      </c>
      <c r="S1190" s="1" t="n">
        <v>-1.7</v>
      </c>
      <c r="T1190" s="1" t="n">
        <v>1566.6</v>
      </c>
      <c r="U1190" s="1" t="n">
        <v>1559.2</v>
      </c>
      <c r="V1190" s="1" t="s">
        <v>607</v>
      </c>
      <c r="W1190" s="1" t="s">
        <v>711</v>
      </c>
    </row>
    <row r="1191" customFormat="false" ht="15" hidden="false" customHeight="true" outlineLevel="0" collapsed="false">
      <c r="A1191" s="1" t="n">
        <v>1190</v>
      </c>
      <c r="B1191" s="24" t="s">
        <v>1298</v>
      </c>
      <c r="C1191" s="1" t="s">
        <v>29</v>
      </c>
      <c r="D1191" s="1" t="s">
        <v>126</v>
      </c>
      <c r="E1191" s="1" t="s">
        <v>130</v>
      </c>
      <c r="F1191" s="1" t="n">
        <v>0</v>
      </c>
      <c r="G1191" s="1" t="n">
        <v>0</v>
      </c>
      <c r="H1191" s="25" t="s">
        <v>239</v>
      </c>
      <c r="I1191" s="1" t="n">
        <v>0</v>
      </c>
      <c r="J1191" s="1" t="n">
        <v>1625.3</v>
      </c>
      <c r="K1191" s="1" t="n">
        <v>1671.2</v>
      </c>
      <c r="L1191" s="26" t="n">
        <v>0.365</v>
      </c>
      <c r="M1191" s="1" t="n">
        <v>19.6</v>
      </c>
      <c r="N1191" s="1" t="n">
        <v>25.3</v>
      </c>
      <c r="O1191" s="1" t="n">
        <v>1</v>
      </c>
      <c r="P1191" s="1" t="n">
        <v>1.15</v>
      </c>
      <c r="Q1191" s="1" t="n">
        <v>1</v>
      </c>
      <c r="R1191" s="1" t="n">
        <v>2.6</v>
      </c>
      <c r="S1191" s="1" t="n">
        <v>-3.4</v>
      </c>
      <c r="T1191" s="1" t="n">
        <v>1627.9</v>
      </c>
      <c r="U1191" s="1" t="n">
        <v>1667.8</v>
      </c>
      <c r="V1191" s="1" t="s">
        <v>589</v>
      </c>
      <c r="W1191" s="1" t="s">
        <v>652</v>
      </c>
    </row>
    <row r="1192" customFormat="false" ht="15" hidden="false" customHeight="true" outlineLevel="0" collapsed="false">
      <c r="A1192" s="1" t="n">
        <v>1191</v>
      </c>
      <c r="B1192" s="24" t="s">
        <v>1298</v>
      </c>
      <c r="C1192" s="1" t="s">
        <v>29</v>
      </c>
      <c r="D1192" s="1" t="s">
        <v>180</v>
      </c>
      <c r="E1192" s="1" t="s">
        <v>23</v>
      </c>
      <c r="F1192" s="1" t="n">
        <v>0</v>
      </c>
      <c r="G1192" s="1" t="n">
        <v>1</v>
      </c>
      <c r="H1192" s="28" t="s">
        <v>246</v>
      </c>
      <c r="I1192" s="1" t="n">
        <v>1</v>
      </c>
      <c r="J1192" s="1" t="n">
        <v>1561.8</v>
      </c>
      <c r="K1192" s="1" t="n">
        <v>1628.1</v>
      </c>
      <c r="L1192" s="26" t="n">
        <v>0.339</v>
      </c>
      <c r="M1192" s="1" t="n">
        <v>27.2</v>
      </c>
      <c r="N1192" s="1" t="n">
        <v>31.3</v>
      </c>
      <c r="O1192" s="1" t="n">
        <v>0.92</v>
      </c>
      <c r="P1192" s="1" t="n">
        <v>1.35</v>
      </c>
      <c r="Q1192" s="1" t="n">
        <v>1</v>
      </c>
      <c r="R1192" s="1" t="n">
        <v>-9.2</v>
      </c>
      <c r="S1192" s="1" t="n">
        <v>13.7</v>
      </c>
      <c r="T1192" s="1" t="n">
        <v>1552.6</v>
      </c>
      <c r="U1192" s="1" t="n">
        <v>1641.8</v>
      </c>
      <c r="V1192" s="1" t="s">
        <v>658</v>
      </c>
      <c r="W1192" s="1" t="s">
        <v>491</v>
      </c>
    </row>
    <row r="1193" customFormat="false" ht="15" hidden="false" customHeight="true" outlineLevel="0" collapsed="false">
      <c r="A1193" s="1" t="n">
        <v>1192</v>
      </c>
      <c r="B1193" s="24" t="s">
        <v>1298</v>
      </c>
      <c r="C1193" s="1" t="s">
        <v>29</v>
      </c>
      <c r="D1193" s="1" t="s">
        <v>121</v>
      </c>
      <c r="E1193" s="1" t="s">
        <v>125</v>
      </c>
      <c r="F1193" s="1" t="n">
        <v>3</v>
      </c>
      <c r="G1193" s="1" t="n">
        <v>2</v>
      </c>
      <c r="H1193" s="27" t="s">
        <v>242</v>
      </c>
      <c r="I1193" s="1" t="n">
        <v>1</v>
      </c>
      <c r="J1193" s="1" t="n">
        <v>1512.8</v>
      </c>
      <c r="K1193" s="1" t="n">
        <v>1436.1</v>
      </c>
      <c r="L1193" s="26" t="n">
        <v>0.538</v>
      </c>
      <c r="M1193" s="1" t="n">
        <v>14.6</v>
      </c>
      <c r="N1193" s="1" t="n">
        <v>14.6</v>
      </c>
      <c r="O1193" s="1" t="n">
        <v>0.9</v>
      </c>
      <c r="P1193" s="1" t="n">
        <v>1</v>
      </c>
      <c r="Q1193" s="1" t="n">
        <v>1</v>
      </c>
      <c r="R1193" s="1" t="n">
        <v>8.2</v>
      </c>
      <c r="S1193" s="1" t="n">
        <v>-6.7</v>
      </c>
      <c r="T1193" s="1" t="n">
        <v>1521</v>
      </c>
      <c r="U1193" s="1" t="n">
        <v>1429.4</v>
      </c>
      <c r="V1193" s="1" t="s">
        <v>612</v>
      </c>
      <c r="W1193" s="1" t="s">
        <v>489</v>
      </c>
    </row>
    <row r="1194" customFormat="false" ht="15" hidden="false" customHeight="true" outlineLevel="0" collapsed="false">
      <c r="A1194" s="1" t="n">
        <v>1193</v>
      </c>
      <c r="B1194" s="24" t="s">
        <v>1299</v>
      </c>
      <c r="C1194" s="1" t="s">
        <v>29</v>
      </c>
      <c r="D1194" s="1" t="s">
        <v>21</v>
      </c>
      <c r="E1194" s="1" t="s">
        <v>132</v>
      </c>
      <c r="F1194" s="1" t="n">
        <v>2</v>
      </c>
      <c r="G1194" s="1" t="n">
        <v>0</v>
      </c>
      <c r="H1194" s="27" t="s">
        <v>242</v>
      </c>
      <c r="I1194" s="1" t="n">
        <v>2</v>
      </c>
      <c r="J1194" s="1" t="n">
        <v>1747.8</v>
      </c>
      <c r="K1194" s="1" t="n">
        <v>1609.8</v>
      </c>
      <c r="L1194" s="26" t="n">
        <v>0.624</v>
      </c>
      <c r="M1194" s="1" t="n">
        <v>24.1</v>
      </c>
      <c r="N1194" s="1" t="n">
        <v>15.4</v>
      </c>
      <c r="O1194" s="1" t="n">
        <v>0.83</v>
      </c>
      <c r="P1194" s="1" t="n">
        <v>1</v>
      </c>
      <c r="Q1194" s="1" t="n">
        <v>1.15</v>
      </c>
      <c r="R1194" s="1" t="n">
        <v>13.9</v>
      </c>
      <c r="S1194" s="1" t="n">
        <v>-5.8</v>
      </c>
      <c r="T1194" s="1" t="n">
        <v>1761.7</v>
      </c>
      <c r="U1194" s="1" t="n">
        <v>1604</v>
      </c>
      <c r="V1194" s="1" t="s">
        <v>418</v>
      </c>
      <c r="W1194" s="1" t="s">
        <v>525</v>
      </c>
    </row>
    <row r="1195" customFormat="false" ht="15" hidden="false" customHeight="true" outlineLevel="0" collapsed="false">
      <c r="A1195" s="1" t="n">
        <v>1194</v>
      </c>
      <c r="B1195" s="24" t="s">
        <v>1300</v>
      </c>
      <c r="C1195" s="1" t="s">
        <v>31</v>
      </c>
      <c r="D1195" s="1" t="s">
        <v>164</v>
      </c>
      <c r="E1195" s="1" t="s">
        <v>145</v>
      </c>
      <c r="F1195" s="1" t="n">
        <v>2</v>
      </c>
      <c r="G1195" s="1" t="n">
        <v>1</v>
      </c>
      <c r="H1195" s="27" t="s">
        <v>242</v>
      </c>
      <c r="I1195" s="1" t="n">
        <v>1</v>
      </c>
      <c r="J1195" s="1" t="n">
        <v>1579.8</v>
      </c>
      <c r="K1195" s="1" t="n">
        <v>1601.5</v>
      </c>
      <c r="L1195" s="26" t="n">
        <v>0.398</v>
      </c>
      <c r="M1195" s="1" t="n">
        <v>21.1</v>
      </c>
      <c r="N1195" s="1" t="n">
        <v>22</v>
      </c>
      <c r="O1195" s="1" t="n">
        <v>1.05</v>
      </c>
      <c r="P1195" s="1" t="n">
        <v>1</v>
      </c>
      <c r="Q1195" s="1" t="n">
        <v>1</v>
      </c>
      <c r="R1195" s="1" t="n">
        <v>14.8</v>
      </c>
      <c r="S1195" s="1" t="n">
        <v>-13.3</v>
      </c>
      <c r="T1195" s="1" t="n">
        <v>1594.6</v>
      </c>
      <c r="U1195" s="1" t="n">
        <v>1588.3</v>
      </c>
      <c r="V1195" s="1" t="s">
        <v>563</v>
      </c>
      <c r="W1195" s="1" t="s">
        <v>562</v>
      </c>
    </row>
    <row r="1196" customFormat="false" ht="15" hidden="false" customHeight="true" outlineLevel="0" collapsed="false">
      <c r="A1196" s="1" t="n">
        <v>1195</v>
      </c>
      <c r="B1196" s="24" t="s">
        <v>1301</v>
      </c>
      <c r="C1196" s="1" t="s">
        <v>29</v>
      </c>
      <c r="D1196" s="1" t="s">
        <v>137</v>
      </c>
      <c r="E1196" s="1" t="s">
        <v>179</v>
      </c>
      <c r="F1196" s="1" t="n">
        <v>2</v>
      </c>
      <c r="G1196" s="1" t="n">
        <v>0</v>
      </c>
      <c r="H1196" s="27" t="s">
        <v>242</v>
      </c>
      <c r="I1196" s="1" t="n">
        <v>2</v>
      </c>
      <c r="J1196" s="1" t="n">
        <v>1525.8</v>
      </c>
      <c r="K1196" s="1" t="n">
        <v>1420.9</v>
      </c>
      <c r="L1196" s="26" t="n">
        <v>0.578</v>
      </c>
      <c r="M1196" s="1" t="n">
        <v>19.5</v>
      </c>
      <c r="N1196" s="1" t="n">
        <v>16.1</v>
      </c>
      <c r="O1196" s="1" t="n">
        <v>0.87</v>
      </c>
      <c r="P1196" s="1" t="n">
        <v>1</v>
      </c>
      <c r="Q1196" s="1" t="n">
        <v>1.15</v>
      </c>
      <c r="R1196" s="1" t="n">
        <v>12.1</v>
      </c>
      <c r="S1196" s="1" t="n">
        <v>-6.8</v>
      </c>
      <c r="T1196" s="1" t="n">
        <v>1538</v>
      </c>
      <c r="U1196" s="1" t="n">
        <v>1414.1</v>
      </c>
      <c r="V1196" s="1" t="s">
        <v>779</v>
      </c>
      <c r="W1196" s="1" t="s">
        <v>532</v>
      </c>
    </row>
    <row r="1197" customFormat="false" ht="15" hidden="false" customHeight="true" outlineLevel="0" collapsed="false">
      <c r="A1197" s="1" t="n">
        <v>1196</v>
      </c>
      <c r="B1197" s="24" t="s">
        <v>1302</v>
      </c>
      <c r="C1197" s="1" t="s">
        <v>32</v>
      </c>
      <c r="D1197" s="1" t="s">
        <v>190</v>
      </c>
      <c r="E1197" s="1" t="s">
        <v>15</v>
      </c>
      <c r="F1197" s="1" t="n">
        <v>1</v>
      </c>
      <c r="G1197" s="1" t="n">
        <v>3</v>
      </c>
      <c r="H1197" s="28" t="s">
        <v>246</v>
      </c>
      <c r="I1197" s="1" t="n">
        <v>2</v>
      </c>
      <c r="J1197" s="1" t="n">
        <v>1571.7</v>
      </c>
      <c r="K1197" s="1" t="n">
        <v>1770.3</v>
      </c>
      <c r="L1197" s="26" t="n">
        <v>0.193</v>
      </c>
      <c r="M1197" s="1" t="n">
        <v>18.8</v>
      </c>
      <c r="N1197" s="1" t="n">
        <v>26.8</v>
      </c>
      <c r="O1197" s="1" t="n">
        <v>0.75</v>
      </c>
      <c r="P1197" s="1" t="n">
        <v>1.35</v>
      </c>
      <c r="Q1197" s="1" t="n">
        <v>1.15</v>
      </c>
      <c r="R1197" s="1" t="n">
        <v>-3.6</v>
      </c>
      <c r="S1197" s="1" t="n">
        <v>10.5</v>
      </c>
      <c r="T1197" s="1" t="n">
        <v>1568</v>
      </c>
      <c r="U1197" s="1" t="n">
        <v>1780.8</v>
      </c>
      <c r="V1197" s="1" t="s">
        <v>417</v>
      </c>
      <c r="W1197" s="1" t="s">
        <v>522</v>
      </c>
    </row>
    <row r="1198" customFormat="false" ht="15" hidden="false" customHeight="true" outlineLevel="0" collapsed="false">
      <c r="A1198" s="1" t="n">
        <v>1197</v>
      </c>
      <c r="B1198" s="24" t="s">
        <v>1303</v>
      </c>
      <c r="C1198" s="1" t="s">
        <v>31</v>
      </c>
      <c r="D1198" s="1" t="s">
        <v>140</v>
      </c>
      <c r="E1198" s="1" t="s">
        <v>174</v>
      </c>
      <c r="F1198" s="1" t="n">
        <v>1</v>
      </c>
      <c r="G1198" s="1" t="n">
        <v>0</v>
      </c>
      <c r="H1198" s="27" t="s">
        <v>242</v>
      </c>
      <c r="I1198" s="1" t="n">
        <v>1</v>
      </c>
      <c r="J1198" s="1" t="n">
        <v>1580.8</v>
      </c>
      <c r="K1198" s="1" t="n">
        <v>1474.6</v>
      </c>
      <c r="L1198" s="26" t="n">
        <v>0.58</v>
      </c>
      <c r="M1198" s="1" t="n">
        <v>17</v>
      </c>
      <c r="N1198" s="1" t="n">
        <v>17.3</v>
      </c>
      <c r="O1198" s="1" t="n">
        <v>0.87</v>
      </c>
      <c r="P1198" s="1" t="n">
        <v>1</v>
      </c>
      <c r="Q1198" s="1" t="n">
        <v>1</v>
      </c>
      <c r="R1198" s="1" t="n">
        <v>8.8</v>
      </c>
      <c r="S1198" s="1" t="n">
        <v>-7.3</v>
      </c>
      <c r="T1198" s="1" t="n">
        <v>1589.6</v>
      </c>
      <c r="U1198" s="1" t="n">
        <v>1467.3</v>
      </c>
      <c r="V1198" s="1" t="s">
        <v>651</v>
      </c>
      <c r="W1198" s="1" t="s">
        <v>660</v>
      </c>
    </row>
    <row r="1199" customFormat="false" ht="15" hidden="false" customHeight="true" outlineLevel="0" collapsed="false">
      <c r="A1199" s="1" t="n">
        <v>1198</v>
      </c>
      <c r="B1199" s="24" t="s">
        <v>1303</v>
      </c>
      <c r="C1199" s="1" t="s">
        <v>33</v>
      </c>
      <c r="D1199" s="1" t="s">
        <v>149</v>
      </c>
      <c r="E1199" s="1" t="s">
        <v>143</v>
      </c>
      <c r="F1199" s="1" t="n">
        <v>3</v>
      </c>
      <c r="G1199" s="1" t="n">
        <v>0</v>
      </c>
      <c r="H1199" s="27" t="s">
        <v>242</v>
      </c>
      <c r="I1199" s="1" t="n">
        <v>3</v>
      </c>
      <c r="J1199" s="1" t="n">
        <v>1583.2</v>
      </c>
      <c r="K1199" s="1" t="n">
        <v>1465.6</v>
      </c>
      <c r="L1199" s="26" t="n">
        <v>0.596</v>
      </c>
      <c r="M1199" s="1" t="n">
        <v>28.1</v>
      </c>
      <c r="N1199" s="1" t="n">
        <v>17.9</v>
      </c>
      <c r="O1199" s="1" t="n">
        <v>0.85</v>
      </c>
      <c r="P1199" s="1" t="n">
        <v>1</v>
      </c>
      <c r="Q1199" s="1" t="n">
        <v>1.3</v>
      </c>
      <c r="R1199" s="1" t="n">
        <v>19.7</v>
      </c>
      <c r="S1199" s="1" t="n">
        <v>-7.2</v>
      </c>
      <c r="T1199" s="1" t="n">
        <v>1602.9</v>
      </c>
      <c r="U1199" s="1" t="n">
        <v>1458.4</v>
      </c>
      <c r="V1199" s="1" t="s">
        <v>491</v>
      </c>
      <c r="W1199" s="1" t="s">
        <v>743</v>
      </c>
    </row>
    <row r="1200" customFormat="false" ht="15" hidden="false" customHeight="true" outlineLevel="0" collapsed="false">
      <c r="A1200" s="1" t="n">
        <v>1199</v>
      </c>
      <c r="B1200" s="24" t="s">
        <v>1304</v>
      </c>
      <c r="C1200" s="1" t="s">
        <v>30</v>
      </c>
      <c r="D1200" s="1" t="s">
        <v>175</v>
      </c>
      <c r="E1200" s="1" t="s">
        <v>123</v>
      </c>
      <c r="F1200" s="1" t="n">
        <v>1</v>
      </c>
      <c r="G1200" s="1" t="n">
        <v>1</v>
      </c>
      <c r="H1200" s="25" t="s">
        <v>239</v>
      </c>
      <c r="I1200" s="1" t="n">
        <v>0</v>
      </c>
      <c r="J1200" s="1" t="n">
        <v>1420.5</v>
      </c>
      <c r="K1200" s="1" t="n">
        <v>1487.4</v>
      </c>
      <c r="L1200" s="26" t="n">
        <v>0.338</v>
      </c>
      <c r="M1200" s="1" t="n">
        <v>19.6</v>
      </c>
      <c r="N1200" s="1" t="n">
        <v>19.6</v>
      </c>
      <c r="O1200" s="1" t="n">
        <v>1</v>
      </c>
      <c r="P1200" s="1" t="n">
        <v>1.15</v>
      </c>
      <c r="Q1200" s="1" t="n">
        <v>1</v>
      </c>
      <c r="R1200" s="1" t="n">
        <v>3.2</v>
      </c>
      <c r="S1200" s="1" t="n">
        <v>-3.2</v>
      </c>
      <c r="T1200" s="1" t="n">
        <v>1423.6</v>
      </c>
      <c r="U1200" s="1" t="n">
        <v>1484.2</v>
      </c>
      <c r="V1200" s="1" t="s">
        <v>483</v>
      </c>
      <c r="W1200" s="1" t="s">
        <v>483</v>
      </c>
    </row>
    <row r="1201" customFormat="false" ht="15" hidden="false" customHeight="true" outlineLevel="0" collapsed="false">
      <c r="A1201" s="1" t="n">
        <v>1200</v>
      </c>
      <c r="B1201" s="24" t="s">
        <v>1305</v>
      </c>
      <c r="C1201" s="1" t="s">
        <v>30</v>
      </c>
      <c r="D1201" s="1" t="s">
        <v>117</v>
      </c>
      <c r="E1201" s="1" t="s">
        <v>118</v>
      </c>
      <c r="F1201" s="1" t="n">
        <v>2</v>
      </c>
      <c r="G1201" s="1" t="n">
        <v>2</v>
      </c>
      <c r="H1201" s="25" t="s">
        <v>239</v>
      </c>
      <c r="I1201" s="1" t="n">
        <v>0</v>
      </c>
      <c r="J1201" s="1" t="n">
        <v>1518</v>
      </c>
      <c r="K1201" s="1" t="n">
        <v>1535.2</v>
      </c>
      <c r="L1201" s="26" t="n">
        <v>0.404</v>
      </c>
      <c r="M1201" s="1" t="n">
        <v>18.6</v>
      </c>
      <c r="N1201" s="1" t="n">
        <v>21.9</v>
      </c>
      <c r="O1201" s="1" t="n">
        <v>1</v>
      </c>
      <c r="P1201" s="1" t="n">
        <v>1.15</v>
      </c>
      <c r="Q1201" s="1" t="n">
        <v>1</v>
      </c>
      <c r="R1201" s="1" t="n">
        <v>1.8</v>
      </c>
      <c r="S1201" s="1" t="n">
        <v>-2.1</v>
      </c>
      <c r="T1201" s="1" t="n">
        <v>1519.8</v>
      </c>
      <c r="U1201" s="1" t="n">
        <v>1533.2</v>
      </c>
      <c r="V1201" s="1" t="s">
        <v>749</v>
      </c>
      <c r="W1201" s="1" t="s">
        <v>671</v>
      </c>
    </row>
    <row r="1202" customFormat="false" ht="15" hidden="false" customHeight="true" outlineLevel="0" collapsed="false">
      <c r="A1202" s="1" t="n">
        <v>1201</v>
      </c>
      <c r="B1202" s="24" t="s">
        <v>1306</v>
      </c>
      <c r="C1202" s="1" t="s">
        <v>31</v>
      </c>
      <c r="D1202" s="1" t="s">
        <v>24</v>
      </c>
      <c r="E1202" s="1" t="s">
        <v>170</v>
      </c>
      <c r="F1202" s="1" t="n">
        <v>0</v>
      </c>
      <c r="G1202" s="1" t="n">
        <v>0</v>
      </c>
      <c r="H1202" s="25" t="s">
        <v>239</v>
      </c>
      <c r="I1202" s="1" t="n">
        <v>0</v>
      </c>
      <c r="J1202" s="1" t="n">
        <v>1702.1</v>
      </c>
      <c r="K1202" s="1" t="n">
        <v>1436.8</v>
      </c>
      <c r="L1202" s="26" t="n">
        <v>0.775</v>
      </c>
      <c r="M1202" s="1" t="n">
        <v>19.8</v>
      </c>
      <c r="N1202" s="1" t="n">
        <v>19.6</v>
      </c>
      <c r="O1202" s="1" t="n">
        <v>1</v>
      </c>
      <c r="P1202" s="1" t="n">
        <v>0.9</v>
      </c>
      <c r="Q1202" s="1" t="n">
        <v>1</v>
      </c>
      <c r="R1202" s="1" t="n">
        <v>-5.5</v>
      </c>
      <c r="S1202" s="1" t="n">
        <v>5.4</v>
      </c>
      <c r="T1202" s="1" t="n">
        <v>1696.6</v>
      </c>
      <c r="U1202" s="1" t="n">
        <v>1442.2</v>
      </c>
      <c r="V1202" s="1" t="s">
        <v>519</v>
      </c>
      <c r="W1202" s="1" t="s">
        <v>527</v>
      </c>
    </row>
    <row r="1203" customFormat="false" ht="15" hidden="false" customHeight="true" outlineLevel="0" collapsed="false">
      <c r="A1203" s="1" t="n">
        <v>1202</v>
      </c>
      <c r="B1203" s="24" t="s">
        <v>1307</v>
      </c>
      <c r="C1203" s="1" t="s">
        <v>32</v>
      </c>
      <c r="D1203" s="1" t="s">
        <v>192</v>
      </c>
      <c r="E1203" s="1" t="s">
        <v>197</v>
      </c>
      <c r="F1203" s="1" t="n">
        <v>1</v>
      </c>
      <c r="G1203" s="1" t="n">
        <v>2</v>
      </c>
      <c r="H1203" s="28" t="s">
        <v>246</v>
      </c>
      <c r="I1203" s="1" t="n">
        <v>1</v>
      </c>
      <c r="J1203" s="1" t="n">
        <v>1513.5</v>
      </c>
      <c r="K1203" s="1" t="n">
        <v>1599.5</v>
      </c>
      <c r="L1203" s="26" t="n">
        <v>0.314</v>
      </c>
      <c r="M1203" s="1" t="n">
        <v>19.5</v>
      </c>
      <c r="N1203" s="1" t="n">
        <v>24.1</v>
      </c>
      <c r="O1203" s="1" t="n">
        <v>0.89</v>
      </c>
      <c r="P1203" s="1" t="n">
        <v>1.35</v>
      </c>
      <c r="Q1203" s="1" t="n">
        <v>1</v>
      </c>
      <c r="R1203" s="1" t="n">
        <v>-6.1</v>
      </c>
      <c r="S1203" s="1" t="n">
        <v>10</v>
      </c>
      <c r="T1203" s="1" t="n">
        <v>1507.4</v>
      </c>
      <c r="U1203" s="1" t="n">
        <v>1609.5</v>
      </c>
      <c r="V1203" s="1" t="s">
        <v>532</v>
      </c>
      <c r="W1203" s="1" t="s">
        <v>736</v>
      </c>
    </row>
    <row r="1204" customFormat="false" ht="15" hidden="false" customHeight="true" outlineLevel="0" collapsed="false">
      <c r="A1204" s="1" t="n">
        <v>1203</v>
      </c>
      <c r="B1204" s="24" t="s">
        <v>1307</v>
      </c>
      <c r="C1204" s="1" t="s">
        <v>32</v>
      </c>
      <c r="D1204" s="1" t="s">
        <v>185</v>
      </c>
      <c r="E1204" s="1" t="s">
        <v>187</v>
      </c>
      <c r="F1204" s="1" t="n">
        <v>1</v>
      </c>
      <c r="G1204" s="1" t="n">
        <v>2</v>
      </c>
      <c r="H1204" s="28" t="s">
        <v>246</v>
      </c>
      <c r="I1204" s="1" t="n">
        <v>1</v>
      </c>
      <c r="J1204" s="1" t="n">
        <v>1573.9</v>
      </c>
      <c r="K1204" s="1" t="n">
        <v>1617.8</v>
      </c>
      <c r="L1204" s="26" t="n">
        <v>0.368</v>
      </c>
      <c r="M1204" s="1" t="n">
        <v>24.2</v>
      </c>
      <c r="N1204" s="1" t="n">
        <v>28.1</v>
      </c>
      <c r="O1204" s="1" t="n">
        <v>0.95</v>
      </c>
      <c r="P1204" s="1" t="n">
        <v>1.35</v>
      </c>
      <c r="Q1204" s="1" t="n">
        <v>1</v>
      </c>
      <c r="R1204" s="1" t="n">
        <v>-8.9</v>
      </c>
      <c r="S1204" s="1" t="n">
        <v>13.1</v>
      </c>
      <c r="T1204" s="1" t="n">
        <v>1565</v>
      </c>
      <c r="U1204" s="1" t="n">
        <v>1630.9</v>
      </c>
      <c r="V1204" s="1" t="s">
        <v>1019</v>
      </c>
      <c r="W1204" s="1" t="s">
        <v>572</v>
      </c>
    </row>
    <row r="1205" customFormat="false" ht="15" hidden="false" customHeight="true" outlineLevel="0" collapsed="false">
      <c r="A1205" s="1" t="n">
        <v>1204</v>
      </c>
      <c r="B1205" s="24" t="s">
        <v>1307</v>
      </c>
      <c r="C1205" s="1" t="s">
        <v>32</v>
      </c>
      <c r="D1205" s="1" t="s">
        <v>198</v>
      </c>
      <c r="E1205" s="1" t="s">
        <v>195</v>
      </c>
      <c r="F1205" s="1" t="n">
        <v>0</v>
      </c>
      <c r="G1205" s="1" t="n">
        <v>2</v>
      </c>
      <c r="H1205" s="28" t="s">
        <v>246</v>
      </c>
      <c r="I1205" s="1" t="n">
        <v>2</v>
      </c>
      <c r="J1205" s="1" t="n">
        <v>1497.5</v>
      </c>
      <c r="K1205" s="1" t="n">
        <v>1542.9</v>
      </c>
      <c r="L1205" s="26" t="n">
        <v>0.366</v>
      </c>
      <c r="M1205" s="1" t="n">
        <v>23.6</v>
      </c>
      <c r="N1205" s="1" t="n">
        <v>33.7</v>
      </c>
      <c r="O1205" s="1" t="n">
        <v>0.94</v>
      </c>
      <c r="P1205" s="1" t="n">
        <v>1.35</v>
      </c>
      <c r="Q1205" s="1" t="n">
        <v>1.15</v>
      </c>
      <c r="R1205" s="1" t="n">
        <v>-8.7</v>
      </c>
      <c r="S1205" s="1" t="n">
        <v>19.1</v>
      </c>
      <c r="T1205" s="1" t="n">
        <v>1488.8</v>
      </c>
      <c r="U1205" s="1" t="n">
        <v>1561.9</v>
      </c>
      <c r="V1205" s="1" t="s">
        <v>666</v>
      </c>
      <c r="W1205" s="1" t="s">
        <v>635</v>
      </c>
    </row>
    <row r="1206" customFormat="false" ht="15" hidden="false" customHeight="true" outlineLevel="0" collapsed="false">
      <c r="A1206" s="1" t="n">
        <v>1205</v>
      </c>
      <c r="B1206" s="24" t="s">
        <v>1307</v>
      </c>
      <c r="C1206" s="1" t="s">
        <v>32</v>
      </c>
      <c r="D1206" s="1" t="s">
        <v>186</v>
      </c>
      <c r="E1206" s="1" t="s">
        <v>193</v>
      </c>
      <c r="F1206" s="1" t="n">
        <v>0</v>
      </c>
      <c r="G1206" s="1" t="n">
        <v>1</v>
      </c>
      <c r="H1206" s="28" t="s">
        <v>246</v>
      </c>
      <c r="I1206" s="1" t="n">
        <v>1</v>
      </c>
      <c r="J1206" s="1" t="n">
        <v>1481.5</v>
      </c>
      <c r="K1206" s="1" t="n">
        <v>1492.9</v>
      </c>
      <c r="L1206" s="26" t="n">
        <v>0.413</v>
      </c>
      <c r="M1206" s="1" t="n">
        <v>26.6</v>
      </c>
      <c r="N1206" s="1" t="n">
        <v>30.6</v>
      </c>
      <c r="O1206" s="1" t="n">
        <v>0.99</v>
      </c>
      <c r="P1206" s="1" t="n">
        <v>1.35</v>
      </c>
      <c r="Q1206" s="1" t="n">
        <v>1</v>
      </c>
      <c r="R1206" s="1" t="n">
        <v>-11</v>
      </c>
      <c r="S1206" s="1" t="n">
        <v>15.7</v>
      </c>
      <c r="T1206" s="1" t="n">
        <v>1470.6</v>
      </c>
      <c r="U1206" s="1" t="n">
        <v>1508.6</v>
      </c>
      <c r="V1206" s="1" t="s">
        <v>809</v>
      </c>
      <c r="W1206" s="1" t="s">
        <v>753</v>
      </c>
    </row>
    <row r="1207" customFormat="false" ht="15" hidden="false" customHeight="true" outlineLevel="0" collapsed="false">
      <c r="A1207" s="1" t="n">
        <v>1206</v>
      </c>
      <c r="B1207" s="24" t="s">
        <v>1307</v>
      </c>
      <c r="C1207" s="1" t="s">
        <v>32</v>
      </c>
      <c r="D1207" s="1" t="s">
        <v>199</v>
      </c>
      <c r="E1207" s="1" t="s">
        <v>183</v>
      </c>
      <c r="F1207" s="1" t="n">
        <v>0</v>
      </c>
      <c r="G1207" s="1" t="n">
        <v>3</v>
      </c>
      <c r="H1207" s="28" t="s">
        <v>246</v>
      </c>
      <c r="I1207" s="1" t="n">
        <v>3</v>
      </c>
      <c r="J1207" s="1" t="n">
        <v>1438.8</v>
      </c>
      <c r="K1207" s="1" t="n">
        <v>1557</v>
      </c>
      <c r="L1207" s="26" t="n">
        <v>0.275</v>
      </c>
      <c r="M1207" s="1" t="n">
        <v>24.2</v>
      </c>
      <c r="N1207" s="1" t="n">
        <v>37.8</v>
      </c>
      <c r="O1207" s="1" t="n">
        <v>0.85</v>
      </c>
      <c r="P1207" s="1" t="n">
        <v>1.35</v>
      </c>
      <c r="Q1207" s="1" t="n">
        <v>1.3</v>
      </c>
      <c r="R1207" s="1" t="n">
        <v>-6.7</v>
      </c>
      <c r="S1207" s="1" t="n">
        <v>21.8</v>
      </c>
      <c r="T1207" s="1" t="n">
        <v>1432.2</v>
      </c>
      <c r="U1207" s="1" t="n">
        <v>1578.7</v>
      </c>
      <c r="V1207" s="1" t="s">
        <v>445</v>
      </c>
      <c r="W1207" s="1" t="s">
        <v>563</v>
      </c>
    </row>
    <row r="1208" customFormat="false" ht="15" hidden="false" customHeight="true" outlineLevel="0" collapsed="false">
      <c r="A1208" s="1" t="n">
        <v>1207</v>
      </c>
      <c r="B1208" s="24" t="s">
        <v>1308</v>
      </c>
      <c r="C1208" s="1" t="s">
        <v>30</v>
      </c>
      <c r="D1208" s="1" t="s">
        <v>167</v>
      </c>
      <c r="E1208" s="1" t="s">
        <v>124</v>
      </c>
      <c r="F1208" s="1" t="n">
        <v>1</v>
      </c>
      <c r="G1208" s="1" t="n">
        <v>1</v>
      </c>
      <c r="H1208" s="25" t="s">
        <v>239</v>
      </c>
      <c r="I1208" s="1" t="n">
        <v>0</v>
      </c>
      <c r="J1208" s="1" t="n">
        <v>1543.3</v>
      </c>
      <c r="K1208" s="1" t="n">
        <v>1545.6</v>
      </c>
      <c r="L1208" s="26" t="n">
        <v>0.425</v>
      </c>
      <c r="M1208" s="1" t="n">
        <v>25.3</v>
      </c>
      <c r="N1208" s="1" t="n">
        <v>23</v>
      </c>
      <c r="O1208" s="1" t="n">
        <v>1</v>
      </c>
      <c r="P1208" s="1" t="n">
        <v>1.15</v>
      </c>
      <c r="Q1208" s="1" t="n">
        <v>1</v>
      </c>
      <c r="R1208" s="1" t="n">
        <v>1.9</v>
      </c>
      <c r="S1208" s="1" t="n">
        <v>-1.7</v>
      </c>
      <c r="T1208" s="1" t="n">
        <v>1545.2</v>
      </c>
      <c r="U1208" s="1" t="n">
        <v>1543.9</v>
      </c>
      <c r="V1208" s="1" t="s">
        <v>494</v>
      </c>
      <c r="W1208" s="1" t="s">
        <v>756</v>
      </c>
    </row>
    <row r="1209" customFormat="false" ht="15" hidden="false" customHeight="true" outlineLevel="0" collapsed="false">
      <c r="A1209" s="1" t="n">
        <v>1208</v>
      </c>
      <c r="B1209" s="24" t="s">
        <v>1309</v>
      </c>
      <c r="C1209" s="1" t="s">
        <v>33</v>
      </c>
      <c r="D1209" s="1" t="s">
        <v>150</v>
      </c>
      <c r="E1209" s="1" t="s">
        <v>155</v>
      </c>
      <c r="F1209" s="1" t="n">
        <v>1</v>
      </c>
      <c r="G1209" s="1" t="n">
        <v>3</v>
      </c>
      <c r="H1209" s="28" t="s">
        <v>246</v>
      </c>
      <c r="I1209" s="1" t="n">
        <v>2</v>
      </c>
      <c r="J1209" s="1" t="n">
        <v>1455.7</v>
      </c>
      <c r="K1209" s="1" t="n">
        <v>1648.5</v>
      </c>
      <c r="L1209" s="26" t="n">
        <v>0.198</v>
      </c>
      <c r="M1209" s="1" t="n">
        <v>19</v>
      </c>
      <c r="N1209" s="1" t="n">
        <v>27.1</v>
      </c>
      <c r="O1209" s="1" t="n">
        <v>0.76</v>
      </c>
      <c r="P1209" s="1" t="n">
        <v>1.35</v>
      </c>
      <c r="Q1209" s="1" t="n">
        <v>1.15</v>
      </c>
      <c r="R1209" s="1" t="n">
        <v>-3.8</v>
      </c>
      <c r="S1209" s="1" t="n">
        <v>10.8</v>
      </c>
      <c r="T1209" s="1" t="n">
        <v>1452</v>
      </c>
      <c r="U1209" s="1" t="n">
        <v>1659.3</v>
      </c>
      <c r="V1209" s="1" t="s">
        <v>445</v>
      </c>
      <c r="W1209" s="1" t="s">
        <v>557</v>
      </c>
    </row>
    <row r="1210" customFormat="false" ht="15" hidden="false" customHeight="true" outlineLevel="0" collapsed="false">
      <c r="A1210" s="1" t="n">
        <v>1209</v>
      </c>
      <c r="B1210" s="24" t="s">
        <v>1310</v>
      </c>
      <c r="C1210" s="1" t="s">
        <v>31</v>
      </c>
      <c r="D1210" s="1" t="s">
        <v>22</v>
      </c>
      <c r="E1210" s="1" t="s">
        <v>19</v>
      </c>
      <c r="F1210" s="1" t="n">
        <v>1</v>
      </c>
      <c r="G1210" s="1" t="n">
        <v>1</v>
      </c>
      <c r="H1210" s="25" t="s">
        <v>239</v>
      </c>
      <c r="I1210" s="1" t="n">
        <v>0</v>
      </c>
      <c r="J1210" s="1" t="n">
        <v>1678.5</v>
      </c>
      <c r="K1210" s="1" t="n">
        <v>1702.1</v>
      </c>
      <c r="L1210" s="26" t="n">
        <v>0.396</v>
      </c>
      <c r="M1210" s="1" t="n">
        <v>23</v>
      </c>
      <c r="N1210" s="1" t="n">
        <v>23</v>
      </c>
      <c r="O1210" s="1" t="n">
        <v>1</v>
      </c>
      <c r="P1210" s="1" t="n">
        <v>1.15</v>
      </c>
      <c r="Q1210" s="1" t="n">
        <v>1</v>
      </c>
      <c r="R1210" s="1" t="n">
        <v>2.4</v>
      </c>
      <c r="S1210" s="1" t="n">
        <v>-2.4</v>
      </c>
      <c r="T1210" s="1" t="n">
        <v>1680.9</v>
      </c>
      <c r="U1210" s="1" t="n">
        <v>1699.7</v>
      </c>
      <c r="V1210" s="1" t="s">
        <v>1311</v>
      </c>
      <c r="W1210" s="1" t="s">
        <v>553</v>
      </c>
    </row>
    <row r="1211" customFormat="false" ht="15" hidden="false" customHeight="true" outlineLevel="0" collapsed="false">
      <c r="A1211" s="1" t="n">
        <v>1210</v>
      </c>
      <c r="B1211" s="24" t="s">
        <v>1312</v>
      </c>
      <c r="C1211" s="1" t="s">
        <v>30</v>
      </c>
      <c r="D1211" s="1" t="s">
        <v>116</v>
      </c>
      <c r="E1211" s="1" t="s">
        <v>18</v>
      </c>
      <c r="F1211" s="1" t="n">
        <v>2</v>
      </c>
      <c r="G1211" s="1" t="n">
        <v>1</v>
      </c>
      <c r="H1211" s="27" t="s">
        <v>242</v>
      </c>
      <c r="I1211" s="1" t="n">
        <v>1</v>
      </c>
      <c r="J1211" s="1" t="n">
        <v>1555.9</v>
      </c>
      <c r="K1211" s="1" t="n">
        <v>1689.3</v>
      </c>
      <c r="L1211" s="26" t="n">
        <v>0.258</v>
      </c>
      <c r="M1211" s="1" t="n">
        <v>29.3</v>
      </c>
      <c r="N1211" s="1" t="n">
        <v>25.3</v>
      </c>
      <c r="O1211" s="1" t="n">
        <v>1.33</v>
      </c>
      <c r="P1211" s="1" t="n">
        <v>1</v>
      </c>
      <c r="Q1211" s="1" t="n">
        <v>1</v>
      </c>
      <c r="R1211" s="1" t="n">
        <v>24.7</v>
      </c>
      <c r="S1211" s="1" t="n">
        <v>-18.8</v>
      </c>
      <c r="T1211" s="1" t="n">
        <v>1580.6</v>
      </c>
      <c r="U1211" s="1" t="n">
        <v>1670.5</v>
      </c>
      <c r="V1211" s="1" t="s">
        <v>744</v>
      </c>
      <c r="W1211" s="1" t="s">
        <v>731</v>
      </c>
    </row>
    <row r="1212" customFormat="false" ht="15" hidden="false" customHeight="true" outlineLevel="0" collapsed="false">
      <c r="A1212" s="1" t="n">
        <v>1211</v>
      </c>
      <c r="B1212" s="24" t="s">
        <v>1312</v>
      </c>
      <c r="C1212" s="1" t="s">
        <v>32</v>
      </c>
      <c r="D1212" s="1" t="s">
        <v>196</v>
      </c>
      <c r="E1212" s="1" t="s">
        <v>184</v>
      </c>
      <c r="F1212" s="1" t="n">
        <v>1</v>
      </c>
      <c r="G1212" s="1" t="n">
        <v>4</v>
      </c>
      <c r="H1212" s="28" t="s">
        <v>246</v>
      </c>
      <c r="I1212" s="1" t="n">
        <v>3</v>
      </c>
      <c r="J1212" s="1" t="n">
        <v>1619</v>
      </c>
      <c r="K1212" s="1" t="n">
        <v>1688.1</v>
      </c>
      <c r="L1212" s="26" t="n">
        <v>0.335</v>
      </c>
      <c r="M1212" s="1" t="n">
        <v>30.5</v>
      </c>
      <c r="N1212" s="1" t="n">
        <v>32.1</v>
      </c>
      <c r="O1212" s="1" t="n">
        <v>0.91</v>
      </c>
      <c r="P1212" s="1" t="n">
        <v>1.35</v>
      </c>
      <c r="Q1212" s="1" t="n">
        <v>1.3</v>
      </c>
      <c r="R1212" s="1" t="n">
        <v>-10.2</v>
      </c>
      <c r="S1212" s="1" t="n">
        <v>20.4</v>
      </c>
      <c r="T1212" s="1" t="n">
        <v>1608.8</v>
      </c>
      <c r="U1212" s="1" t="n">
        <v>1708.4</v>
      </c>
      <c r="V1212" s="1" t="s">
        <v>485</v>
      </c>
      <c r="W1212" s="1" t="s">
        <v>593</v>
      </c>
    </row>
    <row r="1213" customFormat="false" ht="15" hidden="false" customHeight="true" outlineLevel="0" collapsed="false">
      <c r="A1213" s="1" t="n">
        <v>1212</v>
      </c>
      <c r="B1213" s="24" t="s">
        <v>1313</v>
      </c>
      <c r="C1213" s="1" t="s">
        <v>33</v>
      </c>
      <c r="D1213" s="1" t="s">
        <v>157</v>
      </c>
      <c r="E1213" s="1" t="s">
        <v>120</v>
      </c>
      <c r="F1213" s="1" t="n">
        <v>3</v>
      </c>
      <c r="G1213" s="1" t="n">
        <v>4</v>
      </c>
      <c r="H1213" s="28" t="s">
        <v>246</v>
      </c>
      <c r="I1213" s="1" t="n">
        <v>1</v>
      </c>
      <c r="J1213" s="1" t="n">
        <v>1540.1</v>
      </c>
      <c r="K1213" s="1" t="n">
        <v>1447.8</v>
      </c>
      <c r="L1213" s="26" t="n">
        <v>0.561</v>
      </c>
      <c r="M1213" s="1" t="n">
        <v>26.8</v>
      </c>
      <c r="N1213" s="1" t="n">
        <v>26.8</v>
      </c>
      <c r="O1213" s="1" t="n">
        <v>1.23</v>
      </c>
      <c r="P1213" s="1" t="n">
        <v>1.35</v>
      </c>
      <c r="Q1213" s="1" t="n">
        <v>1</v>
      </c>
      <c r="R1213" s="1" t="n">
        <v>-15</v>
      </c>
      <c r="S1213" s="1" t="n">
        <v>17.7</v>
      </c>
      <c r="T1213" s="1" t="n">
        <v>1525.1</v>
      </c>
      <c r="U1213" s="1" t="n">
        <v>1465.6</v>
      </c>
      <c r="V1213" s="1" t="s">
        <v>532</v>
      </c>
      <c r="W1213" s="1" t="s">
        <v>487</v>
      </c>
    </row>
    <row r="1214" customFormat="false" ht="15" hidden="false" customHeight="true" outlineLevel="0" collapsed="false">
      <c r="A1214" s="1" t="n">
        <v>1213</v>
      </c>
      <c r="B1214" s="24" t="s">
        <v>1314</v>
      </c>
      <c r="C1214" s="1" t="s">
        <v>31</v>
      </c>
      <c r="D1214" s="1" t="s">
        <v>165</v>
      </c>
      <c r="E1214" s="1" t="s">
        <v>139</v>
      </c>
      <c r="F1214" s="1" t="n">
        <v>1</v>
      </c>
      <c r="G1214" s="1" t="n">
        <v>0</v>
      </c>
      <c r="H1214" s="27" t="s">
        <v>242</v>
      </c>
      <c r="I1214" s="1" t="n">
        <v>1</v>
      </c>
      <c r="J1214" s="1" t="n">
        <v>1547.9</v>
      </c>
      <c r="K1214" s="1" t="n">
        <v>1473.5</v>
      </c>
      <c r="L1214" s="26" t="n">
        <v>0.535</v>
      </c>
      <c r="M1214" s="1" t="n">
        <v>22.9</v>
      </c>
      <c r="N1214" s="1" t="n">
        <v>15.4</v>
      </c>
      <c r="O1214" s="1" t="n">
        <v>0.91</v>
      </c>
      <c r="P1214" s="1" t="n">
        <v>1</v>
      </c>
      <c r="Q1214" s="1" t="n">
        <v>1</v>
      </c>
      <c r="R1214" s="1" t="n">
        <v>13</v>
      </c>
      <c r="S1214" s="1" t="n">
        <v>-7.2</v>
      </c>
      <c r="T1214" s="1" t="n">
        <v>1560.8</v>
      </c>
      <c r="U1214" s="1" t="n">
        <v>1466.4</v>
      </c>
      <c r="V1214" s="1" t="s">
        <v>511</v>
      </c>
      <c r="W1214" s="1" t="s">
        <v>466</v>
      </c>
    </row>
    <row r="1215" customFormat="false" ht="15" hidden="false" customHeight="true" outlineLevel="0" collapsed="false">
      <c r="A1215" s="1" t="n">
        <v>1214</v>
      </c>
      <c r="B1215" s="24" t="s">
        <v>1315</v>
      </c>
      <c r="C1215" s="1" t="s">
        <v>30</v>
      </c>
      <c r="D1215" s="1" t="s">
        <v>182</v>
      </c>
      <c r="E1215" s="1" t="s">
        <v>114</v>
      </c>
      <c r="F1215" s="1" t="n">
        <v>1</v>
      </c>
      <c r="G1215" s="1" t="n">
        <v>0</v>
      </c>
      <c r="H1215" s="27" t="s">
        <v>242</v>
      </c>
      <c r="I1215" s="1" t="n">
        <v>1</v>
      </c>
      <c r="J1215" s="1" t="n">
        <v>1674.8</v>
      </c>
      <c r="K1215" s="1" t="n">
        <v>1652.6</v>
      </c>
      <c r="L1215" s="26" t="n">
        <v>0.46</v>
      </c>
      <c r="M1215" s="1" t="n">
        <v>22.4</v>
      </c>
      <c r="N1215" s="1" t="n">
        <v>19.4</v>
      </c>
      <c r="O1215" s="1" t="n">
        <v>0.97</v>
      </c>
      <c r="P1215" s="1" t="n">
        <v>1</v>
      </c>
      <c r="Q1215" s="1" t="n">
        <v>1</v>
      </c>
      <c r="R1215" s="1" t="n">
        <v>14.3</v>
      </c>
      <c r="S1215" s="1" t="n">
        <v>-10.5</v>
      </c>
      <c r="T1215" s="1" t="n">
        <v>1689.2</v>
      </c>
      <c r="U1215" s="1" t="n">
        <v>1642.1</v>
      </c>
      <c r="V1215" s="1" t="s">
        <v>593</v>
      </c>
      <c r="W1215" s="1" t="s">
        <v>588</v>
      </c>
    </row>
    <row r="1216" customFormat="false" ht="15" hidden="false" customHeight="true" outlineLevel="0" collapsed="false">
      <c r="A1216" s="1" t="n">
        <v>1215</v>
      </c>
      <c r="B1216" s="24" t="s">
        <v>1316</v>
      </c>
      <c r="C1216" s="1" t="s">
        <v>33</v>
      </c>
      <c r="D1216" s="1" t="s">
        <v>17</v>
      </c>
      <c r="E1216" s="1" t="s">
        <v>144</v>
      </c>
      <c r="F1216" s="1" t="n">
        <v>4</v>
      </c>
      <c r="G1216" s="1" t="n">
        <v>1</v>
      </c>
      <c r="H1216" s="27" t="s">
        <v>242</v>
      </c>
      <c r="I1216" s="1" t="n">
        <v>3</v>
      </c>
      <c r="J1216" s="1" t="n">
        <v>1759.9</v>
      </c>
      <c r="K1216" s="1" t="n">
        <v>1613.2</v>
      </c>
      <c r="L1216" s="26" t="n">
        <v>0.636</v>
      </c>
      <c r="M1216" s="1" t="n">
        <v>24.4</v>
      </c>
      <c r="N1216" s="1" t="n">
        <v>22.2</v>
      </c>
      <c r="O1216" s="1" t="n">
        <v>0.82</v>
      </c>
      <c r="P1216" s="1" t="n">
        <v>1</v>
      </c>
      <c r="Q1216" s="1" t="n">
        <v>1.3</v>
      </c>
      <c r="R1216" s="1" t="n">
        <v>16.2</v>
      </c>
      <c r="S1216" s="1" t="n">
        <v>-8.1</v>
      </c>
      <c r="T1216" s="1" t="n">
        <v>1776.1</v>
      </c>
      <c r="U1216" s="1" t="n">
        <v>1605.1</v>
      </c>
      <c r="V1216" s="1" t="s">
        <v>431</v>
      </c>
      <c r="W1216" s="1" t="s">
        <v>585</v>
      </c>
    </row>
    <row r="1217" customFormat="false" ht="15" hidden="false" customHeight="true" outlineLevel="0" collapsed="false">
      <c r="A1217" s="1" t="n">
        <v>1216</v>
      </c>
      <c r="B1217" s="24" t="s">
        <v>1317</v>
      </c>
      <c r="C1217" s="1" t="s">
        <v>31</v>
      </c>
      <c r="D1217" s="1" t="s">
        <v>148</v>
      </c>
      <c r="E1217" s="1" t="s">
        <v>146</v>
      </c>
      <c r="F1217" s="1" t="n">
        <v>0</v>
      </c>
      <c r="G1217" s="1" t="n">
        <v>2</v>
      </c>
      <c r="H1217" s="28" t="s">
        <v>246</v>
      </c>
      <c r="I1217" s="1" t="n">
        <v>2</v>
      </c>
      <c r="J1217" s="1" t="n">
        <v>1424.9</v>
      </c>
      <c r="K1217" s="1" t="n">
        <v>1537.4</v>
      </c>
      <c r="L1217" s="26" t="n">
        <v>0.282</v>
      </c>
      <c r="M1217" s="1" t="n">
        <v>21.5</v>
      </c>
      <c r="N1217" s="1" t="n">
        <v>30.7</v>
      </c>
      <c r="O1217" s="1" t="n">
        <v>0.86</v>
      </c>
      <c r="P1217" s="1" t="n">
        <v>1.35</v>
      </c>
      <c r="Q1217" s="1" t="n">
        <v>1.15</v>
      </c>
      <c r="R1217" s="1" t="n">
        <v>-6.1</v>
      </c>
      <c r="S1217" s="1" t="n">
        <v>14.8</v>
      </c>
      <c r="T1217" s="1" t="n">
        <v>1418.8</v>
      </c>
      <c r="U1217" s="1" t="n">
        <v>1552.2</v>
      </c>
      <c r="V1217" s="1" t="s">
        <v>489</v>
      </c>
      <c r="W1217" s="1" t="s">
        <v>456</v>
      </c>
    </row>
    <row r="1218" customFormat="false" ht="15" hidden="false" customHeight="true" outlineLevel="0" collapsed="false">
      <c r="A1218" s="1" t="n">
        <v>1217</v>
      </c>
      <c r="B1218" s="24" t="s">
        <v>1318</v>
      </c>
      <c r="C1218" s="1" t="s">
        <v>30</v>
      </c>
      <c r="D1218" s="1" t="s">
        <v>142</v>
      </c>
      <c r="E1218" s="1" t="s">
        <v>115</v>
      </c>
      <c r="F1218" s="1" t="n">
        <v>1</v>
      </c>
      <c r="G1218" s="1" t="n">
        <v>0</v>
      </c>
      <c r="H1218" s="27" t="s">
        <v>242</v>
      </c>
      <c r="I1218" s="1" t="n">
        <v>1</v>
      </c>
      <c r="J1218" s="1" t="n">
        <v>1490</v>
      </c>
      <c r="K1218" s="1" t="n">
        <v>1558.3</v>
      </c>
      <c r="L1218" s="26" t="n">
        <v>0.336</v>
      </c>
      <c r="M1218" s="1" t="n">
        <v>22.9</v>
      </c>
      <c r="N1218" s="1" t="n">
        <v>25.8</v>
      </c>
      <c r="O1218" s="1" t="n">
        <v>1.17</v>
      </c>
      <c r="P1218" s="1" t="n">
        <v>1</v>
      </c>
      <c r="Q1218" s="1" t="n">
        <v>1</v>
      </c>
      <c r="R1218" s="1" t="n">
        <v>17.5</v>
      </c>
      <c r="S1218" s="1" t="n">
        <v>-17.1</v>
      </c>
      <c r="T1218" s="1" t="n">
        <v>1507.5</v>
      </c>
      <c r="U1218" s="1" t="n">
        <v>1541.2</v>
      </c>
      <c r="V1218" s="1" t="s">
        <v>502</v>
      </c>
      <c r="W1218" s="1" t="s">
        <v>562</v>
      </c>
    </row>
    <row r="1219" customFormat="false" ht="15" hidden="false" customHeight="true" outlineLevel="0" collapsed="false">
      <c r="A1219" s="1" t="n">
        <v>1218</v>
      </c>
      <c r="B1219" s="24" t="s">
        <v>1319</v>
      </c>
      <c r="C1219" s="1" t="s">
        <v>31</v>
      </c>
      <c r="D1219" s="1" t="s">
        <v>164</v>
      </c>
      <c r="E1219" s="1" t="s">
        <v>168</v>
      </c>
      <c r="F1219" s="1" t="n">
        <v>2</v>
      </c>
      <c r="G1219" s="1" t="n">
        <v>1</v>
      </c>
      <c r="H1219" s="27" t="s">
        <v>242</v>
      </c>
      <c r="I1219" s="1" t="n">
        <v>1</v>
      </c>
      <c r="J1219" s="1" t="n">
        <v>1594.6</v>
      </c>
      <c r="K1219" s="1" t="n">
        <v>1483.4</v>
      </c>
      <c r="L1219" s="26" t="n">
        <v>0.587</v>
      </c>
      <c r="M1219" s="1" t="n">
        <v>18.9</v>
      </c>
      <c r="N1219" s="1" t="n">
        <v>13.9</v>
      </c>
      <c r="O1219" s="1" t="n">
        <v>0.86</v>
      </c>
      <c r="P1219" s="1" t="n">
        <v>1</v>
      </c>
      <c r="Q1219" s="1" t="n">
        <v>1</v>
      </c>
      <c r="R1219" s="1" t="n">
        <v>9.7</v>
      </c>
      <c r="S1219" s="1" t="n">
        <v>-5.7</v>
      </c>
      <c r="T1219" s="1" t="n">
        <v>1604.3</v>
      </c>
      <c r="U1219" s="1" t="n">
        <v>1477.6</v>
      </c>
      <c r="V1219" s="1" t="s">
        <v>549</v>
      </c>
      <c r="W1219" s="1" t="s">
        <v>683</v>
      </c>
    </row>
    <row r="1220" customFormat="false" ht="15" hidden="false" customHeight="true" outlineLevel="0" collapsed="false">
      <c r="A1220" s="1" t="n">
        <v>1219</v>
      </c>
      <c r="B1220" s="24" t="s">
        <v>1319</v>
      </c>
      <c r="C1220" s="1" t="s">
        <v>31</v>
      </c>
      <c r="D1220" s="1" t="s">
        <v>136</v>
      </c>
      <c r="E1220" s="1" t="s">
        <v>147</v>
      </c>
      <c r="F1220" s="1" t="n">
        <v>1</v>
      </c>
      <c r="G1220" s="1" t="n">
        <v>1</v>
      </c>
      <c r="H1220" s="25" t="s">
        <v>239</v>
      </c>
      <c r="I1220" s="1" t="n">
        <v>0</v>
      </c>
      <c r="J1220" s="1" t="n">
        <v>1525.6</v>
      </c>
      <c r="K1220" s="1" t="n">
        <v>1454.1</v>
      </c>
      <c r="L1220" s="26" t="n">
        <v>0.531</v>
      </c>
      <c r="M1220" s="1" t="n">
        <v>18</v>
      </c>
      <c r="N1220" s="1" t="n">
        <v>19.6</v>
      </c>
      <c r="O1220" s="1" t="n">
        <v>1</v>
      </c>
      <c r="P1220" s="1" t="n">
        <v>0.9</v>
      </c>
      <c r="Q1220" s="1" t="n">
        <v>1</v>
      </c>
      <c r="R1220" s="1" t="n">
        <v>-0.6</v>
      </c>
      <c r="S1220" s="1" t="n">
        <v>0.6</v>
      </c>
      <c r="T1220" s="1" t="n">
        <v>1525</v>
      </c>
      <c r="U1220" s="1" t="n">
        <v>1454.7</v>
      </c>
      <c r="V1220" s="1" t="s">
        <v>773</v>
      </c>
      <c r="W1220" s="1" t="s">
        <v>483</v>
      </c>
    </row>
    <row r="1221" customFormat="false" ht="15" hidden="false" customHeight="true" outlineLevel="0" collapsed="false">
      <c r="A1221" s="1" t="n">
        <v>1220</v>
      </c>
      <c r="B1221" s="24" t="s">
        <v>1319</v>
      </c>
      <c r="C1221" s="1" t="s">
        <v>33</v>
      </c>
      <c r="D1221" s="1" t="s">
        <v>172</v>
      </c>
      <c r="E1221" s="1" t="s">
        <v>134</v>
      </c>
      <c r="F1221" s="1" t="n">
        <v>2</v>
      </c>
      <c r="G1221" s="1" t="n">
        <v>1</v>
      </c>
      <c r="H1221" s="27" t="s">
        <v>242</v>
      </c>
      <c r="I1221" s="1" t="n">
        <v>1</v>
      </c>
      <c r="J1221" s="1" t="n">
        <v>1608</v>
      </c>
      <c r="K1221" s="1" t="n">
        <v>1564.4</v>
      </c>
      <c r="L1221" s="26" t="n">
        <v>0.491</v>
      </c>
      <c r="M1221" s="1" t="n">
        <v>18.9</v>
      </c>
      <c r="N1221" s="1" t="n">
        <v>18</v>
      </c>
      <c r="O1221" s="1" t="n">
        <v>0.95</v>
      </c>
      <c r="P1221" s="1" t="n">
        <v>1</v>
      </c>
      <c r="Q1221" s="1" t="n">
        <v>1</v>
      </c>
      <c r="R1221" s="1" t="n">
        <v>11.5</v>
      </c>
      <c r="S1221" s="1" t="n">
        <v>-9.1</v>
      </c>
      <c r="T1221" s="1" t="n">
        <v>1619.5</v>
      </c>
      <c r="U1221" s="1" t="n">
        <v>1555.3</v>
      </c>
      <c r="V1221" s="1" t="s">
        <v>664</v>
      </c>
      <c r="W1221" s="1" t="s">
        <v>573</v>
      </c>
    </row>
    <row r="1222" customFormat="false" ht="15" hidden="false" customHeight="true" outlineLevel="0" collapsed="false">
      <c r="A1222" s="1" t="n">
        <v>1221</v>
      </c>
      <c r="B1222" s="24" t="s">
        <v>1320</v>
      </c>
      <c r="C1222" s="1" t="s">
        <v>32</v>
      </c>
      <c r="D1222" s="1" t="s">
        <v>188</v>
      </c>
      <c r="E1222" s="1" t="s">
        <v>194</v>
      </c>
      <c r="F1222" s="1" t="n">
        <v>0</v>
      </c>
      <c r="G1222" s="1" t="n">
        <v>1</v>
      </c>
      <c r="H1222" s="28" t="s">
        <v>246</v>
      </c>
      <c r="I1222" s="1" t="n">
        <v>1</v>
      </c>
      <c r="J1222" s="1" t="n">
        <v>1477.8</v>
      </c>
      <c r="K1222" s="1" t="n">
        <v>1447.1</v>
      </c>
      <c r="L1222" s="26" t="n">
        <v>0.472</v>
      </c>
      <c r="M1222" s="1" t="n">
        <v>24.7</v>
      </c>
      <c r="N1222" s="1" t="n">
        <v>28.4</v>
      </c>
      <c r="O1222" s="1" t="n">
        <v>1.08</v>
      </c>
      <c r="P1222" s="1" t="n">
        <v>1.35</v>
      </c>
      <c r="Q1222" s="1" t="n">
        <v>1</v>
      </c>
      <c r="R1222" s="1" t="n">
        <v>-11.7</v>
      </c>
      <c r="S1222" s="1" t="n">
        <v>16.3</v>
      </c>
      <c r="T1222" s="1" t="n">
        <v>1466.1</v>
      </c>
      <c r="U1222" s="1" t="n">
        <v>1463.3</v>
      </c>
      <c r="V1222" s="1" t="s">
        <v>754</v>
      </c>
      <c r="W1222" s="1" t="s">
        <v>476</v>
      </c>
    </row>
    <row r="1223" customFormat="false" ht="15" hidden="false" customHeight="true" outlineLevel="0" collapsed="false">
      <c r="A1223" s="1" t="n">
        <v>1222</v>
      </c>
      <c r="B1223" s="24" t="s">
        <v>1321</v>
      </c>
      <c r="C1223" s="1" t="s">
        <v>30</v>
      </c>
      <c r="D1223" s="1" t="s">
        <v>16</v>
      </c>
      <c r="E1223" s="1" t="s">
        <v>166</v>
      </c>
      <c r="F1223" s="1" t="n">
        <v>4</v>
      </c>
      <c r="G1223" s="1" t="n">
        <v>0</v>
      </c>
      <c r="H1223" s="27" t="s">
        <v>242</v>
      </c>
      <c r="I1223" s="1" t="n">
        <v>4</v>
      </c>
      <c r="J1223" s="1" t="n">
        <v>1679</v>
      </c>
      <c r="K1223" s="1" t="n">
        <v>1552.5</v>
      </c>
      <c r="L1223" s="26" t="n">
        <v>0.608</v>
      </c>
      <c r="M1223" s="1" t="n">
        <v>34.9</v>
      </c>
      <c r="N1223" s="1" t="n">
        <v>20.4</v>
      </c>
      <c r="O1223" s="1" t="n">
        <v>0.84</v>
      </c>
      <c r="P1223" s="1" t="n">
        <v>1</v>
      </c>
      <c r="Q1223" s="1" t="n">
        <v>1.5</v>
      </c>
      <c r="R1223" s="1" t="n">
        <v>24.1</v>
      </c>
      <c r="S1223" s="1" t="n">
        <v>-8</v>
      </c>
      <c r="T1223" s="1" t="n">
        <v>1703.1</v>
      </c>
      <c r="U1223" s="1" t="n">
        <v>1544.5</v>
      </c>
      <c r="V1223" s="1" t="s">
        <v>431</v>
      </c>
      <c r="W1223" s="1" t="s">
        <v>569</v>
      </c>
    </row>
    <row r="1224" customFormat="false" ht="15" hidden="false" customHeight="true" outlineLevel="0" collapsed="false">
      <c r="A1224" s="1" t="n">
        <v>1223</v>
      </c>
      <c r="B1224" s="24" t="s">
        <v>1322</v>
      </c>
      <c r="C1224" s="1" t="s">
        <v>33</v>
      </c>
      <c r="D1224" s="1" t="s">
        <v>156</v>
      </c>
      <c r="E1224" s="1" t="s">
        <v>158</v>
      </c>
      <c r="F1224" s="1" t="n">
        <v>0</v>
      </c>
      <c r="G1224" s="1" t="n">
        <v>4</v>
      </c>
      <c r="H1224" s="28" t="s">
        <v>246</v>
      </c>
      <c r="I1224" s="1" t="n">
        <v>4</v>
      </c>
      <c r="J1224" s="1" t="n">
        <v>1531</v>
      </c>
      <c r="K1224" s="1" t="n">
        <v>1555.6</v>
      </c>
      <c r="L1224" s="26" t="n">
        <v>0.394</v>
      </c>
      <c r="M1224" s="1" t="n">
        <v>37.3</v>
      </c>
      <c r="N1224" s="1" t="n">
        <v>45.1</v>
      </c>
      <c r="O1224" s="1" t="n">
        <v>0.97</v>
      </c>
      <c r="P1224" s="1" t="n">
        <v>1.35</v>
      </c>
      <c r="Q1224" s="1" t="n">
        <v>1.5</v>
      </c>
      <c r="R1224" s="1" t="n">
        <v>-14.7</v>
      </c>
      <c r="S1224" s="1" t="n">
        <v>31.3</v>
      </c>
      <c r="T1224" s="1" t="n">
        <v>1516.2</v>
      </c>
      <c r="U1224" s="1" t="n">
        <v>1586.9</v>
      </c>
      <c r="V1224" s="1" t="s">
        <v>609</v>
      </c>
      <c r="W1224" s="1" t="s">
        <v>456</v>
      </c>
    </row>
    <row r="1225" customFormat="false" ht="15" hidden="false" customHeight="true" outlineLevel="0" collapsed="false">
      <c r="A1225" s="1" t="n">
        <v>1224</v>
      </c>
      <c r="B1225" s="24" t="s">
        <v>1322</v>
      </c>
      <c r="C1225" s="1" t="s">
        <v>33</v>
      </c>
      <c r="D1225" s="1" t="s">
        <v>160</v>
      </c>
      <c r="E1225" s="1" t="s">
        <v>171</v>
      </c>
      <c r="F1225" s="1" t="n">
        <v>0</v>
      </c>
      <c r="G1225" s="1" t="n">
        <v>4</v>
      </c>
      <c r="H1225" s="28" t="s">
        <v>246</v>
      </c>
      <c r="I1225" s="1" t="n">
        <v>4</v>
      </c>
      <c r="J1225" s="1" t="n">
        <v>1446.3</v>
      </c>
      <c r="K1225" s="1" t="n">
        <v>1526.7</v>
      </c>
      <c r="L1225" s="26" t="n">
        <v>0.321</v>
      </c>
      <c r="M1225" s="1" t="n">
        <v>29.4</v>
      </c>
      <c r="N1225" s="1" t="n">
        <v>46.1</v>
      </c>
      <c r="O1225" s="1" t="n">
        <v>0.9</v>
      </c>
      <c r="P1225" s="1" t="n">
        <v>1.35</v>
      </c>
      <c r="Q1225" s="1" t="n">
        <v>1.5</v>
      </c>
      <c r="R1225" s="1" t="n">
        <v>-9.4</v>
      </c>
      <c r="S1225" s="1" t="n">
        <v>28.6</v>
      </c>
      <c r="T1225" s="1" t="n">
        <v>1436.8</v>
      </c>
      <c r="U1225" s="1" t="n">
        <v>1555.3</v>
      </c>
      <c r="V1225" s="1" t="s">
        <v>743</v>
      </c>
      <c r="W1225" s="1" t="s">
        <v>606</v>
      </c>
    </row>
    <row r="1226" customFormat="false" ht="15" hidden="false" customHeight="true" outlineLevel="0" collapsed="false">
      <c r="A1226" s="1" t="n">
        <v>1225</v>
      </c>
      <c r="B1226" s="24" t="s">
        <v>1322</v>
      </c>
      <c r="C1226" s="1" t="s">
        <v>33</v>
      </c>
      <c r="D1226" s="1" t="s">
        <v>154</v>
      </c>
      <c r="E1226" s="1" t="s">
        <v>161</v>
      </c>
      <c r="F1226" s="1" t="n">
        <v>0</v>
      </c>
      <c r="G1226" s="1" t="n">
        <v>1</v>
      </c>
      <c r="H1226" s="28" t="s">
        <v>246</v>
      </c>
      <c r="I1226" s="1" t="n">
        <v>1</v>
      </c>
      <c r="J1226" s="1" t="n">
        <v>1566.7</v>
      </c>
      <c r="K1226" s="1" t="n">
        <v>1593</v>
      </c>
      <c r="L1226" s="26" t="n">
        <v>0.392</v>
      </c>
      <c r="M1226" s="1" t="n">
        <v>26.1</v>
      </c>
      <c r="N1226" s="1" t="n">
        <v>33</v>
      </c>
      <c r="O1226" s="1" t="n">
        <v>0.97</v>
      </c>
      <c r="P1226" s="1" t="n">
        <v>1.35</v>
      </c>
      <c r="Q1226" s="1" t="n">
        <v>1</v>
      </c>
      <c r="R1226" s="1" t="n">
        <v>-10.2</v>
      </c>
      <c r="S1226" s="1" t="n">
        <v>16.2</v>
      </c>
      <c r="T1226" s="1" t="n">
        <v>1556.4</v>
      </c>
      <c r="U1226" s="1" t="n">
        <v>1609.3</v>
      </c>
      <c r="V1226" s="1" t="s">
        <v>731</v>
      </c>
      <c r="W1226" s="1" t="s">
        <v>1032</v>
      </c>
    </row>
    <row r="1227" customFormat="false" ht="15" hidden="false" customHeight="true" outlineLevel="0" collapsed="false">
      <c r="A1227" s="1" t="n">
        <v>1226</v>
      </c>
      <c r="B1227" s="24" t="s">
        <v>1323</v>
      </c>
      <c r="C1227" s="1" t="s">
        <v>32</v>
      </c>
      <c r="D1227" s="1" t="s">
        <v>191</v>
      </c>
      <c r="E1227" s="1" t="s">
        <v>189</v>
      </c>
      <c r="F1227" s="1" t="n">
        <v>0</v>
      </c>
      <c r="G1227" s="1" t="n">
        <v>0</v>
      </c>
      <c r="H1227" s="25" t="s">
        <v>239</v>
      </c>
      <c r="I1227" s="1" t="n">
        <v>0</v>
      </c>
      <c r="J1227" s="1" t="n">
        <v>1559.7</v>
      </c>
      <c r="K1227" s="1" t="n">
        <v>1585.1</v>
      </c>
      <c r="L1227" s="26" t="n">
        <v>0.393</v>
      </c>
      <c r="M1227" s="1" t="n">
        <v>23</v>
      </c>
      <c r="N1227" s="1" t="n">
        <v>26.4</v>
      </c>
      <c r="O1227" s="1" t="n">
        <v>1</v>
      </c>
      <c r="P1227" s="1" t="n">
        <v>1.15</v>
      </c>
      <c r="Q1227" s="1" t="n">
        <v>1</v>
      </c>
      <c r="R1227" s="1" t="n">
        <v>2.5</v>
      </c>
      <c r="S1227" s="1" t="n">
        <v>-2.8</v>
      </c>
      <c r="T1227" s="1" t="n">
        <v>1562.2</v>
      </c>
      <c r="U1227" s="1" t="n">
        <v>1582.3</v>
      </c>
      <c r="V1227" s="1" t="s">
        <v>685</v>
      </c>
      <c r="W1227" s="1" t="s">
        <v>510</v>
      </c>
    </row>
    <row r="1228" customFormat="false" ht="15" hidden="false" customHeight="true" outlineLevel="0" collapsed="false">
      <c r="A1228" s="1" t="n">
        <v>1227</v>
      </c>
      <c r="B1228" s="24" t="s">
        <v>1324</v>
      </c>
      <c r="C1228" s="1" t="s">
        <v>31</v>
      </c>
      <c r="D1228" s="1" t="s">
        <v>20</v>
      </c>
      <c r="E1228" s="1" t="s">
        <v>178</v>
      </c>
      <c r="F1228" s="1" t="n">
        <v>2</v>
      </c>
      <c r="G1228" s="1" t="n">
        <v>1</v>
      </c>
      <c r="H1228" s="27" t="s">
        <v>242</v>
      </c>
      <c r="I1228" s="1" t="n">
        <v>1</v>
      </c>
      <c r="J1228" s="1" t="n">
        <v>1621.8</v>
      </c>
      <c r="K1228" s="1" t="n">
        <v>1553.4</v>
      </c>
      <c r="L1228" s="26" t="n">
        <v>0.526</v>
      </c>
      <c r="M1228" s="1" t="n">
        <v>21</v>
      </c>
      <c r="N1228" s="1" t="n">
        <v>14.8</v>
      </c>
      <c r="O1228" s="1" t="n">
        <v>0.91</v>
      </c>
      <c r="P1228" s="1" t="n">
        <v>1</v>
      </c>
      <c r="Q1228" s="1" t="n">
        <v>1</v>
      </c>
      <c r="R1228" s="1" t="n">
        <v>12.1</v>
      </c>
      <c r="S1228" s="1" t="n">
        <v>-7</v>
      </c>
      <c r="T1228" s="1" t="n">
        <v>1633.9</v>
      </c>
      <c r="U1228" s="1" t="n">
        <v>1546.4</v>
      </c>
      <c r="V1228" s="1" t="s">
        <v>557</v>
      </c>
      <c r="W1228" s="1" t="s">
        <v>701</v>
      </c>
    </row>
    <row r="1229" customFormat="false" ht="15" hidden="false" customHeight="true" outlineLevel="0" collapsed="false">
      <c r="A1229" s="1" t="n">
        <v>1228</v>
      </c>
      <c r="B1229" s="24" t="s">
        <v>1325</v>
      </c>
      <c r="C1229" s="1" t="s">
        <v>30</v>
      </c>
      <c r="D1229" s="1" t="s">
        <v>173</v>
      </c>
      <c r="E1229" s="1" t="s">
        <v>119</v>
      </c>
      <c r="F1229" s="1" t="n">
        <v>1</v>
      </c>
      <c r="G1229" s="1" t="n">
        <v>1</v>
      </c>
      <c r="H1229" s="25" t="s">
        <v>239</v>
      </c>
      <c r="I1229" s="1" t="n">
        <v>0</v>
      </c>
      <c r="J1229" s="1" t="n">
        <v>1525.9</v>
      </c>
      <c r="K1229" s="1" t="n">
        <v>1471.8</v>
      </c>
      <c r="L1229" s="26" t="n">
        <v>0.506</v>
      </c>
      <c r="M1229" s="1" t="n">
        <v>18</v>
      </c>
      <c r="N1229" s="1" t="n">
        <v>19.6</v>
      </c>
      <c r="O1229" s="1" t="n">
        <v>1</v>
      </c>
      <c r="P1229" s="1" t="n">
        <v>0.9</v>
      </c>
      <c r="Q1229" s="1" t="n">
        <v>1</v>
      </c>
      <c r="R1229" s="1" t="n">
        <v>-0.1</v>
      </c>
      <c r="S1229" s="1" t="n">
        <v>0.1</v>
      </c>
      <c r="T1229" s="1" t="n">
        <v>1525.8</v>
      </c>
      <c r="U1229" s="1" t="n">
        <v>1471.9</v>
      </c>
      <c r="V1229" s="1" t="s">
        <v>983</v>
      </c>
      <c r="W1229" s="1" t="s">
        <v>663</v>
      </c>
    </row>
    <row r="1230" customFormat="false" ht="15" hidden="false" customHeight="true" outlineLevel="0" collapsed="false">
      <c r="A1230" s="1" t="n">
        <v>1229</v>
      </c>
      <c r="B1230" s="24" t="s">
        <v>1326</v>
      </c>
      <c r="C1230" s="1" t="s">
        <v>33</v>
      </c>
      <c r="D1230" s="1" t="s">
        <v>135</v>
      </c>
      <c r="E1230" s="1" t="s">
        <v>159</v>
      </c>
      <c r="F1230" s="1" t="n">
        <v>2</v>
      </c>
      <c r="G1230" s="1" t="n">
        <v>0</v>
      </c>
      <c r="H1230" s="27" t="s">
        <v>242</v>
      </c>
      <c r="I1230" s="1" t="n">
        <v>2</v>
      </c>
      <c r="J1230" s="1" t="n">
        <v>1637.1</v>
      </c>
      <c r="K1230" s="1" t="n">
        <v>1504.2</v>
      </c>
      <c r="L1230" s="26" t="n">
        <v>0.617</v>
      </c>
      <c r="M1230" s="1" t="n">
        <v>24.3</v>
      </c>
      <c r="N1230" s="1" t="n">
        <v>18.2</v>
      </c>
      <c r="O1230" s="1" t="n">
        <v>0.83</v>
      </c>
      <c r="P1230" s="1" t="n">
        <v>1</v>
      </c>
      <c r="Q1230" s="1" t="n">
        <v>1.15</v>
      </c>
      <c r="R1230" s="1" t="n">
        <v>14.1</v>
      </c>
      <c r="S1230" s="1" t="n">
        <v>-7</v>
      </c>
      <c r="T1230" s="1" t="n">
        <v>1651.3</v>
      </c>
      <c r="U1230" s="1" t="n">
        <v>1497.2</v>
      </c>
      <c r="V1230" s="1" t="s">
        <v>484</v>
      </c>
      <c r="W1230" s="1" t="s">
        <v>525</v>
      </c>
    </row>
    <row r="1231" customFormat="false" ht="15" hidden="false" customHeight="true" outlineLevel="0" collapsed="false">
      <c r="A1231" s="1" t="n">
        <v>1230</v>
      </c>
      <c r="B1231" s="24" t="s">
        <v>1326</v>
      </c>
      <c r="C1231" s="1" t="s">
        <v>31</v>
      </c>
      <c r="D1231" s="1" t="s">
        <v>145</v>
      </c>
      <c r="E1231" s="1" t="s">
        <v>169</v>
      </c>
      <c r="F1231" s="1" t="n">
        <v>1</v>
      </c>
      <c r="G1231" s="1" t="n">
        <v>2</v>
      </c>
      <c r="H1231" s="28" t="s">
        <v>246</v>
      </c>
      <c r="I1231" s="1" t="n">
        <v>1</v>
      </c>
      <c r="J1231" s="1" t="n">
        <v>1588.3</v>
      </c>
      <c r="K1231" s="1" t="n">
        <v>1623.5</v>
      </c>
      <c r="L1231" s="26" t="n">
        <v>0.38</v>
      </c>
      <c r="M1231" s="1" t="n">
        <v>24.5</v>
      </c>
      <c r="N1231" s="1" t="n">
        <v>25.8</v>
      </c>
      <c r="O1231" s="1" t="n">
        <v>0.96</v>
      </c>
      <c r="P1231" s="1" t="n">
        <v>1.35</v>
      </c>
      <c r="Q1231" s="1" t="n">
        <v>1</v>
      </c>
      <c r="R1231" s="1" t="n">
        <v>-9.3</v>
      </c>
      <c r="S1231" s="1" t="n">
        <v>12.4</v>
      </c>
      <c r="T1231" s="1" t="n">
        <v>1579</v>
      </c>
      <c r="U1231" s="1" t="n">
        <v>1635.8</v>
      </c>
      <c r="V1231" s="1" t="s">
        <v>611</v>
      </c>
      <c r="W1231" s="1" t="s">
        <v>583</v>
      </c>
    </row>
    <row r="1232" customFormat="false" ht="15" hidden="false" customHeight="true" outlineLevel="0" collapsed="false">
      <c r="A1232" s="1" t="n">
        <v>1231</v>
      </c>
      <c r="B1232" s="24" t="s">
        <v>1327</v>
      </c>
      <c r="C1232" s="1" t="s">
        <v>30</v>
      </c>
      <c r="D1232" s="1" t="s">
        <v>141</v>
      </c>
      <c r="E1232" s="1" t="s">
        <v>151</v>
      </c>
      <c r="F1232" s="1" t="n">
        <v>3</v>
      </c>
      <c r="G1232" s="1" t="n">
        <v>3</v>
      </c>
      <c r="H1232" s="25" t="s">
        <v>239</v>
      </c>
      <c r="I1232" s="1" t="n">
        <v>0</v>
      </c>
      <c r="J1232" s="1" t="n">
        <v>1526.1</v>
      </c>
      <c r="K1232" s="1" t="n">
        <v>1500.6</v>
      </c>
      <c r="L1232" s="26" t="n">
        <v>0.465</v>
      </c>
      <c r="M1232" s="1" t="n">
        <v>17.1</v>
      </c>
      <c r="N1232" s="1" t="n">
        <v>21.9</v>
      </c>
      <c r="O1232" s="1" t="n">
        <v>1</v>
      </c>
      <c r="P1232" s="1" t="n">
        <v>0.9</v>
      </c>
      <c r="Q1232" s="1" t="n">
        <v>1</v>
      </c>
      <c r="R1232" s="1" t="n">
        <v>0.6</v>
      </c>
      <c r="S1232" s="1" t="n">
        <v>-0.8</v>
      </c>
      <c r="T1232" s="1" t="n">
        <v>1526.7</v>
      </c>
      <c r="U1232" s="1" t="n">
        <v>1499.8</v>
      </c>
      <c r="V1232" s="1" t="s">
        <v>1242</v>
      </c>
      <c r="W1232" s="1" t="s">
        <v>794</v>
      </c>
    </row>
    <row r="1233" customFormat="false" ht="15" hidden="false" customHeight="true" outlineLevel="0" collapsed="false">
      <c r="A1233" s="1" t="n">
        <v>1232</v>
      </c>
      <c r="B1233" s="24" t="s">
        <v>1328</v>
      </c>
      <c r="C1233" s="1" t="s">
        <v>31</v>
      </c>
      <c r="D1233" s="1" t="s">
        <v>177</v>
      </c>
      <c r="E1233" s="1" t="s">
        <v>163</v>
      </c>
      <c r="F1233" s="1" t="n">
        <v>2</v>
      </c>
      <c r="G1233" s="1" t="n">
        <v>0</v>
      </c>
      <c r="H1233" s="27" t="s">
        <v>242</v>
      </c>
      <c r="I1233" s="1" t="n">
        <v>2</v>
      </c>
      <c r="J1233" s="1" t="n">
        <v>1674.7</v>
      </c>
      <c r="K1233" s="1" t="n">
        <v>1495.3</v>
      </c>
      <c r="L1233" s="26" t="n">
        <v>0.678</v>
      </c>
      <c r="M1233" s="1" t="n">
        <v>23.6</v>
      </c>
      <c r="N1233" s="1" t="n">
        <v>17</v>
      </c>
      <c r="O1233" s="1" t="n">
        <v>0.78</v>
      </c>
      <c r="P1233" s="1" t="n">
        <v>1</v>
      </c>
      <c r="Q1233" s="1" t="n">
        <v>1.15</v>
      </c>
      <c r="R1233" s="1" t="n">
        <v>12.3</v>
      </c>
      <c r="S1233" s="1" t="n">
        <v>-5.5</v>
      </c>
      <c r="T1233" s="1" t="n">
        <v>1687</v>
      </c>
      <c r="U1233" s="1" t="n">
        <v>1489.8</v>
      </c>
      <c r="V1233" s="1" t="s">
        <v>431</v>
      </c>
      <c r="W1233" s="1" t="s">
        <v>525</v>
      </c>
    </row>
    <row r="1234" customFormat="false" ht="15" hidden="false" customHeight="true" outlineLevel="0" collapsed="false">
      <c r="A1234" s="1" t="n">
        <v>1233</v>
      </c>
      <c r="B1234" s="24" t="s">
        <v>1329</v>
      </c>
      <c r="C1234" s="1" t="s">
        <v>32</v>
      </c>
      <c r="D1234" s="1" t="s">
        <v>183</v>
      </c>
      <c r="E1234" s="1" t="s">
        <v>187</v>
      </c>
      <c r="F1234" s="1" t="n">
        <v>1</v>
      </c>
      <c r="G1234" s="1" t="n">
        <v>3</v>
      </c>
      <c r="H1234" s="28" t="s">
        <v>246</v>
      </c>
      <c r="I1234" s="1" t="n">
        <v>2</v>
      </c>
      <c r="J1234" s="1" t="n">
        <v>1578.7</v>
      </c>
      <c r="K1234" s="1" t="n">
        <v>1630.9</v>
      </c>
      <c r="L1234" s="26" t="n">
        <v>0.357</v>
      </c>
      <c r="M1234" s="1" t="n">
        <v>30.3</v>
      </c>
      <c r="N1234" s="1" t="n">
        <v>31.9</v>
      </c>
      <c r="O1234" s="1" t="n">
        <v>0.93</v>
      </c>
      <c r="P1234" s="1" t="n">
        <v>1.35</v>
      </c>
      <c r="Q1234" s="1" t="n">
        <v>1.15</v>
      </c>
      <c r="R1234" s="1" t="n">
        <v>-10.8</v>
      </c>
      <c r="S1234" s="1" t="n">
        <v>17.8</v>
      </c>
      <c r="T1234" s="1" t="n">
        <v>1567.9</v>
      </c>
      <c r="U1234" s="1" t="n">
        <v>1648.7</v>
      </c>
      <c r="V1234" s="1" t="s">
        <v>452</v>
      </c>
      <c r="W1234" s="1" t="s">
        <v>557</v>
      </c>
    </row>
    <row r="1235" customFormat="false" ht="15" hidden="false" customHeight="true" outlineLevel="0" collapsed="false">
      <c r="A1235" s="1" t="n">
        <v>1234</v>
      </c>
      <c r="B1235" s="24" t="s">
        <v>1330</v>
      </c>
      <c r="C1235" s="1" t="s">
        <v>31</v>
      </c>
      <c r="D1235" s="1" t="s">
        <v>168</v>
      </c>
      <c r="E1235" s="1" t="s">
        <v>136</v>
      </c>
      <c r="F1235" s="1" t="n">
        <v>1</v>
      </c>
      <c r="G1235" s="1" t="n">
        <v>1</v>
      </c>
      <c r="H1235" s="25" t="s">
        <v>239</v>
      </c>
      <c r="I1235" s="1" t="n">
        <v>0</v>
      </c>
      <c r="J1235" s="1" t="n">
        <v>1477.6</v>
      </c>
      <c r="K1235" s="1" t="n">
        <v>1525</v>
      </c>
      <c r="L1235" s="26" t="n">
        <v>0.363</v>
      </c>
      <c r="M1235" s="1" t="n">
        <v>19.6</v>
      </c>
      <c r="N1235" s="1" t="n">
        <v>23</v>
      </c>
      <c r="O1235" s="1" t="n">
        <v>1</v>
      </c>
      <c r="P1235" s="1" t="n">
        <v>1.15</v>
      </c>
      <c r="Q1235" s="1" t="n">
        <v>1</v>
      </c>
      <c r="R1235" s="1" t="n">
        <v>2.7</v>
      </c>
      <c r="S1235" s="1" t="n">
        <v>-3.1</v>
      </c>
      <c r="T1235" s="1" t="n">
        <v>1480.3</v>
      </c>
      <c r="U1235" s="1" t="n">
        <v>1521.9</v>
      </c>
      <c r="V1235" s="1" t="s">
        <v>728</v>
      </c>
      <c r="W1235" s="1" t="s">
        <v>495</v>
      </c>
    </row>
    <row r="1236" customFormat="false" ht="15" hidden="false" customHeight="true" outlineLevel="0" collapsed="false">
      <c r="A1236" s="1" t="n">
        <v>1235</v>
      </c>
      <c r="B1236" s="24" t="s">
        <v>1330</v>
      </c>
      <c r="C1236" s="1" t="s">
        <v>33</v>
      </c>
      <c r="D1236" s="1" t="s">
        <v>158</v>
      </c>
      <c r="E1236" s="1" t="s">
        <v>149</v>
      </c>
      <c r="F1236" s="1" t="n">
        <v>1</v>
      </c>
      <c r="G1236" s="1" t="n">
        <v>1</v>
      </c>
      <c r="H1236" s="25" t="s">
        <v>239</v>
      </c>
      <c r="I1236" s="1" t="n">
        <v>0</v>
      </c>
      <c r="J1236" s="1" t="n">
        <v>1586.9</v>
      </c>
      <c r="K1236" s="1" t="n">
        <v>1602.9</v>
      </c>
      <c r="L1236" s="26" t="n">
        <v>0.406</v>
      </c>
      <c r="M1236" s="1" t="n">
        <v>23</v>
      </c>
      <c r="N1236" s="1" t="n">
        <v>25.3</v>
      </c>
      <c r="O1236" s="1" t="n">
        <v>1</v>
      </c>
      <c r="P1236" s="1" t="n">
        <v>1.15</v>
      </c>
      <c r="Q1236" s="1" t="n">
        <v>1</v>
      </c>
      <c r="R1236" s="1" t="n">
        <v>2.2</v>
      </c>
      <c r="S1236" s="1" t="n">
        <v>-2.4</v>
      </c>
      <c r="T1236" s="1" t="n">
        <v>1589.1</v>
      </c>
      <c r="U1236" s="1" t="n">
        <v>1600.6</v>
      </c>
      <c r="V1236" s="1" t="s">
        <v>775</v>
      </c>
      <c r="W1236" s="1" t="s">
        <v>553</v>
      </c>
    </row>
    <row r="1237" customFormat="false" ht="15" hidden="false" customHeight="true" outlineLevel="0" collapsed="false">
      <c r="A1237" s="1" t="n">
        <v>1236</v>
      </c>
      <c r="B1237" s="24" t="s">
        <v>1331</v>
      </c>
      <c r="C1237" s="1" t="s">
        <v>29</v>
      </c>
      <c r="D1237" s="1" t="s">
        <v>126</v>
      </c>
      <c r="E1237" s="1" t="s">
        <v>23</v>
      </c>
      <c r="F1237" s="1" t="n">
        <v>1</v>
      </c>
      <c r="G1237" s="1" t="n">
        <v>0</v>
      </c>
      <c r="H1237" s="27" t="s">
        <v>242</v>
      </c>
      <c r="I1237" s="1" t="n">
        <v>1</v>
      </c>
      <c r="J1237" s="1" t="n">
        <v>1627.9</v>
      </c>
      <c r="K1237" s="1" t="n">
        <v>1641.8</v>
      </c>
      <c r="L1237" s="26" t="n">
        <v>0.409</v>
      </c>
      <c r="M1237" s="1" t="n">
        <v>20.2</v>
      </c>
      <c r="N1237" s="1" t="n">
        <v>22.8</v>
      </c>
      <c r="O1237" s="1" t="n">
        <v>1.03</v>
      </c>
      <c r="P1237" s="1" t="n">
        <v>1</v>
      </c>
      <c r="Q1237" s="1" t="n">
        <v>1</v>
      </c>
      <c r="R1237" s="1" t="n">
        <v>14</v>
      </c>
      <c r="S1237" s="1" t="n">
        <v>-13.5</v>
      </c>
      <c r="T1237" s="1" t="n">
        <v>1641.9</v>
      </c>
      <c r="U1237" s="1" t="n">
        <v>1628.4</v>
      </c>
      <c r="V1237" s="1" t="s">
        <v>612</v>
      </c>
      <c r="W1237" s="1" t="s">
        <v>569</v>
      </c>
    </row>
    <row r="1238" customFormat="false" ht="15" hidden="false" customHeight="true" outlineLevel="0" collapsed="false">
      <c r="A1238" s="1" t="n">
        <v>1237</v>
      </c>
      <c r="B1238" s="24" t="s">
        <v>1332</v>
      </c>
      <c r="C1238" s="1" t="s">
        <v>30</v>
      </c>
      <c r="D1238" s="1" t="s">
        <v>118</v>
      </c>
      <c r="E1238" s="1" t="s">
        <v>142</v>
      </c>
      <c r="F1238" s="1" t="n">
        <v>2</v>
      </c>
      <c r="G1238" s="1" t="n">
        <v>1</v>
      </c>
      <c r="H1238" s="27" t="s">
        <v>242</v>
      </c>
      <c r="I1238" s="1" t="n">
        <v>1</v>
      </c>
      <c r="J1238" s="1" t="n">
        <v>1533.2</v>
      </c>
      <c r="K1238" s="1" t="n">
        <v>1507.5</v>
      </c>
      <c r="L1238" s="26" t="n">
        <v>0.465</v>
      </c>
      <c r="M1238" s="1" t="n">
        <v>19.4</v>
      </c>
      <c r="N1238" s="1" t="n">
        <v>15.6</v>
      </c>
      <c r="O1238" s="1" t="n">
        <v>0.97</v>
      </c>
      <c r="P1238" s="1" t="n">
        <v>1</v>
      </c>
      <c r="Q1238" s="1" t="n">
        <v>1</v>
      </c>
      <c r="R1238" s="1" t="n">
        <v>12.3</v>
      </c>
      <c r="S1238" s="1" t="n">
        <v>-8.4</v>
      </c>
      <c r="T1238" s="1" t="n">
        <v>1545.5</v>
      </c>
      <c r="U1238" s="1" t="n">
        <v>1499.1</v>
      </c>
      <c r="V1238" s="1" t="s">
        <v>596</v>
      </c>
      <c r="W1238" s="1" t="s">
        <v>470</v>
      </c>
    </row>
    <row r="1239" customFormat="false" ht="15" hidden="false" customHeight="true" outlineLevel="0" collapsed="false">
      <c r="A1239" s="1" t="n">
        <v>1238</v>
      </c>
      <c r="B1239" s="24" t="s">
        <v>1333</v>
      </c>
      <c r="C1239" s="1" t="s">
        <v>31</v>
      </c>
      <c r="D1239" s="1" t="s">
        <v>139</v>
      </c>
      <c r="E1239" s="1" t="s">
        <v>146</v>
      </c>
      <c r="F1239" s="1" t="n">
        <v>2</v>
      </c>
      <c r="G1239" s="1" t="n">
        <v>2</v>
      </c>
      <c r="H1239" s="25" t="s">
        <v>239</v>
      </c>
      <c r="I1239" s="1" t="n">
        <v>0</v>
      </c>
      <c r="J1239" s="1" t="n">
        <v>1466.4</v>
      </c>
      <c r="K1239" s="1" t="n">
        <v>1552.2</v>
      </c>
      <c r="L1239" s="26" t="n">
        <v>0.314</v>
      </c>
      <c r="M1239" s="1" t="n">
        <v>18.6</v>
      </c>
      <c r="N1239" s="1" t="n">
        <v>21.9</v>
      </c>
      <c r="O1239" s="1" t="n">
        <v>1</v>
      </c>
      <c r="P1239" s="1" t="n">
        <v>1.15</v>
      </c>
      <c r="Q1239" s="1" t="n">
        <v>1</v>
      </c>
      <c r="R1239" s="1" t="n">
        <v>3.5</v>
      </c>
      <c r="S1239" s="1" t="n">
        <v>-4.1</v>
      </c>
      <c r="T1239" s="1" t="n">
        <v>1469.8</v>
      </c>
      <c r="U1239" s="1" t="n">
        <v>1548.1</v>
      </c>
      <c r="V1239" s="1" t="s">
        <v>615</v>
      </c>
      <c r="W1239" s="1" t="s">
        <v>775</v>
      </c>
    </row>
    <row r="1240" customFormat="false" ht="15" hidden="false" customHeight="true" outlineLevel="0" collapsed="false">
      <c r="A1240" s="1" t="n">
        <v>1239</v>
      </c>
      <c r="B1240" s="24" t="s">
        <v>1333</v>
      </c>
      <c r="C1240" s="1" t="s">
        <v>31</v>
      </c>
      <c r="D1240" s="1" t="s">
        <v>178</v>
      </c>
      <c r="E1240" s="1" t="s">
        <v>170</v>
      </c>
      <c r="F1240" s="1" t="n">
        <v>1</v>
      </c>
      <c r="G1240" s="1" t="n">
        <v>1</v>
      </c>
      <c r="H1240" s="25" t="s">
        <v>239</v>
      </c>
      <c r="I1240" s="1" t="n">
        <v>0</v>
      </c>
      <c r="J1240" s="1" t="n">
        <v>1546.4</v>
      </c>
      <c r="K1240" s="1" t="n">
        <v>1442.2</v>
      </c>
      <c r="L1240" s="26" t="n">
        <v>0.577</v>
      </c>
      <c r="M1240" s="1" t="n">
        <v>15.3</v>
      </c>
      <c r="N1240" s="1" t="n">
        <v>19.6</v>
      </c>
      <c r="O1240" s="1" t="n">
        <v>1</v>
      </c>
      <c r="P1240" s="1" t="n">
        <v>0.9</v>
      </c>
      <c r="Q1240" s="1" t="n">
        <v>1</v>
      </c>
      <c r="R1240" s="1" t="n">
        <v>-1.2</v>
      </c>
      <c r="S1240" s="1" t="n">
        <v>1.5</v>
      </c>
      <c r="T1240" s="1" t="n">
        <v>1545.2</v>
      </c>
      <c r="U1240" s="1" t="n">
        <v>1443.7</v>
      </c>
      <c r="V1240" s="1" t="s">
        <v>564</v>
      </c>
      <c r="W1240" s="1" t="s">
        <v>486</v>
      </c>
    </row>
    <row r="1241" customFormat="false" ht="15" hidden="false" customHeight="true" outlineLevel="0" collapsed="false">
      <c r="A1241" s="1" t="n">
        <v>1240</v>
      </c>
      <c r="B1241" s="24" t="s">
        <v>1334</v>
      </c>
      <c r="C1241" s="1" t="s">
        <v>32</v>
      </c>
      <c r="D1241" s="1" t="s">
        <v>197</v>
      </c>
      <c r="E1241" s="1" t="s">
        <v>198</v>
      </c>
      <c r="F1241" s="1" t="n">
        <v>1</v>
      </c>
      <c r="G1241" s="1" t="n">
        <v>1</v>
      </c>
      <c r="H1241" s="25" t="s">
        <v>239</v>
      </c>
      <c r="I1241" s="1" t="n">
        <v>0</v>
      </c>
      <c r="J1241" s="1" t="n">
        <v>1609.5</v>
      </c>
      <c r="K1241" s="1" t="n">
        <v>1488.8</v>
      </c>
      <c r="L1241" s="26" t="n">
        <v>0.6</v>
      </c>
      <c r="M1241" s="1" t="n">
        <v>18</v>
      </c>
      <c r="N1241" s="1" t="n">
        <v>19.6</v>
      </c>
      <c r="O1241" s="1" t="n">
        <v>1</v>
      </c>
      <c r="P1241" s="1" t="n">
        <v>0.9</v>
      </c>
      <c r="Q1241" s="1" t="n">
        <v>1</v>
      </c>
      <c r="R1241" s="1" t="n">
        <v>-1.8</v>
      </c>
      <c r="S1241" s="1" t="n">
        <v>2</v>
      </c>
      <c r="T1241" s="1" t="n">
        <v>1607.7</v>
      </c>
      <c r="U1241" s="1" t="n">
        <v>1490.8</v>
      </c>
      <c r="V1241" s="1" t="s">
        <v>519</v>
      </c>
      <c r="W1241" s="1" t="s">
        <v>483</v>
      </c>
    </row>
    <row r="1242" customFormat="false" ht="15" hidden="false" customHeight="true" outlineLevel="0" collapsed="false">
      <c r="A1242" s="1" t="n">
        <v>1241</v>
      </c>
      <c r="B1242" s="24" t="s">
        <v>1334</v>
      </c>
      <c r="C1242" s="1" t="s">
        <v>32</v>
      </c>
      <c r="D1242" s="1" t="s">
        <v>184</v>
      </c>
      <c r="E1242" s="1" t="s">
        <v>192</v>
      </c>
      <c r="F1242" s="1" t="n">
        <v>0</v>
      </c>
      <c r="G1242" s="1" t="n">
        <v>2</v>
      </c>
      <c r="H1242" s="28" t="s">
        <v>246</v>
      </c>
      <c r="I1242" s="1" t="n">
        <v>2</v>
      </c>
      <c r="J1242" s="1" t="n">
        <v>1708.4</v>
      </c>
      <c r="K1242" s="1" t="n">
        <v>1507.4</v>
      </c>
      <c r="L1242" s="26" t="n">
        <v>0.705</v>
      </c>
      <c r="M1242" s="1" t="n">
        <v>35</v>
      </c>
      <c r="N1242" s="1" t="n">
        <v>45.6</v>
      </c>
      <c r="O1242" s="1" t="n">
        <v>1.5</v>
      </c>
      <c r="P1242" s="1" t="n">
        <v>1.35</v>
      </c>
      <c r="Q1242" s="1" t="n">
        <v>1.15</v>
      </c>
      <c r="R1242" s="1" t="n">
        <v>-24.7</v>
      </c>
      <c r="S1242" s="1" t="n">
        <v>41.3</v>
      </c>
      <c r="T1242" s="1" t="n">
        <v>1683.8</v>
      </c>
      <c r="U1242" s="1" t="n">
        <v>1548.7</v>
      </c>
      <c r="V1242" s="1" t="s">
        <v>667</v>
      </c>
      <c r="W1242" s="1" t="s">
        <v>568</v>
      </c>
    </row>
    <row r="1243" customFormat="false" ht="15" hidden="false" customHeight="true" outlineLevel="0" collapsed="false">
      <c r="A1243" s="1" t="n">
        <v>1242</v>
      </c>
      <c r="B1243" s="24" t="s">
        <v>1334</v>
      </c>
      <c r="C1243" s="1" t="s">
        <v>32</v>
      </c>
      <c r="D1243" s="1" t="s">
        <v>15</v>
      </c>
      <c r="E1243" s="1" t="s">
        <v>186</v>
      </c>
      <c r="F1243" s="1" t="n">
        <v>2</v>
      </c>
      <c r="G1243" s="1" t="n">
        <v>3</v>
      </c>
      <c r="H1243" s="28" t="s">
        <v>246</v>
      </c>
      <c r="I1243" s="1" t="n">
        <v>1</v>
      </c>
      <c r="J1243" s="1" t="n">
        <v>1780.8</v>
      </c>
      <c r="K1243" s="1" t="n">
        <v>1470.6</v>
      </c>
      <c r="L1243" s="26" t="n">
        <v>0.817</v>
      </c>
      <c r="M1243" s="1" t="n">
        <v>35</v>
      </c>
      <c r="N1243" s="1" t="n">
        <v>45.5</v>
      </c>
      <c r="O1243" s="1" t="n">
        <v>1.78</v>
      </c>
      <c r="P1243" s="1" t="n">
        <v>1.35</v>
      </c>
      <c r="Q1243" s="1" t="n">
        <v>1</v>
      </c>
      <c r="R1243" s="1" t="n">
        <v>-28.6</v>
      </c>
      <c r="S1243" s="1" t="n">
        <v>41.8</v>
      </c>
      <c r="T1243" s="1" t="n">
        <v>1752.2</v>
      </c>
      <c r="U1243" s="1" t="n">
        <v>1512.3</v>
      </c>
      <c r="V1243" s="1" t="s">
        <v>481</v>
      </c>
      <c r="W1243" s="1" t="s">
        <v>791</v>
      </c>
    </row>
    <row r="1244" customFormat="false" ht="15" hidden="false" customHeight="true" outlineLevel="0" collapsed="false">
      <c r="A1244" s="1" t="n">
        <v>1243</v>
      </c>
      <c r="B1244" s="24" t="s">
        <v>1334</v>
      </c>
      <c r="C1244" s="1" t="s">
        <v>32</v>
      </c>
      <c r="D1244" s="1" t="s">
        <v>194</v>
      </c>
      <c r="E1244" s="1" t="s">
        <v>190</v>
      </c>
      <c r="F1244" s="1" t="n">
        <v>2</v>
      </c>
      <c r="G1244" s="1" t="n">
        <v>2</v>
      </c>
      <c r="H1244" s="25" t="s">
        <v>239</v>
      </c>
      <c r="I1244" s="1" t="n">
        <v>0</v>
      </c>
      <c r="J1244" s="1" t="n">
        <v>1463.3</v>
      </c>
      <c r="K1244" s="1" t="n">
        <v>1568</v>
      </c>
      <c r="L1244" s="26" t="n">
        <v>0.291</v>
      </c>
      <c r="M1244" s="1" t="n">
        <v>18.6</v>
      </c>
      <c r="N1244" s="1" t="n">
        <v>18.6</v>
      </c>
      <c r="O1244" s="1" t="n">
        <v>1</v>
      </c>
      <c r="P1244" s="1" t="n">
        <v>1.15</v>
      </c>
      <c r="Q1244" s="1" t="n">
        <v>1</v>
      </c>
      <c r="R1244" s="1" t="n">
        <v>3.9</v>
      </c>
      <c r="S1244" s="1" t="n">
        <v>-3.9</v>
      </c>
      <c r="T1244" s="1" t="n">
        <v>1467.2</v>
      </c>
      <c r="U1244" s="1" t="n">
        <v>1564.1</v>
      </c>
      <c r="V1244" s="1" t="s">
        <v>546</v>
      </c>
      <c r="W1244" s="1" t="s">
        <v>595</v>
      </c>
    </row>
    <row r="1245" customFormat="false" ht="15" hidden="false" customHeight="true" outlineLevel="0" collapsed="false">
      <c r="A1245" s="1" t="n">
        <v>1244</v>
      </c>
      <c r="B1245" s="24" t="s">
        <v>1334</v>
      </c>
      <c r="C1245" s="1" t="s">
        <v>32</v>
      </c>
      <c r="D1245" s="1" t="s">
        <v>195</v>
      </c>
      <c r="E1245" s="1" t="s">
        <v>191</v>
      </c>
      <c r="F1245" s="1" t="n">
        <v>0</v>
      </c>
      <c r="G1245" s="1" t="n">
        <v>1</v>
      </c>
      <c r="H1245" s="28" t="s">
        <v>246</v>
      </c>
      <c r="I1245" s="1" t="n">
        <v>1</v>
      </c>
      <c r="J1245" s="1" t="n">
        <v>1561.9</v>
      </c>
      <c r="K1245" s="1" t="n">
        <v>1562.2</v>
      </c>
      <c r="L1245" s="26" t="n">
        <v>0.428</v>
      </c>
      <c r="M1245" s="1" t="n">
        <v>29.7</v>
      </c>
      <c r="N1245" s="1" t="n">
        <v>31</v>
      </c>
      <c r="O1245" s="1" t="n">
        <v>1</v>
      </c>
      <c r="P1245" s="1" t="n">
        <v>1.35</v>
      </c>
      <c r="Q1245" s="1" t="n">
        <v>1</v>
      </c>
      <c r="R1245" s="1" t="n">
        <v>-12.7</v>
      </c>
      <c r="S1245" s="1" t="n">
        <v>16.4</v>
      </c>
      <c r="T1245" s="1" t="n">
        <v>1549.2</v>
      </c>
      <c r="U1245" s="1" t="n">
        <v>1578.5</v>
      </c>
      <c r="V1245" s="1" t="s">
        <v>701</v>
      </c>
      <c r="W1245" s="1" t="s">
        <v>736</v>
      </c>
    </row>
    <row r="1246" customFormat="false" ht="15" hidden="false" customHeight="true" outlineLevel="0" collapsed="false">
      <c r="A1246" s="1" t="n">
        <v>1245</v>
      </c>
      <c r="B1246" s="24" t="s">
        <v>1335</v>
      </c>
      <c r="C1246" s="1" t="s">
        <v>29</v>
      </c>
      <c r="D1246" s="1" t="s">
        <v>153</v>
      </c>
      <c r="E1246" s="1" t="s">
        <v>125</v>
      </c>
      <c r="F1246" s="1" t="n">
        <v>1</v>
      </c>
      <c r="G1246" s="1" t="n">
        <v>0</v>
      </c>
      <c r="H1246" s="27" t="s">
        <v>242</v>
      </c>
      <c r="I1246" s="1" t="n">
        <v>1</v>
      </c>
      <c r="J1246" s="1" t="n">
        <v>1605.6</v>
      </c>
      <c r="K1246" s="1" t="n">
        <v>1429.4</v>
      </c>
      <c r="L1246" s="26" t="n">
        <v>0.674</v>
      </c>
      <c r="M1246" s="1" t="n">
        <v>19.7</v>
      </c>
      <c r="N1246" s="1" t="n">
        <v>13.3</v>
      </c>
      <c r="O1246" s="1" t="n">
        <v>0.78</v>
      </c>
      <c r="P1246" s="1" t="n">
        <v>1</v>
      </c>
      <c r="Q1246" s="1" t="n">
        <v>1</v>
      </c>
      <c r="R1246" s="1" t="n">
        <v>8.4</v>
      </c>
      <c r="S1246" s="1" t="n">
        <v>-4.3</v>
      </c>
      <c r="T1246" s="1" t="n">
        <v>1614</v>
      </c>
      <c r="U1246" s="1" t="n">
        <v>1425.1</v>
      </c>
      <c r="V1246" s="1" t="s">
        <v>488</v>
      </c>
      <c r="W1246" s="1" t="s">
        <v>492</v>
      </c>
    </row>
    <row r="1247" customFormat="false" ht="15" hidden="false" customHeight="true" outlineLevel="0" collapsed="false">
      <c r="A1247" s="1" t="n">
        <v>1246</v>
      </c>
      <c r="B1247" s="24" t="s">
        <v>1335</v>
      </c>
      <c r="C1247" s="1" t="s">
        <v>29</v>
      </c>
      <c r="D1247" s="1" t="s">
        <v>21</v>
      </c>
      <c r="E1247" s="1" t="s">
        <v>133</v>
      </c>
      <c r="F1247" s="1" t="n">
        <v>3</v>
      </c>
      <c r="G1247" s="1" t="n">
        <v>1</v>
      </c>
      <c r="H1247" s="27" t="s">
        <v>242</v>
      </c>
      <c r="I1247" s="1" t="n">
        <v>2</v>
      </c>
      <c r="J1247" s="1" t="n">
        <v>1761.7</v>
      </c>
      <c r="K1247" s="1" t="n">
        <v>1388.5</v>
      </c>
      <c r="L1247" s="26" t="n">
        <v>0.865</v>
      </c>
      <c r="M1247" s="1" t="n">
        <v>15.2</v>
      </c>
      <c r="N1247" s="1" t="n">
        <v>11.1</v>
      </c>
      <c r="O1247" s="1" t="n">
        <v>0.6</v>
      </c>
      <c r="P1247" s="1" t="n">
        <v>1</v>
      </c>
      <c r="Q1247" s="1" t="n">
        <v>1.15</v>
      </c>
      <c r="R1247" s="1" t="n">
        <v>5.1</v>
      </c>
      <c r="S1247" s="1" t="n">
        <v>-1.5</v>
      </c>
      <c r="T1247" s="1" t="n">
        <v>1766.8</v>
      </c>
      <c r="U1247" s="1" t="n">
        <v>1387</v>
      </c>
      <c r="V1247" s="1" t="s">
        <v>511</v>
      </c>
      <c r="W1247" s="1" t="s">
        <v>532</v>
      </c>
    </row>
    <row r="1248" customFormat="false" ht="15" hidden="false" customHeight="true" outlineLevel="0" collapsed="false">
      <c r="A1248" s="1" t="n">
        <v>1247</v>
      </c>
      <c r="B1248" s="24" t="s">
        <v>1335</v>
      </c>
      <c r="C1248" s="1" t="s">
        <v>29</v>
      </c>
      <c r="D1248" s="1" t="s">
        <v>129</v>
      </c>
      <c r="E1248" s="1" t="s">
        <v>122</v>
      </c>
      <c r="F1248" s="1" t="n">
        <v>2</v>
      </c>
      <c r="G1248" s="1" t="n">
        <v>1</v>
      </c>
      <c r="H1248" s="27" t="s">
        <v>242</v>
      </c>
      <c r="I1248" s="1" t="n">
        <v>1</v>
      </c>
      <c r="J1248" s="1" t="n">
        <v>1614.3</v>
      </c>
      <c r="K1248" s="1" t="n">
        <v>1589.8</v>
      </c>
      <c r="L1248" s="26" t="n">
        <v>0.463</v>
      </c>
      <c r="M1248" s="1" t="n">
        <v>21.3</v>
      </c>
      <c r="N1248" s="1" t="n">
        <v>20.3</v>
      </c>
      <c r="O1248" s="1" t="n">
        <v>0.97</v>
      </c>
      <c r="P1248" s="1" t="n">
        <v>1</v>
      </c>
      <c r="Q1248" s="1" t="n">
        <v>1</v>
      </c>
      <c r="R1248" s="1" t="n">
        <v>13.6</v>
      </c>
      <c r="S1248" s="1" t="n">
        <v>-10.9</v>
      </c>
      <c r="T1248" s="1" t="n">
        <v>1627.8</v>
      </c>
      <c r="U1248" s="1" t="n">
        <v>1578.9</v>
      </c>
      <c r="V1248" s="1" t="s">
        <v>629</v>
      </c>
      <c r="W1248" s="1" t="s">
        <v>558</v>
      </c>
    </row>
    <row r="1249" customFormat="false" ht="15" hidden="false" customHeight="true" outlineLevel="0" collapsed="false">
      <c r="A1249" s="1" t="n">
        <v>1248</v>
      </c>
      <c r="B1249" s="24" t="s">
        <v>1336</v>
      </c>
      <c r="C1249" s="1" t="s">
        <v>30</v>
      </c>
      <c r="D1249" s="1" t="s">
        <v>119</v>
      </c>
      <c r="E1249" s="1" t="s">
        <v>181</v>
      </c>
      <c r="F1249" s="1" t="n">
        <v>1</v>
      </c>
      <c r="G1249" s="1" t="n">
        <v>0</v>
      </c>
      <c r="H1249" s="27" t="s">
        <v>242</v>
      </c>
      <c r="I1249" s="1" t="n">
        <v>1</v>
      </c>
      <c r="J1249" s="1" t="n">
        <v>1471.9</v>
      </c>
      <c r="K1249" s="1" t="n">
        <v>1624.2</v>
      </c>
      <c r="L1249" s="26" t="n">
        <v>0.238</v>
      </c>
      <c r="M1249" s="1" t="n">
        <v>27</v>
      </c>
      <c r="N1249" s="1" t="n">
        <v>30.4</v>
      </c>
      <c r="O1249" s="1" t="n">
        <v>1.38</v>
      </c>
      <c r="P1249" s="1" t="n">
        <v>1</v>
      </c>
      <c r="Q1249" s="1" t="n">
        <v>1</v>
      </c>
      <c r="R1249" s="1" t="n">
        <v>23.3</v>
      </c>
      <c r="S1249" s="1" t="n">
        <v>-23.2</v>
      </c>
      <c r="T1249" s="1" t="n">
        <v>1495.2</v>
      </c>
      <c r="U1249" s="1" t="n">
        <v>1601.1</v>
      </c>
      <c r="V1249" s="1" t="s">
        <v>555</v>
      </c>
      <c r="W1249" s="1" t="s">
        <v>539</v>
      </c>
    </row>
    <row r="1250" customFormat="false" ht="15" hidden="false" customHeight="true" outlineLevel="0" collapsed="false">
      <c r="A1250" s="1" t="n">
        <v>1249</v>
      </c>
      <c r="B1250" s="24" t="s">
        <v>1337</v>
      </c>
      <c r="C1250" s="1" t="s">
        <v>33</v>
      </c>
      <c r="D1250" s="1" t="s">
        <v>171</v>
      </c>
      <c r="E1250" s="1" t="s">
        <v>17</v>
      </c>
      <c r="F1250" s="1" t="n">
        <v>1</v>
      </c>
      <c r="G1250" s="1" t="n">
        <v>4</v>
      </c>
      <c r="H1250" s="28" t="s">
        <v>246</v>
      </c>
      <c r="I1250" s="1" t="n">
        <v>3</v>
      </c>
      <c r="J1250" s="1" t="n">
        <v>1555.3</v>
      </c>
      <c r="K1250" s="1" t="n">
        <v>1776.1</v>
      </c>
      <c r="L1250" s="26" t="n">
        <v>0.174</v>
      </c>
      <c r="M1250" s="1" t="n">
        <v>27.8</v>
      </c>
      <c r="N1250" s="1" t="n">
        <v>30.5</v>
      </c>
      <c r="O1250" s="1" t="n">
        <v>0.72</v>
      </c>
      <c r="P1250" s="1" t="n">
        <v>1.35</v>
      </c>
      <c r="Q1250" s="1" t="n">
        <v>1.3</v>
      </c>
      <c r="R1250" s="1" t="n">
        <v>-4.8</v>
      </c>
      <c r="S1250" s="1" t="n">
        <v>14.5</v>
      </c>
      <c r="T1250" s="1" t="n">
        <v>1550.5</v>
      </c>
      <c r="U1250" s="1" t="n">
        <v>1790.6</v>
      </c>
      <c r="V1250" s="1" t="s">
        <v>585</v>
      </c>
      <c r="W1250" s="1" t="s">
        <v>431</v>
      </c>
    </row>
    <row r="1251" customFormat="false" ht="15" hidden="false" customHeight="true" outlineLevel="0" collapsed="false">
      <c r="A1251" s="1" t="n">
        <v>1250</v>
      </c>
      <c r="B1251" s="24" t="s">
        <v>1338</v>
      </c>
      <c r="C1251" s="1" t="s">
        <v>31</v>
      </c>
      <c r="D1251" s="1" t="s">
        <v>174</v>
      </c>
      <c r="E1251" s="1" t="s">
        <v>145</v>
      </c>
      <c r="F1251" s="1" t="n">
        <v>2</v>
      </c>
      <c r="G1251" s="1" t="n">
        <v>3</v>
      </c>
      <c r="H1251" s="28" t="s">
        <v>246</v>
      </c>
      <c r="I1251" s="1" t="n">
        <v>1</v>
      </c>
      <c r="J1251" s="1" t="n">
        <v>1467.3</v>
      </c>
      <c r="K1251" s="1" t="n">
        <v>1579</v>
      </c>
      <c r="L1251" s="26" t="n">
        <v>0.283</v>
      </c>
      <c r="M1251" s="1" t="n">
        <v>22.1</v>
      </c>
      <c r="N1251" s="1" t="n">
        <v>18.8</v>
      </c>
      <c r="O1251" s="1" t="n">
        <v>0.86</v>
      </c>
      <c r="P1251" s="1" t="n">
        <v>1.35</v>
      </c>
      <c r="Q1251" s="1" t="n">
        <v>1</v>
      </c>
      <c r="R1251" s="1" t="n">
        <v>-6.2</v>
      </c>
      <c r="S1251" s="1" t="n">
        <v>7.2</v>
      </c>
      <c r="T1251" s="1" t="n">
        <v>1461.1</v>
      </c>
      <c r="U1251" s="1" t="n">
        <v>1586.2</v>
      </c>
      <c r="V1251" s="1" t="s">
        <v>462</v>
      </c>
      <c r="W1251" s="1" t="s">
        <v>651</v>
      </c>
    </row>
    <row r="1252" customFormat="false" ht="15" hidden="false" customHeight="true" outlineLevel="0" collapsed="false">
      <c r="A1252" s="1" t="n">
        <v>1251</v>
      </c>
      <c r="B1252" s="24" t="s">
        <v>1339</v>
      </c>
      <c r="C1252" s="1" t="s">
        <v>30</v>
      </c>
      <c r="D1252" s="1" t="s">
        <v>151</v>
      </c>
      <c r="E1252" s="1" t="s">
        <v>175</v>
      </c>
      <c r="F1252" s="1" t="n">
        <v>2</v>
      </c>
      <c r="G1252" s="1" t="n">
        <v>1</v>
      </c>
      <c r="H1252" s="27" t="s">
        <v>242</v>
      </c>
      <c r="I1252" s="1" t="n">
        <v>1</v>
      </c>
      <c r="J1252" s="1" t="n">
        <v>1499.8</v>
      </c>
      <c r="K1252" s="1" t="n">
        <v>1423.6</v>
      </c>
      <c r="L1252" s="26" t="n">
        <v>0.538</v>
      </c>
      <c r="M1252" s="1" t="n">
        <v>18.1</v>
      </c>
      <c r="N1252" s="1" t="n">
        <v>14.6</v>
      </c>
      <c r="O1252" s="1" t="n">
        <v>0.9</v>
      </c>
      <c r="P1252" s="1" t="n">
        <v>1</v>
      </c>
      <c r="Q1252" s="1" t="n">
        <v>1</v>
      </c>
      <c r="R1252" s="1" t="n">
        <v>10.2</v>
      </c>
      <c r="S1252" s="1" t="n">
        <v>-6.8</v>
      </c>
      <c r="T1252" s="1" t="n">
        <v>1510</v>
      </c>
      <c r="U1252" s="1" t="n">
        <v>1416.9</v>
      </c>
      <c r="V1252" s="1" t="s">
        <v>724</v>
      </c>
      <c r="W1252" s="1" t="s">
        <v>445</v>
      </c>
    </row>
    <row r="1253" customFormat="false" ht="15" hidden="false" customHeight="true" outlineLevel="0" collapsed="false">
      <c r="A1253" s="1" t="n">
        <v>1252</v>
      </c>
      <c r="B1253" s="24" t="s">
        <v>1339</v>
      </c>
      <c r="C1253" s="1" t="s">
        <v>32</v>
      </c>
      <c r="D1253" s="1" t="s">
        <v>189</v>
      </c>
      <c r="E1253" s="1" t="s">
        <v>185</v>
      </c>
      <c r="F1253" s="1" t="n">
        <v>0</v>
      </c>
      <c r="G1253" s="1" t="n">
        <v>0</v>
      </c>
      <c r="H1253" s="25" t="s">
        <v>239</v>
      </c>
      <c r="I1253" s="1" t="n">
        <v>0</v>
      </c>
      <c r="J1253" s="1" t="n">
        <v>1582.3</v>
      </c>
      <c r="K1253" s="1" t="n">
        <v>1565</v>
      </c>
      <c r="L1253" s="26" t="n">
        <v>0.453</v>
      </c>
      <c r="M1253" s="1" t="n">
        <v>20.7</v>
      </c>
      <c r="N1253" s="1" t="n">
        <v>23</v>
      </c>
      <c r="O1253" s="1" t="n">
        <v>1</v>
      </c>
      <c r="P1253" s="1" t="n">
        <v>0.9</v>
      </c>
      <c r="Q1253" s="1" t="n">
        <v>1</v>
      </c>
      <c r="R1253" s="1" t="n">
        <v>1</v>
      </c>
      <c r="S1253" s="1" t="n">
        <v>-1.1</v>
      </c>
      <c r="T1253" s="1" t="n">
        <v>1583.3</v>
      </c>
      <c r="U1253" s="1" t="n">
        <v>1563.9</v>
      </c>
      <c r="V1253" s="1" t="s">
        <v>577</v>
      </c>
      <c r="W1253" s="1" t="s">
        <v>1242</v>
      </c>
    </row>
    <row r="1254" customFormat="false" ht="15" hidden="false" customHeight="true" outlineLevel="0" collapsed="false">
      <c r="A1254" s="1" t="n">
        <v>1253</v>
      </c>
      <c r="B1254" s="24" t="s">
        <v>1339</v>
      </c>
      <c r="C1254" s="1" t="s">
        <v>29</v>
      </c>
      <c r="D1254" s="1" t="s">
        <v>152</v>
      </c>
      <c r="E1254" s="1" t="s">
        <v>138</v>
      </c>
      <c r="F1254" s="1" t="n">
        <v>0</v>
      </c>
      <c r="G1254" s="1" t="n">
        <v>1</v>
      </c>
      <c r="H1254" s="28" t="s">
        <v>246</v>
      </c>
      <c r="I1254" s="1" t="n">
        <v>1</v>
      </c>
      <c r="J1254" s="1" t="n">
        <v>1566.6</v>
      </c>
      <c r="K1254" s="1" t="n">
        <v>1550.2</v>
      </c>
      <c r="L1254" s="26" t="n">
        <v>0.452</v>
      </c>
      <c r="M1254" s="1" t="n">
        <v>30.9</v>
      </c>
      <c r="N1254" s="1" t="n">
        <v>32.3</v>
      </c>
      <c r="O1254" s="1" t="n">
        <v>1.04</v>
      </c>
      <c r="P1254" s="1" t="n">
        <v>1.35</v>
      </c>
      <c r="Q1254" s="1" t="n">
        <v>1</v>
      </c>
      <c r="R1254" s="1" t="n">
        <v>-14</v>
      </c>
      <c r="S1254" s="1" t="n">
        <v>17.8</v>
      </c>
      <c r="T1254" s="1" t="n">
        <v>1552.6</v>
      </c>
      <c r="U1254" s="1" t="n">
        <v>1568</v>
      </c>
      <c r="V1254" s="1" t="s">
        <v>822</v>
      </c>
      <c r="W1254" s="1" t="s">
        <v>634</v>
      </c>
    </row>
    <row r="1255" customFormat="false" ht="15" hidden="false" customHeight="true" outlineLevel="0" collapsed="false">
      <c r="A1255" s="1" t="n">
        <v>1254</v>
      </c>
      <c r="B1255" s="24" t="s">
        <v>1340</v>
      </c>
      <c r="C1255" s="1" t="s">
        <v>33</v>
      </c>
      <c r="D1255" s="1" t="s">
        <v>144</v>
      </c>
      <c r="E1255" s="1" t="s">
        <v>160</v>
      </c>
      <c r="F1255" s="1" t="n">
        <v>1</v>
      </c>
      <c r="G1255" s="1" t="n">
        <v>0</v>
      </c>
      <c r="H1255" s="27" t="s">
        <v>242</v>
      </c>
      <c r="I1255" s="1" t="n">
        <v>1</v>
      </c>
      <c r="J1255" s="1" t="n">
        <v>1605.1</v>
      </c>
      <c r="K1255" s="1" t="n">
        <v>1436.8</v>
      </c>
      <c r="L1255" s="26" t="n">
        <v>0.664</v>
      </c>
      <c r="M1255" s="1" t="n">
        <v>20</v>
      </c>
      <c r="N1255" s="1" t="n">
        <v>13.4</v>
      </c>
      <c r="O1255" s="1" t="n">
        <v>0.79</v>
      </c>
      <c r="P1255" s="1" t="n">
        <v>1</v>
      </c>
      <c r="Q1255" s="1" t="n">
        <v>1</v>
      </c>
      <c r="R1255" s="1" t="n">
        <v>8.7</v>
      </c>
      <c r="S1255" s="1" t="n">
        <v>-4.5</v>
      </c>
      <c r="T1255" s="1" t="n">
        <v>1613.8</v>
      </c>
      <c r="U1255" s="1" t="n">
        <v>1432.3</v>
      </c>
      <c r="V1255" s="1" t="s">
        <v>664</v>
      </c>
      <c r="W1255" s="1" t="s">
        <v>743</v>
      </c>
    </row>
    <row r="1256" customFormat="false" ht="15" hidden="false" customHeight="true" outlineLevel="0" collapsed="false">
      <c r="A1256" s="1" t="n">
        <v>1255</v>
      </c>
      <c r="B1256" s="24" t="s">
        <v>1341</v>
      </c>
      <c r="C1256" s="1" t="s">
        <v>31</v>
      </c>
      <c r="D1256" s="1" t="s">
        <v>19</v>
      </c>
      <c r="E1256" s="1" t="s">
        <v>148</v>
      </c>
      <c r="F1256" s="1" t="n">
        <v>3</v>
      </c>
      <c r="G1256" s="1" t="n">
        <v>2</v>
      </c>
      <c r="H1256" s="27" t="s">
        <v>242</v>
      </c>
      <c r="I1256" s="1" t="n">
        <v>1</v>
      </c>
      <c r="J1256" s="1" t="n">
        <v>1699.7</v>
      </c>
      <c r="K1256" s="1" t="n">
        <v>1418.8</v>
      </c>
      <c r="L1256" s="26" t="n">
        <v>0.791</v>
      </c>
      <c r="M1256" s="1" t="n">
        <v>12.3</v>
      </c>
      <c r="N1256" s="1" t="n">
        <v>10.5</v>
      </c>
      <c r="O1256" s="1" t="n">
        <v>0.65</v>
      </c>
      <c r="P1256" s="1" t="n">
        <v>1</v>
      </c>
      <c r="Q1256" s="1" t="n">
        <v>1</v>
      </c>
      <c r="R1256" s="1" t="n">
        <v>3.8</v>
      </c>
      <c r="S1256" s="1" t="n">
        <v>-2.2</v>
      </c>
      <c r="T1256" s="1" t="n">
        <v>1703.5</v>
      </c>
      <c r="U1256" s="1" t="n">
        <v>1416.6</v>
      </c>
      <c r="V1256" s="1" t="s">
        <v>617</v>
      </c>
      <c r="W1256" s="1" t="s">
        <v>492</v>
      </c>
    </row>
    <row r="1257" customFormat="false" ht="15" hidden="false" customHeight="true" outlineLevel="0" collapsed="false">
      <c r="A1257" s="1" t="n">
        <v>1256</v>
      </c>
      <c r="B1257" s="24" t="s">
        <v>1342</v>
      </c>
      <c r="C1257" s="1" t="s">
        <v>29</v>
      </c>
      <c r="D1257" s="1" t="s">
        <v>131</v>
      </c>
      <c r="E1257" s="1" t="s">
        <v>128</v>
      </c>
      <c r="F1257" s="1" t="n">
        <v>1</v>
      </c>
      <c r="G1257" s="1" t="n">
        <v>1</v>
      </c>
      <c r="H1257" s="25" t="s">
        <v>239</v>
      </c>
      <c r="I1257" s="1" t="n">
        <v>0</v>
      </c>
      <c r="J1257" s="1" t="n">
        <v>1512.1</v>
      </c>
      <c r="K1257" s="1" t="n">
        <v>1559.2</v>
      </c>
      <c r="L1257" s="26" t="n">
        <v>0.364</v>
      </c>
      <c r="M1257" s="1" t="n">
        <v>19.6</v>
      </c>
      <c r="N1257" s="1" t="n">
        <v>23</v>
      </c>
      <c r="O1257" s="1" t="n">
        <v>1</v>
      </c>
      <c r="P1257" s="1" t="n">
        <v>1.15</v>
      </c>
      <c r="Q1257" s="1" t="n">
        <v>1</v>
      </c>
      <c r="R1257" s="1" t="n">
        <v>2.7</v>
      </c>
      <c r="S1257" s="1" t="n">
        <v>-3.1</v>
      </c>
      <c r="T1257" s="1" t="n">
        <v>1514.7</v>
      </c>
      <c r="U1257" s="1" t="n">
        <v>1556.1</v>
      </c>
      <c r="V1257" s="1" t="s">
        <v>765</v>
      </c>
      <c r="W1257" s="1" t="s">
        <v>719</v>
      </c>
    </row>
    <row r="1258" customFormat="false" ht="15" hidden="false" customHeight="true" outlineLevel="0" collapsed="false">
      <c r="A1258" s="1" t="n">
        <v>1257</v>
      </c>
      <c r="B1258" s="24" t="s">
        <v>1343</v>
      </c>
      <c r="C1258" s="1" t="s">
        <v>33</v>
      </c>
      <c r="D1258" s="1" t="s">
        <v>135</v>
      </c>
      <c r="E1258" s="1" t="s">
        <v>157</v>
      </c>
      <c r="F1258" s="1" t="n">
        <v>0</v>
      </c>
      <c r="G1258" s="1" t="n">
        <v>1</v>
      </c>
      <c r="H1258" s="28" t="s">
        <v>246</v>
      </c>
      <c r="I1258" s="1" t="n">
        <v>1</v>
      </c>
      <c r="J1258" s="1" t="n">
        <v>1651.3</v>
      </c>
      <c r="K1258" s="1" t="n">
        <v>1525.1</v>
      </c>
      <c r="L1258" s="26" t="n">
        <v>0.608</v>
      </c>
      <c r="M1258" s="1" t="n">
        <v>40</v>
      </c>
      <c r="N1258" s="1" t="n">
        <v>34.7</v>
      </c>
      <c r="O1258" s="1" t="n">
        <v>1.32</v>
      </c>
      <c r="P1258" s="1" t="n">
        <v>1.35</v>
      </c>
      <c r="Q1258" s="1" t="n">
        <v>1</v>
      </c>
      <c r="R1258" s="1" t="n">
        <v>-24.3</v>
      </c>
      <c r="S1258" s="1" t="n">
        <v>24.6</v>
      </c>
      <c r="T1258" s="1" t="n">
        <v>1627</v>
      </c>
      <c r="U1258" s="1" t="n">
        <v>1549.7</v>
      </c>
      <c r="V1258" s="1" t="s">
        <v>558</v>
      </c>
      <c r="W1258" s="1" t="s">
        <v>568</v>
      </c>
    </row>
    <row r="1259" customFormat="false" ht="15" hidden="false" customHeight="true" outlineLevel="0" collapsed="false">
      <c r="A1259" s="1" t="n">
        <v>1258</v>
      </c>
      <c r="B1259" s="24" t="s">
        <v>1344</v>
      </c>
      <c r="C1259" s="1" t="s">
        <v>31</v>
      </c>
      <c r="D1259" s="1" t="s">
        <v>163</v>
      </c>
      <c r="E1259" s="1" t="s">
        <v>164</v>
      </c>
      <c r="F1259" s="1" t="n">
        <v>1</v>
      </c>
      <c r="G1259" s="1" t="n">
        <v>2</v>
      </c>
      <c r="H1259" s="28" t="s">
        <v>246</v>
      </c>
      <c r="I1259" s="1" t="n">
        <v>1</v>
      </c>
      <c r="J1259" s="1" t="n">
        <v>1489.8</v>
      </c>
      <c r="K1259" s="1" t="n">
        <v>1604.3</v>
      </c>
      <c r="L1259" s="26" t="n">
        <v>0.28</v>
      </c>
      <c r="M1259" s="1" t="n">
        <v>18.7</v>
      </c>
      <c r="N1259" s="1" t="n">
        <v>25.5</v>
      </c>
      <c r="O1259" s="1" t="n">
        <v>0.86</v>
      </c>
      <c r="P1259" s="1" t="n">
        <v>1.35</v>
      </c>
      <c r="Q1259" s="1" t="n">
        <v>1</v>
      </c>
      <c r="R1259" s="1" t="n">
        <v>-5.2</v>
      </c>
      <c r="S1259" s="1" t="n">
        <v>9.7</v>
      </c>
      <c r="T1259" s="1" t="n">
        <v>1484.6</v>
      </c>
      <c r="U1259" s="1" t="n">
        <v>1613.9</v>
      </c>
      <c r="V1259" s="1" t="s">
        <v>566</v>
      </c>
      <c r="W1259" s="1" t="s">
        <v>488</v>
      </c>
    </row>
    <row r="1260" customFormat="false" ht="15" hidden="false" customHeight="true" outlineLevel="0" collapsed="false">
      <c r="A1260" s="1" t="n">
        <v>1259</v>
      </c>
      <c r="B1260" s="24" t="s">
        <v>1345</v>
      </c>
      <c r="C1260" s="1" t="s">
        <v>30</v>
      </c>
      <c r="D1260" s="1" t="s">
        <v>115</v>
      </c>
      <c r="E1260" s="1" t="s">
        <v>182</v>
      </c>
      <c r="F1260" s="1" t="n">
        <v>2</v>
      </c>
      <c r="G1260" s="1" t="n">
        <v>1</v>
      </c>
      <c r="H1260" s="27" t="s">
        <v>242</v>
      </c>
      <c r="I1260" s="1" t="n">
        <v>1</v>
      </c>
      <c r="J1260" s="1" t="n">
        <v>1541.2</v>
      </c>
      <c r="K1260" s="1" t="n">
        <v>1689.2</v>
      </c>
      <c r="L1260" s="26" t="n">
        <v>0.242</v>
      </c>
      <c r="M1260" s="1" t="n">
        <v>27.4</v>
      </c>
      <c r="N1260" s="1" t="n">
        <v>28.6</v>
      </c>
      <c r="O1260" s="1" t="n">
        <v>1.37</v>
      </c>
      <c r="P1260" s="1" t="n">
        <v>1</v>
      </c>
      <c r="Q1260" s="1" t="n">
        <v>1</v>
      </c>
      <c r="R1260" s="1" t="n">
        <v>23.5</v>
      </c>
      <c r="S1260" s="1" t="n">
        <v>-21.7</v>
      </c>
      <c r="T1260" s="1" t="n">
        <v>1564.7</v>
      </c>
      <c r="U1260" s="1" t="n">
        <v>1667.5</v>
      </c>
      <c r="V1260" s="1" t="s">
        <v>422</v>
      </c>
      <c r="W1260" s="1" t="s">
        <v>667</v>
      </c>
    </row>
    <row r="1261" customFormat="false" ht="15" hidden="false" customHeight="true" outlineLevel="0" collapsed="false">
      <c r="A1261" s="1" t="n">
        <v>1260</v>
      </c>
      <c r="B1261" s="24" t="s">
        <v>1346</v>
      </c>
      <c r="C1261" s="1" t="s">
        <v>31</v>
      </c>
      <c r="D1261" s="1" t="s">
        <v>22</v>
      </c>
      <c r="E1261" s="1" t="s">
        <v>140</v>
      </c>
      <c r="F1261" s="1" t="n">
        <v>2</v>
      </c>
      <c r="G1261" s="1" t="n">
        <v>1</v>
      </c>
      <c r="H1261" s="27" t="s">
        <v>242</v>
      </c>
      <c r="I1261" s="1" t="n">
        <v>1</v>
      </c>
      <c r="J1261" s="1" t="n">
        <v>1680.9</v>
      </c>
      <c r="K1261" s="1" t="n">
        <v>1589.6</v>
      </c>
      <c r="L1261" s="26" t="n">
        <v>0.559</v>
      </c>
      <c r="M1261" s="1" t="n">
        <v>17.7</v>
      </c>
      <c r="N1261" s="1" t="n">
        <v>14.3</v>
      </c>
      <c r="O1261" s="1" t="n">
        <v>0.89</v>
      </c>
      <c r="P1261" s="1" t="n">
        <v>1</v>
      </c>
      <c r="Q1261" s="1" t="n">
        <v>1</v>
      </c>
      <c r="R1261" s="1" t="n">
        <v>9.6</v>
      </c>
      <c r="S1261" s="1" t="n">
        <v>-6.3</v>
      </c>
      <c r="T1261" s="1" t="n">
        <v>1690.5</v>
      </c>
      <c r="U1261" s="1" t="n">
        <v>1583.3</v>
      </c>
      <c r="V1261" s="1" t="s">
        <v>1114</v>
      </c>
      <c r="W1261" s="1" t="s">
        <v>466</v>
      </c>
    </row>
    <row r="1262" customFormat="false" ht="15" hidden="false" customHeight="true" outlineLevel="0" collapsed="false">
      <c r="A1262" s="1" t="n">
        <v>1261</v>
      </c>
      <c r="B1262" s="24" t="s">
        <v>1346</v>
      </c>
      <c r="C1262" s="1" t="s">
        <v>29</v>
      </c>
      <c r="D1262" s="1" t="s">
        <v>180</v>
      </c>
      <c r="E1262" s="1" t="s">
        <v>127</v>
      </c>
      <c r="F1262" s="1" t="n">
        <v>2</v>
      </c>
      <c r="G1262" s="1" t="n">
        <v>2</v>
      </c>
      <c r="H1262" s="25" t="s">
        <v>239</v>
      </c>
      <c r="I1262" s="1" t="n">
        <v>0</v>
      </c>
      <c r="J1262" s="1" t="n">
        <v>1552.6</v>
      </c>
      <c r="K1262" s="1" t="n">
        <v>1617.8</v>
      </c>
      <c r="L1262" s="26" t="n">
        <v>0.34</v>
      </c>
      <c r="M1262" s="1" t="n">
        <v>24</v>
      </c>
      <c r="N1262" s="1" t="n">
        <v>18.6</v>
      </c>
      <c r="O1262" s="1" t="n">
        <v>1</v>
      </c>
      <c r="P1262" s="1" t="n">
        <v>1.15</v>
      </c>
      <c r="Q1262" s="1" t="n">
        <v>1</v>
      </c>
      <c r="R1262" s="1" t="n">
        <v>3.8</v>
      </c>
      <c r="S1262" s="1" t="n">
        <v>-3</v>
      </c>
      <c r="T1262" s="1" t="n">
        <v>1556.4</v>
      </c>
      <c r="U1262" s="1" t="n">
        <v>1614.8</v>
      </c>
      <c r="V1262" s="1" t="s">
        <v>652</v>
      </c>
      <c r="W1262" s="1" t="s">
        <v>589</v>
      </c>
    </row>
    <row r="1263" customFormat="false" ht="15" hidden="false" customHeight="true" outlineLevel="0" collapsed="false">
      <c r="A1263" s="1" t="n">
        <v>1262</v>
      </c>
      <c r="B1263" s="24" t="s">
        <v>1346</v>
      </c>
      <c r="C1263" s="1" t="s">
        <v>29</v>
      </c>
      <c r="D1263" s="1" t="s">
        <v>162</v>
      </c>
      <c r="E1263" s="1" t="s">
        <v>179</v>
      </c>
      <c r="F1263" s="1" t="n">
        <v>1</v>
      </c>
      <c r="G1263" s="1" t="n">
        <v>0</v>
      </c>
      <c r="H1263" s="27" t="s">
        <v>242</v>
      </c>
      <c r="I1263" s="1" t="n">
        <v>1</v>
      </c>
      <c r="J1263" s="1" t="n">
        <v>1582.4</v>
      </c>
      <c r="K1263" s="1" t="n">
        <v>1414.1</v>
      </c>
      <c r="L1263" s="26" t="n">
        <v>0.664</v>
      </c>
      <c r="M1263" s="1" t="n">
        <v>15.4</v>
      </c>
      <c r="N1263" s="1" t="n">
        <v>13.4</v>
      </c>
      <c r="O1263" s="1" t="n">
        <v>0.79</v>
      </c>
      <c r="P1263" s="1" t="n">
        <v>1</v>
      </c>
      <c r="Q1263" s="1" t="n">
        <v>1</v>
      </c>
      <c r="R1263" s="1" t="n">
        <v>6.7</v>
      </c>
      <c r="S1263" s="1" t="n">
        <v>-4.5</v>
      </c>
      <c r="T1263" s="1" t="n">
        <v>1589.1</v>
      </c>
      <c r="U1263" s="1" t="n">
        <v>1409.6</v>
      </c>
      <c r="V1263" s="1" t="s">
        <v>635</v>
      </c>
      <c r="W1263" s="1" t="s">
        <v>743</v>
      </c>
    </row>
    <row r="1264" customFormat="false" ht="15" hidden="false" customHeight="true" outlineLevel="0" collapsed="false">
      <c r="A1264" s="1" t="n">
        <v>1263</v>
      </c>
      <c r="B1264" s="24" t="s">
        <v>1346</v>
      </c>
      <c r="C1264" s="1" t="s">
        <v>33</v>
      </c>
      <c r="D1264" s="1" t="s">
        <v>134</v>
      </c>
      <c r="E1264" s="1" t="s">
        <v>156</v>
      </c>
      <c r="F1264" s="1" t="n">
        <v>2</v>
      </c>
      <c r="G1264" s="1" t="n">
        <v>0</v>
      </c>
      <c r="H1264" s="27" t="s">
        <v>242</v>
      </c>
      <c r="I1264" s="1" t="n">
        <v>2</v>
      </c>
      <c r="J1264" s="1" t="n">
        <v>1555.3</v>
      </c>
      <c r="K1264" s="1" t="n">
        <v>1516.2</v>
      </c>
      <c r="L1264" s="26" t="n">
        <v>0.484</v>
      </c>
      <c r="M1264" s="1" t="n">
        <v>25.2</v>
      </c>
      <c r="N1264" s="1" t="n">
        <v>20.8</v>
      </c>
      <c r="O1264" s="1" t="n">
        <v>0.95</v>
      </c>
      <c r="P1264" s="1" t="n">
        <v>1</v>
      </c>
      <c r="Q1264" s="1" t="n">
        <v>1.15</v>
      </c>
      <c r="R1264" s="1" t="n">
        <v>18</v>
      </c>
      <c r="S1264" s="1" t="n">
        <v>-10.7</v>
      </c>
      <c r="T1264" s="1" t="n">
        <v>1573.3</v>
      </c>
      <c r="U1264" s="1" t="n">
        <v>1505.5</v>
      </c>
      <c r="V1264" s="1" t="s">
        <v>772</v>
      </c>
      <c r="W1264" s="1" t="s">
        <v>683</v>
      </c>
    </row>
    <row r="1265" customFormat="false" ht="15" hidden="false" customHeight="true" outlineLevel="0" collapsed="false">
      <c r="A1265" s="1" t="n">
        <v>1264</v>
      </c>
      <c r="B1265" s="24" t="s">
        <v>1347</v>
      </c>
      <c r="C1265" s="1" t="s">
        <v>32</v>
      </c>
      <c r="D1265" s="1" t="s">
        <v>196</v>
      </c>
      <c r="E1265" s="1" t="s">
        <v>188</v>
      </c>
      <c r="F1265" s="1" t="n">
        <v>1</v>
      </c>
      <c r="G1265" s="1" t="n">
        <v>2</v>
      </c>
      <c r="H1265" s="28" t="s">
        <v>246</v>
      </c>
      <c r="I1265" s="1" t="n">
        <v>1</v>
      </c>
      <c r="J1265" s="1" t="n">
        <v>1608.8</v>
      </c>
      <c r="K1265" s="1" t="n">
        <v>1466.1</v>
      </c>
      <c r="L1265" s="26" t="n">
        <v>0.63</v>
      </c>
      <c r="M1265" s="1" t="n">
        <v>34.8</v>
      </c>
      <c r="N1265" s="1" t="n">
        <v>31.1</v>
      </c>
      <c r="O1265" s="1" t="n">
        <v>1.36</v>
      </c>
      <c r="P1265" s="1" t="n">
        <v>1.35</v>
      </c>
      <c r="Q1265" s="1" t="n">
        <v>1</v>
      </c>
      <c r="R1265" s="1" t="n">
        <v>-21.9</v>
      </c>
      <c r="S1265" s="1" t="n">
        <v>22.7</v>
      </c>
      <c r="T1265" s="1" t="n">
        <v>1586.8</v>
      </c>
      <c r="U1265" s="1" t="n">
        <v>1488.8</v>
      </c>
      <c r="V1265" s="1" t="s">
        <v>754</v>
      </c>
      <c r="W1265" s="1" t="s">
        <v>651</v>
      </c>
    </row>
    <row r="1266" customFormat="false" ht="15" hidden="false" customHeight="true" outlineLevel="0" collapsed="false">
      <c r="A1266" s="1" t="n">
        <v>1265</v>
      </c>
      <c r="B1266" s="24" t="s">
        <v>1348</v>
      </c>
      <c r="C1266" s="1" t="s">
        <v>30</v>
      </c>
      <c r="D1266" s="1" t="s">
        <v>18</v>
      </c>
      <c r="E1266" s="1" t="s">
        <v>167</v>
      </c>
      <c r="F1266" s="1" t="n">
        <v>2</v>
      </c>
      <c r="G1266" s="1" t="n">
        <v>1</v>
      </c>
      <c r="H1266" s="27" t="s">
        <v>242</v>
      </c>
      <c r="I1266" s="1" t="n">
        <v>1</v>
      </c>
      <c r="J1266" s="1" t="n">
        <v>1670.5</v>
      </c>
      <c r="K1266" s="1" t="n">
        <v>1545.2</v>
      </c>
      <c r="L1266" s="26" t="n">
        <v>0.607</v>
      </c>
      <c r="M1266" s="1" t="n">
        <v>16.9</v>
      </c>
      <c r="N1266" s="1" t="n">
        <v>16</v>
      </c>
      <c r="O1266" s="1" t="n">
        <v>0.84</v>
      </c>
      <c r="P1266" s="1" t="n">
        <v>1</v>
      </c>
      <c r="Q1266" s="1" t="n">
        <v>1</v>
      </c>
      <c r="R1266" s="1" t="n">
        <v>8.3</v>
      </c>
      <c r="S1266" s="1" t="n">
        <v>-6.3</v>
      </c>
      <c r="T1266" s="1" t="n">
        <v>1678.8</v>
      </c>
      <c r="U1266" s="1" t="n">
        <v>1538.9</v>
      </c>
      <c r="V1266" s="1" t="s">
        <v>634</v>
      </c>
      <c r="W1266" s="1" t="s">
        <v>646</v>
      </c>
    </row>
    <row r="1267" customFormat="false" ht="15" hidden="false" customHeight="true" outlineLevel="0" collapsed="false">
      <c r="A1267" s="1" t="n">
        <v>1266</v>
      </c>
      <c r="B1267" s="24" t="s">
        <v>1349</v>
      </c>
      <c r="C1267" s="1" t="s">
        <v>33</v>
      </c>
      <c r="D1267" s="1" t="s">
        <v>120</v>
      </c>
      <c r="E1267" s="1" t="s">
        <v>150</v>
      </c>
      <c r="F1267" s="1" t="n">
        <v>1</v>
      </c>
      <c r="G1267" s="1" t="n">
        <v>1</v>
      </c>
      <c r="H1267" s="25" t="s">
        <v>239</v>
      </c>
      <c r="I1267" s="1" t="n">
        <v>0</v>
      </c>
      <c r="J1267" s="1" t="n">
        <v>1465.6</v>
      </c>
      <c r="K1267" s="1" t="n">
        <v>1452</v>
      </c>
      <c r="L1267" s="26" t="n">
        <v>0.448</v>
      </c>
      <c r="M1267" s="1" t="n">
        <v>18</v>
      </c>
      <c r="N1267" s="1" t="n">
        <v>19.6</v>
      </c>
      <c r="O1267" s="1" t="n">
        <v>1</v>
      </c>
      <c r="P1267" s="1" t="n">
        <v>0.9</v>
      </c>
      <c r="Q1267" s="1" t="n">
        <v>1</v>
      </c>
      <c r="R1267" s="1" t="n">
        <v>0.9</v>
      </c>
      <c r="S1267" s="1" t="n">
        <v>-1</v>
      </c>
      <c r="T1267" s="1" t="n">
        <v>1466.5</v>
      </c>
      <c r="U1267" s="1" t="n">
        <v>1450.9</v>
      </c>
      <c r="V1267" s="1" t="s">
        <v>501</v>
      </c>
      <c r="W1267" s="1" t="s">
        <v>663</v>
      </c>
    </row>
    <row r="1268" customFormat="false" ht="15" hidden="false" customHeight="true" outlineLevel="0" collapsed="false">
      <c r="A1268" s="1" t="n">
        <v>1267</v>
      </c>
      <c r="B1268" s="24" t="s">
        <v>1349</v>
      </c>
      <c r="C1268" s="1" t="s">
        <v>33</v>
      </c>
      <c r="D1268" s="1" t="s">
        <v>143</v>
      </c>
      <c r="E1268" s="1" t="s">
        <v>154</v>
      </c>
      <c r="F1268" s="1" t="n">
        <v>0</v>
      </c>
      <c r="G1268" s="1" t="n">
        <v>2</v>
      </c>
      <c r="H1268" s="28" t="s">
        <v>246</v>
      </c>
      <c r="I1268" s="1" t="n">
        <v>2</v>
      </c>
      <c r="J1268" s="1" t="n">
        <v>1458.4</v>
      </c>
      <c r="K1268" s="1" t="n">
        <v>1556.4</v>
      </c>
      <c r="L1268" s="26" t="n">
        <v>0.299</v>
      </c>
      <c r="M1268" s="1" t="n">
        <v>22</v>
      </c>
      <c r="N1268" s="1" t="n">
        <v>31.3</v>
      </c>
      <c r="O1268" s="1" t="n">
        <v>0.88</v>
      </c>
      <c r="P1268" s="1" t="n">
        <v>1.35</v>
      </c>
      <c r="Q1268" s="1" t="n">
        <v>1.15</v>
      </c>
      <c r="R1268" s="1" t="n">
        <v>-6.6</v>
      </c>
      <c r="S1268" s="1" t="n">
        <v>15.6</v>
      </c>
      <c r="T1268" s="1" t="n">
        <v>1451.8</v>
      </c>
      <c r="U1268" s="1" t="n">
        <v>1572.1</v>
      </c>
      <c r="V1268" s="1" t="s">
        <v>743</v>
      </c>
      <c r="W1268" s="1" t="s">
        <v>634</v>
      </c>
    </row>
    <row r="1269" customFormat="false" ht="15" hidden="false" customHeight="true" outlineLevel="0" collapsed="false">
      <c r="A1269" s="1" t="n">
        <v>1268</v>
      </c>
      <c r="B1269" s="24" t="s">
        <v>1349</v>
      </c>
      <c r="C1269" s="1" t="s">
        <v>33</v>
      </c>
      <c r="D1269" s="1" t="s">
        <v>159</v>
      </c>
      <c r="E1269" s="1" t="s">
        <v>161</v>
      </c>
      <c r="F1269" s="1" t="n">
        <v>0</v>
      </c>
      <c r="G1269" s="1" t="n">
        <v>1</v>
      </c>
      <c r="H1269" s="28" t="s">
        <v>246</v>
      </c>
      <c r="I1269" s="1" t="n">
        <v>1</v>
      </c>
      <c r="J1269" s="1" t="n">
        <v>1497.2</v>
      </c>
      <c r="K1269" s="1" t="n">
        <v>1609.3</v>
      </c>
      <c r="L1269" s="26" t="n">
        <v>0.282</v>
      </c>
      <c r="M1269" s="1" t="n">
        <v>19.7</v>
      </c>
      <c r="N1269" s="1" t="n">
        <v>29.4</v>
      </c>
      <c r="O1269" s="1" t="n">
        <v>0.86</v>
      </c>
      <c r="P1269" s="1" t="n">
        <v>1.35</v>
      </c>
      <c r="Q1269" s="1" t="n">
        <v>1</v>
      </c>
      <c r="R1269" s="1" t="n">
        <v>-5.6</v>
      </c>
      <c r="S1269" s="1" t="n">
        <v>11.2</v>
      </c>
      <c r="T1269" s="1" t="n">
        <v>1491.6</v>
      </c>
      <c r="U1269" s="1" t="n">
        <v>1620.5</v>
      </c>
      <c r="V1269" s="1" t="s">
        <v>566</v>
      </c>
      <c r="W1269" s="1" t="s">
        <v>522</v>
      </c>
    </row>
    <row r="1270" customFormat="false" ht="15" hidden="false" customHeight="true" outlineLevel="0" collapsed="false">
      <c r="A1270" s="1" t="n">
        <v>1269</v>
      </c>
      <c r="B1270" s="24" t="s">
        <v>1350</v>
      </c>
      <c r="C1270" s="1" t="s">
        <v>29</v>
      </c>
      <c r="D1270" s="1" t="s">
        <v>121</v>
      </c>
      <c r="E1270" s="1" t="s">
        <v>130</v>
      </c>
      <c r="F1270" s="1" t="n">
        <v>1</v>
      </c>
      <c r="G1270" s="1" t="n">
        <v>1</v>
      </c>
      <c r="H1270" s="25" t="s">
        <v>239</v>
      </c>
      <c r="I1270" s="1" t="n">
        <v>0</v>
      </c>
      <c r="J1270" s="1" t="n">
        <v>1521</v>
      </c>
      <c r="K1270" s="1" t="n">
        <v>1667.8</v>
      </c>
      <c r="L1270" s="26" t="n">
        <v>0.244</v>
      </c>
      <c r="M1270" s="1" t="n">
        <v>23</v>
      </c>
      <c r="N1270" s="1" t="n">
        <v>25.3</v>
      </c>
      <c r="O1270" s="1" t="n">
        <v>1</v>
      </c>
      <c r="P1270" s="1" t="n">
        <v>1.15</v>
      </c>
      <c r="Q1270" s="1" t="n">
        <v>1</v>
      </c>
      <c r="R1270" s="1" t="n">
        <v>5.9</v>
      </c>
      <c r="S1270" s="1" t="n">
        <v>-6.5</v>
      </c>
      <c r="T1270" s="1" t="n">
        <v>1526.9</v>
      </c>
      <c r="U1270" s="1" t="n">
        <v>1661.3</v>
      </c>
      <c r="V1270" s="1" t="s">
        <v>676</v>
      </c>
      <c r="W1270" s="1" t="s">
        <v>632</v>
      </c>
    </row>
    <row r="1271" customFormat="false" ht="15" hidden="false" customHeight="true" outlineLevel="0" collapsed="false">
      <c r="A1271" s="1" t="n">
        <v>1270</v>
      </c>
      <c r="B1271" s="24" t="s">
        <v>1350</v>
      </c>
      <c r="C1271" s="1" t="s">
        <v>32</v>
      </c>
      <c r="D1271" s="1" t="s">
        <v>193</v>
      </c>
      <c r="E1271" s="1" t="s">
        <v>199</v>
      </c>
      <c r="F1271" s="1" t="n">
        <v>1</v>
      </c>
      <c r="G1271" s="1" t="n">
        <v>1</v>
      </c>
      <c r="H1271" s="25" t="s">
        <v>239</v>
      </c>
      <c r="I1271" s="1" t="n">
        <v>0</v>
      </c>
      <c r="J1271" s="1" t="n">
        <v>1508.6</v>
      </c>
      <c r="K1271" s="1" t="n">
        <v>1432.2</v>
      </c>
      <c r="L1271" s="26" t="n">
        <v>0.538</v>
      </c>
      <c r="M1271" s="1" t="n">
        <v>18</v>
      </c>
      <c r="N1271" s="1" t="n">
        <v>19.6</v>
      </c>
      <c r="O1271" s="1" t="n">
        <v>1</v>
      </c>
      <c r="P1271" s="1" t="n">
        <v>0.9</v>
      </c>
      <c r="Q1271" s="1" t="n">
        <v>1</v>
      </c>
      <c r="R1271" s="1" t="n">
        <v>-0.7</v>
      </c>
      <c r="S1271" s="1" t="n">
        <v>0.7</v>
      </c>
      <c r="T1271" s="1" t="n">
        <v>1507.9</v>
      </c>
      <c r="U1271" s="1" t="n">
        <v>1432.9</v>
      </c>
      <c r="V1271" s="1" t="s">
        <v>671</v>
      </c>
      <c r="W1271" s="1" t="s">
        <v>663</v>
      </c>
    </row>
    <row r="1272" customFormat="false" ht="15" hidden="false" customHeight="true" outlineLevel="0" collapsed="false">
      <c r="A1272" s="1" t="n">
        <v>1271</v>
      </c>
      <c r="B1272" s="24" t="s">
        <v>1351</v>
      </c>
      <c r="C1272" s="1" t="s">
        <v>31</v>
      </c>
      <c r="D1272" s="1" t="s">
        <v>147</v>
      </c>
      <c r="E1272" s="1" t="s">
        <v>20</v>
      </c>
      <c r="F1272" s="1" t="n">
        <v>0</v>
      </c>
      <c r="G1272" s="1" t="n">
        <v>1</v>
      </c>
      <c r="H1272" s="28" t="s">
        <v>246</v>
      </c>
      <c r="I1272" s="1" t="n">
        <v>1</v>
      </c>
      <c r="J1272" s="1" t="n">
        <v>1454.7</v>
      </c>
      <c r="K1272" s="1" t="n">
        <v>1633.9</v>
      </c>
      <c r="L1272" s="26" t="n">
        <v>0.211</v>
      </c>
      <c r="M1272" s="1" t="n">
        <v>17.8</v>
      </c>
      <c r="N1272" s="1" t="n">
        <v>27.7</v>
      </c>
      <c r="O1272" s="1" t="n">
        <v>0.78</v>
      </c>
      <c r="P1272" s="1" t="n">
        <v>1.35</v>
      </c>
      <c r="Q1272" s="1" t="n">
        <v>1</v>
      </c>
      <c r="R1272" s="1" t="n">
        <v>-3.8</v>
      </c>
      <c r="S1272" s="1" t="n">
        <v>8.6</v>
      </c>
      <c r="T1272" s="1" t="n">
        <v>1450.9</v>
      </c>
      <c r="U1272" s="1" t="n">
        <v>1642.5</v>
      </c>
      <c r="V1272" s="1" t="s">
        <v>445</v>
      </c>
      <c r="W1272" s="1" t="s">
        <v>431</v>
      </c>
    </row>
    <row r="1273" customFormat="false" ht="15" hidden="false" customHeight="true" outlineLevel="0" collapsed="false">
      <c r="A1273" s="1" t="n">
        <v>1272</v>
      </c>
      <c r="B1273" s="24" t="s">
        <v>1352</v>
      </c>
      <c r="C1273" s="1" t="s">
        <v>30</v>
      </c>
      <c r="D1273" s="1" t="s">
        <v>114</v>
      </c>
      <c r="E1273" s="1" t="s">
        <v>173</v>
      </c>
      <c r="F1273" s="1" t="n">
        <v>1</v>
      </c>
      <c r="G1273" s="1" t="n">
        <v>1</v>
      </c>
      <c r="H1273" s="25" t="s">
        <v>239</v>
      </c>
      <c r="I1273" s="1" t="n">
        <v>0</v>
      </c>
      <c r="J1273" s="1" t="n">
        <v>1642.1</v>
      </c>
      <c r="K1273" s="1" t="n">
        <v>1525.8</v>
      </c>
      <c r="L1273" s="26" t="n">
        <v>0.594</v>
      </c>
      <c r="M1273" s="1" t="n">
        <v>18</v>
      </c>
      <c r="N1273" s="1" t="n">
        <v>23</v>
      </c>
      <c r="O1273" s="1" t="n">
        <v>1</v>
      </c>
      <c r="P1273" s="1" t="n">
        <v>0.9</v>
      </c>
      <c r="Q1273" s="1" t="n">
        <v>1</v>
      </c>
      <c r="R1273" s="1" t="n">
        <v>-1.7</v>
      </c>
      <c r="S1273" s="1" t="n">
        <v>2.2</v>
      </c>
      <c r="T1273" s="1" t="n">
        <v>1640.4</v>
      </c>
      <c r="U1273" s="1" t="n">
        <v>1528</v>
      </c>
      <c r="V1273" s="1" t="s">
        <v>958</v>
      </c>
      <c r="W1273" s="1" t="s">
        <v>719</v>
      </c>
    </row>
    <row r="1274" customFormat="false" ht="15" hidden="false" customHeight="true" outlineLevel="0" collapsed="false">
      <c r="A1274" s="1" t="n">
        <v>1273</v>
      </c>
      <c r="B1274" s="24" t="s">
        <v>1352</v>
      </c>
      <c r="C1274" s="1" t="s">
        <v>30</v>
      </c>
      <c r="D1274" s="1" t="s">
        <v>116</v>
      </c>
      <c r="E1274" s="1" t="s">
        <v>123</v>
      </c>
      <c r="F1274" s="1" t="n">
        <v>1</v>
      </c>
      <c r="G1274" s="1" t="n">
        <v>0</v>
      </c>
      <c r="H1274" s="27" t="s">
        <v>242</v>
      </c>
      <c r="I1274" s="1" t="n">
        <v>1</v>
      </c>
      <c r="J1274" s="1" t="n">
        <v>1580.6</v>
      </c>
      <c r="K1274" s="1" t="n">
        <v>1484.2</v>
      </c>
      <c r="L1274" s="26" t="n">
        <v>0.566</v>
      </c>
      <c r="M1274" s="1" t="n">
        <v>22.3</v>
      </c>
      <c r="N1274" s="1" t="n">
        <v>15</v>
      </c>
      <c r="O1274" s="1" t="n">
        <v>0.88</v>
      </c>
      <c r="P1274" s="1" t="n">
        <v>1</v>
      </c>
      <c r="Q1274" s="1" t="n">
        <v>1</v>
      </c>
      <c r="R1274" s="1" t="n">
        <v>11.9</v>
      </c>
      <c r="S1274" s="1" t="n">
        <v>-6.5</v>
      </c>
      <c r="T1274" s="1" t="n">
        <v>1592.5</v>
      </c>
      <c r="U1274" s="1" t="n">
        <v>1477.7</v>
      </c>
      <c r="V1274" s="1" t="s">
        <v>629</v>
      </c>
      <c r="W1274" s="1" t="s">
        <v>445</v>
      </c>
    </row>
    <row r="1275" customFormat="false" ht="15" hidden="false" customHeight="true" outlineLevel="0" collapsed="false">
      <c r="A1275" s="1" t="n">
        <v>1274</v>
      </c>
      <c r="B1275" s="24" t="s">
        <v>1353</v>
      </c>
      <c r="C1275" s="1" t="s">
        <v>33</v>
      </c>
      <c r="D1275" s="1" t="s">
        <v>155</v>
      </c>
      <c r="E1275" s="1" t="s">
        <v>172</v>
      </c>
      <c r="F1275" s="1" t="n">
        <v>0</v>
      </c>
      <c r="G1275" s="1" t="n">
        <v>2</v>
      </c>
      <c r="H1275" s="28" t="s">
        <v>246</v>
      </c>
      <c r="I1275" s="1" t="n">
        <v>2</v>
      </c>
      <c r="J1275" s="1" t="n">
        <v>1659.3</v>
      </c>
      <c r="K1275" s="1" t="n">
        <v>1619.5</v>
      </c>
      <c r="L1275" s="26" t="n">
        <v>0.485</v>
      </c>
      <c r="M1275" s="1" t="n">
        <v>37.3</v>
      </c>
      <c r="N1275" s="1" t="n">
        <v>40</v>
      </c>
      <c r="O1275" s="1" t="n">
        <v>1.1</v>
      </c>
      <c r="P1275" s="1" t="n">
        <v>1.35</v>
      </c>
      <c r="Q1275" s="1" t="n">
        <v>1.15</v>
      </c>
      <c r="R1275" s="1" t="n">
        <v>-18.1</v>
      </c>
      <c r="S1275" s="1" t="n">
        <v>27.4</v>
      </c>
      <c r="T1275" s="1" t="n">
        <v>1641.2</v>
      </c>
      <c r="U1275" s="1" t="n">
        <v>1646.9</v>
      </c>
      <c r="V1275" s="1" t="s">
        <v>618</v>
      </c>
      <c r="W1275" s="1" t="s">
        <v>606</v>
      </c>
    </row>
    <row r="1276" customFormat="false" ht="15" hidden="false" customHeight="true" outlineLevel="0" collapsed="false">
      <c r="A1276" s="1" t="n">
        <v>1275</v>
      </c>
      <c r="B1276" s="24" t="s">
        <v>1353</v>
      </c>
      <c r="C1276" s="1" t="s">
        <v>31</v>
      </c>
      <c r="D1276" s="1" t="s">
        <v>177</v>
      </c>
      <c r="E1276" s="1" t="s">
        <v>24</v>
      </c>
      <c r="F1276" s="1" t="n">
        <v>0</v>
      </c>
      <c r="G1276" s="1" t="n">
        <v>4</v>
      </c>
      <c r="H1276" s="28" t="s">
        <v>246</v>
      </c>
      <c r="I1276" s="1" t="n">
        <v>4</v>
      </c>
      <c r="J1276" s="1" t="n">
        <v>1687</v>
      </c>
      <c r="K1276" s="1" t="n">
        <v>1696.6</v>
      </c>
      <c r="L1276" s="26" t="n">
        <v>0.415</v>
      </c>
      <c r="M1276" s="1" t="n">
        <v>40</v>
      </c>
      <c r="N1276" s="1" t="n">
        <v>40</v>
      </c>
      <c r="O1276" s="1" t="n">
        <v>0.99</v>
      </c>
      <c r="P1276" s="1" t="n">
        <v>1.35</v>
      </c>
      <c r="Q1276" s="1" t="n">
        <v>1.5</v>
      </c>
      <c r="R1276" s="1" t="n">
        <v>-16.6</v>
      </c>
      <c r="S1276" s="1" t="n">
        <v>28.6</v>
      </c>
      <c r="T1276" s="1" t="n">
        <v>1670.4</v>
      </c>
      <c r="U1276" s="1" t="n">
        <v>1725.2</v>
      </c>
      <c r="V1276" s="1" t="s">
        <v>618</v>
      </c>
      <c r="W1276" s="1" t="s">
        <v>596</v>
      </c>
    </row>
    <row r="1277" customFormat="false" ht="15" hidden="false" customHeight="true" outlineLevel="0" collapsed="false">
      <c r="A1277" s="1" t="n">
        <v>1276</v>
      </c>
      <c r="B1277" s="24" t="s">
        <v>1354</v>
      </c>
      <c r="C1277" s="1" t="s">
        <v>30</v>
      </c>
      <c r="D1277" s="1" t="s">
        <v>166</v>
      </c>
      <c r="E1277" s="1" t="s">
        <v>124</v>
      </c>
      <c r="F1277" s="1" t="n">
        <v>0</v>
      </c>
      <c r="G1277" s="1" t="n">
        <v>1</v>
      </c>
      <c r="H1277" s="28" t="s">
        <v>246</v>
      </c>
      <c r="I1277" s="1" t="n">
        <v>1</v>
      </c>
      <c r="J1277" s="1" t="n">
        <v>1544.5</v>
      </c>
      <c r="K1277" s="1" t="n">
        <v>1543.9</v>
      </c>
      <c r="L1277" s="26" t="n">
        <v>0.429</v>
      </c>
      <c r="M1277" s="1" t="n">
        <v>23</v>
      </c>
      <c r="N1277" s="1" t="n">
        <v>31.1</v>
      </c>
      <c r="O1277" s="1" t="n">
        <v>1</v>
      </c>
      <c r="P1277" s="1" t="n">
        <v>1.35</v>
      </c>
      <c r="Q1277" s="1" t="n">
        <v>1</v>
      </c>
      <c r="R1277" s="1" t="n">
        <v>-9.9</v>
      </c>
      <c r="S1277" s="1" t="n">
        <v>16.5</v>
      </c>
      <c r="T1277" s="1" t="n">
        <v>1534.7</v>
      </c>
      <c r="U1277" s="1" t="n">
        <v>1560.4</v>
      </c>
      <c r="V1277" s="1" t="s">
        <v>467</v>
      </c>
      <c r="W1277" s="1" t="s">
        <v>480</v>
      </c>
    </row>
    <row r="1278" customFormat="false" ht="15" hidden="false" customHeight="true" outlineLevel="0" collapsed="false">
      <c r="A1278" s="1" t="n">
        <v>1277</v>
      </c>
      <c r="B1278" s="24" t="s">
        <v>1355</v>
      </c>
      <c r="C1278" s="1" t="s">
        <v>31</v>
      </c>
      <c r="D1278" s="1" t="s">
        <v>169</v>
      </c>
      <c r="E1278" s="1" t="s">
        <v>165</v>
      </c>
      <c r="F1278" s="1" t="n">
        <v>1</v>
      </c>
      <c r="G1278" s="1" t="n">
        <v>1</v>
      </c>
      <c r="H1278" s="25" t="s">
        <v>239</v>
      </c>
      <c r="I1278" s="1" t="n">
        <v>0</v>
      </c>
      <c r="J1278" s="1" t="n">
        <v>1635.8</v>
      </c>
      <c r="K1278" s="1" t="n">
        <v>1560.8</v>
      </c>
      <c r="L1278" s="26" t="n">
        <v>0.536</v>
      </c>
      <c r="M1278" s="1" t="n">
        <v>19.8</v>
      </c>
      <c r="N1278" s="1" t="n">
        <v>26.4</v>
      </c>
      <c r="O1278" s="1" t="n">
        <v>1</v>
      </c>
      <c r="P1278" s="1" t="n">
        <v>0.9</v>
      </c>
      <c r="Q1278" s="1" t="n">
        <v>1</v>
      </c>
      <c r="R1278" s="1" t="n">
        <v>-0.7</v>
      </c>
      <c r="S1278" s="1" t="n">
        <v>1</v>
      </c>
      <c r="T1278" s="1" t="n">
        <v>1635.1</v>
      </c>
      <c r="U1278" s="1" t="n">
        <v>1561.8</v>
      </c>
      <c r="V1278" s="1" t="s">
        <v>637</v>
      </c>
      <c r="W1278" s="1" t="s">
        <v>693</v>
      </c>
    </row>
    <row r="1279" customFormat="false" ht="15" hidden="false" customHeight="true" outlineLevel="0" collapsed="false">
      <c r="A1279" s="1" t="n">
        <v>1278</v>
      </c>
      <c r="B1279" s="24" t="s">
        <v>1356</v>
      </c>
      <c r="C1279" s="1" t="s">
        <v>29</v>
      </c>
      <c r="D1279" s="1" t="s">
        <v>137</v>
      </c>
      <c r="E1279" s="1" t="s">
        <v>132</v>
      </c>
      <c r="F1279" s="1" t="n">
        <v>0</v>
      </c>
      <c r="G1279" s="1" t="n">
        <v>1</v>
      </c>
      <c r="H1279" s="28" t="s">
        <v>246</v>
      </c>
      <c r="I1279" s="1" t="n">
        <v>1</v>
      </c>
      <c r="J1279" s="1" t="n">
        <v>1538</v>
      </c>
      <c r="K1279" s="1" t="n">
        <v>1604</v>
      </c>
      <c r="L1279" s="26" t="n">
        <v>0.339</v>
      </c>
      <c r="M1279" s="1" t="n">
        <v>24.8</v>
      </c>
      <c r="N1279" s="1" t="n">
        <v>24.2</v>
      </c>
      <c r="O1279" s="1" t="n">
        <v>0.92</v>
      </c>
      <c r="P1279" s="1" t="n">
        <v>1.35</v>
      </c>
      <c r="Q1279" s="1" t="n">
        <v>1</v>
      </c>
      <c r="R1279" s="1" t="n">
        <v>-8.4</v>
      </c>
      <c r="S1279" s="1" t="n">
        <v>10.6</v>
      </c>
      <c r="T1279" s="1" t="n">
        <v>1529.6</v>
      </c>
      <c r="U1279" s="1" t="n">
        <v>1614.7</v>
      </c>
      <c r="V1279" s="1" t="s">
        <v>701</v>
      </c>
      <c r="W1279" s="1" t="s">
        <v>529</v>
      </c>
    </row>
    <row r="1280" customFormat="false" ht="15" hidden="false" customHeight="true" outlineLevel="0" collapsed="false">
      <c r="A1280" s="1" t="n">
        <v>1279</v>
      </c>
      <c r="B1280" s="24" t="s">
        <v>1356</v>
      </c>
      <c r="C1280" s="1" t="s">
        <v>30</v>
      </c>
      <c r="D1280" s="1" t="s">
        <v>176</v>
      </c>
      <c r="E1280" s="1" t="s">
        <v>117</v>
      </c>
      <c r="F1280" s="1" t="n">
        <v>1</v>
      </c>
      <c r="G1280" s="1" t="n">
        <v>1</v>
      </c>
      <c r="H1280" s="25" t="s">
        <v>239</v>
      </c>
      <c r="I1280" s="1" t="n">
        <v>0</v>
      </c>
      <c r="J1280" s="1" t="n">
        <v>1522.5</v>
      </c>
      <c r="K1280" s="1" t="n">
        <v>1519.8</v>
      </c>
      <c r="L1280" s="26" t="n">
        <v>0.432</v>
      </c>
      <c r="M1280" s="1" t="n">
        <v>18</v>
      </c>
      <c r="N1280" s="1" t="n">
        <v>19.6</v>
      </c>
      <c r="O1280" s="1" t="n">
        <v>1</v>
      </c>
      <c r="P1280" s="1" t="n">
        <v>0.9</v>
      </c>
      <c r="Q1280" s="1" t="n">
        <v>1</v>
      </c>
      <c r="R1280" s="1" t="n">
        <v>1.2</v>
      </c>
      <c r="S1280" s="1" t="n">
        <v>-1.3</v>
      </c>
      <c r="T1280" s="1" t="n">
        <v>1523.7</v>
      </c>
      <c r="U1280" s="1" t="n">
        <v>1518.5</v>
      </c>
      <c r="V1280" s="1" t="s">
        <v>899</v>
      </c>
      <c r="W1280" s="1" t="s">
        <v>527</v>
      </c>
    </row>
    <row r="1281" customFormat="false" ht="15" hidden="false" customHeight="true" outlineLevel="0" collapsed="false">
      <c r="A1281" s="1" t="n">
        <v>1280</v>
      </c>
      <c r="B1281" s="24" t="s">
        <v>1357</v>
      </c>
      <c r="C1281" s="1" t="s">
        <v>32</v>
      </c>
      <c r="D1281" s="1" t="s">
        <v>198</v>
      </c>
      <c r="E1281" s="1" t="s">
        <v>193</v>
      </c>
      <c r="F1281" s="1" t="n">
        <v>1</v>
      </c>
      <c r="G1281" s="1" t="n">
        <v>0</v>
      </c>
      <c r="H1281" s="27" t="s">
        <v>242</v>
      </c>
      <c r="I1281" s="1" t="n">
        <v>1</v>
      </c>
      <c r="J1281" s="1" t="n">
        <v>1490.8</v>
      </c>
      <c r="K1281" s="1" t="n">
        <v>1507.9</v>
      </c>
      <c r="L1281" s="26" t="n">
        <v>0.405</v>
      </c>
      <c r="M1281" s="1" t="n">
        <v>20.4</v>
      </c>
      <c r="N1281" s="1" t="n">
        <v>20.9</v>
      </c>
      <c r="O1281" s="1" t="n">
        <v>1.04</v>
      </c>
      <c r="P1281" s="1" t="n">
        <v>1</v>
      </c>
      <c r="Q1281" s="1" t="n">
        <v>1</v>
      </c>
      <c r="R1281" s="1" t="n">
        <v>14.2</v>
      </c>
      <c r="S1281" s="1" t="n">
        <v>-12.4</v>
      </c>
      <c r="T1281" s="1" t="n">
        <v>1504.9</v>
      </c>
      <c r="U1281" s="1" t="n">
        <v>1495.5</v>
      </c>
      <c r="V1281" s="1" t="s">
        <v>586</v>
      </c>
      <c r="W1281" s="1" t="s">
        <v>592</v>
      </c>
    </row>
    <row r="1282" customFormat="false" ht="15" hidden="false" customHeight="true" outlineLevel="0" collapsed="false">
      <c r="A1282" s="1" t="n">
        <v>1281</v>
      </c>
      <c r="B1282" s="24" t="s">
        <v>1358</v>
      </c>
      <c r="C1282" s="1" t="s">
        <v>31</v>
      </c>
      <c r="D1282" s="1" t="s">
        <v>136</v>
      </c>
      <c r="E1282" s="1" t="s">
        <v>174</v>
      </c>
      <c r="F1282" s="1" t="n">
        <v>2</v>
      </c>
      <c r="G1282" s="1" t="n">
        <v>1</v>
      </c>
      <c r="H1282" s="27" t="s">
        <v>242</v>
      </c>
      <c r="I1282" s="1" t="n">
        <v>1</v>
      </c>
      <c r="J1282" s="1" t="n">
        <v>1521.9</v>
      </c>
      <c r="K1282" s="1" t="n">
        <v>1461.1</v>
      </c>
      <c r="L1282" s="26" t="n">
        <v>0.516</v>
      </c>
      <c r="M1282" s="1" t="n">
        <v>18.5</v>
      </c>
      <c r="N1282" s="1" t="n">
        <v>14.9</v>
      </c>
      <c r="O1282" s="1" t="n">
        <v>0.92</v>
      </c>
      <c r="P1282" s="1" t="n">
        <v>1</v>
      </c>
      <c r="Q1282" s="1" t="n">
        <v>1</v>
      </c>
      <c r="R1282" s="1" t="n">
        <v>10.8</v>
      </c>
      <c r="S1282" s="1" t="n">
        <v>-7.2</v>
      </c>
      <c r="T1282" s="1" t="n">
        <v>1532.7</v>
      </c>
      <c r="U1282" s="1" t="n">
        <v>1453.9</v>
      </c>
      <c r="V1282" s="1" t="s">
        <v>643</v>
      </c>
      <c r="W1282" s="1" t="s">
        <v>666</v>
      </c>
    </row>
    <row r="1283" customFormat="false" ht="15" hidden="false" customHeight="true" outlineLevel="0" collapsed="false">
      <c r="A1283" s="1" t="n">
        <v>1282</v>
      </c>
      <c r="B1283" s="24" t="s">
        <v>1358</v>
      </c>
      <c r="C1283" s="1" t="s">
        <v>33</v>
      </c>
      <c r="D1283" s="1" t="s">
        <v>155</v>
      </c>
      <c r="E1283" s="1" t="s">
        <v>154</v>
      </c>
      <c r="F1283" s="1" t="n">
        <v>1</v>
      </c>
      <c r="G1283" s="1" t="n">
        <v>1</v>
      </c>
      <c r="H1283" s="25" t="s">
        <v>239</v>
      </c>
      <c r="I1283" s="1" t="n">
        <v>0</v>
      </c>
      <c r="J1283" s="1" t="n">
        <v>1641.2</v>
      </c>
      <c r="K1283" s="1" t="n">
        <v>1572.1</v>
      </c>
      <c r="L1283" s="26" t="n">
        <v>0.528</v>
      </c>
      <c r="M1283" s="1" t="n">
        <v>20.7</v>
      </c>
      <c r="N1283" s="1" t="n">
        <v>23</v>
      </c>
      <c r="O1283" s="1" t="n">
        <v>1</v>
      </c>
      <c r="P1283" s="1" t="n">
        <v>0.9</v>
      </c>
      <c r="Q1283" s="1" t="n">
        <v>1</v>
      </c>
      <c r="R1283" s="1" t="n">
        <v>-0.6</v>
      </c>
      <c r="S1283" s="1" t="n">
        <v>0.6</v>
      </c>
      <c r="T1283" s="1" t="n">
        <v>1640.6</v>
      </c>
      <c r="U1283" s="1" t="n">
        <v>1572.7</v>
      </c>
      <c r="V1283" s="1" t="s">
        <v>652</v>
      </c>
      <c r="W1283" s="1" t="s">
        <v>602</v>
      </c>
    </row>
    <row r="1284" customFormat="false" ht="15" hidden="false" customHeight="true" outlineLevel="0" collapsed="false">
      <c r="A1284" s="1" t="n">
        <v>1283</v>
      </c>
      <c r="B1284" s="24" t="s">
        <v>1359</v>
      </c>
      <c r="C1284" s="1" t="s">
        <v>30</v>
      </c>
      <c r="D1284" s="1" t="s">
        <v>123</v>
      </c>
      <c r="E1284" s="1" t="s">
        <v>119</v>
      </c>
      <c r="F1284" s="1" t="n">
        <v>2</v>
      </c>
      <c r="G1284" s="1" t="n">
        <v>2</v>
      </c>
      <c r="H1284" s="25" t="s">
        <v>239</v>
      </c>
      <c r="I1284" s="1" t="n">
        <v>0</v>
      </c>
      <c r="J1284" s="1" t="n">
        <v>1477.7</v>
      </c>
      <c r="K1284" s="1" t="n">
        <v>1495.2</v>
      </c>
      <c r="L1284" s="26" t="n">
        <v>0.404</v>
      </c>
      <c r="M1284" s="1" t="n">
        <v>18.6</v>
      </c>
      <c r="N1284" s="1" t="n">
        <v>21.9</v>
      </c>
      <c r="O1284" s="1" t="n">
        <v>1</v>
      </c>
      <c r="P1284" s="1" t="n">
        <v>1.15</v>
      </c>
      <c r="Q1284" s="1" t="n">
        <v>1</v>
      </c>
      <c r="R1284" s="1" t="n">
        <v>1.8</v>
      </c>
      <c r="S1284" s="1" t="n">
        <v>-2.1</v>
      </c>
      <c r="T1284" s="1" t="n">
        <v>1479.5</v>
      </c>
      <c r="U1284" s="1" t="n">
        <v>1493.1</v>
      </c>
      <c r="V1284" s="1" t="s">
        <v>663</v>
      </c>
      <c r="W1284" s="1" t="s">
        <v>1153</v>
      </c>
    </row>
    <row r="1285" customFormat="false" ht="15" hidden="false" customHeight="true" outlineLevel="0" collapsed="false">
      <c r="A1285" s="1" t="n">
        <v>1284</v>
      </c>
      <c r="B1285" s="24" t="s">
        <v>1360</v>
      </c>
      <c r="C1285" s="1" t="s">
        <v>30</v>
      </c>
      <c r="D1285" s="1" t="s">
        <v>175</v>
      </c>
      <c r="E1285" s="1" t="s">
        <v>118</v>
      </c>
      <c r="F1285" s="1" t="n">
        <v>0</v>
      </c>
      <c r="G1285" s="1" t="n">
        <v>1</v>
      </c>
      <c r="H1285" s="28" t="s">
        <v>246</v>
      </c>
      <c r="I1285" s="1" t="n">
        <v>1</v>
      </c>
      <c r="J1285" s="1" t="n">
        <v>1416.9</v>
      </c>
      <c r="K1285" s="1" t="n">
        <v>1545.5</v>
      </c>
      <c r="L1285" s="26" t="n">
        <v>0.263</v>
      </c>
      <c r="M1285" s="1" t="n">
        <v>19.3</v>
      </c>
      <c r="N1285" s="1" t="n">
        <v>28.7</v>
      </c>
      <c r="O1285" s="1" t="n">
        <v>0.84</v>
      </c>
      <c r="P1285" s="1" t="n">
        <v>1.35</v>
      </c>
      <c r="Q1285" s="1" t="n">
        <v>1</v>
      </c>
      <c r="R1285" s="1" t="n">
        <v>-5.1</v>
      </c>
      <c r="S1285" s="1" t="n">
        <v>10.4</v>
      </c>
      <c r="T1285" s="1" t="n">
        <v>1411.8</v>
      </c>
      <c r="U1285" s="1" t="n">
        <v>1555.9</v>
      </c>
      <c r="V1285" s="1" t="s">
        <v>489</v>
      </c>
      <c r="W1285" s="1" t="s">
        <v>418</v>
      </c>
    </row>
    <row r="1286" customFormat="false" ht="15" hidden="false" customHeight="true" outlineLevel="0" collapsed="false">
      <c r="A1286" s="1" t="n">
        <v>1285</v>
      </c>
      <c r="B1286" s="24" t="s">
        <v>1361</v>
      </c>
      <c r="C1286" s="1" t="s">
        <v>31</v>
      </c>
      <c r="D1286" s="1" t="s">
        <v>165</v>
      </c>
      <c r="E1286" s="1" t="s">
        <v>163</v>
      </c>
      <c r="F1286" s="1" t="n">
        <v>0</v>
      </c>
      <c r="G1286" s="1" t="n">
        <v>1</v>
      </c>
      <c r="H1286" s="28" t="s">
        <v>246</v>
      </c>
      <c r="I1286" s="1" t="n">
        <v>1</v>
      </c>
      <c r="J1286" s="1" t="n">
        <v>1561.8</v>
      </c>
      <c r="K1286" s="1" t="n">
        <v>1484.6</v>
      </c>
      <c r="L1286" s="26" t="n">
        <v>0.539</v>
      </c>
      <c r="M1286" s="1" t="n">
        <v>35.4</v>
      </c>
      <c r="N1286" s="1" t="n">
        <v>31.5</v>
      </c>
      <c r="O1286" s="1" t="n">
        <v>1.19</v>
      </c>
      <c r="P1286" s="1" t="n">
        <v>1.35</v>
      </c>
      <c r="Q1286" s="1" t="n">
        <v>1</v>
      </c>
      <c r="R1286" s="1" t="n">
        <v>-19.1</v>
      </c>
      <c r="S1286" s="1" t="n">
        <v>20.1</v>
      </c>
      <c r="T1286" s="1" t="n">
        <v>1542.7</v>
      </c>
      <c r="U1286" s="1" t="n">
        <v>1504.7</v>
      </c>
      <c r="V1286" s="1" t="s">
        <v>689</v>
      </c>
      <c r="W1286" s="1" t="s">
        <v>587</v>
      </c>
    </row>
    <row r="1287" customFormat="false" ht="15" hidden="false" customHeight="true" outlineLevel="0" collapsed="false">
      <c r="A1287" s="1" t="n">
        <v>1286</v>
      </c>
      <c r="B1287" s="24" t="s">
        <v>1361</v>
      </c>
      <c r="C1287" s="1" t="s">
        <v>31</v>
      </c>
      <c r="D1287" s="1" t="s">
        <v>148</v>
      </c>
      <c r="E1287" s="1" t="s">
        <v>139</v>
      </c>
      <c r="F1287" s="1" t="n">
        <v>1</v>
      </c>
      <c r="G1287" s="1" t="n">
        <v>1</v>
      </c>
      <c r="H1287" s="25" t="s">
        <v>239</v>
      </c>
      <c r="I1287" s="1" t="n">
        <v>0</v>
      </c>
      <c r="J1287" s="1" t="n">
        <v>1416.6</v>
      </c>
      <c r="K1287" s="1" t="n">
        <v>1469.8</v>
      </c>
      <c r="L1287" s="26" t="n">
        <v>0.356</v>
      </c>
      <c r="M1287" s="1" t="n">
        <v>19.6</v>
      </c>
      <c r="N1287" s="1" t="n">
        <v>19.6</v>
      </c>
      <c r="O1287" s="1" t="n">
        <v>1</v>
      </c>
      <c r="P1287" s="1" t="n">
        <v>1.15</v>
      </c>
      <c r="Q1287" s="1" t="n">
        <v>1</v>
      </c>
      <c r="R1287" s="1" t="n">
        <v>2.8</v>
      </c>
      <c r="S1287" s="1" t="n">
        <v>-2.8</v>
      </c>
      <c r="T1287" s="1" t="n">
        <v>1419.4</v>
      </c>
      <c r="U1287" s="1" t="n">
        <v>1467</v>
      </c>
      <c r="V1287" s="1" t="s">
        <v>517</v>
      </c>
      <c r="W1287" s="1" t="s">
        <v>836</v>
      </c>
    </row>
    <row r="1288" customFormat="false" ht="15" hidden="false" customHeight="true" outlineLevel="0" collapsed="false">
      <c r="A1288" s="1" t="n">
        <v>1287</v>
      </c>
      <c r="B1288" s="24" t="s">
        <v>1362</v>
      </c>
      <c r="C1288" s="1" t="s">
        <v>32</v>
      </c>
      <c r="D1288" s="1" t="s">
        <v>187</v>
      </c>
      <c r="E1288" s="1" t="s">
        <v>189</v>
      </c>
      <c r="F1288" s="1" t="n">
        <v>2</v>
      </c>
      <c r="G1288" s="1" t="n">
        <v>2</v>
      </c>
      <c r="H1288" s="25" t="s">
        <v>239</v>
      </c>
      <c r="I1288" s="1" t="n">
        <v>0</v>
      </c>
      <c r="J1288" s="1" t="n">
        <v>1648.7</v>
      </c>
      <c r="K1288" s="1" t="n">
        <v>1583.3</v>
      </c>
      <c r="L1288" s="26" t="n">
        <v>0.522</v>
      </c>
      <c r="M1288" s="1" t="n">
        <v>19.7</v>
      </c>
      <c r="N1288" s="1" t="n">
        <v>24</v>
      </c>
      <c r="O1288" s="1" t="n">
        <v>1</v>
      </c>
      <c r="P1288" s="1" t="n">
        <v>0.9</v>
      </c>
      <c r="Q1288" s="1" t="n">
        <v>1</v>
      </c>
      <c r="R1288" s="1" t="n">
        <v>-0.4</v>
      </c>
      <c r="S1288" s="1" t="n">
        <v>0.5</v>
      </c>
      <c r="T1288" s="1" t="n">
        <v>1648.3</v>
      </c>
      <c r="U1288" s="1" t="n">
        <v>1583.8</v>
      </c>
      <c r="V1288" s="1" t="s">
        <v>510</v>
      </c>
      <c r="W1288" s="1" t="s">
        <v>497</v>
      </c>
    </row>
    <row r="1289" customFormat="false" ht="15" hidden="false" customHeight="true" outlineLevel="0" collapsed="false">
      <c r="A1289" s="1" t="n">
        <v>1288</v>
      </c>
      <c r="B1289" s="24" t="s">
        <v>1362</v>
      </c>
      <c r="C1289" s="1" t="s">
        <v>32</v>
      </c>
      <c r="D1289" s="1" t="s">
        <v>192</v>
      </c>
      <c r="E1289" s="1" t="s">
        <v>183</v>
      </c>
      <c r="F1289" s="1" t="n">
        <v>2</v>
      </c>
      <c r="G1289" s="1" t="n">
        <v>4</v>
      </c>
      <c r="H1289" s="28" t="s">
        <v>246</v>
      </c>
      <c r="I1289" s="1" t="n">
        <v>2</v>
      </c>
      <c r="J1289" s="1" t="n">
        <v>1548.7</v>
      </c>
      <c r="K1289" s="1" t="n">
        <v>1567.9</v>
      </c>
      <c r="L1289" s="26" t="n">
        <v>0.402</v>
      </c>
      <c r="M1289" s="1" t="n">
        <v>24.5</v>
      </c>
      <c r="N1289" s="1" t="n">
        <v>28.8</v>
      </c>
      <c r="O1289" s="1" t="n">
        <v>0.98</v>
      </c>
      <c r="P1289" s="1" t="n">
        <v>1.35</v>
      </c>
      <c r="Q1289" s="1" t="n">
        <v>1.15</v>
      </c>
      <c r="R1289" s="1" t="n">
        <v>-9.8</v>
      </c>
      <c r="S1289" s="1" t="n">
        <v>17.3</v>
      </c>
      <c r="T1289" s="1" t="n">
        <v>1538.8</v>
      </c>
      <c r="U1289" s="1" t="n">
        <v>1585.2</v>
      </c>
      <c r="V1289" s="1" t="s">
        <v>466</v>
      </c>
      <c r="W1289" s="1" t="s">
        <v>491</v>
      </c>
    </row>
    <row r="1290" customFormat="false" ht="15" hidden="false" customHeight="true" outlineLevel="0" collapsed="false">
      <c r="A1290" s="1" t="n">
        <v>1289</v>
      </c>
      <c r="B1290" s="24" t="s">
        <v>1362</v>
      </c>
      <c r="C1290" s="1" t="s">
        <v>32</v>
      </c>
      <c r="D1290" s="1" t="s">
        <v>188</v>
      </c>
      <c r="E1290" s="1" t="s">
        <v>15</v>
      </c>
      <c r="F1290" s="1" t="n">
        <v>1</v>
      </c>
      <c r="G1290" s="1" t="n">
        <v>1</v>
      </c>
      <c r="H1290" s="25" t="s">
        <v>239</v>
      </c>
      <c r="I1290" s="1" t="n">
        <v>0</v>
      </c>
      <c r="J1290" s="1" t="n">
        <v>1488.8</v>
      </c>
      <c r="K1290" s="1" t="n">
        <v>1752.2</v>
      </c>
      <c r="L1290" s="26" t="n">
        <v>0.141</v>
      </c>
      <c r="M1290" s="1" t="n">
        <v>19.6</v>
      </c>
      <c r="N1290" s="1" t="n">
        <v>25.3</v>
      </c>
      <c r="O1290" s="1" t="n">
        <v>1</v>
      </c>
      <c r="P1290" s="1" t="n">
        <v>1.15</v>
      </c>
      <c r="Q1290" s="1" t="n">
        <v>1</v>
      </c>
      <c r="R1290" s="1" t="n">
        <v>7</v>
      </c>
      <c r="S1290" s="1" t="n">
        <v>-9.1</v>
      </c>
      <c r="T1290" s="1" t="n">
        <v>1495.8</v>
      </c>
      <c r="U1290" s="1" t="n">
        <v>1743.2</v>
      </c>
      <c r="V1290" s="1" t="s">
        <v>686</v>
      </c>
      <c r="W1290" s="1" t="s">
        <v>528</v>
      </c>
    </row>
    <row r="1291" customFormat="false" ht="15" hidden="false" customHeight="true" outlineLevel="0" collapsed="false">
      <c r="A1291" s="1" t="n">
        <v>1290</v>
      </c>
      <c r="B1291" s="24" t="s">
        <v>1362</v>
      </c>
      <c r="C1291" s="1" t="s">
        <v>32</v>
      </c>
      <c r="D1291" s="1" t="s">
        <v>191</v>
      </c>
      <c r="E1291" s="1" t="s">
        <v>197</v>
      </c>
      <c r="F1291" s="1" t="n">
        <v>1</v>
      </c>
      <c r="G1291" s="1" t="n">
        <v>0</v>
      </c>
      <c r="H1291" s="27" t="s">
        <v>242</v>
      </c>
      <c r="I1291" s="1" t="n">
        <v>1</v>
      </c>
      <c r="J1291" s="1" t="n">
        <v>1578.5</v>
      </c>
      <c r="K1291" s="1" t="n">
        <v>1607.7</v>
      </c>
      <c r="L1291" s="26" t="n">
        <v>0.388</v>
      </c>
      <c r="M1291" s="1" t="n">
        <v>24.7</v>
      </c>
      <c r="N1291" s="1" t="n">
        <v>21.5</v>
      </c>
      <c r="O1291" s="1" t="n">
        <v>1.07</v>
      </c>
      <c r="P1291" s="1" t="n">
        <v>1</v>
      </c>
      <c r="Q1291" s="1" t="n">
        <v>1</v>
      </c>
      <c r="R1291" s="1" t="n">
        <v>17.6</v>
      </c>
      <c r="S1291" s="1" t="n">
        <v>-13.1</v>
      </c>
      <c r="T1291" s="1" t="n">
        <v>1596.1</v>
      </c>
      <c r="U1291" s="1" t="n">
        <v>1594.5</v>
      </c>
      <c r="V1291" s="1" t="s">
        <v>418</v>
      </c>
      <c r="W1291" s="1" t="s">
        <v>592</v>
      </c>
    </row>
    <row r="1292" customFormat="false" ht="15" hidden="false" customHeight="true" outlineLevel="0" collapsed="false">
      <c r="A1292" s="1" t="n">
        <v>1291</v>
      </c>
      <c r="B1292" s="24" t="s">
        <v>1363</v>
      </c>
      <c r="C1292" s="1" t="s">
        <v>29</v>
      </c>
      <c r="D1292" s="1" t="s">
        <v>23</v>
      </c>
      <c r="E1292" s="1" t="s">
        <v>129</v>
      </c>
      <c r="F1292" s="1" t="n">
        <v>2</v>
      </c>
      <c r="G1292" s="1" t="n">
        <v>2</v>
      </c>
      <c r="H1292" s="25" t="s">
        <v>239</v>
      </c>
      <c r="I1292" s="1" t="n">
        <v>0</v>
      </c>
      <c r="J1292" s="1" t="n">
        <v>1628.4</v>
      </c>
      <c r="K1292" s="1" t="n">
        <v>1627.8</v>
      </c>
      <c r="L1292" s="26" t="n">
        <v>0.429</v>
      </c>
      <c r="M1292" s="1" t="n">
        <v>14.5</v>
      </c>
      <c r="N1292" s="1" t="n">
        <v>25.1</v>
      </c>
      <c r="O1292" s="1" t="n">
        <v>1</v>
      </c>
      <c r="P1292" s="1" t="n">
        <v>0.9</v>
      </c>
      <c r="Q1292" s="1" t="n">
        <v>1</v>
      </c>
      <c r="R1292" s="1" t="n">
        <v>1</v>
      </c>
      <c r="S1292" s="1" t="n">
        <v>-1.8</v>
      </c>
      <c r="T1292" s="1" t="n">
        <v>1629.4</v>
      </c>
      <c r="U1292" s="1" t="n">
        <v>1626.1</v>
      </c>
      <c r="V1292" s="1" t="s">
        <v>765</v>
      </c>
      <c r="W1292" s="1" t="s">
        <v>510</v>
      </c>
    </row>
    <row r="1293" customFormat="false" ht="15" hidden="false" customHeight="true" outlineLevel="0" collapsed="false">
      <c r="A1293" s="1" t="n">
        <v>1292</v>
      </c>
      <c r="B1293" s="24" t="s">
        <v>1363</v>
      </c>
      <c r="C1293" s="1" t="s">
        <v>29</v>
      </c>
      <c r="D1293" s="1" t="s">
        <v>128</v>
      </c>
      <c r="E1293" s="1" t="s">
        <v>137</v>
      </c>
      <c r="F1293" s="1" t="n">
        <v>1</v>
      </c>
      <c r="G1293" s="1" t="n">
        <v>1</v>
      </c>
      <c r="H1293" s="25" t="s">
        <v>239</v>
      </c>
      <c r="I1293" s="1" t="n">
        <v>0</v>
      </c>
      <c r="J1293" s="1" t="n">
        <v>1556.1</v>
      </c>
      <c r="K1293" s="1" t="n">
        <v>1529.6</v>
      </c>
      <c r="L1293" s="26" t="n">
        <v>0.466</v>
      </c>
      <c r="M1293" s="1" t="n">
        <v>18</v>
      </c>
      <c r="N1293" s="1" t="n">
        <v>19.6</v>
      </c>
      <c r="O1293" s="1" t="n">
        <v>1</v>
      </c>
      <c r="P1293" s="1" t="n">
        <v>0.9</v>
      </c>
      <c r="Q1293" s="1" t="n">
        <v>1</v>
      </c>
      <c r="R1293" s="1" t="n">
        <v>0.6</v>
      </c>
      <c r="S1293" s="1" t="n">
        <v>-0.7</v>
      </c>
      <c r="T1293" s="1" t="n">
        <v>1556.7</v>
      </c>
      <c r="U1293" s="1" t="n">
        <v>1528.9</v>
      </c>
      <c r="V1293" s="1" t="s">
        <v>601</v>
      </c>
      <c r="W1293" s="1" t="s">
        <v>564</v>
      </c>
    </row>
    <row r="1294" customFormat="false" ht="15" hidden="false" customHeight="true" outlineLevel="0" collapsed="false">
      <c r="A1294" s="1" t="n">
        <v>1293</v>
      </c>
      <c r="B1294" s="24" t="s">
        <v>1363</v>
      </c>
      <c r="C1294" s="1" t="s">
        <v>29</v>
      </c>
      <c r="D1294" s="1" t="s">
        <v>125</v>
      </c>
      <c r="E1294" s="1" t="s">
        <v>126</v>
      </c>
      <c r="F1294" s="1" t="n">
        <v>2</v>
      </c>
      <c r="G1294" s="1" t="n">
        <v>4</v>
      </c>
      <c r="H1294" s="28" t="s">
        <v>246</v>
      </c>
      <c r="I1294" s="1" t="n">
        <v>2</v>
      </c>
      <c r="J1294" s="1" t="n">
        <v>1425.1</v>
      </c>
      <c r="K1294" s="1" t="n">
        <v>1641.9</v>
      </c>
      <c r="L1294" s="26" t="n">
        <v>0.177</v>
      </c>
      <c r="M1294" s="1" t="n">
        <v>18.3</v>
      </c>
      <c r="N1294" s="1" t="n">
        <v>21.5</v>
      </c>
      <c r="O1294" s="1" t="n">
        <v>0.73</v>
      </c>
      <c r="P1294" s="1" t="n">
        <v>1.35</v>
      </c>
      <c r="Q1294" s="1" t="n">
        <v>1.15</v>
      </c>
      <c r="R1294" s="1" t="n">
        <v>-3.2</v>
      </c>
      <c r="S1294" s="1" t="n">
        <v>8.1</v>
      </c>
      <c r="T1294" s="1" t="n">
        <v>1421.8</v>
      </c>
      <c r="U1294" s="1" t="n">
        <v>1650</v>
      </c>
      <c r="V1294" s="1" t="s">
        <v>666</v>
      </c>
      <c r="W1294" s="1" t="s">
        <v>397</v>
      </c>
    </row>
    <row r="1295" customFormat="false" ht="15" hidden="false" customHeight="true" outlineLevel="0" collapsed="false">
      <c r="A1295" s="1" t="n">
        <v>1294</v>
      </c>
      <c r="B1295" s="24" t="s">
        <v>1363</v>
      </c>
      <c r="C1295" s="1" t="s">
        <v>29</v>
      </c>
      <c r="D1295" s="1" t="s">
        <v>133</v>
      </c>
      <c r="E1295" s="1" t="s">
        <v>131</v>
      </c>
      <c r="F1295" s="1" t="n">
        <v>1</v>
      </c>
      <c r="G1295" s="1" t="n">
        <v>2</v>
      </c>
      <c r="H1295" s="28" t="s">
        <v>246</v>
      </c>
      <c r="I1295" s="1" t="n">
        <v>1</v>
      </c>
      <c r="J1295" s="1" t="n">
        <v>1387</v>
      </c>
      <c r="K1295" s="1" t="n">
        <v>1514.7</v>
      </c>
      <c r="L1295" s="26" t="n">
        <v>0.264</v>
      </c>
      <c r="M1295" s="1" t="n">
        <v>18.3</v>
      </c>
      <c r="N1295" s="1" t="n">
        <v>22.7</v>
      </c>
      <c r="O1295" s="1" t="n">
        <v>0.84</v>
      </c>
      <c r="P1295" s="1" t="n">
        <v>1.35</v>
      </c>
      <c r="Q1295" s="1" t="n">
        <v>1</v>
      </c>
      <c r="R1295" s="1" t="n">
        <v>-4.8</v>
      </c>
      <c r="S1295" s="1" t="n">
        <v>8.3</v>
      </c>
      <c r="T1295" s="1" t="n">
        <v>1382.2</v>
      </c>
      <c r="U1295" s="1" t="n">
        <v>1523</v>
      </c>
      <c r="V1295" s="1" t="s">
        <v>743</v>
      </c>
      <c r="W1295" s="1" t="s">
        <v>673</v>
      </c>
    </row>
    <row r="1296" customFormat="false" ht="15" hidden="false" customHeight="true" outlineLevel="0" collapsed="false">
      <c r="A1296" s="1" t="n">
        <v>1295</v>
      </c>
      <c r="B1296" s="24" t="s">
        <v>1364</v>
      </c>
      <c r="C1296" s="1" t="s">
        <v>30</v>
      </c>
      <c r="D1296" s="1" t="s">
        <v>173</v>
      </c>
      <c r="E1296" s="1" t="s">
        <v>176</v>
      </c>
      <c r="F1296" s="1" t="n">
        <v>2</v>
      </c>
      <c r="G1296" s="1" t="n">
        <v>1</v>
      </c>
      <c r="H1296" s="27" t="s">
        <v>242</v>
      </c>
      <c r="I1296" s="1" t="n">
        <v>1</v>
      </c>
      <c r="J1296" s="1" t="n">
        <v>1528</v>
      </c>
      <c r="K1296" s="1" t="n">
        <v>1523.7</v>
      </c>
      <c r="L1296" s="26" t="n">
        <v>0.435</v>
      </c>
      <c r="M1296" s="1" t="n">
        <v>19.9</v>
      </c>
      <c r="N1296" s="1" t="n">
        <v>18.9</v>
      </c>
      <c r="O1296" s="1" t="n">
        <v>0.99</v>
      </c>
      <c r="P1296" s="1" t="n">
        <v>1</v>
      </c>
      <c r="Q1296" s="1" t="n">
        <v>1</v>
      </c>
      <c r="R1296" s="1" t="n">
        <v>13.2</v>
      </c>
      <c r="S1296" s="1" t="n">
        <v>-10.7</v>
      </c>
      <c r="T1296" s="1" t="n">
        <v>1541.2</v>
      </c>
      <c r="U1296" s="1" t="n">
        <v>1513</v>
      </c>
      <c r="V1296" s="1" t="s">
        <v>604</v>
      </c>
      <c r="W1296" s="1" t="s">
        <v>809</v>
      </c>
    </row>
    <row r="1297" customFormat="false" ht="15" hidden="false" customHeight="true" outlineLevel="0" collapsed="false">
      <c r="A1297" s="1" t="n">
        <v>1296</v>
      </c>
      <c r="B1297" s="24" t="s">
        <v>1365</v>
      </c>
      <c r="C1297" s="1" t="s">
        <v>33</v>
      </c>
      <c r="D1297" s="1" t="s">
        <v>159</v>
      </c>
      <c r="E1297" s="1" t="s">
        <v>144</v>
      </c>
      <c r="F1297" s="1" t="n">
        <v>1</v>
      </c>
      <c r="G1297" s="1" t="n">
        <v>0</v>
      </c>
      <c r="H1297" s="27" t="s">
        <v>242</v>
      </c>
      <c r="I1297" s="1" t="n">
        <v>1</v>
      </c>
      <c r="J1297" s="1" t="n">
        <v>1491.6</v>
      </c>
      <c r="K1297" s="1" t="n">
        <v>1613.8</v>
      </c>
      <c r="L1297" s="26" t="n">
        <v>0.271</v>
      </c>
      <c r="M1297" s="1" t="n">
        <v>25.5</v>
      </c>
      <c r="N1297" s="1" t="n">
        <v>28.7</v>
      </c>
      <c r="O1297" s="1" t="n">
        <v>1.31</v>
      </c>
      <c r="P1297" s="1" t="n">
        <v>1</v>
      </c>
      <c r="Q1297" s="1" t="n">
        <v>1</v>
      </c>
      <c r="R1297" s="1" t="n">
        <v>21.2</v>
      </c>
      <c r="S1297" s="1" t="n">
        <v>-20.9</v>
      </c>
      <c r="T1297" s="1" t="n">
        <v>1512.8</v>
      </c>
      <c r="U1297" s="1" t="n">
        <v>1592.8</v>
      </c>
      <c r="V1297" s="1" t="s">
        <v>587</v>
      </c>
      <c r="W1297" s="1" t="s">
        <v>558</v>
      </c>
    </row>
    <row r="1298" customFormat="false" ht="15" hidden="false" customHeight="true" outlineLevel="0" collapsed="false">
      <c r="A1298" s="1" t="n">
        <v>1297</v>
      </c>
      <c r="B1298" s="24" t="s">
        <v>1366</v>
      </c>
      <c r="C1298" s="1" t="s">
        <v>31</v>
      </c>
      <c r="D1298" s="1" t="s">
        <v>145</v>
      </c>
      <c r="E1298" s="1" t="s">
        <v>178</v>
      </c>
      <c r="F1298" s="1" t="n">
        <v>2</v>
      </c>
      <c r="G1298" s="1" t="n">
        <v>1</v>
      </c>
      <c r="H1298" s="27" t="s">
        <v>242</v>
      </c>
      <c r="I1298" s="1" t="n">
        <v>1</v>
      </c>
      <c r="J1298" s="1" t="n">
        <v>1586.2</v>
      </c>
      <c r="K1298" s="1" t="n">
        <v>1545.2</v>
      </c>
      <c r="L1298" s="26" t="n">
        <v>0.487</v>
      </c>
      <c r="M1298" s="1" t="n">
        <v>16.1</v>
      </c>
      <c r="N1298" s="1" t="n">
        <v>18</v>
      </c>
      <c r="O1298" s="1" t="n">
        <v>0.95</v>
      </c>
      <c r="P1298" s="1" t="n">
        <v>1</v>
      </c>
      <c r="Q1298" s="1" t="n">
        <v>1</v>
      </c>
      <c r="R1298" s="1" t="n">
        <v>9.9</v>
      </c>
      <c r="S1298" s="1" t="n">
        <v>-9.3</v>
      </c>
      <c r="T1298" s="1" t="n">
        <v>1596</v>
      </c>
      <c r="U1298" s="1" t="n">
        <v>1536</v>
      </c>
      <c r="V1298" s="1" t="s">
        <v>1027</v>
      </c>
      <c r="W1298" s="1" t="s">
        <v>767</v>
      </c>
    </row>
    <row r="1299" customFormat="false" ht="15" hidden="false" customHeight="true" outlineLevel="0" collapsed="false">
      <c r="A1299" s="1" t="n">
        <v>1298</v>
      </c>
      <c r="B1299" s="24" t="s">
        <v>1367</v>
      </c>
      <c r="C1299" s="1" t="s">
        <v>32</v>
      </c>
      <c r="D1299" s="1" t="s">
        <v>185</v>
      </c>
      <c r="E1299" s="1" t="s">
        <v>195</v>
      </c>
      <c r="F1299" s="1" t="n">
        <v>2</v>
      </c>
      <c r="G1299" s="1" t="n">
        <v>0</v>
      </c>
      <c r="H1299" s="27" t="s">
        <v>242</v>
      </c>
      <c r="I1299" s="1" t="n">
        <v>2</v>
      </c>
      <c r="J1299" s="1" t="n">
        <v>1563.9</v>
      </c>
      <c r="K1299" s="1" t="n">
        <v>1549.2</v>
      </c>
      <c r="L1299" s="26" t="n">
        <v>0.449</v>
      </c>
      <c r="M1299" s="1" t="n">
        <v>26</v>
      </c>
      <c r="N1299" s="1" t="n">
        <v>18.2</v>
      </c>
      <c r="O1299" s="1" t="n">
        <v>0.98</v>
      </c>
      <c r="P1299" s="1" t="n">
        <v>1</v>
      </c>
      <c r="Q1299" s="1" t="n">
        <v>1.15</v>
      </c>
      <c r="R1299" s="1" t="n">
        <v>19.5</v>
      </c>
      <c r="S1299" s="1" t="n">
        <v>-10</v>
      </c>
      <c r="T1299" s="1" t="n">
        <v>1583.4</v>
      </c>
      <c r="U1299" s="1" t="n">
        <v>1539.2</v>
      </c>
      <c r="V1299" s="1" t="s">
        <v>1114</v>
      </c>
      <c r="W1299" s="1" t="s">
        <v>503</v>
      </c>
    </row>
    <row r="1300" customFormat="false" ht="15" hidden="false" customHeight="true" outlineLevel="0" collapsed="false">
      <c r="A1300" s="1" t="n">
        <v>1299</v>
      </c>
      <c r="B1300" s="24" t="s">
        <v>1367</v>
      </c>
      <c r="C1300" s="1" t="s">
        <v>29</v>
      </c>
      <c r="D1300" s="1" t="s">
        <v>127</v>
      </c>
      <c r="E1300" s="1" t="s">
        <v>152</v>
      </c>
      <c r="F1300" s="1" t="n">
        <v>1</v>
      </c>
      <c r="G1300" s="1" t="n">
        <v>2</v>
      </c>
      <c r="H1300" s="28" t="s">
        <v>246</v>
      </c>
      <c r="I1300" s="1" t="n">
        <v>1</v>
      </c>
      <c r="J1300" s="1" t="n">
        <v>1614.8</v>
      </c>
      <c r="K1300" s="1" t="n">
        <v>1552.6</v>
      </c>
      <c r="L1300" s="26" t="n">
        <v>0.518</v>
      </c>
      <c r="M1300" s="1" t="n">
        <v>25.2</v>
      </c>
      <c r="N1300" s="1" t="n">
        <v>31.2</v>
      </c>
      <c r="O1300" s="1" t="n">
        <v>1.16</v>
      </c>
      <c r="P1300" s="1" t="n">
        <v>1.35</v>
      </c>
      <c r="Q1300" s="1" t="n">
        <v>1</v>
      </c>
      <c r="R1300" s="1" t="n">
        <v>-13</v>
      </c>
      <c r="S1300" s="1" t="n">
        <v>19.3</v>
      </c>
      <c r="T1300" s="1" t="n">
        <v>1601.8</v>
      </c>
      <c r="U1300" s="1" t="n">
        <v>1571.9</v>
      </c>
      <c r="V1300" s="1" t="s">
        <v>646</v>
      </c>
      <c r="W1300" s="1" t="s">
        <v>581</v>
      </c>
    </row>
    <row r="1301" customFormat="false" ht="15" hidden="false" customHeight="true" outlineLevel="0" collapsed="false">
      <c r="A1301" s="1" t="n">
        <v>1300</v>
      </c>
      <c r="B1301" s="24" t="s">
        <v>1367</v>
      </c>
      <c r="C1301" s="1" t="s">
        <v>30</v>
      </c>
      <c r="D1301" s="1" t="s">
        <v>181</v>
      </c>
      <c r="E1301" s="1" t="s">
        <v>18</v>
      </c>
      <c r="F1301" s="1" t="n">
        <v>1</v>
      </c>
      <c r="G1301" s="1" t="n">
        <v>2</v>
      </c>
      <c r="H1301" s="28" t="s">
        <v>246</v>
      </c>
      <c r="I1301" s="1" t="n">
        <v>1</v>
      </c>
      <c r="J1301" s="1" t="n">
        <v>1601.1</v>
      </c>
      <c r="K1301" s="1" t="n">
        <v>1678.8</v>
      </c>
      <c r="L1301" s="26" t="n">
        <v>0.324</v>
      </c>
      <c r="M1301" s="1" t="n">
        <v>25.5</v>
      </c>
      <c r="N1301" s="1" t="n">
        <v>24.4</v>
      </c>
      <c r="O1301" s="1" t="n">
        <v>0.9</v>
      </c>
      <c r="P1301" s="1" t="n">
        <v>1.35</v>
      </c>
      <c r="Q1301" s="1" t="n">
        <v>1</v>
      </c>
      <c r="R1301" s="1" t="n">
        <v>-8.3</v>
      </c>
      <c r="S1301" s="1" t="n">
        <v>10.3</v>
      </c>
      <c r="T1301" s="1" t="n">
        <v>1592.8</v>
      </c>
      <c r="U1301" s="1" t="n">
        <v>1689.2</v>
      </c>
      <c r="V1301" s="1" t="s">
        <v>681</v>
      </c>
      <c r="W1301" s="1" t="s">
        <v>549</v>
      </c>
    </row>
    <row r="1302" customFormat="false" ht="15" hidden="false" customHeight="true" outlineLevel="0" collapsed="false">
      <c r="A1302" s="1" t="n">
        <v>1301</v>
      </c>
      <c r="B1302" s="24" t="s">
        <v>1368</v>
      </c>
      <c r="C1302" s="1" t="s">
        <v>33</v>
      </c>
      <c r="D1302" s="1" t="s">
        <v>156</v>
      </c>
      <c r="E1302" s="1" t="s">
        <v>149</v>
      </c>
      <c r="F1302" s="1" t="n">
        <v>0</v>
      </c>
      <c r="G1302" s="1" t="n">
        <v>2</v>
      </c>
      <c r="H1302" s="28" t="s">
        <v>246</v>
      </c>
      <c r="I1302" s="1" t="n">
        <v>2</v>
      </c>
      <c r="J1302" s="1" t="n">
        <v>1505.5</v>
      </c>
      <c r="K1302" s="1" t="n">
        <v>1600.6</v>
      </c>
      <c r="L1302" s="26" t="n">
        <v>0.303</v>
      </c>
      <c r="M1302" s="1" t="n">
        <v>22.1</v>
      </c>
      <c r="N1302" s="1" t="n">
        <v>31.5</v>
      </c>
      <c r="O1302" s="1" t="n">
        <v>0.88</v>
      </c>
      <c r="P1302" s="1" t="n">
        <v>1.35</v>
      </c>
      <c r="Q1302" s="1" t="n">
        <v>1.15</v>
      </c>
      <c r="R1302" s="1" t="n">
        <v>-6.7</v>
      </c>
      <c r="S1302" s="1" t="n">
        <v>15.8</v>
      </c>
      <c r="T1302" s="1" t="n">
        <v>1498.8</v>
      </c>
      <c r="U1302" s="1" t="n">
        <v>1616.4</v>
      </c>
      <c r="V1302" s="1" t="s">
        <v>459</v>
      </c>
      <c r="W1302" s="1" t="s">
        <v>617</v>
      </c>
    </row>
    <row r="1303" customFormat="false" ht="15" hidden="false" customHeight="true" outlineLevel="0" collapsed="false">
      <c r="A1303" s="1" t="n">
        <v>1302</v>
      </c>
      <c r="B1303" s="24" t="s">
        <v>1369</v>
      </c>
      <c r="C1303" s="1" t="s">
        <v>31</v>
      </c>
      <c r="D1303" s="1" t="s">
        <v>146</v>
      </c>
      <c r="E1303" s="1" t="s">
        <v>147</v>
      </c>
      <c r="F1303" s="1" t="n">
        <v>1</v>
      </c>
      <c r="G1303" s="1" t="n">
        <v>0</v>
      </c>
      <c r="H1303" s="27" t="s">
        <v>242</v>
      </c>
      <c r="I1303" s="1" t="n">
        <v>1</v>
      </c>
      <c r="J1303" s="1" t="n">
        <v>1548.1</v>
      </c>
      <c r="K1303" s="1" t="n">
        <v>1450.9</v>
      </c>
      <c r="L1303" s="26" t="n">
        <v>0.567</v>
      </c>
      <c r="M1303" s="1" t="n">
        <v>20.2</v>
      </c>
      <c r="N1303" s="1" t="n">
        <v>14.9</v>
      </c>
      <c r="O1303" s="1" t="n">
        <v>0.88</v>
      </c>
      <c r="P1303" s="1" t="n">
        <v>1</v>
      </c>
      <c r="Q1303" s="1" t="n">
        <v>1</v>
      </c>
      <c r="R1303" s="1" t="n">
        <v>10.8</v>
      </c>
      <c r="S1303" s="1" t="n">
        <v>-6.5</v>
      </c>
      <c r="T1303" s="1" t="n">
        <v>1558.9</v>
      </c>
      <c r="U1303" s="1" t="n">
        <v>1444.5</v>
      </c>
      <c r="V1303" s="1" t="s">
        <v>1032</v>
      </c>
      <c r="W1303" s="1" t="s">
        <v>489</v>
      </c>
    </row>
    <row r="1304" customFormat="false" ht="15" hidden="false" customHeight="true" outlineLevel="0" collapsed="false">
      <c r="A1304" s="1" t="n">
        <v>1303</v>
      </c>
      <c r="B1304" s="24" t="s">
        <v>1370</v>
      </c>
      <c r="C1304" s="1" t="s">
        <v>30</v>
      </c>
      <c r="D1304" s="1" t="s">
        <v>117</v>
      </c>
      <c r="E1304" s="1" t="s">
        <v>151</v>
      </c>
      <c r="F1304" s="1" t="n">
        <v>1</v>
      </c>
      <c r="G1304" s="1" t="n">
        <v>1</v>
      </c>
      <c r="H1304" s="25" t="s">
        <v>239</v>
      </c>
      <c r="I1304" s="1" t="n">
        <v>0</v>
      </c>
      <c r="J1304" s="1" t="n">
        <v>1518.5</v>
      </c>
      <c r="K1304" s="1" t="n">
        <v>1510</v>
      </c>
      <c r="L1304" s="26" t="n">
        <v>0.441</v>
      </c>
      <c r="M1304" s="1" t="n">
        <v>15.3</v>
      </c>
      <c r="N1304" s="1" t="n">
        <v>23</v>
      </c>
      <c r="O1304" s="1" t="n">
        <v>1</v>
      </c>
      <c r="P1304" s="1" t="n">
        <v>0.9</v>
      </c>
      <c r="Q1304" s="1" t="n">
        <v>1</v>
      </c>
      <c r="R1304" s="1" t="n">
        <v>0.9</v>
      </c>
      <c r="S1304" s="1" t="n">
        <v>-1.4</v>
      </c>
      <c r="T1304" s="1" t="n">
        <v>1519.4</v>
      </c>
      <c r="U1304" s="1" t="n">
        <v>1508.6</v>
      </c>
      <c r="V1304" s="1" t="s">
        <v>486</v>
      </c>
      <c r="W1304" s="1" t="s">
        <v>1153</v>
      </c>
    </row>
    <row r="1305" customFormat="false" ht="15" hidden="false" customHeight="true" outlineLevel="0" collapsed="false">
      <c r="A1305" s="1" t="n">
        <v>1304</v>
      </c>
      <c r="B1305" s="24" t="s">
        <v>1371</v>
      </c>
      <c r="C1305" s="1" t="s">
        <v>33</v>
      </c>
      <c r="D1305" s="1" t="s">
        <v>157</v>
      </c>
      <c r="E1305" s="1" t="s">
        <v>171</v>
      </c>
      <c r="F1305" s="1" t="n">
        <v>1</v>
      </c>
      <c r="G1305" s="1" t="n">
        <v>0</v>
      </c>
      <c r="H1305" s="27" t="s">
        <v>242</v>
      </c>
      <c r="I1305" s="1" t="n">
        <v>1</v>
      </c>
      <c r="J1305" s="1" t="n">
        <v>1549.7</v>
      </c>
      <c r="K1305" s="1" t="n">
        <v>1550.5</v>
      </c>
      <c r="L1305" s="26" t="n">
        <v>0.427</v>
      </c>
      <c r="M1305" s="1" t="n">
        <v>19.6</v>
      </c>
      <c r="N1305" s="1" t="n">
        <v>22</v>
      </c>
      <c r="O1305" s="1" t="n">
        <v>1</v>
      </c>
      <c r="P1305" s="1" t="n">
        <v>1</v>
      </c>
      <c r="Q1305" s="1" t="n">
        <v>1</v>
      </c>
      <c r="R1305" s="1" t="n">
        <v>13.2</v>
      </c>
      <c r="S1305" s="1" t="n">
        <v>-12.6</v>
      </c>
      <c r="T1305" s="1" t="n">
        <v>1562.9</v>
      </c>
      <c r="U1305" s="1" t="n">
        <v>1537.9</v>
      </c>
      <c r="V1305" s="1" t="s">
        <v>1027</v>
      </c>
      <c r="W1305" s="1" t="s">
        <v>503</v>
      </c>
    </row>
    <row r="1306" customFormat="false" ht="15" hidden="false" customHeight="true" outlineLevel="0" collapsed="false">
      <c r="A1306" s="1" t="n">
        <v>1305</v>
      </c>
      <c r="B1306" s="24" t="s">
        <v>1372</v>
      </c>
      <c r="C1306" s="1" t="s">
        <v>31</v>
      </c>
      <c r="D1306" s="1" t="s">
        <v>170</v>
      </c>
      <c r="E1306" s="1" t="s">
        <v>22</v>
      </c>
      <c r="F1306" s="1" t="n">
        <v>0</v>
      </c>
      <c r="G1306" s="1" t="n">
        <v>0</v>
      </c>
      <c r="H1306" s="25" t="s">
        <v>239</v>
      </c>
      <c r="I1306" s="1" t="n">
        <v>0</v>
      </c>
      <c r="J1306" s="1" t="n">
        <v>1443.7</v>
      </c>
      <c r="K1306" s="1" t="n">
        <v>1690.5</v>
      </c>
      <c r="L1306" s="26" t="n">
        <v>0.153</v>
      </c>
      <c r="M1306" s="1" t="n">
        <v>23</v>
      </c>
      <c r="N1306" s="1" t="n">
        <v>23</v>
      </c>
      <c r="O1306" s="1" t="n">
        <v>1</v>
      </c>
      <c r="P1306" s="1" t="n">
        <v>1.15</v>
      </c>
      <c r="Q1306" s="1" t="n">
        <v>1</v>
      </c>
      <c r="R1306" s="1" t="n">
        <v>8</v>
      </c>
      <c r="S1306" s="1" t="n">
        <v>-8</v>
      </c>
      <c r="T1306" s="1" t="n">
        <v>1451.7</v>
      </c>
      <c r="U1306" s="1" t="n">
        <v>1682.5</v>
      </c>
      <c r="V1306" s="1" t="s">
        <v>624</v>
      </c>
      <c r="W1306" s="1" t="s">
        <v>1153</v>
      </c>
    </row>
    <row r="1307" customFormat="false" ht="15" hidden="false" customHeight="true" outlineLevel="0" collapsed="false">
      <c r="A1307" s="1" t="n">
        <v>1306</v>
      </c>
      <c r="B1307" s="24" t="s">
        <v>1373</v>
      </c>
      <c r="C1307" s="1" t="s">
        <v>30</v>
      </c>
      <c r="D1307" s="1" t="s">
        <v>142</v>
      </c>
      <c r="E1307" s="1" t="s">
        <v>116</v>
      </c>
      <c r="F1307" s="1" t="n">
        <v>2</v>
      </c>
      <c r="G1307" s="1" t="n">
        <v>3</v>
      </c>
      <c r="H1307" s="28" t="s">
        <v>246</v>
      </c>
      <c r="I1307" s="1" t="n">
        <v>1</v>
      </c>
      <c r="J1307" s="1" t="n">
        <v>1499.1</v>
      </c>
      <c r="K1307" s="1" t="n">
        <v>1592.5</v>
      </c>
      <c r="L1307" s="26" t="n">
        <v>0.305</v>
      </c>
      <c r="M1307" s="1" t="n">
        <v>19.3</v>
      </c>
      <c r="N1307" s="1" t="n">
        <v>26.1</v>
      </c>
      <c r="O1307" s="1" t="n">
        <v>0.88</v>
      </c>
      <c r="P1307" s="1" t="n">
        <v>1.35</v>
      </c>
      <c r="Q1307" s="1" t="n">
        <v>1</v>
      </c>
      <c r="R1307" s="1" t="n">
        <v>-5.9</v>
      </c>
      <c r="S1307" s="1" t="n">
        <v>10.5</v>
      </c>
      <c r="T1307" s="1" t="n">
        <v>1493.3</v>
      </c>
      <c r="U1307" s="1" t="n">
        <v>1603</v>
      </c>
      <c r="V1307" s="1" t="s">
        <v>584</v>
      </c>
      <c r="W1307" s="1" t="s">
        <v>431</v>
      </c>
    </row>
    <row r="1308" customFormat="false" ht="15" hidden="false" customHeight="true" outlineLevel="0" collapsed="false">
      <c r="A1308" s="1" t="n">
        <v>1307</v>
      </c>
      <c r="B1308" s="24" t="s">
        <v>1374</v>
      </c>
      <c r="C1308" s="1" t="s">
        <v>29</v>
      </c>
      <c r="D1308" s="1" t="s">
        <v>130</v>
      </c>
      <c r="E1308" s="1" t="s">
        <v>162</v>
      </c>
      <c r="F1308" s="1" t="n">
        <v>1</v>
      </c>
      <c r="G1308" s="1" t="n">
        <v>0</v>
      </c>
      <c r="H1308" s="27" t="s">
        <v>242</v>
      </c>
      <c r="I1308" s="1" t="n">
        <v>1</v>
      </c>
      <c r="J1308" s="1" t="n">
        <v>1661.3</v>
      </c>
      <c r="K1308" s="1" t="n">
        <v>1589.1</v>
      </c>
      <c r="L1308" s="26" t="n">
        <v>0.532</v>
      </c>
      <c r="M1308" s="1" t="n">
        <v>20.9</v>
      </c>
      <c r="N1308" s="1" t="n">
        <v>20</v>
      </c>
      <c r="O1308" s="1" t="n">
        <v>0.91</v>
      </c>
      <c r="P1308" s="1" t="n">
        <v>1</v>
      </c>
      <c r="Q1308" s="1" t="n">
        <v>1</v>
      </c>
      <c r="R1308" s="1" t="n">
        <v>11.9</v>
      </c>
      <c r="S1308" s="1" t="n">
        <v>-9.4</v>
      </c>
      <c r="T1308" s="1" t="n">
        <v>1673.2</v>
      </c>
      <c r="U1308" s="1" t="n">
        <v>1579.8</v>
      </c>
      <c r="V1308" s="1" t="s">
        <v>643</v>
      </c>
      <c r="W1308" s="1" t="s">
        <v>701</v>
      </c>
    </row>
    <row r="1309" customFormat="false" ht="15" hidden="false" customHeight="true" outlineLevel="0" collapsed="false">
      <c r="A1309" s="1" t="n">
        <v>1308</v>
      </c>
      <c r="B1309" s="24" t="s">
        <v>1374</v>
      </c>
      <c r="C1309" s="1" t="s">
        <v>29</v>
      </c>
      <c r="D1309" s="1" t="s">
        <v>122</v>
      </c>
      <c r="E1309" s="1" t="s">
        <v>180</v>
      </c>
      <c r="F1309" s="1" t="n">
        <v>2</v>
      </c>
      <c r="G1309" s="1" t="n">
        <v>0</v>
      </c>
      <c r="H1309" s="27" t="s">
        <v>242</v>
      </c>
      <c r="I1309" s="1" t="n">
        <v>2</v>
      </c>
      <c r="J1309" s="1" t="n">
        <v>1578.9</v>
      </c>
      <c r="K1309" s="1" t="n">
        <v>1556.4</v>
      </c>
      <c r="L1309" s="26" t="n">
        <v>0.461</v>
      </c>
      <c r="M1309" s="1" t="n">
        <v>28.3</v>
      </c>
      <c r="N1309" s="1" t="n">
        <v>23.4</v>
      </c>
      <c r="O1309" s="1" t="n">
        <v>0.97</v>
      </c>
      <c r="P1309" s="1" t="n">
        <v>1</v>
      </c>
      <c r="Q1309" s="1" t="n">
        <v>1.15</v>
      </c>
      <c r="R1309" s="1" t="n">
        <v>20.9</v>
      </c>
      <c r="S1309" s="1" t="n">
        <v>-12.6</v>
      </c>
      <c r="T1309" s="1" t="n">
        <v>1599.8</v>
      </c>
      <c r="U1309" s="1" t="n">
        <v>1543.8</v>
      </c>
      <c r="V1309" s="1" t="s">
        <v>491</v>
      </c>
      <c r="W1309" s="1" t="s">
        <v>767</v>
      </c>
    </row>
    <row r="1310" customFormat="false" ht="15" hidden="false" customHeight="true" outlineLevel="0" collapsed="false">
      <c r="A1310" s="1" t="n">
        <v>1309</v>
      </c>
      <c r="B1310" s="24" t="s">
        <v>1375</v>
      </c>
      <c r="C1310" s="1" t="s">
        <v>31</v>
      </c>
      <c r="D1310" s="1" t="s">
        <v>164</v>
      </c>
      <c r="E1310" s="1" t="s">
        <v>169</v>
      </c>
      <c r="F1310" s="1" t="n">
        <v>5</v>
      </c>
      <c r="G1310" s="1" t="n">
        <v>0</v>
      </c>
      <c r="H1310" s="27" t="s">
        <v>242</v>
      </c>
      <c r="I1310" s="1" t="n">
        <v>5</v>
      </c>
      <c r="J1310" s="1" t="n">
        <v>1613.9</v>
      </c>
      <c r="K1310" s="1" t="n">
        <v>1635.1</v>
      </c>
      <c r="L1310" s="26" t="n">
        <v>0.399</v>
      </c>
      <c r="M1310" s="1" t="n">
        <v>40</v>
      </c>
      <c r="N1310" s="1" t="n">
        <v>30</v>
      </c>
      <c r="O1310" s="1" t="n">
        <v>1.05</v>
      </c>
      <c r="P1310" s="1" t="n">
        <v>1</v>
      </c>
      <c r="Q1310" s="1" t="n">
        <v>1.5</v>
      </c>
      <c r="R1310" s="1" t="n">
        <v>36</v>
      </c>
      <c r="S1310" s="1" t="n">
        <v>-18</v>
      </c>
      <c r="T1310" s="1" t="n">
        <v>1650</v>
      </c>
      <c r="U1310" s="1" t="n">
        <v>1617.1</v>
      </c>
      <c r="V1310" s="1" t="s">
        <v>629</v>
      </c>
      <c r="W1310" s="1" t="s">
        <v>691</v>
      </c>
    </row>
    <row r="1311" customFormat="false" ht="15" hidden="false" customHeight="true" outlineLevel="0" collapsed="false">
      <c r="A1311" s="1" t="n">
        <v>1310</v>
      </c>
      <c r="B1311" s="24" t="s">
        <v>1375</v>
      </c>
      <c r="C1311" s="1" t="s">
        <v>33</v>
      </c>
      <c r="D1311" s="1" t="s">
        <v>172</v>
      </c>
      <c r="E1311" s="1" t="s">
        <v>120</v>
      </c>
      <c r="F1311" s="1" t="n">
        <v>4</v>
      </c>
      <c r="G1311" s="1" t="n">
        <v>2</v>
      </c>
      <c r="H1311" s="27" t="s">
        <v>242</v>
      </c>
      <c r="I1311" s="1" t="n">
        <v>2</v>
      </c>
      <c r="J1311" s="1" t="n">
        <v>1646.9</v>
      </c>
      <c r="K1311" s="1" t="n">
        <v>1466.5</v>
      </c>
      <c r="L1311" s="26" t="n">
        <v>0.679</v>
      </c>
      <c r="M1311" s="1" t="n">
        <v>19.5</v>
      </c>
      <c r="N1311" s="1" t="n">
        <v>16.9</v>
      </c>
      <c r="O1311" s="1" t="n">
        <v>0.77</v>
      </c>
      <c r="P1311" s="1" t="n">
        <v>1</v>
      </c>
      <c r="Q1311" s="1" t="n">
        <v>1.15</v>
      </c>
      <c r="R1311" s="1" t="n">
        <v>10.1</v>
      </c>
      <c r="S1311" s="1" t="n">
        <v>-5.4</v>
      </c>
      <c r="T1311" s="1" t="n">
        <v>1657.1</v>
      </c>
      <c r="U1311" s="1" t="n">
        <v>1461.1</v>
      </c>
      <c r="V1311" s="1" t="s">
        <v>488</v>
      </c>
      <c r="W1311" s="1" t="s">
        <v>544</v>
      </c>
    </row>
    <row r="1312" customFormat="false" ht="15" hidden="false" customHeight="true" outlineLevel="0" collapsed="false">
      <c r="A1312" s="1" t="n">
        <v>1311</v>
      </c>
      <c r="B1312" s="24" t="s">
        <v>1376</v>
      </c>
      <c r="C1312" s="1" t="s">
        <v>32</v>
      </c>
      <c r="D1312" s="1" t="s">
        <v>186</v>
      </c>
      <c r="E1312" s="1" t="s">
        <v>196</v>
      </c>
      <c r="F1312" s="1" t="n">
        <v>1</v>
      </c>
      <c r="G1312" s="1" t="n">
        <v>3</v>
      </c>
      <c r="H1312" s="28" t="s">
        <v>246</v>
      </c>
      <c r="I1312" s="1" t="n">
        <v>2</v>
      </c>
      <c r="J1312" s="1" t="n">
        <v>1512.3</v>
      </c>
      <c r="K1312" s="1" t="n">
        <v>1586.8</v>
      </c>
      <c r="L1312" s="26" t="n">
        <v>0.328</v>
      </c>
      <c r="M1312" s="1" t="n">
        <v>26.8</v>
      </c>
      <c r="N1312" s="1" t="n">
        <v>23.9</v>
      </c>
      <c r="O1312" s="1" t="n">
        <v>0.91</v>
      </c>
      <c r="P1312" s="1" t="n">
        <v>1.35</v>
      </c>
      <c r="Q1312" s="1" t="n">
        <v>1.15</v>
      </c>
      <c r="R1312" s="1" t="n">
        <v>-8.8</v>
      </c>
      <c r="S1312" s="1" t="n">
        <v>12.6</v>
      </c>
      <c r="T1312" s="1" t="n">
        <v>1503.6</v>
      </c>
      <c r="U1312" s="1" t="n">
        <v>1599.5</v>
      </c>
      <c r="V1312" s="1" t="s">
        <v>831</v>
      </c>
      <c r="W1312" s="1" t="s">
        <v>651</v>
      </c>
    </row>
    <row r="1313" customFormat="false" ht="15" hidden="false" customHeight="true" outlineLevel="0" collapsed="false">
      <c r="A1313" s="1" t="n">
        <v>1312</v>
      </c>
      <c r="B1313" s="24" t="s">
        <v>1377</v>
      </c>
      <c r="C1313" s="1" t="s">
        <v>31</v>
      </c>
      <c r="D1313" s="1" t="s">
        <v>20</v>
      </c>
      <c r="E1313" s="1" t="s">
        <v>168</v>
      </c>
      <c r="F1313" s="1" t="n">
        <v>1</v>
      </c>
      <c r="G1313" s="1" t="n">
        <v>0</v>
      </c>
      <c r="H1313" s="27" t="s">
        <v>242</v>
      </c>
      <c r="I1313" s="1" t="n">
        <v>1</v>
      </c>
      <c r="J1313" s="1" t="n">
        <v>1642.5</v>
      </c>
      <c r="K1313" s="1" t="n">
        <v>1480.3</v>
      </c>
      <c r="L1313" s="26" t="n">
        <v>0.656</v>
      </c>
      <c r="M1313" s="1" t="n">
        <v>22</v>
      </c>
      <c r="N1313" s="1" t="n">
        <v>15.9</v>
      </c>
      <c r="O1313" s="1" t="n">
        <v>0.8</v>
      </c>
      <c r="P1313" s="1" t="n">
        <v>1</v>
      </c>
      <c r="Q1313" s="1" t="n">
        <v>1</v>
      </c>
      <c r="R1313" s="1" t="n">
        <v>9.8</v>
      </c>
      <c r="S1313" s="1" t="n">
        <v>-5.5</v>
      </c>
      <c r="T1313" s="1" t="n">
        <v>1652.3</v>
      </c>
      <c r="U1313" s="1" t="n">
        <v>1474.8</v>
      </c>
      <c r="V1313" s="1" t="s">
        <v>431</v>
      </c>
      <c r="W1313" s="1" t="s">
        <v>551</v>
      </c>
    </row>
    <row r="1314" customFormat="false" ht="15" hidden="false" customHeight="true" outlineLevel="0" collapsed="false">
      <c r="A1314" s="1" t="n">
        <v>1313</v>
      </c>
      <c r="B1314" s="24" t="s">
        <v>1378</v>
      </c>
      <c r="C1314" s="1" t="s">
        <v>30</v>
      </c>
      <c r="D1314" s="1" t="s">
        <v>124</v>
      </c>
      <c r="E1314" s="1" t="s">
        <v>114</v>
      </c>
      <c r="F1314" s="1" t="n">
        <v>0</v>
      </c>
      <c r="G1314" s="1" t="n">
        <v>1</v>
      </c>
      <c r="H1314" s="28" t="s">
        <v>246</v>
      </c>
      <c r="I1314" s="1" t="n">
        <v>1</v>
      </c>
      <c r="J1314" s="1" t="n">
        <v>1560.4</v>
      </c>
      <c r="K1314" s="1" t="n">
        <v>1640.4</v>
      </c>
      <c r="L1314" s="26" t="n">
        <v>0.321</v>
      </c>
      <c r="M1314" s="1" t="n">
        <v>24.3</v>
      </c>
      <c r="N1314" s="1" t="n">
        <v>27.9</v>
      </c>
      <c r="O1314" s="1" t="n">
        <v>0.9</v>
      </c>
      <c r="P1314" s="1" t="n">
        <v>1.35</v>
      </c>
      <c r="Q1314" s="1" t="n">
        <v>1</v>
      </c>
      <c r="R1314" s="1" t="n">
        <v>-7.8</v>
      </c>
      <c r="S1314" s="1" t="n">
        <v>11.8</v>
      </c>
      <c r="T1314" s="1" t="n">
        <v>1552.6</v>
      </c>
      <c r="U1314" s="1" t="n">
        <v>1652.2</v>
      </c>
      <c r="V1314" s="1" t="s">
        <v>797</v>
      </c>
      <c r="W1314" s="1" t="s">
        <v>865</v>
      </c>
    </row>
    <row r="1315" customFormat="false" ht="15" hidden="false" customHeight="true" outlineLevel="0" collapsed="false">
      <c r="A1315" s="1" t="n">
        <v>1314</v>
      </c>
      <c r="B1315" s="24" t="s">
        <v>1379</v>
      </c>
      <c r="C1315" s="1" t="s">
        <v>33</v>
      </c>
      <c r="D1315" s="1" t="s">
        <v>161</v>
      </c>
      <c r="E1315" s="1" t="s">
        <v>158</v>
      </c>
      <c r="F1315" s="1" t="n">
        <v>2</v>
      </c>
      <c r="G1315" s="1" t="n">
        <v>1</v>
      </c>
      <c r="H1315" s="27" t="s">
        <v>242</v>
      </c>
      <c r="I1315" s="1" t="n">
        <v>1</v>
      </c>
      <c r="J1315" s="1" t="n">
        <v>1620.5</v>
      </c>
      <c r="K1315" s="1" t="n">
        <v>1589.1</v>
      </c>
      <c r="L1315" s="26" t="n">
        <v>0.473</v>
      </c>
      <c r="M1315" s="1" t="n">
        <v>22.1</v>
      </c>
      <c r="N1315" s="1" t="n">
        <v>18.3</v>
      </c>
      <c r="O1315" s="1" t="n">
        <v>0.96</v>
      </c>
      <c r="P1315" s="1" t="n">
        <v>1</v>
      </c>
      <c r="Q1315" s="1" t="n">
        <v>1</v>
      </c>
      <c r="R1315" s="1" t="n">
        <v>13.8</v>
      </c>
      <c r="S1315" s="1" t="n">
        <v>-9.6</v>
      </c>
      <c r="T1315" s="1" t="n">
        <v>1634.3</v>
      </c>
      <c r="U1315" s="1" t="n">
        <v>1579.5</v>
      </c>
      <c r="V1315" s="1" t="s">
        <v>511</v>
      </c>
      <c r="W1315" s="1" t="s">
        <v>822</v>
      </c>
    </row>
    <row r="1316" customFormat="false" ht="15" hidden="false" customHeight="true" outlineLevel="0" collapsed="false">
      <c r="A1316" s="1" t="n">
        <v>1315</v>
      </c>
      <c r="B1316" s="24" t="s">
        <v>1379</v>
      </c>
      <c r="C1316" s="1" t="s">
        <v>33</v>
      </c>
      <c r="D1316" s="1" t="s">
        <v>134</v>
      </c>
      <c r="E1316" s="1" t="s">
        <v>143</v>
      </c>
      <c r="F1316" s="1" t="n">
        <v>0</v>
      </c>
      <c r="G1316" s="1" t="n">
        <v>0</v>
      </c>
      <c r="H1316" s="25" t="s">
        <v>239</v>
      </c>
      <c r="I1316" s="1" t="n">
        <v>0</v>
      </c>
      <c r="J1316" s="1" t="n">
        <v>1573.3</v>
      </c>
      <c r="K1316" s="1" t="n">
        <v>1451.8</v>
      </c>
      <c r="L1316" s="26" t="n">
        <v>0.601</v>
      </c>
      <c r="M1316" s="1" t="n">
        <v>18</v>
      </c>
      <c r="N1316" s="1" t="n">
        <v>19.6</v>
      </c>
      <c r="O1316" s="1" t="n">
        <v>1</v>
      </c>
      <c r="P1316" s="1" t="n">
        <v>0.9</v>
      </c>
      <c r="Q1316" s="1" t="n">
        <v>1</v>
      </c>
      <c r="R1316" s="1" t="n">
        <v>-1.8</v>
      </c>
      <c r="S1316" s="1" t="n">
        <v>2</v>
      </c>
      <c r="T1316" s="1" t="n">
        <v>1571.4</v>
      </c>
      <c r="U1316" s="1" t="n">
        <v>1453.8</v>
      </c>
      <c r="V1316" s="1" t="s">
        <v>638</v>
      </c>
      <c r="W1316" s="1" t="s">
        <v>483</v>
      </c>
    </row>
    <row r="1317" customFormat="false" ht="15" hidden="false" customHeight="true" outlineLevel="0" collapsed="false">
      <c r="A1317" s="1" t="n">
        <v>1316</v>
      </c>
      <c r="B1317" s="24" t="s">
        <v>1379</v>
      </c>
      <c r="C1317" s="1" t="s">
        <v>33</v>
      </c>
      <c r="D1317" s="1" t="s">
        <v>160</v>
      </c>
      <c r="E1317" s="1" t="s">
        <v>150</v>
      </c>
      <c r="F1317" s="1" t="n">
        <v>0</v>
      </c>
      <c r="G1317" s="1" t="n">
        <v>2</v>
      </c>
      <c r="H1317" s="28" t="s">
        <v>246</v>
      </c>
      <c r="I1317" s="1" t="n">
        <v>2</v>
      </c>
      <c r="J1317" s="1" t="n">
        <v>1432.3</v>
      </c>
      <c r="K1317" s="1" t="n">
        <v>1450.9</v>
      </c>
      <c r="L1317" s="26" t="n">
        <v>0.403</v>
      </c>
      <c r="M1317" s="1" t="n">
        <v>24.5</v>
      </c>
      <c r="N1317" s="1" t="n">
        <v>29.6</v>
      </c>
      <c r="O1317" s="1" t="n">
        <v>0.98</v>
      </c>
      <c r="P1317" s="1" t="n">
        <v>1.35</v>
      </c>
      <c r="Q1317" s="1" t="n">
        <v>1.15</v>
      </c>
      <c r="R1317" s="1" t="n">
        <v>-9.9</v>
      </c>
      <c r="S1317" s="1" t="n">
        <v>17.9</v>
      </c>
      <c r="T1317" s="1" t="n">
        <v>1422.5</v>
      </c>
      <c r="U1317" s="1" t="n">
        <v>1468.8</v>
      </c>
      <c r="V1317" s="1" t="s">
        <v>743</v>
      </c>
      <c r="W1317" s="1" t="s">
        <v>555</v>
      </c>
    </row>
    <row r="1318" customFormat="false" ht="15" hidden="false" customHeight="true" outlineLevel="0" collapsed="false">
      <c r="A1318" s="1" t="n">
        <v>1317</v>
      </c>
      <c r="B1318" s="24" t="s">
        <v>1380</v>
      </c>
      <c r="C1318" s="1" t="s">
        <v>32</v>
      </c>
      <c r="D1318" s="1" t="s">
        <v>199</v>
      </c>
      <c r="E1318" s="1" t="s">
        <v>194</v>
      </c>
      <c r="F1318" s="1" t="n">
        <v>3</v>
      </c>
      <c r="G1318" s="1" t="n">
        <v>1</v>
      </c>
      <c r="H1318" s="27" t="s">
        <v>242</v>
      </c>
      <c r="I1318" s="1" t="n">
        <v>2</v>
      </c>
      <c r="J1318" s="1" t="n">
        <v>1432.9</v>
      </c>
      <c r="K1318" s="1" t="n">
        <v>1467.2</v>
      </c>
      <c r="L1318" s="26" t="n">
        <v>0.381</v>
      </c>
      <c r="M1318" s="1" t="n">
        <v>21.2</v>
      </c>
      <c r="N1318" s="1" t="n">
        <v>23.7</v>
      </c>
      <c r="O1318" s="1" t="n">
        <v>1.09</v>
      </c>
      <c r="P1318" s="1" t="n">
        <v>1</v>
      </c>
      <c r="Q1318" s="1" t="n">
        <v>1.15</v>
      </c>
      <c r="R1318" s="1" t="n">
        <v>17.4</v>
      </c>
      <c r="S1318" s="1" t="n">
        <v>-14.7</v>
      </c>
      <c r="T1318" s="1" t="n">
        <v>1450.3</v>
      </c>
      <c r="U1318" s="1" t="n">
        <v>1452.5</v>
      </c>
      <c r="V1318" s="1" t="s">
        <v>555</v>
      </c>
      <c r="W1318" s="1" t="s">
        <v>544</v>
      </c>
    </row>
    <row r="1319" customFormat="false" ht="15" hidden="false" customHeight="true" outlineLevel="0" collapsed="false">
      <c r="A1319" s="1" t="n">
        <v>1318</v>
      </c>
      <c r="B1319" s="24" t="s">
        <v>1381</v>
      </c>
      <c r="C1319" s="1" t="s">
        <v>31</v>
      </c>
      <c r="D1319" s="1" t="s">
        <v>140</v>
      </c>
      <c r="E1319" s="1" t="s">
        <v>177</v>
      </c>
      <c r="F1319" s="1" t="n">
        <v>3</v>
      </c>
      <c r="G1319" s="1" t="n">
        <v>0</v>
      </c>
      <c r="H1319" s="27" t="s">
        <v>242</v>
      </c>
      <c r="I1319" s="1" t="n">
        <v>3</v>
      </c>
      <c r="J1319" s="1" t="n">
        <v>1583.3</v>
      </c>
      <c r="K1319" s="1" t="n">
        <v>1670.4</v>
      </c>
      <c r="L1319" s="26" t="n">
        <v>0.312</v>
      </c>
      <c r="M1319" s="1" t="n">
        <v>30.9</v>
      </c>
      <c r="N1319" s="1" t="n">
        <v>34.6</v>
      </c>
      <c r="O1319" s="1" t="n">
        <v>1.22</v>
      </c>
      <c r="P1319" s="1" t="n">
        <v>1</v>
      </c>
      <c r="Q1319" s="1" t="n">
        <v>1.3</v>
      </c>
      <c r="R1319" s="1" t="n">
        <v>30.6</v>
      </c>
      <c r="S1319" s="1" t="n">
        <v>-23.8</v>
      </c>
      <c r="T1319" s="1" t="n">
        <v>1613.9</v>
      </c>
      <c r="U1319" s="1" t="n">
        <v>1646.6</v>
      </c>
      <c r="V1319" s="1" t="s">
        <v>529</v>
      </c>
      <c r="W1319" s="1" t="s">
        <v>580</v>
      </c>
    </row>
    <row r="1320" customFormat="false" ht="15" hidden="false" customHeight="true" outlineLevel="0" collapsed="false">
      <c r="A1320" s="1" t="n">
        <v>1319</v>
      </c>
      <c r="B1320" s="24" t="s">
        <v>1382</v>
      </c>
      <c r="C1320" s="1" t="s">
        <v>30</v>
      </c>
      <c r="D1320" s="1" t="s">
        <v>167</v>
      </c>
      <c r="E1320" s="1" t="s">
        <v>166</v>
      </c>
      <c r="F1320" s="1" t="n">
        <v>2</v>
      </c>
      <c r="G1320" s="1" t="n">
        <v>2</v>
      </c>
      <c r="H1320" s="25" t="s">
        <v>239</v>
      </c>
      <c r="I1320" s="1" t="n">
        <v>0</v>
      </c>
      <c r="J1320" s="1" t="n">
        <v>1538.9</v>
      </c>
      <c r="K1320" s="1" t="n">
        <v>1534.7</v>
      </c>
      <c r="L1320" s="26" t="n">
        <v>0.435</v>
      </c>
      <c r="M1320" s="1" t="n">
        <v>14.5</v>
      </c>
      <c r="N1320" s="1" t="n">
        <v>18.6</v>
      </c>
      <c r="O1320" s="1" t="n">
        <v>1</v>
      </c>
      <c r="P1320" s="1" t="n">
        <v>0.9</v>
      </c>
      <c r="Q1320" s="1" t="n">
        <v>1</v>
      </c>
      <c r="R1320" s="1" t="n">
        <v>1</v>
      </c>
      <c r="S1320" s="1" t="n">
        <v>-1.2</v>
      </c>
      <c r="T1320" s="1" t="n">
        <v>1539.9</v>
      </c>
      <c r="U1320" s="1" t="n">
        <v>1533.5</v>
      </c>
      <c r="V1320" s="1" t="s">
        <v>663</v>
      </c>
      <c r="W1320" s="1" t="s">
        <v>589</v>
      </c>
    </row>
    <row r="1321" customFormat="false" ht="15" hidden="false" customHeight="true" outlineLevel="0" collapsed="false">
      <c r="A1321" s="1" t="n">
        <v>1320</v>
      </c>
      <c r="B1321" s="24" t="s">
        <v>1382</v>
      </c>
      <c r="C1321" s="1" t="s">
        <v>30</v>
      </c>
      <c r="D1321" s="1" t="s">
        <v>141</v>
      </c>
      <c r="E1321" s="1" t="s">
        <v>115</v>
      </c>
      <c r="F1321" s="1" t="n">
        <v>1</v>
      </c>
      <c r="G1321" s="1" t="n">
        <v>2</v>
      </c>
      <c r="H1321" s="28" t="s">
        <v>246</v>
      </c>
      <c r="I1321" s="1" t="n">
        <v>1</v>
      </c>
      <c r="J1321" s="1" t="n">
        <v>1526.7</v>
      </c>
      <c r="K1321" s="1" t="n">
        <v>1564.7</v>
      </c>
      <c r="L1321" s="26" t="n">
        <v>0.376</v>
      </c>
      <c r="M1321" s="1" t="n">
        <v>24.4</v>
      </c>
      <c r="N1321" s="1" t="n">
        <v>28.3</v>
      </c>
      <c r="O1321" s="1" t="n">
        <v>0.95</v>
      </c>
      <c r="P1321" s="1" t="n">
        <v>1.35</v>
      </c>
      <c r="Q1321" s="1" t="n">
        <v>1</v>
      </c>
      <c r="R1321" s="1" t="n">
        <v>-9.2</v>
      </c>
      <c r="S1321" s="1" t="n">
        <v>13.5</v>
      </c>
      <c r="T1321" s="1" t="n">
        <v>1517.5</v>
      </c>
      <c r="U1321" s="1" t="n">
        <v>1578.1</v>
      </c>
      <c r="V1321" s="1" t="s">
        <v>792</v>
      </c>
      <c r="W1321" s="1" t="s">
        <v>635</v>
      </c>
    </row>
    <row r="1322" customFormat="false" ht="15" hidden="false" customHeight="true" outlineLevel="0" collapsed="false">
      <c r="A1322" s="1" t="n">
        <v>1321</v>
      </c>
      <c r="B1322" s="24" t="s">
        <v>1383</v>
      </c>
      <c r="C1322" s="1" t="s">
        <v>32</v>
      </c>
      <c r="D1322" s="1" t="s">
        <v>190</v>
      </c>
      <c r="E1322" s="1" t="s">
        <v>184</v>
      </c>
      <c r="F1322" s="1" t="n">
        <v>3</v>
      </c>
      <c r="G1322" s="1" t="n">
        <v>4</v>
      </c>
      <c r="H1322" s="28" t="s">
        <v>246</v>
      </c>
      <c r="I1322" s="1" t="n">
        <v>1</v>
      </c>
      <c r="J1322" s="1" t="n">
        <v>1564.1</v>
      </c>
      <c r="K1322" s="1" t="n">
        <v>1683.8</v>
      </c>
      <c r="L1322" s="26" t="n">
        <v>0.274</v>
      </c>
      <c r="M1322" s="1" t="n">
        <v>21.8</v>
      </c>
      <c r="N1322" s="1" t="n">
        <v>21.8</v>
      </c>
      <c r="O1322" s="1" t="n">
        <v>0.85</v>
      </c>
      <c r="P1322" s="1" t="n">
        <v>1.35</v>
      </c>
      <c r="Q1322" s="1" t="n">
        <v>1</v>
      </c>
      <c r="R1322" s="1" t="n">
        <v>-6</v>
      </c>
      <c r="S1322" s="1" t="n">
        <v>8.1</v>
      </c>
      <c r="T1322" s="1" t="n">
        <v>1558.2</v>
      </c>
      <c r="U1322" s="1" t="n">
        <v>1691.9</v>
      </c>
      <c r="V1322" s="1" t="s">
        <v>746</v>
      </c>
      <c r="W1322" s="1" t="s">
        <v>469</v>
      </c>
    </row>
    <row r="1323" customFormat="false" ht="15" hidden="false" customHeight="true" outlineLevel="0" collapsed="false">
      <c r="A1323" s="1" t="n">
        <v>1322</v>
      </c>
      <c r="B1323" s="24" t="s">
        <v>1384</v>
      </c>
      <c r="C1323" s="1" t="s">
        <v>29</v>
      </c>
      <c r="D1323" s="1" t="s">
        <v>179</v>
      </c>
      <c r="E1323" s="1" t="s">
        <v>121</v>
      </c>
      <c r="F1323" s="1" t="n">
        <v>0</v>
      </c>
      <c r="G1323" s="1" t="n">
        <v>3</v>
      </c>
      <c r="H1323" s="28" t="s">
        <v>246</v>
      </c>
      <c r="I1323" s="1" t="n">
        <v>3</v>
      </c>
      <c r="J1323" s="1" t="n">
        <v>1409.6</v>
      </c>
      <c r="K1323" s="1" t="n">
        <v>1526.9</v>
      </c>
      <c r="L1323" s="26" t="n">
        <v>0.276</v>
      </c>
      <c r="M1323" s="1" t="n">
        <v>24.2</v>
      </c>
      <c r="N1323" s="1" t="n">
        <v>34.4</v>
      </c>
      <c r="O1323" s="1" t="n">
        <v>0.85</v>
      </c>
      <c r="P1323" s="1" t="n">
        <v>1.35</v>
      </c>
      <c r="Q1323" s="1" t="n">
        <v>1.3</v>
      </c>
      <c r="R1323" s="1" t="n">
        <v>-6.7</v>
      </c>
      <c r="S1323" s="1" t="n">
        <v>19.8</v>
      </c>
      <c r="T1323" s="1" t="n">
        <v>1402.9</v>
      </c>
      <c r="U1323" s="1" t="n">
        <v>1546.8</v>
      </c>
      <c r="V1323" s="1" t="s">
        <v>743</v>
      </c>
      <c r="W1323" s="1" t="s">
        <v>726</v>
      </c>
    </row>
    <row r="1324" customFormat="false" ht="15" hidden="false" customHeight="true" outlineLevel="0" collapsed="false">
      <c r="A1324" s="1" t="n">
        <v>1323</v>
      </c>
      <c r="B1324" s="24" t="s">
        <v>1385</v>
      </c>
      <c r="C1324" s="1" t="s">
        <v>31</v>
      </c>
      <c r="D1324" s="1" t="s">
        <v>24</v>
      </c>
      <c r="E1324" s="1" t="s">
        <v>19</v>
      </c>
      <c r="F1324" s="1" t="n">
        <v>0</v>
      </c>
      <c r="G1324" s="1" t="n">
        <v>2</v>
      </c>
      <c r="H1324" s="28" t="s">
        <v>246</v>
      </c>
      <c r="I1324" s="1" t="n">
        <v>2</v>
      </c>
      <c r="J1324" s="1" t="n">
        <v>1725.2</v>
      </c>
      <c r="K1324" s="1" t="n">
        <v>1703.5</v>
      </c>
      <c r="L1324" s="26" t="n">
        <v>0.459</v>
      </c>
      <c r="M1324" s="1" t="n">
        <v>34.2</v>
      </c>
      <c r="N1324" s="1" t="n">
        <v>35</v>
      </c>
      <c r="O1324" s="1" t="n">
        <v>1.05</v>
      </c>
      <c r="P1324" s="1" t="n">
        <v>1.35</v>
      </c>
      <c r="Q1324" s="1" t="n">
        <v>1.15</v>
      </c>
      <c r="R1324" s="1" t="n">
        <v>-15.7</v>
      </c>
      <c r="S1324" s="1" t="n">
        <v>23.1</v>
      </c>
      <c r="T1324" s="1" t="n">
        <v>1709.5</v>
      </c>
      <c r="U1324" s="1" t="n">
        <v>1726.6</v>
      </c>
      <c r="V1324" s="1" t="s">
        <v>588</v>
      </c>
      <c r="W1324" s="1" t="s">
        <v>472</v>
      </c>
    </row>
    <row r="1325" customFormat="false" ht="15" hidden="false" customHeight="true" outlineLevel="0" collapsed="false">
      <c r="A1325" s="1" t="n">
        <v>1324</v>
      </c>
      <c r="B1325" s="24" t="s">
        <v>1385</v>
      </c>
      <c r="C1325" s="1" t="s">
        <v>33</v>
      </c>
      <c r="D1325" s="1" t="s">
        <v>17</v>
      </c>
      <c r="E1325" s="1" t="s">
        <v>135</v>
      </c>
      <c r="F1325" s="1" t="n">
        <v>3</v>
      </c>
      <c r="G1325" s="1" t="n">
        <v>1</v>
      </c>
      <c r="H1325" s="27" t="s">
        <v>242</v>
      </c>
      <c r="I1325" s="1" t="n">
        <v>2</v>
      </c>
      <c r="J1325" s="1" t="n">
        <v>1790.6</v>
      </c>
      <c r="K1325" s="1" t="n">
        <v>1627</v>
      </c>
      <c r="L1325" s="26" t="n">
        <v>0.658</v>
      </c>
      <c r="M1325" s="1" t="n">
        <v>22</v>
      </c>
      <c r="N1325" s="1" t="n">
        <v>19.1</v>
      </c>
      <c r="O1325" s="1" t="n">
        <v>0.8</v>
      </c>
      <c r="P1325" s="1" t="n">
        <v>1</v>
      </c>
      <c r="Q1325" s="1" t="n">
        <v>1.15</v>
      </c>
      <c r="R1325" s="1" t="n">
        <v>11.9</v>
      </c>
      <c r="S1325" s="1" t="n">
        <v>-6.5</v>
      </c>
      <c r="T1325" s="1" t="n">
        <v>1802.5</v>
      </c>
      <c r="U1325" s="1" t="n">
        <v>1620.4</v>
      </c>
      <c r="V1325" s="1" t="s">
        <v>431</v>
      </c>
      <c r="W1325" s="1" t="s">
        <v>467</v>
      </c>
    </row>
    <row r="1326" customFormat="false" ht="15" hidden="false" customHeight="true" outlineLevel="0" collapsed="false">
      <c r="A1326" s="1" t="n">
        <v>1325</v>
      </c>
      <c r="B1326" s="24" t="s">
        <v>1386</v>
      </c>
      <c r="C1326" s="1" t="s">
        <v>30</v>
      </c>
      <c r="D1326" s="1" t="s">
        <v>182</v>
      </c>
      <c r="E1326" s="1" t="s">
        <v>16</v>
      </c>
      <c r="F1326" s="1" t="n">
        <v>2</v>
      </c>
      <c r="G1326" s="1" t="n">
        <v>4</v>
      </c>
      <c r="H1326" s="28" t="s">
        <v>246</v>
      </c>
      <c r="I1326" s="1" t="n">
        <v>2</v>
      </c>
      <c r="J1326" s="1" t="n">
        <v>1667.5</v>
      </c>
      <c r="K1326" s="1" t="n">
        <v>1703.1</v>
      </c>
      <c r="L1326" s="26" t="n">
        <v>0.379</v>
      </c>
      <c r="M1326" s="1" t="n">
        <v>28.2</v>
      </c>
      <c r="N1326" s="1" t="n">
        <v>33.8</v>
      </c>
      <c r="O1326" s="1" t="n">
        <v>0.96</v>
      </c>
      <c r="P1326" s="1" t="n">
        <v>1.35</v>
      </c>
      <c r="Q1326" s="1" t="n">
        <v>1.15</v>
      </c>
      <c r="R1326" s="1" t="n">
        <v>-10.7</v>
      </c>
      <c r="S1326" s="1" t="n">
        <v>19.6</v>
      </c>
      <c r="T1326" s="1" t="n">
        <v>1656.8</v>
      </c>
      <c r="U1326" s="1" t="n">
        <v>1722.7</v>
      </c>
      <c r="V1326" s="1" t="s">
        <v>562</v>
      </c>
      <c r="W1326" s="1" t="s">
        <v>431</v>
      </c>
    </row>
    <row r="1327" customFormat="false" ht="15" hidden="false" customHeight="true" outlineLevel="0" collapsed="false">
      <c r="A1327" s="1" t="n">
        <v>1326</v>
      </c>
      <c r="B1327" s="24" t="s">
        <v>1387</v>
      </c>
      <c r="C1327" s="1" t="s">
        <v>30</v>
      </c>
      <c r="D1327" s="1" t="s">
        <v>16</v>
      </c>
      <c r="E1327" s="1" t="s">
        <v>141</v>
      </c>
      <c r="F1327" s="1" t="n">
        <v>3</v>
      </c>
      <c r="G1327" s="1" t="n">
        <v>0</v>
      </c>
      <c r="H1327" s="27" t="s">
        <v>242</v>
      </c>
      <c r="I1327" s="1" t="n">
        <v>3</v>
      </c>
      <c r="J1327" s="1" t="n">
        <v>1722.7</v>
      </c>
      <c r="K1327" s="1" t="n">
        <v>1517.5</v>
      </c>
      <c r="L1327" s="26" t="n">
        <v>0.71</v>
      </c>
      <c r="M1327" s="1" t="n">
        <v>26.7</v>
      </c>
      <c r="N1327" s="1" t="n">
        <v>18.4</v>
      </c>
      <c r="O1327" s="1" t="n">
        <v>0.74</v>
      </c>
      <c r="P1327" s="1" t="n">
        <v>1</v>
      </c>
      <c r="Q1327" s="1" t="n">
        <v>1.3</v>
      </c>
      <c r="R1327" s="1" t="n">
        <v>15.8</v>
      </c>
      <c r="S1327" s="1" t="n">
        <v>-5.3</v>
      </c>
      <c r="T1327" s="1" t="n">
        <v>1738.4</v>
      </c>
      <c r="U1327" s="1" t="n">
        <v>1512.2</v>
      </c>
      <c r="V1327" s="1" t="s">
        <v>431</v>
      </c>
      <c r="W1327" s="1" t="s">
        <v>441</v>
      </c>
    </row>
    <row r="1328" customFormat="false" ht="15" hidden="false" customHeight="true" outlineLevel="0" collapsed="false">
      <c r="A1328" s="1" t="n">
        <v>1327</v>
      </c>
      <c r="B1328" s="24" t="s">
        <v>1388</v>
      </c>
      <c r="C1328" s="1" t="s">
        <v>32</v>
      </c>
      <c r="D1328" s="1" t="s">
        <v>184</v>
      </c>
      <c r="E1328" s="1" t="s">
        <v>186</v>
      </c>
      <c r="F1328" s="1" t="n">
        <v>3</v>
      </c>
      <c r="G1328" s="1" t="n">
        <v>1</v>
      </c>
      <c r="H1328" s="27" t="s">
        <v>242</v>
      </c>
      <c r="I1328" s="1" t="n">
        <v>2</v>
      </c>
      <c r="J1328" s="1" t="n">
        <v>1691.9</v>
      </c>
      <c r="K1328" s="1" t="n">
        <v>1503.6</v>
      </c>
      <c r="L1328" s="26" t="n">
        <v>0.689</v>
      </c>
      <c r="M1328" s="1" t="n">
        <v>19.3</v>
      </c>
      <c r="N1328" s="1" t="n">
        <v>16.7</v>
      </c>
      <c r="O1328" s="1" t="n">
        <v>0.76</v>
      </c>
      <c r="P1328" s="1" t="n">
        <v>1</v>
      </c>
      <c r="Q1328" s="1" t="n">
        <v>1.15</v>
      </c>
      <c r="R1328" s="1" t="n">
        <v>9.9</v>
      </c>
      <c r="S1328" s="1" t="n">
        <v>-5.2</v>
      </c>
      <c r="T1328" s="1" t="n">
        <v>1701.8</v>
      </c>
      <c r="U1328" s="1" t="n">
        <v>1498.4</v>
      </c>
      <c r="V1328" s="1" t="s">
        <v>606</v>
      </c>
      <c r="W1328" s="1" t="s">
        <v>584</v>
      </c>
    </row>
    <row r="1329" customFormat="false" ht="15" hidden="false" customHeight="true" outlineLevel="0" collapsed="false">
      <c r="A1329" s="1" t="n">
        <v>1328</v>
      </c>
      <c r="B1329" s="24" t="s">
        <v>1389</v>
      </c>
      <c r="C1329" s="1" t="s">
        <v>33</v>
      </c>
      <c r="D1329" s="1" t="s">
        <v>161</v>
      </c>
      <c r="E1329" s="1" t="s">
        <v>172</v>
      </c>
      <c r="F1329" s="1" t="n">
        <v>4</v>
      </c>
      <c r="G1329" s="1" t="n">
        <v>2</v>
      </c>
      <c r="H1329" s="27" t="s">
        <v>242</v>
      </c>
      <c r="I1329" s="1" t="n">
        <v>2</v>
      </c>
      <c r="J1329" s="1" t="n">
        <v>1634.3</v>
      </c>
      <c r="K1329" s="1" t="n">
        <v>1657.1</v>
      </c>
      <c r="L1329" s="26" t="n">
        <v>0.397</v>
      </c>
      <c r="M1329" s="1" t="n">
        <v>26.6</v>
      </c>
      <c r="N1329" s="1" t="n">
        <v>26.6</v>
      </c>
      <c r="O1329" s="1" t="n">
        <v>1.06</v>
      </c>
      <c r="P1329" s="1" t="n">
        <v>1</v>
      </c>
      <c r="Q1329" s="1" t="n">
        <v>1.15</v>
      </c>
      <c r="R1329" s="1" t="n">
        <v>21.3</v>
      </c>
      <c r="S1329" s="1" t="n">
        <v>-16</v>
      </c>
      <c r="T1329" s="1" t="n">
        <v>1655.7</v>
      </c>
      <c r="U1329" s="1" t="n">
        <v>1641.1</v>
      </c>
      <c r="V1329" s="1" t="s">
        <v>557</v>
      </c>
      <c r="W1329" s="1" t="s">
        <v>658</v>
      </c>
    </row>
    <row r="1330" customFormat="false" ht="15" hidden="false" customHeight="true" outlineLevel="0" collapsed="false">
      <c r="A1330" s="1" t="n">
        <v>1329</v>
      </c>
      <c r="B1330" s="24" t="s">
        <v>1390</v>
      </c>
      <c r="C1330" s="1" t="s">
        <v>30</v>
      </c>
      <c r="D1330" s="1" t="s">
        <v>166</v>
      </c>
      <c r="E1330" s="1" t="s">
        <v>175</v>
      </c>
      <c r="F1330" s="1" t="n">
        <v>2</v>
      </c>
      <c r="G1330" s="1" t="n">
        <v>1</v>
      </c>
      <c r="H1330" s="27" t="s">
        <v>242</v>
      </c>
      <c r="I1330" s="1" t="n">
        <v>1</v>
      </c>
      <c r="J1330" s="1" t="n">
        <v>1533.5</v>
      </c>
      <c r="K1330" s="1" t="n">
        <v>1411.8</v>
      </c>
      <c r="L1330" s="26" t="n">
        <v>0.602</v>
      </c>
      <c r="M1330" s="1" t="n">
        <v>14.4</v>
      </c>
      <c r="N1330" s="1" t="n">
        <v>13.7</v>
      </c>
      <c r="O1330" s="1" t="n">
        <v>0.85</v>
      </c>
      <c r="P1330" s="1" t="n">
        <v>1</v>
      </c>
      <c r="Q1330" s="1" t="n">
        <v>1</v>
      </c>
      <c r="R1330" s="1" t="n">
        <v>7.2</v>
      </c>
      <c r="S1330" s="1" t="n">
        <v>-5.5</v>
      </c>
      <c r="T1330" s="1" t="n">
        <v>1540.6</v>
      </c>
      <c r="U1330" s="1" t="n">
        <v>1406.4</v>
      </c>
      <c r="V1330" s="1" t="s">
        <v>612</v>
      </c>
      <c r="W1330" s="1" t="s">
        <v>492</v>
      </c>
    </row>
    <row r="1331" customFormat="false" ht="15" hidden="false" customHeight="true" outlineLevel="0" collapsed="false">
      <c r="A1331" s="1" t="n">
        <v>1330</v>
      </c>
      <c r="B1331" s="24" t="s">
        <v>1391</v>
      </c>
      <c r="C1331" s="1" t="s">
        <v>31</v>
      </c>
      <c r="D1331" s="1" t="s">
        <v>170</v>
      </c>
      <c r="E1331" s="1" t="s">
        <v>164</v>
      </c>
      <c r="F1331" s="1" t="n">
        <v>0</v>
      </c>
      <c r="G1331" s="1" t="n">
        <v>1</v>
      </c>
      <c r="H1331" s="28" t="s">
        <v>246</v>
      </c>
      <c r="I1331" s="1" t="n">
        <v>1</v>
      </c>
      <c r="J1331" s="1" t="n">
        <v>1451.7</v>
      </c>
      <c r="K1331" s="1" t="n">
        <v>1650</v>
      </c>
      <c r="L1331" s="26" t="n">
        <v>0.193</v>
      </c>
      <c r="M1331" s="1" t="n">
        <v>20.3</v>
      </c>
      <c r="N1331" s="1" t="n">
        <v>26.9</v>
      </c>
      <c r="O1331" s="1" t="n">
        <v>0.75</v>
      </c>
      <c r="P1331" s="1" t="n">
        <v>1.35</v>
      </c>
      <c r="Q1331" s="1" t="n">
        <v>1</v>
      </c>
      <c r="R1331" s="1" t="n">
        <v>-3.9</v>
      </c>
      <c r="S1331" s="1" t="n">
        <v>7.9</v>
      </c>
      <c r="T1331" s="1" t="n">
        <v>1447.8</v>
      </c>
      <c r="U1331" s="1" t="n">
        <v>1657.9</v>
      </c>
      <c r="V1331" s="1" t="s">
        <v>669</v>
      </c>
      <c r="W1331" s="1" t="s">
        <v>431</v>
      </c>
    </row>
    <row r="1332" customFormat="false" ht="15" hidden="false" customHeight="true" outlineLevel="0" collapsed="false">
      <c r="A1332" s="1" t="n">
        <v>1331</v>
      </c>
      <c r="B1332" s="24" t="s">
        <v>1391</v>
      </c>
      <c r="C1332" s="1" t="s">
        <v>31</v>
      </c>
      <c r="D1332" s="1" t="s">
        <v>178</v>
      </c>
      <c r="E1332" s="1" t="s">
        <v>147</v>
      </c>
      <c r="F1332" s="1" t="n">
        <v>1</v>
      </c>
      <c r="G1332" s="1" t="n">
        <v>1</v>
      </c>
      <c r="H1332" s="25" t="s">
        <v>239</v>
      </c>
      <c r="I1332" s="1" t="n">
        <v>0</v>
      </c>
      <c r="J1332" s="1" t="n">
        <v>1536</v>
      </c>
      <c r="K1332" s="1" t="n">
        <v>1444.5</v>
      </c>
      <c r="L1332" s="26" t="n">
        <v>0.559</v>
      </c>
      <c r="M1332" s="1" t="n">
        <v>18</v>
      </c>
      <c r="N1332" s="1" t="n">
        <v>19.6</v>
      </c>
      <c r="O1332" s="1" t="n">
        <v>1</v>
      </c>
      <c r="P1332" s="1" t="n">
        <v>0.9</v>
      </c>
      <c r="Q1332" s="1" t="n">
        <v>1</v>
      </c>
      <c r="R1332" s="1" t="n">
        <v>-1.1</v>
      </c>
      <c r="S1332" s="1" t="n">
        <v>1.2</v>
      </c>
      <c r="T1332" s="1" t="n">
        <v>1534.9</v>
      </c>
      <c r="U1332" s="1" t="n">
        <v>1445.7</v>
      </c>
      <c r="V1332" s="1" t="s">
        <v>595</v>
      </c>
      <c r="W1332" s="1" t="s">
        <v>474</v>
      </c>
    </row>
    <row r="1333" customFormat="false" ht="15" hidden="false" customHeight="true" outlineLevel="0" collapsed="false">
      <c r="A1333" s="1" t="n">
        <v>1332</v>
      </c>
      <c r="B1333" s="24" t="s">
        <v>1392</v>
      </c>
      <c r="C1333" s="1" t="s">
        <v>32</v>
      </c>
      <c r="D1333" s="1" t="s">
        <v>193</v>
      </c>
      <c r="E1333" s="1" t="s">
        <v>191</v>
      </c>
      <c r="F1333" s="1" t="n">
        <v>1</v>
      </c>
      <c r="G1333" s="1" t="n">
        <v>1</v>
      </c>
      <c r="H1333" s="25" t="s">
        <v>239</v>
      </c>
      <c r="I1333" s="1" t="n">
        <v>0</v>
      </c>
      <c r="J1333" s="1" t="n">
        <v>1495.5</v>
      </c>
      <c r="K1333" s="1" t="n">
        <v>1596.1</v>
      </c>
      <c r="L1333" s="26" t="n">
        <v>0.296</v>
      </c>
      <c r="M1333" s="1" t="n">
        <v>23</v>
      </c>
      <c r="N1333" s="1" t="n">
        <v>25.3</v>
      </c>
      <c r="O1333" s="1" t="n">
        <v>1</v>
      </c>
      <c r="P1333" s="1" t="n">
        <v>1.15</v>
      </c>
      <c r="Q1333" s="1" t="n">
        <v>1</v>
      </c>
      <c r="R1333" s="1" t="n">
        <v>4.7</v>
      </c>
      <c r="S1333" s="1" t="n">
        <v>-5.2</v>
      </c>
      <c r="T1333" s="1" t="n">
        <v>1500.2</v>
      </c>
      <c r="U1333" s="1" t="n">
        <v>1591</v>
      </c>
      <c r="V1333" s="1" t="s">
        <v>694</v>
      </c>
      <c r="W1333" s="1" t="s">
        <v>547</v>
      </c>
    </row>
    <row r="1334" customFormat="false" ht="15" hidden="false" customHeight="true" outlineLevel="0" collapsed="false">
      <c r="A1334" s="1" t="n">
        <v>1333</v>
      </c>
      <c r="B1334" s="24" t="s">
        <v>1392</v>
      </c>
      <c r="C1334" s="1" t="s">
        <v>32</v>
      </c>
      <c r="D1334" s="1" t="s">
        <v>194</v>
      </c>
      <c r="E1334" s="1" t="s">
        <v>192</v>
      </c>
      <c r="F1334" s="1" t="n">
        <v>0</v>
      </c>
      <c r="G1334" s="1" t="n">
        <v>3</v>
      </c>
      <c r="H1334" s="28" t="s">
        <v>246</v>
      </c>
      <c r="I1334" s="1" t="n">
        <v>3</v>
      </c>
      <c r="J1334" s="1" t="n">
        <v>1452.5</v>
      </c>
      <c r="K1334" s="1" t="n">
        <v>1538.8</v>
      </c>
      <c r="L1334" s="26" t="n">
        <v>0.313</v>
      </c>
      <c r="M1334" s="1" t="n">
        <v>25.3</v>
      </c>
      <c r="N1334" s="1" t="n">
        <v>30.6</v>
      </c>
      <c r="O1334" s="1" t="n">
        <v>0.89</v>
      </c>
      <c r="P1334" s="1" t="n">
        <v>1.35</v>
      </c>
      <c r="Q1334" s="1" t="n">
        <v>1.3</v>
      </c>
      <c r="R1334" s="1" t="n">
        <v>-7.9</v>
      </c>
      <c r="S1334" s="1" t="n">
        <v>18.8</v>
      </c>
      <c r="T1334" s="1" t="n">
        <v>1444.6</v>
      </c>
      <c r="U1334" s="1" t="n">
        <v>1557.6</v>
      </c>
      <c r="V1334" s="1" t="s">
        <v>683</v>
      </c>
      <c r="W1334" s="1" t="s">
        <v>529</v>
      </c>
    </row>
    <row r="1335" customFormat="false" ht="15" hidden="false" customHeight="true" outlineLevel="0" collapsed="false">
      <c r="A1335" s="1" t="n">
        <v>1334</v>
      </c>
      <c r="B1335" s="24" t="s">
        <v>1392</v>
      </c>
      <c r="C1335" s="1" t="s">
        <v>32</v>
      </c>
      <c r="D1335" s="1" t="s">
        <v>197</v>
      </c>
      <c r="E1335" s="1" t="s">
        <v>199</v>
      </c>
      <c r="F1335" s="1" t="n">
        <v>0</v>
      </c>
      <c r="G1335" s="1" t="n">
        <v>1</v>
      </c>
      <c r="H1335" s="28" t="s">
        <v>246</v>
      </c>
      <c r="I1335" s="1" t="n">
        <v>1</v>
      </c>
      <c r="J1335" s="1" t="n">
        <v>1594.5</v>
      </c>
      <c r="K1335" s="1" t="n">
        <v>1450.3</v>
      </c>
      <c r="L1335" s="26" t="n">
        <v>0.632</v>
      </c>
      <c r="M1335" s="1" t="n">
        <v>36.7</v>
      </c>
      <c r="N1335" s="1" t="n">
        <v>42.2</v>
      </c>
      <c r="O1335" s="1" t="n">
        <v>1.36</v>
      </c>
      <c r="P1335" s="1" t="n">
        <v>1.35</v>
      </c>
      <c r="Q1335" s="1" t="n">
        <v>1</v>
      </c>
      <c r="R1335" s="1" t="n">
        <v>-23.2</v>
      </c>
      <c r="S1335" s="1" t="n">
        <v>30.9</v>
      </c>
      <c r="T1335" s="1" t="n">
        <v>1571.3</v>
      </c>
      <c r="U1335" s="1" t="n">
        <v>1481.2</v>
      </c>
      <c r="V1335" s="1" t="s">
        <v>378</v>
      </c>
      <c r="W1335" s="1" t="s">
        <v>543</v>
      </c>
    </row>
    <row r="1336" customFormat="false" ht="15" hidden="false" customHeight="true" outlineLevel="0" collapsed="false">
      <c r="A1336" s="1" t="n">
        <v>1335</v>
      </c>
      <c r="B1336" s="24" t="s">
        <v>1392</v>
      </c>
      <c r="C1336" s="1" t="s">
        <v>32</v>
      </c>
      <c r="D1336" s="1" t="s">
        <v>183</v>
      </c>
      <c r="E1336" s="1" t="s">
        <v>185</v>
      </c>
      <c r="F1336" s="1" t="n">
        <v>1</v>
      </c>
      <c r="G1336" s="1" t="n">
        <v>0</v>
      </c>
      <c r="H1336" s="27" t="s">
        <v>242</v>
      </c>
      <c r="I1336" s="1" t="n">
        <v>1</v>
      </c>
      <c r="J1336" s="1" t="n">
        <v>1585.2</v>
      </c>
      <c r="K1336" s="1" t="n">
        <v>1583.4</v>
      </c>
      <c r="L1336" s="26" t="n">
        <v>0.431</v>
      </c>
      <c r="M1336" s="1" t="n">
        <v>25.2</v>
      </c>
      <c r="N1336" s="1" t="n">
        <v>20</v>
      </c>
      <c r="O1336" s="1" t="n">
        <v>1</v>
      </c>
      <c r="P1336" s="1" t="n">
        <v>1</v>
      </c>
      <c r="Q1336" s="1" t="n">
        <v>1</v>
      </c>
      <c r="R1336" s="1" t="n">
        <v>16.9</v>
      </c>
      <c r="S1336" s="1" t="n">
        <v>-11.4</v>
      </c>
      <c r="T1336" s="1" t="n">
        <v>1602.1</v>
      </c>
      <c r="U1336" s="1" t="n">
        <v>1572</v>
      </c>
      <c r="V1336" s="1" t="s">
        <v>460</v>
      </c>
      <c r="W1336" s="1" t="s">
        <v>383</v>
      </c>
    </row>
    <row r="1337" customFormat="false" ht="15" hidden="false" customHeight="true" outlineLevel="0" collapsed="false">
      <c r="A1337" s="1" t="n">
        <v>1336</v>
      </c>
      <c r="B1337" s="24" t="s">
        <v>1392</v>
      </c>
      <c r="C1337" s="1" t="s">
        <v>32</v>
      </c>
      <c r="D1337" s="1" t="s">
        <v>15</v>
      </c>
      <c r="E1337" s="1" t="s">
        <v>198</v>
      </c>
      <c r="F1337" s="1" t="n">
        <v>3</v>
      </c>
      <c r="G1337" s="1" t="n">
        <v>2</v>
      </c>
      <c r="H1337" s="27" t="s">
        <v>242</v>
      </c>
      <c r="I1337" s="1" t="n">
        <v>1</v>
      </c>
      <c r="J1337" s="1" t="n">
        <v>1743.2</v>
      </c>
      <c r="K1337" s="1" t="n">
        <v>1504.9</v>
      </c>
      <c r="L1337" s="26" t="n">
        <v>0.747</v>
      </c>
      <c r="M1337" s="1" t="n">
        <v>13.3</v>
      </c>
      <c r="N1337" s="1" t="n">
        <v>11.3</v>
      </c>
      <c r="O1337" s="1" t="n">
        <v>0.7</v>
      </c>
      <c r="P1337" s="1" t="n">
        <v>1</v>
      </c>
      <c r="Q1337" s="1" t="n">
        <v>1</v>
      </c>
      <c r="R1337" s="1" t="n">
        <v>4.7</v>
      </c>
      <c r="S1337" s="1" t="n">
        <v>-2.9</v>
      </c>
      <c r="T1337" s="1" t="n">
        <v>1747.9</v>
      </c>
      <c r="U1337" s="1" t="n">
        <v>1502.1</v>
      </c>
      <c r="V1337" s="1" t="s">
        <v>640</v>
      </c>
      <c r="W1337" s="1" t="s">
        <v>677</v>
      </c>
    </row>
    <row r="1338" customFormat="false" ht="15" hidden="false" customHeight="true" outlineLevel="0" collapsed="false">
      <c r="A1338" s="1" t="n">
        <v>1337</v>
      </c>
      <c r="B1338" s="24" t="s">
        <v>1393</v>
      </c>
      <c r="C1338" s="1" t="s">
        <v>30</v>
      </c>
      <c r="D1338" s="1" t="s">
        <v>176</v>
      </c>
      <c r="E1338" s="1" t="s">
        <v>182</v>
      </c>
      <c r="F1338" s="1" t="n">
        <v>1</v>
      </c>
      <c r="G1338" s="1" t="n">
        <v>1</v>
      </c>
      <c r="H1338" s="25" t="s">
        <v>239</v>
      </c>
      <c r="I1338" s="1" t="n">
        <v>0</v>
      </c>
      <c r="J1338" s="1" t="n">
        <v>1513</v>
      </c>
      <c r="K1338" s="1" t="n">
        <v>1656.8</v>
      </c>
      <c r="L1338" s="26" t="n">
        <v>0.247</v>
      </c>
      <c r="M1338" s="1" t="n">
        <v>23</v>
      </c>
      <c r="N1338" s="1" t="n">
        <v>23</v>
      </c>
      <c r="O1338" s="1" t="n">
        <v>1</v>
      </c>
      <c r="P1338" s="1" t="n">
        <v>1.15</v>
      </c>
      <c r="Q1338" s="1" t="n">
        <v>1</v>
      </c>
      <c r="R1338" s="1" t="n">
        <v>5.8</v>
      </c>
      <c r="S1338" s="1" t="n">
        <v>-5.8</v>
      </c>
      <c r="T1338" s="1" t="n">
        <v>1518.8</v>
      </c>
      <c r="U1338" s="1" t="n">
        <v>1651</v>
      </c>
      <c r="V1338" s="1" t="s">
        <v>694</v>
      </c>
      <c r="W1338" s="1" t="s">
        <v>494</v>
      </c>
    </row>
    <row r="1339" customFormat="false" ht="15" hidden="false" customHeight="true" outlineLevel="0" collapsed="false">
      <c r="A1339" s="1" t="n">
        <v>1338</v>
      </c>
      <c r="B1339" s="24" t="s">
        <v>1394</v>
      </c>
      <c r="C1339" s="1" t="s">
        <v>33</v>
      </c>
      <c r="D1339" s="1" t="s">
        <v>143</v>
      </c>
      <c r="E1339" s="1" t="s">
        <v>135</v>
      </c>
      <c r="F1339" s="1" t="n">
        <v>3</v>
      </c>
      <c r="G1339" s="1" t="n">
        <v>1</v>
      </c>
      <c r="H1339" s="27" t="s">
        <v>242</v>
      </c>
      <c r="I1339" s="1" t="n">
        <v>2</v>
      </c>
      <c r="J1339" s="1" t="n">
        <v>1453.8</v>
      </c>
      <c r="K1339" s="1" t="n">
        <v>1620.4</v>
      </c>
      <c r="L1339" s="26" t="n">
        <v>0.223</v>
      </c>
      <c r="M1339" s="1" t="n">
        <v>27.7</v>
      </c>
      <c r="N1339" s="1" t="n">
        <v>26.3</v>
      </c>
      <c r="O1339" s="1" t="n">
        <v>1.42</v>
      </c>
      <c r="P1339" s="1" t="n">
        <v>1</v>
      </c>
      <c r="Q1339" s="1" t="n">
        <v>1.15</v>
      </c>
      <c r="R1339" s="1" t="n">
        <v>27.1</v>
      </c>
      <c r="S1339" s="1" t="n">
        <v>-20.4</v>
      </c>
      <c r="T1339" s="1" t="n">
        <v>1480.8</v>
      </c>
      <c r="U1339" s="1" t="n">
        <v>1600</v>
      </c>
      <c r="V1339" s="1" t="s">
        <v>586</v>
      </c>
      <c r="W1339" s="1" t="s">
        <v>627</v>
      </c>
    </row>
    <row r="1340" customFormat="false" ht="15" hidden="false" customHeight="true" outlineLevel="0" collapsed="false">
      <c r="A1340" s="1" t="n">
        <v>1339</v>
      </c>
      <c r="B1340" s="24" t="s">
        <v>1395</v>
      </c>
      <c r="C1340" s="1" t="s">
        <v>31</v>
      </c>
      <c r="D1340" s="1" t="s">
        <v>177</v>
      </c>
      <c r="E1340" s="1" t="s">
        <v>136</v>
      </c>
      <c r="F1340" s="1" t="n">
        <v>1</v>
      </c>
      <c r="G1340" s="1" t="n">
        <v>0</v>
      </c>
      <c r="H1340" s="27" t="s">
        <v>242</v>
      </c>
      <c r="I1340" s="1" t="n">
        <v>1</v>
      </c>
      <c r="J1340" s="1" t="n">
        <v>1646.6</v>
      </c>
      <c r="K1340" s="1" t="n">
        <v>1532.7</v>
      </c>
      <c r="L1340" s="26" t="n">
        <v>0.591</v>
      </c>
      <c r="M1340" s="1" t="n">
        <v>21.7</v>
      </c>
      <c r="N1340" s="1" t="n">
        <v>17.2</v>
      </c>
      <c r="O1340" s="1" t="n">
        <v>0.86</v>
      </c>
      <c r="P1340" s="1" t="n">
        <v>1</v>
      </c>
      <c r="Q1340" s="1" t="n">
        <v>1</v>
      </c>
      <c r="R1340" s="1" t="n">
        <v>11</v>
      </c>
      <c r="S1340" s="1" t="n">
        <v>-7</v>
      </c>
      <c r="T1340" s="1" t="n">
        <v>1657.7</v>
      </c>
      <c r="U1340" s="1" t="n">
        <v>1525.7</v>
      </c>
      <c r="V1340" s="1" t="s">
        <v>422</v>
      </c>
      <c r="W1340" s="1" t="s">
        <v>731</v>
      </c>
    </row>
    <row r="1341" customFormat="false" ht="15" hidden="false" customHeight="true" outlineLevel="0" collapsed="false">
      <c r="A1341" s="1" t="n">
        <v>1340</v>
      </c>
      <c r="B1341" s="24" t="s">
        <v>1396</v>
      </c>
      <c r="C1341" s="1" t="s">
        <v>30</v>
      </c>
      <c r="D1341" s="1" t="s">
        <v>119</v>
      </c>
      <c r="E1341" s="1" t="s">
        <v>167</v>
      </c>
      <c r="F1341" s="1" t="n">
        <v>0</v>
      </c>
      <c r="G1341" s="1" t="n">
        <v>2</v>
      </c>
      <c r="H1341" s="28" t="s">
        <v>246</v>
      </c>
      <c r="I1341" s="1" t="n">
        <v>2</v>
      </c>
      <c r="J1341" s="1" t="n">
        <v>1493.1</v>
      </c>
      <c r="K1341" s="1" t="n">
        <v>1539.9</v>
      </c>
      <c r="L1341" s="26" t="n">
        <v>0.364</v>
      </c>
      <c r="M1341" s="1" t="n">
        <v>27.8</v>
      </c>
      <c r="N1341" s="1" t="n">
        <v>28.6</v>
      </c>
      <c r="O1341" s="1" t="n">
        <v>0.94</v>
      </c>
      <c r="P1341" s="1" t="n">
        <v>1.35</v>
      </c>
      <c r="Q1341" s="1" t="n">
        <v>1.15</v>
      </c>
      <c r="R1341" s="1" t="n">
        <v>-10.1</v>
      </c>
      <c r="S1341" s="1" t="n">
        <v>16.1</v>
      </c>
      <c r="T1341" s="1" t="n">
        <v>1483</v>
      </c>
      <c r="U1341" s="1" t="n">
        <v>1556</v>
      </c>
      <c r="V1341" s="1" t="s">
        <v>809</v>
      </c>
      <c r="W1341" s="1" t="s">
        <v>555</v>
      </c>
    </row>
    <row r="1342" customFormat="false" ht="15" hidden="false" customHeight="true" outlineLevel="0" collapsed="false">
      <c r="A1342" s="1" t="n">
        <v>1341</v>
      </c>
      <c r="B1342" s="24" t="s">
        <v>1396</v>
      </c>
      <c r="C1342" s="1" t="s">
        <v>32</v>
      </c>
      <c r="D1342" s="1" t="s">
        <v>196</v>
      </c>
      <c r="E1342" s="1" t="s">
        <v>190</v>
      </c>
      <c r="F1342" s="1" t="n">
        <v>1</v>
      </c>
      <c r="G1342" s="1" t="n">
        <v>0</v>
      </c>
      <c r="H1342" s="27" t="s">
        <v>242</v>
      </c>
      <c r="I1342" s="1" t="n">
        <v>1</v>
      </c>
      <c r="J1342" s="1" t="n">
        <v>1599.5</v>
      </c>
      <c r="K1342" s="1" t="n">
        <v>1558.2</v>
      </c>
      <c r="L1342" s="26" t="n">
        <v>0.488</v>
      </c>
      <c r="M1342" s="1" t="n">
        <v>18.5</v>
      </c>
      <c r="N1342" s="1" t="n">
        <v>16.1</v>
      </c>
      <c r="O1342" s="1" t="n">
        <v>0.95</v>
      </c>
      <c r="P1342" s="1" t="n">
        <v>1</v>
      </c>
      <c r="Q1342" s="1" t="n">
        <v>1</v>
      </c>
      <c r="R1342" s="1" t="n">
        <v>11.4</v>
      </c>
      <c r="S1342" s="1" t="n">
        <v>-8.3</v>
      </c>
      <c r="T1342" s="1" t="n">
        <v>1610.8</v>
      </c>
      <c r="U1342" s="1" t="n">
        <v>1549.9</v>
      </c>
      <c r="V1342" s="1" t="s">
        <v>1027</v>
      </c>
      <c r="W1342" s="1" t="s">
        <v>441</v>
      </c>
    </row>
    <row r="1343" customFormat="false" ht="15" hidden="false" customHeight="true" outlineLevel="0" collapsed="false">
      <c r="A1343" s="1" t="n">
        <v>1342</v>
      </c>
      <c r="B1343" s="24" t="s">
        <v>1397</v>
      </c>
      <c r="C1343" s="1" t="s">
        <v>33</v>
      </c>
      <c r="D1343" s="1" t="s">
        <v>150</v>
      </c>
      <c r="E1343" s="1" t="s">
        <v>17</v>
      </c>
      <c r="F1343" s="1" t="n">
        <v>1</v>
      </c>
      <c r="G1343" s="1" t="n">
        <v>6</v>
      </c>
      <c r="H1343" s="28" t="s">
        <v>246</v>
      </c>
      <c r="I1343" s="1" t="n">
        <v>5</v>
      </c>
      <c r="J1343" s="1" t="n">
        <v>1468.8</v>
      </c>
      <c r="K1343" s="1" t="n">
        <v>1802.5</v>
      </c>
      <c r="L1343" s="26" t="n">
        <v>0.099</v>
      </c>
      <c r="M1343" s="1" t="n">
        <v>23.1</v>
      </c>
      <c r="N1343" s="1" t="n">
        <v>29.2</v>
      </c>
      <c r="O1343" s="1" t="n">
        <v>0.6</v>
      </c>
      <c r="P1343" s="1" t="n">
        <v>1.35</v>
      </c>
      <c r="Q1343" s="1" t="n">
        <v>1.5</v>
      </c>
      <c r="R1343" s="1" t="n">
        <v>-2.3</v>
      </c>
      <c r="S1343" s="1" t="n">
        <v>11.6</v>
      </c>
      <c r="T1343" s="1" t="n">
        <v>1466.5</v>
      </c>
      <c r="U1343" s="1" t="n">
        <v>1814.1</v>
      </c>
      <c r="V1343" s="1" t="s">
        <v>383</v>
      </c>
      <c r="W1343" s="1" t="s">
        <v>431</v>
      </c>
    </row>
    <row r="1344" customFormat="false" ht="15" hidden="false" customHeight="true" outlineLevel="0" collapsed="false">
      <c r="A1344" s="1" t="n">
        <v>1343</v>
      </c>
      <c r="B1344" s="24" t="s">
        <v>1398</v>
      </c>
      <c r="C1344" s="1" t="s">
        <v>31</v>
      </c>
      <c r="D1344" s="1" t="s">
        <v>174</v>
      </c>
      <c r="E1344" s="1" t="s">
        <v>20</v>
      </c>
      <c r="F1344" s="1" t="n">
        <v>0</v>
      </c>
      <c r="G1344" s="1" t="n">
        <v>1</v>
      </c>
      <c r="H1344" s="28" t="s">
        <v>246</v>
      </c>
      <c r="I1344" s="1" t="n">
        <v>1</v>
      </c>
      <c r="J1344" s="1" t="n">
        <v>1453.9</v>
      </c>
      <c r="K1344" s="1" t="n">
        <v>1652.3</v>
      </c>
      <c r="L1344" s="26" t="n">
        <v>0.193</v>
      </c>
      <c r="M1344" s="1" t="n">
        <v>17.3</v>
      </c>
      <c r="N1344" s="1" t="n">
        <v>28</v>
      </c>
      <c r="O1344" s="1" t="n">
        <v>0.75</v>
      </c>
      <c r="P1344" s="1" t="n">
        <v>1.35</v>
      </c>
      <c r="Q1344" s="1" t="n">
        <v>1</v>
      </c>
      <c r="R1344" s="1" t="n">
        <v>-3.3</v>
      </c>
      <c r="S1344" s="1" t="n">
        <v>8.2</v>
      </c>
      <c r="T1344" s="1" t="n">
        <v>1450.5</v>
      </c>
      <c r="U1344" s="1" t="n">
        <v>1660.5</v>
      </c>
      <c r="V1344" s="1" t="s">
        <v>743</v>
      </c>
      <c r="W1344" s="1" t="s">
        <v>431</v>
      </c>
    </row>
    <row r="1345" customFormat="false" ht="15" hidden="false" customHeight="true" outlineLevel="0" collapsed="false">
      <c r="A1345" s="1" t="n">
        <v>1344</v>
      </c>
      <c r="B1345" s="24" t="s">
        <v>1399</v>
      </c>
      <c r="C1345" s="1" t="s">
        <v>30</v>
      </c>
      <c r="D1345" s="1" t="s">
        <v>18</v>
      </c>
      <c r="E1345" s="1" t="s">
        <v>142</v>
      </c>
      <c r="F1345" s="1" t="n">
        <v>3</v>
      </c>
      <c r="G1345" s="1" t="n">
        <v>2</v>
      </c>
      <c r="H1345" s="27" t="s">
        <v>242</v>
      </c>
      <c r="I1345" s="1" t="n">
        <v>1</v>
      </c>
      <c r="J1345" s="1" t="n">
        <v>1689.2</v>
      </c>
      <c r="K1345" s="1" t="n">
        <v>1493.3</v>
      </c>
      <c r="L1345" s="26" t="n">
        <v>0.698</v>
      </c>
      <c r="M1345" s="1" t="n">
        <v>15.8</v>
      </c>
      <c r="N1345" s="1" t="n">
        <v>12.2</v>
      </c>
      <c r="O1345" s="1" t="n">
        <v>0.76</v>
      </c>
      <c r="P1345" s="1" t="n">
        <v>1</v>
      </c>
      <c r="Q1345" s="1" t="n">
        <v>1</v>
      </c>
      <c r="R1345" s="1" t="n">
        <v>6.3</v>
      </c>
      <c r="S1345" s="1" t="n">
        <v>-3.7</v>
      </c>
      <c r="T1345" s="1" t="n">
        <v>1695.5</v>
      </c>
      <c r="U1345" s="1" t="n">
        <v>1489.6</v>
      </c>
      <c r="V1345" s="1" t="s">
        <v>488</v>
      </c>
      <c r="W1345" s="1" t="s">
        <v>627</v>
      </c>
    </row>
    <row r="1346" customFormat="false" ht="15" hidden="false" customHeight="true" outlineLevel="0" collapsed="false">
      <c r="A1346" s="1" t="n">
        <v>1345</v>
      </c>
      <c r="B1346" s="24" t="s">
        <v>1400</v>
      </c>
      <c r="C1346" s="1" t="s">
        <v>33</v>
      </c>
      <c r="D1346" s="1" t="s">
        <v>149</v>
      </c>
      <c r="E1346" s="1" t="s">
        <v>155</v>
      </c>
      <c r="F1346" s="1" t="n">
        <v>2</v>
      </c>
      <c r="G1346" s="1" t="n">
        <v>1</v>
      </c>
      <c r="H1346" s="27" t="s">
        <v>242</v>
      </c>
      <c r="I1346" s="1" t="n">
        <v>1</v>
      </c>
      <c r="J1346" s="1" t="n">
        <v>1616.4</v>
      </c>
      <c r="K1346" s="1" t="n">
        <v>1640.6</v>
      </c>
      <c r="L1346" s="26" t="n">
        <v>0.395</v>
      </c>
      <c r="M1346" s="1" t="n">
        <v>23.3</v>
      </c>
      <c r="N1346" s="1" t="n">
        <v>22.2</v>
      </c>
      <c r="O1346" s="1" t="n">
        <v>1.06</v>
      </c>
      <c r="P1346" s="1" t="n">
        <v>1</v>
      </c>
      <c r="Q1346" s="1" t="n">
        <v>1</v>
      </c>
      <c r="R1346" s="1" t="n">
        <v>16.5</v>
      </c>
      <c r="S1346" s="1" t="n">
        <v>-13.4</v>
      </c>
      <c r="T1346" s="1" t="n">
        <v>1632.8</v>
      </c>
      <c r="U1346" s="1" t="n">
        <v>1627.2</v>
      </c>
      <c r="V1346" s="1" t="s">
        <v>472</v>
      </c>
      <c r="W1346" s="1" t="s">
        <v>767</v>
      </c>
    </row>
    <row r="1347" customFormat="false" ht="15" hidden="false" customHeight="true" outlineLevel="0" collapsed="false">
      <c r="A1347" s="1" t="n">
        <v>1346</v>
      </c>
      <c r="B1347" s="24" t="s">
        <v>1401</v>
      </c>
      <c r="C1347" s="1" t="s">
        <v>31</v>
      </c>
      <c r="D1347" s="1" t="s">
        <v>168</v>
      </c>
      <c r="E1347" s="1" t="s">
        <v>148</v>
      </c>
      <c r="F1347" s="1" t="n">
        <v>3</v>
      </c>
      <c r="G1347" s="1" t="n">
        <v>0</v>
      </c>
      <c r="H1347" s="27" t="s">
        <v>242</v>
      </c>
      <c r="I1347" s="1" t="n">
        <v>3</v>
      </c>
      <c r="J1347" s="1" t="n">
        <v>1474.8</v>
      </c>
      <c r="K1347" s="1" t="n">
        <v>1419.4</v>
      </c>
      <c r="L1347" s="26" t="n">
        <v>0.508</v>
      </c>
      <c r="M1347" s="1" t="n">
        <v>23.7</v>
      </c>
      <c r="N1347" s="1" t="n">
        <v>19.5</v>
      </c>
      <c r="O1347" s="1" t="n">
        <v>0.93</v>
      </c>
      <c r="P1347" s="1" t="n">
        <v>1</v>
      </c>
      <c r="Q1347" s="1" t="n">
        <v>1.3</v>
      </c>
      <c r="R1347" s="1" t="n">
        <v>18.7</v>
      </c>
      <c r="S1347" s="1" t="n">
        <v>-9.6</v>
      </c>
      <c r="T1347" s="1" t="n">
        <v>1493.6</v>
      </c>
      <c r="U1347" s="1" t="n">
        <v>1409.8</v>
      </c>
      <c r="V1347" s="1" t="s">
        <v>502</v>
      </c>
      <c r="W1347" s="1" t="s">
        <v>445</v>
      </c>
    </row>
    <row r="1348" customFormat="false" ht="15" hidden="false" customHeight="true" outlineLevel="0" collapsed="false">
      <c r="A1348" s="1" t="n">
        <v>1347</v>
      </c>
      <c r="B1348" s="24" t="s">
        <v>1402</v>
      </c>
      <c r="C1348" s="1" t="s">
        <v>30</v>
      </c>
      <c r="D1348" s="1" t="s">
        <v>115</v>
      </c>
      <c r="E1348" s="1" t="s">
        <v>181</v>
      </c>
      <c r="F1348" s="1" t="n">
        <v>1</v>
      </c>
      <c r="G1348" s="1" t="n">
        <v>2</v>
      </c>
      <c r="H1348" s="28" t="s">
        <v>246</v>
      </c>
      <c r="I1348" s="1" t="n">
        <v>1</v>
      </c>
      <c r="J1348" s="1" t="n">
        <v>1578.1</v>
      </c>
      <c r="K1348" s="1" t="n">
        <v>1592.8</v>
      </c>
      <c r="L1348" s="26" t="n">
        <v>0.408</v>
      </c>
      <c r="M1348" s="1" t="n">
        <v>27.7</v>
      </c>
      <c r="N1348" s="1" t="n">
        <v>26.5</v>
      </c>
      <c r="O1348" s="1" t="n">
        <v>0.98</v>
      </c>
      <c r="P1348" s="1" t="n">
        <v>1.35</v>
      </c>
      <c r="Q1348" s="1" t="n">
        <v>1</v>
      </c>
      <c r="R1348" s="1" t="n">
        <v>-11.3</v>
      </c>
      <c r="S1348" s="1" t="n">
        <v>13.5</v>
      </c>
      <c r="T1348" s="1" t="n">
        <v>1566.8</v>
      </c>
      <c r="U1348" s="1" t="n">
        <v>1606.3</v>
      </c>
      <c r="V1348" s="1" t="s">
        <v>701</v>
      </c>
      <c r="W1348" s="1" t="s">
        <v>487</v>
      </c>
    </row>
    <row r="1349" customFormat="false" ht="15" hidden="false" customHeight="true" outlineLevel="0" collapsed="false">
      <c r="A1349" s="1" t="n">
        <v>1348</v>
      </c>
      <c r="B1349" s="24" t="s">
        <v>1403</v>
      </c>
      <c r="C1349" s="1" t="s">
        <v>33</v>
      </c>
      <c r="D1349" s="1" t="s">
        <v>158</v>
      </c>
      <c r="E1349" s="1" t="s">
        <v>134</v>
      </c>
      <c r="F1349" s="1" t="n">
        <v>2</v>
      </c>
      <c r="G1349" s="1" t="n">
        <v>4</v>
      </c>
      <c r="H1349" s="28" t="s">
        <v>246</v>
      </c>
      <c r="I1349" s="1" t="n">
        <v>2</v>
      </c>
      <c r="J1349" s="1" t="n">
        <v>1579.5</v>
      </c>
      <c r="K1349" s="1" t="n">
        <v>1571.4</v>
      </c>
      <c r="L1349" s="26" t="n">
        <v>0.44</v>
      </c>
      <c r="M1349" s="1" t="n">
        <v>30.1</v>
      </c>
      <c r="N1349" s="1" t="n">
        <v>30.1</v>
      </c>
      <c r="O1349" s="1" t="n">
        <v>1.02</v>
      </c>
      <c r="P1349" s="1" t="n">
        <v>1.35</v>
      </c>
      <c r="Q1349" s="1" t="n">
        <v>1.15</v>
      </c>
      <c r="R1349" s="1" t="n">
        <v>-13.2</v>
      </c>
      <c r="S1349" s="1" t="n">
        <v>19.3</v>
      </c>
      <c r="T1349" s="1" t="n">
        <v>1566.2</v>
      </c>
      <c r="U1349" s="1" t="n">
        <v>1590.7</v>
      </c>
      <c r="V1349" s="1" t="s">
        <v>800</v>
      </c>
      <c r="W1349" s="1" t="s">
        <v>709</v>
      </c>
    </row>
    <row r="1350" customFormat="false" ht="15" hidden="false" customHeight="true" outlineLevel="0" collapsed="false">
      <c r="A1350" s="1" t="n">
        <v>1349</v>
      </c>
      <c r="B1350" s="24" t="s">
        <v>1403</v>
      </c>
      <c r="C1350" s="1" t="s">
        <v>31</v>
      </c>
      <c r="D1350" s="1" t="s">
        <v>140</v>
      </c>
      <c r="E1350" s="1" t="s">
        <v>24</v>
      </c>
      <c r="F1350" s="1" t="n">
        <v>1</v>
      </c>
      <c r="G1350" s="1" t="n">
        <v>0</v>
      </c>
      <c r="H1350" s="27" t="s">
        <v>242</v>
      </c>
      <c r="I1350" s="1" t="n">
        <v>1</v>
      </c>
      <c r="J1350" s="1" t="n">
        <v>1613.9</v>
      </c>
      <c r="K1350" s="1" t="n">
        <v>1709.5</v>
      </c>
      <c r="L1350" s="26" t="n">
        <v>0.302</v>
      </c>
      <c r="M1350" s="1" t="n">
        <v>24.2</v>
      </c>
      <c r="N1350" s="1" t="n">
        <v>24.8</v>
      </c>
      <c r="O1350" s="1" t="n">
        <v>1.24</v>
      </c>
      <c r="P1350" s="1" t="n">
        <v>1</v>
      </c>
      <c r="Q1350" s="1" t="n">
        <v>1</v>
      </c>
      <c r="R1350" s="1" t="n">
        <v>19.3</v>
      </c>
      <c r="S1350" s="1" t="n">
        <v>-17.3</v>
      </c>
      <c r="T1350" s="1" t="n">
        <v>1633.2</v>
      </c>
      <c r="U1350" s="1" t="n">
        <v>1692.2</v>
      </c>
      <c r="V1350" s="1" t="s">
        <v>460</v>
      </c>
      <c r="W1350" s="1" t="s">
        <v>681</v>
      </c>
    </row>
    <row r="1351" customFormat="false" ht="15" hidden="false" customHeight="true" outlineLevel="0" collapsed="false">
      <c r="A1351" s="1" t="n">
        <v>1350</v>
      </c>
      <c r="B1351" s="24" t="s">
        <v>1404</v>
      </c>
      <c r="C1351" s="1" t="s">
        <v>32</v>
      </c>
      <c r="D1351" s="1" t="s">
        <v>189</v>
      </c>
      <c r="E1351" s="1" t="s">
        <v>188</v>
      </c>
      <c r="F1351" s="1" t="n">
        <v>1</v>
      </c>
      <c r="G1351" s="1" t="n">
        <v>2</v>
      </c>
      <c r="H1351" s="28" t="s">
        <v>246</v>
      </c>
      <c r="I1351" s="1" t="n">
        <v>1</v>
      </c>
      <c r="J1351" s="1" t="n">
        <v>1583.8</v>
      </c>
      <c r="K1351" s="1" t="n">
        <v>1495.8</v>
      </c>
      <c r="L1351" s="26" t="n">
        <v>0.554</v>
      </c>
      <c r="M1351" s="1" t="n">
        <v>31.3</v>
      </c>
      <c r="N1351" s="1" t="n">
        <v>28</v>
      </c>
      <c r="O1351" s="1" t="n">
        <v>1.22</v>
      </c>
      <c r="P1351" s="1" t="n">
        <v>1.35</v>
      </c>
      <c r="Q1351" s="1" t="n">
        <v>1</v>
      </c>
      <c r="R1351" s="1" t="n">
        <v>-17.3</v>
      </c>
      <c r="S1351" s="1" t="n">
        <v>18.3</v>
      </c>
      <c r="T1351" s="1" t="n">
        <v>1566.5</v>
      </c>
      <c r="U1351" s="1" t="n">
        <v>1514.2</v>
      </c>
      <c r="V1351" s="1" t="s">
        <v>594</v>
      </c>
      <c r="W1351" s="1" t="s">
        <v>753</v>
      </c>
    </row>
    <row r="1352" customFormat="false" ht="15" hidden="false" customHeight="true" outlineLevel="0" collapsed="false">
      <c r="A1352" s="1" t="n">
        <v>1351</v>
      </c>
      <c r="B1352" s="24" t="s">
        <v>1405</v>
      </c>
      <c r="C1352" s="1" t="s">
        <v>30</v>
      </c>
      <c r="D1352" s="1" t="s">
        <v>16</v>
      </c>
      <c r="E1352" s="1" t="s">
        <v>117</v>
      </c>
      <c r="F1352" s="1" t="n">
        <v>4</v>
      </c>
      <c r="G1352" s="1" t="n">
        <v>1</v>
      </c>
      <c r="H1352" s="27" t="s">
        <v>242</v>
      </c>
      <c r="I1352" s="1" t="n">
        <v>3</v>
      </c>
      <c r="J1352" s="1" t="n">
        <v>1738.4</v>
      </c>
      <c r="K1352" s="1" t="n">
        <v>1519.4</v>
      </c>
      <c r="L1352" s="26" t="n">
        <v>0.726</v>
      </c>
      <c r="M1352" s="1" t="n">
        <v>22.7</v>
      </c>
      <c r="N1352" s="1" t="n">
        <v>17.9</v>
      </c>
      <c r="O1352" s="1" t="n">
        <v>0.73</v>
      </c>
      <c r="P1352" s="1" t="n">
        <v>1</v>
      </c>
      <c r="Q1352" s="1" t="n">
        <v>1.3</v>
      </c>
      <c r="R1352" s="1" t="n">
        <v>13</v>
      </c>
      <c r="S1352" s="1" t="n">
        <v>-4.9</v>
      </c>
      <c r="T1352" s="1" t="n">
        <v>1751.4</v>
      </c>
      <c r="U1352" s="1" t="n">
        <v>1514.5</v>
      </c>
      <c r="V1352" s="1" t="s">
        <v>431</v>
      </c>
      <c r="W1352" s="1" t="s">
        <v>591</v>
      </c>
    </row>
    <row r="1353" customFormat="false" ht="15" hidden="false" customHeight="true" outlineLevel="0" collapsed="false">
      <c r="A1353" s="1" t="n">
        <v>1352</v>
      </c>
      <c r="B1353" s="24" t="s">
        <v>1406</v>
      </c>
      <c r="C1353" s="1" t="s">
        <v>33</v>
      </c>
      <c r="D1353" s="1" t="s">
        <v>120</v>
      </c>
      <c r="E1353" s="1" t="s">
        <v>159</v>
      </c>
      <c r="F1353" s="1" t="n">
        <v>3</v>
      </c>
      <c r="G1353" s="1" t="n">
        <v>2</v>
      </c>
      <c r="H1353" s="27" t="s">
        <v>242</v>
      </c>
      <c r="I1353" s="1" t="n">
        <v>1</v>
      </c>
      <c r="J1353" s="1" t="n">
        <v>1461.1</v>
      </c>
      <c r="K1353" s="1" t="n">
        <v>1512.8</v>
      </c>
      <c r="L1353" s="26" t="n">
        <v>0.358</v>
      </c>
      <c r="M1353" s="1" t="n">
        <v>18.2</v>
      </c>
      <c r="N1353" s="1" t="n">
        <v>18.2</v>
      </c>
      <c r="O1353" s="1" t="n">
        <v>1.13</v>
      </c>
      <c r="P1353" s="1" t="n">
        <v>1</v>
      </c>
      <c r="Q1353" s="1" t="n">
        <v>1</v>
      </c>
      <c r="R1353" s="1" t="n">
        <v>13.5</v>
      </c>
      <c r="S1353" s="1" t="n">
        <v>-11.7</v>
      </c>
      <c r="T1353" s="1" t="n">
        <v>1474.6</v>
      </c>
      <c r="U1353" s="1" t="n">
        <v>1501.1</v>
      </c>
      <c r="V1353" s="1" t="s">
        <v>623</v>
      </c>
      <c r="W1353" s="1" t="s">
        <v>525</v>
      </c>
    </row>
    <row r="1354" customFormat="false" ht="15" hidden="false" customHeight="true" outlineLevel="0" collapsed="false">
      <c r="A1354" s="1" t="n">
        <v>1353</v>
      </c>
      <c r="B1354" s="24" t="s">
        <v>1406</v>
      </c>
      <c r="C1354" s="1" t="s">
        <v>33</v>
      </c>
      <c r="D1354" s="1" t="s">
        <v>154</v>
      </c>
      <c r="E1354" s="1" t="s">
        <v>160</v>
      </c>
      <c r="F1354" s="1" t="n">
        <v>1</v>
      </c>
      <c r="G1354" s="1" t="n">
        <v>0</v>
      </c>
      <c r="H1354" s="27" t="s">
        <v>242</v>
      </c>
      <c r="I1354" s="1" t="n">
        <v>1</v>
      </c>
      <c r="J1354" s="1" t="n">
        <v>1572.7</v>
      </c>
      <c r="K1354" s="1" t="n">
        <v>1422.5</v>
      </c>
      <c r="L1354" s="26" t="n">
        <v>0.64</v>
      </c>
      <c r="M1354" s="1" t="n">
        <v>18.7</v>
      </c>
      <c r="N1354" s="1" t="n">
        <v>13.8</v>
      </c>
      <c r="O1354" s="1" t="n">
        <v>0.81</v>
      </c>
      <c r="P1354" s="1" t="n">
        <v>1</v>
      </c>
      <c r="Q1354" s="1" t="n">
        <v>1</v>
      </c>
      <c r="R1354" s="1" t="n">
        <v>8.6</v>
      </c>
      <c r="S1354" s="1" t="n">
        <v>-5</v>
      </c>
      <c r="T1354" s="1" t="n">
        <v>1581.3</v>
      </c>
      <c r="U1354" s="1" t="n">
        <v>1417.5</v>
      </c>
      <c r="V1354" s="1" t="s">
        <v>617</v>
      </c>
      <c r="W1354" s="1" t="s">
        <v>743</v>
      </c>
    </row>
    <row r="1355" customFormat="false" ht="15" hidden="false" customHeight="true" outlineLevel="0" collapsed="false">
      <c r="A1355" s="1" t="n">
        <v>1354</v>
      </c>
      <c r="B1355" s="24" t="s">
        <v>1406</v>
      </c>
      <c r="C1355" s="1" t="s">
        <v>33</v>
      </c>
      <c r="D1355" s="1" t="s">
        <v>156</v>
      </c>
      <c r="E1355" s="1" t="s">
        <v>171</v>
      </c>
      <c r="F1355" s="1" t="n">
        <v>0</v>
      </c>
      <c r="G1355" s="1" t="n">
        <v>3</v>
      </c>
      <c r="H1355" s="28" t="s">
        <v>246</v>
      </c>
      <c r="I1355" s="1" t="n">
        <v>3</v>
      </c>
      <c r="J1355" s="1" t="n">
        <v>1498.8</v>
      </c>
      <c r="K1355" s="1" t="n">
        <v>1537.9</v>
      </c>
      <c r="L1355" s="26" t="n">
        <v>0.375</v>
      </c>
      <c r="M1355" s="1" t="n">
        <v>27</v>
      </c>
      <c r="N1355" s="1" t="n">
        <v>32.6</v>
      </c>
      <c r="O1355" s="1" t="n">
        <v>0.95</v>
      </c>
      <c r="P1355" s="1" t="n">
        <v>1.35</v>
      </c>
      <c r="Q1355" s="1" t="n">
        <v>1.3</v>
      </c>
      <c r="R1355" s="1" t="n">
        <v>-10.1</v>
      </c>
      <c r="S1355" s="1" t="n">
        <v>22</v>
      </c>
      <c r="T1355" s="1" t="n">
        <v>1488.7</v>
      </c>
      <c r="U1355" s="1" t="n">
        <v>1559.9</v>
      </c>
      <c r="V1355" s="1" t="s">
        <v>666</v>
      </c>
      <c r="W1355" s="1" t="s">
        <v>422</v>
      </c>
    </row>
    <row r="1356" customFormat="false" ht="15" hidden="false" customHeight="true" outlineLevel="0" collapsed="false">
      <c r="A1356" s="1" t="n">
        <v>1355</v>
      </c>
      <c r="B1356" s="24" t="s">
        <v>1407</v>
      </c>
      <c r="C1356" s="1" t="s">
        <v>32</v>
      </c>
      <c r="D1356" s="1" t="s">
        <v>195</v>
      </c>
      <c r="E1356" s="1" t="s">
        <v>187</v>
      </c>
      <c r="F1356" s="1" t="n">
        <v>3</v>
      </c>
      <c r="G1356" s="1" t="n">
        <v>1</v>
      </c>
      <c r="H1356" s="27" t="s">
        <v>242</v>
      </c>
      <c r="I1356" s="1" t="n">
        <v>2</v>
      </c>
      <c r="J1356" s="1" t="n">
        <v>1539.2</v>
      </c>
      <c r="K1356" s="1" t="n">
        <v>1648.3</v>
      </c>
      <c r="L1356" s="26" t="n">
        <v>0.286</v>
      </c>
      <c r="M1356" s="1" t="n">
        <v>24.9</v>
      </c>
      <c r="N1356" s="1" t="n">
        <v>32</v>
      </c>
      <c r="O1356" s="1" t="n">
        <v>1.27</v>
      </c>
      <c r="P1356" s="1" t="n">
        <v>1</v>
      </c>
      <c r="Q1356" s="1" t="n">
        <v>1.15</v>
      </c>
      <c r="R1356" s="1" t="n">
        <v>22.7</v>
      </c>
      <c r="S1356" s="1" t="n">
        <v>-22.8</v>
      </c>
      <c r="T1356" s="1" t="n">
        <v>1561.9</v>
      </c>
      <c r="U1356" s="1" t="n">
        <v>1625.4</v>
      </c>
      <c r="V1356" s="1" t="s">
        <v>422</v>
      </c>
      <c r="W1356" s="1" t="s">
        <v>689</v>
      </c>
    </row>
    <row r="1357" customFormat="false" ht="15" hidden="false" customHeight="true" outlineLevel="0" collapsed="false">
      <c r="A1357" s="1" t="n">
        <v>1356</v>
      </c>
      <c r="B1357" s="24" t="s">
        <v>1408</v>
      </c>
      <c r="C1357" s="1" t="s">
        <v>31</v>
      </c>
      <c r="D1357" s="1" t="s">
        <v>19</v>
      </c>
      <c r="E1357" s="1" t="s">
        <v>165</v>
      </c>
      <c r="F1357" s="1" t="n">
        <v>2</v>
      </c>
      <c r="G1357" s="1" t="n">
        <v>1</v>
      </c>
      <c r="H1357" s="27" t="s">
        <v>242</v>
      </c>
      <c r="I1357" s="1" t="n">
        <v>1</v>
      </c>
      <c r="J1357" s="1" t="n">
        <v>1726.6</v>
      </c>
      <c r="K1357" s="1" t="n">
        <v>1542.7</v>
      </c>
      <c r="L1357" s="26" t="n">
        <v>0.684</v>
      </c>
      <c r="M1357" s="1" t="n">
        <v>16.9</v>
      </c>
      <c r="N1357" s="1" t="n">
        <v>16.1</v>
      </c>
      <c r="O1357" s="1" t="n">
        <v>0.77</v>
      </c>
      <c r="P1357" s="1" t="n">
        <v>1</v>
      </c>
      <c r="Q1357" s="1" t="n">
        <v>1</v>
      </c>
      <c r="R1357" s="1" t="n">
        <v>7.1</v>
      </c>
      <c r="S1357" s="1" t="n">
        <v>-5.1</v>
      </c>
      <c r="T1357" s="1" t="n">
        <v>1733.7</v>
      </c>
      <c r="U1357" s="1" t="n">
        <v>1537.6</v>
      </c>
      <c r="V1357" s="1" t="s">
        <v>511</v>
      </c>
      <c r="W1357" s="1" t="s">
        <v>800</v>
      </c>
    </row>
    <row r="1358" customFormat="false" ht="15" hidden="false" customHeight="true" outlineLevel="0" collapsed="false">
      <c r="A1358" s="1" t="n">
        <v>1357</v>
      </c>
      <c r="B1358" s="24" t="s">
        <v>1409</v>
      </c>
      <c r="C1358" s="1" t="s">
        <v>30</v>
      </c>
      <c r="D1358" s="1" t="s">
        <v>151</v>
      </c>
      <c r="E1358" s="1" t="s">
        <v>173</v>
      </c>
      <c r="F1358" s="1" t="n">
        <v>1</v>
      </c>
      <c r="G1358" s="1" t="n">
        <v>0</v>
      </c>
      <c r="H1358" s="27" t="s">
        <v>242</v>
      </c>
      <c r="I1358" s="1" t="n">
        <v>1</v>
      </c>
      <c r="J1358" s="1" t="n">
        <v>1508.6</v>
      </c>
      <c r="K1358" s="1" t="n">
        <v>1541.2</v>
      </c>
      <c r="L1358" s="26" t="n">
        <v>0.383</v>
      </c>
      <c r="M1358" s="1" t="n">
        <v>24.9</v>
      </c>
      <c r="N1358" s="1" t="n">
        <v>21.6</v>
      </c>
      <c r="O1358" s="1" t="n">
        <v>1.08</v>
      </c>
      <c r="P1358" s="1" t="n">
        <v>1</v>
      </c>
      <c r="Q1358" s="1" t="n">
        <v>1</v>
      </c>
      <c r="R1358" s="1" t="n">
        <v>17.8</v>
      </c>
      <c r="S1358" s="1" t="n">
        <v>-13.3</v>
      </c>
      <c r="T1358" s="1" t="n">
        <v>1526.4</v>
      </c>
      <c r="U1358" s="1" t="n">
        <v>1527.9</v>
      </c>
      <c r="V1358" s="1" t="s">
        <v>726</v>
      </c>
      <c r="W1358" s="1" t="s">
        <v>740</v>
      </c>
    </row>
    <row r="1359" customFormat="false" ht="15" hidden="false" customHeight="true" outlineLevel="0" collapsed="false">
      <c r="A1359" s="1" t="n">
        <v>1358</v>
      </c>
      <c r="B1359" s="24" t="s">
        <v>1409</v>
      </c>
      <c r="C1359" s="1" t="s">
        <v>30</v>
      </c>
      <c r="D1359" s="1" t="s">
        <v>114</v>
      </c>
      <c r="E1359" s="1" t="s">
        <v>141</v>
      </c>
      <c r="F1359" s="1" t="n">
        <v>0</v>
      </c>
      <c r="G1359" s="1" t="n">
        <v>0</v>
      </c>
      <c r="H1359" s="25" t="s">
        <v>239</v>
      </c>
      <c r="I1359" s="1" t="n">
        <v>0</v>
      </c>
      <c r="J1359" s="1" t="n">
        <v>1652.2</v>
      </c>
      <c r="K1359" s="1" t="n">
        <v>1512.2</v>
      </c>
      <c r="L1359" s="26" t="n">
        <v>0.627</v>
      </c>
      <c r="M1359" s="1" t="n">
        <v>18</v>
      </c>
      <c r="N1359" s="1" t="n">
        <v>19.6</v>
      </c>
      <c r="O1359" s="1" t="n">
        <v>1</v>
      </c>
      <c r="P1359" s="1" t="n">
        <v>0.9</v>
      </c>
      <c r="Q1359" s="1" t="n">
        <v>1</v>
      </c>
      <c r="R1359" s="1" t="n">
        <v>-2.3</v>
      </c>
      <c r="S1359" s="1" t="n">
        <v>2.5</v>
      </c>
      <c r="T1359" s="1" t="n">
        <v>1649.9</v>
      </c>
      <c r="U1359" s="1" t="n">
        <v>1514.7</v>
      </c>
      <c r="V1359" s="1" t="s">
        <v>899</v>
      </c>
      <c r="W1359" s="1" t="s">
        <v>474</v>
      </c>
    </row>
    <row r="1360" customFormat="false" ht="15" hidden="false" customHeight="true" outlineLevel="0" collapsed="false">
      <c r="A1360" s="1" t="n">
        <v>1359</v>
      </c>
      <c r="B1360" s="24" t="s">
        <v>1410</v>
      </c>
      <c r="C1360" s="1" t="s">
        <v>31</v>
      </c>
      <c r="D1360" s="1" t="s">
        <v>22</v>
      </c>
      <c r="E1360" s="1" t="s">
        <v>145</v>
      </c>
      <c r="F1360" s="1" t="n">
        <v>2</v>
      </c>
      <c r="G1360" s="1" t="n">
        <v>1</v>
      </c>
      <c r="H1360" s="27" t="s">
        <v>242</v>
      </c>
      <c r="I1360" s="1" t="n">
        <v>1</v>
      </c>
      <c r="J1360" s="1" t="n">
        <v>1682.5</v>
      </c>
      <c r="K1360" s="1" t="n">
        <v>1596</v>
      </c>
      <c r="L1360" s="26" t="n">
        <v>0.552</v>
      </c>
      <c r="M1360" s="1" t="n">
        <v>17.8</v>
      </c>
      <c r="N1360" s="1" t="n">
        <v>14.4</v>
      </c>
      <c r="O1360" s="1" t="n">
        <v>0.89</v>
      </c>
      <c r="P1360" s="1" t="n">
        <v>1</v>
      </c>
      <c r="Q1360" s="1" t="n">
        <v>1</v>
      </c>
      <c r="R1360" s="1" t="n">
        <v>9.8</v>
      </c>
      <c r="S1360" s="1" t="n">
        <v>-6.4</v>
      </c>
      <c r="T1360" s="1" t="n">
        <v>1692.3</v>
      </c>
      <c r="U1360" s="1" t="n">
        <v>1589.6</v>
      </c>
      <c r="V1360" s="1" t="s">
        <v>726</v>
      </c>
      <c r="W1360" s="1" t="s">
        <v>701</v>
      </c>
    </row>
    <row r="1361" customFormat="false" ht="15" hidden="false" customHeight="true" outlineLevel="0" collapsed="false">
      <c r="A1361" s="1" t="n">
        <v>1360</v>
      </c>
      <c r="B1361" s="24" t="s">
        <v>1410</v>
      </c>
      <c r="C1361" s="1" t="s">
        <v>33</v>
      </c>
      <c r="D1361" s="1" t="s">
        <v>144</v>
      </c>
      <c r="E1361" s="1" t="s">
        <v>157</v>
      </c>
      <c r="F1361" s="1" t="n">
        <v>1</v>
      </c>
      <c r="G1361" s="1" t="n">
        <v>0</v>
      </c>
      <c r="H1361" s="27" t="s">
        <v>242</v>
      </c>
      <c r="I1361" s="1" t="n">
        <v>1</v>
      </c>
      <c r="J1361" s="1" t="n">
        <v>1592.8</v>
      </c>
      <c r="K1361" s="1" t="n">
        <v>1562.9</v>
      </c>
      <c r="L1361" s="26" t="n">
        <v>0.471</v>
      </c>
      <c r="M1361" s="1" t="n">
        <v>24.4</v>
      </c>
      <c r="N1361" s="1" t="n">
        <v>16.4</v>
      </c>
      <c r="O1361" s="1" t="n">
        <v>0.96</v>
      </c>
      <c r="P1361" s="1" t="n">
        <v>1</v>
      </c>
      <c r="Q1361" s="1" t="n">
        <v>1</v>
      </c>
      <c r="R1361" s="1" t="n">
        <v>15.3</v>
      </c>
      <c r="S1361" s="1" t="n">
        <v>-8.7</v>
      </c>
      <c r="T1361" s="1" t="n">
        <v>1608.2</v>
      </c>
      <c r="U1361" s="1" t="n">
        <v>1554.2</v>
      </c>
      <c r="V1361" s="1" t="s">
        <v>491</v>
      </c>
      <c r="W1361" s="1" t="s">
        <v>701</v>
      </c>
    </row>
    <row r="1362" customFormat="false" ht="15" hidden="false" customHeight="true" outlineLevel="0" collapsed="false">
      <c r="A1362" s="1" t="n">
        <v>1361</v>
      </c>
      <c r="B1362" s="24" t="s">
        <v>1411</v>
      </c>
      <c r="C1362" s="1" t="s">
        <v>30</v>
      </c>
      <c r="D1362" s="1" t="s">
        <v>116</v>
      </c>
      <c r="E1362" s="1" t="s">
        <v>124</v>
      </c>
      <c r="F1362" s="1" t="n">
        <v>2</v>
      </c>
      <c r="G1362" s="1" t="n">
        <v>1</v>
      </c>
      <c r="H1362" s="27" t="s">
        <v>242</v>
      </c>
      <c r="I1362" s="1" t="n">
        <v>1</v>
      </c>
      <c r="J1362" s="1" t="n">
        <v>1603</v>
      </c>
      <c r="K1362" s="1" t="n">
        <v>1552.6</v>
      </c>
      <c r="L1362" s="26" t="n">
        <v>0.501</v>
      </c>
      <c r="M1362" s="1" t="n">
        <v>22.5</v>
      </c>
      <c r="N1362" s="1" t="n">
        <v>17.8</v>
      </c>
      <c r="O1362" s="1" t="n">
        <v>0.94</v>
      </c>
      <c r="P1362" s="1" t="n">
        <v>1</v>
      </c>
      <c r="Q1362" s="1" t="n">
        <v>1</v>
      </c>
      <c r="R1362" s="1" t="n">
        <v>13.5</v>
      </c>
      <c r="S1362" s="1" t="n">
        <v>-8.9</v>
      </c>
      <c r="T1362" s="1" t="n">
        <v>1616.5</v>
      </c>
      <c r="U1362" s="1" t="n">
        <v>1543.7</v>
      </c>
      <c r="V1362" s="1" t="s">
        <v>431</v>
      </c>
      <c r="W1362" s="1" t="s">
        <v>485</v>
      </c>
    </row>
    <row r="1363" customFormat="false" ht="15" hidden="false" customHeight="true" outlineLevel="0" collapsed="false">
      <c r="A1363" s="1" t="n">
        <v>1362</v>
      </c>
      <c r="B1363" s="24" t="s">
        <v>1412</v>
      </c>
      <c r="C1363" s="1" t="s">
        <v>31</v>
      </c>
      <c r="D1363" s="1" t="s">
        <v>163</v>
      </c>
      <c r="E1363" s="1" t="s">
        <v>139</v>
      </c>
      <c r="F1363" s="1" t="n">
        <v>0</v>
      </c>
      <c r="G1363" s="1" t="n">
        <v>0</v>
      </c>
      <c r="H1363" s="25" t="s">
        <v>239</v>
      </c>
      <c r="I1363" s="1" t="n">
        <v>0</v>
      </c>
      <c r="J1363" s="1" t="n">
        <v>1504.7</v>
      </c>
      <c r="K1363" s="1" t="n">
        <v>1467</v>
      </c>
      <c r="L1363" s="26" t="n">
        <v>0.482</v>
      </c>
      <c r="M1363" s="1" t="n">
        <v>15.3</v>
      </c>
      <c r="N1363" s="1" t="n">
        <v>23</v>
      </c>
      <c r="O1363" s="1" t="n">
        <v>1</v>
      </c>
      <c r="P1363" s="1" t="n">
        <v>0.9</v>
      </c>
      <c r="Q1363" s="1" t="n">
        <v>1</v>
      </c>
      <c r="R1363" s="1" t="n">
        <v>0.3</v>
      </c>
      <c r="S1363" s="1" t="n">
        <v>-0.4</v>
      </c>
      <c r="T1363" s="1" t="n">
        <v>1505</v>
      </c>
      <c r="U1363" s="1" t="n">
        <v>1466.6</v>
      </c>
      <c r="V1363" s="1" t="s">
        <v>501</v>
      </c>
      <c r="W1363" s="1" t="s">
        <v>971</v>
      </c>
    </row>
    <row r="1364" customFormat="false" ht="15" hidden="false" customHeight="true" outlineLevel="0" collapsed="false">
      <c r="A1364" s="1" t="n">
        <v>1363</v>
      </c>
      <c r="B1364" s="24" t="s">
        <v>1413</v>
      </c>
      <c r="C1364" s="1" t="s">
        <v>31</v>
      </c>
      <c r="D1364" s="1" t="s">
        <v>169</v>
      </c>
      <c r="E1364" s="1" t="s">
        <v>146</v>
      </c>
      <c r="F1364" s="1" t="n">
        <v>1</v>
      </c>
      <c r="G1364" s="1" t="n">
        <v>1</v>
      </c>
      <c r="H1364" s="25" t="s">
        <v>239</v>
      </c>
      <c r="I1364" s="1" t="n">
        <v>0</v>
      </c>
      <c r="J1364" s="1" t="n">
        <v>1617.1</v>
      </c>
      <c r="K1364" s="1" t="n">
        <v>1558.9</v>
      </c>
      <c r="L1364" s="26" t="n">
        <v>0.512</v>
      </c>
      <c r="M1364" s="1" t="n">
        <v>18</v>
      </c>
      <c r="N1364" s="1" t="n">
        <v>25.3</v>
      </c>
      <c r="O1364" s="1" t="n">
        <v>1</v>
      </c>
      <c r="P1364" s="1" t="n">
        <v>0.9</v>
      </c>
      <c r="Q1364" s="1" t="n">
        <v>1</v>
      </c>
      <c r="R1364" s="1" t="n">
        <v>-0.2</v>
      </c>
      <c r="S1364" s="1" t="n">
        <v>0.3</v>
      </c>
      <c r="T1364" s="1" t="n">
        <v>1616.9</v>
      </c>
      <c r="U1364" s="1" t="n">
        <v>1559.2</v>
      </c>
      <c r="V1364" s="1" t="s">
        <v>694</v>
      </c>
      <c r="W1364" s="1" t="s">
        <v>535</v>
      </c>
    </row>
    <row r="1365" customFormat="false" ht="15" hidden="false" customHeight="true" outlineLevel="0" collapsed="false">
      <c r="A1365" s="1" t="n">
        <v>1364</v>
      </c>
      <c r="B1365" s="24" t="s">
        <v>1414</v>
      </c>
      <c r="C1365" s="1" t="s">
        <v>30</v>
      </c>
      <c r="D1365" s="1" t="s">
        <v>118</v>
      </c>
      <c r="E1365" s="1" t="s">
        <v>123</v>
      </c>
      <c r="F1365" s="1" t="n">
        <v>1</v>
      </c>
      <c r="G1365" s="1" t="n">
        <v>1</v>
      </c>
      <c r="H1365" s="25" t="s">
        <v>239</v>
      </c>
      <c r="I1365" s="1" t="n">
        <v>0</v>
      </c>
      <c r="J1365" s="1" t="n">
        <v>1555.9</v>
      </c>
      <c r="K1365" s="1" t="n">
        <v>1479.5</v>
      </c>
      <c r="L1365" s="26" t="n">
        <v>0.538</v>
      </c>
      <c r="M1365" s="1" t="n">
        <v>19.8</v>
      </c>
      <c r="N1365" s="1" t="n">
        <v>19.6</v>
      </c>
      <c r="O1365" s="1" t="n">
        <v>1</v>
      </c>
      <c r="P1365" s="1" t="n">
        <v>0.9</v>
      </c>
      <c r="Q1365" s="1" t="n">
        <v>1</v>
      </c>
      <c r="R1365" s="1" t="n">
        <v>-0.8</v>
      </c>
      <c r="S1365" s="1" t="n">
        <v>0.7</v>
      </c>
      <c r="T1365" s="1" t="n">
        <v>1555.1</v>
      </c>
      <c r="U1365" s="1" t="n">
        <v>1480.2</v>
      </c>
      <c r="V1365" s="1" t="s">
        <v>547</v>
      </c>
      <c r="W1365" s="1" t="s">
        <v>720</v>
      </c>
    </row>
    <row r="1366" customFormat="false" ht="15" hidden="false" customHeight="true" outlineLevel="0" collapsed="false">
      <c r="A1366" s="1" t="n">
        <v>1365</v>
      </c>
      <c r="B1366" s="24" t="s">
        <v>1415</v>
      </c>
      <c r="C1366" s="1" t="s">
        <v>29</v>
      </c>
      <c r="D1366" s="1" t="s">
        <v>131</v>
      </c>
      <c r="E1366" s="1" t="s">
        <v>137</v>
      </c>
      <c r="F1366" s="1" t="n">
        <v>1</v>
      </c>
      <c r="G1366" s="1" t="n">
        <v>0</v>
      </c>
      <c r="H1366" s="27" t="s">
        <v>242</v>
      </c>
      <c r="I1366" s="1" t="n">
        <v>1</v>
      </c>
      <c r="J1366" s="1" t="n">
        <v>1523</v>
      </c>
      <c r="K1366" s="1" t="n">
        <v>1528.9</v>
      </c>
      <c r="L1366" s="26" t="n">
        <v>0.42</v>
      </c>
      <c r="M1366" s="1" t="n">
        <v>23.3</v>
      </c>
      <c r="N1366" s="1" t="n">
        <v>20.3</v>
      </c>
      <c r="O1366" s="1" t="n">
        <v>1.01</v>
      </c>
      <c r="P1366" s="1" t="n">
        <v>1</v>
      </c>
      <c r="Q1366" s="1" t="n">
        <v>1</v>
      </c>
      <c r="R1366" s="1" t="n">
        <v>15.9</v>
      </c>
      <c r="S1366" s="1" t="n">
        <v>-11.8</v>
      </c>
      <c r="T1366" s="1" t="n">
        <v>1538.9</v>
      </c>
      <c r="U1366" s="1" t="n">
        <v>1517.2</v>
      </c>
      <c r="V1366" s="1" t="s">
        <v>742</v>
      </c>
      <c r="W1366" s="1" t="s">
        <v>767</v>
      </c>
    </row>
    <row r="1367" customFormat="false" ht="15" hidden="false" customHeight="true" outlineLevel="0" collapsed="false">
      <c r="A1367" s="1" t="n">
        <v>1366</v>
      </c>
      <c r="B1367" s="24" t="s">
        <v>1415</v>
      </c>
      <c r="C1367" s="1" t="s">
        <v>29</v>
      </c>
      <c r="D1367" s="1" t="s">
        <v>130</v>
      </c>
      <c r="E1367" s="1" t="s">
        <v>122</v>
      </c>
      <c r="F1367" s="1" t="n">
        <v>2</v>
      </c>
      <c r="G1367" s="1" t="n">
        <v>1</v>
      </c>
      <c r="H1367" s="27" t="s">
        <v>242</v>
      </c>
      <c r="I1367" s="1" t="n">
        <v>1</v>
      </c>
      <c r="J1367" s="1" t="n">
        <v>1673.2</v>
      </c>
      <c r="K1367" s="1" t="n">
        <v>1599.8</v>
      </c>
      <c r="L1367" s="26" t="n">
        <v>0.534</v>
      </c>
      <c r="M1367" s="1" t="n">
        <v>18.2</v>
      </c>
      <c r="N1367" s="1" t="n">
        <v>19</v>
      </c>
      <c r="O1367" s="1" t="n">
        <v>0.91</v>
      </c>
      <c r="P1367" s="1" t="n">
        <v>1</v>
      </c>
      <c r="Q1367" s="1" t="n">
        <v>1</v>
      </c>
      <c r="R1367" s="1" t="n">
        <v>10.3</v>
      </c>
      <c r="S1367" s="1" t="n">
        <v>-8.9</v>
      </c>
      <c r="T1367" s="1" t="n">
        <v>1683.5</v>
      </c>
      <c r="U1367" s="1" t="n">
        <v>1591</v>
      </c>
      <c r="V1367" s="1" t="s">
        <v>625</v>
      </c>
      <c r="W1367" s="1" t="s">
        <v>569</v>
      </c>
    </row>
    <row r="1368" customFormat="false" ht="15" hidden="false" customHeight="true" outlineLevel="0" collapsed="false">
      <c r="A1368" s="1" t="n">
        <v>1367</v>
      </c>
      <c r="B1368" s="24" t="s">
        <v>1416</v>
      </c>
      <c r="C1368" s="1" t="s">
        <v>29</v>
      </c>
      <c r="D1368" s="1" t="s">
        <v>126</v>
      </c>
      <c r="E1368" s="1" t="s">
        <v>121</v>
      </c>
      <c r="F1368" s="1" t="n">
        <v>1</v>
      </c>
      <c r="G1368" s="1" t="n">
        <v>0</v>
      </c>
      <c r="H1368" s="27" t="s">
        <v>242</v>
      </c>
      <c r="I1368" s="1" t="n">
        <v>1</v>
      </c>
      <c r="J1368" s="1" t="n">
        <v>1650</v>
      </c>
      <c r="K1368" s="1" t="n">
        <v>1546.8</v>
      </c>
      <c r="L1368" s="26" t="n">
        <v>0.576</v>
      </c>
      <c r="M1368" s="1" t="n">
        <v>20</v>
      </c>
      <c r="N1368" s="1" t="n">
        <v>17.4</v>
      </c>
      <c r="O1368" s="1" t="n">
        <v>0.87</v>
      </c>
      <c r="P1368" s="1" t="n">
        <v>1</v>
      </c>
      <c r="Q1368" s="1" t="n">
        <v>1</v>
      </c>
      <c r="R1368" s="1" t="n">
        <v>10.5</v>
      </c>
      <c r="S1368" s="1" t="n">
        <v>-7.4</v>
      </c>
      <c r="T1368" s="1" t="n">
        <v>1660.5</v>
      </c>
      <c r="U1368" s="1" t="n">
        <v>1539.4</v>
      </c>
      <c r="V1368" s="1" t="s">
        <v>572</v>
      </c>
      <c r="W1368" s="1" t="s">
        <v>588</v>
      </c>
    </row>
    <row r="1369" customFormat="false" ht="15" hidden="false" customHeight="true" outlineLevel="0" collapsed="false">
      <c r="A1369" s="1" t="n">
        <v>1368</v>
      </c>
      <c r="B1369" s="24" t="s">
        <v>1417</v>
      </c>
      <c r="C1369" s="1" t="s">
        <v>29</v>
      </c>
      <c r="D1369" s="1" t="s">
        <v>133</v>
      </c>
      <c r="E1369" s="1" t="s">
        <v>153</v>
      </c>
      <c r="F1369" s="1" t="n">
        <v>1</v>
      </c>
      <c r="G1369" s="1" t="n">
        <v>1</v>
      </c>
      <c r="H1369" s="25" t="s">
        <v>239</v>
      </c>
      <c r="I1369" s="1" t="n">
        <v>0</v>
      </c>
      <c r="J1369" s="1" t="n">
        <v>1382.2</v>
      </c>
      <c r="K1369" s="1" t="n">
        <v>1614</v>
      </c>
      <c r="L1369" s="26" t="n">
        <v>0.165</v>
      </c>
      <c r="M1369" s="1" t="n">
        <v>19.6</v>
      </c>
      <c r="N1369" s="1" t="n">
        <v>26.4</v>
      </c>
      <c r="O1369" s="1" t="n">
        <v>1</v>
      </c>
      <c r="P1369" s="1" t="n">
        <v>1.15</v>
      </c>
      <c r="Q1369" s="1" t="n">
        <v>1</v>
      </c>
      <c r="R1369" s="1" t="n">
        <v>6.6</v>
      </c>
      <c r="S1369" s="1" t="n">
        <v>-8.9</v>
      </c>
      <c r="T1369" s="1" t="n">
        <v>1388.7</v>
      </c>
      <c r="U1369" s="1" t="n">
        <v>1605.2</v>
      </c>
      <c r="V1369" s="1" t="s">
        <v>483</v>
      </c>
      <c r="W1369" s="1" t="s">
        <v>498</v>
      </c>
    </row>
    <row r="1370" customFormat="false" ht="15" hidden="false" customHeight="true" outlineLevel="0" collapsed="false">
      <c r="A1370" s="1" t="n">
        <v>1369</v>
      </c>
      <c r="B1370" s="24" t="s">
        <v>1417</v>
      </c>
      <c r="C1370" s="1" t="s">
        <v>29</v>
      </c>
      <c r="D1370" s="1" t="s">
        <v>132</v>
      </c>
      <c r="E1370" s="1" t="s">
        <v>152</v>
      </c>
      <c r="F1370" s="1" t="n">
        <v>2</v>
      </c>
      <c r="G1370" s="1" t="n">
        <v>1</v>
      </c>
      <c r="H1370" s="27" t="s">
        <v>242</v>
      </c>
      <c r="I1370" s="1" t="n">
        <v>1</v>
      </c>
      <c r="J1370" s="1" t="n">
        <v>1614.7</v>
      </c>
      <c r="K1370" s="1" t="n">
        <v>1571.9</v>
      </c>
      <c r="L1370" s="26" t="n">
        <v>0.49</v>
      </c>
      <c r="M1370" s="1" t="n">
        <v>16.1</v>
      </c>
      <c r="N1370" s="1" t="n">
        <v>19.8</v>
      </c>
      <c r="O1370" s="1" t="n">
        <v>0.95</v>
      </c>
      <c r="P1370" s="1" t="n">
        <v>1</v>
      </c>
      <c r="Q1370" s="1" t="n">
        <v>1</v>
      </c>
      <c r="R1370" s="1" t="n">
        <v>9.8</v>
      </c>
      <c r="S1370" s="1" t="n">
        <v>-10.1</v>
      </c>
      <c r="T1370" s="1" t="n">
        <v>1624.5</v>
      </c>
      <c r="U1370" s="1" t="n">
        <v>1561.8</v>
      </c>
      <c r="V1370" s="1" t="s">
        <v>460</v>
      </c>
      <c r="W1370" s="1" t="s">
        <v>831</v>
      </c>
    </row>
    <row r="1371" customFormat="false" ht="15" hidden="false" customHeight="true" outlineLevel="0" collapsed="false">
      <c r="A1371" s="1" t="n">
        <v>1370</v>
      </c>
      <c r="B1371" s="24" t="s">
        <v>1417</v>
      </c>
      <c r="C1371" s="1" t="s">
        <v>29</v>
      </c>
      <c r="D1371" s="1" t="s">
        <v>23</v>
      </c>
      <c r="E1371" s="1" t="s">
        <v>179</v>
      </c>
      <c r="F1371" s="1" t="n">
        <v>2</v>
      </c>
      <c r="G1371" s="1" t="n">
        <v>0</v>
      </c>
      <c r="H1371" s="27" t="s">
        <v>242</v>
      </c>
      <c r="I1371" s="1" t="n">
        <v>2</v>
      </c>
      <c r="J1371" s="1" t="n">
        <v>1629.4</v>
      </c>
      <c r="K1371" s="1" t="n">
        <v>1402.9</v>
      </c>
      <c r="L1371" s="26" t="n">
        <v>0.734</v>
      </c>
      <c r="M1371" s="1" t="n">
        <v>19</v>
      </c>
      <c r="N1371" s="1" t="n">
        <v>13.3</v>
      </c>
      <c r="O1371" s="1" t="n">
        <v>0.72</v>
      </c>
      <c r="P1371" s="1" t="n">
        <v>1</v>
      </c>
      <c r="Q1371" s="1" t="n">
        <v>1.15</v>
      </c>
      <c r="R1371" s="1" t="n">
        <v>8.8</v>
      </c>
      <c r="S1371" s="1" t="n">
        <v>-3.5</v>
      </c>
      <c r="T1371" s="1" t="n">
        <v>1638.2</v>
      </c>
      <c r="U1371" s="1" t="n">
        <v>1399.4</v>
      </c>
      <c r="V1371" s="1" t="s">
        <v>673</v>
      </c>
      <c r="W1371" s="1" t="s">
        <v>743</v>
      </c>
    </row>
    <row r="1372" customFormat="false" ht="15" hidden="false" customHeight="true" outlineLevel="0" collapsed="false">
      <c r="A1372" s="1" t="n">
        <v>1371</v>
      </c>
      <c r="B1372" s="24" t="s">
        <v>1417</v>
      </c>
      <c r="C1372" s="1" t="s">
        <v>29</v>
      </c>
      <c r="D1372" s="1" t="s">
        <v>129</v>
      </c>
      <c r="E1372" s="1" t="s">
        <v>138</v>
      </c>
      <c r="F1372" s="1" t="n">
        <v>0</v>
      </c>
      <c r="G1372" s="1" t="n">
        <v>3</v>
      </c>
      <c r="H1372" s="28" t="s">
        <v>246</v>
      </c>
      <c r="I1372" s="1" t="n">
        <v>3</v>
      </c>
      <c r="J1372" s="1" t="n">
        <v>1626.1</v>
      </c>
      <c r="K1372" s="1" t="n">
        <v>1568</v>
      </c>
      <c r="L1372" s="26" t="n">
        <v>0.512</v>
      </c>
      <c r="M1372" s="1" t="n">
        <v>40</v>
      </c>
      <c r="N1372" s="1" t="n">
        <v>46.2</v>
      </c>
      <c r="O1372" s="1" t="n">
        <v>1.15</v>
      </c>
      <c r="P1372" s="1" t="n">
        <v>1.35</v>
      </c>
      <c r="Q1372" s="1" t="n">
        <v>1.3</v>
      </c>
      <c r="R1372" s="1" t="n">
        <v>-20.5</v>
      </c>
      <c r="S1372" s="1" t="n">
        <v>37.5</v>
      </c>
      <c r="T1372" s="1" t="n">
        <v>1605.6</v>
      </c>
      <c r="U1372" s="1" t="n">
        <v>1605.5</v>
      </c>
      <c r="V1372" s="1" t="s">
        <v>689</v>
      </c>
      <c r="W1372" s="1" t="s">
        <v>549</v>
      </c>
    </row>
    <row r="1373" customFormat="false" ht="15" hidden="false" customHeight="true" outlineLevel="0" collapsed="false">
      <c r="A1373" s="1" t="n">
        <v>1372</v>
      </c>
      <c r="B1373" s="24" t="s">
        <v>1417</v>
      </c>
      <c r="C1373" s="1" t="s">
        <v>29</v>
      </c>
      <c r="D1373" s="1" t="s">
        <v>127</v>
      </c>
      <c r="E1373" s="1" t="s">
        <v>125</v>
      </c>
      <c r="F1373" s="1" t="n">
        <v>1</v>
      </c>
      <c r="G1373" s="1" t="n">
        <v>2</v>
      </c>
      <c r="H1373" s="28" t="s">
        <v>246</v>
      </c>
      <c r="I1373" s="1" t="n">
        <v>1</v>
      </c>
      <c r="J1373" s="1" t="n">
        <v>1601.8</v>
      </c>
      <c r="K1373" s="1" t="n">
        <v>1421.8</v>
      </c>
      <c r="L1373" s="26" t="n">
        <v>0.679</v>
      </c>
      <c r="M1373" s="1" t="n">
        <v>31.6</v>
      </c>
      <c r="N1373" s="1" t="n">
        <v>33.3</v>
      </c>
      <c r="O1373" s="1" t="n">
        <v>1.45</v>
      </c>
      <c r="P1373" s="1" t="n">
        <v>1.35</v>
      </c>
      <c r="Q1373" s="1" t="n">
        <v>1</v>
      </c>
      <c r="R1373" s="1" t="n">
        <v>-21.5</v>
      </c>
      <c r="S1373" s="1" t="n">
        <v>25.9</v>
      </c>
      <c r="T1373" s="1" t="n">
        <v>1580.3</v>
      </c>
      <c r="U1373" s="1" t="n">
        <v>1447.8</v>
      </c>
      <c r="V1373" s="1" t="s">
        <v>489</v>
      </c>
      <c r="W1373" s="1" t="s">
        <v>568</v>
      </c>
    </row>
    <row r="1374" customFormat="false" ht="15" hidden="false" customHeight="true" outlineLevel="0" collapsed="false">
      <c r="A1374" s="1" t="n">
        <v>1373</v>
      </c>
      <c r="B1374" s="24" t="s">
        <v>1418</v>
      </c>
      <c r="C1374" s="1" t="s">
        <v>29</v>
      </c>
      <c r="D1374" s="1" t="s">
        <v>21</v>
      </c>
      <c r="E1374" s="1" t="s">
        <v>128</v>
      </c>
      <c r="F1374" s="1" t="n">
        <v>1</v>
      </c>
      <c r="G1374" s="1" t="n">
        <v>0</v>
      </c>
      <c r="H1374" s="27" t="s">
        <v>242</v>
      </c>
      <c r="I1374" s="1" t="n">
        <v>1</v>
      </c>
      <c r="J1374" s="1" t="n">
        <v>1766.8</v>
      </c>
      <c r="K1374" s="1" t="n">
        <v>1556.7</v>
      </c>
      <c r="L1374" s="26" t="n">
        <v>0.715</v>
      </c>
      <c r="M1374" s="1" t="n">
        <v>19.5</v>
      </c>
      <c r="N1374" s="1" t="n">
        <v>14.7</v>
      </c>
      <c r="O1374" s="1" t="n">
        <v>0.74</v>
      </c>
      <c r="P1374" s="1" t="n">
        <v>1</v>
      </c>
      <c r="Q1374" s="1" t="n">
        <v>1</v>
      </c>
      <c r="R1374" s="1" t="n">
        <v>7.5</v>
      </c>
      <c r="S1374" s="1" t="n">
        <v>-4.2</v>
      </c>
      <c r="T1374" s="1" t="n">
        <v>1774.3</v>
      </c>
      <c r="U1374" s="1" t="n">
        <v>1552.5</v>
      </c>
      <c r="V1374" s="1" t="s">
        <v>557</v>
      </c>
      <c r="W1374" s="1" t="s">
        <v>669</v>
      </c>
    </row>
    <row r="1375" customFormat="false" ht="15" hidden="false" customHeight="true" outlineLevel="0" collapsed="false">
      <c r="A1375" s="1" t="n">
        <v>1374</v>
      </c>
      <c r="B1375" s="24" t="s">
        <v>1419</v>
      </c>
      <c r="C1375" s="1" t="s">
        <v>29</v>
      </c>
      <c r="D1375" s="1" t="s">
        <v>162</v>
      </c>
      <c r="E1375" s="1" t="s">
        <v>180</v>
      </c>
      <c r="F1375" s="1" t="n">
        <v>1</v>
      </c>
      <c r="G1375" s="1" t="n">
        <v>0</v>
      </c>
      <c r="H1375" s="27" t="s">
        <v>242</v>
      </c>
      <c r="I1375" s="1" t="n">
        <v>1</v>
      </c>
      <c r="J1375" s="1" t="n">
        <v>1579.8</v>
      </c>
      <c r="K1375" s="1" t="n">
        <v>1543.8</v>
      </c>
      <c r="L1375" s="26" t="n">
        <v>0.48</v>
      </c>
      <c r="M1375" s="1" t="n">
        <v>18.7</v>
      </c>
      <c r="N1375" s="1" t="n">
        <v>19.1</v>
      </c>
      <c r="O1375" s="1" t="n">
        <v>0.96</v>
      </c>
      <c r="P1375" s="1" t="n">
        <v>1</v>
      </c>
      <c r="Q1375" s="1" t="n">
        <v>1</v>
      </c>
      <c r="R1375" s="1" t="n">
        <v>11.6</v>
      </c>
      <c r="S1375" s="1" t="n">
        <v>-9.9</v>
      </c>
      <c r="T1375" s="1" t="n">
        <v>1591.3</v>
      </c>
      <c r="U1375" s="1" t="n">
        <v>1533.9</v>
      </c>
      <c r="V1375" s="1" t="s">
        <v>664</v>
      </c>
      <c r="W1375" s="1" t="s">
        <v>423</v>
      </c>
    </row>
    <row r="1376" customFormat="false" ht="15" hidden="false" customHeight="true" outlineLevel="0" collapsed="false">
      <c r="A1376" s="1" t="n">
        <v>1375</v>
      </c>
      <c r="B1376" s="24" t="s">
        <v>1420</v>
      </c>
      <c r="C1376" s="1" t="s">
        <v>32</v>
      </c>
      <c r="D1376" s="1" t="s">
        <v>191</v>
      </c>
      <c r="E1376" s="1" t="s">
        <v>15</v>
      </c>
      <c r="F1376" s="1" t="n">
        <v>1</v>
      </c>
      <c r="G1376" s="1" t="n">
        <v>3</v>
      </c>
      <c r="H1376" s="28" t="s">
        <v>246</v>
      </c>
      <c r="I1376" s="1" t="n">
        <v>2</v>
      </c>
      <c r="J1376" s="1" t="n">
        <v>1591</v>
      </c>
      <c r="K1376" s="1" t="n">
        <v>1747.9</v>
      </c>
      <c r="L1376" s="26" t="n">
        <v>0.233</v>
      </c>
      <c r="M1376" s="1" t="n">
        <v>26.1</v>
      </c>
      <c r="N1376" s="1" t="n">
        <v>27.5</v>
      </c>
      <c r="O1376" s="1" t="n">
        <v>0.8</v>
      </c>
      <c r="P1376" s="1" t="n">
        <v>1.35</v>
      </c>
      <c r="Q1376" s="1" t="n">
        <v>1.15</v>
      </c>
      <c r="R1376" s="1" t="n">
        <v>-6.1</v>
      </c>
      <c r="S1376" s="1" t="n">
        <v>11.9</v>
      </c>
      <c r="T1376" s="1" t="n">
        <v>1584.9</v>
      </c>
      <c r="U1376" s="1" t="n">
        <v>1759.8</v>
      </c>
      <c r="V1376" s="1" t="s">
        <v>542</v>
      </c>
      <c r="W1376" s="1" t="s">
        <v>742</v>
      </c>
    </row>
    <row r="1377" customFormat="false" ht="15" hidden="false" customHeight="true" outlineLevel="0" collapsed="false">
      <c r="A1377" s="1" t="n">
        <v>1376</v>
      </c>
      <c r="B1377" s="24" t="s">
        <v>1421</v>
      </c>
      <c r="C1377" s="1" t="s">
        <v>31</v>
      </c>
      <c r="D1377" s="1" t="s">
        <v>136</v>
      </c>
      <c r="E1377" s="1" t="s">
        <v>165</v>
      </c>
      <c r="F1377" s="1" t="n">
        <v>1</v>
      </c>
      <c r="G1377" s="1" t="n">
        <v>0</v>
      </c>
      <c r="H1377" s="27" t="s">
        <v>242</v>
      </c>
      <c r="I1377" s="1" t="n">
        <v>1</v>
      </c>
      <c r="J1377" s="1" t="n">
        <v>1525.7</v>
      </c>
      <c r="K1377" s="1" t="n">
        <v>1537.6</v>
      </c>
      <c r="L1377" s="26" t="n">
        <v>0.412</v>
      </c>
      <c r="M1377" s="1" t="n">
        <v>23.7</v>
      </c>
      <c r="N1377" s="1" t="n">
        <v>20.6</v>
      </c>
      <c r="O1377" s="1" t="n">
        <v>1.03</v>
      </c>
      <c r="P1377" s="1" t="n">
        <v>1</v>
      </c>
      <c r="Q1377" s="1" t="n">
        <v>1</v>
      </c>
      <c r="R1377" s="1" t="n">
        <v>16.3</v>
      </c>
      <c r="S1377" s="1" t="n">
        <v>-12.1</v>
      </c>
      <c r="T1377" s="1" t="n">
        <v>1542</v>
      </c>
      <c r="U1377" s="1" t="n">
        <v>1525.5</v>
      </c>
      <c r="V1377" s="1" t="s">
        <v>634</v>
      </c>
      <c r="W1377" s="1" t="s">
        <v>459</v>
      </c>
    </row>
    <row r="1378" customFormat="false" ht="15" hidden="false" customHeight="true" outlineLevel="0" collapsed="false">
      <c r="A1378" s="1" t="n">
        <v>1377</v>
      </c>
      <c r="B1378" s="24" t="s">
        <v>1421</v>
      </c>
      <c r="C1378" s="1" t="s">
        <v>33</v>
      </c>
      <c r="D1378" s="1" t="s">
        <v>155</v>
      </c>
      <c r="E1378" s="1" t="s">
        <v>159</v>
      </c>
      <c r="F1378" s="1" t="n">
        <v>1</v>
      </c>
      <c r="G1378" s="1" t="n">
        <v>2</v>
      </c>
      <c r="H1378" s="28" t="s">
        <v>246</v>
      </c>
      <c r="I1378" s="1" t="n">
        <v>1</v>
      </c>
      <c r="J1378" s="1" t="n">
        <v>1627.2</v>
      </c>
      <c r="K1378" s="1" t="n">
        <v>1501.1</v>
      </c>
      <c r="L1378" s="26" t="n">
        <v>0.608</v>
      </c>
      <c r="M1378" s="1" t="n">
        <v>33.7</v>
      </c>
      <c r="N1378" s="1" t="n">
        <v>30.2</v>
      </c>
      <c r="O1378" s="1" t="n">
        <v>1.32</v>
      </c>
      <c r="P1378" s="1" t="n">
        <v>1.35</v>
      </c>
      <c r="Q1378" s="1" t="n">
        <v>1</v>
      </c>
      <c r="R1378" s="1" t="n">
        <v>-20.5</v>
      </c>
      <c r="S1378" s="1" t="n">
        <v>21.4</v>
      </c>
      <c r="T1378" s="1" t="n">
        <v>1606.7</v>
      </c>
      <c r="U1378" s="1" t="n">
        <v>1522.4</v>
      </c>
      <c r="V1378" s="1" t="s">
        <v>423</v>
      </c>
      <c r="W1378" s="1" t="s">
        <v>529</v>
      </c>
    </row>
    <row r="1379" customFormat="false" ht="15" hidden="false" customHeight="true" outlineLevel="0" collapsed="false">
      <c r="A1379" s="1" t="n">
        <v>1378</v>
      </c>
      <c r="B1379" s="24" t="s">
        <v>1422</v>
      </c>
      <c r="C1379" s="1" t="s">
        <v>30</v>
      </c>
      <c r="D1379" s="1" t="s">
        <v>167</v>
      </c>
      <c r="E1379" s="1" t="s">
        <v>176</v>
      </c>
      <c r="F1379" s="1" t="n">
        <v>0</v>
      </c>
      <c r="G1379" s="1" t="n">
        <v>4</v>
      </c>
      <c r="H1379" s="28" t="s">
        <v>246</v>
      </c>
      <c r="I1379" s="1" t="n">
        <v>4</v>
      </c>
      <c r="J1379" s="1" t="n">
        <v>1556</v>
      </c>
      <c r="K1379" s="1" t="n">
        <v>1518.8</v>
      </c>
      <c r="L1379" s="26" t="n">
        <v>0.482</v>
      </c>
      <c r="M1379" s="1" t="n">
        <v>42</v>
      </c>
      <c r="N1379" s="1" t="n">
        <v>50</v>
      </c>
      <c r="O1379" s="1" t="n">
        <v>1.09</v>
      </c>
      <c r="P1379" s="1" t="n">
        <v>1.35</v>
      </c>
      <c r="Q1379" s="1" t="n">
        <v>1.5</v>
      </c>
      <c r="R1379" s="1" t="n">
        <v>-20.2</v>
      </c>
      <c r="S1379" s="1" t="n">
        <v>39.1</v>
      </c>
      <c r="T1379" s="1" t="n">
        <v>1535.7</v>
      </c>
      <c r="U1379" s="1" t="n">
        <v>1557.9</v>
      </c>
      <c r="V1379" s="1" t="s">
        <v>383</v>
      </c>
      <c r="W1379" s="1" t="s">
        <v>724</v>
      </c>
    </row>
    <row r="1380" customFormat="false" ht="15" hidden="false" customHeight="true" outlineLevel="0" collapsed="false">
      <c r="A1380" s="1" t="n">
        <v>1379</v>
      </c>
      <c r="B1380" s="24" t="s">
        <v>1423</v>
      </c>
      <c r="C1380" s="1" t="s">
        <v>29</v>
      </c>
      <c r="D1380" s="1" t="s">
        <v>128</v>
      </c>
      <c r="E1380" s="1" t="s">
        <v>130</v>
      </c>
      <c r="F1380" s="1" t="n">
        <v>1</v>
      </c>
      <c r="G1380" s="1" t="n">
        <v>1</v>
      </c>
      <c r="H1380" s="25" t="s">
        <v>239</v>
      </c>
      <c r="I1380" s="1" t="n">
        <v>0</v>
      </c>
      <c r="J1380" s="1" t="n">
        <v>1552.5</v>
      </c>
      <c r="K1380" s="1" t="n">
        <v>1683.5</v>
      </c>
      <c r="L1380" s="26" t="n">
        <v>0.261</v>
      </c>
      <c r="M1380" s="1" t="n">
        <v>23</v>
      </c>
      <c r="N1380" s="1" t="n">
        <v>23</v>
      </c>
      <c r="O1380" s="1" t="n">
        <v>1</v>
      </c>
      <c r="P1380" s="1" t="n">
        <v>1.15</v>
      </c>
      <c r="Q1380" s="1" t="n">
        <v>1</v>
      </c>
      <c r="R1380" s="1" t="n">
        <v>5.5</v>
      </c>
      <c r="S1380" s="1" t="n">
        <v>-5.5</v>
      </c>
      <c r="T1380" s="1" t="n">
        <v>1558</v>
      </c>
      <c r="U1380" s="1" t="n">
        <v>1678</v>
      </c>
      <c r="V1380" s="1" t="s">
        <v>1311</v>
      </c>
      <c r="W1380" s="1" t="s">
        <v>703</v>
      </c>
    </row>
    <row r="1381" customFormat="false" ht="15" hidden="false" customHeight="true" outlineLevel="0" collapsed="false">
      <c r="A1381" s="1" t="n">
        <v>1380</v>
      </c>
      <c r="B1381" s="24" t="s">
        <v>1424</v>
      </c>
      <c r="C1381" s="1" t="s">
        <v>30</v>
      </c>
      <c r="D1381" s="1" t="s">
        <v>117</v>
      </c>
      <c r="E1381" s="1" t="s">
        <v>119</v>
      </c>
      <c r="F1381" s="1" t="n">
        <v>0</v>
      </c>
      <c r="G1381" s="1" t="n">
        <v>1</v>
      </c>
      <c r="H1381" s="28" t="s">
        <v>246</v>
      </c>
      <c r="I1381" s="1" t="n">
        <v>1</v>
      </c>
      <c r="J1381" s="1" t="n">
        <v>1514.5</v>
      </c>
      <c r="K1381" s="1" t="n">
        <v>1483</v>
      </c>
      <c r="L1381" s="26" t="n">
        <v>0.473</v>
      </c>
      <c r="M1381" s="1" t="n">
        <v>29.1</v>
      </c>
      <c r="N1381" s="1" t="n">
        <v>33.5</v>
      </c>
      <c r="O1381" s="1" t="n">
        <v>1.08</v>
      </c>
      <c r="P1381" s="1" t="n">
        <v>1.35</v>
      </c>
      <c r="Q1381" s="1" t="n">
        <v>1</v>
      </c>
      <c r="R1381" s="1" t="n">
        <v>-13.8</v>
      </c>
      <c r="S1381" s="1" t="n">
        <v>19.2</v>
      </c>
      <c r="T1381" s="1" t="n">
        <v>1500.7</v>
      </c>
      <c r="U1381" s="1" t="n">
        <v>1502.2</v>
      </c>
      <c r="V1381" s="1" t="s">
        <v>457</v>
      </c>
      <c r="W1381" s="1" t="s">
        <v>791</v>
      </c>
    </row>
    <row r="1382" customFormat="false" ht="15" hidden="false" customHeight="true" outlineLevel="0" collapsed="false">
      <c r="A1382" s="1" t="n">
        <v>1381</v>
      </c>
      <c r="B1382" s="24" t="s">
        <v>1425</v>
      </c>
      <c r="C1382" s="1" t="s">
        <v>31</v>
      </c>
      <c r="D1382" s="1" t="s">
        <v>148</v>
      </c>
      <c r="E1382" s="1" t="s">
        <v>178</v>
      </c>
      <c r="F1382" s="1" t="n">
        <v>1</v>
      </c>
      <c r="G1382" s="1" t="n">
        <v>3</v>
      </c>
      <c r="H1382" s="28" t="s">
        <v>246</v>
      </c>
      <c r="I1382" s="1" t="n">
        <v>2</v>
      </c>
      <c r="J1382" s="1" t="n">
        <v>1409.8</v>
      </c>
      <c r="K1382" s="1" t="n">
        <v>1534.9</v>
      </c>
      <c r="L1382" s="26" t="n">
        <v>0.267</v>
      </c>
      <c r="M1382" s="1" t="n">
        <v>21.2</v>
      </c>
      <c r="N1382" s="1" t="n">
        <v>26.2</v>
      </c>
      <c r="O1382" s="1" t="n">
        <v>0.84</v>
      </c>
      <c r="P1382" s="1" t="n">
        <v>1.35</v>
      </c>
      <c r="Q1382" s="1" t="n">
        <v>1.15</v>
      </c>
      <c r="R1382" s="1" t="n">
        <v>-5.7</v>
      </c>
      <c r="S1382" s="1" t="n">
        <v>12.2</v>
      </c>
      <c r="T1382" s="1" t="n">
        <v>1404.2</v>
      </c>
      <c r="U1382" s="1" t="n">
        <v>1547.2</v>
      </c>
      <c r="V1382" s="1" t="s">
        <v>489</v>
      </c>
      <c r="W1382" s="1" t="s">
        <v>555</v>
      </c>
    </row>
    <row r="1383" customFormat="false" ht="15" hidden="false" customHeight="true" outlineLevel="0" collapsed="false">
      <c r="A1383" s="1" t="n">
        <v>1382</v>
      </c>
      <c r="B1383" s="24" t="s">
        <v>1426</v>
      </c>
      <c r="C1383" s="1" t="s">
        <v>32</v>
      </c>
      <c r="D1383" s="1" t="s">
        <v>187</v>
      </c>
      <c r="E1383" s="1" t="s">
        <v>194</v>
      </c>
      <c r="F1383" s="1" t="n">
        <v>1</v>
      </c>
      <c r="G1383" s="1" t="n">
        <v>1</v>
      </c>
      <c r="H1383" s="25" t="s">
        <v>239</v>
      </c>
      <c r="I1383" s="1" t="n">
        <v>0</v>
      </c>
      <c r="J1383" s="1" t="n">
        <v>1625.4</v>
      </c>
      <c r="K1383" s="1" t="n">
        <v>1444.6</v>
      </c>
      <c r="L1383" s="26" t="n">
        <v>0.68</v>
      </c>
      <c r="M1383" s="1" t="n">
        <v>19.8</v>
      </c>
      <c r="N1383" s="1" t="n">
        <v>19.6</v>
      </c>
      <c r="O1383" s="1" t="n">
        <v>1</v>
      </c>
      <c r="P1383" s="1" t="n">
        <v>0.9</v>
      </c>
      <c r="Q1383" s="1" t="n">
        <v>1</v>
      </c>
      <c r="R1383" s="1" t="n">
        <v>-3.6</v>
      </c>
      <c r="S1383" s="1" t="n">
        <v>3.5</v>
      </c>
      <c r="T1383" s="1" t="n">
        <v>1621.9</v>
      </c>
      <c r="U1383" s="1" t="n">
        <v>1448.1</v>
      </c>
      <c r="V1383" s="1" t="s">
        <v>794</v>
      </c>
      <c r="W1383" s="1" t="s">
        <v>728</v>
      </c>
    </row>
    <row r="1384" customFormat="false" ht="15" hidden="false" customHeight="true" outlineLevel="0" collapsed="false">
      <c r="A1384" s="1" t="n">
        <v>1383</v>
      </c>
      <c r="B1384" s="24" t="s">
        <v>1426</v>
      </c>
      <c r="C1384" s="1" t="s">
        <v>32</v>
      </c>
      <c r="D1384" s="1" t="s">
        <v>199</v>
      </c>
      <c r="E1384" s="1" t="s">
        <v>184</v>
      </c>
      <c r="F1384" s="1" t="n">
        <v>0</v>
      </c>
      <c r="G1384" s="1" t="n">
        <v>1</v>
      </c>
      <c r="H1384" s="28" t="s">
        <v>246</v>
      </c>
      <c r="I1384" s="1" t="n">
        <v>1</v>
      </c>
      <c r="J1384" s="1" t="n">
        <v>1481.2</v>
      </c>
      <c r="K1384" s="1" t="n">
        <v>1701.8</v>
      </c>
      <c r="L1384" s="26" t="n">
        <v>0.174</v>
      </c>
      <c r="M1384" s="1" t="n">
        <v>19.6</v>
      </c>
      <c r="N1384" s="1" t="n">
        <v>25.9</v>
      </c>
      <c r="O1384" s="1" t="n">
        <v>0.72</v>
      </c>
      <c r="P1384" s="1" t="n">
        <v>1.35</v>
      </c>
      <c r="Q1384" s="1" t="n">
        <v>1</v>
      </c>
      <c r="R1384" s="1" t="n">
        <v>-3.4</v>
      </c>
      <c r="S1384" s="1" t="n">
        <v>7.1</v>
      </c>
      <c r="T1384" s="1" t="n">
        <v>1477.8</v>
      </c>
      <c r="U1384" s="1" t="n">
        <v>1708.9</v>
      </c>
      <c r="V1384" s="1" t="s">
        <v>398</v>
      </c>
      <c r="W1384" s="1" t="s">
        <v>488</v>
      </c>
    </row>
    <row r="1385" customFormat="false" ht="15" hidden="false" customHeight="true" outlineLevel="0" collapsed="false">
      <c r="A1385" s="1" t="n">
        <v>1384</v>
      </c>
      <c r="B1385" s="24" t="s">
        <v>1426</v>
      </c>
      <c r="C1385" s="1" t="s">
        <v>32</v>
      </c>
      <c r="D1385" s="1" t="s">
        <v>189</v>
      </c>
      <c r="E1385" s="1" t="s">
        <v>195</v>
      </c>
      <c r="F1385" s="1" t="n">
        <v>1</v>
      </c>
      <c r="G1385" s="1" t="n">
        <v>4</v>
      </c>
      <c r="H1385" s="28" t="s">
        <v>246</v>
      </c>
      <c r="I1385" s="1" t="n">
        <v>3</v>
      </c>
      <c r="J1385" s="1" t="n">
        <v>1566.5</v>
      </c>
      <c r="K1385" s="1" t="n">
        <v>1561.9</v>
      </c>
      <c r="L1385" s="26" t="n">
        <v>0.435</v>
      </c>
      <c r="M1385" s="1" t="n">
        <v>33.7</v>
      </c>
      <c r="N1385" s="1" t="n">
        <v>39</v>
      </c>
      <c r="O1385" s="1" t="n">
        <v>1.01</v>
      </c>
      <c r="P1385" s="1" t="n">
        <v>1.35</v>
      </c>
      <c r="Q1385" s="1" t="n">
        <v>1.3</v>
      </c>
      <c r="R1385" s="1" t="n">
        <v>-14.7</v>
      </c>
      <c r="S1385" s="1" t="n">
        <v>28.7</v>
      </c>
      <c r="T1385" s="1" t="n">
        <v>1551.8</v>
      </c>
      <c r="U1385" s="1" t="n">
        <v>1590.6</v>
      </c>
      <c r="V1385" s="1" t="s">
        <v>457</v>
      </c>
      <c r="W1385" s="1" t="s">
        <v>635</v>
      </c>
    </row>
    <row r="1386" customFormat="false" ht="15" hidden="false" customHeight="true" outlineLevel="0" collapsed="false">
      <c r="A1386" s="1" t="n">
        <v>1385</v>
      </c>
      <c r="B1386" s="24" t="s">
        <v>1426</v>
      </c>
      <c r="C1386" s="1" t="s">
        <v>32</v>
      </c>
      <c r="D1386" s="1" t="s">
        <v>185</v>
      </c>
      <c r="E1386" s="1" t="s">
        <v>193</v>
      </c>
      <c r="F1386" s="1" t="n">
        <v>3</v>
      </c>
      <c r="G1386" s="1" t="n">
        <v>1</v>
      </c>
      <c r="H1386" s="27" t="s">
        <v>242</v>
      </c>
      <c r="I1386" s="1" t="n">
        <v>2</v>
      </c>
      <c r="J1386" s="1" t="n">
        <v>1572</v>
      </c>
      <c r="K1386" s="1" t="n">
        <v>1500.2</v>
      </c>
      <c r="L1386" s="26" t="n">
        <v>0.531</v>
      </c>
      <c r="M1386" s="1" t="n">
        <v>20.9</v>
      </c>
      <c r="N1386" s="1" t="n">
        <v>19.9</v>
      </c>
      <c r="O1386" s="1" t="n">
        <v>0.91</v>
      </c>
      <c r="P1386" s="1" t="n">
        <v>1</v>
      </c>
      <c r="Q1386" s="1" t="n">
        <v>1.15</v>
      </c>
      <c r="R1386" s="1" t="n">
        <v>14</v>
      </c>
      <c r="S1386" s="1" t="n">
        <v>-9.3</v>
      </c>
      <c r="T1386" s="1" t="n">
        <v>1586</v>
      </c>
      <c r="U1386" s="1" t="n">
        <v>1490.9</v>
      </c>
      <c r="V1386" s="1" t="s">
        <v>454</v>
      </c>
      <c r="W1386" s="1" t="s">
        <v>762</v>
      </c>
    </row>
    <row r="1387" customFormat="false" ht="15" hidden="false" customHeight="true" outlineLevel="0" collapsed="false">
      <c r="A1387" s="1" t="n">
        <v>1386</v>
      </c>
      <c r="B1387" s="24" t="s">
        <v>1426</v>
      </c>
      <c r="C1387" s="1" t="s">
        <v>32</v>
      </c>
      <c r="D1387" s="1" t="s">
        <v>186</v>
      </c>
      <c r="E1387" s="1" t="s">
        <v>190</v>
      </c>
      <c r="F1387" s="1" t="n">
        <v>0</v>
      </c>
      <c r="G1387" s="1" t="n">
        <v>4</v>
      </c>
      <c r="H1387" s="28" t="s">
        <v>246</v>
      </c>
      <c r="I1387" s="1" t="n">
        <v>4</v>
      </c>
      <c r="J1387" s="1" t="n">
        <v>1498.4</v>
      </c>
      <c r="K1387" s="1" t="n">
        <v>1549.9</v>
      </c>
      <c r="L1387" s="26" t="n">
        <v>0.358</v>
      </c>
      <c r="M1387" s="1" t="n">
        <v>30.6</v>
      </c>
      <c r="N1387" s="1" t="n">
        <v>37</v>
      </c>
      <c r="O1387" s="1" t="n">
        <v>0.94</v>
      </c>
      <c r="P1387" s="1" t="n">
        <v>1.35</v>
      </c>
      <c r="Q1387" s="1" t="n">
        <v>1.5</v>
      </c>
      <c r="R1387" s="1" t="n">
        <v>-11</v>
      </c>
      <c r="S1387" s="1" t="n">
        <v>24.4</v>
      </c>
      <c r="T1387" s="1" t="n">
        <v>1487.4</v>
      </c>
      <c r="U1387" s="1" t="n">
        <v>1574.3</v>
      </c>
      <c r="V1387" s="1" t="s">
        <v>627</v>
      </c>
      <c r="W1387" s="1" t="s">
        <v>476</v>
      </c>
    </row>
    <row r="1388" customFormat="false" ht="15" hidden="false" customHeight="true" outlineLevel="0" collapsed="false">
      <c r="A1388" s="1" t="n">
        <v>1387</v>
      </c>
      <c r="B1388" s="24" t="s">
        <v>1427</v>
      </c>
      <c r="C1388" s="1" t="s">
        <v>29</v>
      </c>
      <c r="D1388" s="1" t="s">
        <v>137</v>
      </c>
      <c r="E1388" s="1" t="s">
        <v>127</v>
      </c>
      <c r="F1388" s="1" t="n">
        <v>2</v>
      </c>
      <c r="G1388" s="1" t="n">
        <v>2</v>
      </c>
      <c r="H1388" s="25" t="s">
        <v>239</v>
      </c>
      <c r="I1388" s="1" t="n">
        <v>0</v>
      </c>
      <c r="J1388" s="1" t="n">
        <v>1517.2</v>
      </c>
      <c r="K1388" s="1" t="n">
        <v>1580.3</v>
      </c>
      <c r="L1388" s="26" t="n">
        <v>0.343</v>
      </c>
      <c r="M1388" s="1" t="n">
        <v>21.9</v>
      </c>
      <c r="N1388" s="1" t="n">
        <v>18.6</v>
      </c>
      <c r="O1388" s="1" t="n">
        <v>1</v>
      </c>
      <c r="P1388" s="1" t="n">
        <v>1.15</v>
      </c>
      <c r="Q1388" s="1" t="n">
        <v>1</v>
      </c>
      <c r="R1388" s="1" t="n">
        <v>3.4</v>
      </c>
      <c r="S1388" s="1" t="n">
        <v>-2.9</v>
      </c>
      <c r="T1388" s="1" t="n">
        <v>1520.6</v>
      </c>
      <c r="U1388" s="1" t="n">
        <v>1577.4</v>
      </c>
      <c r="V1388" s="1" t="s">
        <v>595</v>
      </c>
      <c r="W1388" s="1" t="s">
        <v>474</v>
      </c>
    </row>
    <row r="1389" customFormat="false" ht="15" hidden="false" customHeight="true" outlineLevel="0" collapsed="false">
      <c r="A1389" s="1" t="n">
        <v>1388</v>
      </c>
      <c r="B1389" s="24" t="s">
        <v>1427</v>
      </c>
      <c r="C1389" s="1" t="s">
        <v>29</v>
      </c>
      <c r="D1389" s="1" t="s">
        <v>153</v>
      </c>
      <c r="E1389" s="1" t="s">
        <v>129</v>
      </c>
      <c r="F1389" s="1" t="n">
        <v>2</v>
      </c>
      <c r="G1389" s="1" t="n">
        <v>1</v>
      </c>
      <c r="H1389" s="27" t="s">
        <v>242</v>
      </c>
      <c r="I1389" s="1" t="n">
        <v>1</v>
      </c>
      <c r="J1389" s="1" t="n">
        <v>1605.2</v>
      </c>
      <c r="K1389" s="1" t="n">
        <v>1605.6</v>
      </c>
      <c r="L1389" s="26" t="n">
        <v>0.428</v>
      </c>
      <c r="M1389" s="1" t="n">
        <v>22</v>
      </c>
      <c r="N1389" s="1" t="n">
        <v>20.9</v>
      </c>
      <c r="O1389" s="1" t="n">
        <v>1</v>
      </c>
      <c r="P1389" s="1" t="n">
        <v>1</v>
      </c>
      <c r="Q1389" s="1" t="n">
        <v>1</v>
      </c>
      <c r="R1389" s="1" t="n">
        <v>14.8</v>
      </c>
      <c r="S1389" s="1" t="n">
        <v>-12</v>
      </c>
      <c r="T1389" s="1" t="n">
        <v>1620</v>
      </c>
      <c r="U1389" s="1" t="n">
        <v>1593.6</v>
      </c>
      <c r="V1389" s="1" t="s">
        <v>575</v>
      </c>
      <c r="W1389" s="1" t="s">
        <v>800</v>
      </c>
    </row>
    <row r="1390" customFormat="false" ht="15" hidden="false" customHeight="true" outlineLevel="0" collapsed="false">
      <c r="A1390" s="1" t="n">
        <v>1389</v>
      </c>
      <c r="B1390" s="24" t="s">
        <v>1427</v>
      </c>
      <c r="C1390" s="1" t="s">
        <v>29</v>
      </c>
      <c r="D1390" s="1" t="s">
        <v>125</v>
      </c>
      <c r="E1390" s="1" t="s">
        <v>131</v>
      </c>
      <c r="F1390" s="1" t="n">
        <v>1</v>
      </c>
      <c r="G1390" s="1" t="n">
        <v>2</v>
      </c>
      <c r="H1390" s="28" t="s">
        <v>246</v>
      </c>
      <c r="I1390" s="1" t="n">
        <v>1</v>
      </c>
      <c r="J1390" s="1" t="n">
        <v>1447.8</v>
      </c>
      <c r="K1390" s="1" t="n">
        <v>1538.9</v>
      </c>
      <c r="L1390" s="26" t="n">
        <v>0.307</v>
      </c>
      <c r="M1390" s="1" t="n">
        <v>19.3</v>
      </c>
      <c r="N1390" s="1" t="n">
        <v>26.3</v>
      </c>
      <c r="O1390" s="1" t="n">
        <v>0.89</v>
      </c>
      <c r="P1390" s="1" t="n">
        <v>1.35</v>
      </c>
      <c r="Q1390" s="1" t="n">
        <v>1</v>
      </c>
      <c r="R1390" s="1" t="n">
        <v>-5.9</v>
      </c>
      <c r="S1390" s="1" t="n">
        <v>10.7</v>
      </c>
      <c r="T1390" s="1" t="n">
        <v>1441.8</v>
      </c>
      <c r="U1390" s="1" t="n">
        <v>1549.6</v>
      </c>
      <c r="V1390" s="1" t="s">
        <v>466</v>
      </c>
      <c r="W1390" s="1" t="s">
        <v>572</v>
      </c>
    </row>
    <row r="1391" customFormat="false" ht="15" hidden="false" customHeight="true" outlineLevel="0" collapsed="false">
      <c r="A1391" s="1" t="n">
        <v>1390</v>
      </c>
      <c r="B1391" s="24" t="s">
        <v>1428</v>
      </c>
      <c r="C1391" s="1" t="s">
        <v>30</v>
      </c>
      <c r="D1391" s="1" t="s">
        <v>18</v>
      </c>
      <c r="E1391" s="1" t="s">
        <v>151</v>
      </c>
      <c r="F1391" s="1" t="n">
        <v>1</v>
      </c>
      <c r="G1391" s="1" t="n">
        <v>2</v>
      </c>
      <c r="H1391" s="28" t="s">
        <v>246</v>
      </c>
      <c r="I1391" s="1" t="n">
        <v>1</v>
      </c>
      <c r="J1391" s="1" t="n">
        <v>1695.5</v>
      </c>
      <c r="K1391" s="1" t="n">
        <v>1526.4</v>
      </c>
      <c r="L1391" s="26" t="n">
        <v>0.665</v>
      </c>
      <c r="M1391" s="1" t="n">
        <v>40</v>
      </c>
      <c r="N1391" s="1" t="n">
        <v>38.4</v>
      </c>
      <c r="O1391" s="1" t="n">
        <v>1.42</v>
      </c>
      <c r="P1391" s="1" t="n">
        <v>1.35</v>
      </c>
      <c r="Q1391" s="1" t="n">
        <v>1</v>
      </c>
      <c r="R1391" s="1" t="n">
        <v>-26.6</v>
      </c>
      <c r="S1391" s="1" t="n">
        <v>29.4</v>
      </c>
      <c r="T1391" s="1" t="n">
        <v>1668.9</v>
      </c>
      <c r="U1391" s="1" t="n">
        <v>1555.8</v>
      </c>
      <c r="V1391" s="1" t="s">
        <v>658</v>
      </c>
      <c r="W1391" s="1" t="s">
        <v>418</v>
      </c>
    </row>
    <row r="1392" customFormat="false" ht="15" hidden="false" customHeight="true" outlineLevel="0" collapsed="false">
      <c r="A1392" s="1" t="n">
        <v>1391</v>
      </c>
      <c r="B1392" s="24" t="s">
        <v>1429</v>
      </c>
      <c r="C1392" s="1" t="s">
        <v>33</v>
      </c>
      <c r="D1392" s="1" t="s">
        <v>17</v>
      </c>
      <c r="E1392" s="1" t="s">
        <v>156</v>
      </c>
      <c r="F1392" s="1" t="n">
        <v>1</v>
      </c>
      <c r="G1392" s="1" t="n">
        <v>0</v>
      </c>
      <c r="H1392" s="27" t="s">
        <v>242</v>
      </c>
      <c r="I1392" s="1" t="n">
        <v>1</v>
      </c>
      <c r="J1392" s="1" t="n">
        <v>1814.1</v>
      </c>
      <c r="K1392" s="1" t="n">
        <v>1488.7</v>
      </c>
      <c r="L1392" s="26" t="n">
        <v>0.83</v>
      </c>
      <c r="M1392" s="1" t="n">
        <v>16.6</v>
      </c>
      <c r="N1392" s="1" t="n">
        <v>10.2</v>
      </c>
      <c r="O1392" s="1" t="n">
        <v>0.6</v>
      </c>
      <c r="P1392" s="1" t="n">
        <v>1</v>
      </c>
      <c r="Q1392" s="1" t="n">
        <v>1</v>
      </c>
      <c r="R1392" s="1" t="n">
        <v>4.5</v>
      </c>
      <c r="S1392" s="1" t="n">
        <v>-1.7</v>
      </c>
      <c r="T1392" s="1" t="n">
        <v>1818.6</v>
      </c>
      <c r="U1392" s="1" t="n">
        <v>1487</v>
      </c>
      <c r="V1392" s="1" t="s">
        <v>431</v>
      </c>
      <c r="W1392" s="1" t="s">
        <v>743</v>
      </c>
    </row>
    <row r="1393" customFormat="false" ht="15" hidden="false" customHeight="true" outlineLevel="0" collapsed="false">
      <c r="A1393" s="1" t="n">
        <v>1392</v>
      </c>
      <c r="B1393" s="24" t="s">
        <v>1430</v>
      </c>
      <c r="C1393" s="1" t="s">
        <v>31</v>
      </c>
      <c r="D1393" s="1" t="s">
        <v>139</v>
      </c>
      <c r="E1393" s="1" t="s">
        <v>19</v>
      </c>
      <c r="F1393" s="1" t="n">
        <v>2</v>
      </c>
      <c r="G1393" s="1" t="n">
        <v>2</v>
      </c>
      <c r="H1393" s="25" t="s">
        <v>239</v>
      </c>
      <c r="I1393" s="1" t="n">
        <v>0</v>
      </c>
      <c r="J1393" s="1" t="n">
        <v>1466.6</v>
      </c>
      <c r="K1393" s="1" t="n">
        <v>1733.7</v>
      </c>
      <c r="L1393" s="26" t="n">
        <v>0.139</v>
      </c>
      <c r="M1393" s="1" t="n">
        <v>21.9</v>
      </c>
      <c r="N1393" s="1" t="n">
        <v>25.1</v>
      </c>
      <c r="O1393" s="1" t="n">
        <v>1</v>
      </c>
      <c r="P1393" s="1" t="n">
        <v>1.15</v>
      </c>
      <c r="Q1393" s="1" t="n">
        <v>1</v>
      </c>
      <c r="R1393" s="1" t="n">
        <v>7.9</v>
      </c>
      <c r="S1393" s="1" t="n">
        <v>-9.1</v>
      </c>
      <c r="T1393" s="1" t="n">
        <v>1474.5</v>
      </c>
      <c r="U1393" s="1" t="n">
        <v>1724.6</v>
      </c>
      <c r="V1393" s="1" t="s">
        <v>624</v>
      </c>
      <c r="W1393" s="1" t="s">
        <v>693</v>
      </c>
    </row>
    <row r="1394" customFormat="false" ht="15" hidden="false" customHeight="true" outlineLevel="0" collapsed="false">
      <c r="A1394" s="1" t="n">
        <v>1393</v>
      </c>
      <c r="B1394" s="24" t="s">
        <v>1431</v>
      </c>
      <c r="C1394" s="1" t="s">
        <v>29</v>
      </c>
      <c r="D1394" s="1" t="s">
        <v>138</v>
      </c>
      <c r="E1394" s="1" t="s">
        <v>126</v>
      </c>
      <c r="F1394" s="1" t="n">
        <v>2</v>
      </c>
      <c r="G1394" s="1" t="n">
        <v>1</v>
      </c>
      <c r="H1394" s="27" t="s">
        <v>242</v>
      </c>
      <c r="I1394" s="1" t="n">
        <v>1</v>
      </c>
      <c r="J1394" s="1" t="n">
        <v>1605.5</v>
      </c>
      <c r="K1394" s="1" t="n">
        <v>1660.5</v>
      </c>
      <c r="L1394" s="26" t="n">
        <v>0.353</v>
      </c>
      <c r="M1394" s="1" t="n">
        <v>25</v>
      </c>
      <c r="N1394" s="1" t="n">
        <v>23.8</v>
      </c>
      <c r="O1394" s="1" t="n">
        <v>1.14</v>
      </c>
      <c r="P1394" s="1" t="n">
        <v>1</v>
      </c>
      <c r="Q1394" s="1" t="n">
        <v>1</v>
      </c>
      <c r="R1394" s="1" t="n">
        <v>18.7</v>
      </c>
      <c r="S1394" s="1" t="n">
        <v>-15.4</v>
      </c>
      <c r="T1394" s="1" t="n">
        <v>1624.2</v>
      </c>
      <c r="U1394" s="1" t="n">
        <v>1645.1</v>
      </c>
      <c r="V1394" s="1" t="s">
        <v>488</v>
      </c>
      <c r="W1394" s="1" t="s">
        <v>537</v>
      </c>
    </row>
    <row r="1395" customFormat="false" ht="15" hidden="false" customHeight="true" outlineLevel="0" collapsed="false">
      <c r="A1395" s="1" t="n">
        <v>1394</v>
      </c>
      <c r="B1395" s="24" t="s">
        <v>1431</v>
      </c>
      <c r="C1395" s="1" t="s">
        <v>32</v>
      </c>
      <c r="D1395" s="1" t="s">
        <v>192</v>
      </c>
      <c r="E1395" s="1" t="s">
        <v>196</v>
      </c>
      <c r="F1395" s="1" t="n">
        <v>2</v>
      </c>
      <c r="G1395" s="1" t="n">
        <v>0</v>
      </c>
      <c r="H1395" s="27" t="s">
        <v>242</v>
      </c>
      <c r="I1395" s="1" t="n">
        <v>2</v>
      </c>
      <c r="J1395" s="1" t="n">
        <v>1557.6</v>
      </c>
      <c r="K1395" s="1" t="n">
        <v>1610.8</v>
      </c>
      <c r="L1395" s="26" t="n">
        <v>0.356</v>
      </c>
      <c r="M1395" s="1" t="n">
        <v>25.5</v>
      </c>
      <c r="N1395" s="1" t="n">
        <v>21</v>
      </c>
      <c r="O1395" s="1" t="n">
        <v>1.13</v>
      </c>
      <c r="P1395" s="1" t="n">
        <v>1</v>
      </c>
      <c r="Q1395" s="1" t="n">
        <v>1.15</v>
      </c>
      <c r="R1395" s="1" t="n">
        <v>21.5</v>
      </c>
      <c r="S1395" s="1" t="n">
        <v>-13.6</v>
      </c>
      <c r="T1395" s="1" t="n">
        <v>1579.1</v>
      </c>
      <c r="U1395" s="1" t="n">
        <v>1597.3</v>
      </c>
      <c r="V1395" s="1" t="s">
        <v>460</v>
      </c>
      <c r="W1395" s="1" t="s">
        <v>701</v>
      </c>
    </row>
    <row r="1396" customFormat="false" ht="15" hidden="false" customHeight="true" outlineLevel="0" collapsed="false">
      <c r="A1396" s="1" t="n">
        <v>1395</v>
      </c>
      <c r="B1396" s="24" t="s">
        <v>1431</v>
      </c>
      <c r="C1396" s="1" t="s">
        <v>30</v>
      </c>
      <c r="D1396" s="1" t="s">
        <v>173</v>
      </c>
      <c r="E1396" s="1" t="s">
        <v>118</v>
      </c>
      <c r="F1396" s="1" t="n">
        <v>1</v>
      </c>
      <c r="G1396" s="1" t="n">
        <v>2</v>
      </c>
      <c r="H1396" s="28" t="s">
        <v>246</v>
      </c>
      <c r="I1396" s="1" t="n">
        <v>1</v>
      </c>
      <c r="J1396" s="1" t="n">
        <v>1527.9</v>
      </c>
      <c r="K1396" s="1" t="n">
        <v>1555.1</v>
      </c>
      <c r="L1396" s="26" t="n">
        <v>0.391</v>
      </c>
      <c r="M1396" s="1" t="n">
        <v>24.8</v>
      </c>
      <c r="N1396" s="1" t="n">
        <v>28.7</v>
      </c>
      <c r="O1396" s="1" t="n">
        <v>0.97</v>
      </c>
      <c r="P1396" s="1" t="n">
        <v>1.35</v>
      </c>
      <c r="Q1396" s="1" t="n">
        <v>1</v>
      </c>
      <c r="R1396" s="1" t="n">
        <v>-9.7</v>
      </c>
      <c r="S1396" s="1" t="n">
        <v>14.1</v>
      </c>
      <c r="T1396" s="1" t="n">
        <v>1518.2</v>
      </c>
      <c r="U1396" s="1" t="n">
        <v>1569.2</v>
      </c>
      <c r="V1396" s="1" t="s">
        <v>485</v>
      </c>
      <c r="W1396" s="1" t="s">
        <v>384</v>
      </c>
    </row>
    <row r="1397" customFormat="false" ht="15" hidden="false" customHeight="true" outlineLevel="0" collapsed="false">
      <c r="A1397" s="1" t="n">
        <v>1396</v>
      </c>
      <c r="B1397" s="24" t="s">
        <v>1432</v>
      </c>
      <c r="C1397" s="1" t="s">
        <v>33</v>
      </c>
      <c r="D1397" s="1" t="s">
        <v>134</v>
      </c>
      <c r="E1397" s="1" t="s">
        <v>149</v>
      </c>
      <c r="F1397" s="1" t="n">
        <v>2</v>
      </c>
      <c r="G1397" s="1" t="n">
        <v>1</v>
      </c>
      <c r="H1397" s="27" t="s">
        <v>242</v>
      </c>
      <c r="I1397" s="1" t="n">
        <v>1</v>
      </c>
      <c r="J1397" s="1" t="n">
        <v>1590.7</v>
      </c>
      <c r="K1397" s="1" t="n">
        <v>1632.8</v>
      </c>
      <c r="L1397" s="26" t="n">
        <v>0.37</v>
      </c>
      <c r="M1397" s="1" t="n">
        <v>22.1</v>
      </c>
      <c r="N1397" s="1" t="n">
        <v>23.1</v>
      </c>
      <c r="O1397" s="1" t="n">
        <v>1.11</v>
      </c>
      <c r="P1397" s="1" t="n">
        <v>1</v>
      </c>
      <c r="Q1397" s="1" t="n">
        <v>1</v>
      </c>
      <c r="R1397" s="1" t="n">
        <v>16.1</v>
      </c>
      <c r="S1397" s="1" t="n">
        <v>-14.5</v>
      </c>
      <c r="T1397" s="1" t="n">
        <v>1606.8</v>
      </c>
      <c r="U1397" s="1" t="n">
        <v>1618.3</v>
      </c>
      <c r="V1397" s="1" t="s">
        <v>472</v>
      </c>
      <c r="W1397" s="1" t="s">
        <v>481</v>
      </c>
    </row>
    <row r="1398" customFormat="false" ht="15" hidden="false" customHeight="true" outlineLevel="0" collapsed="false">
      <c r="A1398" s="1" t="n">
        <v>1397</v>
      </c>
      <c r="B1398" s="24" t="s">
        <v>1433</v>
      </c>
      <c r="C1398" s="1" t="s">
        <v>31</v>
      </c>
      <c r="D1398" s="1" t="s">
        <v>145</v>
      </c>
      <c r="E1398" s="1" t="s">
        <v>140</v>
      </c>
      <c r="F1398" s="1" t="n">
        <v>2</v>
      </c>
      <c r="G1398" s="1" t="n">
        <v>2</v>
      </c>
      <c r="H1398" s="25" t="s">
        <v>239</v>
      </c>
      <c r="I1398" s="1" t="n">
        <v>0</v>
      </c>
      <c r="J1398" s="1" t="n">
        <v>1589.6</v>
      </c>
      <c r="K1398" s="1" t="n">
        <v>1633.2</v>
      </c>
      <c r="L1398" s="26" t="n">
        <v>0.368</v>
      </c>
      <c r="M1398" s="1" t="n">
        <v>18.6</v>
      </c>
      <c r="N1398" s="1" t="n">
        <v>24</v>
      </c>
      <c r="O1398" s="1" t="n">
        <v>1</v>
      </c>
      <c r="P1398" s="1" t="n">
        <v>1.15</v>
      </c>
      <c r="Q1398" s="1" t="n">
        <v>1</v>
      </c>
      <c r="R1398" s="1" t="n">
        <v>2.4</v>
      </c>
      <c r="S1398" s="1" t="n">
        <v>-3.2</v>
      </c>
      <c r="T1398" s="1" t="n">
        <v>1592</v>
      </c>
      <c r="U1398" s="1" t="n">
        <v>1630.1</v>
      </c>
      <c r="V1398" s="1" t="s">
        <v>564</v>
      </c>
      <c r="W1398" s="1" t="s">
        <v>607</v>
      </c>
    </row>
    <row r="1399" customFormat="false" ht="15" hidden="false" customHeight="true" outlineLevel="0" collapsed="false">
      <c r="A1399" s="1" t="n">
        <v>1398</v>
      </c>
      <c r="B1399" s="24" t="s">
        <v>1434</v>
      </c>
      <c r="C1399" s="1" t="s">
        <v>30</v>
      </c>
      <c r="D1399" s="1" t="s">
        <v>16</v>
      </c>
      <c r="E1399" s="1" t="s">
        <v>116</v>
      </c>
      <c r="F1399" s="1" t="n">
        <v>1</v>
      </c>
      <c r="G1399" s="1" t="n">
        <v>1</v>
      </c>
      <c r="H1399" s="25" t="s">
        <v>239</v>
      </c>
      <c r="I1399" s="1" t="n">
        <v>0</v>
      </c>
      <c r="J1399" s="1" t="n">
        <v>1751.4</v>
      </c>
      <c r="K1399" s="1" t="n">
        <v>1616.5</v>
      </c>
      <c r="L1399" s="26" t="n">
        <v>0.62</v>
      </c>
      <c r="M1399" s="1" t="n">
        <v>21.6</v>
      </c>
      <c r="N1399" s="1" t="n">
        <v>27.6</v>
      </c>
      <c r="O1399" s="1" t="n">
        <v>1</v>
      </c>
      <c r="P1399" s="1" t="n">
        <v>0.9</v>
      </c>
      <c r="Q1399" s="1" t="n">
        <v>1</v>
      </c>
      <c r="R1399" s="1" t="n">
        <v>-2.6</v>
      </c>
      <c r="S1399" s="1" t="n">
        <v>3.3</v>
      </c>
      <c r="T1399" s="1" t="n">
        <v>1748.9</v>
      </c>
      <c r="U1399" s="1" t="n">
        <v>1619.8</v>
      </c>
      <c r="V1399" s="1" t="s">
        <v>510</v>
      </c>
      <c r="W1399" s="1" t="s">
        <v>510</v>
      </c>
    </row>
    <row r="1400" customFormat="false" ht="15" hidden="false" customHeight="true" outlineLevel="0" collapsed="false">
      <c r="A1400" s="1" t="n">
        <v>1399</v>
      </c>
      <c r="B1400" s="24" t="s">
        <v>1435</v>
      </c>
      <c r="C1400" s="1" t="s">
        <v>33</v>
      </c>
      <c r="D1400" s="1" t="s">
        <v>172</v>
      </c>
      <c r="E1400" s="1" t="s">
        <v>144</v>
      </c>
      <c r="F1400" s="1" t="n">
        <v>2</v>
      </c>
      <c r="G1400" s="1" t="n">
        <v>1</v>
      </c>
      <c r="H1400" s="27" t="s">
        <v>242</v>
      </c>
      <c r="I1400" s="1" t="n">
        <v>1</v>
      </c>
      <c r="J1400" s="1" t="n">
        <v>1641.1</v>
      </c>
      <c r="K1400" s="1" t="n">
        <v>1608.2</v>
      </c>
      <c r="L1400" s="26" t="n">
        <v>0.475</v>
      </c>
      <c r="M1400" s="1" t="n">
        <v>21.1</v>
      </c>
      <c r="N1400" s="1" t="n">
        <v>20</v>
      </c>
      <c r="O1400" s="1" t="n">
        <v>0.96</v>
      </c>
      <c r="P1400" s="1" t="n">
        <v>1</v>
      </c>
      <c r="Q1400" s="1" t="n">
        <v>1</v>
      </c>
      <c r="R1400" s="1" t="n">
        <v>13.2</v>
      </c>
      <c r="S1400" s="1" t="n">
        <v>-10.5</v>
      </c>
      <c r="T1400" s="1" t="n">
        <v>1654.2</v>
      </c>
      <c r="U1400" s="1" t="n">
        <v>1597.6</v>
      </c>
      <c r="V1400" s="1" t="s">
        <v>484</v>
      </c>
      <c r="W1400" s="1" t="s">
        <v>569</v>
      </c>
    </row>
    <row r="1401" customFormat="false" ht="15" hidden="false" customHeight="true" outlineLevel="0" collapsed="false">
      <c r="A1401" s="1" t="n">
        <v>1400</v>
      </c>
      <c r="B1401" s="24" t="s">
        <v>1436</v>
      </c>
      <c r="C1401" s="1" t="s">
        <v>31</v>
      </c>
      <c r="D1401" s="1" t="s">
        <v>174</v>
      </c>
      <c r="E1401" s="1" t="s">
        <v>170</v>
      </c>
      <c r="F1401" s="1" t="n">
        <v>1</v>
      </c>
      <c r="G1401" s="1" t="n">
        <v>1</v>
      </c>
      <c r="H1401" s="25" t="s">
        <v>239</v>
      </c>
      <c r="I1401" s="1" t="n">
        <v>0</v>
      </c>
      <c r="J1401" s="1" t="n">
        <v>1450.5</v>
      </c>
      <c r="K1401" s="1" t="n">
        <v>1447.8</v>
      </c>
      <c r="L1401" s="26" t="n">
        <v>0.432</v>
      </c>
      <c r="M1401" s="1" t="n">
        <v>15.3</v>
      </c>
      <c r="N1401" s="1" t="n">
        <v>23</v>
      </c>
      <c r="O1401" s="1" t="n">
        <v>1</v>
      </c>
      <c r="P1401" s="1" t="n">
        <v>0.9</v>
      </c>
      <c r="Q1401" s="1" t="n">
        <v>1</v>
      </c>
      <c r="R1401" s="1" t="n">
        <v>1</v>
      </c>
      <c r="S1401" s="1" t="n">
        <v>-1.6</v>
      </c>
      <c r="T1401" s="1" t="n">
        <v>1451.6</v>
      </c>
      <c r="U1401" s="1" t="n">
        <v>1446.2</v>
      </c>
      <c r="V1401" s="1" t="s">
        <v>483</v>
      </c>
      <c r="W1401" s="1" t="s">
        <v>1311</v>
      </c>
    </row>
    <row r="1402" customFormat="false" ht="15" hidden="false" customHeight="true" outlineLevel="0" collapsed="false">
      <c r="A1402" s="1" t="n">
        <v>1401</v>
      </c>
      <c r="B1402" s="24" t="s">
        <v>1437</v>
      </c>
      <c r="C1402" s="1" t="s">
        <v>30</v>
      </c>
      <c r="D1402" s="1" t="s">
        <v>123</v>
      </c>
      <c r="E1402" s="1" t="s">
        <v>166</v>
      </c>
      <c r="F1402" s="1" t="n">
        <v>1</v>
      </c>
      <c r="G1402" s="1" t="n">
        <v>3</v>
      </c>
      <c r="H1402" s="28" t="s">
        <v>246</v>
      </c>
      <c r="I1402" s="1" t="n">
        <v>2</v>
      </c>
      <c r="J1402" s="1" t="n">
        <v>1480.2</v>
      </c>
      <c r="K1402" s="1" t="n">
        <v>1540.6</v>
      </c>
      <c r="L1402" s="26" t="n">
        <v>0.346</v>
      </c>
      <c r="M1402" s="1" t="n">
        <v>27.3</v>
      </c>
      <c r="N1402" s="1" t="n">
        <v>28.7</v>
      </c>
      <c r="O1402" s="1" t="n">
        <v>0.92</v>
      </c>
      <c r="P1402" s="1" t="n">
        <v>1.35</v>
      </c>
      <c r="Q1402" s="1" t="n">
        <v>1.15</v>
      </c>
      <c r="R1402" s="1" t="n">
        <v>-9.4</v>
      </c>
      <c r="S1402" s="1" t="n">
        <v>15.7</v>
      </c>
      <c r="T1402" s="1" t="n">
        <v>1470.8</v>
      </c>
      <c r="U1402" s="1" t="n">
        <v>1556.3</v>
      </c>
      <c r="V1402" s="1" t="s">
        <v>520</v>
      </c>
      <c r="W1402" s="1" t="s">
        <v>397</v>
      </c>
    </row>
    <row r="1403" customFormat="false" ht="15" hidden="false" customHeight="true" outlineLevel="0" collapsed="false">
      <c r="A1403" s="1" t="n">
        <v>1402</v>
      </c>
      <c r="B1403" s="24" t="s">
        <v>1438</v>
      </c>
      <c r="C1403" s="1" t="s">
        <v>33</v>
      </c>
      <c r="D1403" s="1" t="s">
        <v>157</v>
      </c>
      <c r="E1403" s="1" t="s">
        <v>150</v>
      </c>
      <c r="F1403" s="1" t="n">
        <v>1</v>
      </c>
      <c r="G1403" s="1" t="n">
        <v>0</v>
      </c>
      <c r="H1403" s="27" t="s">
        <v>242</v>
      </c>
      <c r="I1403" s="1" t="n">
        <v>1</v>
      </c>
      <c r="J1403" s="1" t="n">
        <v>1554.2</v>
      </c>
      <c r="K1403" s="1" t="n">
        <v>1466.5</v>
      </c>
      <c r="L1403" s="26" t="n">
        <v>0.554</v>
      </c>
      <c r="M1403" s="1" t="n">
        <v>17.4</v>
      </c>
      <c r="N1403" s="1" t="n">
        <v>17.8</v>
      </c>
      <c r="O1403" s="1" t="n">
        <v>0.89</v>
      </c>
      <c r="P1403" s="1" t="n">
        <v>1</v>
      </c>
      <c r="Q1403" s="1" t="n">
        <v>1</v>
      </c>
      <c r="R1403" s="1" t="n">
        <v>9.5</v>
      </c>
      <c r="S1403" s="1" t="n">
        <v>-7.9</v>
      </c>
      <c r="T1403" s="1" t="n">
        <v>1563.7</v>
      </c>
      <c r="U1403" s="1" t="n">
        <v>1458.6</v>
      </c>
      <c r="V1403" s="1" t="s">
        <v>664</v>
      </c>
      <c r="W1403" s="1" t="s">
        <v>713</v>
      </c>
    </row>
    <row r="1404" customFormat="false" ht="15" hidden="false" customHeight="true" outlineLevel="0" collapsed="false">
      <c r="A1404" s="1" t="n">
        <v>1403</v>
      </c>
      <c r="B1404" s="24" t="s">
        <v>1438</v>
      </c>
      <c r="C1404" s="1" t="s">
        <v>29</v>
      </c>
      <c r="D1404" s="1" t="s">
        <v>122</v>
      </c>
      <c r="E1404" s="1" t="s">
        <v>21</v>
      </c>
      <c r="F1404" s="1" t="n">
        <v>3</v>
      </c>
      <c r="G1404" s="1" t="n">
        <v>2</v>
      </c>
      <c r="H1404" s="27" t="s">
        <v>242</v>
      </c>
      <c r="I1404" s="1" t="n">
        <v>1</v>
      </c>
      <c r="J1404" s="1" t="n">
        <v>1591</v>
      </c>
      <c r="K1404" s="1" t="n">
        <v>1774.3</v>
      </c>
      <c r="L1404" s="26" t="n">
        <v>0.207</v>
      </c>
      <c r="M1404" s="1" t="n">
        <v>23.6</v>
      </c>
      <c r="N1404" s="1" t="n">
        <v>31.9</v>
      </c>
      <c r="O1404" s="1" t="n">
        <v>1.46</v>
      </c>
      <c r="P1404" s="1" t="n">
        <v>1</v>
      </c>
      <c r="Q1404" s="1" t="n">
        <v>1</v>
      </c>
      <c r="R1404" s="1" t="n">
        <v>21</v>
      </c>
      <c r="S1404" s="1" t="n">
        <v>-25.3</v>
      </c>
      <c r="T1404" s="1" t="n">
        <v>1612</v>
      </c>
      <c r="U1404" s="1" t="n">
        <v>1749</v>
      </c>
      <c r="V1404" s="1" t="s">
        <v>491</v>
      </c>
      <c r="W1404" s="1" t="s">
        <v>618</v>
      </c>
    </row>
    <row r="1405" customFormat="false" ht="15" hidden="false" customHeight="true" outlineLevel="0" collapsed="false">
      <c r="A1405" s="1" t="n">
        <v>1404</v>
      </c>
      <c r="B1405" s="24" t="s">
        <v>1438</v>
      </c>
      <c r="C1405" s="1" t="s">
        <v>31</v>
      </c>
      <c r="D1405" s="1" t="s">
        <v>146</v>
      </c>
      <c r="E1405" s="1" t="s">
        <v>163</v>
      </c>
      <c r="F1405" s="1" t="n">
        <v>1</v>
      </c>
      <c r="G1405" s="1" t="n">
        <v>1</v>
      </c>
      <c r="H1405" s="25" t="s">
        <v>239</v>
      </c>
      <c r="I1405" s="1" t="n">
        <v>0</v>
      </c>
      <c r="J1405" s="1" t="n">
        <v>1559.2</v>
      </c>
      <c r="K1405" s="1" t="n">
        <v>1505</v>
      </c>
      <c r="L1405" s="26" t="n">
        <v>0.506</v>
      </c>
      <c r="M1405" s="1" t="n">
        <v>19.8</v>
      </c>
      <c r="N1405" s="1" t="n">
        <v>23</v>
      </c>
      <c r="O1405" s="1" t="n">
        <v>1</v>
      </c>
      <c r="P1405" s="1" t="n">
        <v>0.9</v>
      </c>
      <c r="Q1405" s="1" t="n">
        <v>1</v>
      </c>
      <c r="R1405" s="1" t="n">
        <v>-0.1</v>
      </c>
      <c r="S1405" s="1" t="n">
        <v>0.1</v>
      </c>
      <c r="T1405" s="1" t="n">
        <v>1559.1</v>
      </c>
      <c r="U1405" s="1" t="n">
        <v>1505.1</v>
      </c>
      <c r="V1405" s="1" t="s">
        <v>711</v>
      </c>
      <c r="W1405" s="1" t="s">
        <v>506</v>
      </c>
    </row>
    <row r="1406" customFormat="false" ht="15" hidden="false" customHeight="true" outlineLevel="0" collapsed="false">
      <c r="A1406" s="1" t="n">
        <v>1405</v>
      </c>
      <c r="B1406" s="24" t="s">
        <v>1438</v>
      </c>
      <c r="C1406" s="1" t="s">
        <v>31</v>
      </c>
      <c r="D1406" s="1" t="s">
        <v>147</v>
      </c>
      <c r="E1406" s="1" t="s">
        <v>168</v>
      </c>
      <c r="F1406" s="1" t="n">
        <v>0</v>
      </c>
      <c r="G1406" s="1" t="n">
        <v>0</v>
      </c>
      <c r="H1406" s="25" t="s">
        <v>239</v>
      </c>
      <c r="I1406" s="1" t="n">
        <v>0</v>
      </c>
      <c r="J1406" s="1" t="n">
        <v>1445.7</v>
      </c>
      <c r="K1406" s="1" t="n">
        <v>1493.6</v>
      </c>
      <c r="L1406" s="26" t="n">
        <v>0.363</v>
      </c>
      <c r="M1406" s="1" t="n">
        <v>19.6</v>
      </c>
      <c r="N1406" s="1" t="n">
        <v>19.6</v>
      </c>
      <c r="O1406" s="1" t="n">
        <v>1</v>
      </c>
      <c r="P1406" s="1" t="n">
        <v>1.15</v>
      </c>
      <c r="Q1406" s="1" t="n">
        <v>1</v>
      </c>
      <c r="R1406" s="1" t="n">
        <v>2.7</v>
      </c>
      <c r="S1406" s="1" t="n">
        <v>-2.7</v>
      </c>
      <c r="T1406" s="1" t="n">
        <v>1448.3</v>
      </c>
      <c r="U1406" s="1" t="n">
        <v>1490.9</v>
      </c>
      <c r="V1406" s="1" t="s">
        <v>482</v>
      </c>
      <c r="W1406" s="1" t="s">
        <v>552</v>
      </c>
    </row>
    <row r="1407" customFormat="false" ht="15" hidden="false" customHeight="true" outlineLevel="0" collapsed="false">
      <c r="A1407" s="1" t="n">
        <v>1406</v>
      </c>
      <c r="B1407" s="24" t="s">
        <v>1438</v>
      </c>
      <c r="C1407" s="1" t="s">
        <v>29</v>
      </c>
      <c r="D1407" s="1" t="s">
        <v>152</v>
      </c>
      <c r="E1407" s="1" t="s">
        <v>162</v>
      </c>
      <c r="F1407" s="1" t="n">
        <v>0</v>
      </c>
      <c r="G1407" s="1" t="n">
        <v>0</v>
      </c>
      <c r="H1407" s="25" t="s">
        <v>239</v>
      </c>
      <c r="I1407" s="1" t="n">
        <v>0</v>
      </c>
      <c r="J1407" s="1" t="n">
        <v>1561.8</v>
      </c>
      <c r="K1407" s="1" t="n">
        <v>1591.3</v>
      </c>
      <c r="L1407" s="26" t="n">
        <v>0.387</v>
      </c>
      <c r="M1407" s="1" t="n">
        <v>23</v>
      </c>
      <c r="N1407" s="1" t="n">
        <v>25.3</v>
      </c>
      <c r="O1407" s="1" t="n">
        <v>1</v>
      </c>
      <c r="P1407" s="1" t="n">
        <v>1.15</v>
      </c>
      <c r="Q1407" s="1" t="n">
        <v>1</v>
      </c>
      <c r="R1407" s="1" t="n">
        <v>2.6</v>
      </c>
      <c r="S1407" s="1" t="n">
        <v>-2.8</v>
      </c>
      <c r="T1407" s="1" t="n">
        <v>1564.4</v>
      </c>
      <c r="U1407" s="1" t="n">
        <v>1588.5</v>
      </c>
      <c r="V1407" s="1" t="s">
        <v>913</v>
      </c>
      <c r="W1407" s="1" t="s">
        <v>803</v>
      </c>
    </row>
    <row r="1408" customFormat="false" ht="15" hidden="false" customHeight="true" outlineLevel="0" collapsed="false">
      <c r="A1408" s="1" t="n">
        <v>1407</v>
      </c>
      <c r="B1408" s="24" t="s">
        <v>1438</v>
      </c>
      <c r="C1408" s="1" t="s">
        <v>29</v>
      </c>
      <c r="D1408" s="1" t="s">
        <v>180</v>
      </c>
      <c r="E1408" s="1" t="s">
        <v>133</v>
      </c>
      <c r="F1408" s="1" t="n">
        <v>3</v>
      </c>
      <c r="G1408" s="1" t="n">
        <v>1</v>
      </c>
      <c r="H1408" s="27" t="s">
        <v>242</v>
      </c>
      <c r="I1408" s="1" t="n">
        <v>2</v>
      </c>
      <c r="J1408" s="1" t="n">
        <v>1533.9</v>
      </c>
      <c r="K1408" s="1" t="n">
        <v>1388.7</v>
      </c>
      <c r="L1408" s="26" t="n">
        <v>0.634</v>
      </c>
      <c r="M1408" s="1" t="n">
        <v>16</v>
      </c>
      <c r="N1408" s="1" t="n">
        <v>15.2</v>
      </c>
      <c r="O1408" s="1" t="n">
        <v>0.82</v>
      </c>
      <c r="P1408" s="1" t="n">
        <v>1</v>
      </c>
      <c r="Q1408" s="1" t="n">
        <v>1.15</v>
      </c>
      <c r="R1408" s="1" t="n">
        <v>9.1</v>
      </c>
      <c r="S1408" s="1" t="n">
        <v>-5.6</v>
      </c>
      <c r="T1408" s="1" t="n">
        <v>1542.9</v>
      </c>
      <c r="U1408" s="1" t="n">
        <v>1383.2</v>
      </c>
      <c r="V1408" s="1" t="s">
        <v>476</v>
      </c>
      <c r="W1408" s="1" t="s">
        <v>445</v>
      </c>
    </row>
    <row r="1409" customFormat="false" ht="15" hidden="false" customHeight="true" outlineLevel="0" collapsed="false">
      <c r="A1409" s="1" t="n">
        <v>1408</v>
      </c>
      <c r="B1409" s="24" t="s">
        <v>1439</v>
      </c>
      <c r="C1409" s="1" t="s">
        <v>32</v>
      </c>
      <c r="D1409" s="1" t="s">
        <v>198</v>
      </c>
      <c r="E1409" s="1" t="s">
        <v>183</v>
      </c>
      <c r="F1409" s="1" t="n">
        <v>1</v>
      </c>
      <c r="G1409" s="1" t="n">
        <v>1</v>
      </c>
      <c r="H1409" s="25" t="s">
        <v>239</v>
      </c>
      <c r="I1409" s="1" t="n">
        <v>0</v>
      </c>
      <c r="J1409" s="1" t="n">
        <v>1502.1</v>
      </c>
      <c r="K1409" s="1" t="n">
        <v>1602.1</v>
      </c>
      <c r="L1409" s="26" t="n">
        <v>0.297</v>
      </c>
      <c r="M1409" s="1" t="n">
        <v>19.6</v>
      </c>
      <c r="N1409" s="1" t="n">
        <v>25.3</v>
      </c>
      <c r="O1409" s="1" t="n">
        <v>1</v>
      </c>
      <c r="P1409" s="1" t="n">
        <v>1.15</v>
      </c>
      <c r="Q1409" s="1" t="n">
        <v>1</v>
      </c>
      <c r="R1409" s="1" t="n">
        <v>4</v>
      </c>
      <c r="S1409" s="1" t="n">
        <v>-5.1</v>
      </c>
      <c r="T1409" s="1" t="n">
        <v>1506.1</v>
      </c>
      <c r="U1409" s="1" t="n">
        <v>1597</v>
      </c>
      <c r="V1409" s="1" t="s">
        <v>773</v>
      </c>
      <c r="W1409" s="1" t="s">
        <v>607</v>
      </c>
    </row>
    <row r="1410" customFormat="false" ht="15" hidden="false" customHeight="true" outlineLevel="0" collapsed="false">
      <c r="A1410" s="1" t="n">
        <v>1409</v>
      </c>
      <c r="B1410" s="24" t="s">
        <v>1440</v>
      </c>
      <c r="C1410" s="1" t="s">
        <v>30</v>
      </c>
      <c r="D1410" s="1" t="s">
        <v>124</v>
      </c>
      <c r="E1410" s="1" t="s">
        <v>182</v>
      </c>
      <c r="F1410" s="1" t="n">
        <v>1</v>
      </c>
      <c r="G1410" s="1" t="n">
        <v>2</v>
      </c>
      <c r="H1410" s="28" t="s">
        <v>246</v>
      </c>
      <c r="I1410" s="1" t="n">
        <v>1</v>
      </c>
      <c r="J1410" s="1" t="n">
        <v>1543.7</v>
      </c>
      <c r="K1410" s="1" t="n">
        <v>1651</v>
      </c>
      <c r="L1410" s="26" t="n">
        <v>0.288</v>
      </c>
      <c r="M1410" s="1" t="n">
        <v>22.2</v>
      </c>
      <c r="N1410" s="1" t="n">
        <v>23.4</v>
      </c>
      <c r="O1410" s="1" t="n">
        <v>0.87</v>
      </c>
      <c r="P1410" s="1" t="n">
        <v>1.35</v>
      </c>
      <c r="Q1410" s="1" t="n">
        <v>1</v>
      </c>
      <c r="R1410" s="1" t="n">
        <v>-6.4</v>
      </c>
      <c r="S1410" s="1" t="n">
        <v>9.1</v>
      </c>
      <c r="T1410" s="1" t="n">
        <v>1537.3</v>
      </c>
      <c r="U1410" s="1" t="n">
        <v>1660</v>
      </c>
      <c r="V1410" s="1" t="s">
        <v>754</v>
      </c>
      <c r="W1410" s="1" t="s">
        <v>612</v>
      </c>
    </row>
    <row r="1411" customFormat="false" ht="15" hidden="false" customHeight="true" outlineLevel="0" collapsed="false">
      <c r="A1411" s="1" t="n">
        <v>1410</v>
      </c>
      <c r="B1411" s="24" t="s">
        <v>1441</v>
      </c>
      <c r="C1411" s="1" t="s">
        <v>33</v>
      </c>
      <c r="D1411" s="1" t="s">
        <v>143</v>
      </c>
      <c r="E1411" s="1" t="s">
        <v>161</v>
      </c>
      <c r="F1411" s="1" t="n">
        <v>0</v>
      </c>
      <c r="G1411" s="1" t="n">
        <v>1</v>
      </c>
      <c r="H1411" s="28" t="s">
        <v>246</v>
      </c>
      <c r="I1411" s="1" t="n">
        <v>1</v>
      </c>
      <c r="J1411" s="1" t="n">
        <v>1480.8</v>
      </c>
      <c r="K1411" s="1" t="n">
        <v>1655.7</v>
      </c>
      <c r="L1411" s="26" t="n">
        <v>0.215</v>
      </c>
      <c r="M1411" s="1" t="n">
        <v>17.9</v>
      </c>
      <c r="N1411" s="1" t="n">
        <v>27.9</v>
      </c>
      <c r="O1411" s="1" t="n">
        <v>0.78</v>
      </c>
      <c r="P1411" s="1" t="n">
        <v>1.35</v>
      </c>
      <c r="Q1411" s="1" t="n">
        <v>1</v>
      </c>
      <c r="R1411" s="1" t="n">
        <v>-3.9</v>
      </c>
      <c r="S1411" s="1" t="n">
        <v>8.8</v>
      </c>
      <c r="T1411" s="1" t="n">
        <v>1477</v>
      </c>
      <c r="U1411" s="1" t="n">
        <v>1664.5</v>
      </c>
      <c r="V1411" s="1" t="s">
        <v>677</v>
      </c>
      <c r="W1411" s="1" t="s">
        <v>431</v>
      </c>
    </row>
    <row r="1412" customFormat="false" ht="15" hidden="false" customHeight="true" outlineLevel="0" collapsed="false">
      <c r="A1412" s="1" t="n">
        <v>1411</v>
      </c>
      <c r="B1412" s="24" t="s">
        <v>1441</v>
      </c>
      <c r="C1412" s="1" t="s">
        <v>33</v>
      </c>
      <c r="D1412" s="1" t="s">
        <v>160</v>
      </c>
      <c r="E1412" s="1" t="s">
        <v>120</v>
      </c>
      <c r="F1412" s="1" t="n">
        <v>0</v>
      </c>
      <c r="G1412" s="1" t="n">
        <v>2</v>
      </c>
      <c r="H1412" s="28" t="s">
        <v>246</v>
      </c>
      <c r="I1412" s="1" t="n">
        <v>2</v>
      </c>
      <c r="J1412" s="1" t="n">
        <v>1417.5</v>
      </c>
      <c r="K1412" s="1" t="n">
        <v>1474.6</v>
      </c>
      <c r="L1412" s="26" t="n">
        <v>0.351</v>
      </c>
      <c r="M1412" s="1" t="n">
        <v>23.3</v>
      </c>
      <c r="N1412" s="1" t="n">
        <v>33.2</v>
      </c>
      <c r="O1412" s="1" t="n">
        <v>0.93</v>
      </c>
      <c r="P1412" s="1" t="n">
        <v>1.35</v>
      </c>
      <c r="Q1412" s="1" t="n">
        <v>1.15</v>
      </c>
      <c r="R1412" s="1" t="n">
        <v>-8.2</v>
      </c>
      <c r="S1412" s="1" t="n">
        <v>18.3</v>
      </c>
      <c r="T1412" s="1" t="n">
        <v>1409.3</v>
      </c>
      <c r="U1412" s="1" t="n">
        <v>1492.9</v>
      </c>
      <c r="V1412" s="1" t="s">
        <v>743</v>
      </c>
      <c r="W1412" s="1" t="s">
        <v>680</v>
      </c>
    </row>
    <row r="1413" customFormat="false" ht="15" hidden="false" customHeight="true" outlineLevel="0" collapsed="false">
      <c r="A1413" s="1" t="n">
        <v>1412</v>
      </c>
      <c r="B1413" s="24" t="s">
        <v>1441</v>
      </c>
      <c r="C1413" s="1" t="s">
        <v>33</v>
      </c>
      <c r="D1413" s="1" t="s">
        <v>171</v>
      </c>
      <c r="E1413" s="1" t="s">
        <v>154</v>
      </c>
      <c r="F1413" s="1" t="n">
        <v>0</v>
      </c>
      <c r="G1413" s="1" t="n">
        <v>1</v>
      </c>
      <c r="H1413" s="28" t="s">
        <v>246</v>
      </c>
      <c r="I1413" s="1" t="n">
        <v>1</v>
      </c>
      <c r="J1413" s="1" t="n">
        <v>1559.9</v>
      </c>
      <c r="K1413" s="1" t="n">
        <v>1581.3</v>
      </c>
      <c r="L1413" s="26" t="n">
        <v>0.399</v>
      </c>
      <c r="M1413" s="1" t="n">
        <v>28.9</v>
      </c>
      <c r="N1413" s="1" t="n">
        <v>33.2</v>
      </c>
      <c r="O1413" s="1" t="n">
        <v>0.97</v>
      </c>
      <c r="P1413" s="1" t="n">
        <v>1.35</v>
      </c>
      <c r="Q1413" s="1" t="n">
        <v>1</v>
      </c>
      <c r="R1413" s="1" t="n">
        <v>-11.5</v>
      </c>
      <c r="S1413" s="1" t="n">
        <v>16.6</v>
      </c>
      <c r="T1413" s="1" t="n">
        <v>1548.4</v>
      </c>
      <c r="U1413" s="1" t="n">
        <v>1597.9</v>
      </c>
      <c r="V1413" s="1" t="s">
        <v>525</v>
      </c>
      <c r="W1413" s="1" t="s">
        <v>472</v>
      </c>
    </row>
    <row r="1414" customFormat="false" ht="15" hidden="false" customHeight="true" outlineLevel="0" collapsed="false">
      <c r="A1414" s="1" t="n">
        <v>1413</v>
      </c>
      <c r="B1414" s="24" t="s">
        <v>1442</v>
      </c>
      <c r="C1414" s="1" t="s">
        <v>32</v>
      </c>
      <c r="D1414" s="1" t="s">
        <v>188</v>
      </c>
      <c r="E1414" s="1" t="s">
        <v>197</v>
      </c>
      <c r="F1414" s="1" t="n">
        <v>1</v>
      </c>
      <c r="G1414" s="1" t="n">
        <v>0</v>
      </c>
      <c r="H1414" s="27" t="s">
        <v>242</v>
      </c>
      <c r="I1414" s="1" t="n">
        <v>1</v>
      </c>
      <c r="J1414" s="1" t="n">
        <v>1514.2</v>
      </c>
      <c r="K1414" s="1" t="n">
        <v>1571.3</v>
      </c>
      <c r="L1414" s="26" t="n">
        <v>0.351</v>
      </c>
      <c r="M1414" s="1" t="n">
        <v>26.3</v>
      </c>
      <c r="N1414" s="1" t="n">
        <v>22.9</v>
      </c>
      <c r="O1414" s="1" t="n">
        <v>1.14</v>
      </c>
      <c r="P1414" s="1" t="n">
        <v>1</v>
      </c>
      <c r="Q1414" s="1" t="n">
        <v>1</v>
      </c>
      <c r="R1414" s="1" t="n">
        <v>19.7</v>
      </c>
      <c r="S1414" s="1" t="n">
        <v>-14.8</v>
      </c>
      <c r="T1414" s="1" t="n">
        <v>1533.9</v>
      </c>
      <c r="U1414" s="1" t="n">
        <v>1556.5</v>
      </c>
      <c r="V1414" s="1" t="s">
        <v>472</v>
      </c>
      <c r="W1414" s="1" t="s">
        <v>459</v>
      </c>
    </row>
    <row r="1415" customFormat="false" ht="15" hidden="false" customHeight="true" outlineLevel="0" collapsed="false">
      <c r="A1415" s="1" t="n">
        <v>1414</v>
      </c>
      <c r="B1415" s="24" t="s">
        <v>1442</v>
      </c>
      <c r="C1415" s="1" t="s">
        <v>29</v>
      </c>
      <c r="D1415" s="1" t="s">
        <v>121</v>
      </c>
      <c r="E1415" s="1" t="s">
        <v>23</v>
      </c>
      <c r="F1415" s="1" t="n">
        <v>0</v>
      </c>
      <c r="G1415" s="1" t="n">
        <v>0</v>
      </c>
      <c r="H1415" s="25" t="s">
        <v>239</v>
      </c>
      <c r="I1415" s="1" t="n">
        <v>0</v>
      </c>
      <c r="J1415" s="1" t="n">
        <v>1539.4</v>
      </c>
      <c r="K1415" s="1" t="n">
        <v>1638.2</v>
      </c>
      <c r="L1415" s="26" t="n">
        <v>0.298</v>
      </c>
      <c r="M1415" s="1" t="n">
        <v>23</v>
      </c>
      <c r="N1415" s="1" t="n">
        <v>23</v>
      </c>
      <c r="O1415" s="1" t="n">
        <v>1</v>
      </c>
      <c r="P1415" s="1" t="n">
        <v>1.15</v>
      </c>
      <c r="Q1415" s="1" t="n">
        <v>1</v>
      </c>
      <c r="R1415" s="1" t="n">
        <v>4.6</v>
      </c>
      <c r="S1415" s="1" t="n">
        <v>-4.6</v>
      </c>
      <c r="T1415" s="1" t="n">
        <v>1544.1</v>
      </c>
      <c r="U1415" s="1" t="n">
        <v>1633.6</v>
      </c>
      <c r="V1415" s="1" t="s">
        <v>958</v>
      </c>
      <c r="W1415" s="1" t="s">
        <v>899</v>
      </c>
    </row>
    <row r="1416" customFormat="false" ht="15" hidden="false" customHeight="true" outlineLevel="0" collapsed="false">
      <c r="A1416" s="1" t="n">
        <v>1415</v>
      </c>
      <c r="B1416" s="24" t="s">
        <v>1443</v>
      </c>
      <c r="C1416" s="1" t="s">
        <v>31</v>
      </c>
      <c r="D1416" s="1" t="s">
        <v>24</v>
      </c>
      <c r="E1416" s="1" t="s">
        <v>169</v>
      </c>
      <c r="F1416" s="1" t="n">
        <v>0</v>
      </c>
      <c r="G1416" s="1" t="n">
        <v>1</v>
      </c>
      <c r="H1416" s="28" t="s">
        <v>246</v>
      </c>
      <c r="I1416" s="1" t="n">
        <v>1</v>
      </c>
      <c r="J1416" s="1" t="n">
        <v>1692.2</v>
      </c>
      <c r="K1416" s="1" t="n">
        <v>1616.9</v>
      </c>
      <c r="L1416" s="26" t="n">
        <v>0.536</v>
      </c>
      <c r="M1416" s="1" t="n">
        <v>32.1</v>
      </c>
      <c r="N1416" s="1" t="n">
        <v>36.9</v>
      </c>
      <c r="O1416" s="1" t="n">
        <v>1.19</v>
      </c>
      <c r="P1416" s="1" t="n">
        <v>1.35</v>
      </c>
      <c r="Q1416" s="1" t="n">
        <v>1</v>
      </c>
      <c r="R1416" s="1" t="n">
        <v>-17.2</v>
      </c>
      <c r="S1416" s="1" t="n">
        <v>23.5</v>
      </c>
      <c r="T1416" s="1" t="n">
        <v>1675</v>
      </c>
      <c r="U1416" s="1" t="n">
        <v>1640.4</v>
      </c>
      <c r="V1416" s="1" t="s">
        <v>754</v>
      </c>
      <c r="W1416" s="1" t="s">
        <v>724</v>
      </c>
    </row>
    <row r="1417" customFormat="false" ht="15" hidden="false" customHeight="true" outlineLevel="0" collapsed="false">
      <c r="A1417" s="1" t="n">
        <v>1416</v>
      </c>
      <c r="B1417" s="24" t="s">
        <v>1444</v>
      </c>
      <c r="C1417" s="1" t="s">
        <v>30</v>
      </c>
      <c r="D1417" s="1" t="s">
        <v>175</v>
      </c>
      <c r="E1417" s="1" t="s">
        <v>115</v>
      </c>
      <c r="F1417" s="1" t="n">
        <v>0</v>
      </c>
      <c r="G1417" s="1" t="n">
        <v>4</v>
      </c>
      <c r="H1417" s="28" t="s">
        <v>246</v>
      </c>
      <c r="I1417" s="1" t="n">
        <v>4</v>
      </c>
      <c r="J1417" s="1" t="n">
        <v>1406.4</v>
      </c>
      <c r="K1417" s="1" t="n">
        <v>1566.8</v>
      </c>
      <c r="L1417" s="26" t="n">
        <v>0.229</v>
      </c>
      <c r="M1417" s="1" t="n">
        <v>26.1</v>
      </c>
      <c r="N1417" s="1" t="n">
        <v>31.6</v>
      </c>
      <c r="O1417" s="1" t="n">
        <v>0.8</v>
      </c>
      <c r="P1417" s="1" t="n">
        <v>1.35</v>
      </c>
      <c r="Q1417" s="1" t="n">
        <v>1.5</v>
      </c>
      <c r="R1417" s="1" t="n">
        <v>-6</v>
      </c>
      <c r="S1417" s="1" t="n">
        <v>16.8</v>
      </c>
      <c r="T1417" s="1" t="n">
        <v>1400.4</v>
      </c>
      <c r="U1417" s="1" t="n">
        <v>1583.6</v>
      </c>
      <c r="V1417" s="1" t="s">
        <v>666</v>
      </c>
      <c r="W1417" s="1" t="s">
        <v>664</v>
      </c>
    </row>
    <row r="1418" customFormat="false" ht="15" hidden="false" customHeight="true" outlineLevel="0" collapsed="false">
      <c r="A1418" s="1" t="n">
        <v>1417</v>
      </c>
      <c r="B1418" s="24" t="s">
        <v>1445</v>
      </c>
      <c r="C1418" s="1" t="s">
        <v>33</v>
      </c>
      <c r="D1418" s="1" t="s">
        <v>135</v>
      </c>
      <c r="E1418" s="1" t="s">
        <v>158</v>
      </c>
      <c r="F1418" s="1" t="n">
        <v>3</v>
      </c>
      <c r="G1418" s="1" t="n">
        <v>2</v>
      </c>
      <c r="H1418" s="27" t="s">
        <v>242</v>
      </c>
      <c r="I1418" s="1" t="n">
        <v>1</v>
      </c>
      <c r="J1418" s="1" t="n">
        <v>1600</v>
      </c>
      <c r="K1418" s="1" t="n">
        <v>1566.2</v>
      </c>
      <c r="L1418" s="26" t="n">
        <v>0.477</v>
      </c>
      <c r="M1418" s="1" t="n">
        <v>15.5</v>
      </c>
      <c r="N1418" s="1" t="n">
        <v>18.2</v>
      </c>
      <c r="O1418" s="1" t="n">
        <v>0.96</v>
      </c>
      <c r="P1418" s="1" t="n">
        <v>1</v>
      </c>
      <c r="Q1418" s="1" t="n">
        <v>1</v>
      </c>
      <c r="R1418" s="1" t="n">
        <v>9.6</v>
      </c>
      <c r="S1418" s="1" t="n">
        <v>-9.5</v>
      </c>
      <c r="T1418" s="1" t="n">
        <v>1609.6</v>
      </c>
      <c r="U1418" s="1" t="n">
        <v>1556.7</v>
      </c>
      <c r="V1418" s="1" t="s">
        <v>651</v>
      </c>
      <c r="W1418" s="1" t="s">
        <v>459</v>
      </c>
    </row>
    <row r="1419" customFormat="false" ht="15" hidden="false" customHeight="true" outlineLevel="0" collapsed="false">
      <c r="A1419" s="1" t="n">
        <v>1418</v>
      </c>
      <c r="B1419" s="24" t="s">
        <v>1445</v>
      </c>
      <c r="C1419" s="1" t="s">
        <v>31</v>
      </c>
      <c r="D1419" s="1" t="s">
        <v>20</v>
      </c>
      <c r="E1419" s="1" t="s">
        <v>177</v>
      </c>
      <c r="F1419" s="1" t="n">
        <v>1</v>
      </c>
      <c r="G1419" s="1" t="n">
        <v>1</v>
      </c>
      <c r="H1419" s="25" t="s">
        <v>239</v>
      </c>
      <c r="I1419" s="1" t="n">
        <v>0</v>
      </c>
      <c r="J1419" s="1" t="n">
        <v>1660.5</v>
      </c>
      <c r="K1419" s="1" t="n">
        <v>1657.7</v>
      </c>
      <c r="L1419" s="26" t="n">
        <v>0.433</v>
      </c>
      <c r="M1419" s="1" t="n">
        <v>21.6</v>
      </c>
      <c r="N1419" s="1" t="n">
        <v>25.3</v>
      </c>
      <c r="O1419" s="1" t="n">
        <v>1</v>
      </c>
      <c r="P1419" s="1" t="n">
        <v>0.9</v>
      </c>
      <c r="Q1419" s="1" t="n">
        <v>1</v>
      </c>
      <c r="R1419" s="1" t="n">
        <v>1.5</v>
      </c>
      <c r="S1419" s="1" t="n">
        <v>-1.7</v>
      </c>
      <c r="T1419" s="1" t="n">
        <v>1661.9</v>
      </c>
      <c r="U1419" s="1" t="n">
        <v>1656</v>
      </c>
      <c r="V1419" s="1" t="s">
        <v>510</v>
      </c>
      <c r="W1419" s="1" t="s">
        <v>501</v>
      </c>
    </row>
    <row r="1420" customFormat="false" ht="15" hidden="false" customHeight="true" outlineLevel="0" collapsed="false">
      <c r="A1420" s="1" t="n">
        <v>1419</v>
      </c>
      <c r="B1420" s="24" t="s">
        <v>1446</v>
      </c>
      <c r="C1420" s="1" t="s">
        <v>30</v>
      </c>
      <c r="D1420" s="1" t="s">
        <v>181</v>
      </c>
      <c r="E1420" s="1" t="s">
        <v>114</v>
      </c>
      <c r="F1420" s="1" t="n">
        <v>0</v>
      </c>
      <c r="G1420" s="1" t="n">
        <v>0</v>
      </c>
      <c r="H1420" s="25" t="s">
        <v>239</v>
      </c>
      <c r="I1420" s="1" t="n">
        <v>0</v>
      </c>
      <c r="J1420" s="1" t="n">
        <v>1606.3</v>
      </c>
      <c r="K1420" s="1" t="n">
        <v>1649.9</v>
      </c>
      <c r="L1420" s="26" t="n">
        <v>0.368</v>
      </c>
      <c r="M1420" s="1" t="n">
        <v>23</v>
      </c>
      <c r="N1420" s="1" t="n">
        <v>23</v>
      </c>
      <c r="O1420" s="1" t="n">
        <v>1</v>
      </c>
      <c r="P1420" s="1" t="n">
        <v>1.15</v>
      </c>
      <c r="Q1420" s="1" t="n">
        <v>1</v>
      </c>
      <c r="R1420" s="1" t="n">
        <v>3</v>
      </c>
      <c r="S1420" s="1" t="n">
        <v>-3</v>
      </c>
      <c r="T1420" s="1" t="n">
        <v>1609.3</v>
      </c>
      <c r="U1420" s="1" t="n">
        <v>1646.9</v>
      </c>
      <c r="V1420" s="1" t="s">
        <v>501</v>
      </c>
      <c r="W1420" s="1" t="s">
        <v>983</v>
      </c>
    </row>
    <row r="1421" customFormat="false" ht="15" hidden="false" customHeight="true" outlineLevel="0" collapsed="false">
      <c r="A1421" s="1" t="n">
        <v>1420</v>
      </c>
      <c r="B1421" s="24" t="s">
        <v>1447</v>
      </c>
      <c r="C1421" s="1" t="s">
        <v>31</v>
      </c>
      <c r="D1421" s="1" t="s">
        <v>164</v>
      </c>
      <c r="E1421" s="1" t="s">
        <v>22</v>
      </c>
      <c r="F1421" s="1" t="n">
        <v>1</v>
      </c>
      <c r="G1421" s="1" t="n">
        <v>1</v>
      </c>
      <c r="H1421" s="25" t="s">
        <v>239</v>
      </c>
      <c r="I1421" s="1" t="n">
        <v>0</v>
      </c>
      <c r="J1421" s="1" t="n">
        <v>1657.9</v>
      </c>
      <c r="K1421" s="1" t="n">
        <v>1692.3</v>
      </c>
      <c r="L1421" s="26" t="n">
        <v>0.381</v>
      </c>
      <c r="M1421" s="1" t="n">
        <v>27.6</v>
      </c>
      <c r="N1421" s="1" t="n">
        <v>23</v>
      </c>
      <c r="O1421" s="1" t="n">
        <v>1</v>
      </c>
      <c r="P1421" s="1" t="n">
        <v>1.15</v>
      </c>
      <c r="Q1421" s="1" t="n">
        <v>1</v>
      </c>
      <c r="R1421" s="1" t="n">
        <v>3.3</v>
      </c>
      <c r="S1421" s="1" t="n">
        <v>-2.7</v>
      </c>
      <c r="T1421" s="1" t="n">
        <v>1661.1</v>
      </c>
      <c r="U1421" s="1" t="n">
        <v>1689.5</v>
      </c>
      <c r="V1421" s="1" t="s">
        <v>510</v>
      </c>
      <c r="W1421" s="1" t="s">
        <v>519</v>
      </c>
    </row>
    <row r="1422" customFormat="false" ht="15" hidden="false" customHeight="true" outlineLevel="0" collapsed="false">
      <c r="A1422" s="1" t="n">
        <v>1421</v>
      </c>
      <c r="B1422" s="24" t="s">
        <v>1448</v>
      </c>
      <c r="C1422" s="1" t="s">
        <v>30</v>
      </c>
      <c r="D1422" s="1" t="s">
        <v>142</v>
      </c>
      <c r="E1422" s="1" t="s">
        <v>141</v>
      </c>
      <c r="F1422" s="1" t="n">
        <v>1</v>
      </c>
      <c r="G1422" s="1" t="n">
        <v>1</v>
      </c>
      <c r="H1422" s="25" t="s">
        <v>239</v>
      </c>
      <c r="I1422" s="1" t="n">
        <v>0</v>
      </c>
      <c r="J1422" s="1" t="n">
        <v>1489.6</v>
      </c>
      <c r="K1422" s="1" t="n">
        <v>1514.7</v>
      </c>
      <c r="L1422" s="26" t="n">
        <v>0.394</v>
      </c>
      <c r="M1422" s="1" t="n">
        <v>19.6</v>
      </c>
      <c r="N1422" s="1" t="n">
        <v>19.6</v>
      </c>
      <c r="O1422" s="1" t="n">
        <v>1</v>
      </c>
      <c r="P1422" s="1" t="n">
        <v>1.15</v>
      </c>
      <c r="Q1422" s="1" t="n">
        <v>1</v>
      </c>
      <c r="R1422" s="1" t="n">
        <v>2.1</v>
      </c>
      <c r="S1422" s="1" t="n">
        <v>-2.1</v>
      </c>
      <c r="T1422" s="1" t="n">
        <v>1491.7</v>
      </c>
      <c r="U1422" s="1" t="n">
        <v>1512.6</v>
      </c>
      <c r="V1422" s="1" t="s">
        <v>749</v>
      </c>
      <c r="W1422" s="1" t="s">
        <v>482</v>
      </c>
    </row>
    <row r="1423" customFormat="false" ht="15" hidden="false" customHeight="true" outlineLevel="0" collapsed="false">
      <c r="A1423" s="1" t="n">
        <v>1422</v>
      </c>
      <c r="B1423" s="24" t="s">
        <v>1448</v>
      </c>
      <c r="C1423" s="1" t="s">
        <v>29</v>
      </c>
      <c r="D1423" s="1" t="s">
        <v>179</v>
      </c>
      <c r="E1423" s="1" t="s">
        <v>132</v>
      </c>
      <c r="F1423" s="1" t="n">
        <v>0</v>
      </c>
      <c r="G1423" s="1" t="n">
        <v>3</v>
      </c>
      <c r="H1423" s="28" t="s">
        <v>246</v>
      </c>
      <c r="I1423" s="1" t="n">
        <v>3</v>
      </c>
      <c r="J1423" s="1" t="n">
        <v>1399.4</v>
      </c>
      <c r="K1423" s="1" t="n">
        <v>1624.5</v>
      </c>
      <c r="L1423" s="26" t="n">
        <v>0.17</v>
      </c>
      <c r="M1423" s="1" t="n">
        <v>20.4</v>
      </c>
      <c r="N1423" s="1" t="n">
        <v>31.9</v>
      </c>
      <c r="O1423" s="1" t="n">
        <v>0.72</v>
      </c>
      <c r="P1423" s="1" t="n">
        <v>1.35</v>
      </c>
      <c r="Q1423" s="1" t="n">
        <v>1.3</v>
      </c>
      <c r="R1423" s="1" t="n">
        <v>-3.5</v>
      </c>
      <c r="S1423" s="1" t="n">
        <v>15</v>
      </c>
      <c r="T1423" s="1" t="n">
        <v>1395.9</v>
      </c>
      <c r="U1423" s="1" t="n">
        <v>1639.5</v>
      </c>
      <c r="V1423" s="1" t="s">
        <v>743</v>
      </c>
      <c r="W1423" s="1" t="s">
        <v>488</v>
      </c>
    </row>
    <row r="1424" customFormat="false" ht="15" hidden="false" customHeight="true" outlineLevel="0" collapsed="false">
      <c r="A1424" s="1" t="n">
        <v>1423</v>
      </c>
      <c r="B1424" s="24" t="s">
        <v>1449</v>
      </c>
      <c r="C1424" s="1" t="s">
        <v>32</v>
      </c>
      <c r="D1424" s="1" t="s">
        <v>197</v>
      </c>
      <c r="E1424" s="1" t="s">
        <v>185</v>
      </c>
      <c r="F1424" s="1" t="n">
        <v>2</v>
      </c>
      <c r="G1424" s="1" t="n">
        <v>3</v>
      </c>
      <c r="H1424" s="28" t="s">
        <v>246</v>
      </c>
      <c r="I1424" s="1" t="n">
        <v>1</v>
      </c>
      <c r="J1424" s="1" t="n">
        <v>1556.5</v>
      </c>
      <c r="K1424" s="1" t="n">
        <v>1586</v>
      </c>
      <c r="L1424" s="26" t="n">
        <v>0.387</v>
      </c>
      <c r="M1424" s="1" t="n">
        <v>21</v>
      </c>
      <c r="N1424" s="1" t="n">
        <v>24.7</v>
      </c>
      <c r="O1424" s="1" t="n">
        <v>0.96</v>
      </c>
      <c r="P1424" s="1" t="n">
        <v>1.35</v>
      </c>
      <c r="Q1424" s="1" t="n">
        <v>1</v>
      </c>
      <c r="R1424" s="1" t="n">
        <v>-8.1</v>
      </c>
      <c r="S1424" s="1" t="n">
        <v>12</v>
      </c>
      <c r="T1424" s="1" t="n">
        <v>1548.3</v>
      </c>
      <c r="U1424" s="1" t="n">
        <v>1598.1</v>
      </c>
      <c r="V1424" s="1" t="s">
        <v>666</v>
      </c>
      <c r="W1424" s="1" t="s">
        <v>549</v>
      </c>
    </row>
    <row r="1425" customFormat="false" ht="15" hidden="false" customHeight="true" outlineLevel="0" collapsed="false">
      <c r="A1425" s="1" t="n">
        <v>1424</v>
      </c>
      <c r="B1425" s="24" t="s">
        <v>1450</v>
      </c>
      <c r="C1425" s="1" t="s">
        <v>31</v>
      </c>
      <c r="D1425" s="1" t="s">
        <v>165</v>
      </c>
      <c r="E1425" s="1" t="s">
        <v>145</v>
      </c>
      <c r="F1425" s="1" t="n">
        <v>0</v>
      </c>
      <c r="G1425" s="1" t="n">
        <v>4</v>
      </c>
      <c r="H1425" s="28" t="s">
        <v>246</v>
      </c>
      <c r="I1425" s="1" t="n">
        <v>4</v>
      </c>
      <c r="J1425" s="1" t="n">
        <v>1525.5</v>
      </c>
      <c r="K1425" s="1" t="n">
        <v>1592</v>
      </c>
      <c r="L1425" s="26" t="n">
        <v>0.338</v>
      </c>
      <c r="M1425" s="1" t="n">
        <v>30</v>
      </c>
      <c r="N1425" s="1" t="n">
        <v>42.7</v>
      </c>
      <c r="O1425" s="1" t="n">
        <v>0.92</v>
      </c>
      <c r="P1425" s="1" t="n">
        <v>1.35</v>
      </c>
      <c r="Q1425" s="1" t="n">
        <v>1.5</v>
      </c>
      <c r="R1425" s="1" t="n">
        <v>-10.1</v>
      </c>
      <c r="S1425" s="1" t="n">
        <v>27.3</v>
      </c>
      <c r="T1425" s="1" t="n">
        <v>1515.3</v>
      </c>
      <c r="U1425" s="1" t="n">
        <v>1619.3</v>
      </c>
      <c r="V1425" s="1" t="s">
        <v>666</v>
      </c>
      <c r="W1425" s="1" t="s">
        <v>640</v>
      </c>
    </row>
    <row r="1426" customFormat="false" ht="15" hidden="false" customHeight="true" outlineLevel="0" collapsed="false">
      <c r="A1426" s="1" t="n">
        <v>1425</v>
      </c>
      <c r="B1426" s="24" t="s">
        <v>1450</v>
      </c>
      <c r="C1426" s="1" t="s">
        <v>33</v>
      </c>
      <c r="D1426" s="1" t="s">
        <v>157</v>
      </c>
      <c r="E1426" s="1" t="s">
        <v>143</v>
      </c>
      <c r="F1426" s="1" t="n">
        <v>0</v>
      </c>
      <c r="G1426" s="1" t="n">
        <v>2</v>
      </c>
      <c r="H1426" s="28" t="s">
        <v>246</v>
      </c>
      <c r="I1426" s="1" t="n">
        <v>2</v>
      </c>
      <c r="J1426" s="1" t="n">
        <v>1563.7</v>
      </c>
      <c r="K1426" s="1" t="n">
        <v>1477</v>
      </c>
      <c r="L1426" s="26" t="n">
        <v>0.553</v>
      </c>
      <c r="M1426" s="1" t="n">
        <v>39.5</v>
      </c>
      <c r="N1426" s="1" t="n">
        <v>36.9</v>
      </c>
      <c r="O1426" s="1" t="n">
        <v>1.22</v>
      </c>
      <c r="P1426" s="1" t="n">
        <v>1.35</v>
      </c>
      <c r="Q1426" s="1" t="n">
        <v>1.15</v>
      </c>
      <c r="R1426" s="1" t="n">
        <v>-21.8</v>
      </c>
      <c r="S1426" s="1" t="n">
        <v>27.8</v>
      </c>
      <c r="T1426" s="1" t="n">
        <v>1541.9</v>
      </c>
      <c r="U1426" s="1" t="n">
        <v>1504.8</v>
      </c>
      <c r="V1426" s="1" t="s">
        <v>558</v>
      </c>
      <c r="W1426" s="1" t="s">
        <v>454</v>
      </c>
    </row>
    <row r="1427" customFormat="false" ht="15" hidden="false" customHeight="true" outlineLevel="0" collapsed="false">
      <c r="A1427" s="1" t="n">
        <v>1426</v>
      </c>
      <c r="B1427" s="24" t="s">
        <v>1451</v>
      </c>
      <c r="C1427" s="1" t="s">
        <v>30</v>
      </c>
      <c r="D1427" s="1" t="s">
        <v>151</v>
      </c>
      <c r="E1427" s="1" t="s">
        <v>124</v>
      </c>
      <c r="F1427" s="1" t="n">
        <v>1</v>
      </c>
      <c r="G1427" s="1" t="n">
        <v>0</v>
      </c>
      <c r="H1427" s="27" t="s">
        <v>242</v>
      </c>
      <c r="I1427" s="1" t="n">
        <v>1</v>
      </c>
      <c r="J1427" s="1" t="n">
        <v>1555.8</v>
      </c>
      <c r="K1427" s="1" t="n">
        <v>1537.3</v>
      </c>
      <c r="L1427" s="26" t="n">
        <v>0.455</v>
      </c>
      <c r="M1427" s="1" t="n">
        <v>24.7</v>
      </c>
      <c r="N1427" s="1" t="n">
        <v>16.6</v>
      </c>
      <c r="O1427" s="1" t="n">
        <v>0.98</v>
      </c>
      <c r="P1427" s="1" t="n">
        <v>1</v>
      </c>
      <c r="Q1427" s="1" t="n">
        <v>1</v>
      </c>
      <c r="R1427" s="1" t="n">
        <v>15.9</v>
      </c>
      <c r="S1427" s="1" t="n">
        <v>-9.1</v>
      </c>
      <c r="T1427" s="1" t="n">
        <v>1571.8</v>
      </c>
      <c r="U1427" s="1" t="n">
        <v>1528.2</v>
      </c>
      <c r="V1427" s="1" t="s">
        <v>511</v>
      </c>
      <c r="W1427" s="1" t="s">
        <v>532</v>
      </c>
    </row>
    <row r="1428" customFormat="false" ht="15" hidden="false" customHeight="true" outlineLevel="0" collapsed="false">
      <c r="A1428" s="1" t="n">
        <v>1427</v>
      </c>
      <c r="B1428" s="24" t="s">
        <v>1452</v>
      </c>
      <c r="C1428" s="1" t="s">
        <v>29</v>
      </c>
      <c r="D1428" s="1" t="s">
        <v>23</v>
      </c>
      <c r="E1428" s="1" t="s">
        <v>153</v>
      </c>
      <c r="F1428" s="1" t="n">
        <v>5</v>
      </c>
      <c r="G1428" s="1" t="n">
        <v>2</v>
      </c>
      <c r="H1428" s="27" t="s">
        <v>242</v>
      </c>
      <c r="I1428" s="1" t="n">
        <v>3</v>
      </c>
      <c r="J1428" s="1" t="n">
        <v>1633.6</v>
      </c>
      <c r="K1428" s="1" t="n">
        <v>1620</v>
      </c>
      <c r="L1428" s="26" t="n">
        <v>0.448</v>
      </c>
      <c r="M1428" s="1" t="n">
        <v>24.3</v>
      </c>
      <c r="N1428" s="1" t="n">
        <v>27.9</v>
      </c>
      <c r="O1428" s="1" t="n">
        <v>0.98</v>
      </c>
      <c r="P1428" s="1" t="n">
        <v>1</v>
      </c>
      <c r="Q1428" s="1" t="n">
        <v>1.3</v>
      </c>
      <c r="R1428" s="1" t="n">
        <v>20.7</v>
      </c>
      <c r="S1428" s="1" t="n">
        <v>-15.4</v>
      </c>
      <c r="T1428" s="1" t="n">
        <v>1654.3</v>
      </c>
      <c r="U1428" s="1" t="n">
        <v>1604.5</v>
      </c>
      <c r="V1428" s="1" t="s">
        <v>726</v>
      </c>
      <c r="W1428" s="1" t="s">
        <v>539</v>
      </c>
    </row>
    <row r="1429" customFormat="false" ht="15" hidden="false" customHeight="true" outlineLevel="0" collapsed="false">
      <c r="A1429" s="1" t="n">
        <v>1428</v>
      </c>
      <c r="B1429" s="24" t="s">
        <v>1453</v>
      </c>
      <c r="C1429" s="1" t="s">
        <v>30</v>
      </c>
      <c r="D1429" s="1" t="s">
        <v>166</v>
      </c>
      <c r="E1429" s="1" t="s">
        <v>173</v>
      </c>
      <c r="F1429" s="1" t="n">
        <v>0</v>
      </c>
      <c r="G1429" s="1" t="n">
        <v>2</v>
      </c>
      <c r="H1429" s="28" t="s">
        <v>246</v>
      </c>
      <c r="I1429" s="1" t="n">
        <v>2</v>
      </c>
      <c r="J1429" s="1" t="n">
        <v>1556.3</v>
      </c>
      <c r="K1429" s="1" t="n">
        <v>1518.2</v>
      </c>
      <c r="L1429" s="26" t="n">
        <v>0.483</v>
      </c>
      <c r="M1429" s="1" t="n">
        <v>32.3</v>
      </c>
      <c r="N1429" s="1" t="n">
        <v>39.1</v>
      </c>
      <c r="O1429" s="1" t="n">
        <v>1.1</v>
      </c>
      <c r="P1429" s="1" t="n">
        <v>1.35</v>
      </c>
      <c r="Q1429" s="1" t="n">
        <v>1.15</v>
      </c>
      <c r="R1429" s="1" t="n">
        <v>-15.6</v>
      </c>
      <c r="S1429" s="1" t="n">
        <v>26.7</v>
      </c>
      <c r="T1429" s="1" t="n">
        <v>1540.7</v>
      </c>
      <c r="U1429" s="1" t="n">
        <v>1544.9</v>
      </c>
      <c r="V1429" s="1" t="s">
        <v>398</v>
      </c>
      <c r="W1429" s="1" t="s">
        <v>487</v>
      </c>
    </row>
    <row r="1430" customFormat="false" ht="15" hidden="false" customHeight="true" outlineLevel="0" collapsed="false">
      <c r="A1430" s="1" t="n">
        <v>1429</v>
      </c>
      <c r="B1430" s="24" t="s">
        <v>1454</v>
      </c>
      <c r="C1430" s="1" t="s">
        <v>31</v>
      </c>
      <c r="D1430" s="1" t="s">
        <v>170</v>
      </c>
      <c r="E1430" s="1" t="s">
        <v>148</v>
      </c>
      <c r="F1430" s="1" t="n">
        <v>1</v>
      </c>
      <c r="G1430" s="1" t="n">
        <v>0</v>
      </c>
      <c r="H1430" s="27" t="s">
        <v>242</v>
      </c>
      <c r="I1430" s="1" t="n">
        <v>1</v>
      </c>
      <c r="J1430" s="1" t="n">
        <v>1446.2</v>
      </c>
      <c r="K1430" s="1" t="n">
        <v>1404.2</v>
      </c>
      <c r="L1430" s="26" t="n">
        <v>0.489</v>
      </c>
      <c r="M1430" s="1" t="n">
        <v>21.8</v>
      </c>
      <c r="N1430" s="1" t="n">
        <v>16.1</v>
      </c>
      <c r="O1430" s="1" t="n">
        <v>0.95</v>
      </c>
      <c r="P1430" s="1" t="n">
        <v>1</v>
      </c>
      <c r="Q1430" s="1" t="n">
        <v>1</v>
      </c>
      <c r="R1430" s="1" t="n">
        <v>13.3</v>
      </c>
      <c r="S1430" s="1" t="n">
        <v>-8.2</v>
      </c>
      <c r="T1430" s="1" t="n">
        <v>1459.5</v>
      </c>
      <c r="U1430" s="1" t="n">
        <v>1395.9</v>
      </c>
      <c r="V1430" s="1" t="s">
        <v>1114</v>
      </c>
      <c r="W1430" s="1" t="s">
        <v>492</v>
      </c>
    </row>
    <row r="1431" customFormat="false" ht="15" hidden="false" customHeight="true" outlineLevel="0" collapsed="false">
      <c r="A1431" s="1" t="n">
        <v>1430</v>
      </c>
      <c r="B1431" s="24" t="s">
        <v>1455</v>
      </c>
      <c r="C1431" s="1" t="s">
        <v>32</v>
      </c>
      <c r="D1431" s="1" t="s">
        <v>183</v>
      </c>
      <c r="E1431" s="1" t="s">
        <v>189</v>
      </c>
      <c r="F1431" s="1" t="n">
        <v>1</v>
      </c>
      <c r="G1431" s="1" t="n">
        <v>2</v>
      </c>
      <c r="H1431" s="28" t="s">
        <v>246</v>
      </c>
      <c r="I1431" s="1" t="n">
        <v>1</v>
      </c>
      <c r="J1431" s="1" t="n">
        <v>1597</v>
      </c>
      <c r="K1431" s="1" t="n">
        <v>1551.8</v>
      </c>
      <c r="L1431" s="26" t="n">
        <v>0.493</v>
      </c>
      <c r="M1431" s="1" t="n">
        <v>31.4</v>
      </c>
      <c r="N1431" s="1" t="n">
        <v>30</v>
      </c>
      <c r="O1431" s="1" t="n">
        <v>1.11</v>
      </c>
      <c r="P1431" s="1" t="n">
        <v>1.35</v>
      </c>
      <c r="Q1431" s="1" t="n">
        <v>1</v>
      </c>
      <c r="R1431" s="1" t="n">
        <v>-15.5</v>
      </c>
      <c r="S1431" s="1" t="n">
        <v>17.8</v>
      </c>
      <c r="T1431" s="1" t="n">
        <v>1581.5</v>
      </c>
      <c r="U1431" s="1" t="n">
        <v>1569.6</v>
      </c>
      <c r="V1431" s="1" t="s">
        <v>822</v>
      </c>
      <c r="W1431" s="1" t="s">
        <v>817</v>
      </c>
    </row>
    <row r="1432" customFormat="false" ht="15" hidden="false" customHeight="true" outlineLevel="0" collapsed="false">
      <c r="A1432" s="1" t="n">
        <v>1431</v>
      </c>
      <c r="B1432" s="24" t="s">
        <v>1455</v>
      </c>
      <c r="C1432" s="1" t="s">
        <v>32</v>
      </c>
      <c r="D1432" s="1" t="s">
        <v>186</v>
      </c>
      <c r="E1432" s="1" t="s">
        <v>191</v>
      </c>
      <c r="F1432" s="1" t="n">
        <v>1</v>
      </c>
      <c r="G1432" s="1" t="n">
        <v>2</v>
      </c>
      <c r="H1432" s="28" t="s">
        <v>246</v>
      </c>
      <c r="I1432" s="1" t="n">
        <v>1</v>
      </c>
      <c r="J1432" s="1" t="n">
        <v>1487.4</v>
      </c>
      <c r="K1432" s="1" t="n">
        <v>1584.9</v>
      </c>
      <c r="L1432" s="26" t="n">
        <v>0.3</v>
      </c>
      <c r="M1432" s="1" t="n">
        <v>19.1</v>
      </c>
      <c r="N1432" s="1" t="n">
        <v>23.7</v>
      </c>
      <c r="O1432" s="1" t="n">
        <v>0.88</v>
      </c>
      <c r="P1432" s="1" t="n">
        <v>1.35</v>
      </c>
      <c r="Q1432" s="1" t="n">
        <v>1</v>
      </c>
      <c r="R1432" s="1" t="n">
        <v>-5.7</v>
      </c>
      <c r="S1432" s="1" t="n">
        <v>9.5</v>
      </c>
      <c r="T1432" s="1" t="n">
        <v>1481.7</v>
      </c>
      <c r="U1432" s="1" t="n">
        <v>1594.3</v>
      </c>
      <c r="V1432" s="1" t="s">
        <v>532</v>
      </c>
      <c r="W1432" s="1" t="s">
        <v>581</v>
      </c>
    </row>
    <row r="1433" customFormat="false" ht="15" hidden="false" customHeight="true" outlineLevel="0" collapsed="false">
      <c r="A1433" s="1" t="n">
        <v>1432</v>
      </c>
      <c r="B1433" s="24" t="s">
        <v>1455</v>
      </c>
      <c r="C1433" s="1" t="s">
        <v>32</v>
      </c>
      <c r="D1433" s="1" t="s">
        <v>193</v>
      </c>
      <c r="E1433" s="1" t="s">
        <v>187</v>
      </c>
      <c r="F1433" s="1" t="n">
        <v>2</v>
      </c>
      <c r="G1433" s="1" t="n">
        <v>0</v>
      </c>
      <c r="H1433" s="27" t="s">
        <v>242</v>
      </c>
      <c r="I1433" s="1" t="n">
        <v>2</v>
      </c>
      <c r="J1433" s="1" t="n">
        <v>1490.9</v>
      </c>
      <c r="K1433" s="1" t="n">
        <v>1621.9</v>
      </c>
      <c r="L1433" s="26" t="n">
        <v>0.261</v>
      </c>
      <c r="M1433" s="1" t="n">
        <v>35.1</v>
      </c>
      <c r="N1433" s="1" t="n">
        <v>29</v>
      </c>
      <c r="O1433" s="1" t="n">
        <v>1.33</v>
      </c>
      <c r="P1433" s="1" t="n">
        <v>1</v>
      </c>
      <c r="Q1433" s="1" t="n">
        <v>1.15</v>
      </c>
      <c r="R1433" s="1" t="n">
        <v>33</v>
      </c>
      <c r="S1433" s="1" t="n">
        <v>-21.4</v>
      </c>
      <c r="T1433" s="1" t="n">
        <v>1523.8</v>
      </c>
      <c r="U1433" s="1" t="n">
        <v>1600.4</v>
      </c>
      <c r="V1433" s="1" t="s">
        <v>405</v>
      </c>
      <c r="W1433" s="1" t="s">
        <v>762</v>
      </c>
    </row>
    <row r="1434" customFormat="false" ht="15" hidden="false" customHeight="true" outlineLevel="0" collapsed="false">
      <c r="A1434" s="1" t="n">
        <v>1433</v>
      </c>
      <c r="B1434" s="24" t="s">
        <v>1455</v>
      </c>
      <c r="C1434" s="1" t="s">
        <v>32</v>
      </c>
      <c r="D1434" s="1" t="s">
        <v>194</v>
      </c>
      <c r="E1434" s="1" t="s">
        <v>198</v>
      </c>
      <c r="F1434" s="1" t="n">
        <v>1</v>
      </c>
      <c r="G1434" s="1" t="n">
        <v>2</v>
      </c>
      <c r="H1434" s="28" t="s">
        <v>246</v>
      </c>
      <c r="I1434" s="1" t="n">
        <v>1</v>
      </c>
      <c r="J1434" s="1" t="n">
        <v>1448.1</v>
      </c>
      <c r="K1434" s="1" t="n">
        <v>1506.1</v>
      </c>
      <c r="L1434" s="26" t="n">
        <v>0.349</v>
      </c>
      <c r="M1434" s="1" t="n">
        <v>23.8</v>
      </c>
      <c r="N1434" s="1" t="n">
        <v>25</v>
      </c>
      <c r="O1434" s="1" t="n">
        <v>0.93</v>
      </c>
      <c r="P1434" s="1" t="n">
        <v>1.35</v>
      </c>
      <c r="Q1434" s="1" t="n">
        <v>1</v>
      </c>
      <c r="R1434" s="1" t="n">
        <v>-8.3</v>
      </c>
      <c r="S1434" s="1" t="n">
        <v>11.3</v>
      </c>
      <c r="T1434" s="1" t="n">
        <v>1439.8</v>
      </c>
      <c r="U1434" s="1" t="n">
        <v>1517.3</v>
      </c>
      <c r="V1434" s="1" t="s">
        <v>551</v>
      </c>
      <c r="W1434" s="1" t="s">
        <v>865</v>
      </c>
    </row>
    <row r="1435" customFormat="false" ht="15" hidden="false" customHeight="true" outlineLevel="0" collapsed="false">
      <c r="A1435" s="1" t="n">
        <v>1434</v>
      </c>
      <c r="B1435" s="24" t="s">
        <v>1455</v>
      </c>
      <c r="C1435" s="1" t="s">
        <v>32</v>
      </c>
      <c r="D1435" s="1" t="s">
        <v>184</v>
      </c>
      <c r="E1435" s="1" t="s">
        <v>188</v>
      </c>
      <c r="F1435" s="1" t="n">
        <v>0</v>
      </c>
      <c r="G1435" s="1" t="n">
        <v>0</v>
      </c>
      <c r="H1435" s="25" t="s">
        <v>239</v>
      </c>
      <c r="I1435" s="1" t="n">
        <v>0</v>
      </c>
      <c r="J1435" s="1" t="n">
        <v>1708.9</v>
      </c>
      <c r="K1435" s="1" t="n">
        <v>1533.9</v>
      </c>
      <c r="L1435" s="26" t="n">
        <v>0.673</v>
      </c>
      <c r="M1435" s="1" t="n">
        <v>20.7</v>
      </c>
      <c r="N1435" s="1" t="n">
        <v>25.3</v>
      </c>
      <c r="O1435" s="1" t="n">
        <v>1</v>
      </c>
      <c r="P1435" s="1" t="n">
        <v>0.9</v>
      </c>
      <c r="Q1435" s="1" t="n">
        <v>1</v>
      </c>
      <c r="R1435" s="1" t="n">
        <v>-3.6</v>
      </c>
      <c r="S1435" s="1" t="n">
        <v>4.4</v>
      </c>
      <c r="T1435" s="1" t="n">
        <v>1705.3</v>
      </c>
      <c r="U1435" s="1" t="n">
        <v>1538.2</v>
      </c>
      <c r="V1435" s="1" t="s">
        <v>498</v>
      </c>
      <c r="W1435" s="1" t="s">
        <v>547</v>
      </c>
    </row>
    <row r="1436" customFormat="false" ht="15" hidden="false" customHeight="true" outlineLevel="0" collapsed="false">
      <c r="A1436" s="1" t="n">
        <v>1435</v>
      </c>
      <c r="B1436" s="24" t="s">
        <v>1456</v>
      </c>
      <c r="C1436" s="1" t="s">
        <v>29</v>
      </c>
      <c r="D1436" s="1" t="s">
        <v>129</v>
      </c>
      <c r="E1436" s="1" t="s">
        <v>179</v>
      </c>
      <c r="F1436" s="1" t="n">
        <v>2</v>
      </c>
      <c r="G1436" s="1" t="n">
        <v>2</v>
      </c>
      <c r="H1436" s="25" t="s">
        <v>239</v>
      </c>
      <c r="I1436" s="1" t="n">
        <v>0</v>
      </c>
      <c r="J1436" s="1" t="n">
        <v>1593.6</v>
      </c>
      <c r="K1436" s="1" t="n">
        <v>1395.9</v>
      </c>
      <c r="L1436" s="26" t="n">
        <v>0.701</v>
      </c>
      <c r="M1436" s="1" t="n">
        <v>17.1</v>
      </c>
      <c r="N1436" s="1" t="n">
        <v>18.6</v>
      </c>
      <c r="O1436" s="1" t="n">
        <v>1</v>
      </c>
      <c r="P1436" s="1" t="n">
        <v>0.9</v>
      </c>
      <c r="Q1436" s="1" t="n">
        <v>1</v>
      </c>
      <c r="R1436" s="1" t="n">
        <v>-3.4</v>
      </c>
      <c r="S1436" s="1" t="n">
        <v>3.7</v>
      </c>
      <c r="T1436" s="1" t="n">
        <v>1590.2</v>
      </c>
      <c r="U1436" s="1" t="n">
        <v>1399.7</v>
      </c>
      <c r="V1436" s="1" t="s">
        <v>728</v>
      </c>
      <c r="W1436" s="1" t="s">
        <v>483</v>
      </c>
    </row>
    <row r="1437" customFormat="false" ht="15" hidden="false" customHeight="true" outlineLevel="0" collapsed="false">
      <c r="A1437" s="1" t="n">
        <v>1436</v>
      </c>
      <c r="B1437" s="24" t="s">
        <v>1456</v>
      </c>
      <c r="C1437" s="1" t="s">
        <v>29</v>
      </c>
      <c r="D1437" s="1" t="s">
        <v>133</v>
      </c>
      <c r="E1437" s="1" t="s">
        <v>138</v>
      </c>
      <c r="F1437" s="1" t="n">
        <v>0</v>
      </c>
      <c r="G1437" s="1" t="n">
        <v>3</v>
      </c>
      <c r="H1437" s="28" t="s">
        <v>246</v>
      </c>
      <c r="I1437" s="1" t="n">
        <v>3</v>
      </c>
      <c r="J1437" s="1" t="n">
        <v>1383.2</v>
      </c>
      <c r="K1437" s="1" t="n">
        <v>1624.2</v>
      </c>
      <c r="L1437" s="26" t="n">
        <v>0.158</v>
      </c>
      <c r="M1437" s="1" t="n">
        <v>19.8</v>
      </c>
      <c r="N1437" s="1" t="n">
        <v>32.4</v>
      </c>
      <c r="O1437" s="1" t="n">
        <v>0.7</v>
      </c>
      <c r="P1437" s="1" t="n">
        <v>1.35</v>
      </c>
      <c r="Q1437" s="1" t="n">
        <v>1.3</v>
      </c>
      <c r="R1437" s="1" t="n">
        <v>-3.1</v>
      </c>
      <c r="S1437" s="1" t="n">
        <v>14.8</v>
      </c>
      <c r="T1437" s="1" t="n">
        <v>1380</v>
      </c>
      <c r="U1437" s="1" t="n">
        <v>1639.1</v>
      </c>
      <c r="V1437" s="1" t="s">
        <v>489</v>
      </c>
      <c r="W1437" s="1" t="s">
        <v>629</v>
      </c>
    </row>
    <row r="1438" customFormat="false" ht="15" hidden="false" customHeight="true" outlineLevel="0" collapsed="false">
      <c r="A1438" s="1" t="n">
        <v>1437</v>
      </c>
      <c r="B1438" s="24" t="s">
        <v>1456</v>
      </c>
      <c r="C1438" s="1" t="s">
        <v>29</v>
      </c>
      <c r="D1438" s="1" t="s">
        <v>126</v>
      </c>
      <c r="E1438" s="1" t="s">
        <v>128</v>
      </c>
      <c r="F1438" s="1" t="n">
        <v>0</v>
      </c>
      <c r="G1438" s="1" t="n">
        <v>1</v>
      </c>
      <c r="H1438" s="28" t="s">
        <v>246</v>
      </c>
      <c r="I1438" s="1" t="n">
        <v>1</v>
      </c>
      <c r="J1438" s="1" t="n">
        <v>1645.1</v>
      </c>
      <c r="K1438" s="1" t="n">
        <v>1558</v>
      </c>
      <c r="L1438" s="26" t="n">
        <v>0.553</v>
      </c>
      <c r="M1438" s="1" t="n">
        <v>36.2</v>
      </c>
      <c r="N1438" s="1" t="n">
        <v>37.8</v>
      </c>
      <c r="O1438" s="1" t="n">
        <v>1.22</v>
      </c>
      <c r="P1438" s="1" t="n">
        <v>1.35</v>
      </c>
      <c r="Q1438" s="1" t="n">
        <v>1</v>
      </c>
      <c r="R1438" s="1" t="n">
        <v>-20</v>
      </c>
      <c r="S1438" s="1" t="n">
        <v>24.7</v>
      </c>
      <c r="T1438" s="1" t="n">
        <v>1625.1</v>
      </c>
      <c r="U1438" s="1" t="n">
        <v>1582.7</v>
      </c>
      <c r="V1438" s="1" t="s">
        <v>580</v>
      </c>
      <c r="W1438" s="1" t="s">
        <v>1114</v>
      </c>
    </row>
    <row r="1439" customFormat="false" ht="15" hidden="false" customHeight="true" outlineLevel="0" collapsed="false">
      <c r="A1439" s="1" t="n">
        <v>1438</v>
      </c>
      <c r="B1439" s="24" t="s">
        <v>1457</v>
      </c>
      <c r="C1439" s="1" t="s">
        <v>30</v>
      </c>
      <c r="D1439" s="1" t="s">
        <v>115</v>
      </c>
      <c r="E1439" s="1" t="s">
        <v>123</v>
      </c>
      <c r="F1439" s="1" t="n">
        <v>1</v>
      </c>
      <c r="G1439" s="1" t="n">
        <v>3</v>
      </c>
      <c r="H1439" s="28" t="s">
        <v>246</v>
      </c>
      <c r="I1439" s="1" t="n">
        <v>2</v>
      </c>
      <c r="J1439" s="1" t="n">
        <v>1583.6</v>
      </c>
      <c r="K1439" s="1" t="n">
        <v>1470.8</v>
      </c>
      <c r="L1439" s="26" t="n">
        <v>0.589</v>
      </c>
      <c r="M1439" s="1" t="n">
        <v>41.6</v>
      </c>
      <c r="N1439" s="1" t="n">
        <v>39.8</v>
      </c>
      <c r="O1439" s="1" t="n">
        <v>1.28</v>
      </c>
      <c r="P1439" s="1" t="n">
        <v>1.35</v>
      </c>
      <c r="Q1439" s="1" t="n">
        <v>1.15</v>
      </c>
      <c r="R1439" s="1" t="n">
        <v>-24.5</v>
      </c>
      <c r="S1439" s="1" t="n">
        <v>31.4</v>
      </c>
      <c r="T1439" s="1" t="n">
        <v>1559.1</v>
      </c>
      <c r="U1439" s="1" t="n">
        <v>1502.2</v>
      </c>
      <c r="V1439" s="1" t="s">
        <v>558</v>
      </c>
      <c r="W1439" s="1" t="s">
        <v>668</v>
      </c>
    </row>
    <row r="1440" customFormat="false" ht="15" hidden="false" customHeight="true" outlineLevel="0" collapsed="false">
      <c r="A1440" s="1" t="n">
        <v>1439</v>
      </c>
      <c r="B1440" s="24" t="s">
        <v>1458</v>
      </c>
      <c r="C1440" s="1" t="s">
        <v>33</v>
      </c>
      <c r="D1440" s="1" t="s">
        <v>149</v>
      </c>
      <c r="E1440" s="1" t="s">
        <v>135</v>
      </c>
      <c r="F1440" s="1" t="n">
        <v>3</v>
      </c>
      <c r="G1440" s="1" t="n">
        <v>0</v>
      </c>
      <c r="H1440" s="27" t="s">
        <v>242</v>
      </c>
      <c r="I1440" s="1" t="n">
        <v>3</v>
      </c>
      <c r="J1440" s="1" t="n">
        <v>1618.3</v>
      </c>
      <c r="K1440" s="1" t="n">
        <v>1609.6</v>
      </c>
      <c r="L1440" s="26" t="n">
        <v>0.441</v>
      </c>
      <c r="M1440" s="1" t="n">
        <v>32.5</v>
      </c>
      <c r="N1440" s="1" t="n">
        <v>20.8</v>
      </c>
      <c r="O1440" s="1" t="n">
        <v>0.99</v>
      </c>
      <c r="P1440" s="1" t="n">
        <v>1</v>
      </c>
      <c r="Q1440" s="1" t="n">
        <v>1.3</v>
      </c>
      <c r="R1440" s="1" t="n">
        <v>28</v>
      </c>
      <c r="S1440" s="1" t="n">
        <v>-11.6</v>
      </c>
      <c r="T1440" s="1" t="n">
        <v>1646.2</v>
      </c>
      <c r="U1440" s="1" t="n">
        <v>1598</v>
      </c>
      <c r="V1440" s="1" t="s">
        <v>469</v>
      </c>
      <c r="W1440" s="1" t="s">
        <v>466</v>
      </c>
    </row>
    <row r="1441" customFormat="false" ht="15" hidden="false" customHeight="true" outlineLevel="0" collapsed="false">
      <c r="A1441" s="1" t="n">
        <v>1440</v>
      </c>
      <c r="B1441" s="24" t="s">
        <v>1459</v>
      </c>
      <c r="C1441" s="1" t="s">
        <v>31</v>
      </c>
      <c r="D1441" s="1" t="s">
        <v>19</v>
      </c>
      <c r="E1441" s="1" t="s">
        <v>168</v>
      </c>
      <c r="F1441" s="1" t="n">
        <v>3</v>
      </c>
      <c r="G1441" s="1" t="n">
        <v>1</v>
      </c>
      <c r="H1441" s="27" t="s">
        <v>242</v>
      </c>
      <c r="I1441" s="1" t="n">
        <v>2</v>
      </c>
      <c r="J1441" s="1" t="n">
        <v>1724.6</v>
      </c>
      <c r="K1441" s="1" t="n">
        <v>1490.9</v>
      </c>
      <c r="L1441" s="26" t="n">
        <v>0.742</v>
      </c>
      <c r="M1441" s="1" t="n">
        <v>17.9</v>
      </c>
      <c r="N1441" s="1" t="n">
        <v>15.5</v>
      </c>
      <c r="O1441" s="1" t="n">
        <v>0.71</v>
      </c>
      <c r="P1441" s="1" t="n">
        <v>1</v>
      </c>
      <c r="Q1441" s="1" t="n">
        <v>1.15</v>
      </c>
      <c r="R1441" s="1" t="n">
        <v>8.2</v>
      </c>
      <c r="S1441" s="1" t="n">
        <v>-4</v>
      </c>
      <c r="T1441" s="1" t="n">
        <v>1732.8</v>
      </c>
      <c r="U1441" s="1" t="n">
        <v>1486.9</v>
      </c>
      <c r="V1441" s="1" t="s">
        <v>575</v>
      </c>
      <c r="W1441" s="1" t="s">
        <v>609</v>
      </c>
    </row>
    <row r="1442" customFormat="false" ht="15" hidden="false" customHeight="true" outlineLevel="0" collapsed="false">
      <c r="A1442" s="1" t="n">
        <v>1441</v>
      </c>
      <c r="B1442" s="24" t="s">
        <v>1460</v>
      </c>
      <c r="C1442" s="1" t="s">
        <v>32</v>
      </c>
      <c r="D1442" s="1" t="s">
        <v>15</v>
      </c>
      <c r="E1442" s="1" t="s">
        <v>195</v>
      </c>
      <c r="F1442" s="1" t="n">
        <v>2</v>
      </c>
      <c r="G1442" s="1" t="n">
        <v>2</v>
      </c>
      <c r="H1442" s="25" t="s">
        <v>239</v>
      </c>
      <c r="I1442" s="1" t="n">
        <v>0</v>
      </c>
      <c r="J1442" s="1" t="n">
        <v>1759.8</v>
      </c>
      <c r="K1442" s="1" t="n">
        <v>1590.6</v>
      </c>
      <c r="L1442" s="26" t="n">
        <v>0.665</v>
      </c>
      <c r="M1442" s="1" t="n">
        <v>18.8</v>
      </c>
      <c r="N1442" s="1" t="n">
        <v>24</v>
      </c>
      <c r="O1442" s="1" t="n">
        <v>1</v>
      </c>
      <c r="P1442" s="1" t="n">
        <v>0.9</v>
      </c>
      <c r="Q1442" s="1" t="n">
        <v>1</v>
      </c>
      <c r="R1442" s="1" t="n">
        <v>-3.1</v>
      </c>
      <c r="S1442" s="1" t="n">
        <v>4</v>
      </c>
      <c r="T1442" s="1" t="n">
        <v>1756.7</v>
      </c>
      <c r="U1442" s="1" t="n">
        <v>1594.6</v>
      </c>
      <c r="V1442" s="1" t="s">
        <v>509</v>
      </c>
      <c r="W1442" s="1" t="s">
        <v>1050</v>
      </c>
    </row>
    <row r="1443" customFormat="false" ht="15" hidden="false" customHeight="true" outlineLevel="0" collapsed="false">
      <c r="A1443" s="1" t="n">
        <v>1442</v>
      </c>
      <c r="B1443" s="24" t="s">
        <v>1460</v>
      </c>
      <c r="C1443" s="1" t="s">
        <v>29</v>
      </c>
      <c r="D1443" s="1" t="s">
        <v>130</v>
      </c>
      <c r="E1443" s="1" t="s">
        <v>152</v>
      </c>
      <c r="F1443" s="1" t="n">
        <v>1</v>
      </c>
      <c r="G1443" s="1" t="n">
        <v>1</v>
      </c>
      <c r="H1443" s="25" t="s">
        <v>239</v>
      </c>
      <c r="I1443" s="1" t="n">
        <v>0</v>
      </c>
      <c r="J1443" s="1" t="n">
        <v>1678</v>
      </c>
      <c r="K1443" s="1" t="n">
        <v>1564.4</v>
      </c>
      <c r="L1443" s="26" t="n">
        <v>0.591</v>
      </c>
      <c r="M1443" s="1" t="n">
        <v>18</v>
      </c>
      <c r="N1443" s="1" t="n">
        <v>23</v>
      </c>
      <c r="O1443" s="1" t="n">
        <v>1</v>
      </c>
      <c r="P1443" s="1" t="n">
        <v>0.9</v>
      </c>
      <c r="Q1443" s="1" t="n">
        <v>1</v>
      </c>
      <c r="R1443" s="1" t="n">
        <v>-1.6</v>
      </c>
      <c r="S1443" s="1" t="n">
        <v>2.1</v>
      </c>
      <c r="T1443" s="1" t="n">
        <v>1676.3</v>
      </c>
      <c r="U1443" s="1" t="n">
        <v>1566.4</v>
      </c>
      <c r="V1443" s="1" t="s">
        <v>706</v>
      </c>
      <c r="W1443" s="1" t="s">
        <v>836</v>
      </c>
    </row>
    <row r="1444" customFormat="false" ht="15" hidden="false" customHeight="true" outlineLevel="0" collapsed="false">
      <c r="A1444" s="1" t="n">
        <v>1443</v>
      </c>
      <c r="B1444" s="24" t="s">
        <v>1460</v>
      </c>
      <c r="C1444" s="1" t="s">
        <v>30</v>
      </c>
      <c r="D1444" s="1" t="s">
        <v>118</v>
      </c>
      <c r="E1444" s="1" t="s">
        <v>176</v>
      </c>
      <c r="F1444" s="1" t="n">
        <v>0</v>
      </c>
      <c r="G1444" s="1" t="n">
        <v>2</v>
      </c>
      <c r="H1444" s="28" t="s">
        <v>246</v>
      </c>
      <c r="I1444" s="1" t="n">
        <v>2</v>
      </c>
      <c r="J1444" s="1" t="n">
        <v>1569.2</v>
      </c>
      <c r="K1444" s="1" t="n">
        <v>1557.9</v>
      </c>
      <c r="L1444" s="26" t="n">
        <v>0.444</v>
      </c>
      <c r="M1444" s="1" t="n">
        <v>33.4</v>
      </c>
      <c r="N1444" s="1" t="n">
        <v>36.7</v>
      </c>
      <c r="O1444" s="1" t="n">
        <v>1.03</v>
      </c>
      <c r="P1444" s="1" t="n">
        <v>1.35</v>
      </c>
      <c r="Q1444" s="1" t="n">
        <v>1.15</v>
      </c>
      <c r="R1444" s="1" t="n">
        <v>-14.8</v>
      </c>
      <c r="S1444" s="1" t="n">
        <v>23.7</v>
      </c>
      <c r="T1444" s="1" t="n">
        <v>1554.4</v>
      </c>
      <c r="U1444" s="1" t="n">
        <v>1581.6</v>
      </c>
      <c r="V1444" s="1" t="s">
        <v>539</v>
      </c>
      <c r="W1444" s="1" t="s">
        <v>543</v>
      </c>
    </row>
    <row r="1445" customFormat="false" ht="15" hidden="false" customHeight="true" outlineLevel="0" collapsed="false">
      <c r="A1445" s="1" t="n">
        <v>1444</v>
      </c>
      <c r="B1445" s="24" t="s">
        <v>1461</v>
      </c>
      <c r="C1445" s="1" t="s">
        <v>33</v>
      </c>
      <c r="D1445" s="1" t="s">
        <v>158</v>
      </c>
      <c r="E1445" s="1" t="s">
        <v>144</v>
      </c>
      <c r="F1445" s="1" t="n">
        <v>1</v>
      </c>
      <c r="G1445" s="1" t="n">
        <v>2</v>
      </c>
      <c r="H1445" s="28" t="s">
        <v>246</v>
      </c>
      <c r="I1445" s="1" t="n">
        <v>1</v>
      </c>
      <c r="J1445" s="1" t="n">
        <v>1556.7</v>
      </c>
      <c r="K1445" s="1" t="n">
        <v>1597.6</v>
      </c>
      <c r="L1445" s="26" t="n">
        <v>0.372</v>
      </c>
      <c r="M1445" s="1" t="n">
        <v>20.7</v>
      </c>
      <c r="N1445" s="1" t="n">
        <v>21.8</v>
      </c>
      <c r="O1445" s="1" t="n">
        <v>0.95</v>
      </c>
      <c r="P1445" s="1" t="n">
        <v>1.35</v>
      </c>
      <c r="Q1445" s="1" t="n">
        <v>1</v>
      </c>
      <c r="R1445" s="1" t="n">
        <v>-7.7</v>
      </c>
      <c r="S1445" s="1" t="n">
        <v>10.3</v>
      </c>
      <c r="T1445" s="1" t="n">
        <v>1549</v>
      </c>
      <c r="U1445" s="1" t="n">
        <v>1607.9</v>
      </c>
      <c r="V1445" s="1" t="s">
        <v>666</v>
      </c>
      <c r="W1445" s="1" t="s">
        <v>491</v>
      </c>
    </row>
    <row r="1446" customFormat="false" ht="15" hidden="false" customHeight="true" outlineLevel="0" collapsed="false">
      <c r="A1446" s="1" t="n">
        <v>1445</v>
      </c>
      <c r="B1446" s="24" t="s">
        <v>1462</v>
      </c>
      <c r="C1446" s="1" t="s">
        <v>31</v>
      </c>
      <c r="D1446" s="1" t="s">
        <v>177</v>
      </c>
      <c r="E1446" s="1" t="s">
        <v>174</v>
      </c>
      <c r="F1446" s="1" t="n">
        <v>2</v>
      </c>
      <c r="G1446" s="1" t="n">
        <v>1</v>
      </c>
      <c r="H1446" s="27" t="s">
        <v>242</v>
      </c>
      <c r="I1446" s="1" t="n">
        <v>1</v>
      </c>
      <c r="J1446" s="1" t="n">
        <v>1656</v>
      </c>
      <c r="K1446" s="1" t="n">
        <v>1451.6</v>
      </c>
      <c r="L1446" s="26" t="n">
        <v>0.709</v>
      </c>
      <c r="M1446" s="1" t="n">
        <v>14.9</v>
      </c>
      <c r="N1446" s="1" t="n">
        <v>12</v>
      </c>
      <c r="O1446" s="1" t="n">
        <v>0.74</v>
      </c>
      <c r="P1446" s="1" t="n">
        <v>1</v>
      </c>
      <c r="Q1446" s="1" t="n">
        <v>1</v>
      </c>
      <c r="R1446" s="1" t="n">
        <v>5.8</v>
      </c>
      <c r="S1446" s="1" t="n">
        <v>-3.5</v>
      </c>
      <c r="T1446" s="1" t="n">
        <v>1661.8</v>
      </c>
      <c r="U1446" s="1" t="n">
        <v>1448.1</v>
      </c>
      <c r="V1446" s="1" t="s">
        <v>753</v>
      </c>
      <c r="W1446" s="1" t="s">
        <v>445</v>
      </c>
    </row>
    <row r="1447" customFormat="false" ht="15" hidden="false" customHeight="true" outlineLevel="0" collapsed="false">
      <c r="A1447" s="1" t="n">
        <v>1446</v>
      </c>
      <c r="B1447" s="24" t="s">
        <v>1463</v>
      </c>
      <c r="C1447" s="1" t="s">
        <v>30</v>
      </c>
      <c r="D1447" s="1" t="s">
        <v>142</v>
      </c>
      <c r="E1447" s="1" t="s">
        <v>16</v>
      </c>
      <c r="F1447" s="1" t="n">
        <v>0</v>
      </c>
      <c r="G1447" s="1" t="n">
        <v>1</v>
      </c>
      <c r="H1447" s="28" t="s">
        <v>246</v>
      </c>
      <c r="I1447" s="1" t="n">
        <v>1</v>
      </c>
      <c r="J1447" s="1" t="n">
        <v>1491.7</v>
      </c>
      <c r="K1447" s="1" t="n">
        <v>1748.9</v>
      </c>
      <c r="L1447" s="26" t="n">
        <v>0.146</v>
      </c>
      <c r="M1447" s="1" t="n">
        <v>15.6</v>
      </c>
      <c r="N1447" s="1" t="n">
        <v>24.2</v>
      </c>
      <c r="O1447" s="1" t="n">
        <v>0.68</v>
      </c>
      <c r="P1447" s="1" t="n">
        <v>1.35</v>
      </c>
      <c r="Q1447" s="1" t="n">
        <v>1</v>
      </c>
      <c r="R1447" s="1" t="n">
        <v>-2.3</v>
      </c>
      <c r="S1447" s="1" t="n">
        <v>6</v>
      </c>
      <c r="T1447" s="1" t="n">
        <v>1489.4</v>
      </c>
      <c r="U1447" s="1" t="n">
        <v>1754.8</v>
      </c>
      <c r="V1447" s="1" t="s">
        <v>445</v>
      </c>
      <c r="W1447" s="1" t="s">
        <v>575</v>
      </c>
    </row>
    <row r="1448" customFormat="false" ht="15" hidden="false" customHeight="true" outlineLevel="0" collapsed="false">
      <c r="A1448" s="1" t="n">
        <v>1447</v>
      </c>
      <c r="B1448" s="24" t="s">
        <v>1464</v>
      </c>
      <c r="C1448" s="1" t="s">
        <v>33</v>
      </c>
      <c r="D1448" s="1" t="s">
        <v>161</v>
      </c>
      <c r="E1448" s="1" t="s">
        <v>155</v>
      </c>
      <c r="F1448" s="1" t="n">
        <v>2</v>
      </c>
      <c r="G1448" s="1" t="n">
        <v>2</v>
      </c>
      <c r="H1448" s="25" t="s">
        <v>239</v>
      </c>
      <c r="I1448" s="1" t="n">
        <v>0</v>
      </c>
      <c r="J1448" s="1" t="n">
        <v>1664.5</v>
      </c>
      <c r="K1448" s="1" t="n">
        <v>1606.7</v>
      </c>
      <c r="L1448" s="26" t="n">
        <v>0.511</v>
      </c>
      <c r="M1448" s="1" t="n">
        <v>20.5</v>
      </c>
      <c r="N1448" s="1" t="n">
        <v>18.6</v>
      </c>
      <c r="O1448" s="1" t="n">
        <v>1</v>
      </c>
      <c r="P1448" s="1" t="n">
        <v>0.9</v>
      </c>
      <c r="Q1448" s="1" t="n">
        <v>1</v>
      </c>
      <c r="R1448" s="1" t="n">
        <v>-0.2</v>
      </c>
      <c r="S1448" s="1" t="n">
        <v>0.2</v>
      </c>
      <c r="T1448" s="1" t="n">
        <v>1664.2</v>
      </c>
      <c r="U1448" s="1" t="n">
        <v>1606.9</v>
      </c>
      <c r="V1448" s="1" t="s">
        <v>510</v>
      </c>
      <c r="W1448" s="1" t="s">
        <v>474</v>
      </c>
    </row>
    <row r="1449" customFormat="false" ht="15" hidden="false" customHeight="true" outlineLevel="0" collapsed="false">
      <c r="A1449" s="1" t="n">
        <v>1448</v>
      </c>
      <c r="B1449" s="24" t="s">
        <v>1465</v>
      </c>
      <c r="C1449" s="1" t="s">
        <v>31</v>
      </c>
      <c r="D1449" s="1" t="s">
        <v>24</v>
      </c>
      <c r="E1449" s="1" t="s">
        <v>164</v>
      </c>
      <c r="F1449" s="1" t="n">
        <v>2</v>
      </c>
      <c r="G1449" s="1" t="n">
        <v>0</v>
      </c>
      <c r="H1449" s="27" t="s">
        <v>242</v>
      </c>
      <c r="I1449" s="1" t="n">
        <v>2</v>
      </c>
      <c r="J1449" s="1" t="n">
        <v>1675</v>
      </c>
      <c r="K1449" s="1" t="n">
        <v>1661.1</v>
      </c>
      <c r="L1449" s="26" t="n">
        <v>0.448</v>
      </c>
      <c r="M1449" s="1" t="n">
        <v>22.1</v>
      </c>
      <c r="N1449" s="1" t="n">
        <v>24.7</v>
      </c>
      <c r="O1449" s="1" t="n">
        <v>0.98</v>
      </c>
      <c r="P1449" s="1" t="n">
        <v>1</v>
      </c>
      <c r="Q1449" s="1" t="n">
        <v>1.15</v>
      </c>
      <c r="R1449" s="1" t="n">
        <v>16.6</v>
      </c>
      <c r="S1449" s="1" t="n">
        <v>-13.6</v>
      </c>
      <c r="T1449" s="1" t="n">
        <v>1691.6</v>
      </c>
      <c r="U1449" s="1" t="n">
        <v>1647.5</v>
      </c>
      <c r="V1449" s="1" t="s">
        <v>651</v>
      </c>
      <c r="W1449" s="1" t="s">
        <v>689</v>
      </c>
    </row>
    <row r="1450" customFormat="false" ht="15" hidden="false" customHeight="true" outlineLevel="0" collapsed="false">
      <c r="A1450" s="1" t="n">
        <v>1449</v>
      </c>
      <c r="B1450" s="24" t="s">
        <v>1466</v>
      </c>
      <c r="C1450" s="1" t="s">
        <v>30</v>
      </c>
      <c r="D1450" s="1" t="s">
        <v>141</v>
      </c>
      <c r="E1450" s="1" t="s">
        <v>117</v>
      </c>
      <c r="F1450" s="1" t="n">
        <v>2</v>
      </c>
      <c r="G1450" s="1" t="n">
        <v>1</v>
      </c>
      <c r="H1450" s="27" t="s">
        <v>242</v>
      </c>
      <c r="I1450" s="1" t="n">
        <v>1</v>
      </c>
      <c r="J1450" s="1" t="n">
        <v>1512.6</v>
      </c>
      <c r="K1450" s="1" t="n">
        <v>1500.7</v>
      </c>
      <c r="L1450" s="26" t="n">
        <v>0.445</v>
      </c>
      <c r="M1450" s="1" t="n">
        <v>19.7</v>
      </c>
      <c r="N1450" s="1" t="n">
        <v>18.7</v>
      </c>
      <c r="O1450" s="1" t="n">
        <v>0.99</v>
      </c>
      <c r="P1450" s="1" t="n">
        <v>1</v>
      </c>
      <c r="Q1450" s="1" t="n">
        <v>1</v>
      </c>
      <c r="R1450" s="1" t="n">
        <v>12.9</v>
      </c>
      <c r="S1450" s="1" t="n">
        <v>-10.4</v>
      </c>
      <c r="T1450" s="1" t="n">
        <v>1525.5</v>
      </c>
      <c r="U1450" s="1" t="n">
        <v>1490.3</v>
      </c>
      <c r="V1450" s="1" t="s">
        <v>688</v>
      </c>
      <c r="W1450" s="1" t="s">
        <v>462</v>
      </c>
    </row>
    <row r="1451" customFormat="false" ht="15" hidden="false" customHeight="true" outlineLevel="0" collapsed="false">
      <c r="A1451" s="1" t="n">
        <v>1450</v>
      </c>
      <c r="B1451" s="24" t="s">
        <v>1467</v>
      </c>
      <c r="C1451" s="1" t="s">
        <v>33</v>
      </c>
      <c r="D1451" s="1" t="s">
        <v>150</v>
      </c>
      <c r="E1451" s="1" t="s">
        <v>134</v>
      </c>
      <c r="F1451" s="1" t="n">
        <v>3</v>
      </c>
      <c r="G1451" s="1" t="n">
        <v>3</v>
      </c>
      <c r="H1451" s="25" t="s">
        <v>239</v>
      </c>
      <c r="I1451" s="1" t="n">
        <v>0</v>
      </c>
      <c r="J1451" s="1" t="n">
        <v>1458.6</v>
      </c>
      <c r="K1451" s="1" t="n">
        <v>1606.8</v>
      </c>
      <c r="L1451" s="26" t="n">
        <v>0.242</v>
      </c>
      <c r="M1451" s="1" t="n">
        <v>18.6</v>
      </c>
      <c r="N1451" s="1" t="n">
        <v>24</v>
      </c>
      <c r="O1451" s="1" t="n">
        <v>1</v>
      </c>
      <c r="P1451" s="1" t="n">
        <v>1.15</v>
      </c>
      <c r="Q1451" s="1" t="n">
        <v>1</v>
      </c>
      <c r="R1451" s="1" t="n">
        <v>4.8</v>
      </c>
      <c r="S1451" s="1" t="n">
        <v>-6.2</v>
      </c>
      <c r="T1451" s="1" t="n">
        <v>1463.4</v>
      </c>
      <c r="U1451" s="1" t="n">
        <v>1600.6</v>
      </c>
      <c r="V1451" s="1" t="s">
        <v>507</v>
      </c>
      <c r="W1451" s="1" t="s">
        <v>547</v>
      </c>
    </row>
    <row r="1452" customFormat="false" ht="15" hidden="false" customHeight="true" outlineLevel="0" collapsed="false">
      <c r="A1452" s="1" t="n">
        <v>1451</v>
      </c>
      <c r="B1452" s="24" t="s">
        <v>1467</v>
      </c>
      <c r="C1452" s="1" t="s">
        <v>29</v>
      </c>
      <c r="D1452" s="1" t="s">
        <v>162</v>
      </c>
      <c r="E1452" s="1" t="s">
        <v>125</v>
      </c>
      <c r="F1452" s="1" t="n">
        <v>2</v>
      </c>
      <c r="G1452" s="1" t="n">
        <v>2</v>
      </c>
      <c r="H1452" s="25" t="s">
        <v>239</v>
      </c>
      <c r="I1452" s="1" t="n">
        <v>0</v>
      </c>
      <c r="J1452" s="1" t="n">
        <v>1588.5</v>
      </c>
      <c r="K1452" s="1" t="n">
        <v>1441.8</v>
      </c>
      <c r="L1452" s="26" t="n">
        <v>0.636</v>
      </c>
      <c r="M1452" s="1" t="n">
        <v>18.8</v>
      </c>
      <c r="N1452" s="1" t="n">
        <v>18.6</v>
      </c>
      <c r="O1452" s="1" t="n">
        <v>1</v>
      </c>
      <c r="P1452" s="1" t="n">
        <v>0.9</v>
      </c>
      <c r="Q1452" s="1" t="n">
        <v>1</v>
      </c>
      <c r="R1452" s="1" t="n">
        <v>-2.6</v>
      </c>
      <c r="S1452" s="1" t="n">
        <v>2.5</v>
      </c>
      <c r="T1452" s="1" t="n">
        <v>1585.9</v>
      </c>
      <c r="U1452" s="1" t="n">
        <v>1444.3</v>
      </c>
      <c r="V1452" s="1" t="s">
        <v>708</v>
      </c>
      <c r="W1452" s="1" t="s">
        <v>615</v>
      </c>
    </row>
    <row r="1453" customFormat="false" ht="15" hidden="false" customHeight="true" outlineLevel="0" collapsed="false">
      <c r="A1453" s="1" t="n">
        <v>1452</v>
      </c>
      <c r="B1453" s="24" t="s">
        <v>1467</v>
      </c>
      <c r="C1453" s="1" t="s">
        <v>31</v>
      </c>
      <c r="D1453" s="1" t="s">
        <v>140</v>
      </c>
      <c r="E1453" s="1" t="s">
        <v>139</v>
      </c>
      <c r="F1453" s="1" t="n">
        <v>0</v>
      </c>
      <c r="G1453" s="1" t="n">
        <v>0</v>
      </c>
      <c r="H1453" s="25" t="s">
        <v>239</v>
      </c>
      <c r="I1453" s="1" t="n">
        <v>0</v>
      </c>
      <c r="J1453" s="1" t="n">
        <v>1630.1</v>
      </c>
      <c r="K1453" s="1" t="n">
        <v>1474.5</v>
      </c>
      <c r="L1453" s="26" t="n">
        <v>0.647</v>
      </c>
      <c r="M1453" s="1" t="n">
        <v>19.8</v>
      </c>
      <c r="N1453" s="1" t="n">
        <v>23</v>
      </c>
      <c r="O1453" s="1" t="n">
        <v>1</v>
      </c>
      <c r="P1453" s="1" t="n">
        <v>0.9</v>
      </c>
      <c r="Q1453" s="1" t="n">
        <v>1</v>
      </c>
      <c r="R1453" s="1" t="n">
        <v>-2.9</v>
      </c>
      <c r="S1453" s="1" t="n">
        <v>3.4</v>
      </c>
      <c r="T1453" s="1" t="n">
        <v>1627.1</v>
      </c>
      <c r="U1453" s="1" t="n">
        <v>1477.9</v>
      </c>
      <c r="V1453" s="1" t="s">
        <v>662</v>
      </c>
      <c r="W1453" s="1" t="s">
        <v>699</v>
      </c>
    </row>
    <row r="1454" customFormat="false" ht="15" hidden="false" customHeight="true" outlineLevel="0" collapsed="false">
      <c r="A1454" s="1" t="n">
        <v>1453</v>
      </c>
      <c r="B1454" s="24" t="s">
        <v>1467</v>
      </c>
      <c r="C1454" s="1" t="s">
        <v>31</v>
      </c>
      <c r="D1454" s="1" t="s">
        <v>163</v>
      </c>
      <c r="E1454" s="1" t="s">
        <v>136</v>
      </c>
      <c r="F1454" s="1" t="n">
        <v>0</v>
      </c>
      <c r="G1454" s="1" t="n">
        <v>0</v>
      </c>
      <c r="H1454" s="25" t="s">
        <v>239</v>
      </c>
      <c r="I1454" s="1" t="n">
        <v>0</v>
      </c>
      <c r="J1454" s="1" t="n">
        <v>1505.1</v>
      </c>
      <c r="K1454" s="1" t="n">
        <v>1542</v>
      </c>
      <c r="L1454" s="26" t="n">
        <v>0.378</v>
      </c>
      <c r="M1454" s="1" t="n">
        <v>23</v>
      </c>
      <c r="N1454" s="1" t="n">
        <v>23</v>
      </c>
      <c r="O1454" s="1" t="n">
        <v>1</v>
      </c>
      <c r="P1454" s="1" t="n">
        <v>1.15</v>
      </c>
      <c r="Q1454" s="1" t="n">
        <v>1</v>
      </c>
      <c r="R1454" s="1" t="n">
        <v>2.8</v>
      </c>
      <c r="S1454" s="1" t="n">
        <v>-2.8</v>
      </c>
      <c r="T1454" s="1" t="n">
        <v>1508</v>
      </c>
      <c r="U1454" s="1" t="n">
        <v>1539.2</v>
      </c>
      <c r="V1454" s="1" t="s">
        <v>599</v>
      </c>
      <c r="W1454" s="1" t="s">
        <v>602</v>
      </c>
    </row>
    <row r="1455" customFormat="false" ht="15" hidden="false" customHeight="true" outlineLevel="0" collapsed="false">
      <c r="A1455" s="1" t="n">
        <v>1454</v>
      </c>
      <c r="B1455" s="24" t="s">
        <v>1467</v>
      </c>
      <c r="C1455" s="1" t="s">
        <v>29</v>
      </c>
      <c r="D1455" s="1" t="s">
        <v>131</v>
      </c>
      <c r="E1455" s="1" t="s">
        <v>180</v>
      </c>
      <c r="F1455" s="1" t="n">
        <v>4</v>
      </c>
      <c r="G1455" s="1" t="n">
        <v>2</v>
      </c>
      <c r="H1455" s="27" t="s">
        <v>242</v>
      </c>
      <c r="I1455" s="1" t="n">
        <v>2</v>
      </c>
      <c r="J1455" s="1" t="n">
        <v>1549.6</v>
      </c>
      <c r="K1455" s="1" t="n">
        <v>1542.9</v>
      </c>
      <c r="L1455" s="26" t="n">
        <v>0.438</v>
      </c>
      <c r="M1455" s="1" t="n">
        <v>23.8</v>
      </c>
      <c r="N1455" s="1" t="n">
        <v>18.4</v>
      </c>
      <c r="O1455" s="1" t="n">
        <v>0.99</v>
      </c>
      <c r="P1455" s="1" t="n">
        <v>1</v>
      </c>
      <c r="Q1455" s="1" t="n">
        <v>1.15</v>
      </c>
      <c r="R1455" s="1" t="n">
        <v>18.2</v>
      </c>
      <c r="S1455" s="1" t="n">
        <v>-10.4</v>
      </c>
      <c r="T1455" s="1" t="n">
        <v>1567.8</v>
      </c>
      <c r="U1455" s="1" t="n">
        <v>1532.6</v>
      </c>
      <c r="V1455" s="1" t="s">
        <v>557</v>
      </c>
      <c r="W1455" s="1" t="s">
        <v>626</v>
      </c>
    </row>
    <row r="1456" customFormat="false" ht="15" hidden="false" customHeight="true" outlineLevel="0" collapsed="false">
      <c r="A1456" s="1" t="n">
        <v>1455</v>
      </c>
      <c r="B1456" s="24" t="s">
        <v>1467</v>
      </c>
      <c r="C1456" s="1" t="s">
        <v>29</v>
      </c>
      <c r="D1456" s="1" t="s">
        <v>21</v>
      </c>
      <c r="E1456" s="1" t="s">
        <v>137</v>
      </c>
      <c r="F1456" s="1" t="n">
        <v>2</v>
      </c>
      <c r="G1456" s="1" t="n">
        <v>1</v>
      </c>
      <c r="H1456" s="27" t="s">
        <v>242</v>
      </c>
      <c r="I1456" s="1" t="n">
        <v>1</v>
      </c>
      <c r="J1456" s="1" t="n">
        <v>1749</v>
      </c>
      <c r="K1456" s="1" t="n">
        <v>1520.6</v>
      </c>
      <c r="L1456" s="26" t="n">
        <v>0.736</v>
      </c>
      <c r="M1456" s="1" t="n">
        <v>16.4</v>
      </c>
      <c r="N1456" s="1" t="n">
        <v>13.6</v>
      </c>
      <c r="O1456" s="1" t="n">
        <v>0.71</v>
      </c>
      <c r="P1456" s="1" t="n">
        <v>1</v>
      </c>
      <c r="Q1456" s="1" t="n">
        <v>1</v>
      </c>
      <c r="R1456" s="1" t="n">
        <v>6</v>
      </c>
      <c r="S1456" s="1" t="n">
        <v>-3.6</v>
      </c>
      <c r="T1456" s="1" t="n">
        <v>1755</v>
      </c>
      <c r="U1456" s="1" t="n">
        <v>1517</v>
      </c>
      <c r="V1456" s="1" t="s">
        <v>484</v>
      </c>
      <c r="W1456" s="1" t="s">
        <v>746</v>
      </c>
    </row>
    <row r="1457" customFormat="false" ht="15" hidden="false" customHeight="true" outlineLevel="0" collapsed="false">
      <c r="A1457" s="1" t="n">
        <v>1456</v>
      </c>
      <c r="B1457" s="24" t="s">
        <v>1468</v>
      </c>
      <c r="C1457" s="1" t="s">
        <v>32</v>
      </c>
      <c r="D1457" s="1" t="s">
        <v>190</v>
      </c>
      <c r="E1457" s="1" t="s">
        <v>192</v>
      </c>
      <c r="F1457" s="1" t="n">
        <v>1</v>
      </c>
      <c r="G1457" s="1" t="n">
        <v>2</v>
      </c>
      <c r="H1457" s="28" t="s">
        <v>246</v>
      </c>
      <c r="I1457" s="1" t="n">
        <v>1</v>
      </c>
      <c r="J1457" s="1" t="n">
        <v>1574.3</v>
      </c>
      <c r="K1457" s="1" t="n">
        <v>1579.1</v>
      </c>
      <c r="L1457" s="26" t="n">
        <v>0.422</v>
      </c>
      <c r="M1457" s="1" t="n">
        <v>21.7</v>
      </c>
      <c r="N1457" s="1" t="n">
        <v>29.5</v>
      </c>
      <c r="O1457" s="1" t="n">
        <v>0.99</v>
      </c>
      <c r="P1457" s="1" t="n">
        <v>1.35</v>
      </c>
      <c r="Q1457" s="1" t="n">
        <v>1</v>
      </c>
      <c r="R1457" s="1" t="n">
        <v>-9.1</v>
      </c>
      <c r="S1457" s="1" t="n">
        <v>15.4</v>
      </c>
      <c r="T1457" s="1" t="n">
        <v>1565.1</v>
      </c>
      <c r="U1457" s="1" t="n">
        <v>1594.5</v>
      </c>
      <c r="V1457" s="1" t="s">
        <v>626</v>
      </c>
      <c r="W1457" s="1" t="s">
        <v>488</v>
      </c>
    </row>
    <row r="1458" customFormat="false" ht="15" hidden="false" customHeight="true" outlineLevel="0" collapsed="false">
      <c r="A1458" s="1" t="n">
        <v>1457</v>
      </c>
      <c r="B1458" s="24" t="s">
        <v>1469</v>
      </c>
      <c r="C1458" s="1" t="s">
        <v>30</v>
      </c>
      <c r="D1458" s="1" t="s">
        <v>119</v>
      </c>
      <c r="E1458" s="1" t="s">
        <v>18</v>
      </c>
      <c r="F1458" s="1" t="n">
        <v>0</v>
      </c>
      <c r="G1458" s="1" t="n">
        <v>1</v>
      </c>
      <c r="H1458" s="28" t="s">
        <v>246</v>
      </c>
      <c r="I1458" s="1" t="n">
        <v>1</v>
      </c>
      <c r="J1458" s="1" t="n">
        <v>1502.2</v>
      </c>
      <c r="K1458" s="1" t="n">
        <v>1668.9</v>
      </c>
      <c r="L1458" s="26" t="n">
        <v>0.223</v>
      </c>
      <c r="M1458" s="1" t="n">
        <v>21.4</v>
      </c>
      <c r="N1458" s="1" t="n">
        <v>27</v>
      </c>
      <c r="O1458" s="1" t="n">
        <v>0.79</v>
      </c>
      <c r="P1458" s="1" t="n">
        <v>1.35</v>
      </c>
      <c r="Q1458" s="1" t="n">
        <v>1</v>
      </c>
      <c r="R1458" s="1" t="n">
        <v>-4.8</v>
      </c>
      <c r="S1458" s="1" t="n">
        <v>8.7</v>
      </c>
      <c r="T1458" s="1" t="n">
        <v>1497.4</v>
      </c>
      <c r="U1458" s="1" t="n">
        <v>1677.6</v>
      </c>
      <c r="V1458" s="1" t="s">
        <v>831</v>
      </c>
      <c r="W1458" s="1" t="s">
        <v>484</v>
      </c>
    </row>
    <row r="1459" customFormat="false" ht="15" hidden="false" customHeight="true" outlineLevel="0" collapsed="false">
      <c r="A1459" s="1" t="n">
        <v>1458</v>
      </c>
      <c r="B1459" s="24" t="s">
        <v>1470</v>
      </c>
      <c r="C1459" s="1" t="s">
        <v>33</v>
      </c>
      <c r="D1459" s="1" t="s">
        <v>156</v>
      </c>
      <c r="E1459" s="1" t="s">
        <v>160</v>
      </c>
      <c r="F1459" s="1" t="n">
        <v>2</v>
      </c>
      <c r="G1459" s="1" t="n">
        <v>0</v>
      </c>
      <c r="H1459" s="27" t="s">
        <v>242</v>
      </c>
      <c r="I1459" s="1" t="n">
        <v>2</v>
      </c>
      <c r="J1459" s="1" t="n">
        <v>1487</v>
      </c>
      <c r="K1459" s="1" t="n">
        <v>1409.3</v>
      </c>
      <c r="L1459" s="26" t="n">
        <v>0.54</v>
      </c>
      <c r="M1459" s="1" t="n">
        <v>20.3</v>
      </c>
      <c r="N1459" s="1" t="n">
        <v>16.8</v>
      </c>
      <c r="O1459" s="1" t="n">
        <v>0.9</v>
      </c>
      <c r="P1459" s="1" t="n">
        <v>1</v>
      </c>
      <c r="Q1459" s="1" t="n">
        <v>1.15</v>
      </c>
      <c r="R1459" s="1" t="n">
        <v>13.4</v>
      </c>
      <c r="S1459" s="1" t="n">
        <v>-7.7</v>
      </c>
      <c r="T1459" s="1" t="n">
        <v>1500.4</v>
      </c>
      <c r="U1459" s="1" t="n">
        <v>1401.6</v>
      </c>
      <c r="V1459" s="1" t="s">
        <v>568</v>
      </c>
      <c r="W1459" s="1" t="s">
        <v>743</v>
      </c>
    </row>
    <row r="1460" customFormat="false" ht="15" hidden="false" customHeight="true" outlineLevel="0" collapsed="false">
      <c r="A1460" s="1" t="n">
        <v>1459</v>
      </c>
      <c r="B1460" s="24" t="s">
        <v>1470</v>
      </c>
      <c r="C1460" s="1" t="s">
        <v>33</v>
      </c>
      <c r="D1460" s="1" t="s">
        <v>120</v>
      </c>
      <c r="E1460" s="1" t="s">
        <v>171</v>
      </c>
      <c r="F1460" s="1" t="n">
        <v>1</v>
      </c>
      <c r="G1460" s="1" t="n">
        <v>5</v>
      </c>
      <c r="H1460" s="28" t="s">
        <v>246</v>
      </c>
      <c r="I1460" s="1" t="n">
        <v>4</v>
      </c>
      <c r="J1460" s="1" t="n">
        <v>1492.9</v>
      </c>
      <c r="K1460" s="1" t="n">
        <v>1548.4</v>
      </c>
      <c r="L1460" s="26" t="n">
        <v>0.353</v>
      </c>
      <c r="M1460" s="1" t="n">
        <v>39.4</v>
      </c>
      <c r="N1460" s="1" t="n">
        <v>32</v>
      </c>
      <c r="O1460" s="1" t="n">
        <v>0.93</v>
      </c>
      <c r="P1460" s="1" t="n">
        <v>1.35</v>
      </c>
      <c r="Q1460" s="1" t="n">
        <v>1.5</v>
      </c>
      <c r="R1460" s="1" t="n">
        <v>-13.9</v>
      </c>
      <c r="S1460" s="1" t="n">
        <v>20.9</v>
      </c>
      <c r="T1460" s="1" t="n">
        <v>1479</v>
      </c>
      <c r="U1460" s="1" t="n">
        <v>1569.3</v>
      </c>
      <c r="V1460" s="1" t="s">
        <v>430</v>
      </c>
      <c r="W1460" s="1" t="s">
        <v>529</v>
      </c>
    </row>
    <row r="1461" customFormat="false" ht="15" hidden="false" customHeight="true" outlineLevel="0" collapsed="false">
      <c r="A1461" s="1" t="n">
        <v>1460</v>
      </c>
      <c r="B1461" s="24" t="s">
        <v>1471</v>
      </c>
      <c r="C1461" s="1" t="s">
        <v>32</v>
      </c>
      <c r="D1461" s="1" t="s">
        <v>196</v>
      </c>
      <c r="E1461" s="1" t="s">
        <v>199</v>
      </c>
      <c r="F1461" s="1" t="n">
        <v>3</v>
      </c>
      <c r="G1461" s="1" t="n">
        <v>0</v>
      </c>
      <c r="H1461" s="27" t="s">
        <v>242</v>
      </c>
      <c r="I1461" s="1" t="n">
        <v>3</v>
      </c>
      <c r="J1461" s="1" t="n">
        <v>1597.3</v>
      </c>
      <c r="K1461" s="1" t="n">
        <v>1477.8</v>
      </c>
      <c r="L1461" s="26" t="n">
        <v>0.599</v>
      </c>
      <c r="M1461" s="1" t="n">
        <v>21.6</v>
      </c>
      <c r="N1461" s="1" t="n">
        <v>21</v>
      </c>
      <c r="O1461" s="1" t="n">
        <v>0.85</v>
      </c>
      <c r="P1461" s="1" t="n">
        <v>1</v>
      </c>
      <c r="Q1461" s="1" t="n">
        <v>1.3</v>
      </c>
      <c r="R1461" s="1" t="n">
        <v>15.2</v>
      </c>
      <c r="S1461" s="1" t="n">
        <v>-8.4</v>
      </c>
      <c r="T1461" s="1" t="n">
        <v>1612.4</v>
      </c>
      <c r="U1461" s="1" t="n">
        <v>1469.4</v>
      </c>
      <c r="V1461" s="1" t="s">
        <v>664</v>
      </c>
      <c r="W1461" s="1" t="s">
        <v>562</v>
      </c>
    </row>
    <row r="1462" customFormat="false" ht="15" hidden="false" customHeight="true" outlineLevel="0" collapsed="false">
      <c r="A1462" s="1" t="n">
        <v>1461</v>
      </c>
      <c r="B1462" s="24" t="s">
        <v>1471</v>
      </c>
      <c r="C1462" s="1" t="s">
        <v>29</v>
      </c>
      <c r="D1462" s="1" t="s">
        <v>132</v>
      </c>
      <c r="E1462" s="1" t="s">
        <v>121</v>
      </c>
      <c r="F1462" s="1" t="n">
        <v>4</v>
      </c>
      <c r="G1462" s="1" t="n">
        <v>1</v>
      </c>
      <c r="H1462" s="27" t="s">
        <v>242</v>
      </c>
      <c r="I1462" s="1" t="n">
        <v>3</v>
      </c>
      <c r="J1462" s="1" t="n">
        <v>1639.5</v>
      </c>
      <c r="K1462" s="1" t="n">
        <v>1544.1</v>
      </c>
      <c r="L1462" s="26" t="n">
        <v>0.565</v>
      </c>
      <c r="M1462" s="1" t="n">
        <v>26.3</v>
      </c>
      <c r="N1462" s="1" t="n">
        <v>21.8</v>
      </c>
      <c r="O1462" s="1" t="n">
        <v>0.88</v>
      </c>
      <c r="P1462" s="1" t="n">
        <v>1</v>
      </c>
      <c r="Q1462" s="1" t="n">
        <v>1.3</v>
      </c>
      <c r="R1462" s="1" t="n">
        <v>19.4</v>
      </c>
      <c r="S1462" s="1" t="n">
        <v>-9.5</v>
      </c>
      <c r="T1462" s="1" t="n">
        <v>1658.8</v>
      </c>
      <c r="U1462" s="1" t="n">
        <v>1534.6</v>
      </c>
      <c r="V1462" s="1" t="s">
        <v>629</v>
      </c>
      <c r="W1462" s="1" t="s">
        <v>477</v>
      </c>
    </row>
    <row r="1463" customFormat="false" ht="15" hidden="false" customHeight="true" outlineLevel="0" collapsed="false">
      <c r="A1463" s="1" t="n">
        <v>1462</v>
      </c>
      <c r="B1463" s="24" t="s">
        <v>1472</v>
      </c>
      <c r="C1463" s="1" t="s">
        <v>31</v>
      </c>
      <c r="D1463" s="1" t="s">
        <v>178</v>
      </c>
      <c r="E1463" s="1" t="s">
        <v>146</v>
      </c>
      <c r="F1463" s="1" t="n">
        <v>1</v>
      </c>
      <c r="G1463" s="1" t="n">
        <v>0</v>
      </c>
      <c r="H1463" s="27" t="s">
        <v>242</v>
      </c>
      <c r="I1463" s="1" t="n">
        <v>1</v>
      </c>
      <c r="J1463" s="1" t="n">
        <v>1547.2</v>
      </c>
      <c r="K1463" s="1" t="n">
        <v>1559.1</v>
      </c>
      <c r="L1463" s="26" t="n">
        <v>0.412</v>
      </c>
      <c r="M1463" s="1" t="n">
        <v>23.7</v>
      </c>
      <c r="N1463" s="1" t="n">
        <v>20.6</v>
      </c>
      <c r="O1463" s="1" t="n">
        <v>1.03</v>
      </c>
      <c r="P1463" s="1" t="n">
        <v>1</v>
      </c>
      <c r="Q1463" s="1" t="n">
        <v>1</v>
      </c>
      <c r="R1463" s="1" t="n">
        <v>16.3</v>
      </c>
      <c r="S1463" s="1" t="n">
        <v>-12.1</v>
      </c>
      <c r="T1463" s="1" t="n">
        <v>1563.5</v>
      </c>
      <c r="U1463" s="1" t="n">
        <v>1547</v>
      </c>
      <c r="V1463" s="1" t="s">
        <v>543</v>
      </c>
      <c r="W1463" s="1" t="s">
        <v>1019</v>
      </c>
    </row>
    <row r="1464" customFormat="false" ht="15" hidden="false" customHeight="true" outlineLevel="0" collapsed="false">
      <c r="A1464" s="1" t="n">
        <v>1463</v>
      </c>
      <c r="B1464" s="24" t="s">
        <v>1473</v>
      </c>
      <c r="C1464" s="1" t="s">
        <v>30</v>
      </c>
      <c r="D1464" s="1" t="s">
        <v>116</v>
      </c>
      <c r="E1464" s="1" t="s">
        <v>181</v>
      </c>
      <c r="F1464" s="1" t="n">
        <v>1</v>
      </c>
      <c r="G1464" s="1" t="n">
        <v>2</v>
      </c>
      <c r="H1464" s="28" t="s">
        <v>246</v>
      </c>
      <c r="I1464" s="1" t="n">
        <v>1</v>
      </c>
      <c r="J1464" s="1" t="n">
        <v>1619.8</v>
      </c>
      <c r="K1464" s="1" t="n">
        <v>1609.3</v>
      </c>
      <c r="L1464" s="26" t="n">
        <v>0.443</v>
      </c>
      <c r="M1464" s="1" t="n">
        <v>30.3</v>
      </c>
      <c r="N1464" s="1" t="n">
        <v>27.7</v>
      </c>
      <c r="O1464" s="1" t="n">
        <v>1.03</v>
      </c>
      <c r="P1464" s="1" t="n">
        <v>1.35</v>
      </c>
      <c r="Q1464" s="1" t="n">
        <v>1</v>
      </c>
      <c r="R1464" s="1" t="n">
        <v>-13.4</v>
      </c>
      <c r="S1464" s="1" t="n">
        <v>15.1</v>
      </c>
      <c r="T1464" s="1" t="n">
        <v>1606.4</v>
      </c>
      <c r="U1464" s="1" t="n">
        <v>1624.4</v>
      </c>
      <c r="V1464" s="1" t="s">
        <v>689</v>
      </c>
      <c r="W1464" s="1" t="s">
        <v>753</v>
      </c>
    </row>
    <row r="1465" customFormat="false" ht="15" hidden="false" customHeight="true" outlineLevel="0" collapsed="false">
      <c r="A1465" s="1" t="n">
        <v>1464</v>
      </c>
      <c r="B1465" s="24" t="s">
        <v>1474</v>
      </c>
      <c r="C1465" s="1" t="s">
        <v>31</v>
      </c>
      <c r="D1465" s="1" t="s">
        <v>169</v>
      </c>
      <c r="E1465" s="1" t="s">
        <v>20</v>
      </c>
      <c r="F1465" s="1" t="n">
        <v>1</v>
      </c>
      <c r="G1465" s="1" t="n">
        <v>1</v>
      </c>
      <c r="H1465" s="25" t="s">
        <v>239</v>
      </c>
      <c r="I1465" s="1" t="n">
        <v>0</v>
      </c>
      <c r="J1465" s="1" t="n">
        <v>1640.4</v>
      </c>
      <c r="K1465" s="1" t="n">
        <v>1661.9</v>
      </c>
      <c r="L1465" s="26" t="n">
        <v>0.398</v>
      </c>
      <c r="M1465" s="1" t="n">
        <v>23</v>
      </c>
      <c r="N1465" s="1" t="n">
        <v>26.4</v>
      </c>
      <c r="O1465" s="1" t="n">
        <v>1</v>
      </c>
      <c r="P1465" s="1" t="n">
        <v>1.15</v>
      </c>
      <c r="Q1465" s="1" t="n">
        <v>1</v>
      </c>
      <c r="R1465" s="1" t="n">
        <v>2.3</v>
      </c>
      <c r="S1465" s="1" t="n">
        <v>-2.7</v>
      </c>
      <c r="T1465" s="1" t="n">
        <v>1642.7</v>
      </c>
      <c r="U1465" s="1" t="n">
        <v>1659.3</v>
      </c>
      <c r="V1465" s="1" t="s">
        <v>1153</v>
      </c>
      <c r="W1465" s="1" t="s">
        <v>577</v>
      </c>
    </row>
    <row r="1466" customFormat="false" ht="15" hidden="false" customHeight="true" outlineLevel="0" collapsed="false">
      <c r="A1466" s="1" t="n">
        <v>1465</v>
      </c>
      <c r="B1466" s="24" t="s">
        <v>1474</v>
      </c>
      <c r="C1466" s="1" t="s">
        <v>33</v>
      </c>
      <c r="D1466" s="1" t="s">
        <v>154</v>
      </c>
      <c r="E1466" s="1" t="s">
        <v>172</v>
      </c>
      <c r="F1466" s="1" t="n">
        <v>1</v>
      </c>
      <c r="G1466" s="1" t="n">
        <v>3</v>
      </c>
      <c r="H1466" s="28" t="s">
        <v>246</v>
      </c>
      <c r="I1466" s="1" t="n">
        <v>2</v>
      </c>
      <c r="J1466" s="1" t="n">
        <v>1597.9</v>
      </c>
      <c r="K1466" s="1" t="n">
        <v>1654.2</v>
      </c>
      <c r="L1466" s="26" t="n">
        <v>0.352</v>
      </c>
      <c r="M1466" s="1" t="n">
        <v>30.2</v>
      </c>
      <c r="N1466" s="1" t="n">
        <v>33.2</v>
      </c>
      <c r="O1466" s="1" t="n">
        <v>0.93</v>
      </c>
      <c r="P1466" s="1" t="n">
        <v>1.35</v>
      </c>
      <c r="Q1466" s="1" t="n">
        <v>1.15</v>
      </c>
      <c r="R1466" s="1" t="n">
        <v>-10.6</v>
      </c>
      <c r="S1466" s="1" t="n">
        <v>18.3</v>
      </c>
      <c r="T1466" s="1" t="n">
        <v>1587.3</v>
      </c>
      <c r="U1466" s="1" t="n">
        <v>1672.5</v>
      </c>
      <c r="V1466" s="1" t="s">
        <v>481</v>
      </c>
      <c r="W1466" s="1" t="s">
        <v>606</v>
      </c>
    </row>
    <row r="1467" customFormat="false" ht="15" hidden="false" customHeight="true" outlineLevel="0" collapsed="false">
      <c r="A1467" s="1" t="n">
        <v>1466</v>
      </c>
      <c r="B1467" s="24" t="s">
        <v>1475</v>
      </c>
      <c r="C1467" s="1" t="s">
        <v>30</v>
      </c>
      <c r="D1467" s="1" t="s">
        <v>114</v>
      </c>
      <c r="E1467" s="1" t="s">
        <v>167</v>
      </c>
      <c r="F1467" s="1" t="n">
        <v>3</v>
      </c>
      <c r="G1467" s="1" t="n">
        <v>1</v>
      </c>
      <c r="H1467" s="27" t="s">
        <v>242</v>
      </c>
      <c r="I1467" s="1" t="n">
        <v>2</v>
      </c>
      <c r="J1467" s="1" t="n">
        <v>1646.9</v>
      </c>
      <c r="K1467" s="1" t="n">
        <v>1535.7</v>
      </c>
      <c r="L1467" s="26" t="n">
        <v>0.587</v>
      </c>
      <c r="M1467" s="1" t="n">
        <v>19.8</v>
      </c>
      <c r="N1467" s="1" t="n">
        <v>18.8</v>
      </c>
      <c r="O1467" s="1" t="n">
        <v>0.86</v>
      </c>
      <c r="P1467" s="1" t="n">
        <v>1</v>
      </c>
      <c r="Q1467" s="1" t="n">
        <v>1.15</v>
      </c>
      <c r="R1467" s="1" t="n">
        <v>12.1</v>
      </c>
      <c r="S1467" s="1" t="n">
        <v>-7.8</v>
      </c>
      <c r="T1467" s="1" t="n">
        <v>1659</v>
      </c>
      <c r="U1467" s="1" t="n">
        <v>1528</v>
      </c>
      <c r="V1467" s="1" t="s">
        <v>463</v>
      </c>
      <c r="W1467" s="1" t="s">
        <v>713</v>
      </c>
    </row>
    <row r="1468" customFormat="false" ht="15" hidden="false" customHeight="true" outlineLevel="0" collapsed="false">
      <c r="A1468" s="1" t="n">
        <v>1467</v>
      </c>
      <c r="B1468" s="24" t="s">
        <v>1476</v>
      </c>
      <c r="C1468" s="1" t="s">
        <v>31</v>
      </c>
      <c r="D1468" s="1" t="s">
        <v>22</v>
      </c>
      <c r="E1468" s="1" t="s">
        <v>147</v>
      </c>
      <c r="F1468" s="1" t="n">
        <v>3</v>
      </c>
      <c r="G1468" s="1" t="n">
        <v>0</v>
      </c>
      <c r="H1468" s="27" t="s">
        <v>242</v>
      </c>
      <c r="I1468" s="1" t="n">
        <v>3</v>
      </c>
      <c r="J1468" s="1" t="n">
        <v>1689.5</v>
      </c>
      <c r="K1468" s="1" t="n">
        <v>1448.3</v>
      </c>
      <c r="L1468" s="26" t="n">
        <v>0.75</v>
      </c>
      <c r="M1468" s="1" t="n">
        <v>20.9</v>
      </c>
      <c r="N1468" s="1" t="n">
        <v>17.3</v>
      </c>
      <c r="O1468" s="1" t="n">
        <v>0.7</v>
      </c>
      <c r="P1468" s="1" t="n">
        <v>1</v>
      </c>
      <c r="Q1468" s="1" t="n">
        <v>1.3</v>
      </c>
      <c r="R1468" s="1" t="n">
        <v>11.5</v>
      </c>
      <c r="S1468" s="1" t="n">
        <v>-4.3</v>
      </c>
      <c r="T1468" s="1" t="n">
        <v>1701</v>
      </c>
      <c r="U1468" s="1" t="n">
        <v>1444</v>
      </c>
      <c r="V1468" s="1" t="s">
        <v>596</v>
      </c>
      <c r="W1468" s="1" t="s">
        <v>597</v>
      </c>
    </row>
    <row r="1469" customFormat="false" ht="15" hidden="false" customHeight="true" outlineLevel="0" collapsed="false">
      <c r="A1469" s="1" t="n">
        <v>1468</v>
      </c>
      <c r="B1469" s="24" t="s">
        <v>1477</v>
      </c>
      <c r="C1469" s="1" t="s">
        <v>30</v>
      </c>
      <c r="D1469" s="1" t="s">
        <v>182</v>
      </c>
      <c r="E1469" s="1" t="s">
        <v>175</v>
      </c>
      <c r="F1469" s="1" t="n">
        <v>4</v>
      </c>
      <c r="G1469" s="1" t="n">
        <v>2</v>
      </c>
      <c r="H1469" s="27" t="s">
        <v>242</v>
      </c>
      <c r="I1469" s="1" t="n">
        <v>2</v>
      </c>
      <c r="J1469" s="1" t="n">
        <v>1660</v>
      </c>
      <c r="K1469" s="1" t="n">
        <v>1400.4</v>
      </c>
      <c r="L1469" s="26" t="n">
        <v>0.77</v>
      </c>
      <c r="M1469" s="1" t="n">
        <v>14.8</v>
      </c>
      <c r="N1469" s="1" t="n">
        <v>12.5</v>
      </c>
      <c r="O1469" s="1" t="n">
        <v>0.68</v>
      </c>
      <c r="P1469" s="1" t="n">
        <v>1</v>
      </c>
      <c r="Q1469" s="1" t="n">
        <v>1.15</v>
      </c>
      <c r="R1469" s="1" t="n">
        <v>6.3</v>
      </c>
      <c r="S1469" s="1" t="n">
        <v>-2.9</v>
      </c>
      <c r="T1469" s="1" t="n">
        <v>1666.4</v>
      </c>
      <c r="U1469" s="1" t="n">
        <v>1397.5</v>
      </c>
      <c r="V1469" s="1" t="s">
        <v>397</v>
      </c>
      <c r="W1469" s="1" t="s">
        <v>743</v>
      </c>
    </row>
    <row r="1470" customFormat="false" ht="15" hidden="false" customHeight="true" outlineLevel="0" collapsed="false">
      <c r="A1470" s="1" t="n">
        <v>1469</v>
      </c>
      <c r="B1470" s="24" t="s">
        <v>1477</v>
      </c>
      <c r="C1470" s="1" t="s">
        <v>29</v>
      </c>
      <c r="D1470" s="1" t="s">
        <v>127</v>
      </c>
      <c r="E1470" s="1" t="s">
        <v>122</v>
      </c>
      <c r="F1470" s="1" t="n">
        <v>1</v>
      </c>
      <c r="G1470" s="1" t="n">
        <v>0</v>
      </c>
      <c r="H1470" s="27" t="s">
        <v>242</v>
      </c>
      <c r="I1470" s="1" t="n">
        <v>1</v>
      </c>
      <c r="J1470" s="1" t="n">
        <v>1577.4</v>
      </c>
      <c r="K1470" s="1" t="n">
        <v>1612</v>
      </c>
      <c r="L1470" s="26" t="n">
        <v>0.381</v>
      </c>
      <c r="M1470" s="1" t="n">
        <v>21.2</v>
      </c>
      <c r="N1470" s="1" t="n">
        <v>23.9</v>
      </c>
      <c r="O1470" s="1" t="n">
        <v>1.09</v>
      </c>
      <c r="P1470" s="1" t="n">
        <v>1</v>
      </c>
      <c r="Q1470" s="1" t="n">
        <v>1</v>
      </c>
      <c r="R1470" s="1" t="n">
        <v>15.3</v>
      </c>
      <c r="S1470" s="1" t="n">
        <v>-14.8</v>
      </c>
      <c r="T1470" s="1" t="n">
        <v>1592.7</v>
      </c>
      <c r="U1470" s="1" t="n">
        <v>1597.2</v>
      </c>
      <c r="V1470" s="1" t="s">
        <v>608</v>
      </c>
      <c r="W1470" s="1" t="s">
        <v>569</v>
      </c>
    </row>
    <row r="1471" customFormat="false" ht="15" hidden="false" customHeight="true" outlineLevel="0" collapsed="false">
      <c r="A1471" s="1" t="n">
        <v>1470</v>
      </c>
      <c r="B1471" s="24" t="s">
        <v>1478</v>
      </c>
      <c r="C1471" s="1" t="s">
        <v>29</v>
      </c>
      <c r="D1471" s="1" t="s">
        <v>132</v>
      </c>
      <c r="E1471" s="1" t="s">
        <v>153</v>
      </c>
      <c r="F1471" s="1" t="n">
        <v>5</v>
      </c>
      <c r="G1471" s="1" t="n">
        <v>0</v>
      </c>
      <c r="H1471" s="27" t="s">
        <v>242</v>
      </c>
      <c r="I1471" s="1" t="n">
        <v>5</v>
      </c>
      <c r="J1471" s="1" t="n">
        <v>1658.8</v>
      </c>
      <c r="K1471" s="1" t="n">
        <v>1604.5</v>
      </c>
      <c r="L1471" s="26" t="n">
        <v>0.506</v>
      </c>
      <c r="M1471" s="1" t="n">
        <v>37</v>
      </c>
      <c r="N1471" s="1" t="n">
        <v>29.2</v>
      </c>
      <c r="O1471" s="1" t="n">
        <v>0.93</v>
      </c>
      <c r="P1471" s="1" t="n">
        <v>1</v>
      </c>
      <c r="Q1471" s="1" t="n">
        <v>1.5</v>
      </c>
      <c r="R1471" s="1" t="n">
        <v>29.4</v>
      </c>
      <c r="S1471" s="1" t="n">
        <v>-14.4</v>
      </c>
      <c r="T1471" s="1" t="n">
        <v>1688.2</v>
      </c>
      <c r="U1471" s="1" t="n">
        <v>1590.1</v>
      </c>
      <c r="V1471" s="1" t="s">
        <v>431</v>
      </c>
      <c r="W1471" s="1" t="s">
        <v>681</v>
      </c>
    </row>
    <row r="1472" customFormat="false" ht="15" hidden="false" customHeight="true" outlineLevel="0" collapsed="false">
      <c r="A1472" s="1" t="n">
        <v>1471</v>
      </c>
      <c r="B1472" s="24" t="s">
        <v>1479</v>
      </c>
      <c r="C1472" s="1" t="s">
        <v>33</v>
      </c>
      <c r="D1472" s="1" t="s">
        <v>171</v>
      </c>
      <c r="E1472" s="1" t="s">
        <v>159</v>
      </c>
      <c r="F1472" s="1" t="n">
        <v>2</v>
      </c>
      <c r="G1472" s="1" t="n">
        <v>1</v>
      </c>
      <c r="H1472" s="27" t="s">
        <v>242</v>
      </c>
      <c r="I1472" s="1" t="n">
        <v>1</v>
      </c>
      <c r="J1472" s="1" t="n">
        <v>1569.3</v>
      </c>
      <c r="K1472" s="1" t="n">
        <v>1522.4</v>
      </c>
      <c r="L1472" s="26" t="n">
        <v>0.495</v>
      </c>
      <c r="M1472" s="1" t="n">
        <v>16</v>
      </c>
      <c r="N1472" s="1" t="n">
        <v>15.2</v>
      </c>
      <c r="O1472" s="1" t="n">
        <v>0.94</v>
      </c>
      <c r="P1472" s="1" t="n">
        <v>1</v>
      </c>
      <c r="Q1472" s="1" t="n">
        <v>1</v>
      </c>
      <c r="R1472" s="1" t="n">
        <v>9.7</v>
      </c>
      <c r="S1472" s="1" t="n">
        <v>-7.7</v>
      </c>
      <c r="T1472" s="1" t="n">
        <v>1579</v>
      </c>
      <c r="U1472" s="1" t="n">
        <v>1514.8</v>
      </c>
      <c r="V1472" s="1" t="s">
        <v>460</v>
      </c>
      <c r="W1472" s="1" t="s">
        <v>569</v>
      </c>
    </row>
    <row r="1473" customFormat="false" ht="15" hidden="false" customHeight="true" outlineLevel="0" collapsed="false">
      <c r="A1473" s="1" t="n">
        <v>1472</v>
      </c>
      <c r="B1473" s="24" t="s">
        <v>1480</v>
      </c>
      <c r="C1473" s="1" t="s">
        <v>30</v>
      </c>
      <c r="D1473" s="1" t="s">
        <v>176</v>
      </c>
      <c r="E1473" s="1" t="s">
        <v>115</v>
      </c>
      <c r="F1473" s="1" t="n">
        <v>1</v>
      </c>
      <c r="G1473" s="1" t="n">
        <v>0</v>
      </c>
      <c r="H1473" s="27" t="s">
        <v>242</v>
      </c>
      <c r="I1473" s="1" t="n">
        <v>1</v>
      </c>
      <c r="J1473" s="1" t="n">
        <v>1581.6</v>
      </c>
      <c r="K1473" s="1" t="n">
        <v>1559.1</v>
      </c>
      <c r="L1473" s="26" t="n">
        <v>0.461</v>
      </c>
      <c r="M1473" s="1" t="n">
        <v>22.4</v>
      </c>
      <c r="N1473" s="1" t="n">
        <v>21.4</v>
      </c>
      <c r="O1473" s="1" t="n">
        <v>0.97</v>
      </c>
      <c r="P1473" s="1" t="n">
        <v>1</v>
      </c>
      <c r="Q1473" s="1" t="n">
        <v>1</v>
      </c>
      <c r="R1473" s="1" t="n">
        <v>14.3</v>
      </c>
      <c r="S1473" s="1" t="n">
        <v>-11.5</v>
      </c>
      <c r="T1473" s="1" t="n">
        <v>1595.9</v>
      </c>
      <c r="U1473" s="1" t="n">
        <v>1547.5</v>
      </c>
      <c r="V1473" s="1" t="s">
        <v>572</v>
      </c>
      <c r="W1473" s="1" t="s">
        <v>467</v>
      </c>
    </row>
    <row r="1474" customFormat="false" ht="15" hidden="false" customHeight="true" outlineLevel="0" collapsed="false">
      <c r="A1474" s="1" t="n">
        <v>1473</v>
      </c>
      <c r="B1474" s="24" t="s">
        <v>1481</v>
      </c>
      <c r="C1474" s="1" t="s">
        <v>30</v>
      </c>
      <c r="D1474" s="1" t="s">
        <v>167</v>
      </c>
      <c r="E1474" s="1" t="s">
        <v>151</v>
      </c>
      <c r="F1474" s="1" t="n">
        <v>1</v>
      </c>
      <c r="G1474" s="1" t="n">
        <v>1</v>
      </c>
      <c r="H1474" s="25" t="s">
        <v>239</v>
      </c>
      <c r="I1474" s="1" t="n">
        <v>0</v>
      </c>
      <c r="J1474" s="1" t="n">
        <v>1528</v>
      </c>
      <c r="K1474" s="1" t="n">
        <v>1571.8</v>
      </c>
      <c r="L1474" s="26" t="n">
        <v>0.368</v>
      </c>
      <c r="M1474" s="1" t="n">
        <v>19.6</v>
      </c>
      <c r="N1474" s="1" t="n">
        <v>26.4</v>
      </c>
      <c r="O1474" s="1" t="n">
        <v>1</v>
      </c>
      <c r="P1474" s="1" t="n">
        <v>1.15</v>
      </c>
      <c r="Q1474" s="1" t="n">
        <v>1</v>
      </c>
      <c r="R1474" s="1" t="n">
        <v>2.6</v>
      </c>
      <c r="S1474" s="1" t="n">
        <v>-3.5</v>
      </c>
      <c r="T1474" s="1" t="n">
        <v>1530.6</v>
      </c>
      <c r="U1474" s="1" t="n">
        <v>1568.3</v>
      </c>
      <c r="V1474" s="1" t="s">
        <v>507</v>
      </c>
      <c r="W1474" s="1" t="s">
        <v>693</v>
      </c>
    </row>
    <row r="1475" customFormat="false" ht="15" hidden="false" customHeight="true" outlineLevel="0" collapsed="false">
      <c r="A1475" s="1" t="n">
        <v>1474</v>
      </c>
      <c r="B1475" s="24" t="s">
        <v>1482</v>
      </c>
      <c r="C1475" s="1" t="s">
        <v>31</v>
      </c>
      <c r="D1475" s="1" t="s">
        <v>174</v>
      </c>
      <c r="E1475" s="1" t="s">
        <v>178</v>
      </c>
      <c r="F1475" s="1" t="n">
        <v>0</v>
      </c>
      <c r="G1475" s="1" t="n">
        <v>3</v>
      </c>
      <c r="H1475" s="28" t="s">
        <v>246</v>
      </c>
      <c r="I1475" s="1" t="n">
        <v>3</v>
      </c>
      <c r="J1475" s="1" t="n">
        <v>1448.1</v>
      </c>
      <c r="K1475" s="1" t="n">
        <v>1563.5</v>
      </c>
      <c r="L1475" s="26" t="n">
        <v>0.278</v>
      </c>
      <c r="M1475" s="1" t="n">
        <v>24.3</v>
      </c>
      <c r="N1475" s="1" t="n">
        <v>34.5</v>
      </c>
      <c r="O1475" s="1" t="n">
        <v>0.86</v>
      </c>
      <c r="P1475" s="1" t="n">
        <v>1.35</v>
      </c>
      <c r="Q1475" s="1" t="n">
        <v>1.3</v>
      </c>
      <c r="R1475" s="1" t="n">
        <v>-6.8</v>
      </c>
      <c r="S1475" s="1" t="n">
        <v>20</v>
      </c>
      <c r="T1475" s="1" t="n">
        <v>1441.3</v>
      </c>
      <c r="U1475" s="1" t="n">
        <v>1583.4</v>
      </c>
      <c r="V1475" s="1" t="s">
        <v>489</v>
      </c>
      <c r="W1475" s="1" t="s">
        <v>572</v>
      </c>
    </row>
    <row r="1476" customFormat="false" ht="15" hidden="false" customHeight="true" outlineLevel="0" collapsed="false">
      <c r="A1476" s="1" t="n">
        <v>1475</v>
      </c>
      <c r="B1476" s="24" t="s">
        <v>1483</v>
      </c>
      <c r="C1476" s="1" t="s">
        <v>32</v>
      </c>
      <c r="D1476" s="1" t="s">
        <v>192</v>
      </c>
      <c r="E1476" s="1" t="s">
        <v>186</v>
      </c>
      <c r="F1476" s="1" t="n">
        <v>1</v>
      </c>
      <c r="G1476" s="1" t="n">
        <v>0</v>
      </c>
      <c r="H1476" s="27" t="s">
        <v>242</v>
      </c>
      <c r="I1476" s="1" t="n">
        <v>1</v>
      </c>
      <c r="J1476" s="1" t="n">
        <v>1594.5</v>
      </c>
      <c r="K1476" s="1" t="n">
        <v>1481.7</v>
      </c>
      <c r="L1476" s="26" t="n">
        <v>0.589</v>
      </c>
      <c r="M1476" s="1" t="n">
        <v>22.7</v>
      </c>
      <c r="N1476" s="1" t="n">
        <v>14.6</v>
      </c>
      <c r="O1476" s="1" t="n">
        <v>0.86</v>
      </c>
      <c r="P1476" s="1" t="n">
        <v>1</v>
      </c>
      <c r="Q1476" s="1" t="n">
        <v>1</v>
      </c>
      <c r="R1476" s="1" t="n">
        <v>11.6</v>
      </c>
      <c r="S1476" s="1" t="n">
        <v>-6</v>
      </c>
      <c r="T1476" s="1" t="n">
        <v>1606.1</v>
      </c>
      <c r="U1476" s="1" t="n">
        <v>1475.7</v>
      </c>
      <c r="V1476" s="1" t="s">
        <v>629</v>
      </c>
      <c r="W1476" s="1" t="s">
        <v>743</v>
      </c>
    </row>
    <row r="1477" customFormat="false" ht="15" hidden="false" customHeight="true" outlineLevel="0" collapsed="false">
      <c r="A1477" s="1" t="n">
        <v>1476</v>
      </c>
      <c r="B1477" s="24" t="s">
        <v>1483</v>
      </c>
      <c r="C1477" s="1" t="s">
        <v>32</v>
      </c>
      <c r="D1477" s="1" t="s">
        <v>189</v>
      </c>
      <c r="E1477" s="1" t="s">
        <v>193</v>
      </c>
      <c r="F1477" s="1" t="n">
        <v>3</v>
      </c>
      <c r="G1477" s="1" t="n">
        <v>2</v>
      </c>
      <c r="H1477" s="27" t="s">
        <v>242</v>
      </c>
      <c r="I1477" s="1" t="n">
        <v>1</v>
      </c>
      <c r="J1477" s="1" t="n">
        <v>1569.6</v>
      </c>
      <c r="K1477" s="1" t="n">
        <v>1523.8</v>
      </c>
      <c r="L1477" s="26" t="n">
        <v>0.494</v>
      </c>
      <c r="M1477" s="1" t="n">
        <v>17.9</v>
      </c>
      <c r="N1477" s="1" t="n">
        <v>17.9</v>
      </c>
      <c r="O1477" s="1" t="n">
        <v>0.94</v>
      </c>
      <c r="P1477" s="1" t="n">
        <v>1</v>
      </c>
      <c r="Q1477" s="1" t="n">
        <v>1</v>
      </c>
      <c r="R1477" s="1" t="n">
        <v>10.9</v>
      </c>
      <c r="S1477" s="1" t="n">
        <v>-9.1</v>
      </c>
      <c r="T1477" s="1" t="n">
        <v>1580.5</v>
      </c>
      <c r="U1477" s="1" t="n">
        <v>1514.8</v>
      </c>
      <c r="V1477" s="1" t="s">
        <v>779</v>
      </c>
      <c r="W1477" s="1" t="s">
        <v>470</v>
      </c>
    </row>
    <row r="1478" customFormat="false" ht="15" hidden="false" customHeight="true" outlineLevel="0" collapsed="false">
      <c r="A1478" s="1" t="n">
        <v>1477</v>
      </c>
      <c r="B1478" s="24" t="s">
        <v>1483</v>
      </c>
      <c r="C1478" s="1" t="s">
        <v>32</v>
      </c>
      <c r="D1478" s="1" t="s">
        <v>185</v>
      </c>
      <c r="E1478" s="1" t="s">
        <v>194</v>
      </c>
      <c r="F1478" s="1" t="n">
        <v>1</v>
      </c>
      <c r="G1478" s="1" t="n">
        <v>1</v>
      </c>
      <c r="H1478" s="25" t="s">
        <v>239</v>
      </c>
      <c r="I1478" s="1" t="n">
        <v>0</v>
      </c>
      <c r="J1478" s="1" t="n">
        <v>1598.1</v>
      </c>
      <c r="K1478" s="1" t="n">
        <v>1439.8</v>
      </c>
      <c r="L1478" s="26" t="n">
        <v>0.651</v>
      </c>
      <c r="M1478" s="1" t="n">
        <v>19.8</v>
      </c>
      <c r="N1478" s="1" t="n">
        <v>19.6</v>
      </c>
      <c r="O1478" s="1" t="n">
        <v>1</v>
      </c>
      <c r="P1478" s="1" t="n">
        <v>0.9</v>
      </c>
      <c r="Q1478" s="1" t="n">
        <v>1</v>
      </c>
      <c r="R1478" s="1" t="n">
        <v>-3</v>
      </c>
      <c r="S1478" s="1" t="n">
        <v>3</v>
      </c>
      <c r="T1478" s="1" t="n">
        <v>1595.1</v>
      </c>
      <c r="U1478" s="1" t="n">
        <v>1442.8</v>
      </c>
      <c r="V1478" s="1" t="s">
        <v>607</v>
      </c>
      <c r="W1478" s="1" t="s">
        <v>663</v>
      </c>
    </row>
    <row r="1479" customFormat="false" ht="15" hidden="false" customHeight="true" outlineLevel="0" collapsed="false">
      <c r="A1479" s="1" t="n">
        <v>1478</v>
      </c>
      <c r="B1479" s="24" t="s">
        <v>1483</v>
      </c>
      <c r="C1479" s="1" t="s">
        <v>32</v>
      </c>
      <c r="D1479" s="1" t="s">
        <v>187</v>
      </c>
      <c r="E1479" s="1" t="s">
        <v>197</v>
      </c>
      <c r="F1479" s="1" t="n">
        <v>2</v>
      </c>
      <c r="G1479" s="1" t="n">
        <v>2</v>
      </c>
      <c r="H1479" s="25" t="s">
        <v>239</v>
      </c>
      <c r="I1479" s="1" t="n">
        <v>0</v>
      </c>
      <c r="J1479" s="1" t="n">
        <v>1600.4</v>
      </c>
      <c r="K1479" s="1" t="n">
        <v>1548.3</v>
      </c>
      <c r="L1479" s="26" t="n">
        <v>0.503</v>
      </c>
      <c r="M1479" s="1" t="n">
        <v>17.1</v>
      </c>
      <c r="N1479" s="1" t="n">
        <v>18.6</v>
      </c>
      <c r="O1479" s="1" t="n">
        <v>1</v>
      </c>
      <c r="P1479" s="1" t="n">
        <v>0.9</v>
      </c>
      <c r="Q1479" s="1" t="n">
        <v>1</v>
      </c>
      <c r="R1479" s="1" t="n">
        <v>-0.1</v>
      </c>
      <c r="S1479" s="1" t="n">
        <v>0.1</v>
      </c>
      <c r="T1479" s="1" t="n">
        <v>1600.4</v>
      </c>
      <c r="U1479" s="1" t="n">
        <v>1548.4</v>
      </c>
      <c r="V1479" s="1" t="s">
        <v>789</v>
      </c>
      <c r="W1479" s="1" t="s">
        <v>483</v>
      </c>
    </row>
    <row r="1480" customFormat="false" ht="15" hidden="false" customHeight="true" outlineLevel="0" collapsed="false">
      <c r="A1480" s="1" t="n">
        <v>1479</v>
      </c>
      <c r="B1480" s="24" t="s">
        <v>1483</v>
      </c>
      <c r="C1480" s="1" t="s">
        <v>32</v>
      </c>
      <c r="D1480" s="1" t="s">
        <v>199</v>
      </c>
      <c r="E1480" s="1" t="s">
        <v>15</v>
      </c>
      <c r="F1480" s="1" t="n">
        <v>0</v>
      </c>
      <c r="G1480" s="1" t="n">
        <v>4</v>
      </c>
      <c r="H1480" s="28" t="s">
        <v>246</v>
      </c>
      <c r="I1480" s="1" t="n">
        <v>4</v>
      </c>
      <c r="J1480" s="1" t="n">
        <v>1469.4</v>
      </c>
      <c r="K1480" s="1" t="n">
        <v>1756.7</v>
      </c>
      <c r="L1480" s="26" t="n">
        <v>0.125</v>
      </c>
      <c r="M1480" s="1" t="n">
        <v>24.7</v>
      </c>
      <c r="N1480" s="1" t="n">
        <v>29.9</v>
      </c>
      <c r="O1480" s="1" t="n">
        <v>0.64</v>
      </c>
      <c r="P1480" s="1" t="n">
        <v>1.35</v>
      </c>
      <c r="Q1480" s="1" t="n">
        <v>1.5</v>
      </c>
      <c r="R1480" s="1" t="n">
        <v>-3.1</v>
      </c>
      <c r="S1480" s="1" t="n">
        <v>12.7</v>
      </c>
      <c r="T1480" s="1" t="n">
        <v>1466.3</v>
      </c>
      <c r="U1480" s="1" t="n">
        <v>1769.4</v>
      </c>
      <c r="V1480" s="1" t="s">
        <v>611</v>
      </c>
      <c r="W1480" s="1" t="s">
        <v>384</v>
      </c>
    </row>
    <row r="1481" customFormat="false" ht="15" hidden="false" customHeight="true" outlineLevel="0" collapsed="false">
      <c r="A1481" s="1" t="n">
        <v>1480</v>
      </c>
      <c r="B1481" s="24" t="s">
        <v>1484</v>
      </c>
      <c r="C1481" s="1" t="s">
        <v>29</v>
      </c>
      <c r="D1481" s="1" t="s">
        <v>152</v>
      </c>
      <c r="E1481" s="1" t="s">
        <v>129</v>
      </c>
      <c r="F1481" s="1" t="n">
        <v>4</v>
      </c>
      <c r="G1481" s="1" t="n">
        <v>2</v>
      </c>
      <c r="H1481" s="27" t="s">
        <v>242</v>
      </c>
      <c r="I1481" s="1" t="n">
        <v>2</v>
      </c>
      <c r="J1481" s="1" t="n">
        <v>1566.4</v>
      </c>
      <c r="K1481" s="1" t="n">
        <v>1590.2</v>
      </c>
      <c r="L1481" s="26" t="n">
        <v>0.395</v>
      </c>
      <c r="M1481" s="1" t="n">
        <v>23.1</v>
      </c>
      <c r="N1481" s="1" t="n">
        <v>23.1</v>
      </c>
      <c r="O1481" s="1" t="n">
        <v>1.06</v>
      </c>
      <c r="P1481" s="1" t="n">
        <v>1</v>
      </c>
      <c r="Q1481" s="1" t="n">
        <v>1.15</v>
      </c>
      <c r="R1481" s="1" t="n">
        <v>18.6</v>
      </c>
      <c r="S1481" s="1" t="n">
        <v>-14</v>
      </c>
      <c r="T1481" s="1" t="n">
        <v>1585.1</v>
      </c>
      <c r="U1481" s="1" t="n">
        <v>1576.2</v>
      </c>
      <c r="V1481" s="1" t="s">
        <v>643</v>
      </c>
      <c r="W1481" s="1" t="s">
        <v>551</v>
      </c>
    </row>
    <row r="1482" customFormat="false" ht="15" hidden="false" customHeight="true" outlineLevel="0" collapsed="false">
      <c r="A1482" s="1" t="n">
        <v>1481</v>
      </c>
      <c r="B1482" s="24" t="s">
        <v>1484</v>
      </c>
      <c r="C1482" s="1" t="s">
        <v>29</v>
      </c>
      <c r="D1482" s="1" t="s">
        <v>153</v>
      </c>
      <c r="E1482" s="1" t="s">
        <v>127</v>
      </c>
      <c r="F1482" s="1" t="n">
        <v>0</v>
      </c>
      <c r="G1482" s="1" t="n">
        <v>0</v>
      </c>
      <c r="H1482" s="25" t="s">
        <v>239</v>
      </c>
      <c r="I1482" s="1" t="n">
        <v>0</v>
      </c>
      <c r="J1482" s="1" t="n">
        <v>1590.1</v>
      </c>
      <c r="K1482" s="1" t="n">
        <v>1592.7</v>
      </c>
      <c r="L1482" s="26" t="n">
        <v>0.425</v>
      </c>
      <c r="M1482" s="1" t="n">
        <v>23</v>
      </c>
      <c r="N1482" s="1" t="n">
        <v>23</v>
      </c>
      <c r="O1482" s="1" t="n">
        <v>1</v>
      </c>
      <c r="P1482" s="1" t="n">
        <v>1.15</v>
      </c>
      <c r="Q1482" s="1" t="n">
        <v>1</v>
      </c>
      <c r="R1482" s="1" t="n">
        <v>1.7</v>
      </c>
      <c r="S1482" s="1" t="n">
        <v>-1.7</v>
      </c>
      <c r="T1482" s="1" t="n">
        <v>1591.8</v>
      </c>
      <c r="U1482" s="1" t="n">
        <v>1591</v>
      </c>
      <c r="V1482" s="1" t="s">
        <v>507</v>
      </c>
      <c r="W1482" s="1" t="s">
        <v>676</v>
      </c>
    </row>
    <row r="1483" customFormat="false" ht="15" hidden="false" customHeight="true" outlineLevel="0" collapsed="false">
      <c r="A1483" s="1" t="n">
        <v>1482</v>
      </c>
      <c r="B1483" s="24" t="s">
        <v>1484</v>
      </c>
      <c r="C1483" s="1" t="s">
        <v>29</v>
      </c>
      <c r="D1483" s="1" t="s">
        <v>128</v>
      </c>
      <c r="E1483" s="1" t="s">
        <v>23</v>
      </c>
      <c r="F1483" s="1" t="n">
        <v>0</v>
      </c>
      <c r="G1483" s="1" t="n">
        <v>2</v>
      </c>
      <c r="H1483" s="28" t="s">
        <v>246</v>
      </c>
      <c r="I1483" s="1" t="n">
        <v>2</v>
      </c>
      <c r="J1483" s="1" t="n">
        <v>1582.7</v>
      </c>
      <c r="K1483" s="1" t="n">
        <v>1654.3</v>
      </c>
      <c r="L1483" s="26" t="n">
        <v>0.332</v>
      </c>
      <c r="M1483" s="1" t="n">
        <v>26.9</v>
      </c>
      <c r="N1483" s="1" t="n">
        <v>32.5</v>
      </c>
      <c r="O1483" s="1" t="n">
        <v>0.91</v>
      </c>
      <c r="P1483" s="1" t="n">
        <v>1.35</v>
      </c>
      <c r="Q1483" s="1" t="n">
        <v>1.15</v>
      </c>
      <c r="R1483" s="1" t="n">
        <v>-8.9</v>
      </c>
      <c r="S1483" s="1" t="n">
        <v>17.3</v>
      </c>
      <c r="T1483" s="1" t="n">
        <v>1573.8</v>
      </c>
      <c r="U1483" s="1" t="n">
        <v>1671.6</v>
      </c>
      <c r="V1483" s="1" t="s">
        <v>383</v>
      </c>
      <c r="W1483" s="1" t="s">
        <v>418</v>
      </c>
    </row>
    <row r="1484" customFormat="false" ht="15" hidden="false" customHeight="true" outlineLevel="0" collapsed="false">
      <c r="A1484" s="1" t="n">
        <v>1483</v>
      </c>
      <c r="B1484" s="24" t="s">
        <v>1484</v>
      </c>
      <c r="C1484" s="1" t="s">
        <v>29</v>
      </c>
      <c r="D1484" s="1" t="s">
        <v>137</v>
      </c>
      <c r="E1484" s="1" t="s">
        <v>133</v>
      </c>
      <c r="F1484" s="1" t="n">
        <v>1</v>
      </c>
      <c r="G1484" s="1" t="n">
        <v>1</v>
      </c>
      <c r="H1484" s="25" t="s">
        <v>239</v>
      </c>
      <c r="I1484" s="1" t="n">
        <v>0</v>
      </c>
      <c r="J1484" s="1" t="n">
        <v>1517</v>
      </c>
      <c r="K1484" s="1" t="n">
        <v>1380</v>
      </c>
      <c r="L1484" s="26" t="n">
        <v>0.623</v>
      </c>
      <c r="M1484" s="1" t="n">
        <v>15.3</v>
      </c>
      <c r="N1484" s="1" t="n">
        <v>19.6</v>
      </c>
      <c r="O1484" s="1" t="n">
        <v>1</v>
      </c>
      <c r="P1484" s="1" t="n">
        <v>0.9</v>
      </c>
      <c r="Q1484" s="1" t="n">
        <v>1</v>
      </c>
      <c r="R1484" s="1" t="n">
        <v>-1.9</v>
      </c>
      <c r="S1484" s="1" t="n">
        <v>2.4</v>
      </c>
      <c r="T1484" s="1" t="n">
        <v>1515.1</v>
      </c>
      <c r="U1484" s="1" t="n">
        <v>1382.4</v>
      </c>
      <c r="V1484" s="1" t="s">
        <v>789</v>
      </c>
      <c r="W1484" s="1" t="s">
        <v>474</v>
      </c>
    </row>
    <row r="1485" customFormat="false" ht="15" hidden="false" customHeight="true" outlineLevel="0" collapsed="false">
      <c r="A1485" s="1" t="n">
        <v>1484</v>
      </c>
      <c r="B1485" s="24" t="s">
        <v>1485</v>
      </c>
      <c r="C1485" s="1" t="s">
        <v>30</v>
      </c>
      <c r="D1485" s="1" t="s">
        <v>16</v>
      </c>
      <c r="E1485" s="1" t="s">
        <v>118</v>
      </c>
      <c r="F1485" s="1" t="n">
        <v>4</v>
      </c>
      <c r="G1485" s="1" t="n">
        <v>3</v>
      </c>
      <c r="H1485" s="27" t="s">
        <v>242</v>
      </c>
      <c r="I1485" s="1" t="n">
        <v>1</v>
      </c>
      <c r="J1485" s="1" t="n">
        <v>1754.8</v>
      </c>
      <c r="K1485" s="1" t="n">
        <v>1554.4</v>
      </c>
      <c r="L1485" s="26" t="n">
        <v>0.704</v>
      </c>
      <c r="M1485" s="1" t="n">
        <v>16.4</v>
      </c>
      <c r="N1485" s="1" t="n">
        <v>15.7</v>
      </c>
      <c r="O1485" s="1" t="n">
        <v>0.75</v>
      </c>
      <c r="P1485" s="1" t="n">
        <v>1</v>
      </c>
      <c r="Q1485" s="1" t="n">
        <v>1</v>
      </c>
      <c r="R1485" s="1" t="n">
        <v>6.5</v>
      </c>
      <c r="S1485" s="1" t="n">
        <v>-4.6</v>
      </c>
      <c r="T1485" s="1" t="n">
        <v>1761.3</v>
      </c>
      <c r="U1485" s="1" t="n">
        <v>1549.7</v>
      </c>
      <c r="V1485" s="1" t="s">
        <v>522</v>
      </c>
      <c r="W1485" s="1" t="s">
        <v>681</v>
      </c>
    </row>
    <row r="1486" customFormat="false" ht="15" hidden="false" customHeight="true" outlineLevel="0" collapsed="false">
      <c r="A1486" s="1" t="n">
        <v>1485</v>
      </c>
      <c r="B1486" s="24" t="s">
        <v>1486</v>
      </c>
      <c r="C1486" s="1" t="s">
        <v>33</v>
      </c>
      <c r="D1486" s="1" t="s">
        <v>17</v>
      </c>
      <c r="E1486" s="1" t="s">
        <v>120</v>
      </c>
      <c r="F1486" s="1" t="n">
        <v>2</v>
      </c>
      <c r="G1486" s="1" t="n">
        <v>1</v>
      </c>
      <c r="H1486" s="27" t="s">
        <v>242</v>
      </c>
      <c r="I1486" s="1" t="n">
        <v>1</v>
      </c>
      <c r="J1486" s="1" t="n">
        <v>1818.6</v>
      </c>
      <c r="K1486" s="1" t="n">
        <v>1479</v>
      </c>
      <c r="L1486" s="26" t="n">
        <v>0.841</v>
      </c>
      <c r="M1486" s="1" t="n">
        <v>14.4</v>
      </c>
      <c r="N1486" s="1" t="n">
        <v>11.4</v>
      </c>
      <c r="O1486" s="1" t="n">
        <v>0.6</v>
      </c>
      <c r="P1486" s="1" t="n">
        <v>1</v>
      </c>
      <c r="Q1486" s="1" t="n">
        <v>1</v>
      </c>
      <c r="R1486" s="1" t="n">
        <v>3.7</v>
      </c>
      <c r="S1486" s="1" t="n">
        <v>-1.8</v>
      </c>
      <c r="T1486" s="1" t="n">
        <v>1822.3</v>
      </c>
      <c r="U1486" s="1" t="n">
        <v>1477.2</v>
      </c>
      <c r="V1486" s="1" t="s">
        <v>431</v>
      </c>
      <c r="W1486" s="1" t="s">
        <v>503</v>
      </c>
    </row>
    <row r="1487" customFormat="false" ht="15" hidden="false" customHeight="true" outlineLevel="0" collapsed="false">
      <c r="A1487" s="1" t="n">
        <v>1486</v>
      </c>
      <c r="B1487" s="24" t="s">
        <v>1487</v>
      </c>
      <c r="C1487" s="1" t="s">
        <v>31</v>
      </c>
      <c r="D1487" s="1" t="s">
        <v>148</v>
      </c>
      <c r="E1487" s="1" t="s">
        <v>22</v>
      </c>
      <c r="F1487" s="1" t="n">
        <v>0</v>
      </c>
      <c r="G1487" s="1" t="n">
        <v>1</v>
      </c>
      <c r="H1487" s="28" t="s">
        <v>246</v>
      </c>
      <c r="I1487" s="1" t="n">
        <v>1</v>
      </c>
      <c r="J1487" s="1" t="n">
        <v>1395.9</v>
      </c>
      <c r="K1487" s="1" t="n">
        <v>1701</v>
      </c>
      <c r="L1487" s="26" t="n">
        <v>0.115</v>
      </c>
      <c r="M1487" s="1" t="n">
        <v>14.2</v>
      </c>
      <c r="N1487" s="1" t="n">
        <v>21.1</v>
      </c>
      <c r="O1487" s="1" t="n">
        <v>0.62</v>
      </c>
      <c r="P1487" s="1" t="n">
        <v>1.35</v>
      </c>
      <c r="Q1487" s="1" t="n">
        <v>1</v>
      </c>
      <c r="R1487" s="1" t="n">
        <v>-1.6</v>
      </c>
      <c r="S1487" s="1" t="n">
        <v>4.5</v>
      </c>
      <c r="T1487" s="1" t="n">
        <v>1394.3</v>
      </c>
      <c r="U1487" s="1" t="n">
        <v>1705.6</v>
      </c>
      <c r="V1487" s="1" t="s">
        <v>666</v>
      </c>
      <c r="W1487" s="1" t="s">
        <v>418</v>
      </c>
    </row>
    <row r="1488" customFormat="false" ht="15" hidden="false" customHeight="true" outlineLevel="0" collapsed="false">
      <c r="A1488" s="1" t="n">
        <v>1487</v>
      </c>
      <c r="B1488" s="24" t="s">
        <v>1488</v>
      </c>
      <c r="C1488" s="1" t="s">
        <v>30</v>
      </c>
      <c r="D1488" s="1" t="s">
        <v>173</v>
      </c>
      <c r="E1488" s="1" t="s">
        <v>142</v>
      </c>
      <c r="F1488" s="1" t="n">
        <v>0</v>
      </c>
      <c r="G1488" s="1" t="n">
        <v>0</v>
      </c>
      <c r="H1488" s="25" t="s">
        <v>239</v>
      </c>
      <c r="I1488" s="1" t="n">
        <v>0</v>
      </c>
      <c r="J1488" s="1" t="n">
        <v>1544.9</v>
      </c>
      <c r="K1488" s="1" t="n">
        <v>1489.4</v>
      </c>
      <c r="L1488" s="26" t="n">
        <v>0.508</v>
      </c>
      <c r="M1488" s="1" t="n">
        <v>18</v>
      </c>
      <c r="N1488" s="1" t="n">
        <v>19.6</v>
      </c>
      <c r="O1488" s="1" t="n">
        <v>1</v>
      </c>
      <c r="P1488" s="1" t="n">
        <v>0.9</v>
      </c>
      <c r="Q1488" s="1" t="n">
        <v>1</v>
      </c>
      <c r="R1488" s="1" t="n">
        <v>-0.1</v>
      </c>
      <c r="S1488" s="1" t="n">
        <v>0.2</v>
      </c>
      <c r="T1488" s="1" t="n">
        <v>1544.8</v>
      </c>
      <c r="U1488" s="1" t="n">
        <v>1489.6</v>
      </c>
      <c r="V1488" s="1" t="s">
        <v>501</v>
      </c>
      <c r="W1488" s="1" t="s">
        <v>663</v>
      </c>
    </row>
    <row r="1489" customFormat="false" ht="15" hidden="false" customHeight="true" outlineLevel="0" collapsed="false">
      <c r="A1489" s="1" t="n">
        <v>1488</v>
      </c>
      <c r="B1489" s="24" t="s">
        <v>1488</v>
      </c>
      <c r="C1489" s="1" t="s">
        <v>29</v>
      </c>
      <c r="D1489" s="1" t="s">
        <v>138</v>
      </c>
      <c r="E1489" s="1" t="s">
        <v>132</v>
      </c>
      <c r="F1489" s="1" t="n">
        <v>4</v>
      </c>
      <c r="G1489" s="1" t="n">
        <v>1</v>
      </c>
      <c r="H1489" s="27" t="s">
        <v>242</v>
      </c>
      <c r="I1489" s="1" t="n">
        <v>3</v>
      </c>
      <c r="J1489" s="1" t="n">
        <v>1639.1</v>
      </c>
      <c r="K1489" s="1" t="n">
        <v>1688.2</v>
      </c>
      <c r="L1489" s="26" t="n">
        <v>0.361</v>
      </c>
      <c r="M1489" s="1" t="n">
        <v>33.6</v>
      </c>
      <c r="N1489" s="1" t="n">
        <v>33.3</v>
      </c>
      <c r="O1489" s="1" t="n">
        <v>1.12</v>
      </c>
      <c r="P1489" s="1" t="n">
        <v>1</v>
      </c>
      <c r="Q1489" s="1" t="n">
        <v>1.3</v>
      </c>
      <c r="R1489" s="1" t="n">
        <v>31.5</v>
      </c>
      <c r="S1489" s="1" t="n">
        <v>-21.3</v>
      </c>
      <c r="T1489" s="1" t="n">
        <v>1670.6</v>
      </c>
      <c r="U1489" s="1" t="n">
        <v>1666.9</v>
      </c>
      <c r="V1489" s="1" t="s">
        <v>431</v>
      </c>
      <c r="W1489" s="1" t="s">
        <v>618</v>
      </c>
    </row>
    <row r="1490" customFormat="false" ht="15" hidden="false" customHeight="true" outlineLevel="0" collapsed="false">
      <c r="A1490" s="1" t="n">
        <v>1489</v>
      </c>
      <c r="B1490" s="24" t="s">
        <v>1488</v>
      </c>
      <c r="C1490" s="1" t="s">
        <v>32</v>
      </c>
      <c r="D1490" s="1" t="s">
        <v>188</v>
      </c>
      <c r="E1490" s="1" t="s">
        <v>190</v>
      </c>
      <c r="F1490" s="1" t="n">
        <v>4</v>
      </c>
      <c r="G1490" s="1" t="n">
        <v>4</v>
      </c>
      <c r="H1490" s="25" t="s">
        <v>239</v>
      </c>
      <c r="I1490" s="1" t="n">
        <v>0</v>
      </c>
      <c r="J1490" s="1" t="n">
        <v>1538.2</v>
      </c>
      <c r="K1490" s="1" t="n">
        <v>1565.1</v>
      </c>
      <c r="L1490" s="26" t="n">
        <v>0.391</v>
      </c>
      <c r="M1490" s="1" t="n">
        <v>24</v>
      </c>
      <c r="N1490" s="1" t="n">
        <v>18.6</v>
      </c>
      <c r="O1490" s="1" t="n">
        <v>1</v>
      </c>
      <c r="P1490" s="1" t="n">
        <v>1.15</v>
      </c>
      <c r="Q1490" s="1" t="n">
        <v>1</v>
      </c>
      <c r="R1490" s="1" t="n">
        <v>2.6</v>
      </c>
      <c r="S1490" s="1" t="n">
        <v>-2</v>
      </c>
      <c r="T1490" s="1" t="n">
        <v>1540.8</v>
      </c>
      <c r="U1490" s="1" t="n">
        <v>1563.1</v>
      </c>
      <c r="V1490" s="1" t="s">
        <v>706</v>
      </c>
      <c r="W1490" s="1" t="s">
        <v>615</v>
      </c>
    </row>
    <row r="1491" customFormat="false" ht="15" hidden="false" customHeight="true" outlineLevel="0" collapsed="false">
      <c r="A1491" s="1" t="n">
        <v>1490</v>
      </c>
      <c r="B1491" s="24" t="s">
        <v>1489</v>
      </c>
      <c r="C1491" s="1" t="s">
        <v>33</v>
      </c>
      <c r="D1491" s="1" t="s">
        <v>149</v>
      </c>
      <c r="E1491" s="1" t="s">
        <v>161</v>
      </c>
      <c r="F1491" s="1" t="n">
        <v>0</v>
      </c>
      <c r="G1491" s="1" t="n">
        <v>0</v>
      </c>
      <c r="H1491" s="25" t="s">
        <v>239</v>
      </c>
      <c r="I1491" s="1" t="n">
        <v>0</v>
      </c>
      <c r="J1491" s="1" t="n">
        <v>1646.2</v>
      </c>
      <c r="K1491" s="1" t="n">
        <v>1664.2</v>
      </c>
      <c r="L1491" s="26" t="n">
        <v>0.403</v>
      </c>
      <c r="M1491" s="1" t="n">
        <v>25.3</v>
      </c>
      <c r="N1491" s="1" t="n">
        <v>26.4</v>
      </c>
      <c r="O1491" s="1" t="n">
        <v>1</v>
      </c>
      <c r="P1491" s="1" t="n">
        <v>1.15</v>
      </c>
      <c r="Q1491" s="1" t="n">
        <v>1</v>
      </c>
      <c r="R1491" s="1" t="n">
        <v>2.4</v>
      </c>
      <c r="S1491" s="1" t="n">
        <v>-2.6</v>
      </c>
      <c r="T1491" s="1" t="n">
        <v>1648.7</v>
      </c>
      <c r="U1491" s="1" t="n">
        <v>1661.7</v>
      </c>
      <c r="V1491" s="1" t="s">
        <v>803</v>
      </c>
      <c r="W1491" s="1" t="s">
        <v>577</v>
      </c>
    </row>
    <row r="1492" customFormat="false" ht="15" hidden="false" customHeight="true" outlineLevel="0" collapsed="false">
      <c r="A1492" s="1" t="n">
        <v>1491</v>
      </c>
      <c r="B1492" s="24" t="s">
        <v>1490</v>
      </c>
      <c r="C1492" s="1" t="s">
        <v>31</v>
      </c>
      <c r="D1492" s="1" t="s">
        <v>20</v>
      </c>
      <c r="E1492" s="1" t="s">
        <v>163</v>
      </c>
      <c r="F1492" s="1" t="n">
        <v>1</v>
      </c>
      <c r="G1492" s="1" t="n">
        <v>0</v>
      </c>
      <c r="H1492" s="27" t="s">
        <v>242</v>
      </c>
      <c r="I1492" s="1" t="n">
        <v>1</v>
      </c>
      <c r="J1492" s="1" t="n">
        <v>1659.3</v>
      </c>
      <c r="K1492" s="1" t="n">
        <v>1508</v>
      </c>
      <c r="L1492" s="26" t="n">
        <v>0.642</v>
      </c>
      <c r="M1492" s="1" t="n">
        <v>20.5</v>
      </c>
      <c r="N1492" s="1" t="n">
        <v>16.2</v>
      </c>
      <c r="O1492" s="1" t="n">
        <v>0.81</v>
      </c>
      <c r="P1492" s="1" t="n">
        <v>1</v>
      </c>
      <c r="Q1492" s="1" t="n">
        <v>1</v>
      </c>
      <c r="R1492" s="1" t="n">
        <v>9.4</v>
      </c>
      <c r="S1492" s="1" t="n">
        <v>-5.8</v>
      </c>
      <c r="T1492" s="1" t="n">
        <v>1668.7</v>
      </c>
      <c r="U1492" s="1" t="n">
        <v>1502.2</v>
      </c>
      <c r="V1492" s="1" t="s">
        <v>583</v>
      </c>
      <c r="W1492" s="1" t="s">
        <v>594</v>
      </c>
    </row>
    <row r="1493" customFormat="false" ht="15" hidden="false" customHeight="true" outlineLevel="0" collapsed="false">
      <c r="A1493" s="1" t="n">
        <v>1492</v>
      </c>
      <c r="B1493" s="24" t="s">
        <v>1491</v>
      </c>
      <c r="C1493" s="1" t="s">
        <v>30</v>
      </c>
      <c r="D1493" s="1" t="s">
        <v>123</v>
      </c>
      <c r="E1493" s="1" t="s">
        <v>182</v>
      </c>
      <c r="F1493" s="1" t="n">
        <v>1</v>
      </c>
      <c r="G1493" s="1" t="n">
        <v>0</v>
      </c>
      <c r="H1493" s="27" t="s">
        <v>242</v>
      </c>
      <c r="I1493" s="1" t="n">
        <v>1</v>
      </c>
      <c r="J1493" s="1" t="n">
        <v>1502.2</v>
      </c>
      <c r="K1493" s="1" t="n">
        <v>1666.4</v>
      </c>
      <c r="L1493" s="26" t="n">
        <v>0.226</v>
      </c>
      <c r="M1493" s="1" t="n">
        <v>32.4</v>
      </c>
      <c r="N1493" s="1" t="n">
        <v>28.2</v>
      </c>
      <c r="O1493" s="1" t="n">
        <v>1.41</v>
      </c>
      <c r="P1493" s="1" t="n">
        <v>1</v>
      </c>
      <c r="Q1493" s="1" t="n">
        <v>1</v>
      </c>
      <c r="R1493" s="1" t="n">
        <v>28.4</v>
      </c>
      <c r="S1493" s="1" t="n">
        <v>-21.8</v>
      </c>
      <c r="T1493" s="1" t="n">
        <v>1530.6</v>
      </c>
      <c r="U1493" s="1" t="n">
        <v>1644.5</v>
      </c>
      <c r="V1493" s="1" t="s">
        <v>456</v>
      </c>
      <c r="W1493" s="1" t="s">
        <v>398</v>
      </c>
    </row>
    <row r="1494" customFormat="false" ht="15" hidden="false" customHeight="true" outlineLevel="0" collapsed="false">
      <c r="A1494" s="1" t="n">
        <v>1493</v>
      </c>
      <c r="B1494" s="24" t="s">
        <v>1492</v>
      </c>
      <c r="C1494" s="1" t="s">
        <v>33</v>
      </c>
      <c r="D1494" s="1" t="s">
        <v>135</v>
      </c>
      <c r="E1494" s="1" t="s">
        <v>160</v>
      </c>
      <c r="F1494" s="1" t="n">
        <v>5</v>
      </c>
      <c r="G1494" s="1" t="n">
        <v>1</v>
      </c>
      <c r="H1494" s="27" t="s">
        <v>242</v>
      </c>
      <c r="I1494" s="1" t="n">
        <v>4</v>
      </c>
      <c r="J1494" s="1" t="n">
        <v>1598</v>
      </c>
      <c r="K1494" s="1" t="n">
        <v>1401.6</v>
      </c>
      <c r="L1494" s="26" t="n">
        <v>0.699</v>
      </c>
      <c r="M1494" s="1" t="n">
        <v>19.2</v>
      </c>
      <c r="N1494" s="1" t="n">
        <v>18.3</v>
      </c>
      <c r="O1494" s="1" t="n">
        <v>0.75</v>
      </c>
      <c r="P1494" s="1" t="n">
        <v>1</v>
      </c>
      <c r="Q1494" s="1" t="n">
        <v>1.5</v>
      </c>
      <c r="R1494" s="1" t="n">
        <v>11.6</v>
      </c>
      <c r="S1494" s="1" t="n">
        <v>-5.5</v>
      </c>
      <c r="T1494" s="1" t="n">
        <v>1609.6</v>
      </c>
      <c r="U1494" s="1" t="n">
        <v>1396.1</v>
      </c>
      <c r="V1494" s="1" t="s">
        <v>529</v>
      </c>
      <c r="W1494" s="1" t="s">
        <v>743</v>
      </c>
    </row>
    <row r="1495" customFormat="false" ht="15" hidden="false" customHeight="true" outlineLevel="0" collapsed="false">
      <c r="A1495" s="1" t="n">
        <v>1494</v>
      </c>
      <c r="B1495" s="24" t="s">
        <v>1493</v>
      </c>
      <c r="C1495" s="1" t="s">
        <v>30</v>
      </c>
      <c r="D1495" s="1" t="s">
        <v>175</v>
      </c>
      <c r="E1495" s="1" t="s">
        <v>141</v>
      </c>
      <c r="F1495" s="1" t="n">
        <v>2</v>
      </c>
      <c r="G1495" s="1" t="n">
        <v>3</v>
      </c>
      <c r="H1495" s="28" t="s">
        <v>246</v>
      </c>
      <c r="I1495" s="1" t="n">
        <v>1</v>
      </c>
      <c r="J1495" s="1" t="n">
        <v>1397.5</v>
      </c>
      <c r="K1495" s="1" t="n">
        <v>1525.5</v>
      </c>
      <c r="L1495" s="26" t="n">
        <v>0.264</v>
      </c>
      <c r="M1495" s="1" t="n">
        <v>18.3</v>
      </c>
      <c r="N1495" s="1" t="n">
        <v>21.5</v>
      </c>
      <c r="O1495" s="1" t="n">
        <v>0.84</v>
      </c>
      <c r="P1495" s="1" t="n">
        <v>1.35</v>
      </c>
      <c r="Q1495" s="1" t="n">
        <v>1</v>
      </c>
      <c r="R1495" s="1" t="n">
        <v>-4.8</v>
      </c>
      <c r="S1495" s="1" t="n">
        <v>7.8</v>
      </c>
      <c r="T1495" s="1" t="n">
        <v>1392.6</v>
      </c>
      <c r="U1495" s="1" t="n">
        <v>1533.3</v>
      </c>
      <c r="V1495" s="1" t="s">
        <v>743</v>
      </c>
      <c r="W1495" s="1" t="s">
        <v>625</v>
      </c>
    </row>
    <row r="1496" customFormat="false" ht="15" hidden="false" customHeight="true" outlineLevel="0" collapsed="false">
      <c r="A1496" s="1" t="n">
        <v>1495</v>
      </c>
      <c r="B1496" s="24" t="s">
        <v>1494</v>
      </c>
      <c r="C1496" s="1" t="s">
        <v>33</v>
      </c>
      <c r="D1496" s="1" t="s">
        <v>144</v>
      </c>
      <c r="E1496" s="1" t="s">
        <v>154</v>
      </c>
      <c r="F1496" s="1" t="n">
        <v>3</v>
      </c>
      <c r="G1496" s="1" t="n">
        <v>1</v>
      </c>
      <c r="H1496" s="27" t="s">
        <v>242</v>
      </c>
      <c r="I1496" s="1" t="n">
        <v>2</v>
      </c>
      <c r="J1496" s="1" t="n">
        <v>1607.9</v>
      </c>
      <c r="K1496" s="1" t="n">
        <v>1587.3</v>
      </c>
      <c r="L1496" s="26" t="n">
        <v>0.458</v>
      </c>
      <c r="M1496" s="1" t="n">
        <v>24.6</v>
      </c>
      <c r="N1496" s="1" t="n">
        <v>23.4</v>
      </c>
      <c r="O1496" s="1" t="n">
        <v>0.97</v>
      </c>
      <c r="P1496" s="1" t="n">
        <v>1</v>
      </c>
      <c r="Q1496" s="1" t="n">
        <v>1.15</v>
      </c>
      <c r="R1496" s="1" t="n">
        <v>18.3</v>
      </c>
      <c r="S1496" s="1" t="n">
        <v>-12.7</v>
      </c>
      <c r="T1496" s="1" t="n">
        <v>1626.2</v>
      </c>
      <c r="U1496" s="1" t="n">
        <v>1574.6</v>
      </c>
      <c r="V1496" s="1" t="s">
        <v>460</v>
      </c>
      <c r="W1496" s="1" t="s">
        <v>562</v>
      </c>
    </row>
    <row r="1497" customFormat="false" ht="15" hidden="false" customHeight="true" outlineLevel="0" collapsed="false">
      <c r="A1497" s="1" t="n">
        <v>1496</v>
      </c>
      <c r="B1497" s="24" t="s">
        <v>1494</v>
      </c>
      <c r="C1497" s="1" t="s">
        <v>29</v>
      </c>
      <c r="D1497" s="1" t="s">
        <v>122</v>
      </c>
      <c r="E1497" s="1" t="s">
        <v>162</v>
      </c>
      <c r="F1497" s="1" t="n">
        <v>1</v>
      </c>
      <c r="G1497" s="1" t="n">
        <v>2</v>
      </c>
      <c r="H1497" s="28" t="s">
        <v>246</v>
      </c>
      <c r="I1497" s="1" t="n">
        <v>1</v>
      </c>
      <c r="J1497" s="1" t="n">
        <v>1597.2</v>
      </c>
      <c r="K1497" s="1" t="n">
        <v>1585.9</v>
      </c>
      <c r="L1497" s="26" t="n">
        <v>0.444</v>
      </c>
      <c r="M1497" s="1" t="n">
        <v>22.4</v>
      </c>
      <c r="N1497" s="1" t="n">
        <v>27.8</v>
      </c>
      <c r="O1497" s="1" t="n">
        <v>1.03</v>
      </c>
      <c r="P1497" s="1" t="n">
        <v>1.35</v>
      </c>
      <c r="Q1497" s="1" t="n">
        <v>1</v>
      </c>
      <c r="R1497" s="1" t="n">
        <v>-10</v>
      </c>
      <c r="S1497" s="1" t="n">
        <v>15.1</v>
      </c>
      <c r="T1497" s="1" t="n">
        <v>1587.2</v>
      </c>
      <c r="U1497" s="1" t="n">
        <v>1601.1</v>
      </c>
      <c r="V1497" s="1" t="s">
        <v>467</v>
      </c>
      <c r="W1497" s="1" t="s">
        <v>480</v>
      </c>
    </row>
    <row r="1498" customFormat="false" ht="15" hidden="false" customHeight="true" outlineLevel="0" collapsed="false">
      <c r="A1498" s="1" t="n">
        <v>1497</v>
      </c>
      <c r="B1498" s="24" t="s">
        <v>1494</v>
      </c>
      <c r="C1498" s="1" t="s">
        <v>29</v>
      </c>
      <c r="D1498" s="1" t="s">
        <v>125</v>
      </c>
      <c r="E1498" s="1" t="s">
        <v>130</v>
      </c>
      <c r="F1498" s="1" t="n">
        <v>0</v>
      </c>
      <c r="G1498" s="1" t="n">
        <v>4</v>
      </c>
      <c r="H1498" s="28" t="s">
        <v>246</v>
      </c>
      <c r="I1498" s="1" t="n">
        <v>4</v>
      </c>
      <c r="J1498" s="1" t="n">
        <v>1444.3</v>
      </c>
      <c r="K1498" s="1" t="n">
        <v>1676.3</v>
      </c>
      <c r="L1498" s="26" t="n">
        <v>0.165</v>
      </c>
      <c r="M1498" s="1" t="n">
        <v>23.2</v>
      </c>
      <c r="N1498" s="1" t="n">
        <v>33.1</v>
      </c>
      <c r="O1498" s="1" t="n">
        <v>0.71</v>
      </c>
      <c r="P1498" s="1" t="n">
        <v>1.35</v>
      </c>
      <c r="Q1498" s="1" t="n">
        <v>1.5</v>
      </c>
      <c r="R1498" s="1" t="n">
        <v>-3.8</v>
      </c>
      <c r="S1498" s="1" t="n">
        <v>15.4</v>
      </c>
      <c r="T1498" s="1" t="n">
        <v>1440.5</v>
      </c>
      <c r="U1498" s="1" t="n">
        <v>1691.7</v>
      </c>
      <c r="V1498" s="1" t="s">
        <v>417</v>
      </c>
      <c r="W1498" s="1" t="s">
        <v>583</v>
      </c>
    </row>
    <row r="1499" customFormat="false" ht="15" hidden="false" customHeight="true" outlineLevel="0" collapsed="false">
      <c r="A1499" s="1" t="n">
        <v>1498</v>
      </c>
      <c r="B1499" s="24" t="s">
        <v>1494</v>
      </c>
      <c r="C1499" s="1" t="s">
        <v>29</v>
      </c>
      <c r="D1499" s="1" t="s">
        <v>121</v>
      </c>
      <c r="E1499" s="1" t="s">
        <v>131</v>
      </c>
      <c r="F1499" s="1" t="n">
        <v>0</v>
      </c>
      <c r="G1499" s="1" t="n">
        <v>1</v>
      </c>
      <c r="H1499" s="28" t="s">
        <v>246</v>
      </c>
      <c r="I1499" s="1" t="n">
        <v>1</v>
      </c>
      <c r="J1499" s="1" t="n">
        <v>1534.6</v>
      </c>
      <c r="K1499" s="1" t="n">
        <v>1567.8</v>
      </c>
      <c r="L1499" s="26" t="n">
        <v>0.383</v>
      </c>
      <c r="M1499" s="1" t="n">
        <v>25.9</v>
      </c>
      <c r="N1499" s="1" t="n">
        <v>34.2</v>
      </c>
      <c r="O1499" s="1" t="n">
        <v>0.96</v>
      </c>
      <c r="P1499" s="1" t="n">
        <v>1.35</v>
      </c>
      <c r="Q1499" s="1" t="n">
        <v>1</v>
      </c>
      <c r="R1499" s="1" t="n">
        <v>-9.9</v>
      </c>
      <c r="S1499" s="1" t="n">
        <v>16.5</v>
      </c>
      <c r="T1499" s="1" t="n">
        <v>1524.7</v>
      </c>
      <c r="U1499" s="1" t="n">
        <v>1584.3</v>
      </c>
      <c r="V1499" s="1" t="s">
        <v>423</v>
      </c>
      <c r="W1499" s="1" t="s">
        <v>431</v>
      </c>
    </row>
    <row r="1500" customFormat="false" ht="15" hidden="false" customHeight="true" outlineLevel="0" collapsed="false">
      <c r="A1500" s="1" t="n">
        <v>1499</v>
      </c>
      <c r="B1500" s="24" t="s">
        <v>1494</v>
      </c>
      <c r="C1500" s="1" t="s">
        <v>31</v>
      </c>
      <c r="D1500" s="1" t="s">
        <v>147</v>
      </c>
      <c r="E1500" s="1" t="s">
        <v>170</v>
      </c>
      <c r="F1500" s="1" t="n">
        <v>2</v>
      </c>
      <c r="G1500" s="1" t="n">
        <v>2</v>
      </c>
      <c r="H1500" s="25" t="s">
        <v>239</v>
      </c>
      <c r="I1500" s="1" t="n">
        <v>0</v>
      </c>
      <c r="J1500" s="1" t="n">
        <v>1444</v>
      </c>
      <c r="K1500" s="1" t="n">
        <v>1459.5</v>
      </c>
      <c r="L1500" s="26" t="n">
        <v>0.407</v>
      </c>
      <c r="M1500" s="1" t="n">
        <v>18.6</v>
      </c>
      <c r="N1500" s="1" t="n">
        <v>21.9</v>
      </c>
      <c r="O1500" s="1" t="n">
        <v>1</v>
      </c>
      <c r="P1500" s="1" t="n">
        <v>1.15</v>
      </c>
      <c r="Q1500" s="1" t="n">
        <v>1</v>
      </c>
      <c r="R1500" s="1" t="n">
        <v>1.7</v>
      </c>
      <c r="S1500" s="1" t="n">
        <v>-2</v>
      </c>
      <c r="T1500" s="1" t="n">
        <v>1445.8</v>
      </c>
      <c r="U1500" s="1" t="n">
        <v>1457.5</v>
      </c>
      <c r="V1500" s="1" t="s">
        <v>653</v>
      </c>
      <c r="W1500" s="1" t="s">
        <v>1153</v>
      </c>
    </row>
    <row r="1501" customFormat="false" ht="15" hidden="false" customHeight="true" outlineLevel="0" collapsed="false">
      <c r="A1501" s="1" t="n">
        <v>1500</v>
      </c>
      <c r="B1501" s="24" t="s">
        <v>1495</v>
      </c>
      <c r="C1501" s="1" t="s">
        <v>32</v>
      </c>
      <c r="D1501" s="1" t="s">
        <v>191</v>
      </c>
      <c r="E1501" s="1" t="s">
        <v>196</v>
      </c>
      <c r="F1501" s="1" t="n">
        <v>0</v>
      </c>
      <c r="G1501" s="1" t="n">
        <v>0</v>
      </c>
      <c r="H1501" s="25" t="s">
        <v>239</v>
      </c>
      <c r="I1501" s="1" t="n">
        <v>0</v>
      </c>
      <c r="J1501" s="1" t="n">
        <v>1594.3</v>
      </c>
      <c r="K1501" s="1" t="n">
        <v>1612.4</v>
      </c>
      <c r="L1501" s="26" t="n">
        <v>0.403</v>
      </c>
      <c r="M1501" s="1" t="n">
        <v>25.3</v>
      </c>
      <c r="N1501" s="1" t="n">
        <v>25.3</v>
      </c>
      <c r="O1501" s="1" t="n">
        <v>1</v>
      </c>
      <c r="P1501" s="1" t="n">
        <v>1.15</v>
      </c>
      <c r="Q1501" s="1" t="n">
        <v>1</v>
      </c>
      <c r="R1501" s="1" t="n">
        <v>2.4</v>
      </c>
      <c r="S1501" s="1" t="n">
        <v>-2.4</v>
      </c>
      <c r="T1501" s="1" t="n">
        <v>1596.8</v>
      </c>
      <c r="U1501" s="1" t="n">
        <v>1610</v>
      </c>
      <c r="V1501" s="1" t="s">
        <v>804</v>
      </c>
      <c r="W1501" s="1" t="s">
        <v>803</v>
      </c>
    </row>
    <row r="1502" customFormat="false" ht="15" hidden="false" customHeight="true" outlineLevel="0" collapsed="false">
      <c r="A1502" s="1" t="n">
        <v>1501</v>
      </c>
      <c r="B1502" s="24" t="s">
        <v>1496</v>
      </c>
      <c r="C1502" s="1" t="s">
        <v>30</v>
      </c>
      <c r="D1502" s="1" t="s">
        <v>181</v>
      </c>
      <c r="E1502" s="1" t="s">
        <v>166</v>
      </c>
      <c r="F1502" s="1" t="n">
        <v>2</v>
      </c>
      <c r="G1502" s="1" t="n">
        <v>2</v>
      </c>
      <c r="H1502" s="25" t="s">
        <v>239</v>
      </c>
      <c r="I1502" s="1" t="n">
        <v>0</v>
      </c>
      <c r="J1502" s="1" t="n">
        <v>1624.4</v>
      </c>
      <c r="K1502" s="1" t="n">
        <v>1540.7</v>
      </c>
      <c r="L1502" s="26" t="n">
        <v>0.548</v>
      </c>
      <c r="M1502" s="1" t="n">
        <v>17.1</v>
      </c>
      <c r="N1502" s="1" t="n">
        <v>21.9</v>
      </c>
      <c r="O1502" s="1" t="n">
        <v>1</v>
      </c>
      <c r="P1502" s="1" t="n">
        <v>0.9</v>
      </c>
      <c r="Q1502" s="1" t="n">
        <v>1</v>
      </c>
      <c r="R1502" s="1" t="n">
        <v>-0.8</v>
      </c>
      <c r="S1502" s="1" t="n">
        <v>1.1</v>
      </c>
      <c r="T1502" s="1" t="n">
        <v>1623.5</v>
      </c>
      <c r="U1502" s="1" t="n">
        <v>1541.8</v>
      </c>
      <c r="V1502" s="1" t="s">
        <v>671</v>
      </c>
      <c r="W1502" s="1" t="s">
        <v>528</v>
      </c>
    </row>
    <row r="1503" customFormat="false" ht="15" hidden="false" customHeight="true" outlineLevel="0" collapsed="false">
      <c r="A1503" s="1" t="n">
        <v>1502</v>
      </c>
      <c r="B1503" s="24" t="s">
        <v>1497</v>
      </c>
      <c r="C1503" s="1" t="s">
        <v>33</v>
      </c>
      <c r="D1503" s="1" t="s">
        <v>143</v>
      </c>
      <c r="E1503" s="1" t="s">
        <v>158</v>
      </c>
      <c r="F1503" s="1" t="n">
        <v>1</v>
      </c>
      <c r="G1503" s="1" t="n">
        <v>0</v>
      </c>
      <c r="H1503" s="27" t="s">
        <v>242</v>
      </c>
      <c r="I1503" s="1" t="n">
        <v>1</v>
      </c>
      <c r="J1503" s="1" t="n">
        <v>1504.8</v>
      </c>
      <c r="K1503" s="1" t="n">
        <v>1549</v>
      </c>
      <c r="L1503" s="26" t="n">
        <v>0.368</v>
      </c>
      <c r="M1503" s="1" t="n">
        <v>25.5</v>
      </c>
      <c r="N1503" s="1" t="n">
        <v>18.9</v>
      </c>
      <c r="O1503" s="1" t="n">
        <v>1.11</v>
      </c>
      <c r="P1503" s="1" t="n">
        <v>1</v>
      </c>
      <c r="Q1503" s="1" t="n">
        <v>1</v>
      </c>
      <c r="R1503" s="1" t="n">
        <v>18.7</v>
      </c>
      <c r="S1503" s="1" t="n">
        <v>-11.9</v>
      </c>
      <c r="T1503" s="1" t="n">
        <v>1523.5</v>
      </c>
      <c r="U1503" s="1" t="n">
        <v>1537.1</v>
      </c>
      <c r="V1503" s="1" t="s">
        <v>549</v>
      </c>
      <c r="W1503" s="1" t="s">
        <v>743</v>
      </c>
    </row>
    <row r="1504" customFormat="false" ht="15" hidden="false" customHeight="true" outlineLevel="0" collapsed="false">
      <c r="A1504" s="1" t="n">
        <v>1503</v>
      </c>
      <c r="B1504" s="24" t="s">
        <v>1497</v>
      </c>
      <c r="C1504" s="1" t="s">
        <v>33</v>
      </c>
      <c r="D1504" s="1" t="s">
        <v>155</v>
      </c>
      <c r="E1504" s="1" t="s">
        <v>156</v>
      </c>
      <c r="F1504" s="1" t="n">
        <v>2</v>
      </c>
      <c r="G1504" s="1" t="n">
        <v>1</v>
      </c>
      <c r="H1504" s="27" t="s">
        <v>242</v>
      </c>
      <c r="I1504" s="1" t="n">
        <v>1</v>
      </c>
      <c r="J1504" s="1" t="n">
        <v>1606.9</v>
      </c>
      <c r="K1504" s="1" t="n">
        <v>1500.4</v>
      </c>
      <c r="L1504" s="26" t="n">
        <v>0.581</v>
      </c>
      <c r="M1504" s="1" t="n">
        <v>14.7</v>
      </c>
      <c r="N1504" s="1" t="n">
        <v>14</v>
      </c>
      <c r="O1504" s="1" t="n">
        <v>0.87</v>
      </c>
      <c r="P1504" s="1" t="n">
        <v>1</v>
      </c>
      <c r="Q1504" s="1" t="n">
        <v>1</v>
      </c>
      <c r="R1504" s="1" t="n">
        <v>7.7</v>
      </c>
      <c r="S1504" s="1" t="n">
        <v>-5.9</v>
      </c>
      <c r="T1504" s="1" t="n">
        <v>1614.6</v>
      </c>
      <c r="U1504" s="1" t="n">
        <v>1494.5</v>
      </c>
      <c r="V1504" s="1" t="s">
        <v>608</v>
      </c>
      <c r="W1504" s="1" t="s">
        <v>466</v>
      </c>
    </row>
    <row r="1505" customFormat="false" ht="15" hidden="false" customHeight="true" outlineLevel="0" collapsed="false">
      <c r="A1505" s="1" t="n">
        <v>1504</v>
      </c>
      <c r="B1505" s="24" t="s">
        <v>1497</v>
      </c>
      <c r="C1505" s="1" t="s">
        <v>33</v>
      </c>
      <c r="D1505" s="1" t="s">
        <v>134</v>
      </c>
      <c r="E1505" s="1" t="s">
        <v>157</v>
      </c>
      <c r="F1505" s="1" t="n">
        <v>1</v>
      </c>
      <c r="G1505" s="1" t="n">
        <v>3</v>
      </c>
      <c r="H1505" s="28" t="s">
        <v>246</v>
      </c>
      <c r="I1505" s="1" t="n">
        <v>2</v>
      </c>
      <c r="J1505" s="1" t="n">
        <v>1600.6</v>
      </c>
      <c r="K1505" s="1" t="n">
        <v>1541.9</v>
      </c>
      <c r="L1505" s="26" t="n">
        <v>0.513</v>
      </c>
      <c r="M1505" s="1" t="n">
        <v>37.2</v>
      </c>
      <c r="N1505" s="1" t="n">
        <v>39.2</v>
      </c>
      <c r="O1505" s="1" t="n">
        <v>1.15</v>
      </c>
      <c r="P1505" s="1" t="n">
        <v>1.35</v>
      </c>
      <c r="Q1505" s="1" t="n">
        <v>1.15</v>
      </c>
      <c r="R1505" s="1" t="n">
        <v>-19.1</v>
      </c>
      <c r="S1505" s="1" t="n">
        <v>27.9</v>
      </c>
      <c r="T1505" s="1" t="n">
        <v>1581.6</v>
      </c>
      <c r="U1505" s="1" t="n">
        <v>1569.8</v>
      </c>
      <c r="V1505" s="1" t="s">
        <v>542</v>
      </c>
      <c r="W1505" s="1" t="s">
        <v>491</v>
      </c>
    </row>
    <row r="1506" customFormat="false" ht="15" hidden="false" customHeight="true" outlineLevel="0" collapsed="false">
      <c r="A1506" s="1" t="n">
        <v>1505</v>
      </c>
      <c r="B1506" s="24" t="s">
        <v>1498</v>
      </c>
      <c r="C1506" s="1" t="s">
        <v>29</v>
      </c>
      <c r="D1506" s="1" t="s">
        <v>179</v>
      </c>
      <c r="E1506" s="1" t="s">
        <v>21</v>
      </c>
      <c r="F1506" s="1" t="n">
        <v>0</v>
      </c>
      <c r="G1506" s="1" t="n">
        <v>1</v>
      </c>
      <c r="H1506" s="28" t="s">
        <v>246</v>
      </c>
      <c r="I1506" s="1" t="n">
        <v>1</v>
      </c>
      <c r="J1506" s="1" t="n">
        <v>1399.7</v>
      </c>
      <c r="K1506" s="1" t="n">
        <v>1755</v>
      </c>
      <c r="L1506" s="26" t="n">
        <v>0.088</v>
      </c>
      <c r="M1506" s="1" t="n">
        <v>13.8</v>
      </c>
      <c r="N1506" s="1" t="n">
        <v>21.4</v>
      </c>
      <c r="O1506" s="1" t="n">
        <v>0.6</v>
      </c>
      <c r="P1506" s="1" t="n">
        <v>1.35</v>
      </c>
      <c r="Q1506" s="1" t="n">
        <v>1</v>
      </c>
      <c r="R1506" s="1" t="n">
        <v>-1.2</v>
      </c>
      <c r="S1506" s="1" t="n">
        <v>4</v>
      </c>
      <c r="T1506" s="1" t="n">
        <v>1398.4</v>
      </c>
      <c r="U1506" s="1" t="n">
        <v>1759</v>
      </c>
      <c r="V1506" s="1" t="s">
        <v>445</v>
      </c>
      <c r="W1506" s="1" t="s">
        <v>606</v>
      </c>
    </row>
    <row r="1507" customFormat="false" ht="15" hidden="false" customHeight="true" outlineLevel="0" collapsed="false">
      <c r="A1507" s="1" t="n">
        <v>1506</v>
      </c>
      <c r="B1507" s="24" t="s">
        <v>1498</v>
      </c>
      <c r="C1507" s="1" t="s">
        <v>32</v>
      </c>
      <c r="D1507" s="1" t="s">
        <v>195</v>
      </c>
      <c r="E1507" s="1" t="s">
        <v>183</v>
      </c>
      <c r="F1507" s="1" t="n">
        <v>3</v>
      </c>
      <c r="G1507" s="1" t="n">
        <v>2</v>
      </c>
      <c r="H1507" s="27" t="s">
        <v>242</v>
      </c>
      <c r="I1507" s="1" t="n">
        <v>1</v>
      </c>
      <c r="J1507" s="1" t="n">
        <v>1594.6</v>
      </c>
      <c r="K1507" s="1" t="n">
        <v>1581.5</v>
      </c>
      <c r="L1507" s="26" t="n">
        <v>0.447</v>
      </c>
      <c r="M1507" s="1" t="n">
        <v>18.7</v>
      </c>
      <c r="N1507" s="1" t="n">
        <v>18.7</v>
      </c>
      <c r="O1507" s="1" t="n">
        <v>0.98</v>
      </c>
      <c r="P1507" s="1" t="n">
        <v>1</v>
      </c>
      <c r="Q1507" s="1" t="n">
        <v>1</v>
      </c>
      <c r="R1507" s="1" t="n">
        <v>12.2</v>
      </c>
      <c r="S1507" s="1" t="n">
        <v>-10.3</v>
      </c>
      <c r="T1507" s="1" t="n">
        <v>1606.8</v>
      </c>
      <c r="U1507" s="1" t="n">
        <v>1571.1</v>
      </c>
      <c r="V1507" s="1" t="s">
        <v>1032</v>
      </c>
      <c r="W1507" s="1" t="s">
        <v>800</v>
      </c>
    </row>
    <row r="1508" customFormat="false" ht="15" hidden="false" customHeight="true" outlineLevel="0" collapsed="false">
      <c r="A1508" s="1" t="n">
        <v>1507</v>
      </c>
      <c r="B1508" s="24" t="s">
        <v>1499</v>
      </c>
      <c r="C1508" s="1" t="s">
        <v>31</v>
      </c>
      <c r="D1508" s="1" t="s">
        <v>164</v>
      </c>
      <c r="E1508" s="1" t="s">
        <v>19</v>
      </c>
      <c r="F1508" s="1" t="n">
        <v>1</v>
      </c>
      <c r="G1508" s="1" t="n">
        <v>0</v>
      </c>
      <c r="H1508" s="27" t="s">
        <v>242</v>
      </c>
      <c r="I1508" s="1" t="n">
        <v>1</v>
      </c>
      <c r="J1508" s="1" t="n">
        <v>1647.5</v>
      </c>
      <c r="K1508" s="1" t="n">
        <v>1732.8</v>
      </c>
      <c r="L1508" s="26" t="n">
        <v>0.315</v>
      </c>
      <c r="M1508" s="1" t="n">
        <v>30.7</v>
      </c>
      <c r="N1508" s="1" t="n">
        <v>27.9</v>
      </c>
      <c r="O1508" s="1" t="n">
        <v>1.21</v>
      </c>
      <c r="P1508" s="1" t="n">
        <v>1</v>
      </c>
      <c r="Q1508" s="1" t="n">
        <v>1</v>
      </c>
      <c r="R1508" s="1" t="n">
        <v>24.1</v>
      </c>
      <c r="S1508" s="1" t="n">
        <v>-19.1</v>
      </c>
      <c r="T1508" s="1" t="n">
        <v>1671.6</v>
      </c>
      <c r="U1508" s="1" t="n">
        <v>1713.7</v>
      </c>
      <c r="V1508" s="1" t="s">
        <v>581</v>
      </c>
      <c r="W1508" s="1" t="s">
        <v>539</v>
      </c>
    </row>
    <row r="1509" customFormat="false" ht="15" hidden="false" customHeight="true" outlineLevel="0" collapsed="false">
      <c r="A1509" s="1" t="n">
        <v>1508</v>
      </c>
      <c r="B1509" s="24" t="s">
        <v>1500</v>
      </c>
      <c r="C1509" s="1" t="s">
        <v>30</v>
      </c>
      <c r="D1509" s="1" t="s">
        <v>124</v>
      </c>
      <c r="E1509" s="1" t="s">
        <v>119</v>
      </c>
      <c r="F1509" s="1" t="n">
        <v>1</v>
      </c>
      <c r="G1509" s="1" t="n">
        <v>1</v>
      </c>
      <c r="H1509" s="25" t="s">
        <v>239</v>
      </c>
      <c r="I1509" s="1" t="n">
        <v>0</v>
      </c>
      <c r="J1509" s="1" t="n">
        <v>1528.2</v>
      </c>
      <c r="K1509" s="1" t="n">
        <v>1497.4</v>
      </c>
      <c r="L1509" s="26" t="n">
        <v>0.472</v>
      </c>
      <c r="M1509" s="1" t="n">
        <v>15.3</v>
      </c>
      <c r="N1509" s="1" t="n">
        <v>23</v>
      </c>
      <c r="O1509" s="1" t="n">
        <v>1</v>
      </c>
      <c r="P1509" s="1" t="n">
        <v>0.9</v>
      </c>
      <c r="Q1509" s="1" t="n">
        <v>1</v>
      </c>
      <c r="R1509" s="1" t="n">
        <v>0.4</v>
      </c>
      <c r="S1509" s="1" t="n">
        <v>-0.6</v>
      </c>
      <c r="T1509" s="1" t="n">
        <v>1528.7</v>
      </c>
      <c r="U1509" s="1" t="n">
        <v>1496.8</v>
      </c>
      <c r="V1509" s="1" t="s">
        <v>483</v>
      </c>
      <c r="W1509" s="1" t="s">
        <v>913</v>
      </c>
    </row>
    <row r="1510" customFormat="false" ht="15" hidden="false" customHeight="true" outlineLevel="0" collapsed="false">
      <c r="A1510" s="1" t="n">
        <v>1509</v>
      </c>
      <c r="B1510" s="24" t="s">
        <v>1501</v>
      </c>
      <c r="C1510" s="1" t="s">
        <v>32</v>
      </c>
      <c r="D1510" s="1" t="s">
        <v>198</v>
      </c>
      <c r="E1510" s="1" t="s">
        <v>184</v>
      </c>
      <c r="F1510" s="1" t="n">
        <v>1</v>
      </c>
      <c r="G1510" s="1" t="n">
        <v>1</v>
      </c>
      <c r="H1510" s="25" t="s">
        <v>239</v>
      </c>
      <c r="I1510" s="1" t="n">
        <v>0</v>
      </c>
      <c r="J1510" s="1" t="n">
        <v>1517.3</v>
      </c>
      <c r="K1510" s="1" t="n">
        <v>1705.3</v>
      </c>
      <c r="L1510" s="26" t="n">
        <v>0.203</v>
      </c>
      <c r="M1510" s="1" t="n">
        <v>23</v>
      </c>
      <c r="N1510" s="1" t="n">
        <v>25.3</v>
      </c>
      <c r="O1510" s="1" t="n">
        <v>1</v>
      </c>
      <c r="P1510" s="1" t="n">
        <v>1.15</v>
      </c>
      <c r="Q1510" s="1" t="n">
        <v>1</v>
      </c>
      <c r="R1510" s="1" t="n">
        <v>6.8</v>
      </c>
      <c r="S1510" s="1" t="n">
        <v>-7.5</v>
      </c>
      <c r="T1510" s="1" t="n">
        <v>1524.2</v>
      </c>
      <c r="U1510" s="1" t="n">
        <v>1697.8</v>
      </c>
      <c r="V1510" s="1" t="s">
        <v>899</v>
      </c>
      <c r="W1510" s="1" t="s">
        <v>577</v>
      </c>
    </row>
    <row r="1511" customFormat="false" ht="15" hidden="false" customHeight="true" outlineLevel="0" collapsed="false">
      <c r="A1511" s="1" t="n">
        <v>1510</v>
      </c>
      <c r="B1511" s="24" t="s">
        <v>1502</v>
      </c>
      <c r="C1511" s="1" t="s">
        <v>31</v>
      </c>
      <c r="D1511" s="1" t="s">
        <v>145</v>
      </c>
      <c r="E1511" s="1" t="s">
        <v>24</v>
      </c>
      <c r="F1511" s="1" t="n">
        <v>0</v>
      </c>
      <c r="G1511" s="1" t="n">
        <v>1</v>
      </c>
      <c r="H1511" s="28" t="s">
        <v>246</v>
      </c>
      <c r="I1511" s="1" t="n">
        <v>1</v>
      </c>
      <c r="J1511" s="1" t="n">
        <v>1619.3</v>
      </c>
      <c r="K1511" s="1" t="n">
        <v>1691.6</v>
      </c>
      <c r="L1511" s="26" t="n">
        <v>0.331</v>
      </c>
      <c r="M1511" s="1" t="n">
        <v>27</v>
      </c>
      <c r="N1511" s="1" t="n">
        <v>24</v>
      </c>
      <c r="O1511" s="1" t="n">
        <v>0.91</v>
      </c>
      <c r="P1511" s="1" t="n">
        <v>1.35</v>
      </c>
      <c r="Q1511" s="1" t="n">
        <v>1</v>
      </c>
      <c r="R1511" s="1" t="n">
        <v>-8.9</v>
      </c>
      <c r="S1511" s="1" t="n">
        <v>10.3</v>
      </c>
      <c r="T1511" s="1" t="n">
        <v>1610.4</v>
      </c>
      <c r="U1511" s="1" t="n">
        <v>1702</v>
      </c>
      <c r="V1511" s="1" t="s">
        <v>514</v>
      </c>
      <c r="W1511" s="1" t="s">
        <v>1027</v>
      </c>
    </row>
    <row r="1512" customFormat="false" ht="15" hidden="false" customHeight="true" outlineLevel="0" collapsed="false">
      <c r="A1512" s="1" t="n">
        <v>1511</v>
      </c>
      <c r="B1512" s="24" t="s">
        <v>1502</v>
      </c>
      <c r="C1512" s="1" t="s">
        <v>33</v>
      </c>
      <c r="D1512" s="1" t="s">
        <v>150</v>
      </c>
      <c r="E1512" s="1" t="s">
        <v>172</v>
      </c>
      <c r="F1512" s="1" t="n">
        <v>2</v>
      </c>
      <c r="G1512" s="1" t="n">
        <v>1</v>
      </c>
      <c r="H1512" s="27" t="s">
        <v>242</v>
      </c>
      <c r="I1512" s="1" t="n">
        <v>1</v>
      </c>
      <c r="J1512" s="1" t="n">
        <v>1463.4</v>
      </c>
      <c r="K1512" s="1" t="n">
        <v>1672.5</v>
      </c>
      <c r="L1512" s="26" t="n">
        <v>0.184</v>
      </c>
      <c r="M1512" s="1" t="n">
        <v>30.5</v>
      </c>
      <c r="N1512" s="1" t="n">
        <v>33.3</v>
      </c>
      <c r="O1512" s="1" t="n">
        <v>1.52</v>
      </c>
      <c r="P1512" s="1" t="n">
        <v>1</v>
      </c>
      <c r="Q1512" s="1" t="n">
        <v>1</v>
      </c>
      <c r="R1512" s="1" t="n">
        <v>27.9</v>
      </c>
      <c r="S1512" s="1" t="n">
        <v>-27.2</v>
      </c>
      <c r="T1512" s="1" t="n">
        <v>1491.3</v>
      </c>
      <c r="U1512" s="1" t="n">
        <v>1645.4</v>
      </c>
      <c r="V1512" s="1" t="s">
        <v>612</v>
      </c>
      <c r="W1512" s="1" t="s">
        <v>585</v>
      </c>
    </row>
    <row r="1513" customFormat="false" ht="15" hidden="false" customHeight="true" outlineLevel="0" collapsed="false">
      <c r="A1513" s="1" t="n">
        <v>1512</v>
      </c>
      <c r="B1513" s="24" t="s">
        <v>1503</v>
      </c>
      <c r="C1513" s="1" t="s">
        <v>30</v>
      </c>
      <c r="D1513" s="1" t="s">
        <v>18</v>
      </c>
      <c r="E1513" s="1" t="s">
        <v>114</v>
      </c>
      <c r="F1513" s="1" t="n">
        <v>1</v>
      </c>
      <c r="G1513" s="1" t="n">
        <v>0</v>
      </c>
      <c r="H1513" s="27" t="s">
        <v>242</v>
      </c>
      <c r="I1513" s="1" t="n">
        <v>1</v>
      </c>
      <c r="J1513" s="1" t="n">
        <v>1677.6</v>
      </c>
      <c r="K1513" s="1" t="n">
        <v>1659</v>
      </c>
      <c r="L1513" s="26" t="n">
        <v>0.455</v>
      </c>
      <c r="M1513" s="1" t="n">
        <v>25.8</v>
      </c>
      <c r="N1513" s="1" t="n">
        <v>19.5</v>
      </c>
      <c r="O1513" s="1" t="n">
        <v>0.98</v>
      </c>
      <c r="P1513" s="1" t="n">
        <v>1</v>
      </c>
      <c r="Q1513" s="1" t="n">
        <v>1</v>
      </c>
      <c r="R1513" s="1" t="n">
        <v>16.7</v>
      </c>
      <c r="S1513" s="1" t="n">
        <v>-10.6</v>
      </c>
      <c r="T1513" s="1" t="n">
        <v>1694.3</v>
      </c>
      <c r="U1513" s="1" t="n">
        <v>1648.4</v>
      </c>
      <c r="V1513" s="1" t="s">
        <v>606</v>
      </c>
      <c r="W1513" s="1" t="s">
        <v>797</v>
      </c>
    </row>
    <row r="1514" customFormat="false" ht="15" hidden="false" customHeight="true" outlineLevel="0" collapsed="false">
      <c r="A1514" s="1" t="n">
        <v>1513</v>
      </c>
      <c r="B1514" s="24" t="s">
        <v>1504</v>
      </c>
      <c r="C1514" s="1" t="s">
        <v>29</v>
      </c>
      <c r="D1514" s="1" t="s">
        <v>180</v>
      </c>
      <c r="E1514" s="1" t="s">
        <v>126</v>
      </c>
      <c r="F1514" s="1" t="n">
        <v>1</v>
      </c>
      <c r="G1514" s="1" t="n">
        <v>2</v>
      </c>
      <c r="H1514" s="28" t="s">
        <v>246</v>
      </c>
      <c r="I1514" s="1" t="n">
        <v>1</v>
      </c>
      <c r="J1514" s="1" t="n">
        <v>1532.6</v>
      </c>
      <c r="K1514" s="1" t="n">
        <v>1625.1</v>
      </c>
      <c r="L1514" s="26" t="n">
        <v>0.306</v>
      </c>
      <c r="M1514" s="1" t="n">
        <v>19.3</v>
      </c>
      <c r="N1514" s="1" t="n">
        <v>26.3</v>
      </c>
      <c r="O1514" s="1" t="n">
        <v>0.88</v>
      </c>
      <c r="P1514" s="1" t="n">
        <v>1.35</v>
      </c>
      <c r="Q1514" s="1" t="n">
        <v>1</v>
      </c>
      <c r="R1514" s="1" t="n">
        <v>-5.9</v>
      </c>
      <c r="S1514" s="1" t="n">
        <v>10.7</v>
      </c>
      <c r="T1514" s="1" t="n">
        <v>1526.7</v>
      </c>
      <c r="U1514" s="1" t="n">
        <v>1635.8</v>
      </c>
      <c r="V1514" s="1" t="s">
        <v>566</v>
      </c>
      <c r="W1514" s="1" t="s">
        <v>422</v>
      </c>
    </row>
    <row r="1515" customFormat="false" ht="15" hidden="false" customHeight="true" outlineLevel="0" collapsed="false">
      <c r="A1515" s="1" t="n">
        <v>1514</v>
      </c>
      <c r="B1515" s="24" t="s">
        <v>1504</v>
      </c>
      <c r="C1515" s="1" t="s">
        <v>30</v>
      </c>
      <c r="D1515" s="1" t="s">
        <v>117</v>
      </c>
      <c r="E1515" s="1" t="s">
        <v>116</v>
      </c>
      <c r="F1515" s="1" t="n">
        <v>1</v>
      </c>
      <c r="G1515" s="1" t="n">
        <v>3</v>
      </c>
      <c r="H1515" s="28" t="s">
        <v>246</v>
      </c>
      <c r="I1515" s="1" t="n">
        <v>2</v>
      </c>
      <c r="J1515" s="1" t="n">
        <v>1490.3</v>
      </c>
      <c r="K1515" s="1" t="n">
        <v>1606.4</v>
      </c>
      <c r="L1515" s="26" t="n">
        <v>0.278</v>
      </c>
      <c r="M1515" s="1" t="n">
        <v>21.4</v>
      </c>
      <c r="N1515" s="1" t="n">
        <v>29.2</v>
      </c>
      <c r="O1515" s="1" t="n">
        <v>0.85</v>
      </c>
      <c r="P1515" s="1" t="n">
        <v>1.35</v>
      </c>
      <c r="Q1515" s="1" t="n">
        <v>1.15</v>
      </c>
      <c r="R1515" s="1" t="n">
        <v>-6</v>
      </c>
      <c r="S1515" s="1" t="n">
        <v>13.9</v>
      </c>
      <c r="T1515" s="1" t="n">
        <v>1484.4</v>
      </c>
      <c r="U1515" s="1" t="n">
        <v>1620.3</v>
      </c>
      <c r="V1515" s="1" t="s">
        <v>666</v>
      </c>
      <c r="W1515" s="1" t="s">
        <v>581</v>
      </c>
    </row>
    <row r="1516" customFormat="false" ht="15" hidden="false" customHeight="true" outlineLevel="0" collapsed="false">
      <c r="A1516" s="1" t="n">
        <v>1515</v>
      </c>
      <c r="B1516" s="24" t="s">
        <v>1505</v>
      </c>
      <c r="C1516" s="1" t="s">
        <v>30</v>
      </c>
      <c r="D1516" s="1" t="s">
        <v>151</v>
      </c>
      <c r="E1516" s="1" t="s">
        <v>176</v>
      </c>
      <c r="F1516" s="1" t="n">
        <v>1</v>
      </c>
      <c r="G1516" s="1" t="n">
        <v>1</v>
      </c>
      <c r="H1516" s="25" t="s">
        <v>239</v>
      </c>
      <c r="I1516" s="1" t="n">
        <v>0</v>
      </c>
      <c r="J1516" s="1" t="n">
        <v>1568.3</v>
      </c>
      <c r="K1516" s="1" t="n">
        <v>1595.9</v>
      </c>
      <c r="L1516" s="26" t="n">
        <v>0.39</v>
      </c>
      <c r="M1516" s="1" t="n">
        <v>25.3</v>
      </c>
      <c r="N1516" s="1" t="n">
        <v>25.3</v>
      </c>
      <c r="O1516" s="1" t="n">
        <v>1</v>
      </c>
      <c r="P1516" s="1" t="n">
        <v>1.15</v>
      </c>
      <c r="Q1516" s="1" t="n">
        <v>1</v>
      </c>
      <c r="R1516" s="1" t="n">
        <v>2.8</v>
      </c>
      <c r="S1516" s="1" t="n">
        <v>-2.8</v>
      </c>
      <c r="T1516" s="1" t="n">
        <v>1571.1</v>
      </c>
      <c r="U1516" s="1" t="n">
        <v>1593.1</v>
      </c>
      <c r="V1516" s="1" t="s">
        <v>577</v>
      </c>
      <c r="W1516" s="1" t="s">
        <v>693</v>
      </c>
    </row>
    <row r="1517" customFormat="false" ht="15" hidden="false" customHeight="true" outlineLevel="0" collapsed="false">
      <c r="A1517" s="1" t="n">
        <v>1516</v>
      </c>
      <c r="B1517" s="24" t="s">
        <v>1506</v>
      </c>
      <c r="C1517" s="1" t="s">
        <v>33</v>
      </c>
      <c r="D1517" s="1" t="s">
        <v>159</v>
      </c>
      <c r="E1517" s="1" t="s">
        <v>17</v>
      </c>
      <c r="F1517" s="1" t="n">
        <v>1</v>
      </c>
      <c r="G1517" s="1" t="n">
        <v>1</v>
      </c>
      <c r="H1517" s="25" t="s">
        <v>239</v>
      </c>
      <c r="I1517" s="1" t="n">
        <v>0</v>
      </c>
      <c r="J1517" s="1" t="n">
        <v>1514.8</v>
      </c>
      <c r="K1517" s="1" t="n">
        <v>1822.3</v>
      </c>
      <c r="L1517" s="26" t="n">
        <v>0.113</v>
      </c>
      <c r="M1517" s="1" t="n">
        <v>19.6</v>
      </c>
      <c r="N1517" s="1" t="n">
        <v>27.6</v>
      </c>
      <c r="O1517" s="1" t="n">
        <v>1</v>
      </c>
      <c r="P1517" s="1" t="n">
        <v>1.15</v>
      </c>
      <c r="Q1517" s="1" t="n">
        <v>1</v>
      </c>
      <c r="R1517" s="1" t="n">
        <v>7.6</v>
      </c>
      <c r="S1517" s="1" t="n">
        <v>-10.7</v>
      </c>
      <c r="T1517" s="1" t="n">
        <v>1522.3</v>
      </c>
      <c r="U1517" s="1" t="n">
        <v>1811.6</v>
      </c>
      <c r="V1517" s="1" t="s">
        <v>765</v>
      </c>
      <c r="W1517" s="1" t="s">
        <v>510</v>
      </c>
    </row>
    <row r="1518" customFormat="false" ht="15" hidden="false" customHeight="true" outlineLevel="0" collapsed="false">
      <c r="A1518" s="1" t="n">
        <v>1517</v>
      </c>
      <c r="B1518" s="24" t="s">
        <v>1507</v>
      </c>
      <c r="C1518" s="1" t="s">
        <v>29</v>
      </c>
      <c r="D1518" s="1" t="s">
        <v>23</v>
      </c>
      <c r="E1518" s="1" t="s">
        <v>138</v>
      </c>
      <c r="F1518" s="1" t="n">
        <v>2</v>
      </c>
      <c r="G1518" s="1" t="n">
        <v>1</v>
      </c>
      <c r="H1518" s="27" t="s">
        <v>242</v>
      </c>
      <c r="I1518" s="1" t="n">
        <v>1</v>
      </c>
      <c r="J1518" s="1" t="n">
        <v>1671.6</v>
      </c>
      <c r="K1518" s="1" t="n">
        <v>1670.6</v>
      </c>
      <c r="L1518" s="26" t="n">
        <v>0.43</v>
      </c>
      <c r="M1518" s="1" t="n">
        <v>22</v>
      </c>
      <c r="N1518" s="1" t="n">
        <v>22.8</v>
      </c>
      <c r="O1518" s="1" t="n">
        <v>1</v>
      </c>
      <c r="P1518" s="1" t="n">
        <v>1</v>
      </c>
      <c r="Q1518" s="1" t="n">
        <v>1</v>
      </c>
      <c r="R1518" s="1" t="n">
        <v>14.7</v>
      </c>
      <c r="S1518" s="1" t="n">
        <v>-13</v>
      </c>
      <c r="T1518" s="1" t="n">
        <v>1686.3</v>
      </c>
      <c r="U1518" s="1" t="n">
        <v>1657.6</v>
      </c>
      <c r="V1518" s="1" t="s">
        <v>511</v>
      </c>
      <c r="W1518" s="1" t="s">
        <v>618</v>
      </c>
    </row>
    <row r="1519" customFormat="false" ht="15" hidden="false" customHeight="true" outlineLevel="0" collapsed="false">
      <c r="A1519" s="1" t="n">
        <v>1518</v>
      </c>
      <c r="B1519" s="24" t="s">
        <v>1508</v>
      </c>
      <c r="C1519" s="1" t="s">
        <v>30</v>
      </c>
      <c r="D1519" s="1" t="s">
        <v>16</v>
      </c>
      <c r="E1519" s="1" t="s">
        <v>173</v>
      </c>
      <c r="F1519" s="1" t="n">
        <v>1</v>
      </c>
      <c r="G1519" s="1" t="n">
        <v>0</v>
      </c>
      <c r="H1519" s="27" t="s">
        <v>242</v>
      </c>
      <c r="I1519" s="1" t="n">
        <v>1</v>
      </c>
      <c r="J1519" s="1" t="n">
        <v>1761.3</v>
      </c>
      <c r="K1519" s="1" t="n">
        <v>1544.8</v>
      </c>
      <c r="L1519" s="26" t="n">
        <v>0.723</v>
      </c>
      <c r="M1519" s="1" t="n">
        <v>19.3</v>
      </c>
      <c r="N1519" s="1" t="n">
        <v>14.6</v>
      </c>
      <c r="O1519" s="1" t="n">
        <v>0.73</v>
      </c>
      <c r="P1519" s="1" t="n">
        <v>1</v>
      </c>
      <c r="Q1519" s="1" t="n">
        <v>1</v>
      </c>
      <c r="R1519" s="1" t="n">
        <v>7.3</v>
      </c>
      <c r="S1519" s="1" t="n">
        <v>-4</v>
      </c>
      <c r="T1519" s="1" t="n">
        <v>1768.6</v>
      </c>
      <c r="U1519" s="1" t="n">
        <v>1540.7</v>
      </c>
      <c r="V1519" s="1" t="s">
        <v>511</v>
      </c>
      <c r="W1519" s="1" t="s">
        <v>544</v>
      </c>
    </row>
    <row r="1520" customFormat="false" ht="15" hidden="false" customHeight="true" outlineLevel="0" collapsed="false">
      <c r="A1520" s="1" t="n">
        <v>1519</v>
      </c>
      <c r="B1520" s="24" t="s">
        <v>1509</v>
      </c>
      <c r="C1520" s="1" t="s">
        <v>31</v>
      </c>
      <c r="D1520" s="1" t="s">
        <v>146</v>
      </c>
      <c r="E1520" s="1" t="s">
        <v>165</v>
      </c>
      <c r="F1520" s="1" t="n">
        <v>2</v>
      </c>
      <c r="G1520" s="1" t="n">
        <v>0</v>
      </c>
      <c r="H1520" s="27" t="s">
        <v>242</v>
      </c>
      <c r="I1520" s="1" t="n">
        <v>2</v>
      </c>
      <c r="J1520" s="1" t="n">
        <v>1547</v>
      </c>
      <c r="K1520" s="1" t="n">
        <v>1515.3</v>
      </c>
      <c r="L1520" s="26" t="n">
        <v>0.474</v>
      </c>
      <c r="M1520" s="1" t="n">
        <v>25.4</v>
      </c>
      <c r="N1520" s="1" t="n">
        <v>17.8</v>
      </c>
      <c r="O1520" s="1" t="n">
        <v>0.96</v>
      </c>
      <c r="P1520" s="1" t="n">
        <v>1</v>
      </c>
      <c r="Q1520" s="1" t="n">
        <v>1.15</v>
      </c>
      <c r="R1520" s="1" t="n">
        <v>18.5</v>
      </c>
      <c r="S1520" s="1" t="n">
        <v>-9.4</v>
      </c>
      <c r="T1520" s="1" t="n">
        <v>1565.4</v>
      </c>
      <c r="U1520" s="1" t="n">
        <v>1505.9</v>
      </c>
      <c r="V1520" s="1" t="s">
        <v>772</v>
      </c>
      <c r="W1520" s="1" t="s">
        <v>743</v>
      </c>
    </row>
    <row r="1521" customFormat="false" ht="15" hidden="false" customHeight="true" outlineLevel="0" collapsed="false">
      <c r="A1521" s="1" t="n">
        <v>1520</v>
      </c>
      <c r="B1521" s="24" t="s">
        <v>1509</v>
      </c>
      <c r="C1521" s="1" t="s">
        <v>31</v>
      </c>
      <c r="D1521" s="1" t="s">
        <v>168</v>
      </c>
      <c r="E1521" s="1" t="s">
        <v>140</v>
      </c>
      <c r="F1521" s="1" t="n">
        <v>1</v>
      </c>
      <c r="G1521" s="1" t="n">
        <v>2</v>
      </c>
      <c r="H1521" s="28" t="s">
        <v>246</v>
      </c>
      <c r="I1521" s="1" t="n">
        <v>1</v>
      </c>
      <c r="J1521" s="1" t="n">
        <v>1486.9</v>
      </c>
      <c r="K1521" s="1" t="n">
        <v>1627.1</v>
      </c>
      <c r="L1521" s="26" t="n">
        <v>0.251</v>
      </c>
      <c r="M1521" s="1" t="n">
        <v>21.2</v>
      </c>
      <c r="N1521" s="1" t="n">
        <v>22.3</v>
      </c>
      <c r="O1521" s="1" t="n">
        <v>0.82</v>
      </c>
      <c r="P1521" s="1" t="n">
        <v>1.35</v>
      </c>
      <c r="Q1521" s="1" t="n">
        <v>1</v>
      </c>
      <c r="R1521" s="1" t="n">
        <v>-5.3</v>
      </c>
      <c r="S1521" s="1" t="n">
        <v>7.8</v>
      </c>
      <c r="T1521" s="1" t="n">
        <v>1481.6</v>
      </c>
      <c r="U1521" s="1" t="n">
        <v>1634.9</v>
      </c>
      <c r="V1521" s="1" t="s">
        <v>683</v>
      </c>
      <c r="W1521" s="1" t="s">
        <v>583</v>
      </c>
    </row>
    <row r="1522" customFormat="false" ht="15" hidden="false" customHeight="true" outlineLevel="0" collapsed="false">
      <c r="A1522" s="1" t="n">
        <v>1521</v>
      </c>
      <c r="B1522" s="24" t="s">
        <v>1509</v>
      </c>
      <c r="C1522" s="1" t="s">
        <v>31</v>
      </c>
      <c r="D1522" s="1" t="s">
        <v>136</v>
      </c>
      <c r="E1522" s="1" t="s">
        <v>169</v>
      </c>
      <c r="F1522" s="1" t="n">
        <v>0</v>
      </c>
      <c r="G1522" s="1" t="n">
        <v>2</v>
      </c>
      <c r="H1522" s="28" t="s">
        <v>246</v>
      </c>
      <c r="I1522" s="1" t="n">
        <v>2</v>
      </c>
      <c r="J1522" s="1" t="n">
        <v>1539.2</v>
      </c>
      <c r="K1522" s="1" t="n">
        <v>1642.7</v>
      </c>
      <c r="L1522" s="26" t="n">
        <v>0.292</v>
      </c>
      <c r="M1522" s="1" t="n">
        <v>25.7</v>
      </c>
      <c r="N1522" s="1" t="n">
        <v>31.1</v>
      </c>
      <c r="O1522" s="1" t="n">
        <v>0.87</v>
      </c>
      <c r="P1522" s="1" t="n">
        <v>1.35</v>
      </c>
      <c r="Q1522" s="1" t="n">
        <v>1.15</v>
      </c>
      <c r="R1522" s="1" t="n">
        <v>-7.5</v>
      </c>
      <c r="S1522" s="1" t="n">
        <v>15.3</v>
      </c>
      <c r="T1522" s="1" t="n">
        <v>1531.7</v>
      </c>
      <c r="U1522" s="1" t="n">
        <v>1658</v>
      </c>
      <c r="V1522" s="1" t="s">
        <v>815</v>
      </c>
      <c r="W1522" s="1" t="s">
        <v>726</v>
      </c>
    </row>
    <row r="1523" customFormat="false" ht="15" hidden="false" customHeight="true" outlineLevel="0" collapsed="false">
      <c r="A1523" s="1" t="n">
        <v>1522</v>
      </c>
      <c r="B1523" s="24" t="s">
        <v>1509</v>
      </c>
      <c r="C1523" s="1" t="s">
        <v>31</v>
      </c>
      <c r="D1523" s="1" t="s">
        <v>139</v>
      </c>
      <c r="E1523" s="1" t="s">
        <v>177</v>
      </c>
      <c r="F1523" s="1" t="n">
        <v>1</v>
      </c>
      <c r="G1523" s="1" t="n">
        <v>0</v>
      </c>
      <c r="H1523" s="27" t="s">
        <v>242</v>
      </c>
      <c r="I1523" s="1" t="n">
        <v>1</v>
      </c>
      <c r="J1523" s="1" t="n">
        <v>1477.9</v>
      </c>
      <c r="K1523" s="1" t="n">
        <v>1661.8</v>
      </c>
      <c r="L1523" s="26" t="n">
        <v>0.206</v>
      </c>
      <c r="M1523" s="1" t="n">
        <v>33.6</v>
      </c>
      <c r="N1523" s="1" t="n">
        <v>29.2</v>
      </c>
      <c r="O1523" s="1" t="n">
        <v>1.46</v>
      </c>
      <c r="P1523" s="1" t="n">
        <v>1</v>
      </c>
      <c r="Q1523" s="1" t="n">
        <v>1</v>
      </c>
      <c r="R1523" s="1" t="n">
        <v>30</v>
      </c>
      <c r="S1523" s="1" t="n">
        <v>-23.2</v>
      </c>
      <c r="T1523" s="1" t="n">
        <v>1507.9</v>
      </c>
      <c r="U1523" s="1" t="n">
        <v>1638.6</v>
      </c>
      <c r="V1523" s="1" t="s">
        <v>734</v>
      </c>
      <c r="W1523" s="1" t="s">
        <v>759</v>
      </c>
    </row>
    <row r="1524" customFormat="false" ht="15" hidden="false" customHeight="true" outlineLevel="0" collapsed="false">
      <c r="A1524" s="1" t="n">
        <v>1523</v>
      </c>
      <c r="B1524" s="24" t="s">
        <v>1510</v>
      </c>
      <c r="C1524" s="1" t="s">
        <v>30</v>
      </c>
      <c r="D1524" s="1" t="s">
        <v>118</v>
      </c>
      <c r="E1524" s="1" t="s">
        <v>181</v>
      </c>
      <c r="F1524" s="1" t="n">
        <v>3</v>
      </c>
      <c r="G1524" s="1" t="n">
        <v>0</v>
      </c>
      <c r="H1524" s="27" t="s">
        <v>242</v>
      </c>
      <c r="I1524" s="1" t="n">
        <v>3</v>
      </c>
      <c r="J1524" s="1" t="n">
        <v>1549.7</v>
      </c>
      <c r="K1524" s="1" t="n">
        <v>1623.5</v>
      </c>
      <c r="L1524" s="26" t="n">
        <v>0.329</v>
      </c>
      <c r="M1524" s="1" t="n">
        <v>35.4</v>
      </c>
      <c r="N1524" s="1" t="n">
        <v>29.3</v>
      </c>
      <c r="O1524" s="1" t="n">
        <v>1.18</v>
      </c>
      <c r="P1524" s="1" t="n">
        <v>1</v>
      </c>
      <c r="Q1524" s="1" t="n">
        <v>1.3</v>
      </c>
      <c r="R1524" s="1" t="n">
        <v>34.4</v>
      </c>
      <c r="S1524" s="1" t="n">
        <v>-19.6</v>
      </c>
      <c r="T1524" s="1" t="n">
        <v>1584.1</v>
      </c>
      <c r="U1524" s="1" t="n">
        <v>1603.9</v>
      </c>
      <c r="V1524" s="1" t="s">
        <v>487</v>
      </c>
      <c r="W1524" s="1" t="s">
        <v>592</v>
      </c>
    </row>
    <row r="1525" customFormat="false" ht="15" hidden="false" customHeight="true" outlineLevel="0" collapsed="false">
      <c r="A1525" s="1" t="n">
        <v>1524</v>
      </c>
      <c r="B1525" s="24" t="s">
        <v>1510</v>
      </c>
      <c r="C1525" s="1" t="s">
        <v>30</v>
      </c>
      <c r="D1525" s="1" t="s">
        <v>114</v>
      </c>
      <c r="E1525" s="1" t="s">
        <v>123</v>
      </c>
      <c r="F1525" s="1" t="n">
        <v>1</v>
      </c>
      <c r="G1525" s="1" t="n">
        <v>0</v>
      </c>
      <c r="H1525" s="27" t="s">
        <v>242</v>
      </c>
      <c r="I1525" s="1" t="n">
        <v>1</v>
      </c>
      <c r="J1525" s="1" t="n">
        <v>1648.4</v>
      </c>
      <c r="K1525" s="1" t="n">
        <v>1530.6</v>
      </c>
      <c r="L1525" s="26" t="n">
        <v>0.596</v>
      </c>
      <c r="M1525" s="1" t="n">
        <v>19.6</v>
      </c>
      <c r="N1525" s="1" t="n">
        <v>17.1</v>
      </c>
      <c r="O1525" s="1" t="n">
        <v>0.85</v>
      </c>
      <c r="P1525" s="1" t="n">
        <v>1</v>
      </c>
      <c r="Q1525" s="1" t="n">
        <v>1</v>
      </c>
      <c r="R1525" s="1" t="n">
        <v>9.9</v>
      </c>
      <c r="S1525" s="1" t="n">
        <v>-6.9</v>
      </c>
      <c r="T1525" s="1" t="n">
        <v>1658.2</v>
      </c>
      <c r="U1525" s="1" t="n">
        <v>1523.7</v>
      </c>
      <c r="V1525" s="1" t="s">
        <v>634</v>
      </c>
      <c r="W1525" s="1" t="s">
        <v>430</v>
      </c>
    </row>
    <row r="1526" customFormat="false" ht="15" hidden="false" customHeight="true" outlineLevel="0" collapsed="false">
      <c r="A1526" s="1" t="n">
        <v>1525</v>
      </c>
      <c r="B1526" s="24" t="s">
        <v>1511</v>
      </c>
      <c r="C1526" s="1" t="s">
        <v>29</v>
      </c>
      <c r="D1526" s="1" t="s">
        <v>130</v>
      </c>
      <c r="E1526" s="1" t="s">
        <v>153</v>
      </c>
      <c r="F1526" s="1" t="n">
        <v>2</v>
      </c>
      <c r="G1526" s="1" t="n">
        <v>2</v>
      </c>
      <c r="H1526" s="25" t="s">
        <v>239</v>
      </c>
      <c r="I1526" s="1" t="n">
        <v>0</v>
      </c>
      <c r="J1526" s="1" t="n">
        <v>1691.7</v>
      </c>
      <c r="K1526" s="1" t="n">
        <v>1591.8</v>
      </c>
      <c r="L1526" s="26" t="n">
        <v>0.571</v>
      </c>
      <c r="M1526" s="1" t="n">
        <v>18.8</v>
      </c>
      <c r="N1526" s="1" t="n">
        <v>21.9</v>
      </c>
      <c r="O1526" s="1" t="n">
        <v>1</v>
      </c>
      <c r="P1526" s="1" t="n">
        <v>0.9</v>
      </c>
      <c r="Q1526" s="1" t="n">
        <v>1</v>
      </c>
      <c r="R1526" s="1" t="n">
        <v>-1.3</v>
      </c>
      <c r="S1526" s="1" t="n">
        <v>1.6</v>
      </c>
      <c r="T1526" s="1" t="n">
        <v>1690.4</v>
      </c>
      <c r="U1526" s="1" t="n">
        <v>1593.4</v>
      </c>
      <c r="V1526" s="1" t="s">
        <v>637</v>
      </c>
      <c r="W1526" s="1" t="s">
        <v>621</v>
      </c>
    </row>
    <row r="1527" customFormat="false" ht="15" hidden="false" customHeight="true" outlineLevel="0" collapsed="false">
      <c r="A1527" s="1" t="n">
        <v>1526</v>
      </c>
      <c r="B1527" s="24" t="s">
        <v>1512</v>
      </c>
      <c r="C1527" s="1" t="s">
        <v>30</v>
      </c>
      <c r="D1527" s="1" t="s">
        <v>119</v>
      </c>
      <c r="E1527" s="1" t="s">
        <v>166</v>
      </c>
      <c r="F1527" s="1" t="n">
        <v>1</v>
      </c>
      <c r="G1527" s="1" t="n">
        <v>0</v>
      </c>
      <c r="H1527" s="27" t="s">
        <v>242</v>
      </c>
      <c r="I1527" s="1" t="n">
        <v>1</v>
      </c>
      <c r="J1527" s="1" t="n">
        <v>1496.8</v>
      </c>
      <c r="K1527" s="1" t="n">
        <v>1541.8</v>
      </c>
      <c r="L1527" s="26" t="n">
        <v>0.367</v>
      </c>
      <c r="M1527" s="1" t="n">
        <v>25.6</v>
      </c>
      <c r="N1527" s="1" t="n">
        <v>22.2</v>
      </c>
      <c r="O1527" s="1" t="n">
        <v>1.11</v>
      </c>
      <c r="P1527" s="1" t="n">
        <v>1</v>
      </c>
      <c r="Q1527" s="1" t="n">
        <v>1</v>
      </c>
      <c r="R1527" s="1" t="n">
        <v>18.8</v>
      </c>
      <c r="S1527" s="1" t="n">
        <v>-14.1</v>
      </c>
      <c r="T1527" s="1" t="n">
        <v>1515.5</v>
      </c>
      <c r="U1527" s="1" t="n">
        <v>1527.7</v>
      </c>
      <c r="V1527" s="1" t="s">
        <v>673</v>
      </c>
      <c r="W1527" s="1" t="s">
        <v>767</v>
      </c>
    </row>
    <row r="1528" customFormat="false" ht="15" hidden="false" customHeight="true" outlineLevel="0" collapsed="false">
      <c r="A1528" s="1" t="n">
        <v>1527</v>
      </c>
      <c r="B1528" s="24" t="s">
        <v>1512</v>
      </c>
      <c r="C1528" s="1" t="s">
        <v>30</v>
      </c>
      <c r="D1528" s="1" t="s">
        <v>115</v>
      </c>
      <c r="E1528" s="1" t="s">
        <v>18</v>
      </c>
      <c r="F1528" s="1" t="n">
        <v>0</v>
      </c>
      <c r="G1528" s="1" t="n">
        <v>1</v>
      </c>
      <c r="H1528" s="28" t="s">
        <v>246</v>
      </c>
      <c r="I1528" s="1" t="n">
        <v>1</v>
      </c>
      <c r="J1528" s="1" t="n">
        <v>1547.5</v>
      </c>
      <c r="K1528" s="1" t="n">
        <v>1694.3</v>
      </c>
      <c r="L1528" s="26" t="n">
        <v>0.244</v>
      </c>
      <c r="M1528" s="1" t="n">
        <v>18.7</v>
      </c>
      <c r="N1528" s="1" t="n">
        <v>29.2</v>
      </c>
      <c r="O1528" s="1" t="n">
        <v>0.82</v>
      </c>
      <c r="P1528" s="1" t="n">
        <v>1.35</v>
      </c>
      <c r="Q1528" s="1" t="n">
        <v>1</v>
      </c>
      <c r="R1528" s="1" t="n">
        <v>-4.6</v>
      </c>
      <c r="S1528" s="1" t="n">
        <v>10</v>
      </c>
      <c r="T1528" s="1" t="n">
        <v>1543</v>
      </c>
      <c r="U1528" s="1" t="n">
        <v>1704.3</v>
      </c>
      <c r="V1528" s="1" t="s">
        <v>627</v>
      </c>
      <c r="W1528" s="1" t="s">
        <v>488</v>
      </c>
    </row>
    <row r="1529" customFormat="false" ht="15" hidden="false" customHeight="true" outlineLevel="0" collapsed="false">
      <c r="A1529" s="1" t="n">
        <v>1528</v>
      </c>
      <c r="B1529" s="24" t="s">
        <v>1513</v>
      </c>
      <c r="C1529" s="1" t="s">
        <v>30</v>
      </c>
      <c r="D1529" s="1" t="s">
        <v>141</v>
      </c>
      <c r="E1529" s="1" t="s">
        <v>124</v>
      </c>
      <c r="F1529" s="1" t="n">
        <v>1</v>
      </c>
      <c r="G1529" s="1" t="n">
        <v>0</v>
      </c>
      <c r="H1529" s="27" t="s">
        <v>242</v>
      </c>
      <c r="I1529" s="1" t="n">
        <v>1</v>
      </c>
      <c r="J1529" s="1" t="n">
        <v>1533.3</v>
      </c>
      <c r="K1529" s="1" t="n">
        <v>1528.7</v>
      </c>
      <c r="L1529" s="26" t="n">
        <v>0.435</v>
      </c>
      <c r="M1529" s="1" t="n">
        <v>22.9</v>
      </c>
      <c r="N1529" s="1" t="n">
        <v>16.9</v>
      </c>
      <c r="O1529" s="1" t="n">
        <v>0.99</v>
      </c>
      <c r="P1529" s="1" t="n">
        <v>1</v>
      </c>
      <c r="Q1529" s="1" t="n">
        <v>1</v>
      </c>
      <c r="R1529" s="1" t="n">
        <v>15.2</v>
      </c>
      <c r="S1529" s="1" t="n">
        <v>-9.5</v>
      </c>
      <c r="T1529" s="1" t="n">
        <v>1548.5</v>
      </c>
      <c r="U1529" s="1" t="n">
        <v>1519.1</v>
      </c>
      <c r="V1529" s="1" t="s">
        <v>722</v>
      </c>
      <c r="W1529" s="1" t="s">
        <v>445</v>
      </c>
    </row>
    <row r="1530" customFormat="false" ht="15" hidden="false" customHeight="true" outlineLevel="0" collapsed="false">
      <c r="A1530" s="1" t="n">
        <v>1529</v>
      </c>
      <c r="B1530" s="24" t="s">
        <v>1513</v>
      </c>
      <c r="C1530" s="1" t="s">
        <v>30</v>
      </c>
      <c r="D1530" s="1" t="s">
        <v>142</v>
      </c>
      <c r="E1530" s="1" t="s">
        <v>117</v>
      </c>
      <c r="F1530" s="1" t="n">
        <v>1</v>
      </c>
      <c r="G1530" s="1" t="n">
        <v>1</v>
      </c>
      <c r="H1530" s="25" t="s">
        <v>239</v>
      </c>
      <c r="I1530" s="1" t="n">
        <v>0</v>
      </c>
      <c r="J1530" s="1" t="n">
        <v>1489.6</v>
      </c>
      <c r="K1530" s="1" t="n">
        <v>1484.4</v>
      </c>
      <c r="L1530" s="26" t="n">
        <v>0.436</v>
      </c>
      <c r="M1530" s="1" t="n">
        <v>15.3</v>
      </c>
      <c r="N1530" s="1" t="n">
        <v>19.6</v>
      </c>
      <c r="O1530" s="1" t="n">
        <v>1</v>
      </c>
      <c r="P1530" s="1" t="n">
        <v>0.9</v>
      </c>
      <c r="Q1530" s="1" t="n">
        <v>1</v>
      </c>
      <c r="R1530" s="1" t="n">
        <v>1</v>
      </c>
      <c r="S1530" s="1" t="n">
        <v>-1.3</v>
      </c>
      <c r="T1530" s="1" t="n">
        <v>1490.5</v>
      </c>
      <c r="U1530" s="1" t="n">
        <v>1483.1</v>
      </c>
      <c r="V1530" s="1" t="s">
        <v>720</v>
      </c>
      <c r="W1530" s="1" t="s">
        <v>483</v>
      </c>
    </row>
    <row r="1531" customFormat="false" ht="15" hidden="false" customHeight="true" outlineLevel="0" collapsed="false">
      <c r="A1531" s="1" t="n">
        <v>1530</v>
      </c>
      <c r="B1531" s="24" t="s">
        <v>1514</v>
      </c>
      <c r="C1531" s="1" t="s">
        <v>30</v>
      </c>
      <c r="D1531" s="1" t="s">
        <v>182</v>
      </c>
      <c r="E1531" s="1" t="s">
        <v>167</v>
      </c>
      <c r="F1531" s="1" t="n">
        <v>3</v>
      </c>
      <c r="G1531" s="1" t="n">
        <v>0</v>
      </c>
      <c r="H1531" s="27" t="s">
        <v>242</v>
      </c>
      <c r="I1531" s="1" t="n">
        <v>3</v>
      </c>
      <c r="J1531" s="1" t="n">
        <v>1644.5</v>
      </c>
      <c r="K1531" s="1" t="n">
        <v>1530.6</v>
      </c>
      <c r="L1531" s="26" t="n">
        <v>0.591</v>
      </c>
      <c r="M1531" s="1" t="n">
        <v>25.6</v>
      </c>
      <c r="N1531" s="1" t="n">
        <v>21.2</v>
      </c>
      <c r="O1531" s="1" t="n">
        <v>0.86</v>
      </c>
      <c r="P1531" s="1" t="n">
        <v>1</v>
      </c>
      <c r="Q1531" s="1" t="n">
        <v>1.3</v>
      </c>
      <c r="R1531" s="1" t="n">
        <v>18.2</v>
      </c>
      <c r="S1531" s="1" t="n">
        <v>-8.7</v>
      </c>
      <c r="T1531" s="1" t="n">
        <v>1662.7</v>
      </c>
      <c r="U1531" s="1" t="n">
        <v>1521.9</v>
      </c>
      <c r="V1531" s="1" t="s">
        <v>469</v>
      </c>
      <c r="W1531" s="1" t="s">
        <v>646</v>
      </c>
    </row>
    <row r="1532" customFormat="false" ht="15" hidden="false" customHeight="true" outlineLevel="0" collapsed="false">
      <c r="A1532" s="1" t="n">
        <v>1531</v>
      </c>
      <c r="B1532" s="24" t="s">
        <v>1514</v>
      </c>
      <c r="C1532" s="1" t="s">
        <v>30</v>
      </c>
      <c r="D1532" s="1" t="s">
        <v>116</v>
      </c>
      <c r="E1532" s="1" t="s">
        <v>175</v>
      </c>
      <c r="F1532" s="1" t="n">
        <v>5</v>
      </c>
      <c r="G1532" s="1" t="n">
        <v>1</v>
      </c>
      <c r="H1532" s="27" t="s">
        <v>242</v>
      </c>
      <c r="I1532" s="1" t="n">
        <v>4</v>
      </c>
      <c r="J1532" s="1" t="n">
        <v>1620.3</v>
      </c>
      <c r="K1532" s="1" t="n">
        <v>1392.6</v>
      </c>
      <c r="L1532" s="26" t="n">
        <v>0.736</v>
      </c>
      <c r="M1532" s="1" t="n">
        <v>23.6</v>
      </c>
      <c r="N1532" s="1" t="n">
        <v>17.3</v>
      </c>
      <c r="O1532" s="1" t="n">
        <v>0.72</v>
      </c>
      <c r="P1532" s="1" t="n">
        <v>1</v>
      </c>
      <c r="Q1532" s="1" t="n">
        <v>1.5</v>
      </c>
      <c r="R1532" s="1" t="n">
        <v>13.3</v>
      </c>
      <c r="S1532" s="1" t="n">
        <v>-4.6</v>
      </c>
      <c r="T1532" s="1" t="n">
        <v>1633.6</v>
      </c>
      <c r="U1532" s="1" t="n">
        <v>1388</v>
      </c>
      <c r="V1532" s="1" t="s">
        <v>680</v>
      </c>
      <c r="W1532" s="1" t="s">
        <v>743</v>
      </c>
    </row>
    <row r="1533" customFormat="false" ht="15" hidden="false" customHeight="true" outlineLevel="0" collapsed="false">
      <c r="A1533" s="1" t="n">
        <v>1532</v>
      </c>
      <c r="B1533" s="24" t="s">
        <v>1515</v>
      </c>
      <c r="C1533" s="1" t="s">
        <v>32</v>
      </c>
      <c r="D1533" s="1" t="s">
        <v>190</v>
      </c>
      <c r="E1533" s="1" t="s">
        <v>199</v>
      </c>
      <c r="F1533" s="1" t="n">
        <v>0</v>
      </c>
      <c r="G1533" s="1" t="n">
        <v>1</v>
      </c>
      <c r="H1533" s="28" t="s">
        <v>246</v>
      </c>
      <c r="I1533" s="1" t="n">
        <v>1</v>
      </c>
      <c r="J1533" s="1" t="n">
        <v>1563.1</v>
      </c>
      <c r="K1533" s="1" t="n">
        <v>1466.3</v>
      </c>
      <c r="L1533" s="26" t="n">
        <v>0.567</v>
      </c>
      <c r="M1533" s="1" t="n">
        <v>28.5</v>
      </c>
      <c r="N1533" s="1" t="n">
        <v>32.8</v>
      </c>
      <c r="O1533" s="1" t="n">
        <v>1.24</v>
      </c>
      <c r="P1533" s="1" t="n">
        <v>1.35</v>
      </c>
      <c r="Q1533" s="1" t="n">
        <v>1</v>
      </c>
      <c r="R1533" s="1" t="n">
        <v>-16.2</v>
      </c>
      <c r="S1533" s="1" t="n">
        <v>21.9</v>
      </c>
      <c r="T1533" s="1" t="n">
        <v>1547</v>
      </c>
      <c r="U1533" s="1" t="n">
        <v>1488.2</v>
      </c>
      <c r="V1533" s="1" t="s">
        <v>417</v>
      </c>
      <c r="W1533" s="1" t="s">
        <v>651</v>
      </c>
    </row>
    <row r="1534" customFormat="false" ht="15" hidden="false" customHeight="true" outlineLevel="0" collapsed="false">
      <c r="A1534" s="1" t="n">
        <v>1533</v>
      </c>
      <c r="B1534" s="24" t="s">
        <v>1516</v>
      </c>
      <c r="C1534" s="1" t="s">
        <v>33</v>
      </c>
      <c r="D1534" s="1" t="s">
        <v>17</v>
      </c>
      <c r="E1534" s="1" t="s">
        <v>155</v>
      </c>
      <c r="F1534" s="1" t="n">
        <v>1</v>
      </c>
      <c r="G1534" s="1" t="n">
        <v>3</v>
      </c>
      <c r="H1534" s="28" t="s">
        <v>246</v>
      </c>
      <c r="I1534" s="1" t="n">
        <v>2</v>
      </c>
      <c r="J1534" s="1" t="n">
        <v>1811.6</v>
      </c>
      <c r="K1534" s="1" t="n">
        <v>1614.6</v>
      </c>
      <c r="L1534" s="26" t="n">
        <v>0.7</v>
      </c>
      <c r="M1534" s="1" t="n">
        <v>35</v>
      </c>
      <c r="N1534" s="1" t="n">
        <v>40</v>
      </c>
      <c r="O1534" s="1" t="n">
        <v>1.49</v>
      </c>
      <c r="P1534" s="1" t="n">
        <v>1.35</v>
      </c>
      <c r="Q1534" s="1" t="n">
        <v>1.15</v>
      </c>
      <c r="R1534" s="1" t="n">
        <v>-24.5</v>
      </c>
      <c r="S1534" s="1" t="n">
        <v>36</v>
      </c>
      <c r="T1534" s="1" t="n">
        <v>1787.1</v>
      </c>
      <c r="U1534" s="1" t="n">
        <v>1650.6</v>
      </c>
      <c r="V1534" s="1" t="s">
        <v>689</v>
      </c>
      <c r="W1534" s="1" t="s">
        <v>397</v>
      </c>
    </row>
    <row r="1535" customFormat="false" ht="15" hidden="false" customHeight="true" outlineLevel="0" collapsed="false">
      <c r="A1535" s="1" t="n">
        <v>1534</v>
      </c>
      <c r="B1535" s="24" t="s">
        <v>1517</v>
      </c>
      <c r="C1535" s="1" t="s">
        <v>29</v>
      </c>
      <c r="D1535" s="1" t="s">
        <v>162</v>
      </c>
      <c r="E1535" s="1" t="s">
        <v>128</v>
      </c>
      <c r="F1535" s="1" t="n">
        <v>1</v>
      </c>
      <c r="G1535" s="1" t="n">
        <v>0</v>
      </c>
      <c r="H1535" s="27" t="s">
        <v>242</v>
      </c>
      <c r="I1535" s="1" t="n">
        <v>1</v>
      </c>
      <c r="J1535" s="1" t="n">
        <v>1601.1</v>
      </c>
      <c r="K1535" s="1" t="n">
        <v>1573.8</v>
      </c>
      <c r="L1535" s="26" t="n">
        <v>0.467</v>
      </c>
      <c r="M1535" s="1" t="n">
        <v>22.2</v>
      </c>
      <c r="N1535" s="1" t="n">
        <v>19.3</v>
      </c>
      <c r="O1535" s="1" t="n">
        <v>0.97</v>
      </c>
      <c r="P1535" s="1" t="n">
        <v>1</v>
      </c>
      <c r="Q1535" s="1" t="n">
        <v>1</v>
      </c>
      <c r="R1535" s="1" t="n">
        <v>14.1</v>
      </c>
      <c r="S1535" s="1" t="n">
        <v>-10.3</v>
      </c>
      <c r="T1535" s="1" t="n">
        <v>1615.1</v>
      </c>
      <c r="U1535" s="1" t="n">
        <v>1563.5</v>
      </c>
      <c r="V1535" s="1" t="s">
        <v>593</v>
      </c>
      <c r="W1535" s="1" t="s">
        <v>713</v>
      </c>
    </row>
    <row r="1536" customFormat="false" ht="15" hidden="false" customHeight="true" outlineLevel="0" collapsed="false">
      <c r="A1536" s="1" t="n">
        <v>1535</v>
      </c>
      <c r="B1536" s="24" t="s">
        <v>1518</v>
      </c>
      <c r="C1536" s="1" t="s">
        <v>32</v>
      </c>
      <c r="D1536" s="1" t="s">
        <v>184</v>
      </c>
      <c r="E1536" s="1" t="s">
        <v>191</v>
      </c>
      <c r="F1536" s="1" t="n">
        <v>2</v>
      </c>
      <c r="G1536" s="1" t="n">
        <v>0</v>
      </c>
      <c r="H1536" s="27" t="s">
        <v>242</v>
      </c>
      <c r="I1536" s="1" t="n">
        <v>2</v>
      </c>
      <c r="J1536" s="1" t="n">
        <v>1697.8</v>
      </c>
      <c r="K1536" s="1" t="n">
        <v>1596.8</v>
      </c>
      <c r="L1536" s="26" t="n">
        <v>0.573</v>
      </c>
      <c r="M1536" s="1" t="n">
        <v>25.4</v>
      </c>
      <c r="N1536" s="1" t="n">
        <v>19.1</v>
      </c>
      <c r="O1536" s="1" t="n">
        <v>0.87</v>
      </c>
      <c r="P1536" s="1" t="n">
        <v>1</v>
      </c>
      <c r="Q1536" s="1" t="n">
        <v>1.15</v>
      </c>
      <c r="R1536" s="1" t="n">
        <v>15.9</v>
      </c>
      <c r="S1536" s="1" t="n">
        <v>-8.2</v>
      </c>
      <c r="T1536" s="1" t="n">
        <v>1713.7</v>
      </c>
      <c r="U1536" s="1" t="n">
        <v>1588.6</v>
      </c>
      <c r="V1536" s="1" t="s">
        <v>583</v>
      </c>
      <c r="W1536" s="1" t="s">
        <v>609</v>
      </c>
    </row>
    <row r="1537" customFormat="false" ht="15" hidden="false" customHeight="true" outlineLevel="0" collapsed="false">
      <c r="A1537" s="1" t="n">
        <v>1536</v>
      </c>
      <c r="B1537" s="24" t="s">
        <v>1518</v>
      </c>
      <c r="C1537" s="1" t="s">
        <v>32</v>
      </c>
      <c r="D1537" s="1" t="s">
        <v>193</v>
      </c>
      <c r="E1537" s="1" t="s">
        <v>195</v>
      </c>
      <c r="F1537" s="1" t="n">
        <v>2</v>
      </c>
      <c r="G1537" s="1" t="n">
        <v>3</v>
      </c>
      <c r="H1537" s="28" t="s">
        <v>246</v>
      </c>
      <c r="I1537" s="1" t="n">
        <v>1</v>
      </c>
      <c r="J1537" s="1" t="n">
        <v>1514.8</v>
      </c>
      <c r="K1537" s="1" t="n">
        <v>1606.8</v>
      </c>
      <c r="L1537" s="26" t="n">
        <v>0.306</v>
      </c>
      <c r="M1537" s="1" t="n">
        <v>19.3</v>
      </c>
      <c r="N1537" s="1" t="n">
        <v>25</v>
      </c>
      <c r="O1537" s="1" t="n">
        <v>0.88</v>
      </c>
      <c r="P1537" s="1" t="n">
        <v>1.35</v>
      </c>
      <c r="Q1537" s="1" t="n">
        <v>1</v>
      </c>
      <c r="R1537" s="1" t="n">
        <v>-5.9</v>
      </c>
      <c r="S1537" s="1" t="n">
        <v>10.1</v>
      </c>
      <c r="T1537" s="1" t="n">
        <v>1508.9</v>
      </c>
      <c r="U1537" s="1" t="n">
        <v>1616.9</v>
      </c>
      <c r="V1537" s="1" t="s">
        <v>584</v>
      </c>
      <c r="W1537" s="1" t="s">
        <v>522</v>
      </c>
    </row>
    <row r="1538" customFormat="false" ht="15" hidden="false" customHeight="true" outlineLevel="0" collapsed="false">
      <c r="A1538" s="1" t="n">
        <v>1537</v>
      </c>
      <c r="B1538" s="24" t="s">
        <v>1518</v>
      </c>
      <c r="C1538" s="1" t="s">
        <v>32</v>
      </c>
      <c r="D1538" s="1" t="s">
        <v>197</v>
      </c>
      <c r="E1538" s="1" t="s">
        <v>189</v>
      </c>
      <c r="F1538" s="1" t="n">
        <v>0</v>
      </c>
      <c r="G1538" s="1" t="n">
        <v>1</v>
      </c>
      <c r="H1538" s="28" t="s">
        <v>246</v>
      </c>
      <c r="I1538" s="1" t="n">
        <v>1</v>
      </c>
      <c r="J1538" s="1" t="n">
        <v>1548.4</v>
      </c>
      <c r="K1538" s="1" t="n">
        <v>1580.5</v>
      </c>
      <c r="L1538" s="26" t="n">
        <v>0.384</v>
      </c>
      <c r="M1538" s="1" t="n">
        <v>22</v>
      </c>
      <c r="N1538" s="1" t="n">
        <v>29.8</v>
      </c>
      <c r="O1538" s="1" t="n">
        <v>0.96</v>
      </c>
      <c r="P1538" s="1" t="n">
        <v>1.35</v>
      </c>
      <c r="Q1538" s="1" t="n">
        <v>1</v>
      </c>
      <c r="R1538" s="1" t="n">
        <v>-8.5</v>
      </c>
      <c r="S1538" s="1" t="n">
        <v>14.4</v>
      </c>
      <c r="T1538" s="1" t="n">
        <v>1539.9</v>
      </c>
      <c r="U1538" s="1" t="n">
        <v>1594.9</v>
      </c>
      <c r="V1538" s="1" t="s">
        <v>445</v>
      </c>
      <c r="W1538" s="1" t="s">
        <v>888</v>
      </c>
    </row>
    <row r="1539" customFormat="false" ht="15" hidden="false" customHeight="true" outlineLevel="0" collapsed="false">
      <c r="A1539" s="1" t="n">
        <v>1538</v>
      </c>
      <c r="B1539" s="24" t="s">
        <v>1518</v>
      </c>
      <c r="C1539" s="1" t="s">
        <v>32</v>
      </c>
      <c r="D1539" s="1" t="s">
        <v>194</v>
      </c>
      <c r="E1539" s="1" t="s">
        <v>183</v>
      </c>
      <c r="F1539" s="1" t="n">
        <v>4</v>
      </c>
      <c r="G1539" s="1" t="n">
        <v>3</v>
      </c>
      <c r="H1539" s="27" t="s">
        <v>242</v>
      </c>
      <c r="I1539" s="1" t="n">
        <v>1</v>
      </c>
      <c r="J1539" s="1" t="n">
        <v>1442.8</v>
      </c>
      <c r="K1539" s="1" t="n">
        <v>1571.1</v>
      </c>
      <c r="L1539" s="26" t="n">
        <v>0.264</v>
      </c>
      <c r="M1539" s="1" t="n">
        <v>21.3</v>
      </c>
      <c r="N1539" s="1" t="n">
        <v>25.1</v>
      </c>
      <c r="O1539" s="1" t="n">
        <v>1.32</v>
      </c>
      <c r="P1539" s="1" t="n">
        <v>1</v>
      </c>
      <c r="Q1539" s="1" t="n">
        <v>1</v>
      </c>
      <c r="R1539" s="1" t="n">
        <v>17.8</v>
      </c>
      <c r="S1539" s="1" t="n">
        <v>-18.5</v>
      </c>
      <c r="T1539" s="1" t="n">
        <v>1460.6</v>
      </c>
      <c r="U1539" s="1" t="n">
        <v>1552.7</v>
      </c>
      <c r="V1539" s="1" t="s">
        <v>555</v>
      </c>
      <c r="W1539" s="1" t="s">
        <v>459</v>
      </c>
    </row>
    <row r="1540" customFormat="false" ht="15" hidden="false" customHeight="true" outlineLevel="0" collapsed="false">
      <c r="A1540" s="1" t="n">
        <v>1539</v>
      </c>
      <c r="B1540" s="24" t="s">
        <v>1518</v>
      </c>
      <c r="C1540" s="1" t="s">
        <v>32</v>
      </c>
      <c r="D1540" s="1" t="s">
        <v>15</v>
      </c>
      <c r="E1540" s="1" t="s">
        <v>187</v>
      </c>
      <c r="F1540" s="1" t="n">
        <v>3</v>
      </c>
      <c r="G1540" s="1" t="n">
        <v>0</v>
      </c>
      <c r="H1540" s="27" t="s">
        <v>242</v>
      </c>
      <c r="I1540" s="1" t="n">
        <v>3</v>
      </c>
      <c r="J1540" s="1" t="n">
        <v>1769.4</v>
      </c>
      <c r="K1540" s="1" t="n">
        <v>1600.4</v>
      </c>
      <c r="L1540" s="26" t="n">
        <v>0.665</v>
      </c>
      <c r="M1540" s="1" t="n">
        <v>25.9</v>
      </c>
      <c r="N1540" s="1" t="n">
        <v>19.5</v>
      </c>
      <c r="O1540" s="1" t="n">
        <v>0.79</v>
      </c>
      <c r="P1540" s="1" t="n">
        <v>1</v>
      </c>
      <c r="Q1540" s="1" t="n">
        <v>1.3</v>
      </c>
      <c r="R1540" s="1" t="n">
        <v>16.5</v>
      </c>
      <c r="S1540" s="1" t="n">
        <v>-6.5</v>
      </c>
      <c r="T1540" s="1" t="n">
        <v>1785.8</v>
      </c>
      <c r="U1540" s="1" t="n">
        <v>1593.9</v>
      </c>
      <c r="V1540" s="1" t="s">
        <v>522</v>
      </c>
      <c r="W1540" s="1" t="s">
        <v>746</v>
      </c>
    </row>
    <row r="1541" customFormat="false" ht="15" hidden="false" customHeight="true" outlineLevel="0" collapsed="false">
      <c r="A1541" s="1" t="n">
        <v>1540</v>
      </c>
      <c r="B1541" s="24" t="s">
        <v>1519</v>
      </c>
      <c r="C1541" s="1" t="s">
        <v>29</v>
      </c>
      <c r="D1541" s="1" t="s">
        <v>133</v>
      </c>
      <c r="E1541" s="1" t="s">
        <v>122</v>
      </c>
      <c r="F1541" s="1" t="n">
        <v>1</v>
      </c>
      <c r="G1541" s="1" t="n">
        <v>2</v>
      </c>
      <c r="H1541" s="28" t="s">
        <v>246</v>
      </c>
      <c r="I1541" s="1" t="n">
        <v>1</v>
      </c>
      <c r="J1541" s="1" t="n">
        <v>1382.4</v>
      </c>
      <c r="K1541" s="1" t="n">
        <v>1587.2</v>
      </c>
      <c r="L1541" s="26" t="n">
        <v>0.187</v>
      </c>
      <c r="M1541" s="1" t="n">
        <v>16.2</v>
      </c>
      <c r="N1541" s="1" t="n">
        <v>17.1</v>
      </c>
      <c r="O1541" s="1" t="n">
        <v>0.74</v>
      </c>
      <c r="P1541" s="1" t="n">
        <v>1.35</v>
      </c>
      <c r="Q1541" s="1" t="n">
        <v>1</v>
      </c>
      <c r="R1541" s="1" t="n">
        <v>-3</v>
      </c>
      <c r="S1541" s="1" t="n">
        <v>4.9</v>
      </c>
      <c r="T1541" s="1" t="n">
        <v>1379.4</v>
      </c>
      <c r="U1541" s="1" t="n">
        <v>1592.1</v>
      </c>
      <c r="V1541" s="1" t="s">
        <v>551</v>
      </c>
      <c r="W1541" s="1" t="s">
        <v>587</v>
      </c>
    </row>
    <row r="1542" customFormat="false" ht="15" hidden="false" customHeight="true" outlineLevel="0" collapsed="false">
      <c r="A1542" s="1" t="n">
        <v>1541</v>
      </c>
      <c r="B1542" s="24" t="s">
        <v>1519</v>
      </c>
      <c r="C1542" s="1" t="s">
        <v>29</v>
      </c>
      <c r="D1542" s="1" t="s">
        <v>131</v>
      </c>
      <c r="E1542" s="1" t="s">
        <v>179</v>
      </c>
      <c r="F1542" s="1" t="n">
        <v>3</v>
      </c>
      <c r="G1542" s="1" t="n">
        <v>0</v>
      </c>
      <c r="H1542" s="27" t="s">
        <v>242</v>
      </c>
      <c r="I1542" s="1" t="n">
        <v>3</v>
      </c>
      <c r="J1542" s="1" t="n">
        <v>1584.3</v>
      </c>
      <c r="K1542" s="1" t="n">
        <v>1398.4</v>
      </c>
      <c r="L1542" s="26" t="n">
        <v>0.686</v>
      </c>
      <c r="M1542" s="1" t="n">
        <v>27.5</v>
      </c>
      <c r="N1542" s="1" t="n">
        <v>16.1</v>
      </c>
      <c r="O1542" s="1" t="n">
        <v>0.77</v>
      </c>
      <c r="P1542" s="1" t="n">
        <v>1</v>
      </c>
      <c r="Q1542" s="1" t="n">
        <v>1.3</v>
      </c>
      <c r="R1542" s="1" t="n">
        <v>16.9</v>
      </c>
      <c r="S1542" s="1" t="n">
        <v>-5.1</v>
      </c>
      <c r="T1542" s="1" t="n">
        <v>1601.2</v>
      </c>
      <c r="U1542" s="1" t="n">
        <v>1393.4</v>
      </c>
      <c r="V1542" s="1" t="s">
        <v>431</v>
      </c>
      <c r="W1542" s="1" t="s">
        <v>489</v>
      </c>
    </row>
    <row r="1543" customFormat="false" ht="15" hidden="false" customHeight="true" outlineLevel="0" collapsed="false">
      <c r="A1543" s="1" t="n">
        <v>1542</v>
      </c>
      <c r="B1543" s="24" t="s">
        <v>1519</v>
      </c>
      <c r="C1543" s="1" t="s">
        <v>29</v>
      </c>
      <c r="D1543" s="1" t="s">
        <v>132</v>
      </c>
      <c r="E1543" s="1" t="s">
        <v>125</v>
      </c>
      <c r="F1543" s="1" t="n">
        <v>3</v>
      </c>
      <c r="G1543" s="1" t="n">
        <v>0</v>
      </c>
      <c r="H1543" s="27" t="s">
        <v>242</v>
      </c>
      <c r="I1543" s="1" t="n">
        <v>3</v>
      </c>
      <c r="J1543" s="1" t="n">
        <v>1666.9</v>
      </c>
      <c r="K1543" s="1" t="n">
        <v>1440.5</v>
      </c>
      <c r="L1543" s="26" t="n">
        <v>0.734</v>
      </c>
      <c r="M1543" s="1" t="n">
        <v>24.7</v>
      </c>
      <c r="N1543" s="1" t="n">
        <v>15.1</v>
      </c>
      <c r="O1543" s="1" t="n">
        <v>0.72</v>
      </c>
      <c r="P1543" s="1" t="n">
        <v>1</v>
      </c>
      <c r="Q1543" s="1" t="n">
        <v>1.3</v>
      </c>
      <c r="R1543" s="1" t="n">
        <v>14</v>
      </c>
      <c r="S1543" s="1" t="n">
        <v>-4</v>
      </c>
      <c r="T1543" s="1" t="n">
        <v>1680.9</v>
      </c>
      <c r="U1543" s="1" t="n">
        <v>1436.5</v>
      </c>
      <c r="V1543" s="1" t="s">
        <v>484</v>
      </c>
      <c r="W1543" s="1" t="s">
        <v>423</v>
      </c>
    </row>
    <row r="1544" customFormat="false" ht="15" hidden="false" customHeight="true" outlineLevel="0" collapsed="false">
      <c r="A1544" s="1" t="n">
        <v>1543</v>
      </c>
      <c r="B1544" s="24" t="s">
        <v>1519</v>
      </c>
      <c r="C1544" s="1" t="s">
        <v>29</v>
      </c>
      <c r="D1544" s="1" t="s">
        <v>129</v>
      </c>
      <c r="E1544" s="1" t="s">
        <v>137</v>
      </c>
      <c r="F1544" s="1" t="n">
        <v>3</v>
      </c>
      <c r="G1544" s="1" t="n">
        <v>2</v>
      </c>
      <c r="H1544" s="27" t="s">
        <v>242</v>
      </c>
      <c r="I1544" s="1" t="n">
        <v>1</v>
      </c>
      <c r="J1544" s="1" t="n">
        <v>1576.2</v>
      </c>
      <c r="K1544" s="1" t="n">
        <v>1515.1</v>
      </c>
      <c r="L1544" s="26" t="n">
        <v>0.516</v>
      </c>
      <c r="M1544" s="1" t="n">
        <v>14.9</v>
      </c>
      <c r="N1544" s="1" t="n">
        <v>17.5</v>
      </c>
      <c r="O1544" s="1" t="n">
        <v>0.92</v>
      </c>
      <c r="P1544" s="1" t="n">
        <v>1</v>
      </c>
      <c r="Q1544" s="1" t="n">
        <v>1</v>
      </c>
      <c r="R1544" s="1" t="n">
        <v>8.7</v>
      </c>
      <c r="S1544" s="1" t="n">
        <v>-8.5</v>
      </c>
      <c r="T1544" s="1" t="n">
        <v>1584.9</v>
      </c>
      <c r="U1544" s="1" t="n">
        <v>1506.6</v>
      </c>
      <c r="V1544" s="1" t="s">
        <v>502</v>
      </c>
      <c r="W1544" s="1" t="s">
        <v>746</v>
      </c>
    </row>
    <row r="1545" customFormat="false" ht="15" hidden="false" customHeight="true" outlineLevel="0" collapsed="false">
      <c r="A1545" s="1" t="n">
        <v>1544</v>
      </c>
      <c r="B1545" s="24" t="s">
        <v>1520</v>
      </c>
      <c r="C1545" s="1" t="s">
        <v>33</v>
      </c>
      <c r="D1545" s="1" t="s">
        <v>161</v>
      </c>
      <c r="E1545" s="1" t="s">
        <v>150</v>
      </c>
      <c r="F1545" s="1" t="n">
        <v>3</v>
      </c>
      <c r="G1545" s="1" t="n">
        <v>1</v>
      </c>
      <c r="H1545" s="27" t="s">
        <v>242</v>
      </c>
      <c r="I1545" s="1" t="n">
        <v>2</v>
      </c>
      <c r="J1545" s="1" t="n">
        <v>1661.7</v>
      </c>
      <c r="K1545" s="1" t="n">
        <v>1491.3</v>
      </c>
      <c r="L1545" s="26" t="n">
        <v>0.667</v>
      </c>
      <c r="M1545" s="1" t="n">
        <v>19.9</v>
      </c>
      <c r="N1545" s="1" t="n">
        <v>17.2</v>
      </c>
      <c r="O1545" s="1" t="n">
        <v>0.79</v>
      </c>
      <c r="P1545" s="1" t="n">
        <v>1</v>
      </c>
      <c r="Q1545" s="1" t="n">
        <v>1.15</v>
      </c>
      <c r="R1545" s="1" t="n">
        <v>10.6</v>
      </c>
      <c r="S1545" s="1" t="n">
        <v>-5.7</v>
      </c>
      <c r="T1545" s="1" t="n">
        <v>1672.3</v>
      </c>
      <c r="U1545" s="1" t="n">
        <v>1485.5</v>
      </c>
      <c r="V1545" s="1" t="s">
        <v>583</v>
      </c>
      <c r="W1545" s="1" t="s">
        <v>677</v>
      </c>
    </row>
    <row r="1546" customFormat="false" ht="15" hidden="false" customHeight="true" outlineLevel="0" collapsed="false">
      <c r="A1546" s="1" t="n">
        <v>1545</v>
      </c>
      <c r="B1546" s="24" t="s">
        <v>1521</v>
      </c>
      <c r="C1546" s="1" t="s">
        <v>32</v>
      </c>
      <c r="D1546" s="1" t="s">
        <v>196</v>
      </c>
      <c r="E1546" s="1" t="s">
        <v>185</v>
      </c>
      <c r="F1546" s="1" t="n">
        <v>4</v>
      </c>
      <c r="G1546" s="1" t="n">
        <v>0</v>
      </c>
      <c r="H1546" s="27" t="s">
        <v>242</v>
      </c>
      <c r="I1546" s="1" t="n">
        <v>4</v>
      </c>
      <c r="J1546" s="1" t="n">
        <v>1610</v>
      </c>
      <c r="K1546" s="1" t="n">
        <v>1595.1</v>
      </c>
      <c r="L1546" s="26" t="n">
        <v>0.45</v>
      </c>
      <c r="M1546" s="1" t="n">
        <v>37.2</v>
      </c>
      <c r="N1546" s="1" t="n">
        <v>30.8</v>
      </c>
      <c r="O1546" s="1" t="n">
        <v>0.98</v>
      </c>
      <c r="P1546" s="1" t="n">
        <v>1</v>
      </c>
      <c r="Q1546" s="1" t="n">
        <v>1.5</v>
      </c>
      <c r="R1546" s="1" t="n">
        <v>31.7</v>
      </c>
      <c r="S1546" s="1" t="n">
        <v>-16.9</v>
      </c>
      <c r="T1546" s="1" t="n">
        <v>1641.7</v>
      </c>
      <c r="U1546" s="1" t="n">
        <v>1578.1</v>
      </c>
      <c r="V1546" s="1" t="s">
        <v>617</v>
      </c>
      <c r="W1546" s="1" t="s">
        <v>822</v>
      </c>
    </row>
    <row r="1547" customFormat="false" ht="15" hidden="false" customHeight="true" outlineLevel="0" collapsed="false">
      <c r="A1547" s="1" t="n">
        <v>1546</v>
      </c>
      <c r="B1547" s="24" t="s">
        <v>1522</v>
      </c>
      <c r="C1547" s="1" t="s">
        <v>33</v>
      </c>
      <c r="D1547" s="1" t="s">
        <v>120</v>
      </c>
      <c r="E1547" s="1" t="s">
        <v>149</v>
      </c>
      <c r="F1547" s="1" t="n">
        <v>1</v>
      </c>
      <c r="G1547" s="1" t="n">
        <v>1</v>
      </c>
      <c r="H1547" s="25" t="s">
        <v>239</v>
      </c>
      <c r="I1547" s="1" t="n">
        <v>0</v>
      </c>
      <c r="J1547" s="1" t="n">
        <v>1477.2</v>
      </c>
      <c r="K1547" s="1" t="n">
        <v>1648.7</v>
      </c>
      <c r="L1547" s="26" t="n">
        <v>0.218</v>
      </c>
      <c r="M1547" s="1" t="n">
        <v>19.6</v>
      </c>
      <c r="N1547" s="1" t="n">
        <v>25.3</v>
      </c>
      <c r="O1547" s="1" t="n">
        <v>1</v>
      </c>
      <c r="P1547" s="1" t="n">
        <v>1.15</v>
      </c>
      <c r="Q1547" s="1" t="n">
        <v>1</v>
      </c>
      <c r="R1547" s="1" t="n">
        <v>5.5</v>
      </c>
      <c r="S1547" s="1" t="n">
        <v>-7.1</v>
      </c>
      <c r="T1547" s="1" t="n">
        <v>1482.7</v>
      </c>
      <c r="U1547" s="1" t="n">
        <v>1641.6</v>
      </c>
      <c r="V1547" s="1" t="s">
        <v>494</v>
      </c>
      <c r="W1547" s="1" t="s">
        <v>708</v>
      </c>
    </row>
    <row r="1548" customFormat="false" ht="15" hidden="false" customHeight="true" outlineLevel="0" collapsed="false">
      <c r="A1548" s="1" t="n">
        <v>1547</v>
      </c>
      <c r="B1548" s="24" t="s">
        <v>1523</v>
      </c>
      <c r="C1548" s="1" t="s">
        <v>33</v>
      </c>
      <c r="D1548" s="1" t="s">
        <v>172</v>
      </c>
      <c r="E1548" s="1" t="s">
        <v>171</v>
      </c>
      <c r="F1548" s="1" t="n">
        <v>4</v>
      </c>
      <c r="G1548" s="1" t="n">
        <v>1</v>
      </c>
      <c r="H1548" s="27" t="s">
        <v>242</v>
      </c>
      <c r="I1548" s="1" t="n">
        <v>3</v>
      </c>
      <c r="J1548" s="1" t="n">
        <v>1645.4</v>
      </c>
      <c r="K1548" s="1" t="n">
        <v>1579</v>
      </c>
      <c r="L1548" s="26" t="n">
        <v>0.524</v>
      </c>
      <c r="M1548" s="1" t="n">
        <v>26.2</v>
      </c>
      <c r="N1548" s="1" t="n">
        <v>24.9</v>
      </c>
      <c r="O1548" s="1" t="n">
        <v>0.92</v>
      </c>
      <c r="P1548" s="1" t="n">
        <v>1</v>
      </c>
      <c r="Q1548" s="1" t="n">
        <v>1.3</v>
      </c>
      <c r="R1548" s="1" t="n">
        <v>20.4</v>
      </c>
      <c r="S1548" s="1" t="n">
        <v>-11.9</v>
      </c>
      <c r="T1548" s="1" t="n">
        <v>1665.7</v>
      </c>
      <c r="U1548" s="1" t="n">
        <v>1567.1</v>
      </c>
      <c r="V1548" s="1" t="s">
        <v>664</v>
      </c>
      <c r="W1548" s="1" t="s">
        <v>585</v>
      </c>
    </row>
    <row r="1549" customFormat="false" ht="15" hidden="false" customHeight="true" outlineLevel="0" collapsed="false">
      <c r="A1549" s="1" t="n">
        <v>1548</v>
      </c>
      <c r="B1549" s="24" t="s">
        <v>1524</v>
      </c>
      <c r="C1549" s="1" t="s">
        <v>31</v>
      </c>
      <c r="D1549" s="1" t="s">
        <v>178</v>
      </c>
      <c r="E1549" s="1" t="s">
        <v>136</v>
      </c>
      <c r="F1549" s="1" t="n">
        <v>1</v>
      </c>
      <c r="G1549" s="1" t="n">
        <v>0</v>
      </c>
      <c r="H1549" s="27" t="s">
        <v>242</v>
      </c>
      <c r="I1549" s="1" t="n">
        <v>1</v>
      </c>
      <c r="J1549" s="1" t="n">
        <v>1583.4</v>
      </c>
      <c r="K1549" s="1" t="n">
        <v>1531.7</v>
      </c>
      <c r="L1549" s="26" t="n">
        <v>0.503</v>
      </c>
      <c r="M1549" s="1" t="n">
        <v>23.7</v>
      </c>
      <c r="N1549" s="1" t="n">
        <v>18.7</v>
      </c>
      <c r="O1549" s="1" t="n">
        <v>0.94</v>
      </c>
      <c r="P1549" s="1" t="n">
        <v>1</v>
      </c>
      <c r="Q1549" s="1" t="n">
        <v>1</v>
      </c>
      <c r="R1549" s="1" t="n">
        <v>14.1</v>
      </c>
      <c r="S1549" s="1" t="n">
        <v>-9.3</v>
      </c>
      <c r="T1549" s="1" t="n">
        <v>1597.6</v>
      </c>
      <c r="U1549" s="1" t="n">
        <v>1522.3</v>
      </c>
      <c r="V1549" s="1" t="s">
        <v>557</v>
      </c>
      <c r="W1549" s="1" t="s">
        <v>683</v>
      </c>
    </row>
    <row r="1550" customFormat="false" ht="15" hidden="false" customHeight="true" outlineLevel="0" collapsed="false">
      <c r="A1550" s="1" t="n">
        <v>1549</v>
      </c>
      <c r="B1550" s="24" t="s">
        <v>1524</v>
      </c>
      <c r="C1550" s="1" t="s">
        <v>31</v>
      </c>
      <c r="D1550" s="1" t="s">
        <v>170</v>
      </c>
      <c r="E1550" s="1" t="s">
        <v>145</v>
      </c>
      <c r="F1550" s="1" t="n">
        <v>0</v>
      </c>
      <c r="G1550" s="1" t="n">
        <v>2</v>
      </c>
      <c r="H1550" s="28" t="s">
        <v>246</v>
      </c>
      <c r="I1550" s="1" t="n">
        <v>2</v>
      </c>
      <c r="J1550" s="1" t="n">
        <v>1457.5</v>
      </c>
      <c r="K1550" s="1" t="n">
        <v>1610.4</v>
      </c>
      <c r="L1550" s="26" t="n">
        <v>0.237</v>
      </c>
      <c r="M1550" s="1" t="n">
        <v>23.9</v>
      </c>
      <c r="N1550" s="1" t="n">
        <v>28.9</v>
      </c>
      <c r="O1550" s="1" t="n">
        <v>0.81</v>
      </c>
      <c r="P1550" s="1" t="n">
        <v>1.35</v>
      </c>
      <c r="Q1550" s="1" t="n">
        <v>1.15</v>
      </c>
      <c r="R1550" s="1" t="n">
        <v>-5.7</v>
      </c>
      <c r="S1550" s="1" t="n">
        <v>12.6</v>
      </c>
      <c r="T1550" s="1" t="n">
        <v>1451.8</v>
      </c>
      <c r="U1550" s="1" t="n">
        <v>1623</v>
      </c>
      <c r="V1550" s="1" t="s">
        <v>809</v>
      </c>
      <c r="W1550" s="1" t="s">
        <v>454</v>
      </c>
    </row>
    <row r="1551" customFormat="false" ht="15" hidden="false" customHeight="true" outlineLevel="0" collapsed="false">
      <c r="A1551" s="1" t="n">
        <v>1550</v>
      </c>
      <c r="B1551" s="24" t="s">
        <v>1525</v>
      </c>
      <c r="C1551" s="1" t="s">
        <v>31</v>
      </c>
      <c r="D1551" s="1" t="s">
        <v>140</v>
      </c>
      <c r="E1551" s="1" t="s">
        <v>147</v>
      </c>
      <c r="F1551" s="1" t="n">
        <v>2</v>
      </c>
      <c r="G1551" s="1" t="n">
        <v>1</v>
      </c>
      <c r="H1551" s="27" t="s">
        <v>242</v>
      </c>
      <c r="I1551" s="1" t="n">
        <v>1</v>
      </c>
      <c r="J1551" s="1" t="n">
        <v>1634.9</v>
      </c>
      <c r="K1551" s="1" t="n">
        <v>1445.8</v>
      </c>
      <c r="L1551" s="26" t="n">
        <v>0.69</v>
      </c>
      <c r="M1551" s="1" t="n">
        <v>16.8</v>
      </c>
      <c r="N1551" s="1" t="n">
        <v>14.5</v>
      </c>
      <c r="O1551" s="1" t="n">
        <v>0.76</v>
      </c>
      <c r="P1551" s="1" t="n">
        <v>1</v>
      </c>
      <c r="Q1551" s="1" t="n">
        <v>1</v>
      </c>
      <c r="R1551" s="1" t="n">
        <v>6.9</v>
      </c>
      <c r="S1551" s="1" t="n">
        <v>-4.5</v>
      </c>
      <c r="T1551" s="1" t="n">
        <v>1641.8</v>
      </c>
      <c r="U1551" s="1" t="n">
        <v>1441.3</v>
      </c>
      <c r="V1551" s="1" t="s">
        <v>593</v>
      </c>
      <c r="W1551" s="1" t="s">
        <v>792</v>
      </c>
    </row>
    <row r="1552" customFormat="false" ht="15" hidden="false" customHeight="true" outlineLevel="0" collapsed="false">
      <c r="A1552" s="1" t="n">
        <v>1551</v>
      </c>
      <c r="B1552" s="24" t="s">
        <v>1525</v>
      </c>
      <c r="C1552" s="1" t="s">
        <v>33</v>
      </c>
      <c r="D1552" s="1" t="s">
        <v>156</v>
      </c>
      <c r="E1552" s="1" t="s">
        <v>144</v>
      </c>
      <c r="F1552" s="1" t="n">
        <v>0</v>
      </c>
      <c r="G1552" s="1" t="n">
        <v>2</v>
      </c>
      <c r="H1552" s="28" t="s">
        <v>246</v>
      </c>
      <c r="I1552" s="1" t="n">
        <v>2</v>
      </c>
      <c r="J1552" s="1" t="n">
        <v>1494.5</v>
      </c>
      <c r="K1552" s="1" t="n">
        <v>1626.2</v>
      </c>
      <c r="L1552" s="26" t="n">
        <v>0.26</v>
      </c>
      <c r="M1552" s="1" t="n">
        <v>20.9</v>
      </c>
      <c r="N1552" s="1" t="n">
        <v>32.8</v>
      </c>
      <c r="O1552" s="1" t="n">
        <v>0.84</v>
      </c>
      <c r="P1552" s="1" t="n">
        <v>1.35</v>
      </c>
      <c r="Q1552" s="1" t="n">
        <v>1.15</v>
      </c>
      <c r="R1552" s="1" t="n">
        <v>-5.4</v>
      </c>
      <c r="S1552" s="1" t="n">
        <v>15.1</v>
      </c>
      <c r="T1552" s="1" t="n">
        <v>1489.1</v>
      </c>
      <c r="U1552" s="1" t="n">
        <v>1641.3</v>
      </c>
      <c r="V1552" s="1" t="s">
        <v>566</v>
      </c>
      <c r="W1552" s="1" t="s">
        <v>488</v>
      </c>
    </row>
    <row r="1553" customFormat="false" ht="15" hidden="false" customHeight="true" outlineLevel="0" collapsed="false">
      <c r="A1553" s="1" t="n">
        <v>1552</v>
      </c>
      <c r="B1553" s="24" t="s">
        <v>1525</v>
      </c>
      <c r="C1553" s="1" t="s">
        <v>29</v>
      </c>
      <c r="D1553" s="1" t="s">
        <v>127</v>
      </c>
      <c r="E1553" s="1" t="s">
        <v>121</v>
      </c>
      <c r="F1553" s="1" t="n">
        <v>1</v>
      </c>
      <c r="G1553" s="1" t="n">
        <v>1</v>
      </c>
      <c r="H1553" s="25" t="s">
        <v>239</v>
      </c>
      <c r="I1553" s="1" t="n">
        <v>0</v>
      </c>
      <c r="J1553" s="1" t="n">
        <v>1591</v>
      </c>
      <c r="K1553" s="1" t="n">
        <v>1524.7</v>
      </c>
      <c r="L1553" s="26" t="n">
        <v>0.523</v>
      </c>
      <c r="M1553" s="1" t="n">
        <v>18</v>
      </c>
      <c r="N1553" s="1" t="n">
        <v>19.6</v>
      </c>
      <c r="O1553" s="1" t="n">
        <v>1</v>
      </c>
      <c r="P1553" s="1" t="n">
        <v>0.9</v>
      </c>
      <c r="Q1553" s="1" t="n">
        <v>1</v>
      </c>
      <c r="R1553" s="1" t="n">
        <v>-0.4</v>
      </c>
      <c r="S1553" s="1" t="n">
        <v>0.5</v>
      </c>
      <c r="T1553" s="1" t="n">
        <v>1590.5</v>
      </c>
      <c r="U1553" s="1" t="n">
        <v>1525.1</v>
      </c>
      <c r="V1553" s="1" t="s">
        <v>983</v>
      </c>
      <c r="W1553" s="1" t="s">
        <v>474</v>
      </c>
    </row>
    <row r="1554" customFormat="false" ht="15" hidden="false" customHeight="true" outlineLevel="0" collapsed="false">
      <c r="A1554" s="1" t="n">
        <v>1553</v>
      </c>
      <c r="B1554" s="24" t="s">
        <v>1525</v>
      </c>
      <c r="C1554" s="1" t="s">
        <v>31</v>
      </c>
      <c r="D1554" s="1" t="s">
        <v>19</v>
      </c>
      <c r="E1554" s="1" t="s">
        <v>20</v>
      </c>
      <c r="F1554" s="1" t="n">
        <v>0</v>
      </c>
      <c r="G1554" s="1" t="n">
        <v>1</v>
      </c>
      <c r="H1554" s="28" t="s">
        <v>246</v>
      </c>
      <c r="I1554" s="1" t="n">
        <v>1</v>
      </c>
      <c r="J1554" s="1" t="n">
        <v>1713.7</v>
      </c>
      <c r="K1554" s="1" t="n">
        <v>1668.7</v>
      </c>
      <c r="L1554" s="26" t="n">
        <v>0.493</v>
      </c>
      <c r="M1554" s="1" t="n">
        <v>33</v>
      </c>
      <c r="N1554" s="1" t="n">
        <v>38</v>
      </c>
      <c r="O1554" s="1" t="n">
        <v>1.11</v>
      </c>
      <c r="P1554" s="1" t="n">
        <v>1.35</v>
      </c>
      <c r="Q1554" s="1" t="n">
        <v>1</v>
      </c>
      <c r="R1554" s="1" t="n">
        <v>-16.3</v>
      </c>
      <c r="S1554" s="1" t="n">
        <v>22.5</v>
      </c>
      <c r="T1554" s="1" t="n">
        <v>1697.4</v>
      </c>
      <c r="U1554" s="1" t="n">
        <v>1691.2</v>
      </c>
      <c r="V1554" s="1" t="s">
        <v>681</v>
      </c>
      <c r="W1554" s="1" t="s">
        <v>593</v>
      </c>
    </row>
    <row r="1555" customFormat="false" ht="15" hidden="false" customHeight="true" outlineLevel="0" collapsed="false">
      <c r="A1555" s="1" t="n">
        <v>1554</v>
      </c>
      <c r="B1555" s="24" t="s">
        <v>1526</v>
      </c>
      <c r="C1555" s="1" t="s">
        <v>32</v>
      </c>
      <c r="D1555" s="1" t="s">
        <v>186</v>
      </c>
      <c r="E1555" s="1" t="s">
        <v>188</v>
      </c>
      <c r="F1555" s="1" t="n">
        <v>1</v>
      </c>
      <c r="G1555" s="1" t="n">
        <v>1</v>
      </c>
      <c r="H1555" s="25" t="s">
        <v>239</v>
      </c>
      <c r="I1555" s="1" t="n">
        <v>0</v>
      </c>
      <c r="J1555" s="1" t="n">
        <v>1475.7</v>
      </c>
      <c r="K1555" s="1" t="n">
        <v>1540.8</v>
      </c>
      <c r="L1555" s="26" t="n">
        <v>0.34</v>
      </c>
      <c r="M1555" s="1" t="n">
        <v>19.6</v>
      </c>
      <c r="N1555" s="1" t="n">
        <v>23</v>
      </c>
      <c r="O1555" s="1" t="n">
        <v>1</v>
      </c>
      <c r="P1555" s="1" t="n">
        <v>1.15</v>
      </c>
      <c r="Q1555" s="1" t="n">
        <v>1</v>
      </c>
      <c r="R1555" s="1" t="n">
        <v>3.1</v>
      </c>
      <c r="S1555" s="1" t="n">
        <v>-3.7</v>
      </c>
      <c r="T1555" s="1" t="n">
        <v>1478.8</v>
      </c>
      <c r="U1555" s="1" t="n">
        <v>1537.2</v>
      </c>
      <c r="V1555" s="1" t="s">
        <v>483</v>
      </c>
      <c r="W1555" s="1" t="s">
        <v>497</v>
      </c>
    </row>
    <row r="1556" customFormat="false" ht="15" hidden="false" customHeight="true" outlineLevel="0" collapsed="false">
      <c r="A1556" s="1" t="n">
        <v>1555</v>
      </c>
      <c r="B1556" s="24" t="s">
        <v>1527</v>
      </c>
      <c r="C1556" s="1" t="s">
        <v>30</v>
      </c>
      <c r="D1556" s="1" t="s">
        <v>181</v>
      </c>
      <c r="E1556" s="1" t="s">
        <v>176</v>
      </c>
      <c r="F1556" s="1" t="n">
        <v>1</v>
      </c>
      <c r="G1556" s="1" t="n">
        <v>0</v>
      </c>
      <c r="H1556" s="27" t="s">
        <v>242</v>
      </c>
      <c r="I1556" s="1" t="n">
        <v>1</v>
      </c>
      <c r="J1556" s="1" t="n">
        <v>1603.9</v>
      </c>
      <c r="K1556" s="1" t="n">
        <v>1593.1</v>
      </c>
      <c r="L1556" s="26" t="n">
        <v>0.444</v>
      </c>
      <c r="M1556" s="1" t="n">
        <v>22.7</v>
      </c>
      <c r="N1556" s="1" t="n">
        <v>21.7</v>
      </c>
      <c r="O1556" s="1" t="n">
        <v>0.99</v>
      </c>
      <c r="P1556" s="1" t="n">
        <v>1</v>
      </c>
      <c r="Q1556" s="1" t="n">
        <v>1</v>
      </c>
      <c r="R1556" s="1" t="n">
        <v>14.9</v>
      </c>
      <c r="S1556" s="1" t="n">
        <v>-12.1</v>
      </c>
      <c r="T1556" s="1" t="n">
        <v>1618.8</v>
      </c>
      <c r="U1556" s="1" t="n">
        <v>1581</v>
      </c>
      <c r="V1556" s="1" t="s">
        <v>791</v>
      </c>
      <c r="W1556" s="1" t="s">
        <v>689</v>
      </c>
    </row>
    <row r="1557" customFormat="false" ht="15" hidden="false" customHeight="true" outlineLevel="0" collapsed="false">
      <c r="A1557" s="1" t="n">
        <v>1556</v>
      </c>
      <c r="B1557" s="24" t="s">
        <v>1528</v>
      </c>
      <c r="C1557" s="1" t="s">
        <v>33</v>
      </c>
      <c r="D1557" s="1" t="s">
        <v>157</v>
      </c>
      <c r="E1557" s="1" t="s">
        <v>154</v>
      </c>
      <c r="F1557" s="1" t="n">
        <v>0</v>
      </c>
      <c r="G1557" s="1" t="n">
        <v>4</v>
      </c>
      <c r="H1557" s="28" t="s">
        <v>246</v>
      </c>
      <c r="I1557" s="1" t="n">
        <v>4</v>
      </c>
      <c r="J1557" s="1" t="n">
        <v>1569.8</v>
      </c>
      <c r="K1557" s="1" t="n">
        <v>1574.6</v>
      </c>
      <c r="L1557" s="26" t="n">
        <v>0.422</v>
      </c>
      <c r="M1557" s="1" t="n">
        <v>42.1</v>
      </c>
      <c r="N1557" s="1" t="n">
        <v>46.3</v>
      </c>
      <c r="O1557" s="1" t="n">
        <v>0.99</v>
      </c>
      <c r="P1557" s="1" t="n">
        <v>1.35</v>
      </c>
      <c r="Q1557" s="1" t="n">
        <v>1.5</v>
      </c>
      <c r="R1557" s="1" t="n">
        <v>-17.7</v>
      </c>
      <c r="S1557" s="1" t="n">
        <v>33.4</v>
      </c>
      <c r="T1557" s="1" t="n">
        <v>1552</v>
      </c>
      <c r="U1557" s="1" t="n">
        <v>1608</v>
      </c>
      <c r="V1557" s="1" t="s">
        <v>569</v>
      </c>
      <c r="W1557" s="1" t="s">
        <v>422</v>
      </c>
    </row>
    <row r="1558" customFormat="false" ht="15" hidden="false" customHeight="true" outlineLevel="0" collapsed="false">
      <c r="A1558" s="1" t="n">
        <v>1557</v>
      </c>
      <c r="B1558" s="24" t="s">
        <v>1528</v>
      </c>
      <c r="C1558" s="1" t="s">
        <v>33</v>
      </c>
      <c r="D1558" s="1" t="s">
        <v>159</v>
      </c>
      <c r="E1558" s="1" t="s">
        <v>158</v>
      </c>
      <c r="F1558" s="1" t="n">
        <v>0</v>
      </c>
      <c r="G1558" s="1" t="n">
        <v>0</v>
      </c>
      <c r="H1558" s="25" t="s">
        <v>239</v>
      </c>
      <c r="I1558" s="1" t="n">
        <v>0</v>
      </c>
      <c r="J1558" s="1" t="n">
        <v>1522.3</v>
      </c>
      <c r="K1558" s="1" t="n">
        <v>1537.1</v>
      </c>
      <c r="L1558" s="26" t="n">
        <v>0.408</v>
      </c>
      <c r="M1558" s="1" t="n">
        <v>23</v>
      </c>
      <c r="N1558" s="1" t="n">
        <v>19.6</v>
      </c>
      <c r="O1558" s="1" t="n">
        <v>1</v>
      </c>
      <c r="P1558" s="1" t="n">
        <v>1.15</v>
      </c>
      <c r="Q1558" s="1" t="n">
        <v>1</v>
      </c>
      <c r="R1558" s="1" t="n">
        <v>2.1</v>
      </c>
      <c r="S1558" s="1" t="n">
        <v>-1.8</v>
      </c>
      <c r="T1558" s="1" t="n">
        <v>1524.4</v>
      </c>
      <c r="U1558" s="1" t="n">
        <v>1535.3</v>
      </c>
      <c r="V1558" s="1" t="s">
        <v>836</v>
      </c>
      <c r="W1558" s="1" t="s">
        <v>483</v>
      </c>
    </row>
    <row r="1559" customFormat="false" ht="15" hidden="false" customHeight="true" outlineLevel="0" collapsed="false">
      <c r="A1559" s="1" t="n">
        <v>1558</v>
      </c>
      <c r="B1559" s="24" t="s">
        <v>1528</v>
      </c>
      <c r="C1559" s="1" t="s">
        <v>33</v>
      </c>
      <c r="D1559" s="1" t="s">
        <v>160</v>
      </c>
      <c r="E1559" s="1" t="s">
        <v>143</v>
      </c>
      <c r="F1559" s="1" t="n">
        <v>0</v>
      </c>
      <c r="G1559" s="1" t="n">
        <v>0</v>
      </c>
      <c r="H1559" s="25" t="s">
        <v>239</v>
      </c>
      <c r="I1559" s="1" t="n">
        <v>0</v>
      </c>
      <c r="J1559" s="1" t="n">
        <v>1396.1</v>
      </c>
      <c r="K1559" s="1" t="n">
        <v>1523.5</v>
      </c>
      <c r="L1559" s="26" t="n">
        <v>0.265</v>
      </c>
      <c r="M1559" s="1" t="n">
        <v>19.6</v>
      </c>
      <c r="N1559" s="1" t="n">
        <v>25.3</v>
      </c>
      <c r="O1559" s="1" t="n">
        <v>1</v>
      </c>
      <c r="P1559" s="1" t="n">
        <v>1.15</v>
      </c>
      <c r="Q1559" s="1" t="n">
        <v>1</v>
      </c>
      <c r="R1559" s="1" t="n">
        <v>4.6</v>
      </c>
      <c r="S1559" s="1" t="n">
        <v>-5.9</v>
      </c>
      <c r="T1559" s="1" t="n">
        <v>1400.7</v>
      </c>
      <c r="U1559" s="1" t="n">
        <v>1517.5</v>
      </c>
      <c r="V1559" s="1" t="s">
        <v>483</v>
      </c>
      <c r="W1559" s="1" t="s">
        <v>607</v>
      </c>
    </row>
    <row r="1560" customFormat="false" ht="15" hidden="false" customHeight="true" outlineLevel="0" collapsed="false">
      <c r="A1560" s="1" t="n">
        <v>1559</v>
      </c>
      <c r="B1560" s="24" t="s">
        <v>1529</v>
      </c>
      <c r="C1560" s="1" t="s">
        <v>29</v>
      </c>
      <c r="D1560" s="1" t="s">
        <v>21</v>
      </c>
      <c r="E1560" s="1" t="s">
        <v>180</v>
      </c>
      <c r="F1560" s="1" t="n">
        <v>5</v>
      </c>
      <c r="G1560" s="1" t="n">
        <v>1</v>
      </c>
      <c r="H1560" s="27" t="s">
        <v>242</v>
      </c>
      <c r="I1560" s="1" t="n">
        <v>4</v>
      </c>
      <c r="J1560" s="1" t="n">
        <v>1759</v>
      </c>
      <c r="K1560" s="1" t="n">
        <v>1526.7</v>
      </c>
      <c r="L1560" s="26" t="n">
        <v>0.741</v>
      </c>
      <c r="M1560" s="1" t="n">
        <v>24.5</v>
      </c>
      <c r="N1560" s="1" t="n">
        <v>17.2</v>
      </c>
      <c r="O1560" s="1" t="n">
        <v>0.71</v>
      </c>
      <c r="P1560" s="1" t="n">
        <v>1</v>
      </c>
      <c r="Q1560" s="1" t="n">
        <v>1.5</v>
      </c>
      <c r="R1560" s="1" t="n">
        <v>13.7</v>
      </c>
      <c r="S1560" s="1" t="n">
        <v>-4.5</v>
      </c>
      <c r="T1560" s="1" t="n">
        <v>1772.7</v>
      </c>
      <c r="U1560" s="1" t="n">
        <v>1522.2</v>
      </c>
      <c r="V1560" s="1" t="s">
        <v>488</v>
      </c>
      <c r="W1560" s="1" t="s">
        <v>627</v>
      </c>
    </row>
    <row r="1561" customFormat="false" ht="15" hidden="false" customHeight="true" outlineLevel="0" collapsed="false">
      <c r="A1561" s="1" t="n">
        <v>1560</v>
      </c>
      <c r="B1561" s="24" t="s">
        <v>1529</v>
      </c>
      <c r="C1561" s="1" t="s">
        <v>32</v>
      </c>
      <c r="D1561" s="1" t="s">
        <v>192</v>
      </c>
      <c r="E1561" s="1" t="s">
        <v>198</v>
      </c>
      <c r="F1561" s="1" t="n">
        <v>0</v>
      </c>
      <c r="G1561" s="1" t="n">
        <v>0</v>
      </c>
      <c r="H1561" s="25" t="s">
        <v>239</v>
      </c>
      <c r="I1561" s="1" t="n">
        <v>0</v>
      </c>
      <c r="J1561" s="1" t="n">
        <v>1606.1</v>
      </c>
      <c r="K1561" s="1" t="n">
        <v>1524.2</v>
      </c>
      <c r="L1561" s="26" t="n">
        <v>0.546</v>
      </c>
      <c r="M1561" s="1" t="n">
        <v>20.7</v>
      </c>
      <c r="N1561" s="1" t="n">
        <v>23</v>
      </c>
      <c r="O1561" s="1" t="n">
        <v>1</v>
      </c>
      <c r="P1561" s="1" t="n">
        <v>0.9</v>
      </c>
      <c r="Q1561" s="1" t="n">
        <v>1</v>
      </c>
      <c r="R1561" s="1" t="n">
        <v>-0.9</v>
      </c>
      <c r="S1561" s="1" t="n">
        <v>1.1</v>
      </c>
      <c r="T1561" s="1" t="n">
        <v>1605.2</v>
      </c>
      <c r="U1561" s="1" t="n">
        <v>1525.2</v>
      </c>
      <c r="V1561" s="1" t="s">
        <v>510</v>
      </c>
      <c r="W1561" s="1" t="s">
        <v>983</v>
      </c>
    </row>
    <row r="1562" customFormat="false" ht="15" hidden="false" customHeight="true" outlineLevel="0" collapsed="false">
      <c r="A1562" s="1" t="n">
        <v>1561</v>
      </c>
      <c r="B1562" s="24" t="s">
        <v>1530</v>
      </c>
      <c r="C1562" s="1" t="s">
        <v>31</v>
      </c>
      <c r="D1562" s="1" t="s">
        <v>177</v>
      </c>
      <c r="E1562" s="1" t="s">
        <v>148</v>
      </c>
      <c r="F1562" s="1" t="n">
        <v>2</v>
      </c>
      <c r="G1562" s="1" t="n">
        <v>0</v>
      </c>
      <c r="H1562" s="27" t="s">
        <v>242</v>
      </c>
      <c r="I1562" s="1" t="n">
        <v>2</v>
      </c>
      <c r="J1562" s="1" t="n">
        <v>1638.6</v>
      </c>
      <c r="K1562" s="1" t="n">
        <v>1394.3</v>
      </c>
      <c r="L1562" s="26" t="n">
        <v>0.754</v>
      </c>
      <c r="M1562" s="1" t="n">
        <v>18.4</v>
      </c>
      <c r="N1562" s="1" t="n">
        <v>12.9</v>
      </c>
      <c r="O1562" s="1" t="n">
        <v>0.69</v>
      </c>
      <c r="P1562" s="1" t="n">
        <v>1</v>
      </c>
      <c r="Q1562" s="1" t="n">
        <v>1.15</v>
      </c>
      <c r="R1562" s="1" t="n">
        <v>8.2</v>
      </c>
      <c r="S1562" s="1" t="n">
        <v>-3.2</v>
      </c>
      <c r="T1562" s="1" t="n">
        <v>1646.8</v>
      </c>
      <c r="U1562" s="1" t="n">
        <v>1391.1</v>
      </c>
      <c r="V1562" s="1" t="s">
        <v>563</v>
      </c>
      <c r="W1562" s="1" t="s">
        <v>743</v>
      </c>
    </row>
    <row r="1563" customFormat="false" ht="15" hidden="false" customHeight="true" outlineLevel="0" collapsed="false">
      <c r="A1563" s="1" t="n">
        <v>1562</v>
      </c>
      <c r="B1563" s="24" t="s">
        <v>1531</v>
      </c>
      <c r="C1563" s="1" t="s">
        <v>31</v>
      </c>
      <c r="D1563" s="1" t="s">
        <v>24</v>
      </c>
      <c r="E1563" s="1" t="s">
        <v>174</v>
      </c>
      <c r="F1563" s="1" t="n">
        <v>1</v>
      </c>
      <c r="G1563" s="1" t="n">
        <v>1</v>
      </c>
      <c r="H1563" s="25" t="s">
        <v>239</v>
      </c>
      <c r="I1563" s="1" t="n">
        <v>0</v>
      </c>
      <c r="J1563" s="1" t="n">
        <v>1702</v>
      </c>
      <c r="K1563" s="1" t="n">
        <v>1441.3</v>
      </c>
      <c r="L1563" s="26" t="n">
        <v>0.771</v>
      </c>
      <c r="M1563" s="1" t="n">
        <v>15.3</v>
      </c>
      <c r="N1563" s="1" t="n">
        <v>19.6</v>
      </c>
      <c r="O1563" s="1" t="n">
        <v>1</v>
      </c>
      <c r="P1563" s="1" t="n">
        <v>0.9</v>
      </c>
      <c r="Q1563" s="1" t="n">
        <v>1</v>
      </c>
      <c r="R1563" s="1" t="n">
        <v>-4.1</v>
      </c>
      <c r="S1563" s="1" t="n">
        <v>5.3</v>
      </c>
      <c r="T1563" s="1" t="n">
        <v>1697.8</v>
      </c>
      <c r="U1563" s="1" t="n">
        <v>1446.6</v>
      </c>
      <c r="V1563" s="1" t="s">
        <v>1050</v>
      </c>
      <c r="W1563" s="1" t="s">
        <v>474</v>
      </c>
    </row>
    <row r="1564" customFormat="false" ht="15" hidden="false" customHeight="true" outlineLevel="0" collapsed="false">
      <c r="A1564" s="1" t="n">
        <v>1563</v>
      </c>
      <c r="B1564" s="24" t="s">
        <v>1531</v>
      </c>
      <c r="C1564" s="1" t="s">
        <v>31</v>
      </c>
      <c r="D1564" s="1" t="s">
        <v>22</v>
      </c>
      <c r="E1564" s="1" t="s">
        <v>146</v>
      </c>
      <c r="F1564" s="1" t="n">
        <v>2</v>
      </c>
      <c r="G1564" s="1" t="n">
        <v>0</v>
      </c>
      <c r="H1564" s="27" t="s">
        <v>242</v>
      </c>
      <c r="I1564" s="1" t="n">
        <v>2</v>
      </c>
      <c r="J1564" s="1" t="n">
        <v>1705.6</v>
      </c>
      <c r="K1564" s="1" t="n">
        <v>1565.4</v>
      </c>
      <c r="L1564" s="26" t="n">
        <v>0.627</v>
      </c>
      <c r="M1564" s="1" t="n">
        <v>24</v>
      </c>
      <c r="N1564" s="1" t="n">
        <v>18</v>
      </c>
      <c r="O1564" s="1" t="n">
        <v>0.82</v>
      </c>
      <c r="P1564" s="1" t="n">
        <v>1</v>
      </c>
      <c r="Q1564" s="1" t="n">
        <v>1.15</v>
      </c>
      <c r="R1564" s="1" t="n">
        <v>13.8</v>
      </c>
      <c r="S1564" s="1" t="n">
        <v>-6.7</v>
      </c>
      <c r="T1564" s="1" t="n">
        <v>1719.3</v>
      </c>
      <c r="U1564" s="1" t="n">
        <v>1558.7</v>
      </c>
      <c r="V1564" s="1" t="s">
        <v>511</v>
      </c>
      <c r="W1564" s="1" t="s">
        <v>530</v>
      </c>
    </row>
    <row r="1565" customFormat="false" ht="15" hidden="false" customHeight="true" outlineLevel="0" collapsed="false">
      <c r="A1565" s="1" t="n">
        <v>1564</v>
      </c>
      <c r="B1565" s="24" t="s">
        <v>1531</v>
      </c>
      <c r="C1565" s="1" t="s">
        <v>33</v>
      </c>
      <c r="D1565" s="1" t="s">
        <v>135</v>
      </c>
      <c r="E1565" s="1" t="s">
        <v>134</v>
      </c>
      <c r="F1565" s="1" t="n">
        <v>4</v>
      </c>
      <c r="G1565" s="1" t="n">
        <v>1</v>
      </c>
      <c r="H1565" s="27" t="s">
        <v>242</v>
      </c>
      <c r="I1565" s="1" t="n">
        <v>3</v>
      </c>
      <c r="J1565" s="1" t="n">
        <v>1609.6</v>
      </c>
      <c r="K1565" s="1" t="n">
        <v>1581.6</v>
      </c>
      <c r="L1565" s="26" t="n">
        <v>0.468</v>
      </c>
      <c r="M1565" s="1" t="n">
        <v>21.3</v>
      </c>
      <c r="N1565" s="1" t="n">
        <v>23.8</v>
      </c>
      <c r="O1565" s="1" t="n">
        <v>0.96</v>
      </c>
      <c r="P1565" s="1" t="n">
        <v>1</v>
      </c>
      <c r="Q1565" s="1" t="n">
        <v>1.3</v>
      </c>
      <c r="R1565" s="1" t="n">
        <v>17.7</v>
      </c>
      <c r="S1565" s="1" t="n">
        <v>-12.7</v>
      </c>
      <c r="T1565" s="1" t="n">
        <v>1627.3</v>
      </c>
      <c r="U1565" s="1" t="n">
        <v>1568.9</v>
      </c>
      <c r="V1565" s="1" t="s">
        <v>460</v>
      </c>
      <c r="W1565" s="1" t="s">
        <v>800</v>
      </c>
    </row>
    <row r="1566" customFormat="false" ht="15" hidden="false" customHeight="true" outlineLevel="0" collapsed="false">
      <c r="A1566" s="1" t="n">
        <v>1565</v>
      </c>
      <c r="B1566" s="24" t="s">
        <v>1532</v>
      </c>
      <c r="C1566" s="1" t="s">
        <v>31</v>
      </c>
      <c r="D1566" s="1" t="s">
        <v>165</v>
      </c>
      <c r="E1566" s="1" t="s">
        <v>164</v>
      </c>
      <c r="F1566" s="1" t="n">
        <v>0</v>
      </c>
      <c r="G1566" s="1" t="n">
        <v>0</v>
      </c>
      <c r="H1566" s="25" t="s">
        <v>239</v>
      </c>
      <c r="I1566" s="1" t="n">
        <v>0</v>
      </c>
      <c r="J1566" s="1" t="n">
        <v>1505.9</v>
      </c>
      <c r="K1566" s="1" t="n">
        <v>1671.6</v>
      </c>
      <c r="L1566" s="26" t="n">
        <v>0.224</v>
      </c>
      <c r="M1566" s="1" t="n">
        <v>19.6</v>
      </c>
      <c r="N1566" s="1" t="n">
        <v>25.3</v>
      </c>
      <c r="O1566" s="1" t="n">
        <v>1</v>
      </c>
      <c r="P1566" s="1" t="n">
        <v>1.15</v>
      </c>
      <c r="Q1566" s="1" t="n">
        <v>1</v>
      </c>
      <c r="R1566" s="1" t="n">
        <v>5.4</v>
      </c>
      <c r="S1566" s="1" t="n">
        <v>-7</v>
      </c>
      <c r="T1566" s="1" t="n">
        <v>1511.3</v>
      </c>
      <c r="U1566" s="1" t="n">
        <v>1664.6</v>
      </c>
      <c r="V1566" s="1" t="s">
        <v>483</v>
      </c>
      <c r="W1566" s="1" t="s">
        <v>804</v>
      </c>
    </row>
    <row r="1567" customFormat="false" ht="15" hidden="false" customHeight="true" outlineLevel="0" collapsed="false">
      <c r="A1567" s="1" t="n">
        <v>1566</v>
      </c>
      <c r="B1567" s="24" t="s">
        <v>1533</v>
      </c>
      <c r="C1567" s="1" t="s">
        <v>31</v>
      </c>
      <c r="D1567" s="1" t="s">
        <v>169</v>
      </c>
      <c r="E1567" s="1" t="s">
        <v>139</v>
      </c>
      <c r="F1567" s="1" t="n">
        <v>2</v>
      </c>
      <c r="G1567" s="1" t="n">
        <v>2</v>
      </c>
      <c r="H1567" s="25" t="s">
        <v>239</v>
      </c>
      <c r="I1567" s="1" t="n">
        <v>0</v>
      </c>
      <c r="J1567" s="1" t="n">
        <v>1658</v>
      </c>
      <c r="K1567" s="1" t="n">
        <v>1507.9</v>
      </c>
      <c r="L1567" s="26" t="n">
        <v>0.64</v>
      </c>
      <c r="M1567" s="1" t="n">
        <v>17.1</v>
      </c>
      <c r="N1567" s="1" t="n">
        <v>21.9</v>
      </c>
      <c r="O1567" s="1" t="n">
        <v>1</v>
      </c>
      <c r="P1567" s="1" t="n">
        <v>0.9</v>
      </c>
      <c r="Q1567" s="1" t="n">
        <v>1</v>
      </c>
      <c r="R1567" s="1" t="n">
        <v>-2.4</v>
      </c>
      <c r="S1567" s="1" t="n">
        <v>3.1</v>
      </c>
      <c r="T1567" s="1" t="n">
        <v>1655.6</v>
      </c>
      <c r="U1567" s="1" t="n">
        <v>1510.9</v>
      </c>
      <c r="V1567" s="1" t="s">
        <v>519</v>
      </c>
      <c r="W1567" s="1" t="s">
        <v>685</v>
      </c>
    </row>
    <row r="1568" customFormat="false" ht="15" hidden="false" customHeight="true" outlineLevel="0" collapsed="false">
      <c r="A1568" s="1" t="n">
        <v>1567</v>
      </c>
      <c r="B1568" s="24" t="s">
        <v>1533</v>
      </c>
      <c r="C1568" s="1" t="s">
        <v>31</v>
      </c>
      <c r="D1568" s="1" t="s">
        <v>163</v>
      </c>
      <c r="E1568" s="1" t="s">
        <v>168</v>
      </c>
      <c r="F1568" s="1" t="n">
        <v>0</v>
      </c>
      <c r="G1568" s="1" t="n">
        <v>2</v>
      </c>
      <c r="H1568" s="28" t="s">
        <v>246</v>
      </c>
      <c r="I1568" s="1" t="n">
        <v>2</v>
      </c>
      <c r="J1568" s="1" t="n">
        <v>1502.2</v>
      </c>
      <c r="K1568" s="1" t="n">
        <v>1481.6</v>
      </c>
      <c r="L1568" s="26" t="n">
        <v>0.458</v>
      </c>
      <c r="M1568" s="1" t="n">
        <v>31</v>
      </c>
      <c r="N1568" s="1" t="n">
        <v>31.9</v>
      </c>
      <c r="O1568" s="1" t="n">
        <v>1.05</v>
      </c>
      <c r="P1568" s="1" t="n">
        <v>1.35</v>
      </c>
      <c r="Q1568" s="1" t="n">
        <v>1.15</v>
      </c>
      <c r="R1568" s="1" t="n">
        <v>-14.2</v>
      </c>
      <c r="S1568" s="1" t="n">
        <v>21</v>
      </c>
      <c r="T1568" s="1" t="n">
        <v>1488</v>
      </c>
      <c r="U1568" s="1" t="n">
        <v>1502.6</v>
      </c>
      <c r="V1568" s="1" t="s">
        <v>457</v>
      </c>
      <c r="W1568" s="1" t="s">
        <v>451</v>
      </c>
    </row>
    <row r="1569" customFormat="false" ht="15" hidden="false" customHeight="true" outlineLevel="0" collapsed="false">
      <c r="A1569" s="1" t="n">
        <v>1568</v>
      </c>
      <c r="B1569" s="24" t="s">
        <v>1534</v>
      </c>
      <c r="C1569" s="1" t="s">
        <v>29</v>
      </c>
      <c r="D1569" s="1" t="s">
        <v>126</v>
      </c>
      <c r="E1569" s="1" t="s">
        <v>152</v>
      </c>
      <c r="F1569" s="1" t="n">
        <v>0</v>
      </c>
      <c r="G1569" s="1" t="n">
        <v>2</v>
      </c>
      <c r="H1569" s="28" t="s">
        <v>246</v>
      </c>
      <c r="I1569" s="1" t="n">
        <v>2</v>
      </c>
      <c r="J1569" s="1" t="n">
        <v>1635.8</v>
      </c>
      <c r="K1569" s="1" t="n">
        <v>1585.1</v>
      </c>
      <c r="L1569" s="26" t="n">
        <v>0.501</v>
      </c>
      <c r="M1569" s="1" t="n">
        <v>36.6</v>
      </c>
      <c r="N1569" s="1" t="n">
        <v>40.2</v>
      </c>
      <c r="O1569" s="1" t="n">
        <v>1.13</v>
      </c>
      <c r="P1569" s="1" t="n">
        <v>1.35</v>
      </c>
      <c r="Q1569" s="1" t="n">
        <v>1.15</v>
      </c>
      <c r="R1569" s="1" t="n">
        <v>-18.3</v>
      </c>
      <c r="S1569" s="1" t="n">
        <v>28.2</v>
      </c>
      <c r="T1569" s="1" t="n">
        <v>1617.4</v>
      </c>
      <c r="U1569" s="1" t="n">
        <v>1613.3</v>
      </c>
      <c r="V1569" s="1" t="s">
        <v>525</v>
      </c>
      <c r="W1569" s="1" t="s">
        <v>625</v>
      </c>
    </row>
    <row r="1570" customFormat="false" ht="15" hidden="false" customHeight="true" outlineLevel="0" collapsed="false">
      <c r="A1570" s="1" t="n">
        <v>1569</v>
      </c>
      <c r="B1570" s="24" t="s">
        <v>1535</v>
      </c>
      <c r="C1570" s="1" t="s">
        <v>32</v>
      </c>
      <c r="D1570" s="1" t="s">
        <v>199</v>
      </c>
      <c r="E1570" s="1" t="s">
        <v>186</v>
      </c>
      <c r="F1570" s="1" t="n">
        <v>0</v>
      </c>
      <c r="G1570" s="1" t="n">
        <v>0</v>
      </c>
      <c r="H1570" s="25" t="s">
        <v>239</v>
      </c>
      <c r="I1570" s="1" t="n">
        <v>0</v>
      </c>
      <c r="J1570" s="1" t="n">
        <v>1488.2</v>
      </c>
      <c r="K1570" s="1" t="n">
        <v>1478.8</v>
      </c>
      <c r="L1570" s="26" t="n">
        <v>0.442</v>
      </c>
      <c r="M1570" s="1" t="n">
        <v>15.3</v>
      </c>
      <c r="N1570" s="1" t="n">
        <v>19.6</v>
      </c>
      <c r="O1570" s="1" t="n">
        <v>1</v>
      </c>
      <c r="P1570" s="1" t="n">
        <v>0.9</v>
      </c>
      <c r="Q1570" s="1" t="n">
        <v>1</v>
      </c>
      <c r="R1570" s="1" t="n">
        <v>0.9</v>
      </c>
      <c r="S1570" s="1" t="n">
        <v>-1.1</v>
      </c>
      <c r="T1570" s="1" t="n">
        <v>1489.1</v>
      </c>
      <c r="U1570" s="1" t="n">
        <v>1477.7</v>
      </c>
      <c r="V1570" s="1" t="s">
        <v>686</v>
      </c>
      <c r="W1570" s="1" t="s">
        <v>527</v>
      </c>
    </row>
    <row r="1571" customFormat="false" ht="15" hidden="false" customHeight="true" outlineLevel="0" collapsed="false">
      <c r="A1571" s="1" t="n">
        <v>1570</v>
      </c>
      <c r="B1571" s="24" t="s">
        <v>1536</v>
      </c>
      <c r="C1571" s="1" t="s">
        <v>31</v>
      </c>
      <c r="D1571" s="1" t="s">
        <v>146</v>
      </c>
      <c r="E1571" s="1" t="s">
        <v>170</v>
      </c>
      <c r="F1571" s="1" t="n">
        <v>1</v>
      </c>
      <c r="G1571" s="1" t="n">
        <v>1</v>
      </c>
      <c r="H1571" s="25" t="s">
        <v>239</v>
      </c>
      <c r="I1571" s="1" t="n">
        <v>0</v>
      </c>
      <c r="J1571" s="1" t="n">
        <v>1558.7</v>
      </c>
      <c r="K1571" s="1" t="n">
        <v>1451.8</v>
      </c>
      <c r="L1571" s="26" t="n">
        <v>0.581</v>
      </c>
      <c r="M1571" s="1" t="n">
        <v>18</v>
      </c>
      <c r="N1571" s="1" t="n">
        <v>23</v>
      </c>
      <c r="O1571" s="1" t="n">
        <v>1</v>
      </c>
      <c r="P1571" s="1" t="n">
        <v>0.9</v>
      </c>
      <c r="Q1571" s="1" t="n">
        <v>1</v>
      </c>
      <c r="R1571" s="1" t="n">
        <v>-1.5</v>
      </c>
      <c r="S1571" s="1" t="n">
        <v>1.9</v>
      </c>
      <c r="T1571" s="1" t="n">
        <v>1557.2</v>
      </c>
      <c r="U1571" s="1" t="n">
        <v>1453.7</v>
      </c>
      <c r="V1571" s="1" t="s">
        <v>913</v>
      </c>
      <c r="W1571" s="1" t="s">
        <v>694</v>
      </c>
    </row>
    <row r="1572" customFormat="false" ht="15" hidden="false" customHeight="true" outlineLevel="0" collapsed="false">
      <c r="A1572" s="1" t="n">
        <v>1571</v>
      </c>
      <c r="B1572" s="24" t="s">
        <v>1536</v>
      </c>
      <c r="C1572" s="1" t="s">
        <v>33</v>
      </c>
      <c r="D1572" s="1" t="s">
        <v>155</v>
      </c>
      <c r="E1572" s="1" t="s">
        <v>143</v>
      </c>
      <c r="F1572" s="1" t="n">
        <v>1</v>
      </c>
      <c r="G1572" s="1" t="n">
        <v>0</v>
      </c>
      <c r="H1572" s="27" t="s">
        <v>242</v>
      </c>
      <c r="I1572" s="1" t="n">
        <v>1</v>
      </c>
      <c r="J1572" s="1" t="n">
        <v>1650.6</v>
      </c>
      <c r="K1572" s="1" t="n">
        <v>1517.5</v>
      </c>
      <c r="L1572" s="26" t="n">
        <v>0.617</v>
      </c>
      <c r="M1572" s="1" t="n">
        <v>19.2</v>
      </c>
      <c r="N1572" s="1" t="n">
        <v>18.3</v>
      </c>
      <c r="O1572" s="1" t="n">
        <v>0.83</v>
      </c>
      <c r="P1572" s="1" t="n">
        <v>1</v>
      </c>
      <c r="Q1572" s="1" t="n">
        <v>1</v>
      </c>
      <c r="R1572" s="1" t="n">
        <v>9.3</v>
      </c>
      <c r="S1572" s="1" t="n">
        <v>-7</v>
      </c>
      <c r="T1572" s="1" t="n">
        <v>1659.8</v>
      </c>
      <c r="U1572" s="1" t="n">
        <v>1510.5</v>
      </c>
      <c r="V1572" s="1" t="s">
        <v>572</v>
      </c>
      <c r="W1572" s="1" t="s">
        <v>822</v>
      </c>
    </row>
    <row r="1573" customFormat="false" ht="15" hidden="false" customHeight="true" outlineLevel="0" collapsed="false">
      <c r="A1573" s="1" t="n">
        <v>1572</v>
      </c>
      <c r="B1573" s="24" t="s">
        <v>1537</v>
      </c>
      <c r="C1573" s="1" t="s">
        <v>29</v>
      </c>
      <c r="D1573" s="1" t="s">
        <v>23</v>
      </c>
      <c r="E1573" s="1" t="s">
        <v>131</v>
      </c>
      <c r="F1573" s="1" t="n">
        <v>1</v>
      </c>
      <c r="G1573" s="1" t="n">
        <v>0</v>
      </c>
      <c r="H1573" s="27" t="s">
        <v>242</v>
      </c>
      <c r="I1573" s="1" t="n">
        <v>1</v>
      </c>
      <c r="J1573" s="1" t="n">
        <v>1686.3</v>
      </c>
      <c r="K1573" s="1" t="n">
        <v>1601.2</v>
      </c>
      <c r="L1573" s="26" t="n">
        <v>0.55</v>
      </c>
      <c r="M1573" s="1" t="n">
        <v>23.6</v>
      </c>
      <c r="N1573" s="1" t="n">
        <v>21.4</v>
      </c>
      <c r="O1573" s="1" t="n">
        <v>0.89</v>
      </c>
      <c r="P1573" s="1" t="n">
        <v>1</v>
      </c>
      <c r="Q1573" s="1" t="n">
        <v>1</v>
      </c>
      <c r="R1573" s="1" t="n">
        <v>13</v>
      </c>
      <c r="S1573" s="1" t="n">
        <v>-9.6</v>
      </c>
      <c r="T1573" s="1" t="n">
        <v>1699.3</v>
      </c>
      <c r="U1573" s="1" t="n">
        <v>1591.5</v>
      </c>
      <c r="V1573" s="1" t="s">
        <v>557</v>
      </c>
      <c r="W1573" s="1" t="s">
        <v>618</v>
      </c>
    </row>
    <row r="1574" customFormat="false" ht="15" hidden="false" customHeight="true" outlineLevel="0" collapsed="false">
      <c r="A1574" s="1" t="n">
        <v>1573</v>
      </c>
      <c r="B1574" s="24" t="s">
        <v>1537</v>
      </c>
      <c r="C1574" s="1" t="s">
        <v>30</v>
      </c>
      <c r="D1574" s="1" t="s">
        <v>167</v>
      </c>
      <c r="E1574" s="1" t="s">
        <v>115</v>
      </c>
      <c r="F1574" s="1" t="n">
        <v>1</v>
      </c>
      <c r="G1574" s="1" t="n">
        <v>0</v>
      </c>
      <c r="H1574" s="27" t="s">
        <v>242</v>
      </c>
      <c r="I1574" s="1" t="n">
        <v>1</v>
      </c>
      <c r="J1574" s="1" t="n">
        <v>1521.9</v>
      </c>
      <c r="K1574" s="1" t="n">
        <v>1543</v>
      </c>
      <c r="L1574" s="26" t="n">
        <v>0.399</v>
      </c>
      <c r="M1574" s="1" t="n">
        <v>20.6</v>
      </c>
      <c r="N1574" s="1" t="n">
        <v>17.9</v>
      </c>
      <c r="O1574" s="1" t="n">
        <v>1.05</v>
      </c>
      <c r="P1574" s="1" t="n">
        <v>1</v>
      </c>
      <c r="Q1574" s="1" t="n">
        <v>1</v>
      </c>
      <c r="R1574" s="1" t="n">
        <v>14.4</v>
      </c>
      <c r="S1574" s="1" t="n">
        <v>-10.8</v>
      </c>
      <c r="T1574" s="1" t="n">
        <v>1536.3</v>
      </c>
      <c r="U1574" s="1" t="n">
        <v>1532.2</v>
      </c>
      <c r="V1574" s="1" t="s">
        <v>502</v>
      </c>
      <c r="W1574" s="1" t="s">
        <v>532</v>
      </c>
    </row>
    <row r="1575" customFormat="false" ht="15" hidden="false" customHeight="true" outlineLevel="0" collapsed="false">
      <c r="A1575" s="1" t="n">
        <v>1574</v>
      </c>
      <c r="B1575" s="24" t="s">
        <v>1538</v>
      </c>
      <c r="C1575" s="1" t="s">
        <v>29</v>
      </c>
      <c r="D1575" s="1" t="s">
        <v>138</v>
      </c>
      <c r="E1575" s="1" t="s">
        <v>122</v>
      </c>
      <c r="F1575" s="1" t="n">
        <v>1</v>
      </c>
      <c r="G1575" s="1" t="n">
        <v>0</v>
      </c>
      <c r="H1575" s="27" t="s">
        <v>242</v>
      </c>
      <c r="I1575" s="1" t="n">
        <v>1</v>
      </c>
      <c r="J1575" s="1" t="n">
        <v>1657.6</v>
      </c>
      <c r="K1575" s="1" t="n">
        <v>1592.1</v>
      </c>
      <c r="L1575" s="26" t="n">
        <v>0.522</v>
      </c>
      <c r="M1575" s="1" t="n">
        <v>24.3</v>
      </c>
      <c r="N1575" s="1" t="n">
        <v>15.6</v>
      </c>
      <c r="O1575" s="1" t="n">
        <v>0.92</v>
      </c>
      <c r="P1575" s="1" t="n">
        <v>1</v>
      </c>
      <c r="Q1575" s="1" t="n">
        <v>1</v>
      </c>
      <c r="R1575" s="1" t="n">
        <v>14</v>
      </c>
      <c r="S1575" s="1" t="n">
        <v>-7.5</v>
      </c>
      <c r="T1575" s="1" t="n">
        <v>1671.6</v>
      </c>
      <c r="U1575" s="1" t="n">
        <v>1584.7</v>
      </c>
      <c r="V1575" s="1" t="s">
        <v>484</v>
      </c>
      <c r="W1575" s="1" t="s">
        <v>525</v>
      </c>
    </row>
    <row r="1576" customFormat="false" ht="15" hidden="false" customHeight="true" outlineLevel="0" collapsed="false">
      <c r="A1576" s="1" t="n">
        <v>1575</v>
      </c>
      <c r="B1576" s="24" t="s">
        <v>1539</v>
      </c>
      <c r="C1576" s="1" t="s">
        <v>30</v>
      </c>
      <c r="D1576" s="1" t="s">
        <v>119</v>
      </c>
      <c r="E1576" s="1" t="s">
        <v>182</v>
      </c>
      <c r="F1576" s="1" t="n">
        <v>0</v>
      </c>
      <c r="G1576" s="1" t="n">
        <v>0</v>
      </c>
      <c r="H1576" s="25" t="s">
        <v>239</v>
      </c>
      <c r="I1576" s="1" t="n">
        <v>0</v>
      </c>
      <c r="J1576" s="1" t="n">
        <v>1515.5</v>
      </c>
      <c r="K1576" s="1" t="n">
        <v>1662.7</v>
      </c>
      <c r="L1576" s="26" t="n">
        <v>0.243</v>
      </c>
      <c r="M1576" s="1" t="n">
        <v>23</v>
      </c>
      <c r="N1576" s="1" t="n">
        <v>25.3</v>
      </c>
      <c r="O1576" s="1" t="n">
        <v>1</v>
      </c>
      <c r="P1576" s="1" t="n">
        <v>1.15</v>
      </c>
      <c r="Q1576" s="1" t="n">
        <v>1</v>
      </c>
      <c r="R1576" s="1" t="n">
        <v>5.9</v>
      </c>
      <c r="S1576" s="1" t="n">
        <v>-6.5</v>
      </c>
      <c r="T1576" s="1" t="n">
        <v>1521.4</v>
      </c>
      <c r="U1576" s="1" t="n">
        <v>1656.2</v>
      </c>
      <c r="V1576" s="1" t="s">
        <v>899</v>
      </c>
      <c r="W1576" s="1" t="s">
        <v>803</v>
      </c>
    </row>
    <row r="1577" customFormat="false" ht="15" hidden="false" customHeight="true" outlineLevel="0" collapsed="false">
      <c r="A1577" s="1" t="n">
        <v>1576</v>
      </c>
      <c r="B1577" s="24" t="s">
        <v>1540</v>
      </c>
      <c r="C1577" s="1" t="s">
        <v>31</v>
      </c>
      <c r="D1577" s="1" t="s">
        <v>139</v>
      </c>
      <c r="E1577" s="1" t="s">
        <v>178</v>
      </c>
      <c r="F1577" s="1" t="n">
        <v>0</v>
      </c>
      <c r="G1577" s="1" t="n">
        <v>1</v>
      </c>
      <c r="H1577" s="28" t="s">
        <v>246</v>
      </c>
      <c r="I1577" s="1" t="n">
        <v>1</v>
      </c>
      <c r="J1577" s="1" t="n">
        <v>1510.9</v>
      </c>
      <c r="K1577" s="1" t="n">
        <v>1597.6</v>
      </c>
      <c r="L1577" s="26" t="n">
        <v>0.313</v>
      </c>
      <c r="M1577" s="1" t="n">
        <v>24.1</v>
      </c>
      <c r="N1577" s="1" t="n">
        <v>31.8</v>
      </c>
      <c r="O1577" s="1" t="n">
        <v>0.89</v>
      </c>
      <c r="P1577" s="1" t="n">
        <v>1.35</v>
      </c>
      <c r="Q1577" s="1" t="n">
        <v>1</v>
      </c>
      <c r="R1577" s="1" t="n">
        <v>-7.5</v>
      </c>
      <c r="S1577" s="1" t="n">
        <v>13.1</v>
      </c>
      <c r="T1577" s="1" t="n">
        <v>1503.4</v>
      </c>
      <c r="U1577" s="1" t="n">
        <v>1610.7</v>
      </c>
      <c r="V1577" s="1" t="s">
        <v>691</v>
      </c>
      <c r="W1577" s="1" t="s">
        <v>431</v>
      </c>
    </row>
    <row r="1578" customFormat="false" ht="15" hidden="false" customHeight="true" outlineLevel="0" collapsed="false">
      <c r="A1578" s="1" t="n">
        <v>1577</v>
      </c>
      <c r="B1578" s="24" t="s">
        <v>1540</v>
      </c>
      <c r="C1578" s="1" t="s">
        <v>31</v>
      </c>
      <c r="D1578" s="1" t="s">
        <v>168</v>
      </c>
      <c r="E1578" s="1" t="s">
        <v>165</v>
      </c>
      <c r="F1578" s="1" t="n">
        <v>1</v>
      </c>
      <c r="G1578" s="1" t="n">
        <v>2</v>
      </c>
      <c r="H1578" s="28" t="s">
        <v>246</v>
      </c>
      <c r="I1578" s="1" t="n">
        <v>1</v>
      </c>
      <c r="J1578" s="1" t="n">
        <v>1502.6</v>
      </c>
      <c r="K1578" s="1" t="n">
        <v>1511.3</v>
      </c>
      <c r="L1578" s="26" t="n">
        <v>0.416</v>
      </c>
      <c r="M1578" s="1" t="n">
        <v>25.4</v>
      </c>
      <c r="N1578" s="1" t="n">
        <v>22.7</v>
      </c>
      <c r="O1578" s="1" t="n">
        <v>0.99</v>
      </c>
      <c r="P1578" s="1" t="n">
        <v>1.35</v>
      </c>
      <c r="Q1578" s="1" t="n">
        <v>1</v>
      </c>
      <c r="R1578" s="1" t="n">
        <v>-10.6</v>
      </c>
      <c r="S1578" s="1" t="n">
        <v>11.7</v>
      </c>
      <c r="T1578" s="1" t="n">
        <v>1492</v>
      </c>
      <c r="U1578" s="1" t="n">
        <v>1523.1</v>
      </c>
      <c r="V1578" s="1" t="s">
        <v>626</v>
      </c>
      <c r="W1578" s="1" t="s">
        <v>586</v>
      </c>
    </row>
    <row r="1579" customFormat="false" ht="15" hidden="false" customHeight="true" outlineLevel="0" collapsed="false">
      <c r="A1579" s="1" t="n">
        <v>1578</v>
      </c>
      <c r="B1579" s="24" t="s">
        <v>1541</v>
      </c>
      <c r="C1579" s="1" t="s">
        <v>32</v>
      </c>
      <c r="D1579" s="1" t="s">
        <v>198</v>
      </c>
      <c r="E1579" s="1" t="s">
        <v>190</v>
      </c>
      <c r="F1579" s="1" t="n">
        <v>0</v>
      </c>
      <c r="G1579" s="1" t="n">
        <v>1</v>
      </c>
      <c r="H1579" s="28" t="s">
        <v>246</v>
      </c>
      <c r="I1579" s="1" t="n">
        <v>1</v>
      </c>
      <c r="J1579" s="1" t="n">
        <v>1525.2</v>
      </c>
      <c r="K1579" s="1" t="n">
        <v>1547</v>
      </c>
      <c r="L1579" s="26" t="n">
        <v>0.398</v>
      </c>
      <c r="M1579" s="1" t="n">
        <v>26.3</v>
      </c>
      <c r="N1579" s="1" t="n">
        <v>25.7</v>
      </c>
      <c r="O1579" s="1" t="n">
        <v>0.97</v>
      </c>
      <c r="P1579" s="1" t="n">
        <v>1.35</v>
      </c>
      <c r="Q1579" s="1" t="n">
        <v>1</v>
      </c>
      <c r="R1579" s="1" t="n">
        <v>-10.5</v>
      </c>
      <c r="S1579" s="1" t="n">
        <v>12.8</v>
      </c>
      <c r="T1579" s="1" t="n">
        <v>1514.7</v>
      </c>
      <c r="U1579" s="1" t="n">
        <v>1559.7</v>
      </c>
      <c r="V1579" s="1" t="s">
        <v>1019</v>
      </c>
      <c r="W1579" s="1" t="s">
        <v>936</v>
      </c>
    </row>
    <row r="1580" customFormat="false" ht="15" hidden="false" customHeight="true" outlineLevel="0" collapsed="false">
      <c r="A1580" s="1" t="n">
        <v>1579</v>
      </c>
      <c r="B1580" s="24" t="s">
        <v>1541</v>
      </c>
      <c r="C1580" s="1" t="s">
        <v>32</v>
      </c>
      <c r="D1580" s="1" t="s">
        <v>185</v>
      </c>
      <c r="E1580" s="1" t="s">
        <v>15</v>
      </c>
      <c r="F1580" s="1" t="n">
        <v>3</v>
      </c>
      <c r="G1580" s="1" t="n">
        <v>3</v>
      </c>
      <c r="H1580" s="25" t="s">
        <v>239</v>
      </c>
      <c r="I1580" s="1" t="n">
        <v>0</v>
      </c>
      <c r="J1580" s="1" t="n">
        <v>1578.1</v>
      </c>
      <c r="K1580" s="1" t="n">
        <v>1785.8</v>
      </c>
      <c r="L1580" s="26" t="n">
        <v>0.185</v>
      </c>
      <c r="M1580" s="1" t="n">
        <v>21.9</v>
      </c>
      <c r="N1580" s="1" t="n">
        <v>25.1</v>
      </c>
      <c r="O1580" s="1" t="n">
        <v>1</v>
      </c>
      <c r="P1580" s="1" t="n">
        <v>1.15</v>
      </c>
      <c r="Q1580" s="1" t="n">
        <v>1</v>
      </c>
      <c r="R1580" s="1" t="n">
        <v>6.9</v>
      </c>
      <c r="S1580" s="1" t="n">
        <v>-7.9</v>
      </c>
      <c r="T1580" s="1" t="n">
        <v>1585</v>
      </c>
      <c r="U1580" s="1" t="n">
        <v>1777.9</v>
      </c>
      <c r="V1580" s="1" t="s">
        <v>794</v>
      </c>
      <c r="W1580" s="1" t="s">
        <v>547</v>
      </c>
    </row>
    <row r="1581" customFormat="false" ht="15" hidden="false" customHeight="true" outlineLevel="0" collapsed="false">
      <c r="A1581" s="1" t="n">
        <v>1580</v>
      </c>
      <c r="B1581" s="24" t="s">
        <v>1541</v>
      </c>
      <c r="C1581" s="1" t="s">
        <v>32</v>
      </c>
      <c r="D1581" s="1" t="s">
        <v>183</v>
      </c>
      <c r="E1581" s="1" t="s">
        <v>193</v>
      </c>
      <c r="F1581" s="1" t="n">
        <v>4</v>
      </c>
      <c r="G1581" s="1" t="n">
        <v>4</v>
      </c>
      <c r="H1581" s="25" t="s">
        <v>239</v>
      </c>
      <c r="I1581" s="1" t="n">
        <v>0</v>
      </c>
      <c r="J1581" s="1" t="n">
        <v>1552.7</v>
      </c>
      <c r="K1581" s="1" t="n">
        <v>1508.9</v>
      </c>
      <c r="L1581" s="26" t="n">
        <v>0.491</v>
      </c>
      <c r="M1581" s="1" t="n">
        <v>14.5</v>
      </c>
      <c r="N1581" s="1" t="n">
        <v>18.6</v>
      </c>
      <c r="O1581" s="1" t="n">
        <v>1</v>
      </c>
      <c r="P1581" s="1" t="n">
        <v>0.9</v>
      </c>
      <c r="Q1581" s="1" t="n">
        <v>1</v>
      </c>
      <c r="R1581" s="1" t="n">
        <v>0.1</v>
      </c>
      <c r="S1581" s="1" t="n">
        <v>-0.2</v>
      </c>
      <c r="T1581" s="1" t="n">
        <v>1552.8</v>
      </c>
      <c r="U1581" s="1" t="n">
        <v>1508.7</v>
      </c>
      <c r="V1581" s="1" t="s">
        <v>517</v>
      </c>
      <c r="W1581" s="1" t="s">
        <v>589</v>
      </c>
    </row>
    <row r="1582" customFormat="false" ht="15" hidden="false" customHeight="true" outlineLevel="0" collapsed="false">
      <c r="A1582" s="1" t="n">
        <v>1581</v>
      </c>
      <c r="B1582" s="24" t="s">
        <v>1541</v>
      </c>
      <c r="C1582" s="1" t="s">
        <v>32</v>
      </c>
      <c r="D1582" s="1" t="s">
        <v>188</v>
      </c>
      <c r="E1582" s="1" t="s">
        <v>192</v>
      </c>
      <c r="F1582" s="1" t="n">
        <v>2</v>
      </c>
      <c r="G1582" s="1" t="n">
        <v>2</v>
      </c>
      <c r="H1582" s="25" t="s">
        <v>239</v>
      </c>
      <c r="I1582" s="1" t="n">
        <v>0</v>
      </c>
      <c r="J1582" s="1" t="n">
        <v>1537.2</v>
      </c>
      <c r="K1582" s="1" t="n">
        <v>1605.2</v>
      </c>
      <c r="L1582" s="26" t="n">
        <v>0.336</v>
      </c>
      <c r="M1582" s="1" t="n">
        <v>21.9</v>
      </c>
      <c r="N1582" s="1" t="n">
        <v>25.1</v>
      </c>
      <c r="O1582" s="1" t="n">
        <v>1</v>
      </c>
      <c r="P1582" s="1" t="n">
        <v>1.15</v>
      </c>
      <c r="Q1582" s="1" t="n">
        <v>1</v>
      </c>
      <c r="R1582" s="1" t="n">
        <v>3.6</v>
      </c>
      <c r="S1582" s="1" t="n">
        <v>-4.1</v>
      </c>
      <c r="T1582" s="1" t="n">
        <v>1540.7</v>
      </c>
      <c r="U1582" s="1" t="n">
        <v>1601.1</v>
      </c>
      <c r="V1582" s="1" t="s">
        <v>601</v>
      </c>
      <c r="W1582" s="1" t="s">
        <v>577</v>
      </c>
    </row>
    <row r="1583" customFormat="false" ht="15" hidden="false" customHeight="true" outlineLevel="0" collapsed="false">
      <c r="A1583" s="1" t="n">
        <v>1582</v>
      </c>
      <c r="B1583" s="24" t="s">
        <v>1542</v>
      </c>
      <c r="C1583" s="1" t="s">
        <v>29</v>
      </c>
      <c r="D1583" s="1" t="s">
        <v>179</v>
      </c>
      <c r="E1583" s="1" t="s">
        <v>133</v>
      </c>
      <c r="F1583" s="1" t="n">
        <v>2</v>
      </c>
      <c r="G1583" s="1" t="n">
        <v>0</v>
      </c>
      <c r="H1583" s="27" t="s">
        <v>242</v>
      </c>
      <c r="I1583" s="1" t="n">
        <v>2</v>
      </c>
      <c r="J1583" s="1" t="n">
        <v>1393.4</v>
      </c>
      <c r="K1583" s="1" t="n">
        <v>1379.4</v>
      </c>
      <c r="L1583" s="26" t="n">
        <v>0.448</v>
      </c>
      <c r="M1583" s="1" t="n">
        <v>22.1</v>
      </c>
      <c r="N1583" s="1" t="n">
        <v>18.2</v>
      </c>
      <c r="O1583" s="1" t="n">
        <v>0.98</v>
      </c>
      <c r="P1583" s="1" t="n">
        <v>1</v>
      </c>
      <c r="Q1583" s="1" t="n">
        <v>1.15</v>
      </c>
      <c r="R1583" s="1" t="n">
        <v>16.6</v>
      </c>
      <c r="S1583" s="1" t="n">
        <v>-10.1</v>
      </c>
      <c r="T1583" s="1" t="n">
        <v>1410</v>
      </c>
      <c r="U1583" s="1" t="n">
        <v>1369.3</v>
      </c>
      <c r="V1583" s="1" t="s">
        <v>476</v>
      </c>
      <c r="W1583" s="1" t="s">
        <v>489</v>
      </c>
    </row>
    <row r="1584" customFormat="false" ht="15" hidden="false" customHeight="true" outlineLevel="0" collapsed="false">
      <c r="A1584" s="1" t="n">
        <v>1583</v>
      </c>
      <c r="B1584" s="24" t="s">
        <v>1542</v>
      </c>
      <c r="C1584" s="1" t="s">
        <v>29</v>
      </c>
      <c r="D1584" s="1" t="s">
        <v>128</v>
      </c>
      <c r="E1584" s="1" t="s">
        <v>125</v>
      </c>
      <c r="F1584" s="1" t="n">
        <v>2</v>
      </c>
      <c r="G1584" s="1" t="n">
        <v>2</v>
      </c>
      <c r="H1584" s="25" t="s">
        <v>239</v>
      </c>
      <c r="I1584" s="1" t="n">
        <v>0</v>
      </c>
      <c r="J1584" s="1" t="n">
        <v>1563.5</v>
      </c>
      <c r="K1584" s="1" t="n">
        <v>1436.5</v>
      </c>
      <c r="L1584" s="26" t="n">
        <v>0.609</v>
      </c>
      <c r="M1584" s="1" t="n">
        <v>14.5</v>
      </c>
      <c r="N1584" s="1" t="n">
        <v>18.6</v>
      </c>
      <c r="O1584" s="1" t="n">
        <v>1</v>
      </c>
      <c r="P1584" s="1" t="n">
        <v>0.9</v>
      </c>
      <c r="Q1584" s="1" t="n">
        <v>1</v>
      </c>
      <c r="R1584" s="1" t="n">
        <v>-1.6</v>
      </c>
      <c r="S1584" s="1" t="n">
        <v>2</v>
      </c>
      <c r="T1584" s="1" t="n">
        <v>1561.9</v>
      </c>
      <c r="U1584" s="1" t="n">
        <v>1438.5</v>
      </c>
      <c r="V1584" s="1" t="s">
        <v>507</v>
      </c>
      <c r="W1584" s="1" t="s">
        <v>474</v>
      </c>
    </row>
    <row r="1585" customFormat="false" ht="15" hidden="false" customHeight="true" outlineLevel="0" collapsed="false">
      <c r="A1585" s="1" t="n">
        <v>1584</v>
      </c>
      <c r="B1585" s="24" t="s">
        <v>1543</v>
      </c>
      <c r="C1585" s="1" t="s">
        <v>30</v>
      </c>
      <c r="D1585" s="1" t="s">
        <v>181</v>
      </c>
      <c r="E1585" s="1" t="s">
        <v>141</v>
      </c>
      <c r="F1585" s="1" t="n">
        <v>4</v>
      </c>
      <c r="G1585" s="1" t="n">
        <v>2</v>
      </c>
      <c r="H1585" s="27" t="s">
        <v>242</v>
      </c>
      <c r="I1585" s="1" t="n">
        <v>2</v>
      </c>
      <c r="J1585" s="1" t="n">
        <v>1618.8</v>
      </c>
      <c r="K1585" s="1" t="n">
        <v>1548.5</v>
      </c>
      <c r="L1585" s="26" t="n">
        <v>0.529</v>
      </c>
      <c r="M1585" s="1" t="n">
        <v>19.9</v>
      </c>
      <c r="N1585" s="1" t="n">
        <v>21.9</v>
      </c>
      <c r="O1585" s="1" t="n">
        <v>0.91</v>
      </c>
      <c r="P1585" s="1" t="n">
        <v>1</v>
      </c>
      <c r="Q1585" s="1" t="n">
        <v>1.15</v>
      </c>
      <c r="R1585" s="1" t="n">
        <v>13.4</v>
      </c>
      <c r="S1585" s="1" t="n">
        <v>-10.3</v>
      </c>
      <c r="T1585" s="1" t="n">
        <v>1632.2</v>
      </c>
      <c r="U1585" s="1" t="n">
        <v>1538.2</v>
      </c>
      <c r="V1585" s="1" t="s">
        <v>680</v>
      </c>
      <c r="W1585" s="1" t="s">
        <v>537</v>
      </c>
    </row>
    <row r="1586" customFormat="false" ht="15" hidden="false" customHeight="true" outlineLevel="0" collapsed="false">
      <c r="A1586" s="1" t="n">
        <v>1585</v>
      </c>
      <c r="B1586" s="24" t="s">
        <v>1544</v>
      </c>
      <c r="C1586" s="1" t="s">
        <v>33</v>
      </c>
      <c r="D1586" s="1" t="s">
        <v>161</v>
      </c>
      <c r="E1586" s="1" t="s">
        <v>17</v>
      </c>
      <c r="F1586" s="1" t="n">
        <v>2</v>
      </c>
      <c r="G1586" s="1" t="n">
        <v>1</v>
      </c>
      <c r="H1586" s="27" t="s">
        <v>242</v>
      </c>
      <c r="I1586" s="1" t="n">
        <v>1</v>
      </c>
      <c r="J1586" s="1" t="n">
        <v>1672.3</v>
      </c>
      <c r="K1586" s="1" t="n">
        <v>1787.1</v>
      </c>
      <c r="L1586" s="26" t="n">
        <v>0.279</v>
      </c>
      <c r="M1586" s="1" t="n">
        <v>28.3</v>
      </c>
      <c r="N1586" s="1" t="n">
        <v>26.9</v>
      </c>
      <c r="O1586" s="1" t="n">
        <v>1.29</v>
      </c>
      <c r="P1586" s="1" t="n">
        <v>1</v>
      </c>
      <c r="Q1586" s="1" t="n">
        <v>1</v>
      </c>
      <c r="R1586" s="1" t="n">
        <v>23.2</v>
      </c>
      <c r="S1586" s="1" t="n">
        <v>-19.4</v>
      </c>
      <c r="T1586" s="1" t="n">
        <v>1695.5</v>
      </c>
      <c r="U1586" s="1" t="n">
        <v>1767.7</v>
      </c>
      <c r="V1586" s="1" t="s">
        <v>593</v>
      </c>
      <c r="W1586" s="1" t="s">
        <v>800</v>
      </c>
    </row>
    <row r="1587" customFormat="false" ht="15" hidden="false" customHeight="true" outlineLevel="0" collapsed="false">
      <c r="A1587" s="1" t="n">
        <v>1586</v>
      </c>
      <c r="B1587" s="24" t="s">
        <v>1545</v>
      </c>
      <c r="C1587" s="1" t="s">
        <v>31</v>
      </c>
      <c r="D1587" s="1" t="s">
        <v>174</v>
      </c>
      <c r="E1587" s="1" t="s">
        <v>22</v>
      </c>
      <c r="F1587" s="1" t="n">
        <v>0</v>
      </c>
      <c r="G1587" s="1" t="n">
        <v>1</v>
      </c>
      <c r="H1587" s="28" t="s">
        <v>246</v>
      </c>
      <c r="I1587" s="1" t="n">
        <v>1</v>
      </c>
      <c r="J1587" s="1" t="n">
        <v>1446.6</v>
      </c>
      <c r="K1587" s="1" t="n">
        <v>1719.3</v>
      </c>
      <c r="L1587" s="26" t="n">
        <v>0.135</v>
      </c>
      <c r="M1587" s="1" t="n">
        <v>15.1</v>
      </c>
      <c r="N1587" s="1" t="n">
        <v>23.5</v>
      </c>
      <c r="O1587" s="1" t="n">
        <v>0.66</v>
      </c>
      <c r="P1587" s="1" t="n">
        <v>1.35</v>
      </c>
      <c r="Q1587" s="1" t="n">
        <v>1</v>
      </c>
      <c r="R1587" s="1" t="n">
        <v>-2</v>
      </c>
      <c r="S1587" s="1" t="n">
        <v>5.5</v>
      </c>
      <c r="T1587" s="1" t="n">
        <v>1444.6</v>
      </c>
      <c r="U1587" s="1" t="n">
        <v>1724.8</v>
      </c>
      <c r="V1587" s="1" t="s">
        <v>551</v>
      </c>
      <c r="W1587" s="1" t="s">
        <v>557</v>
      </c>
    </row>
    <row r="1588" customFormat="false" ht="15" hidden="false" customHeight="true" outlineLevel="0" collapsed="false">
      <c r="A1588" s="1" t="n">
        <v>1587</v>
      </c>
      <c r="B1588" s="24" t="s">
        <v>1546</v>
      </c>
      <c r="C1588" s="1" t="s">
        <v>30</v>
      </c>
      <c r="D1588" s="1" t="s">
        <v>123</v>
      </c>
      <c r="E1588" s="1" t="s">
        <v>151</v>
      </c>
      <c r="F1588" s="1" t="n">
        <v>2</v>
      </c>
      <c r="G1588" s="1" t="n">
        <v>3</v>
      </c>
      <c r="H1588" s="28" t="s">
        <v>246</v>
      </c>
      <c r="I1588" s="1" t="n">
        <v>1</v>
      </c>
      <c r="J1588" s="1" t="n">
        <v>1523.7</v>
      </c>
      <c r="K1588" s="1" t="n">
        <v>1571.1</v>
      </c>
      <c r="L1588" s="26" t="n">
        <v>0.363</v>
      </c>
      <c r="M1588" s="1" t="n">
        <v>24.1</v>
      </c>
      <c r="N1588" s="1" t="n">
        <v>26.5</v>
      </c>
      <c r="O1588" s="1" t="n">
        <v>0.94</v>
      </c>
      <c r="P1588" s="1" t="n">
        <v>1.35</v>
      </c>
      <c r="Q1588" s="1" t="n">
        <v>1</v>
      </c>
      <c r="R1588" s="1" t="n">
        <v>-8.8</v>
      </c>
      <c r="S1588" s="1" t="n">
        <v>12.3</v>
      </c>
      <c r="T1588" s="1" t="n">
        <v>1514.9</v>
      </c>
      <c r="U1588" s="1" t="n">
        <v>1583.4</v>
      </c>
      <c r="V1588" s="1" t="s">
        <v>503</v>
      </c>
      <c r="W1588" s="1" t="s">
        <v>583</v>
      </c>
    </row>
    <row r="1589" customFormat="false" ht="15" hidden="false" customHeight="true" outlineLevel="0" collapsed="false">
      <c r="A1589" s="1" t="n">
        <v>1588</v>
      </c>
      <c r="B1589" s="24" t="s">
        <v>1546</v>
      </c>
      <c r="C1589" s="1" t="s">
        <v>29</v>
      </c>
      <c r="D1589" s="1" t="s">
        <v>130</v>
      </c>
      <c r="E1589" s="1" t="s">
        <v>127</v>
      </c>
      <c r="F1589" s="1" t="n">
        <v>1</v>
      </c>
      <c r="G1589" s="1" t="n">
        <v>2</v>
      </c>
      <c r="H1589" s="28" t="s">
        <v>246</v>
      </c>
      <c r="I1589" s="1" t="n">
        <v>1</v>
      </c>
      <c r="J1589" s="1" t="n">
        <v>1690.4</v>
      </c>
      <c r="K1589" s="1" t="n">
        <v>1590.5</v>
      </c>
      <c r="L1589" s="26" t="n">
        <v>0.571</v>
      </c>
      <c r="M1589" s="1" t="n">
        <v>32.1</v>
      </c>
      <c r="N1589" s="1" t="n">
        <v>33.7</v>
      </c>
      <c r="O1589" s="1" t="n">
        <v>1.25</v>
      </c>
      <c r="P1589" s="1" t="n">
        <v>1.35</v>
      </c>
      <c r="Q1589" s="1" t="n">
        <v>1</v>
      </c>
      <c r="R1589" s="1" t="n">
        <v>-18.3</v>
      </c>
      <c r="S1589" s="1" t="n">
        <v>22.6</v>
      </c>
      <c r="T1589" s="1" t="n">
        <v>1672.1</v>
      </c>
      <c r="U1589" s="1" t="n">
        <v>1613.2</v>
      </c>
      <c r="V1589" s="1" t="s">
        <v>691</v>
      </c>
      <c r="W1589" s="1" t="s">
        <v>463</v>
      </c>
    </row>
    <row r="1590" customFormat="false" ht="15" hidden="false" customHeight="true" outlineLevel="0" collapsed="false">
      <c r="A1590" s="1" t="n">
        <v>1589</v>
      </c>
      <c r="B1590" s="24" t="s">
        <v>1546</v>
      </c>
      <c r="C1590" s="1" t="s">
        <v>32</v>
      </c>
      <c r="D1590" s="1" t="s">
        <v>195</v>
      </c>
      <c r="E1590" s="1" t="s">
        <v>197</v>
      </c>
      <c r="F1590" s="1" t="n">
        <v>4</v>
      </c>
      <c r="G1590" s="1" t="n">
        <v>0</v>
      </c>
      <c r="H1590" s="27" t="s">
        <v>242</v>
      </c>
      <c r="I1590" s="1" t="n">
        <v>4</v>
      </c>
      <c r="J1590" s="1" t="n">
        <v>1616.9</v>
      </c>
      <c r="K1590" s="1" t="n">
        <v>1539.9</v>
      </c>
      <c r="L1590" s="26" t="n">
        <v>0.539</v>
      </c>
      <c r="M1590" s="1" t="n">
        <v>35.9</v>
      </c>
      <c r="N1590" s="1" t="n">
        <v>21.9</v>
      </c>
      <c r="O1590" s="1" t="n">
        <v>0.9</v>
      </c>
      <c r="P1590" s="1" t="n">
        <v>1</v>
      </c>
      <c r="Q1590" s="1" t="n">
        <v>1.5</v>
      </c>
      <c r="R1590" s="1" t="n">
        <v>27.3</v>
      </c>
      <c r="S1590" s="1" t="n">
        <v>-10.1</v>
      </c>
      <c r="T1590" s="1" t="n">
        <v>1644.2</v>
      </c>
      <c r="U1590" s="1" t="n">
        <v>1529.8</v>
      </c>
      <c r="V1590" s="1" t="s">
        <v>511</v>
      </c>
      <c r="W1590" s="1" t="s">
        <v>489</v>
      </c>
    </row>
    <row r="1591" customFormat="false" ht="15" hidden="false" customHeight="true" outlineLevel="0" collapsed="false">
      <c r="A1591" s="1" t="n">
        <v>1590</v>
      </c>
      <c r="B1591" s="24" t="s">
        <v>1547</v>
      </c>
      <c r="C1591" s="1" t="s">
        <v>33</v>
      </c>
      <c r="D1591" s="1" t="s">
        <v>158</v>
      </c>
      <c r="E1591" s="1" t="s">
        <v>171</v>
      </c>
      <c r="F1591" s="1" t="n">
        <v>2</v>
      </c>
      <c r="G1591" s="1" t="n">
        <v>1</v>
      </c>
      <c r="H1591" s="27" t="s">
        <v>242</v>
      </c>
      <c r="I1591" s="1" t="n">
        <v>1</v>
      </c>
      <c r="J1591" s="1" t="n">
        <v>1535.3</v>
      </c>
      <c r="K1591" s="1" t="n">
        <v>1567.1</v>
      </c>
      <c r="L1591" s="26" t="n">
        <v>0.384</v>
      </c>
      <c r="M1591" s="1" t="n">
        <v>18.4</v>
      </c>
      <c r="N1591" s="1" t="n">
        <v>22.6</v>
      </c>
      <c r="O1591" s="1" t="n">
        <v>1.08</v>
      </c>
      <c r="P1591" s="1" t="n">
        <v>1</v>
      </c>
      <c r="Q1591" s="1" t="n">
        <v>1</v>
      </c>
      <c r="R1591" s="1" t="n">
        <v>13.1</v>
      </c>
      <c r="S1591" s="1" t="n">
        <v>-13.9</v>
      </c>
      <c r="T1591" s="1" t="n">
        <v>1548.4</v>
      </c>
      <c r="U1591" s="1" t="n">
        <v>1553.2</v>
      </c>
      <c r="V1591" s="1" t="s">
        <v>586</v>
      </c>
      <c r="W1591" s="1" t="s">
        <v>503</v>
      </c>
    </row>
    <row r="1592" customFormat="false" ht="15" hidden="false" customHeight="true" outlineLevel="0" collapsed="false">
      <c r="A1592" s="1" t="n">
        <v>1591</v>
      </c>
      <c r="B1592" s="24" t="s">
        <v>1548</v>
      </c>
      <c r="C1592" s="1" t="s">
        <v>31</v>
      </c>
      <c r="D1592" s="1" t="s">
        <v>19</v>
      </c>
      <c r="E1592" s="1" t="s">
        <v>163</v>
      </c>
      <c r="F1592" s="1" t="n">
        <v>1</v>
      </c>
      <c r="G1592" s="1" t="n">
        <v>0</v>
      </c>
      <c r="H1592" s="27" t="s">
        <v>242</v>
      </c>
      <c r="I1592" s="1" t="n">
        <v>1</v>
      </c>
      <c r="J1592" s="1" t="n">
        <v>1697.4</v>
      </c>
      <c r="K1592" s="1" t="n">
        <v>1488</v>
      </c>
      <c r="L1592" s="26" t="n">
        <v>0.715</v>
      </c>
      <c r="M1592" s="1" t="n">
        <v>17</v>
      </c>
      <c r="N1592" s="1" t="n">
        <v>14.8</v>
      </c>
      <c r="O1592" s="1" t="n">
        <v>0.74</v>
      </c>
      <c r="P1592" s="1" t="n">
        <v>1</v>
      </c>
      <c r="Q1592" s="1" t="n">
        <v>1</v>
      </c>
      <c r="R1592" s="1" t="n">
        <v>6.5</v>
      </c>
      <c r="S1592" s="1" t="n">
        <v>-4.2</v>
      </c>
      <c r="T1592" s="1" t="n">
        <v>1703.9</v>
      </c>
      <c r="U1592" s="1" t="n">
        <v>1483.7</v>
      </c>
      <c r="V1592" s="1" t="s">
        <v>487</v>
      </c>
      <c r="W1592" s="1" t="s">
        <v>462</v>
      </c>
    </row>
    <row r="1593" customFormat="false" ht="15" hidden="false" customHeight="true" outlineLevel="0" collapsed="false">
      <c r="A1593" s="1" t="n">
        <v>1592</v>
      </c>
      <c r="B1593" s="24" t="s">
        <v>1549</v>
      </c>
      <c r="C1593" s="1" t="s">
        <v>30</v>
      </c>
      <c r="D1593" s="1" t="s">
        <v>175</v>
      </c>
      <c r="E1593" s="1" t="s">
        <v>16</v>
      </c>
      <c r="F1593" s="1" t="n">
        <v>1</v>
      </c>
      <c r="G1593" s="1" t="n">
        <v>2</v>
      </c>
      <c r="H1593" s="28" t="s">
        <v>246</v>
      </c>
      <c r="I1593" s="1" t="n">
        <v>1</v>
      </c>
      <c r="J1593" s="1" t="n">
        <v>1388</v>
      </c>
      <c r="K1593" s="1" t="n">
        <v>1768.6</v>
      </c>
      <c r="L1593" s="26" t="n">
        <v>0.077</v>
      </c>
      <c r="M1593" s="1" t="n">
        <v>13.1</v>
      </c>
      <c r="N1593" s="1" t="n">
        <v>18.6</v>
      </c>
      <c r="O1593" s="1" t="n">
        <v>0.6</v>
      </c>
      <c r="P1593" s="1" t="n">
        <v>1.35</v>
      </c>
      <c r="Q1593" s="1" t="n">
        <v>1</v>
      </c>
      <c r="R1593" s="1" t="n">
        <v>-1</v>
      </c>
      <c r="S1593" s="1" t="n">
        <v>3.3</v>
      </c>
      <c r="T1593" s="1" t="n">
        <v>1387</v>
      </c>
      <c r="U1593" s="1" t="n">
        <v>1771.9</v>
      </c>
      <c r="V1593" s="1" t="s">
        <v>743</v>
      </c>
      <c r="W1593" s="1" t="s">
        <v>557</v>
      </c>
    </row>
    <row r="1594" customFormat="false" ht="15" hidden="false" customHeight="true" outlineLevel="0" collapsed="false">
      <c r="A1594" s="1" t="n">
        <v>1593</v>
      </c>
      <c r="B1594" s="24" t="s">
        <v>1550</v>
      </c>
      <c r="C1594" s="1" t="s">
        <v>33</v>
      </c>
      <c r="D1594" s="1" t="s">
        <v>150</v>
      </c>
      <c r="E1594" s="1" t="s">
        <v>149</v>
      </c>
      <c r="F1594" s="1" t="n">
        <v>1</v>
      </c>
      <c r="G1594" s="1" t="n">
        <v>3</v>
      </c>
      <c r="H1594" s="28" t="s">
        <v>246</v>
      </c>
      <c r="I1594" s="1" t="n">
        <v>2</v>
      </c>
      <c r="J1594" s="1" t="n">
        <v>1485.5</v>
      </c>
      <c r="K1594" s="1" t="n">
        <v>1641.6</v>
      </c>
      <c r="L1594" s="26" t="n">
        <v>0.234</v>
      </c>
      <c r="M1594" s="1" t="n">
        <v>20.2</v>
      </c>
      <c r="N1594" s="1" t="n">
        <v>25</v>
      </c>
      <c r="O1594" s="1" t="n">
        <v>0.8</v>
      </c>
      <c r="P1594" s="1" t="n">
        <v>1.35</v>
      </c>
      <c r="Q1594" s="1" t="n">
        <v>1.15</v>
      </c>
      <c r="R1594" s="1" t="n">
        <v>-4.7</v>
      </c>
      <c r="S1594" s="1" t="n">
        <v>10.8</v>
      </c>
      <c r="T1594" s="1" t="n">
        <v>1480.8</v>
      </c>
      <c r="U1594" s="1" t="n">
        <v>1652.4</v>
      </c>
      <c r="V1594" s="1" t="s">
        <v>713</v>
      </c>
      <c r="W1594" s="1" t="s">
        <v>480</v>
      </c>
    </row>
    <row r="1595" customFormat="false" ht="15" hidden="false" customHeight="true" outlineLevel="0" collapsed="false">
      <c r="A1595" s="1" t="n">
        <v>1594</v>
      </c>
      <c r="B1595" s="24" t="s">
        <v>1551</v>
      </c>
      <c r="C1595" s="1" t="s">
        <v>31</v>
      </c>
      <c r="D1595" s="1" t="s">
        <v>147</v>
      </c>
      <c r="E1595" s="1" t="s">
        <v>169</v>
      </c>
      <c r="F1595" s="1" t="n">
        <v>0</v>
      </c>
      <c r="G1595" s="1" t="n">
        <v>1</v>
      </c>
      <c r="H1595" s="28" t="s">
        <v>246</v>
      </c>
      <c r="I1595" s="1" t="n">
        <v>1</v>
      </c>
      <c r="J1595" s="1" t="n">
        <v>1441.3</v>
      </c>
      <c r="K1595" s="1" t="n">
        <v>1655.6</v>
      </c>
      <c r="L1595" s="26" t="n">
        <v>0.179</v>
      </c>
      <c r="M1595" s="1" t="n">
        <v>19.8</v>
      </c>
      <c r="N1595" s="1" t="n">
        <v>22.7</v>
      </c>
      <c r="O1595" s="1" t="n">
        <v>0.73</v>
      </c>
      <c r="P1595" s="1" t="n">
        <v>1.35</v>
      </c>
      <c r="Q1595" s="1" t="n">
        <v>1</v>
      </c>
      <c r="R1595" s="1" t="n">
        <v>-3.5</v>
      </c>
      <c r="S1595" s="1" t="n">
        <v>6.3</v>
      </c>
      <c r="T1595" s="1" t="n">
        <v>1437.7</v>
      </c>
      <c r="U1595" s="1" t="n">
        <v>1662</v>
      </c>
      <c r="V1595" s="1" t="s">
        <v>441</v>
      </c>
      <c r="W1595" s="1" t="s">
        <v>596</v>
      </c>
    </row>
    <row r="1596" customFormat="false" ht="15" hidden="false" customHeight="true" outlineLevel="0" collapsed="false">
      <c r="A1596" s="1" t="n">
        <v>1595</v>
      </c>
      <c r="B1596" s="24" t="s">
        <v>1552</v>
      </c>
      <c r="C1596" s="1" t="s">
        <v>30</v>
      </c>
      <c r="D1596" s="1" t="s">
        <v>18</v>
      </c>
      <c r="E1596" s="1" t="s">
        <v>118</v>
      </c>
      <c r="F1596" s="1" t="n">
        <v>3</v>
      </c>
      <c r="G1596" s="1" t="n">
        <v>2</v>
      </c>
      <c r="H1596" s="27" t="s">
        <v>242</v>
      </c>
      <c r="I1596" s="1" t="n">
        <v>1</v>
      </c>
      <c r="J1596" s="1" t="n">
        <v>1704.3</v>
      </c>
      <c r="K1596" s="1" t="n">
        <v>1584.1</v>
      </c>
      <c r="L1596" s="26" t="n">
        <v>0.6</v>
      </c>
      <c r="M1596" s="1" t="n">
        <v>18.6</v>
      </c>
      <c r="N1596" s="1" t="n">
        <v>16.1</v>
      </c>
      <c r="O1596" s="1" t="n">
        <v>0.85</v>
      </c>
      <c r="P1596" s="1" t="n">
        <v>1</v>
      </c>
      <c r="Q1596" s="1" t="n">
        <v>1</v>
      </c>
      <c r="R1596" s="1" t="n">
        <v>9.3</v>
      </c>
      <c r="S1596" s="1" t="n">
        <v>-6.5</v>
      </c>
      <c r="T1596" s="1" t="n">
        <v>1713.6</v>
      </c>
      <c r="U1596" s="1" t="n">
        <v>1577.7</v>
      </c>
      <c r="V1596" s="1" t="s">
        <v>629</v>
      </c>
      <c r="W1596" s="1" t="s">
        <v>525</v>
      </c>
    </row>
    <row r="1597" customFormat="false" ht="15" hidden="false" customHeight="true" outlineLevel="0" collapsed="false">
      <c r="A1597" s="1" t="n">
        <v>1596</v>
      </c>
      <c r="B1597" s="24" t="s">
        <v>1553</v>
      </c>
      <c r="C1597" s="1" t="s">
        <v>29</v>
      </c>
      <c r="D1597" s="1" t="s">
        <v>152</v>
      </c>
      <c r="E1597" s="1" t="s">
        <v>121</v>
      </c>
      <c r="F1597" s="1" t="n">
        <v>4</v>
      </c>
      <c r="G1597" s="1" t="n">
        <v>3</v>
      </c>
      <c r="H1597" s="27" t="s">
        <v>242</v>
      </c>
      <c r="I1597" s="1" t="n">
        <v>1</v>
      </c>
      <c r="J1597" s="1" t="n">
        <v>1613.3</v>
      </c>
      <c r="K1597" s="1" t="n">
        <v>1525.1</v>
      </c>
      <c r="L1597" s="26" t="n">
        <v>0.555</v>
      </c>
      <c r="M1597" s="1" t="n">
        <v>16.9</v>
      </c>
      <c r="N1597" s="1" t="n">
        <v>14.4</v>
      </c>
      <c r="O1597" s="1" t="n">
        <v>0.89</v>
      </c>
      <c r="P1597" s="1" t="n">
        <v>1</v>
      </c>
      <c r="Q1597" s="1" t="n">
        <v>1</v>
      </c>
      <c r="R1597" s="1" t="n">
        <v>9.2</v>
      </c>
      <c r="S1597" s="1" t="n">
        <v>-6.4</v>
      </c>
      <c r="T1597" s="1" t="n">
        <v>1622.5</v>
      </c>
      <c r="U1597" s="1" t="n">
        <v>1518.7</v>
      </c>
      <c r="V1597" s="1" t="s">
        <v>722</v>
      </c>
      <c r="W1597" s="1" t="s">
        <v>551</v>
      </c>
    </row>
    <row r="1598" customFormat="false" ht="15" hidden="false" customHeight="true" outlineLevel="0" collapsed="false">
      <c r="A1598" s="1" t="n">
        <v>1597</v>
      </c>
      <c r="B1598" s="24" t="s">
        <v>1553</v>
      </c>
      <c r="C1598" s="1" t="s">
        <v>31</v>
      </c>
      <c r="D1598" s="1" t="s">
        <v>148</v>
      </c>
      <c r="E1598" s="1" t="s">
        <v>24</v>
      </c>
      <c r="F1598" s="1" t="n">
        <v>0</v>
      </c>
      <c r="G1598" s="1" t="n">
        <v>4</v>
      </c>
      <c r="H1598" s="28" t="s">
        <v>246</v>
      </c>
      <c r="I1598" s="1" t="n">
        <v>4</v>
      </c>
      <c r="J1598" s="1" t="n">
        <v>1391.1</v>
      </c>
      <c r="K1598" s="1" t="n">
        <v>1697.8</v>
      </c>
      <c r="L1598" s="26" t="n">
        <v>0.114</v>
      </c>
      <c r="M1598" s="1" t="n">
        <v>20.2</v>
      </c>
      <c r="N1598" s="1" t="n">
        <v>28.7</v>
      </c>
      <c r="O1598" s="1" t="n">
        <v>0.62</v>
      </c>
      <c r="P1598" s="1" t="n">
        <v>1.35</v>
      </c>
      <c r="Q1598" s="1" t="n">
        <v>1.5</v>
      </c>
      <c r="R1598" s="1" t="n">
        <v>-2.3</v>
      </c>
      <c r="S1598" s="1" t="n">
        <v>11.9</v>
      </c>
      <c r="T1598" s="1" t="n">
        <v>1388.8</v>
      </c>
      <c r="U1598" s="1" t="n">
        <v>1709.7</v>
      </c>
      <c r="V1598" s="1" t="s">
        <v>743</v>
      </c>
      <c r="W1598" s="1" t="s">
        <v>1032</v>
      </c>
    </row>
    <row r="1599" customFormat="false" ht="15" hidden="false" customHeight="true" outlineLevel="0" collapsed="false">
      <c r="A1599" s="1" t="n">
        <v>1598</v>
      </c>
      <c r="B1599" s="24" t="s">
        <v>1553</v>
      </c>
      <c r="C1599" s="1" t="s">
        <v>29</v>
      </c>
      <c r="D1599" s="1" t="s">
        <v>129</v>
      </c>
      <c r="E1599" s="1" t="s">
        <v>132</v>
      </c>
      <c r="F1599" s="1" t="n">
        <v>1</v>
      </c>
      <c r="G1599" s="1" t="n">
        <v>1</v>
      </c>
      <c r="H1599" s="25" t="s">
        <v>239</v>
      </c>
      <c r="I1599" s="1" t="n">
        <v>0</v>
      </c>
      <c r="J1599" s="1" t="n">
        <v>1584.9</v>
      </c>
      <c r="K1599" s="1" t="n">
        <v>1680.9</v>
      </c>
      <c r="L1599" s="26" t="n">
        <v>0.301</v>
      </c>
      <c r="M1599" s="1" t="n">
        <v>19.6</v>
      </c>
      <c r="N1599" s="1" t="n">
        <v>26.4</v>
      </c>
      <c r="O1599" s="1" t="n">
        <v>1</v>
      </c>
      <c r="P1599" s="1" t="n">
        <v>1.15</v>
      </c>
      <c r="Q1599" s="1" t="n">
        <v>1</v>
      </c>
      <c r="R1599" s="1" t="n">
        <v>3.9</v>
      </c>
      <c r="S1599" s="1" t="n">
        <v>-5.3</v>
      </c>
      <c r="T1599" s="1" t="n">
        <v>1588.8</v>
      </c>
      <c r="U1599" s="1" t="n">
        <v>1675.6</v>
      </c>
      <c r="V1599" s="1" t="s">
        <v>552</v>
      </c>
      <c r="W1599" s="1" t="s">
        <v>803</v>
      </c>
    </row>
    <row r="1600" customFormat="false" ht="15" hidden="false" customHeight="true" outlineLevel="0" collapsed="false">
      <c r="A1600" s="1" t="n">
        <v>1599</v>
      </c>
      <c r="B1600" s="24" t="s">
        <v>1553</v>
      </c>
      <c r="C1600" s="1" t="s">
        <v>29</v>
      </c>
      <c r="D1600" s="1" t="s">
        <v>137</v>
      </c>
      <c r="E1600" s="1" t="s">
        <v>180</v>
      </c>
      <c r="F1600" s="1" t="n">
        <v>1</v>
      </c>
      <c r="G1600" s="1" t="n">
        <v>1</v>
      </c>
      <c r="H1600" s="25" t="s">
        <v>239</v>
      </c>
      <c r="I1600" s="1" t="n">
        <v>0</v>
      </c>
      <c r="J1600" s="1" t="n">
        <v>1506.6</v>
      </c>
      <c r="K1600" s="1" t="n">
        <v>1522.2</v>
      </c>
      <c r="L1600" s="26" t="n">
        <v>0.407</v>
      </c>
      <c r="M1600" s="1" t="n">
        <v>19.6</v>
      </c>
      <c r="N1600" s="1" t="n">
        <v>19.6</v>
      </c>
      <c r="O1600" s="1" t="n">
        <v>1</v>
      </c>
      <c r="P1600" s="1" t="n">
        <v>1.15</v>
      </c>
      <c r="Q1600" s="1" t="n">
        <v>1</v>
      </c>
      <c r="R1600" s="1" t="n">
        <v>1.8</v>
      </c>
      <c r="S1600" s="1" t="n">
        <v>-1.8</v>
      </c>
      <c r="T1600" s="1" t="n">
        <v>1508.5</v>
      </c>
      <c r="U1600" s="1" t="n">
        <v>1520.4</v>
      </c>
      <c r="V1600" s="1" t="s">
        <v>789</v>
      </c>
      <c r="W1600" s="1" t="s">
        <v>749</v>
      </c>
    </row>
    <row r="1601" customFormat="false" ht="15" hidden="false" customHeight="true" outlineLevel="0" collapsed="false">
      <c r="A1601" s="1" t="n">
        <v>1600</v>
      </c>
      <c r="B1601" s="24" t="s">
        <v>1553</v>
      </c>
      <c r="C1601" s="1" t="s">
        <v>33</v>
      </c>
      <c r="D1601" s="1" t="s">
        <v>159</v>
      </c>
      <c r="E1601" s="1" t="s">
        <v>156</v>
      </c>
      <c r="F1601" s="1" t="n">
        <v>0</v>
      </c>
      <c r="G1601" s="1" t="n">
        <v>1</v>
      </c>
      <c r="H1601" s="28" t="s">
        <v>246</v>
      </c>
      <c r="I1601" s="1" t="n">
        <v>1</v>
      </c>
      <c r="J1601" s="1" t="n">
        <v>1524.4</v>
      </c>
      <c r="K1601" s="1" t="n">
        <v>1489.1</v>
      </c>
      <c r="L1601" s="26" t="n">
        <v>0.479</v>
      </c>
      <c r="M1601" s="1" t="n">
        <v>29.4</v>
      </c>
      <c r="N1601" s="1" t="n">
        <v>28.7</v>
      </c>
      <c r="O1601" s="1" t="n">
        <v>1.09</v>
      </c>
      <c r="P1601" s="1" t="n">
        <v>1.35</v>
      </c>
      <c r="Q1601" s="1" t="n">
        <v>1</v>
      </c>
      <c r="R1601" s="1" t="n">
        <v>-14.1</v>
      </c>
      <c r="S1601" s="1" t="n">
        <v>16.6</v>
      </c>
      <c r="T1601" s="1" t="n">
        <v>1510.4</v>
      </c>
      <c r="U1601" s="1" t="n">
        <v>1505.7</v>
      </c>
      <c r="V1601" s="1" t="s">
        <v>695</v>
      </c>
      <c r="W1601" s="1" t="s">
        <v>587</v>
      </c>
    </row>
    <row r="1602" customFormat="false" ht="15" hidden="false" customHeight="true" outlineLevel="0" collapsed="false">
      <c r="A1602" s="1" t="n">
        <v>1601</v>
      </c>
      <c r="B1602" s="24" t="s">
        <v>1554</v>
      </c>
      <c r="C1602" s="1" t="s">
        <v>32</v>
      </c>
      <c r="D1602" s="1" t="s">
        <v>191</v>
      </c>
      <c r="E1602" s="1" t="s">
        <v>194</v>
      </c>
      <c r="F1602" s="1" t="n">
        <v>1</v>
      </c>
      <c r="G1602" s="1" t="n">
        <v>3</v>
      </c>
      <c r="H1602" s="28" t="s">
        <v>246</v>
      </c>
      <c r="I1602" s="1" t="n">
        <v>2</v>
      </c>
      <c r="J1602" s="1" t="n">
        <v>1588.6</v>
      </c>
      <c r="K1602" s="1" t="n">
        <v>1460.6</v>
      </c>
      <c r="L1602" s="26" t="n">
        <v>0.61</v>
      </c>
      <c r="M1602" s="1" t="n">
        <v>38.9</v>
      </c>
      <c r="N1602" s="1" t="n">
        <v>41</v>
      </c>
      <c r="O1602" s="1" t="n">
        <v>1.32</v>
      </c>
      <c r="P1602" s="1" t="n">
        <v>1.35</v>
      </c>
      <c r="Q1602" s="1" t="n">
        <v>1.15</v>
      </c>
      <c r="R1602" s="1" t="n">
        <v>-23.8</v>
      </c>
      <c r="S1602" s="1" t="n">
        <v>33.2</v>
      </c>
      <c r="T1602" s="1" t="n">
        <v>1564.9</v>
      </c>
      <c r="U1602" s="1" t="n">
        <v>1493.8</v>
      </c>
      <c r="V1602" s="1" t="s">
        <v>683</v>
      </c>
      <c r="W1602" s="1" t="s">
        <v>543</v>
      </c>
    </row>
    <row r="1603" customFormat="false" ht="15" hidden="false" customHeight="true" outlineLevel="0" collapsed="false">
      <c r="A1603" s="1" t="n">
        <v>1602</v>
      </c>
      <c r="B1603" s="24" t="s">
        <v>1555</v>
      </c>
      <c r="C1603" s="1" t="s">
        <v>30</v>
      </c>
      <c r="D1603" s="1" t="s">
        <v>124</v>
      </c>
      <c r="E1603" s="1" t="s">
        <v>142</v>
      </c>
      <c r="F1603" s="1" t="n">
        <v>2</v>
      </c>
      <c r="G1603" s="1" t="n">
        <v>2</v>
      </c>
      <c r="H1603" s="25" t="s">
        <v>239</v>
      </c>
      <c r="I1603" s="1" t="n">
        <v>0</v>
      </c>
      <c r="J1603" s="1" t="n">
        <v>1519.1</v>
      </c>
      <c r="K1603" s="1" t="n">
        <v>1490.5</v>
      </c>
      <c r="L1603" s="26" t="n">
        <v>0.469</v>
      </c>
      <c r="M1603" s="1" t="n">
        <v>14.5</v>
      </c>
      <c r="N1603" s="1" t="n">
        <v>21.9</v>
      </c>
      <c r="O1603" s="1" t="n">
        <v>1</v>
      </c>
      <c r="P1603" s="1" t="n">
        <v>0.9</v>
      </c>
      <c r="Q1603" s="1" t="n">
        <v>1</v>
      </c>
      <c r="R1603" s="1" t="n">
        <v>0.4</v>
      </c>
      <c r="S1603" s="1" t="n">
        <v>-0.7</v>
      </c>
      <c r="T1603" s="1" t="n">
        <v>1519.6</v>
      </c>
      <c r="U1603" s="1" t="n">
        <v>1489.9</v>
      </c>
      <c r="V1603" s="1" t="s">
        <v>663</v>
      </c>
      <c r="W1603" s="1" t="s">
        <v>784</v>
      </c>
    </row>
    <row r="1604" customFormat="false" ht="15" hidden="false" customHeight="true" outlineLevel="0" collapsed="false">
      <c r="A1604" s="1" t="n">
        <v>1603</v>
      </c>
      <c r="B1604" s="24" t="s">
        <v>1556</v>
      </c>
      <c r="C1604" s="1" t="s">
        <v>33</v>
      </c>
      <c r="D1604" s="1" t="s">
        <v>172</v>
      </c>
      <c r="E1604" s="1" t="s">
        <v>157</v>
      </c>
      <c r="F1604" s="1" t="n">
        <v>1</v>
      </c>
      <c r="G1604" s="1" t="n">
        <v>2</v>
      </c>
      <c r="H1604" s="28" t="s">
        <v>246</v>
      </c>
      <c r="I1604" s="1" t="n">
        <v>1</v>
      </c>
      <c r="J1604" s="1" t="n">
        <v>1665.7</v>
      </c>
      <c r="K1604" s="1" t="n">
        <v>1552</v>
      </c>
      <c r="L1604" s="26" t="n">
        <v>0.591</v>
      </c>
      <c r="M1604" s="1" t="n">
        <v>36.2</v>
      </c>
      <c r="N1604" s="1" t="n">
        <v>29.5</v>
      </c>
      <c r="O1604" s="1" t="n">
        <v>1.28</v>
      </c>
      <c r="P1604" s="1" t="n">
        <v>1.35</v>
      </c>
      <c r="Q1604" s="1" t="n">
        <v>1</v>
      </c>
      <c r="R1604" s="1" t="n">
        <v>-21.4</v>
      </c>
      <c r="S1604" s="1" t="n">
        <v>20.4</v>
      </c>
      <c r="T1604" s="1" t="n">
        <v>1644.3</v>
      </c>
      <c r="U1604" s="1" t="n">
        <v>1572.4</v>
      </c>
      <c r="V1604" s="1" t="s">
        <v>558</v>
      </c>
      <c r="W1604" s="1" t="s">
        <v>491</v>
      </c>
    </row>
    <row r="1605" customFormat="false" ht="15" hidden="false" customHeight="true" outlineLevel="0" collapsed="false">
      <c r="A1605" s="1" t="n">
        <v>1604</v>
      </c>
      <c r="B1605" s="24" t="s">
        <v>1556</v>
      </c>
      <c r="C1605" s="1" t="s">
        <v>33</v>
      </c>
      <c r="D1605" s="1" t="s">
        <v>154</v>
      </c>
      <c r="E1605" s="1" t="s">
        <v>120</v>
      </c>
      <c r="F1605" s="1" t="n">
        <v>1</v>
      </c>
      <c r="G1605" s="1" t="n">
        <v>2</v>
      </c>
      <c r="H1605" s="28" t="s">
        <v>246</v>
      </c>
      <c r="I1605" s="1" t="n">
        <v>1</v>
      </c>
      <c r="J1605" s="1" t="n">
        <v>1608</v>
      </c>
      <c r="K1605" s="1" t="n">
        <v>1482.7</v>
      </c>
      <c r="L1605" s="26" t="n">
        <v>0.607</v>
      </c>
      <c r="M1605" s="1" t="n">
        <v>37.1</v>
      </c>
      <c r="N1605" s="1" t="n">
        <v>35.5</v>
      </c>
      <c r="O1605" s="1" t="n">
        <v>1.31</v>
      </c>
      <c r="P1605" s="1" t="n">
        <v>1.35</v>
      </c>
      <c r="Q1605" s="1" t="n">
        <v>1</v>
      </c>
      <c r="R1605" s="1" t="n">
        <v>-22.5</v>
      </c>
      <c r="S1605" s="1" t="n">
        <v>25.1</v>
      </c>
      <c r="T1605" s="1" t="n">
        <v>1585.5</v>
      </c>
      <c r="U1605" s="1" t="n">
        <v>1507.7</v>
      </c>
      <c r="V1605" s="1" t="s">
        <v>525</v>
      </c>
      <c r="W1605" s="1" t="s">
        <v>612</v>
      </c>
    </row>
    <row r="1606" customFormat="false" ht="15" hidden="false" customHeight="true" outlineLevel="0" collapsed="false">
      <c r="A1606" s="1" t="n">
        <v>1605</v>
      </c>
      <c r="B1606" s="24" t="s">
        <v>1556</v>
      </c>
      <c r="C1606" s="1" t="s">
        <v>33</v>
      </c>
      <c r="D1606" s="1" t="s">
        <v>134</v>
      </c>
      <c r="E1606" s="1" t="s">
        <v>160</v>
      </c>
      <c r="F1606" s="1" t="n">
        <v>1</v>
      </c>
      <c r="G1606" s="1" t="n">
        <v>0</v>
      </c>
      <c r="H1606" s="27" t="s">
        <v>242</v>
      </c>
      <c r="I1606" s="1" t="n">
        <v>1</v>
      </c>
      <c r="J1606" s="1" t="n">
        <v>1568.9</v>
      </c>
      <c r="K1606" s="1" t="n">
        <v>1400.7</v>
      </c>
      <c r="L1606" s="26" t="n">
        <v>0.664</v>
      </c>
      <c r="M1606" s="1" t="n">
        <v>18.2</v>
      </c>
      <c r="N1606" s="1" t="n">
        <v>13.4</v>
      </c>
      <c r="O1606" s="1" t="n">
        <v>0.79</v>
      </c>
      <c r="P1606" s="1" t="n">
        <v>1</v>
      </c>
      <c r="Q1606" s="1" t="n">
        <v>1</v>
      </c>
      <c r="R1606" s="1" t="n">
        <v>7.9</v>
      </c>
      <c r="S1606" s="1" t="n">
        <v>-4.5</v>
      </c>
      <c r="T1606" s="1" t="n">
        <v>1576.8</v>
      </c>
      <c r="U1606" s="1" t="n">
        <v>1396.2</v>
      </c>
      <c r="V1606" s="1" t="s">
        <v>451</v>
      </c>
      <c r="W1606" s="1" t="s">
        <v>445</v>
      </c>
    </row>
    <row r="1607" customFormat="false" ht="15" hidden="false" customHeight="true" outlineLevel="0" collapsed="false">
      <c r="A1607" s="1" t="n">
        <v>1606</v>
      </c>
      <c r="B1607" s="24" t="s">
        <v>1557</v>
      </c>
      <c r="C1607" s="1" t="s">
        <v>29</v>
      </c>
      <c r="D1607" s="1" t="s">
        <v>162</v>
      </c>
      <c r="E1607" s="1" t="s">
        <v>21</v>
      </c>
      <c r="F1607" s="1" t="n">
        <v>3</v>
      </c>
      <c r="G1607" s="1" t="n">
        <v>1</v>
      </c>
      <c r="H1607" s="27" t="s">
        <v>242</v>
      </c>
      <c r="I1607" s="1" t="n">
        <v>2</v>
      </c>
      <c r="J1607" s="1" t="n">
        <v>1615.1</v>
      </c>
      <c r="K1607" s="1" t="n">
        <v>1772.7</v>
      </c>
      <c r="L1607" s="26" t="n">
        <v>0.232</v>
      </c>
      <c r="M1607" s="1" t="n">
        <v>35.3</v>
      </c>
      <c r="N1607" s="1" t="n">
        <v>35</v>
      </c>
      <c r="O1607" s="1" t="n">
        <v>1.39</v>
      </c>
      <c r="P1607" s="1" t="n">
        <v>1</v>
      </c>
      <c r="Q1607" s="1" t="n">
        <v>1.15</v>
      </c>
      <c r="R1607" s="1" t="n">
        <v>34.1</v>
      </c>
      <c r="S1607" s="1" t="n">
        <v>-26.9</v>
      </c>
      <c r="T1607" s="1" t="n">
        <v>1649.2</v>
      </c>
      <c r="U1607" s="1" t="n">
        <v>1745.8</v>
      </c>
      <c r="V1607" s="1" t="s">
        <v>722</v>
      </c>
      <c r="W1607" s="1" t="s">
        <v>658</v>
      </c>
    </row>
    <row r="1608" customFormat="false" ht="15" hidden="false" customHeight="true" outlineLevel="0" collapsed="false">
      <c r="A1608" s="1" t="n">
        <v>1607</v>
      </c>
      <c r="B1608" s="24" t="s">
        <v>1557</v>
      </c>
      <c r="C1608" s="1" t="s">
        <v>32</v>
      </c>
      <c r="D1608" s="1" t="s">
        <v>189</v>
      </c>
      <c r="E1608" s="1" t="s">
        <v>184</v>
      </c>
      <c r="F1608" s="1" t="n">
        <v>2</v>
      </c>
      <c r="G1608" s="1" t="n">
        <v>2</v>
      </c>
      <c r="H1608" s="25" t="s">
        <v>239</v>
      </c>
      <c r="I1608" s="1" t="n">
        <v>0</v>
      </c>
      <c r="J1608" s="1" t="n">
        <v>1594.9</v>
      </c>
      <c r="K1608" s="1" t="n">
        <v>1713.7</v>
      </c>
      <c r="L1608" s="26" t="n">
        <v>0.274</v>
      </c>
      <c r="M1608" s="1" t="n">
        <v>24</v>
      </c>
      <c r="N1608" s="1" t="n">
        <v>24</v>
      </c>
      <c r="O1608" s="1" t="n">
        <v>1</v>
      </c>
      <c r="P1608" s="1" t="n">
        <v>1.15</v>
      </c>
      <c r="Q1608" s="1" t="n">
        <v>1</v>
      </c>
      <c r="R1608" s="1" t="n">
        <v>5.4</v>
      </c>
      <c r="S1608" s="1" t="n">
        <v>-5.4</v>
      </c>
      <c r="T1608" s="1" t="n">
        <v>1600.3</v>
      </c>
      <c r="U1608" s="1" t="n">
        <v>1708.3</v>
      </c>
      <c r="V1608" s="1" t="s">
        <v>498</v>
      </c>
      <c r="W1608" s="1" t="s">
        <v>637</v>
      </c>
    </row>
    <row r="1609" customFormat="false" ht="15" hidden="false" customHeight="true" outlineLevel="0" collapsed="false">
      <c r="A1609" s="1" t="n">
        <v>1608</v>
      </c>
      <c r="B1609" s="24" t="s">
        <v>1558</v>
      </c>
      <c r="C1609" s="1" t="s">
        <v>31</v>
      </c>
      <c r="D1609" s="1" t="s">
        <v>20</v>
      </c>
      <c r="E1609" s="1" t="s">
        <v>140</v>
      </c>
      <c r="F1609" s="1" t="n">
        <v>1</v>
      </c>
      <c r="G1609" s="1" t="n">
        <v>0</v>
      </c>
      <c r="H1609" s="27" t="s">
        <v>242</v>
      </c>
      <c r="I1609" s="1" t="n">
        <v>1</v>
      </c>
      <c r="J1609" s="1" t="n">
        <v>1691.2</v>
      </c>
      <c r="K1609" s="1" t="n">
        <v>1641.8</v>
      </c>
      <c r="L1609" s="26" t="n">
        <v>0.499</v>
      </c>
      <c r="M1609" s="1" t="n">
        <v>23.7</v>
      </c>
      <c r="N1609" s="1" t="n">
        <v>20.6</v>
      </c>
      <c r="O1609" s="1" t="n">
        <v>0.94</v>
      </c>
      <c r="P1609" s="1" t="n">
        <v>1</v>
      </c>
      <c r="Q1609" s="1" t="n">
        <v>1</v>
      </c>
      <c r="R1609" s="1" t="n">
        <v>14.3</v>
      </c>
      <c r="S1609" s="1" t="n">
        <v>-10.3</v>
      </c>
      <c r="T1609" s="1" t="n">
        <v>1705.5</v>
      </c>
      <c r="U1609" s="1" t="n">
        <v>1631.5</v>
      </c>
      <c r="V1609" s="1" t="s">
        <v>722</v>
      </c>
      <c r="W1609" s="1" t="s">
        <v>667</v>
      </c>
    </row>
    <row r="1610" customFormat="false" ht="15" hidden="false" customHeight="true" outlineLevel="0" collapsed="false">
      <c r="A1610" s="1" t="n">
        <v>1609</v>
      </c>
      <c r="B1610" s="24" t="s">
        <v>1559</v>
      </c>
      <c r="C1610" s="1" t="s">
        <v>30</v>
      </c>
      <c r="D1610" s="1" t="s">
        <v>176</v>
      </c>
      <c r="E1610" s="1" t="s">
        <v>116</v>
      </c>
      <c r="F1610" s="1" t="n">
        <v>1</v>
      </c>
      <c r="G1610" s="1" t="n">
        <v>2</v>
      </c>
      <c r="H1610" s="28" t="s">
        <v>246</v>
      </c>
      <c r="I1610" s="1" t="n">
        <v>1</v>
      </c>
      <c r="J1610" s="1" t="n">
        <v>1581</v>
      </c>
      <c r="K1610" s="1" t="n">
        <v>1633.6</v>
      </c>
      <c r="L1610" s="26" t="n">
        <v>0.356</v>
      </c>
      <c r="M1610" s="1" t="n">
        <v>26.4</v>
      </c>
      <c r="N1610" s="1" t="n">
        <v>27.7</v>
      </c>
      <c r="O1610" s="1" t="n">
        <v>0.93</v>
      </c>
      <c r="P1610" s="1" t="n">
        <v>1.35</v>
      </c>
      <c r="Q1610" s="1" t="n">
        <v>1</v>
      </c>
      <c r="R1610" s="1" t="n">
        <v>-9.4</v>
      </c>
      <c r="S1610" s="1" t="n">
        <v>12.7</v>
      </c>
      <c r="T1610" s="1" t="n">
        <v>1571.6</v>
      </c>
      <c r="U1610" s="1" t="n">
        <v>1646.3</v>
      </c>
      <c r="V1610" s="1" t="s">
        <v>800</v>
      </c>
      <c r="W1610" s="1" t="s">
        <v>744</v>
      </c>
    </row>
    <row r="1611" customFormat="false" ht="15" hidden="false" customHeight="true" outlineLevel="0" collapsed="false">
      <c r="A1611" s="1" t="n">
        <v>1610</v>
      </c>
      <c r="B1611" s="24" t="s">
        <v>1560</v>
      </c>
      <c r="C1611" s="1" t="s">
        <v>32</v>
      </c>
      <c r="D1611" s="1" t="s">
        <v>187</v>
      </c>
      <c r="E1611" s="1" t="s">
        <v>196</v>
      </c>
      <c r="F1611" s="1" t="n">
        <v>1</v>
      </c>
      <c r="G1611" s="1" t="n">
        <v>1</v>
      </c>
      <c r="H1611" s="25" t="s">
        <v>239</v>
      </c>
      <c r="I1611" s="1" t="n">
        <v>0</v>
      </c>
      <c r="J1611" s="1" t="n">
        <v>1593.9</v>
      </c>
      <c r="K1611" s="1" t="n">
        <v>1641.7</v>
      </c>
      <c r="L1611" s="26" t="n">
        <v>0.363</v>
      </c>
      <c r="M1611" s="1" t="n">
        <v>19.6</v>
      </c>
      <c r="N1611" s="1" t="n">
        <v>25.3</v>
      </c>
      <c r="O1611" s="1" t="n">
        <v>1</v>
      </c>
      <c r="P1611" s="1" t="n">
        <v>1.15</v>
      </c>
      <c r="Q1611" s="1" t="n">
        <v>1</v>
      </c>
      <c r="R1611" s="1" t="n">
        <v>2.7</v>
      </c>
      <c r="S1611" s="1" t="n">
        <v>-3.5</v>
      </c>
      <c r="T1611" s="1" t="n">
        <v>1596.5</v>
      </c>
      <c r="U1611" s="1" t="n">
        <v>1638.2</v>
      </c>
      <c r="V1611" s="1" t="s">
        <v>789</v>
      </c>
      <c r="W1611" s="1" t="s">
        <v>671</v>
      </c>
    </row>
    <row r="1612" customFormat="false" ht="15" hidden="false" customHeight="true" outlineLevel="0" collapsed="false">
      <c r="A1612" s="1" t="n">
        <v>1611</v>
      </c>
      <c r="B1612" s="24" t="s">
        <v>1561</v>
      </c>
      <c r="C1612" s="1" t="s">
        <v>33</v>
      </c>
      <c r="D1612" s="1" t="s">
        <v>144</v>
      </c>
      <c r="E1612" s="1" t="s">
        <v>135</v>
      </c>
      <c r="F1612" s="1" t="n">
        <v>1</v>
      </c>
      <c r="G1612" s="1" t="n">
        <v>1</v>
      </c>
      <c r="H1612" s="25" t="s">
        <v>239</v>
      </c>
      <c r="I1612" s="1" t="n">
        <v>0</v>
      </c>
      <c r="J1612" s="1" t="n">
        <v>1641.3</v>
      </c>
      <c r="K1612" s="1" t="n">
        <v>1627.3</v>
      </c>
      <c r="L1612" s="26" t="n">
        <v>0.448</v>
      </c>
      <c r="M1612" s="1" t="n">
        <v>20.7</v>
      </c>
      <c r="N1612" s="1" t="n">
        <v>25.3</v>
      </c>
      <c r="O1612" s="1" t="n">
        <v>1</v>
      </c>
      <c r="P1612" s="1" t="n">
        <v>0.9</v>
      </c>
      <c r="Q1612" s="1" t="n">
        <v>1</v>
      </c>
      <c r="R1612" s="1" t="n">
        <v>1.1</v>
      </c>
      <c r="S1612" s="1" t="n">
        <v>-1.3</v>
      </c>
      <c r="T1612" s="1" t="n">
        <v>1642.4</v>
      </c>
      <c r="U1612" s="1" t="n">
        <v>1626</v>
      </c>
      <c r="V1612" s="1" t="s">
        <v>498</v>
      </c>
      <c r="W1612" s="1" t="s">
        <v>607</v>
      </c>
    </row>
    <row r="1613" customFormat="false" ht="15" hidden="false" customHeight="true" outlineLevel="0" collapsed="false">
      <c r="A1613" s="1" t="n">
        <v>1612</v>
      </c>
      <c r="B1613" s="24" t="s">
        <v>1561</v>
      </c>
      <c r="C1613" s="1" t="s">
        <v>31</v>
      </c>
      <c r="D1613" s="1" t="s">
        <v>164</v>
      </c>
      <c r="E1613" s="1" t="s">
        <v>177</v>
      </c>
      <c r="F1613" s="1" t="n">
        <v>1</v>
      </c>
      <c r="G1613" s="1" t="n">
        <v>1</v>
      </c>
      <c r="H1613" s="25" t="s">
        <v>239</v>
      </c>
      <c r="I1613" s="1" t="n">
        <v>0</v>
      </c>
      <c r="J1613" s="1" t="n">
        <v>1664.6</v>
      </c>
      <c r="K1613" s="1" t="n">
        <v>1646.8</v>
      </c>
      <c r="L1613" s="26" t="n">
        <v>0.454</v>
      </c>
      <c r="M1613" s="1" t="n">
        <v>18</v>
      </c>
      <c r="N1613" s="1" t="n">
        <v>25.3</v>
      </c>
      <c r="O1613" s="1" t="n">
        <v>1</v>
      </c>
      <c r="P1613" s="1" t="n">
        <v>0.9</v>
      </c>
      <c r="Q1613" s="1" t="n">
        <v>1</v>
      </c>
      <c r="R1613" s="1" t="n">
        <v>0.8</v>
      </c>
      <c r="S1613" s="1" t="n">
        <v>-1.2</v>
      </c>
      <c r="T1613" s="1" t="n">
        <v>1665.5</v>
      </c>
      <c r="U1613" s="1" t="n">
        <v>1645.7</v>
      </c>
      <c r="V1613" s="1" t="s">
        <v>756</v>
      </c>
      <c r="W1613" s="1" t="s">
        <v>602</v>
      </c>
    </row>
    <row r="1614" customFormat="false" ht="15" hidden="false" customHeight="true" outlineLevel="0" collapsed="false">
      <c r="A1614" s="1" t="n">
        <v>1613</v>
      </c>
      <c r="B1614" s="24" t="s">
        <v>1562</v>
      </c>
      <c r="C1614" s="1" t="s">
        <v>30</v>
      </c>
      <c r="D1614" s="1" t="s">
        <v>166</v>
      </c>
      <c r="E1614" s="1" t="s">
        <v>114</v>
      </c>
      <c r="F1614" s="1" t="n">
        <v>0</v>
      </c>
      <c r="G1614" s="1" t="n">
        <v>0</v>
      </c>
      <c r="H1614" s="25" t="s">
        <v>239</v>
      </c>
      <c r="I1614" s="1" t="n">
        <v>0</v>
      </c>
      <c r="J1614" s="1" t="n">
        <v>1527.7</v>
      </c>
      <c r="K1614" s="1" t="n">
        <v>1658.2</v>
      </c>
      <c r="L1614" s="26" t="n">
        <v>0.261</v>
      </c>
      <c r="M1614" s="1" t="n">
        <v>23</v>
      </c>
      <c r="N1614" s="1" t="n">
        <v>23</v>
      </c>
      <c r="O1614" s="1" t="n">
        <v>1</v>
      </c>
      <c r="P1614" s="1" t="n">
        <v>1.15</v>
      </c>
      <c r="Q1614" s="1" t="n">
        <v>1</v>
      </c>
      <c r="R1614" s="1" t="n">
        <v>5.5</v>
      </c>
      <c r="S1614" s="1" t="n">
        <v>-5.5</v>
      </c>
      <c r="T1614" s="1" t="n">
        <v>1533.2</v>
      </c>
      <c r="U1614" s="1" t="n">
        <v>1652.7</v>
      </c>
      <c r="V1614" s="1" t="s">
        <v>595</v>
      </c>
      <c r="W1614" s="1" t="s">
        <v>602</v>
      </c>
    </row>
    <row r="1615" customFormat="false" ht="15" hidden="false" customHeight="true" outlineLevel="0" collapsed="false">
      <c r="A1615" s="1" t="n">
        <v>1614</v>
      </c>
      <c r="B1615" s="24" t="s">
        <v>1563</v>
      </c>
      <c r="C1615" s="1" t="s">
        <v>31</v>
      </c>
      <c r="D1615" s="1" t="s">
        <v>136</v>
      </c>
      <c r="E1615" s="1" t="s">
        <v>145</v>
      </c>
      <c r="F1615" s="1" t="n">
        <v>1</v>
      </c>
      <c r="G1615" s="1" t="n">
        <v>2</v>
      </c>
      <c r="H1615" s="28" t="s">
        <v>246</v>
      </c>
      <c r="I1615" s="1" t="n">
        <v>1</v>
      </c>
      <c r="J1615" s="1" t="n">
        <v>1522.3</v>
      </c>
      <c r="K1615" s="1" t="n">
        <v>1623</v>
      </c>
      <c r="L1615" s="26" t="n">
        <v>0.296</v>
      </c>
      <c r="M1615" s="1" t="n">
        <v>19.1</v>
      </c>
      <c r="N1615" s="1" t="n">
        <v>23.6</v>
      </c>
      <c r="O1615" s="1" t="n">
        <v>0.87</v>
      </c>
      <c r="P1615" s="1" t="n">
        <v>1.35</v>
      </c>
      <c r="Q1615" s="1" t="n">
        <v>1</v>
      </c>
      <c r="R1615" s="1" t="n">
        <v>-5.6</v>
      </c>
      <c r="S1615" s="1" t="n">
        <v>9.3</v>
      </c>
      <c r="T1615" s="1" t="n">
        <v>1516.7</v>
      </c>
      <c r="U1615" s="1" t="n">
        <v>1632.3</v>
      </c>
      <c r="V1615" s="1" t="s">
        <v>459</v>
      </c>
      <c r="W1615" s="1" t="s">
        <v>549</v>
      </c>
    </row>
    <row r="1616" customFormat="false" ht="15" hidden="false" customHeight="true" outlineLevel="0" collapsed="false">
      <c r="A1616" s="1" t="n">
        <v>1615</v>
      </c>
      <c r="B1616" s="24" t="s">
        <v>1564</v>
      </c>
      <c r="C1616" s="1" t="s">
        <v>29</v>
      </c>
      <c r="D1616" s="1" t="s">
        <v>153</v>
      </c>
      <c r="E1616" s="1" t="s">
        <v>126</v>
      </c>
      <c r="F1616" s="1" t="n">
        <v>1</v>
      </c>
      <c r="G1616" s="1" t="n">
        <v>1</v>
      </c>
      <c r="H1616" s="25" t="s">
        <v>239</v>
      </c>
      <c r="I1616" s="1" t="n">
        <v>0</v>
      </c>
      <c r="J1616" s="1" t="n">
        <v>1593.4</v>
      </c>
      <c r="K1616" s="1" t="n">
        <v>1617.4</v>
      </c>
      <c r="L1616" s="26" t="n">
        <v>0.395</v>
      </c>
      <c r="M1616" s="1" t="n">
        <v>23</v>
      </c>
      <c r="N1616" s="1" t="n">
        <v>19.6</v>
      </c>
      <c r="O1616" s="1" t="n">
        <v>1</v>
      </c>
      <c r="P1616" s="1" t="n">
        <v>1.15</v>
      </c>
      <c r="Q1616" s="1" t="n">
        <v>1</v>
      </c>
      <c r="R1616" s="1" t="n">
        <v>2.4</v>
      </c>
      <c r="S1616" s="1" t="n">
        <v>-2.1</v>
      </c>
      <c r="T1616" s="1" t="n">
        <v>1595.8</v>
      </c>
      <c r="U1616" s="1" t="n">
        <v>1615.4</v>
      </c>
      <c r="V1616" s="1" t="s">
        <v>486</v>
      </c>
      <c r="W1616" s="1" t="s">
        <v>615</v>
      </c>
    </row>
    <row r="1617" customFormat="false" ht="15" hidden="false" customHeight="true" outlineLevel="0" collapsed="false">
      <c r="A1617" s="1" t="n">
        <v>1616</v>
      </c>
      <c r="B1617" s="24" t="s">
        <v>1564</v>
      </c>
      <c r="C1617" s="1" t="s">
        <v>30</v>
      </c>
      <c r="D1617" s="1" t="s">
        <v>117</v>
      </c>
      <c r="E1617" s="1" t="s">
        <v>173</v>
      </c>
      <c r="F1617" s="1" t="n">
        <v>1</v>
      </c>
      <c r="G1617" s="1" t="n">
        <v>0</v>
      </c>
      <c r="H1617" s="27" t="s">
        <v>242</v>
      </c>
      <c r="I1617" s="1" t="n">
        <v>1</v>
      </c>
      <c r="J1617" s="1" t="n">
        <v>1483.1</v>
      </c>
      <c r="K1617" s="1" t="n">
        <v>1540.7</v>
      </c>
      <c r="L1617" s="26" t="n">
        <v>0.35</v>
      </c>
      <c r="M1617" s="1" t="n">
        <v>22.4</v>
      </c>
      <c r="N1617" s="1" t="n">
        <v>19.4</v>
      </c>
      <c r="O1617" s="1" t="n">
        <v>1.14</v>
      </c>
      <c r="P1617" s="1" t="n">
        <v>1</v>
      </c>
      <c r="Q1617" s="1" t="n">
        <v>1</v>
      </c>
      <c r="R1617" s="1" t="n">
        <v>16.8</v>
      </c>
      <c r="S1617" s="1" t="n">
        <v>-12.6</v>
      </c>
      <c r="T1617" s="1" t="n">
        <v>1499.9</v>
      </c>
      <c r="U1617" s="1" t="n">
        <v>1528.1</v>
      </c>
      <c r="V1617" s="1" t="s">
        <v>586</v>
      </c>
      <c r="W1617" s="1" t="s">
        <v>683</v>
      </c>
    </row>
    <row r="1618" customFormat="false" ht="15" hidden="false" customHeight="true" outlineLevel="0" collapsed="false">
      <c r="A1618" s="1" t="n">
        <v>1617</v>
      </c>
      <c r="B1618" s="24" t="s">
        <v>1565</v>
      </c>
      <c r="C1618" s="1" t="s">
        <v>32</v>
      </c>
      <c r="D1618" s="1" t="s">
        <v>197</v>
      </c>
      <c r="E1618" s="1" t="s">
        <v>193</v>
      </c>
      <c r="F1618" s="1" t="n">
        <v>2</v>
      </c>
      <c r="G1618" s="1" t="n">
        <v>2</v>
      </c>
      <c r="H1618" s="25" t="s">
        <v>239</v>
      </c>
      <c r="I1618" s="1" t="n">
        <v>0</v>
      </c>
      <c r="J1618" s="1" t="n">
        <v>1529.8</v>
      </c>
      <c r="K1618" s="1" t="n">
        <v>1508.7</v>
      </c>
      <c r="L1618" s="26" t="n">
        <v>0.459</v>
      </c>
      <c r="M1618" s="1" t="n">
        <v>14.5</v>
      </c>
      <c r="N1618" s="1" t="n">
        <v>18.6</v>
      </c>
      <c r="O1618" s="1" t="n">
        <v>1</v>
      </c>
      <c r="P1618" s="1" t="n">
        <v>0.9</v>
      </c>
      <c r="Q1618" s="1" t="n">
        <v>1</v>
      </c>
      <c r="R1618" s="1" t="n">
        <v>0.6</v>
      </c>
      <c r="S1618" s="1" t="n">
        <v>-0.8</v>
      </c>
      <c r="T1618" s="1" t="n">
        <v>1530.4</v>
      </c>
      <c r="U1618" s="1" t="n">
        <v>1507.9</v>
      </c>
      <c r="V1618" s="1" t="s">
        <v>474</v>
      </c>
      <c r="W1618" s="1" t="s">
        <v>621</v>
      </c>
    </row>
    <row r="1619" customFormat="false" ht="15" hidden="false" customHeight="true" outlineLevel="0" collapsed="false">
      <c r="A1619" s="1" t="n">
        <v>1618</v>
      </c>
      <c r="B1619" s="24" t="s">
        <v>1566</v>
      </c>
      <c r="C1619" s="1" t="s">
        <v>31</v>
      </c>
      <c r="D1619" s="1" t="s">
        <v>145</v>
      </c>
      <c r="E1619" s="1" t="s">
        <v>164</v>
      </c>
      <c r="F1619" s="1" t="n">
        <v>3</v>
      </c>
      <c r="G1619" s="1" t="n">
        <v>1</v>
      </c>
      <c r="H1619" s="27" t="s">
        <v>242</v>
      </c>
      <c r="I1619" s="1" t="n">
        <v>2</v>
      </c>
      <c r="J1619" s="1" t="n">
        <v>1632.3</v>
      </c>
      <c r="K1619" s="1" t="n">
        <v>1665.5</v>
      </c>
      <c r="L1619" s="26" t="n">
        <v>0.383</v>
      </c>
      <c r="M1619" s="1" t="n">
        <v>27.4</v>
      </c>
      <c r="N1619" s="1" t="n">
        <v>23.7</v>
      </c>
      <c r="O1619" s="1" t="n">
        <v>1.08</v>
      </c>
      <c r="P1619" s="1" t="n">
        <v>1</v>
      </c>
      <c r="Q1619" s="1" t="n">
        <v>1.15</v>
      </c>
      <c r="R1619" s="1" t="n">
        <v>22.4</v>
      </c>
      <c r="S1619" s="1" t="n">
        <v>-14.6</v>
      </c>
      <c r="T1619" s="1" t="n">
        <v>1654.7</v>
      </c>
      <c r="U1619" s="1" t="n">
        <v>1650.9</v>
      </c>
      <c r="V1619" s="1" t="s">
        <v>488</v>
      </c>
      <c r="W1619" s="1" t="s">
        <v>573</v>
      </c>
    </row>
    <row r="1620" customFormat="false" ht="15" hidden="false" customHeight="true" outlineLevel="0" collapsed="false">
      <c r="A1620" s="1" t="n">
        <v>1619</v>
      </c>
      <c r="B1620" s="24" t="s">
        <v>1567</v>
      </c>
      <c r="C1620" s="1" t="s">
        <v>30</v>
      </c>
      <c r="D1620" s="1" t="s">
        <v>123</v>
      </c>
      <c r="E1620" s="1" t="s">
        <v>167</v>
      </c>
      <c r="F1620" s="1" t="n">
        <v>0</v>
      </c>
      <c r="G1620" s="1" t="n">
        <v>1</v>
      </c>
      <c r="H1620" s="28" t="s">
        <v>246</v>
      </c>
      <c r="I1620" s="1" t="n">
        <v>1</v>
      </c>
      <c r="J1620" s="1" t="n">
        <v>1514.9</v>
      </c>
      <c r="K1620" s="1" t="n">
        <v>1536.3</v>
      </c>
      <c r="L1620" s="26" t="n">
        <v>0.399</v>
      </c>
      <c r="M1620" s="1" t="n">
        <v>22.3</v>
      </c>
      <c r="N1620" s="1" t="n">
        <v>25.7</v>
      </c>
      <c r="O1620" s="1" t="n">
        <v>0.97</v>
      </c>
      <c r="P1620" s="1" t="n">
        <v>1.35</v>
      </c>
      <c r="Q1620" s="1" t="n">
        <v>1</v>
      </c>
      <c r="R1620" s="1" t="n">
        <v>-8.9</v>
      </c>
      <c r="S1620" s="1" t="n">
        <v>12.8</v>
      </c>
      <c r="T1620" s="1" t="n">
        <v>1506</v>
      </c>
      <c r="U1620" s="1" t="n">
        <v>1549.1</v>
      </c>
      <c r="V1620" s="1" t="s">
        <v>611</v>
      </c>
      <c r="W1620" s="1" t="s">
        <v>953</v>
      </c>
    </row>
    <row r="1621" customFormat="false" ht="15" hidden="false" customHeight="true" outlineLevel="0" collapsed="false">
      <c r="A1621" s="1" t="n">
        <v>1620</v>
      </c>
      <c r="B1621" s="24" t="s">
        <v>1568</v>
      </c>
      <c r="C1621" s="1" t="s">
        <v>30</v>
      </c>
      <c r="D1621" s="1" t="s">
        <v>151</v>
      </c>
      <c r="E1621" s="1" t="s">
        <v>115</v>
      </c>
      <c r="F1621" s="1" t="n">
        <v>3</v>
      </c>
      <c r="G1621" s="1" t="n">
        <v>0</v>
      </c>
      <c r="H1621" s="27" t="s">
        <v>242</v>
      </c>
      <c r="I1621" s="1" t="n">
        <v>3</v>
      </c>
      <c r="J1621" s="1" t="n">
        <v>1583.4</v>
      </c>
      <c r="K1621" s="1" t="n">
        <v>1532.2</v>
      </c>
      <c r="L1621" s="26" t="n">
        <v>0.502</v>
      </c>
      <c r="M1621" s="1" t="n">
        <v>30.8</v>
      </c>
      <c r="N1621" s="1" t="n">
        <v>19.7</v>
      </c>
      <c r="O1621" s="1" t="n">
        <v>0.94</v>
      </c>
      <c r="P1621" s="1" t="n">
        <v>1</v>
      </c>
      <c r="Q1621" s="1" t="n">
        <v>1.3</v>
      </c>
      <c r="R1621" s="1" t="n">
        <v>24.6</v>
      </c>
      <c r="S1621" s="1" t="n">
        <v>-9.8</v>
      </c>
      <c r="T1621" s="1" t="n">
        <v>1607.9</v>
      </c>
      <c r="U1621" s="1" t="n">
        <v>1522.4</v>
      </c>
      <c r="V1621" s="1" t="s">
        <v>593</v>
      </c>
      <c r="W1621" s="1" t="s">
        <v>743</v>
      </c>
    </row>
    <row r="1622" customFormat="false" ht="15" hidden="false" customHeight="true" outlineLevel="0" collapsed="false">
      <c r="A1622" s="1" t="n">
        <v>1621</v>
      </c>
      <c r="B1622" s="24" t="s">
        <v>1569</v>
      </c>
      <c r="C1622" s="1" t="s">
        <v>31</v>
      </c>
      <c r="D1622" s="1" t="s">
        <v>178</v>
      </c>
      <c r="E1622" s="1" t="s">
        <v>168</v>
      </c>
      <c r="F1622" s="1" t="n">
        <v>3</v>
      </c>
      <c r="G1622" s="1" t="n">
        <v>1</v>
      </c>
      <c r="H1622" s="27" t="s">
        <v>242</v>
      </c>
      <c r="I1622" s="1" t="n">
        <v>2</v>
      </c>
      <c r="J1622" s="1" t="n">
        <v>1610.7</v>
      </c>
      <c r="K1622" s="1" t="n">
        <v>1492</v>
      </c>
      <c r="L1622" s="26" t="n">
        <v>0.598</v>
      </c>
      <c r="M1622" s="1" t="n">
        <v>23.5</v>
      </c>
      <c r="N1622" s="1" t="n">
        <v>15.8</v>
      </c>
      <c r="O1622" s="1" t="n">
        <v>0.85</v>
      </c>
      <c r="P1622" s="1" t="n">
        <v>1</v>
      </c>
      <c r="Q1622" s="1" t="n">
        <v>1.15</v>
      </c>
      <c r="R1622" s="1" t="n">
        <v>14.2</v>
      </c>
      <c r="S1622" s="1" t="n">
        <v>-6.4</v>
      </c>
      <c r="T1622" s="1" t="n">
        <v>1624.9</v>
      </c>
      <c r="U1622" s="1" t="n">
        <v>1485.7</v>
      </c>
      <c r="V1622" s="1" t="s">
        <v>431</v>
      </c>
      <c r="W1622" s="1" t="s">
        <v>566</v>
      </c>
    </row>
    <row r="1623" customFormat="false" ht="15" hidden="false" customHeight="true" outlineLevel="0" collapsed="false">
      <c r="A1623" s="1" t="n">
        <v>1622</v>
      </c>
      <c r="B1623" s="24" t="s">
        <v>1570</v>
      </c>
      <c r="C1623" s="1" t="s">
        <v>32</v>
      </c>
      <c r="D1623" s="1" t="s">
        <v>186</v>
      </c>
      <c r="E1623" s="1" t="s">
        <v>187</v>
      </c>
      <c r="F1623" s="1" t="n">
        <v>1</v>
      </c>
      <c r="G1623" s="1" t="n">
        <v>4</v>
      </c>
      <c r="H1623" s="28" t="s">
        <v>246</v>
      </c>
      <c r="I1623" s="1" t="n">
        <v>3</v>
      </c>
      <c r="J1623" s="1" t="n">
        <v>1477.7</v>
      </c>
      <c r="K1623" s="1" t="n">
        <v>1596.5</v>
      </c>
      <c r="L1623" s="26" t="n">
        <v>0.274</v>
      </c>
      <c r="M1623" s="1" t="n">
        <v>24.1</v>
      </c>
      <c r="N1623" s="1" t="n">
        <v>29.9</v>
      </c>
      <c r="O1623" s="1" t="n">
        <v>0.85</v>
      </c>
      <c r="P1623" s="1" t="n">
        <v>1.35</v>
      </c>
      <c r="Q1623" s="1" t="n">
        <v>1.3</v>
      </c>
      <c r="R1623" s="1" t="n">
        <v>-6.6</v>
      </c>
      <c r="S1623" s="1" t="n">
        <v>17.2</v>
      </c>
      <c r="T1623" s="1" t="n">
        <v>1471</v>
      </c>
      <c r="U1623" s="1" t="n">
        <v>1613.7</v>
      </c>
      <c r="V1623" s="1" t="s">
        <v>597</v>
      </c>
      <c r="W1623" s="1" t="s">
        <v>555</v>
      </c>
    </row>
    <row r="1624" customFormat="false" ht="15" hidden="false" customHeight="true" outlineLevel="0" collapsed="false">
      <c r="A1624" s="1" t="n">
        <v>1623</v>
      </c>
      <c r="B1624" s="24" t="s">
        <v>1570</v>
      </c>
      <c r="C1624" s="1" t="s">
        <v>32</v>
      </c>
      <c r="D1624" s="1" t="s">
        <v>192</v>
      </c>
      <c r="E1624" s="1" t="s">
        <v>185</v>
      </c>
      <c r="F1624" s="1" t="n">
        <v>0</v>
      </c>
      <c r="G1624" s="1" t="n">
        <v>0</v>
      </c>
      <c r="H1624" s="25" t="s">
        <v>239</v>
      </c>
      <c r="I1624" s="1" t="n">
        <v>0</v>
      </c>
      <c r="J1624" s="1" t="n">
        <v>1601.1</v>
      </c>
      <c r="K1624" s="1" t="n">
        <v>1585</v>
      </c>
      <c r="L1624" s="26" t="n">
        <v>0.451</v>
      </c>
      <c r="M1624" s="1" t="n">
        <v>19.8</v>
      </c>
      <c r="N1624" s="1" t="n">
        <v>23</v>
      </c>
      <c r="O1624" s="1" t="n">
        <v>1</v>
      </c>
      <c r="P1624" s="1" t="n">
        <v>0.9</v>
      </c>
      <c r="Q1624" s="1" t="n">
        <v>1</v>
      </c>
      <c r="R1624" s="1" t="n">
        <v>1</v>
      </c>
      <c r="S1624" s="1" t="n">
        <v>-1.1</v>
      </c>
      <c r="T1624" s="1" t="n">
        <v>1602</v>
      </c>
      <c r="U1624" s="1" t="n">
        <v>1583.9</v>
      </c>
      <c r="V1624" s="1" t="s">
        <v>497</v>
      </c>
      <c r="W1624" s="1" t="s">
        <v>883</v>
      </c>
    </row>
    <row r="1625" customFormat="false" ht="15" hidden="false" customHeight="true" outlineLevel="0" collapsed="false">
      <c r="A1625" s="1" t="n">
        <v>1624</v>
      </c>
      <c r="B1625" s="24" t="s">
        <v>1570</v>
      </c>
      <c r="C1625" s="1" t="s">
        <v>32</v>
      </c>
      <c r="D1625" s="1" t="s">
        <v>188</v>
      </c>
      <c r="E1625" s="1" t="s">
        <v>199</v>
      </c>
      <c r="F1625" s="1" t="n">
        <v>0</v>
      </c>
      <c r="G1625" s="1" t="n">
        <v>3</v>
      </c>
      <c r="H1625" s="28" t="s">
        <v>246</v>
      </c>
      <c r="I1625" s="1" t="n">
        <v>3</v>
      </c>
      <c r="J1625" s="1" t="n">
        <v>1540.7</v>
      </c>
      <c r="K1625" s="1" t="n">
        <v>1489.1</v>
      </c>
      <c r="L1625" s="26" t="n">
        <v>0.502</v>
      </c>
      <c r="M1625" s="1" t="n">
        <v>37.7</v>
      </c>
      <c r="N1625" s="1" t="n">
        <v>38.7</v>
      </c>
      <c r="O1625" s="1" t="n">
        <v>1.13</v>
      </c>
      <c r="P1625" s="1" t="n">
        <v>1.35</v>
      </c>
      <c r="Q1625" s="1" t="n">
        <v>1.3</v>
      </c>
      <c r="R1625" s="1" t="n">
        <v>-18.9</v>
      </c>
      <c r="S1625" s="1" t="n">
        <v>31.1</v>
      </c>
      <c r="T1625" s="1" t="n">
        <v>1521.8</v>
      </c>
      <c r="U1625" s="1" t="n">
        <v>1520.1</v>
      </c>
      <c r="V1625" s="1" t="s">
        <v>669</v>
      </c>
      <c r="W1625" s="1" t="s">
        <v>753</v>
      </c>
    </row>
    <row r="1626" customFormat="false" ht="15" hidden="false" customHeight="true" outlineLevel="0" collapsed="false">
      <c r="A1626" s="1" t="n">
        <v>1625</v>
      </c>
      <c r="B1626" s="24" t="s">
        <v>1570</v>
      </c>
      <c r="C1626" s="1" t="s">
        <v>32</v>
      </c>
      <c r="D1626" s="1" t="s">
        <v>194</v>
      </c>
      <c r="E1626" s="1" t="s">
        <v>189</v>
      </c>
      <c r="F1626" s="1" t="n">
        <v>1</v>
      </c>
      <c r="G1626" s="1" t="n">
        <v>2</v>
      </c>
      <c r="H1626" s="28" t="s">
        <v>246</v>
      </c>
      <c r="I1626" s="1" t="n">
        <v>1</v>
      </c>
      <c r="J1626" s="1" t="n">
        <v>1493.8</v>
      </c>
      <c r="K1626" s="1" t="n">
        <v>1600.3</v>
      </c>
      <c r="L1626" s="26" t="n">
        <v>0.289</v>
      </c>
      <c r="M1626" s="1" t="n">
        <v>22.2</v>
      </c>
      <c r="N1626" s="1" t="n">
        <v>25.7</v>
      </c>
      <c r="O1626" s="1" t="n">
        <v>0.87</v>
      </c>
      <c r="P1626" s="1" t="n">
        <v>1.35</v>
      </c>
      <c r="Q1626" s="1" t="n">
        <v>1</v>
      </c>
      <c r="R1626" s="1" t="n">
        <v>-6.4</v>
      </c>
      <c r="S1626" s="1" t="n">
        <v>10</v>
      </c>
      <c r="T1626" s="1" t="n">
        <v>1487.4</v>
      </c>
      <c r="U1626" s="1" t="n">
        <v>1610.3</v>
      </c>
      <c r="V1626" s="1" t="s">
        <v>398</v>
      </c>
      <c r="W1626" s="1" t="s">
        <v>575</v>
      </c>
    </row>
    <row r="1627" customFormat="false" ht="15" hidden="false" customHeight="true" outlineLevel="0" collapsed="false">
      <c r="A1627" s="1" t="n">
        <v>1626</v>
      </c>
      <c r="B1627" s="24" t="s">
        <v>1571</v>
      </c>
      <c r="C1627" s="1" t="s">
        <v>29</v>
      </c>
      <c r="D1627" s="1" t="s">
        <v>125</v>
      </c>
      <c r="E1627" s="1" t="s">
        <v>152</v>
      </c>
      <c r="F1627" s="1" t="n">
        <v>0</v>
      </c>
      <c r="G1627" s="1" t="n">
        <v>1</v>
      </c>
      <c r="H1627" s="28" t="s">
        <v>246</v>
      </c>
      <c r="I1627" s="1" t="n">
        <v>1</v>
      </c>
      <c r="J1627" s="1" t="n">
        <v>1438.5</v>
      </c>
      <c r="K1627" s="1" t="n">
        <v>1622.5</v>
      </c>
      <c r="L1627" s="26" t="n">
        <v>0.206</v>
      </c>
      <c r="M1627" s="1" t="n">
        <v>17.7</v>
      </c>
      <c r="N1627" s="1" t="n">
        <v>26.3</v>
      </c>
      <c r="O1627" s="1" t="n">
        <v>0.77</v>
      </c>
      <c r="P1627" s="1" t="n">
        <v>1.35</v>
      </c>
      <c r="Q1627" s="1" t="n">
        <v>1</v>
      </c>
      <c r="R1627" s="1" t="n">
        <v>-3.6</v>
      </c>
      <c r="S1627" s="1" t="n">
        <v>8.1</v>
      </c>
      <c r="T1627" s="1" t="n">
        <v>1434.9</v>
      </c>
      <c r="U1627" s="1" t="n">
        <v>1630.6</v>
      </c>
      <c r="V1627" s="1" t="s">
        <v>551</v>
      </c>
      <c r="W1627" s="1" t="s">
        <v>557</v>
      </c>
    </row>
    <row r="1628" customFormat="false" ht="15" hidden="false" customHeight="true" outlineLevel="0" collapsed="false">
      <c r="A1628" s="1" t="n">
        <v>1627</v>
      </c>
      <c r="B1628" s="24" t="s">
        <v>1571</v>
      </c>
      <c r="C1628" s="1" t="s">
        <v>29</v>
      </c>
      <c r="D1628" s="1" t="s">
        <v>131</v>
      </c>
      <c r="E1628" s="1" t="s">
        <v>129</v>
      </c>
      <c r="F1628" s="1" t="n">
        <v>0</v>
      </c>
      <c r="G1628" s="1" t="n">
        <v>2</v>
      </c>
      <c r="H1628" s="28" t="s">
        <v>246</v>
      </c>
      <c r="I1628" s="1" t="n">
        <v>2</v>
      </c>
      <c r="J1628" s="1" t="n">
        <v>1591.5</v>
      </c>
      <c r="K1628" s="1" t="n">
        <v>1588.8</v>
      </c>
      <c r="L1628" s="26" t="n">
        <v>0.432</v>
      </c>
      <c r="M1628" s="1" t="n">
        <v>34.2</v>
      </c>
      <c r="N1628" s="1" t="n">
        <v>36</v>
      </c>
      <c r="O1628" s="1" t="n">
        <v>1.01</v>
      </c>
      <c r="P1628" s="1" t="n">
        <v>1.35</v>
      </c>
      <c r="Q1628" s="1" t="n">
        <v>1.15</v>
      </c>
      <c r="R1628" s="1" t="n">
        <v>-14.8</v>
      </c>
      <c r="S1628" s="1" t="n">
        <v>22.7</v>
      </c>
      <c r="T1628" s="1" t="n">
        <v>1576.8</v>
      </c>
      <c r="U1628" s="1" t="n">
        <v>1611.5</v>
      </c>
      <c r="V1628" s="1" t="s">
        <v>580</v>
      </c>
      <c r="W1628" s="1" t="s">
        <v>709</v>
      </c>
    </row>
    <row r="1629" customFormat="false" ht="15" hidden="false" customHeight="true" outlineLevel="0" collapsed="false">
      <c r="A1629" s="1" t="n">
        <v>1628</v>
      </c>
      <c r="B1629" s="24" t="s">
        <v>1571</v>
      </c>
      <c r="C1629" s="1" t="s">
        <v>29</v>
      </c>
      <c r="D1629" s="1" t="s">
        <v>133</v>
      </c>
      <c r="E1629" s="1" t="s">
        <v>23</v>
      </c>
      <c r="F1629" s="1" t="n">
        <v>0</v>
      </c>
      <c r="G1629" s="1" t="n">
        <v>0</v>
      </c>
      <c r="H1629" s="25" t="s">
        <v>239</v>
      </c>
      <c r="I1629" s="1" t="n">
        <v>0</v>
      </c>
      <c r="J1629" s="1" t="n">
        <v>1369.3</v>
      </c>
      <c r="K1629" s="1" t="n">
        <v>1699.3</v>
      </c>
      <c r="L1629" s="26" t="n">
        <v>0.101</v>
      </c>
      <c r="M1629" s="1" t="n">
        <v>19.6</v>
      </c>
      <c r="N1629" s="1" t="n">
        <v>26.4</v>
      </c>
      <c r="O1629" s="1" t="n">
        <v>1</v>
      </c>
      <c r="P1629" s="1" t="n">
        <v>1.15</v>
      </c>
      <c r="Q1629" s="1" t="n">
        <v>1</v>
      </c>
      <c r="R1629" s="1" t="n">
        <v>7.8</v>
      </c>
      <c r="S1629" s="1" t="n">
        <v>-10.6</v>
      </c>
      <c r="T1629" s="1" t="n">
        <v>1377.1</v>
      </c>
      <c r="U1629" s="1" t="n">
        <v>1688.7</v>
      </c>
      <c r="V1629" s="1" t="s">
        <v>474</v>
      </c>
      <c r="W1629" s="1" t="s">
        <v>510</v>
      </c>
    </row>
    <row r="1630" customFormat="false" ht="15" hidden="false" customHeight="true" outlineLevel="0" collapsed="false">
      <c r="A1630" s="1" t="n">
        <v>1629</v>
      </c>
      <c r="B1630" s="24" t="s">
        <v>1571</v>
      </c>
      <c r="C1630" s="1" t="s">
        <v>29</v>
      </c>
      <c r="D1630" s="1" t="s">
        <v>122</v>
      </c>
      <c r="E1630" s="1" t="s">
        <v>128</v>
      </c>
      <c r="F1630" s="1" t="n">
        <v>1</v>
      </c>
      <c r="G1630" s="1" t="n">
        <v>3</v>
      </c>
      <c r="H1630" s="28" t="s">
        <v>246</v>
      </c>
      <c r="I1630" s="1" t="n">
        <v>2</v>
      </c>
      <c r="J1630" s="1" t="n">
        <v>1584.7</v>
      </c>
      <c r="K1630" s="1" t="n">
        <v>1561.9</v>
      </c>
      <c r="L1630" s="26" t="n">
        <v>0.461</v>
      </c>
      <c r="M1630" s="1" t="n">
        <v>26.5</v>
      </c>
      <c r="N1630" s="1" t="n">
        <v>32.8</v>
      </c>
      <c r="O1630" s="1" t="n">
        <v>1.06</v>
      </c>
      <c r="P1630" s="1" t="n">
        <v>1.35</v>
      </c>
      <c r="Q1630" s="1" t="n">
        <v>1.15</v>
      </c>
      <c r="R1630" s="1" t="n">
        <v>-12.2</v>
      </c>
      <c r="S1630" s="1" t="n">
        <v>21.7</v>
      </c>
      <c r="T1630" s="1" t="n">
        <v>1572.5</v>
      </c>
      <c r="U1630" s="1" t="n">
        <v>1583.6</v>
      </c>
      <c r="V1630" s="1" t="s">
        <v>566</v>
      </c>
      <c r="W1630" s="1" t="s">
        <v>612</v>
      </c>
    </row>
    <row r="1631" customFormat="false" ht="15" hidden="false" customHeight="true" outlineLevel="0" collapsed="false">
      <c r="A1631" s="1" t="n">
        <v>1630</v>
      </c>
      <c r="B1631" s="24" t="s">
        <v>1572</v>
      </c>
      <c r="C1631" s="1" t="s">
        <v>30</v>
      </c>
      <c r="D1631" s="1" t="s">
        <v>118</v>
      </c>
      <c r="E1631" s="1" t="s">
        <v>124</v>
      </c>
      <c r="F1631" s="1" t="n">
        <v>3</v>
      </c>
      <c r="G1631" s="1" t="n">
        <v>2</v>
      </c>
      <c r="H1631" s="27" t="s">
        <v>242</v>
      </c>
      <c r="I1631" s="1" t="n">
        <v>1</v>
      </c>
      <c r="J1631" s="1" t="n">
        <v>1577.7</v>
      </c>
      <c r="K1631" s="1" t="n">
        <v>1519.6</v>
      </c>
      <c r="L1631" s="26" t="n">
        <v>0.512</v>
      </c>
      <c r="M1631" s="1" t="n">
        <v>15</v>
      </c>
      <c r="N1631" s="1" t="n">
        <v>15</v>
      </c>
      <c r="O1631" s="1" t="n">
        <v>0.93</v>
      </c>
      <c r="P1631" s="1" t="n">
        <v>1</v>
      </c>
      <c r="Q1631" s="1" t="n">
        <v>1</v>
      </c>
      <c r="R1631" s="1" t="n">
        <v>8.8</v>
      </c>
      <c r="S1631" s="1" t="n">
        <v>-7.3</v>
      </c>
      <c r="T1631" s="1" t="n">
        <v>1586.5</v>
      </c>
      <c r="U1631" s="1" t="n">
        <v>1512.2</v>
      </c>
      <c r="V1631" s="1" t="s">
        <v>529</v>
      </c>
      <c r="W1631" s="1" t="s">
        <v>746</v>
      </c>
    </row>
    <row r="1632" customFormat="false" ht="15" hidden="false" customHeight="true" outlineLevel="0" collapsed="false">
      <c r="A1632" s="1" t="n">
        <v>1631</v>
      </c>
      <c r="B1632" s="24" t="s">
        <v>1573</v>
      </c>
      <c r="C1632" s="1" t="s">
        <v>31</v>
      </c>
      <c r="D1632" s="1" t="s">
        <v>169</v>
      </c>
      <c r="E1632" s="1" t="s">
        <v>177</v>
      </c>
      <c r="F1632" s="1" t="n">
        <v>1</v>
      </c>
      <c r="G1632" s="1" t="n">
        <v>1</v>
      </c>
      <c r="H1632" s="25" t="s">
        <v>239</v>
      </c>
      <c r="I1632" s="1" t="n">
        <v>0</v>
      </c>
      <c r="J1632" s="1" t="n">
        <v>1662</v>
      </c>
      <c r="K1632" s="1" t="n">
        <v>1645.7</v>
      </c>
      <c r="L1632" s="26" t="n">
        <v>0.452</v>
      </c>
      <c r="M1632" s="1" t="n">
        <v>19.8</v>
      </c>
      <c r="N1632" s="1" t="n">
        <v>23</v>
      </c>
      <c r="O1632" s="1" t="n">
        <v>1</v>
      </c>
      <c r="P1632" s="1" t="n">
        <v>0.9</v>
      </c>
      <c r="Q1632" s="1" t="n">
        <v>1</v>
      </c>
      <c r="R1632" s="1" t="n">
        <v>1</v>
      </c>
      <c r="S1632" s="1" t="n">
        <v>-1.1</v>
      </c>
      <c r="T1632" s="1" t="n">
        <v>1662.9</v>
      </c>
      <c r="U1632" s="1" t="n">
        <v>1644.5</v>
      </c>
      <c r="V1632" s="1" t="s">
        <v>519</v>
      </c>
      <c r="W1632" s="1" t="s">
        <v>708</v>
      </c>
    </row>
    <row r="1633" customFormat="false" ht="15" hidden="false" customHeight="true" outlineLevel="0" collapsed="false">
      <c r="A1633" s="1" t="n">
        <v>1632</v>
      </c>
      <c r="B1633" s="24" t="s">
        <v>1574</v>
      </c>
      <c r="C1633" s="1" t="s">
        <v>32</v>
      </c>
      <c r="D1633" s="1" t="s">
        <v>15</v>
      </c>
      <c r="E1633" s="1" t="s">
        <v>183</v>
      </c>
      <c r="F1633" s="1" t="n">
        <v>2</v>
      </c>
      <c r="G1633" s="1" t="n">
        <v>0</v>
      </c>
      <c r="H1633" s="27" t="s">
        <v>242</v>
      </c>
      <c r="I1633" s="1" t="n">
        <v>2</v>
      </c>
      <c r="J1633" s="1" t="n">
        <v>1777.9</v>
      </c>
      <c r="K1633" s="1" t="n">
        <v>1552.8</v>
      </c>
      <c r="L1633" s="26" t="n">
        <v>0.733</v>
      </c>
      <c r="M1633" s="1" t="n">
        <v>20.9</v>
      </c>
      <c r="N1633" s="1" t="n">
        <v>13.3</v>
      </c>
      <c r="O1633" s="1" t="n">
        <v>0.72</v>
      </c>
      <c r="P1633" s="1" t="n">
        <v>1</v>
      </c>
      <c r="Q1633" s="1" t="n">
        <v>1.15</v>
      </c>
      <c r="R1633" s="1" t="n">
        <v>9.8</v>
      </c>
      <c r="S1633" s="1" t="n">
        <v>-3.6</v>
      </c>
      <c r="T1633" s="1" t="n">
        <v>1787.7</v>
      </c>
      <c r="U1633" s="1" t="n">
        <v>1549.2</v>
      </c>
      <c r="V1633" s="1" t="s">
        <v>384</v>
      </c>
      <c r="W1633" s="1" t="s">
        <v>445</v>
      </c>
    </row>
    <row r="1634" customFormat="false" ht="15" hidden="false" customHeight="true" outlineLevel="0" collapsed="false">
      <c r="A1634" s="1" t="n">
        <v>1633</v>
      </c>
      <c r="B1634" s="24" t="s">
        <v>1574</v>
      </c>
      <c r="C1634" s="1" t="s">
        <v>29</v>
      </c>
      <c r="D1634" s="1" t="s">
        <v>127</v>
      </c>
      <c r="E1634" s="1" t="s">
        <v>138</v>
      </c>
      <c r="F1634" s="1" t="n">
        <v>0</v>
      </c>
      <c r="G1634" s="1" t="n">
        <v>1</v>
      </c>
      <c r="H1634" s="28" t="s">
        <v>246</v>
      </c>
      <c r="I1634" s="1" t="n">
        <v>1</v>
      </c>
      <c r="J1634" s="1" t="n">
        <v>1613.2</v>
      </c>
      <c r="K1634" s="1" t="n">
        <v>1671.6</v>
      </c>
      <c r="L1634" s="26" t="n">
        <v>0.349</v>
      </c>
      <c r="M1634" s="1" t="n">
        <v>25</v>
      </c>
      <c r="N1634" s="1" t="n">
        <v>33.1</v>
      </c>
      <c r="O1634" s="1" t="n">
        <v>0.93</v>
      </c>
      <c r="P1634" s="1" t="n">
        <v>1.35</v>
      </c>
      <c r="Q1634" s="1" t="n">
        <v>1</v>
      </c>
      <c r="R1634" s="1" t="n">
        <v>-8.7</v>
      </c>
      <c r="S1634" s="1" t="n">
        <v>14.9</v>
      </c>
      <c r="T1634" s="1" t="n">
        <v>1604.5</v>
      </c>
      <c r="U1634" s="1" t="n">
        <v>1686.5</v>
      </c>
      <c r="V1634" s="1" t="s">
        <v>797</v>
      </c>
      <c r="W1634" s="1" t="s">
        <v>606</v>
      </c>
    </row>
    <row r="1635" customFormat="false" ht="15" hidden="false" customHeight="true" outlineLevel="0" collapsed="false">
      <c r="A1635" s="1" t="n">
        <v>1634</v>
      </c>
      <c r="B1635" s="24" t="s">
        <v>1574</v>
      </c>
      <c r="C1635" s="1" t="s">
        <v>30</v>
      </c>
      <c r="D1635" s="1" t="s">
        <v>173</v>
      </c>
      <c r="E1635" s="1" t="s">
        <v>175</v>
      </c>
      <c r="F1635" s="1" t="n">
        <v>2</v>
      </c>
      <c r="G1635" s="1" t="n">
        <v>1</v>
      </c>
      <c r="H1635" s="27" t="s">
        <v>242</v>
      </c>
      <c r="I1635" s="1" t="n">
        <v>1</v>
      </c>
      <c r="J1635" s="1" t="n">
        <v>1528.1</v>
      </c>
      <c r="K1635" s="1" t="n">
        <v>1387</v>
      </c>
      <c r="L1635" s="26" t="n">
        <v>0.628</v>
      </c>
      <c r="M1635" s="1" t="n">
        <v>14</v>
      </c>
      <c r="N1635" s="1" t="n">
        <v>13.3</v>
      </c>
      <c r="O1635" s="1" t="n">
        <v>0.82</v>
      </c>
      <c r="P1635" s="1" t="n">
        <v>1</v>
      </c>
      <c r="Q1635" s="1" t="n">
        <v>1</v>
      </c>
      <c r="R1635" s="1" t="n">
        <v>6.6</v>
      </c>
      <c r="S1635" s="1" t="n">
        <v>-4.9</v>
      </c>
      <c r="T1635" s="1" t="n">
        <v>1534.7</v>
      </c>
      <c r="U1635" s="1" t="n">
        <v>1382.1</v>
      </c>
      <c r="V1635" s="1" t="s">
        <v>451</v>
      </c>
      <c r="W1635" s="1" t="s">
        <v>743</v>
      </c>
    </row>
    <row r="1636" customFormat="false" ht="15" hidden="false" customHeight="true" outlineLevel="0" collapsed="false">
      <c r="A1636" s="1" t="n">
        <v>1635</v>
      </c>
      <c r="B1636" s="24" t="s">
        <v>1574</v>
      </c>
      <c r="C1636" s="1" t="s">
        <v>30</v>
      </c>
      <c r="D1636" s="1" t="s">
        <v>117</v>
      </c>
      <c r="E1636" s="1" t="s">
        <v>181</v>
      </c>
      <c r="F1636" s="1" t="n">
        <v>0</v>
      </c>
      <c r="G1636" s="1" t="n">
        <v>1</v>
      </c>
      <c r="H1636" s="28" t="s">
        <v>246</v>
      </c>
      <c r="I1636" s="1" t="n">
        <v>1</v>
      </c>
      <c r="J1636" s="1" t="n">
        <v>1499.9</v>
      </c>
      <c r="K1636" s="1" t="n">
        <v>1632.2</v>
      </c>
      <c r="L1636" s="26" t="n">
        <v>0.259</v>
      </c>
      <c r="M1636" s="1" t="n">
        <v>19.2</v>
      </c>
      <c r="N1636" s="1" t="n">
        <v>28.5</v>
      </c>
      <c r="O1636" s="1" t="n">
        <v>0.83</v>
      </c>
      <c r="P1636" s="1" t="n">
        <v>1.35</v>
      </c>
      <c r="Q1636" s="1" t="n">
        <v>1</v>
      </c>
      <c r="R1636" s="1" t="n">
        <v>-5</v>
      </c>
      <c r="S1636" s="1" t="n">
        <v>10.2</v>
      </c>
      <c r="T1636" s="1" t="n">
        <v>1494.9</v>
      </c>
      <c r="U1636" s="1" t="n">
        <v>1642.4</v>
      </c>
      <c r="V1636" s="1" t="s">
        <v>677</v>
      </c>
      <c r="W1636" s="1" t="s">
        <v>744</v>
      </c>
    </row>
    <row r="1637" customFormat="false" ht="15" hidden="false" customHeight="true" outlineLevel="0" collapsed="false">
      <c r="A1637" s="1" t="n">
        <v>1636</v>
      </c>
      <c r="B1637" s="24" t="s">
        <v>1575</v>
      </c>
      <c r="C1637" s="1" t="s">
        <v>31</v>
      </c>
      <c r="D1637" s="1" t="s">
        <v>147</v>
      </c>
      <c r="E1637" s="1" t="s">
        <v>139</v>
      </c>
      <c r="F1637" s="1" t="n">
        <v>2</v>
      </c>
      <c r="G1637" s="1" t="n">
        <v>1</v>
      </c>
      <c r="H1637" s="27" t="s">
        <v>242</v>
      </c>
      <c r="I1637" s="1" t="n">
        <v>1</v>
      </c>
      <c r="J1637" s="1" t="n">
        <v>1437.7</v>
      </c>
      <c r="K1637" s="1" t="n">
        <v>1503.4</v>
      </c>
      <c r="L1637" s="26" t="n">
        <v>0.339</v>
      </c>
      <c r="M1637" s="1" t="n">
        <v>19.8</v>
      </c>
      <c r="N1637" s="1" t="n">
        <v>22.1</v>
      </c>
      <c r="O1637" s="1" t="n">
        <v>1.16</v>
      </c>
      <c r="P1637" s="1" t="n">
        <v>1</v>
      </c>
      <c r="Q1637" s="1" t="n">
        <v>1</v>
      </c>
      <c r="R1637" s="1" t="n">
        <v>15.1</v>
      </c>
      <c r="S1637" s="1" t="n">
        <v>-14.6</v>
      </c>
      <c r="T1637" s="1" t="n">
        <v>1452.8</v>
      </c>
      <c r="U1637" s="1" t="n">
        <v>1488.8</v>
      </c>
      <c r="V1637" s="1" t="s">
        <v>476</v>
      </c>
      <c r="W1637" s="1" t="s">
        <v>378</v>
      </c>
    </row>
    <row r="1638" customFormat="false" ht="15" hidden="false" customHeight="true" outlineLevel="0" collapsed="false">
      <c r="A1638" s="1" t="n">
        <v>1637</v>
      </c>
      <c r="B1638" s="24" t="s">
        <v>1576</v>
      </c>
      <c r="C1638" s="1" t="s">
        <v>33</v>
      </c>
      <c r="D1638" s="1" t="s">
        <v>134</v>
      </c>
      <c r="E1638" s="1" t="s">
        <v>144</v>
      </c>
      <c r="F1638" s="1" t="n">
        <v>2</v>
      </c>
      <c r="G1638" s="1" t="n">
        <v>0</v>
      </c>
      <c r="H1638" s="27" t="s">
        <v>242</v>
      </c>
      <c r="I1638" s="1" t="n">
        <v>2</v>
      </c>
      <c r="J1638" s="1" t="n">
        <v>1576.8</v>
      </c>
      <c r="K1638" s="1" t="n">
        <v>1642.4</v>
      </c>
      <c r="L1638" s="26" t="n">
        <v>0.34</v>
      </c>
      <c r="M1638" s="1" t="n">
        <v>30.8</v>
      </c>
      <c r="N1638" s="1" t="n">
        <v>28</v>
      </c>
      <c r="O1638" s="1" t="n">
        <v>1.16</v>
      </c>
      <c r="P1638" s="1" t="n">
        <v>1</v>
      </c>
      <c r="Q1638" s="1" t="n">
        <v>1.15</v>
      </c>
      <c r="R1638" s="1" t="n">
        <v>26.5</v>
      </c>
      <c r="S1638" s="1" t="n">
        <v>-18.5</v>
      </c>
      <c r="T1638" s="1" t="n">
        <v>1603.3</v>
      </c>
      <c r="U1638" s="1" t="n">
        <v>1623.9</v>
      </c>
      <c r="V1638" s="1" t="s">
        <v>779</v>
      </c>
      <c r="W1638" s="1" t="s">
        <v>689</v>
      </c>
    </row>
    <row r="1639" customFormat="false" ht="15" hidden="false" customHeight="true" outlineLevel="0" collapsed="false">
      <c r="A1639" s="1" t="n">
        <v>1638</v>
      </c>
      <c r="B1639" s="24" t="s">
        <v>1576</v>
      </c>
      <c r="C1639" s="1" t="s">
        <v>33</v>
      </c>
      <c r="D1639" s="1" t="s">
        <v>156</v>
      </c>
      <c r="E1639" s="1" t="s">
        <v>161</v>
      </c>
      <c r="F1639" s="1" t="n">
        <v>2</v>
      </c>
      <c r="G1639" s="1" t="n">
        <v>1</v>
      </c>
      <c r="H1639" s="27" t="s">
        <v>242</v>
      </c>
      <c r="I1639" s="1" t="n">
        <v>1</v>
      </c>
      <c r="J1639" s="1" t="n">
        <v>1505.7</v>
      </c>
      <c r="K1639" s="1" t="n">
        <v>1695.5</v>
      </c>
      <c r="L1639" s="26" t="n">
        <v>0.201</v>
      </c>
      <c r="M1639" s="1" t="n">
        <v>25.1</v>
      </c>
      <c r="N1639" s="1" t="n">
        <v>30.8</v>
      </c>
      <c r="O1639" s="1" t="n">
        <v>1.47</v>
      </c>
      <c r="P1639" s="1" t="n">
        <v>1</v>
      </c>
      <c r="Q1639" s="1" t="n">
        <v>1</v>
      </c>
      <c r="R1639" s="1" t="n">
        <v>22.5</v>
      </c>
      <c r="S1639" s="1" t="n">
        <v>-24.6</v>
      </c>
      <c r="T1639" s="1" t="n">
        <v>1528.3</v>
      </c>
      <c r="U1639" s="1" t="n">
        <v>1670.9</v>
      </c>
      <c r="V1639" s="1" t="s">
        <v>635</v>
      </c>
      <c r="W1639" s="1" t="s">
        <v>667</v>
      </c>
    </row>
    <row r="1640" customFormat="false" ht="15" hidden="false" customHeight="true" outlineLevel="0" collapsed="false">
      <c r="A1640" s="1" t="n">
        <v>1639</v>
      </c>
      <c r="B1640" s="24" t="s">
        <v>1576</v>
      </c>
      <c r="C1640" s="1" t="s">
        <v>33</v>
      </c>
      <c r="D1640" s="1" t="s">
        <v>154</v>
      </c>
      <c r="E1640" s="1" t="s">
        <v>159</v>
      </c>
      <c r="F1640" s="1" t="n">
        <v>1</v>
      </c>
      <c r="G1640" s="1" t="n">
        <v>1</v>
      </c>
      <c r="H1640" s="25" t="s">
        <v>239</v>
      </c>
      <c r="I1640" s="1" t="n">
        <v>0</v>
      </c>
      <c r="J1640" s="1" t="n">
        <v>1585.5</v>
      </c>
      <c r="K1640" s="1" t="n">
        <v>1510.4</v>
      </c>
      <c r="L1640" s="26" t="n">
        <v>0.536</v>
      </c>
      <c r="M1640" s="1" t="n">
        <v>15.3</v>
      </c>
      <c r="N1640" s="1" t="n">
        <v>23</v>
      </c>
      <c r="O1640" s="1" t="n">
        <v>1</v>
      </c>
      <c r="P1640" s="1" t="n">
        <v>0.9</v>
      </c>
      <c r="Q1640" s="1" t="n">
        <v>1</v>
      </c>
      <c r="R1640" s="1" t="n">
        <v>-0.6</v>
      </c>
      <c r="S1640" s="1" t="n">
        <v>0.8</v>
      </c>
      <c r="T1640" s="1" t="n">
        <v>1584.9</v>
      </c>
      <c r="U1640" s="1" t="n">
        <v>1511.2</v>
      </c>
      <c r="V1640" s="1" t="s">
        <v>615</v>
      </c>
      <c r="W1640" s="1" t="s">
        <v>653</v>
      </c>
    </row>
    <row r="1641" customFormat="false" ht="15" hidden="false" customHeight="true" outlineLevel="0" collapsed="false">
      <c r="A1641" s="1" t="n">
        <v>1640</v>
      </c>
      <c r="B1641" s="24" t="s">
        <v>1576</v>
      </c>
      <c r="C1641" s="1" t="s">
        <v>33</v>
      </c>
      <c r="D1641" s="1" t="s">
        <v>120</v>
      </c>
      <c r="E1641" s="1" t="s">
        <v>135</v>
      </c>
      <c r="F1641" s="1" t="n">
        <v>1</v>
      </c>
      <c r="G1641" s="1" t="n">
        <v>3</v>
      </c>
      <c r="H1641" s="28" t="s">
        <v>246</v>
      </c>
      <c r="I1641" s="1" t="n">
        <v>2</v>
      </c>
      <c r="J1641" s="1" t="n">
        <v>1507.7</v>
      </c>
      <c r="K1641" s="1" t="n">
        <v>1626</v>
      </c>
      <c r="L1641" s="26" t="n">
        <v>0.275</v>
      </c>
      <c r="M1641" s="1" t="n">
        <v>25.1</v>
      </c>
      <c r="N1641" s="1" t="n">
        <v>29.1</v>
      </c>
      <c r="O1641" s="1" t="n">
        <v>0.85</v>
      </c>
      <c r="P1641" s="1" t="n">
        <v>1.35</v>
      </c>
      <c r="Q1641" s="1" t="n">
        <v>1.15</v>
      </c>
      <c r="R1641" s="1" t="n">
        <v>-6.9</v>
      </c>
      <c r="S1641" s="1" t="n">
        <v>13.8</v>
      </c>
      <c r="T1641" s="1" t="n">
        <v>1500.8</v>
      </c>
      <c r="U1641" s="1" t="n">
        <v>1639.8</v>
      </c>
      <c r="V1641" s="1" t="s">
        <v>677</v>
      </c>
      <c r="W1641" s="1" t="s">
        <v>1032</v>
      </c>
    </row>
    <row r="1642" customFormat="false" ht="15" hidden="false" customHeight="true" outlineLevel="0" collapsed="false">
      <c r="A1642" s="1" t="n">
        <v>1641</v>
      </c>
      <c r="B1642" s="24" t="s">
        <v>1576</v>
      </c>
      <c r="C1642" s="1" t="s">
        <v>33</v>
      </c>
      <c r="D1642" s="1" t="s">
        <v>149</v>
      </c>
      <c r="E1642" s="1" t="s">
        <v>172</v>
      </c>
      <c r="F1642" s="1" t="n">
        <v>2</v>
      </c>
      <c r="G1642" s="1" t="n">
        <v>0</v>
      </c>
      <c r="H1642" s="27" t="s">
        <v>242</v>
      </c>
      <c r="I1642" s="1" t="n">
        <v>2</v>
      </c>
      <c r="J1642" s="1" t="n">
        <v>1652.4</v>
      </c>
      <c r="K1642" s="1" t="n">
        <v>1644.3</v>
      </c>
      <c r="L1642" s="26" t="n">
        <v>0.44</v>
      </c>
      <c r="M1642" s="1" t="n">
        <v>26.2</v>
      </c>
      <c r="N1642" s="1" t="n">
        <v>23.8</v>
      </c>
      <c r="O1642" s="1" t="n">
        <v>0.99</v>
      </c>
      <c r="P1642" s="1" t="n">
        <v>1</v>
      </c>
      <c r="Q1642" s="1" t="n">
        <v>1.15</v>
      </c>
      <c r="R1642" s="1" t="n">
        <v>19.9</v>
      </c>
      <c r="S1642" s="1" t="n">
        <v>-13.3</v>
      </c>
      <c r="T1642" s="1" t="n">
        <v>1672.3</v>
      </c>
      <c r="U1642" s="1" t="n">
        <v>1631</v>
      </c>
      <c r="V1642" s="1" t="s">
        <v>593</v>
      </c>
      <c r="W1642" s="1" t="s">
        <v>467</v>
      </c>
    </row>
    <row r="1643" customFormat="false" ht="15" hidden="false" customHeight="true" outlineLevel="0" collapsed="false">
      <c r="A1643" s="1" t="n">
        <v>1642</v>
      </c>
      <c r="B1643" s="24" t="s">
        <v>1576</v>
      </c>
      <c r="C1643" s="1" t="s">
        <v>33</v>
      </c>
      <c r="D1643" s="1" t="s">
        <v>158</v>
      </c>
      <c r="E1643" s="1" t="s">
        <v>157</v>
      </c>
      <c r="F1643" s="1" t="n">
        <v>1</v>
      </c>
      <c r="G1643" s="1" t="n">
        <v>1</v>
      </c>
      <c r="H1643" s="25" t="s">
        <v>239</v>
      </c>
      <c r="I1643" s="1" t="n">
        <v>0</v>
      </c>
      <c r="J1643" s="1" t="n">
        <v>1548.4</v>
      </c>
      <c r="K1643" s="1" t="n">
        <v>1572.4</v>
      </c>
      <c r="L1643" s="26" t="n">
        <v>0.395</v>
      </c>
      <c r="M1643" s="1" t="n">
        <v>19.6</v>
      </c>
      <c r="N1643" s="1" t="n">
        <v>25.3</v>
      </c>
      <c r="O1643" s="1" t="n">
        <v>1</v>
      </c>
      <c r="P1643" s="1" t="n">
        <v>1.15</v>
      </c>
      <c r="Q1643" s="1" t="n">
        <v>1</v>
      </c>
      <c r="R1643" s="1" t="n">
        <v>2.1</v>
      </c>
      <c r="S1643" s="1" t="n">
        <v>-2.7</v>
      </c>
      <c r="T1643" s="1" t="n">
        <v>1550.4</v>
      </c>
      <c r="U1643" s="1" t="n">
        <v>1569.7</v>
      </c>
      <c r="V1643" s="1" t="s">
        <v>676</v>
      </c>
      <c r="W1643" s="1" t="s">
        <v>553</v>
      </c>
    </row>
    <row r="1644" customFormat="false" ht="15" hidden="false" customHeight="true" outlineLevel="0" collapsed="false">
      <c r="A1644" s="1" t="n">
        <v>1643</v>
      </c>
      <c r="B1644" s="24" t="s">
        <v>1576</v>
      </c>
      <c r="C1644" s="1" t="s">
        <v>33</v>
      </c>
      <c r="D1644" s="1" t="s">
        <v>171</v>
      </c>
      <c r="E1644" s="1" t="s">
        <v>155</v>
      </c>
      <c r="F1644" s="1" t="n">
        <v>2</v>
      </c>
      <c r="G1644" s="1" t="n">
        <v>0</v>
      </c>
      <c r="H1644" s="27" t="s">
        <v>242</v>
      </c>
      <c r="I1644" s="1" t="n">
        <v>2</v>
      </c>
      <c r="J1644" s="1" t="n">
        <v>1553.2</v>
      </c>
      <c r="K1644" s="1" t="n">
        <v>1659.8</v>
      </c>
      <c r="L1644" s="26" t="n">
        <v>0.289</v>
      </c>
      <c r="M1644" s="1" t="n">
        <v>28.5</v>
      </c>
      <c r="N1644" s="1" t="n">
        <v>30.4</v>
      </c>
      <c r="O1644" s="1" t="n">
        <v>1.27</v>
      </c>
      <c r="P1644" s="1" t="n">
        <v>1</v>
      </c>
      <c r="Q1644" s="1" t="n">
        <v>1.15</v>
      </c>
      <c r="R1644" s="1" t="n">
        <v>25.9</v>
      </c>
      <c r="S1644" s="1" t="n">
        <v>-21.7</v>
      </c>
      <c r="T1644" s="1" t="n">
        <v>1579.2</v>
      </c>
      <c r="U1644" s="1" t="n">
        <v>1638.2</v>
      </c>
      <c r="V1644" s="1" t="s">
        <v>422</v>
      </c>
      <c r="W1644" s="1" t="s">
        <v>537</v>
      </c>
    </row>
    <row r="1645" customFormat="false" ht="15" hidden="false" customHeight="true" outlineLevel="0" collapsed="false">
      <c r="A1645" s="1" t="n">
        <v>1644</v>
      </c>
      <c r="B1645" s="24" t="s">
        <v>1576</v>
      </c>
      <c r="C1645" s="1" t="s">
        <v>30</v>
      </c>
      <c r="D1645" s="1" t="s">
        <v>182</v>
      </c>
      <c r="E1645" s="1" t="s">
        <v>166</v>
      </c>
      <c r="F1645" s="1" t="n">
        <v>4</v>
      </c>
      <c r="G1645" s="1" t="n">
        <v>0</v>
      </c>
      <c r="H1645" s="27" t="s">
        <v>242</v>
      </c>
      <c r="I1645" s="1" t="n">
        <v>4</v>
      </c>
      <c r="J1645" s="1" t="n">
        <v>1656.2</v>
      </c>
      <c r="K1645" s="1" t="n">
        <v>1533.2</v>
      </c>
      <c r="L1645" s="26" t="n">
        <v>0.604</v>
      </c>
      <c r="M1645" s="1" t="n">
        <v>32.1</v>
      </c>
      <c r="N1645" s="1" t="n">
        <v>24.1</v>
      </c>
      <c r="O1645" s="1" t="n">
        <v>0.85</v>
      </c>
      <c r="P1645" s="1" t="n">
        <v>1</v>
      </c>
      <c r="Q1645" s="1" t="n">
        <v>1.5</v>
      </c>
      <c r="R1645" s="1" t="n">
        <v>22.4</v>
      </c>
      <c r="S1645" s="1" t="n">
        <v>-9.6</v>
      </c>
      <c r="T1645" s="1" t="n">
        <v>1678.6</v>
      </c>
      <c r="U1645" s="1" t="n">
        <v>1523.6</v>
      </c>
      <c r="V1645" s="1" t="s">
        <v>617</v>
      </c>
      <c r="W1645" s="1" t="s">
        <v>746</v>
      </c>
    </row>
    <row r="1646" customFormat="false" ht="15" hidden="false" customHeight="true" outlineLevel="0" collapsed="false">
      <c r="A1646" s="1" t="n">
        <v>1645</v>
      </c>
      <c r="B1646" s="24" t="s">
        <v>1576</v>
      </c>
      <c r="C1646" s="1" t="s">
        <v>33</v>
      </c>
      <c r="D1646" s="1" t="s">
        <v>160</v>
      </c>
      <c r="E1646" s="1" t="s">
        <v>17</v>
      </c>
      <c r="F1646" s="1" t="n">
        <v>1</v>
      </c>
      <c r="G1646" s="1" t="n">
        <v>4</v>
      </c>
      <c r="H1646" s="28" t="s">
        <v>246</v>
      </c>
      <c r="I1646" s="1" t="n">
        <v>3</v>
      </c>
      <c r="J1646" s="1" t="n">
        <v>1396.2</v>
      </c>
      <c r="K1646" s="1" t="n">
        <v>1767.7</v>
      </c>
      <c r="L1646" s="26" t="n">
        <v>0.081</v>
      </c>
      <c r="M1646" s="1" t="n">
        <v>17</v>
      </c>
      <c r="N1646" s="1" t="n">
        <v>21.1</v>
      </c>
      <c r="O1646" s="1" t="n">
        <v>0.6</v>
      </c>
      <c r="P1646" s="1" t="n">
        <v>1.35</v>
      </c>
      <c r="Q1646" s="1" t="n">
        <v>1.3</v>
      </c>
      <c r="R1646" s="1" t="n">
        <v>-1.4</v>
      </c>
      <c r="S1646" s="1" t="n">
        <v>8</v>
      </c>
      <c r="T1646" s="1" t="n">
        <v>1394.8</v>
      </c>
      <c r="U1646" s="1" t="n">
        <v>1775.8</v>
      </c>
      <c r="V1646" s="1" t="s">
        <v>489</v>
      </c>
      <c r="W1646" s="1" t="s">
        <v>451</v>
      </c>
    </row>
    <row r="1647" customFormat="false" ht="15" hidden="false" customHeight="true" outlineLevel="0" collapsed="false">
      <c r="A1647" s="1" t="n">
        <v>1646</v>
      </c>
      <c r="B1647" s="24" t="s">
        <v>1576</v>
      </c>
      <c r="C1647" s="1" t="s">
        <v>33</v>
      </c>
      <c r="D1647" s="1" t="s">
        <v>143</v>
      </c>
      <c r="E1647" s="1" t="s">
        <v>150</v>
      </c>
      <c r="F1647" s="1" t="n">
        <v>0</v>
      </c>
      <c r="G1647" s="1" t="n">
        <v>2</v>
      </c>
      <c r="H1647" s="28" t="s">
        <v>246</v>
      </c>
      <c r="I1647" s="1" t="n">
        <v>2</v>
      </c>
      <c r="J1647" s="1" t="n">
        <v>1510.5</v>
      </c>
      <c r="K1647" s="1" t="n">
        <v>1480.8</v>
      </c>
      <c r="L1647" s="26" t="n">
        <v>0.471</v>
      </c>
      <c r="M1647" s="1" t="n">
        <v>31.7</v>
      </c>
      <c r="N1647" s="1" t="n">
        <v>32.6</v>
      </c>
      <c r="O1647" s="1" t="n">
        <v>1.07</v>
      </c>
      <c r="P1647" s="1" t="n">
        <v>1.35</v>
      </c>
      <c r="Q1647" s="1" t="n">
        <v>1.15</v>
      </c>
      <c r="R1647" s="1" t="n">
        <v>-14.9</v>
      </c>
      <c r="S1647" s="1" t="n">
        <v>21.9</v>
      </c>
      <c r="T1647" s="1" t="n">
        <v>1495.6</v>
      </c>
      <c r="U1647" s="1" t="n">
        <v>1502.7</v>
      </c>
      <c r="V1647" s="1" t="s">
        <v>800</v>
      </c>
      <c r="W1647" s="1" t="s">
        <v>487</v>
      </c>
    </row>
    <row r="1648" customFormat="false" ht="15" hidden="false" customHeight="true" outlineLevel="0" collapsed="false">
      <c r="A1648" s="1" t="n">
        <v>1647</v>
      </c>
      <c r="B1648" s="24" t="s">
        <v>1577</v>
      </c>
      <c r="C1648" s="1" t="s">
        <v>31</v>
      </c>
      <c r="D1648" s="1" t="s">
        <v>165</v>
      </c>
      <c r="E1648" s="1" t="s">
        <v>148</v>
      </c>
      <c r="F1648" s="1" t="n">
        <v>1</v>
      </c>
      <c r="G1648" s="1" t="n">
        <v>2</v>
      </c>
      <c r="H1648" s="28" t="s">
        <v>246</v>
      </c>
      <c r="I1648" s="1" t="n">
        <v>1</v>
      </c>
      <c r="J1648" s="1" t="n">
        <v>1523.1</v>
      </c>
      <c r="K1648" s="1" t="n">
        <v>1388.8</v>
      </c>
      <c r="L1648" s="26" t="n">
        <v>0.619</v>
      </c>
      <c r="M1648" s="1" t="n">
        <v>29.1</v>
      </c>
      <c r="N1648" s="1" t="n">
        <v>30.7</v>
      </c>
      <c r="O1648" s="1" t="n">
        <v>1.34</v>
      </c>
      <c r="P1648" s="1" t="n">
        <v>1.35</v>
      </c>
      <c r="Q1648" s="1" t="n">
        <v>1</v>
      </c>
      <c r="R1648" s="1" t="n">
        <v>-18</v>
      </c>
      <c r="S1648" s="1" t="n">
        <v>22</v>
      </c>
      <c r="T1648" s="1" t="n">
        <v>1505</v>
      </c>
      <c r="U1648" s="1" t="n">
        <v>1410.9</v>
      </c>
      <c r="V1648" s="1" t="s">
        <v>677</v>
      </c>
      <c r="W1648" s="1" t="s">
        <v>568</v>
      </c>
    </row>
    <row r="1649" customFormat="false" ht="15" hidden="false" customHeight="true" outlineLevel="0" collapsed="false">
      <c r="A1649" s="1" t="n">
        <v>1648</v>
      </c>
      <c r="B1649" s="24" t="s">
        <v>1578</v>
      </c>
      <c r="C1649" s="1" t="s">
        <v>29</v>
      </c>
      <c r="D1649" s="1" t="s">
        <v>132</v>
      </c>
      <c r="E1649" s="1" t="s">
        <v>162</v>
      </c>
      <c r="F1649" s="1" t="n">
        <v>2</v>
      </c>
      <c r="G1649" s="1" t="n">
        <v>0</v>
      </c>
      <c r="H1649" s="27" t="s">
        <v>242</v>
      </c>
      <c r="I1649" s="1" t="n">
        <v>2</v>
      </c>
      <c r="J1649" s="1" t="n">
        <v>1675.6</v>
      </c>
      <c r="K1649" s="1" t="n">
        <v>1649.2</v>
      </c>
      <c r="L1649" s="26" t="n">
        <v>0.466</v>
      </c>
      <c r="M1649" s="1" t="n">
        <v>28.1</v>
      </c>
      <c r="N1649" s="1" t="n">
        <v>23.2</v>
      </c>
      <c r="O1649" s="1" t="n">
        <v>0.97</v>
      </c>
      <c r="P1649" s="1" t="n">
        <v>1</v>
      </c>
      <c r="Q1649" s="1" t="n">
        <v>1.15</v>
      </c>
      <c r="R1649" s="1" t="n">
        <v>20.6</v>
      </c>
      <c r="S1649" s="1" t="n">
        <v>-12.4</v>
      </c>
      <c r="T1649" s="1" t="n">
        <v>1696.3</v>
      </c>
      <c r="U1649" s="1" t="n">
        <v>1636.8</v>
      </c>
      <c r="V1649" s="1" t="s">
        <v>617</v>
      </c>
      <c r="W1649" s="1" t="s">
        <v>537</v>
      </c>
    </row>
    <row r="1650" customFormat="false" ht="15" hidden="false" customHeight="true" outlineLevel="0" collapsed="false">
      <c r="A1650" s="1" t="n">
        <v>1649</v>
      </c>
      <c r="B1650" s="24" t="s">
        <v>1579</v>
      </c>
      <c r="C1650" s="1" t="s">
        <v>30</v>
      </c>
      <c r="D1650" s="1" t="s">
        <v>142</v>
      </c>
      <c r="E1650" s="1" t="s">
        <v>176</v>
      </c>
      <c r="F1650" s="1" t="n">
        <v>3</v>
      </c>
      <c r="G1650" s="1" t="n">
        <v>2</v>
      </c>
      <c r="H1650" s="27" t="s">
        <v>242</v>
      </c>
      <c r="I1650" s="1" t="n">
        <v>1</v>
      </c>
      <c r="J1650" s="1" t="n">
        <v>1489.9</v>
      </c>
      <c r="K1650" s="1" t="n">
        <v>1571.6</v>
      </c>
      <c r="L1650" s="26" t="n">
        <v>0.319</v>
      </c>
      <c r="M1650" s="1" t="n">
        <v>22.9</v>
      </c>
      <c r="N1650" s="1" t="n">
        <v>22.9</v>
      </c>
      <c r="O1650" s="1" t="n">
        <v>1.2</v>
      </c>
      <c r="P1650" s="1" t="n">
        <v>1</v>
      </c>
      <c r="Q1650" s="1" t="n">
        <v>1</v>
      </c>
      <c r="R1650" s="1" t="n">
        <v>17.9</v>
      </c>
      <c r="S1650" s="1" t="n">
        <v>-15.6</v>
      </c>
      <c r="T1650" s="1" t="n">
        <v>1507.7</v>
      </c>
      <c r="U1650" s="1" t="n">
        <v>1556</v>
      </c>
      <c r="V1650" s="1" t="s">
        <v>1226</v>
      </c>
      <c r="W1650" s="1" t="s">
        <v>459</v>
      </c>
    </row>
    <row r="1651" customFormat="false" ht="15" hidden="false" customHeight="true" outlineLevel="0" collapsed="false">
      <c r="A1651" s="1" t="n">
        <v>1650</v>
      </c>
      <c r="B1651" s="24" t="s">
        <v>1580</v>
      </c>
      <c r="C1651" s="1" t="s">
        <v>31</v>
      </c>
      <c r="D1651" s="1" t="s">
        <v>163</v>
      </c>
      <c r="E1651" s="1" t="s">
        <v>174</v>
      </c>
      <c r="F1651" s="1" t="n">
        <v>1</v>
      </c>
      <c r="G1651" s="1" t="n">
        <v>1</v>
      </c>
      <c r="H1651" s="25" t="s">
        <v>239</v>
      </c>
      <c r="I1651" s="1" t="n">
        <v>0</v>
      </c>
      <c r="J1651" s="1" t="n">
        <v>1483.7</v>
      </c>
      <c r="K1651" s="1" t="n">
        <v>1444.6</v>
      </c>
      <c r="L1651" s="26" t="n">
        <v>0.484</v>
      </c>
      <c r="M1651" s="1" t="n">
        <v>15.3</v>
      </c>
      <c r="N1651" s="1" t="n">
        <v>19.6</v>
      </c>
      <c r="O1651" s="1" t="n">
        <v>1</v>
      </c>
      <c r="P1651" s="1" t="n">
        <v>0.9</v>
      </c>
      <c r="Q1651" s="1" t="n">
        <v>1</v>
      </c>
      <c r="R1651" s="1" t="n">
        <v>0.2</v>
      </c>
      <c r="S1651" s="1" t="n">
        <v>-0.3</v>
      </c>
      <c r="T1651" s="1" t="n">
        <v>1484</v>
      </c>
      <c r="U1651" s="1" t="n">
        <v>1444.3</v>
      </c>
      <c r="V1651" s="1" t="s">
        <v>517</v>
      </c>
      <c r="W1651" s="1" t="s">
        <v>663</v>
      </c>
    </row>
    <row r="1652" customFormat="false" ht="15" hidden="false" customHeight="true" outlineLevel="0" collapsed="false">
      <c r="A1652" s="1" t="n">
        <v>1651</v>
      </c>
      <c r="B1652" s="24" t="s">
        <v>1581</v>
      </c>
      <c r="C1652" s="1" t="s">
        <v>29</v>
      </c>
      <c r="D1652" s="1" t="s">
        <v>126</v>
      </c>
      <c r="E1652" s="1" t="s">
        <v>179</v>
      </c>
      <c r="F1652" s="1" t="n">
        <v>2</v>
      </c>
      <c r="G1652" s="1" t="n">
        <v>2</v>
      </c>
      <c r="H1652" s="25" t="s">
        <v>239</v>
      </c>
      <c r="I1652" s="1" t="n">
        <v>0</v>
      </c>
      <c r="J1652" s="1" t="n">
        <v>1615.4</v>
      </c>
      <c r="K1652" s="1" t="n">
        <v>1410</v>
      </c>
      <c r="L1652" s="26" t="n">
        <v>0.71</v>
      </c>
      <c r="M1652" s="1" t="n">
        <v>14.5</v>
      </c>
      <c r="N1652" s="1" t="n">
        <v>18.6</v>
      </c>
      <c r="O1652" s="1" t="n">
        <v>1</v>
      </c>
      <c r="P1652" s="1" t="n">
        <v>0.9</v>
      </c>
      <c r="Q1652" s="1" t="n">
        <v>1</v>
      </c>
      <c r="R1652" s="1" t="n">
        <v>-3.1</v>
      </c>
      <c r="S1652" s="1" t="n">
        <v>3.9</v>
      </c>
      <c r="T1652" s="1" t="n">
        <v>1612.3</v>
      </c>
      <c r="U1652" s="1" t="n">
        <v>1413.9</v>
      </c>
      <c r="V1652" s="1" t="s">
        <v>836</v>
      </c>
      <c r="W1652" s="1" t="s">
        <v>546</v>
      </c>
    </row>
    <row r="1653" customFormat="false" ht="15" hidden="false" customHeight="true" outlineLevel="0" collapsed="false">
      <c r="A1653" s="1" t="n">
        <v>1652</v>
      </c>
      <c r="B1653" s="24" t="s">
        <v>1581</v>
      </c>
      <c r="C1653" s="1" t="s">
        <v>29</v>
      </c>
      <c r="D1653" s="1" t="s">
        <v>180</v>
      </c>
      <c r="E1653" s="1" t="s">
        <v>153</v>
      </c>
      <c r="F1653" s="1" t="n">
        <v>0</v>
      </c>
      <c r="G1653" s="1" t="n">
        <v>2</v>
      </c>
      <c r="H1653" s="28" t="s">
        <v>246</v>
      </c>
      <c r="I1653" s="1" t="n">
        <v>2</v>
      </c>
      <c r="J1653" s="1" t="n">
        <v>1520.4</v>
      </c>
      <c r="K1653" s="1" t="n">
        <v>1595.8</v>
      </c>
      <c r="L1653" s="26" t="n">
        <v>0.327</v>
      </c>
      <c r="M1653" s="1" t="n">
        <v>22.7</v>
      </c>
      <c r="N1653" s="1" t="n">
        <v>32.3</v>
      </c>
      <c r="O1653" s="1" t="n">
        <v>0.91</v>
      </c>
      <c r="P1653" s="1" t="n">
        <v>1.35</v>
      </c>
      <c r="Q1653" s="1" t="n">
        <v>1.15</v>
      </c>
      <c r="R1653" s="1" t="n">
        <v>-7.4</v>
      </c>
      <c r="S1653" s="1" t="n">
        <v>17</v>
      </c>
      <c r="T1653" s="1" t="n">
        <v>1513</v>
      </c>
      <c r="U1653" s="1" t="n">
        <v>1612.9</v>
      </c>
      <c r="V1653" s="1" t="s">
        <v>445</v>
      </c>
      <c r="W1653" s="1" t="s">
        <v>1226</v>
      </c>
    </row>
    <row r="1654" customFormat="false" ht="15" hidden="false" customHeight="true" outlineLevel="0" collapsed="false">
      <c r="A1654" s="1" t="n">
        <v>1653</v>
      </c>
      <c r="B1654" s="24" t="s">
        <v>1581</v>
      </c>
      <c r="C1654" s="1" t="s">
        <v>29</v>
      </c>
      <c r="D1654" s="1" t="s">
        <v>121</v>
      </c>
      <c r="E1654" s="1" t="s">
        <v>137</v>
      </c>
      <c r="F1654" s="1" t="n">
        <v>0</v>
      </c>
      <c r="G1654" s="1" t="n">
        <v>2</v>
      </c>
      <c r="H1654" s="28" t="s">
        <v>246</v>
      </c>
      <c r="I1654" s="1" t="n">
        <v>2</v>
      </c>
      <c r="J1654" s="1" t="n">
        <v>1518.7</v>
      </c>
      <c r="K1654" s="1" t="n">
        <v>1508.5</v>
      </c>
      <c r="L1654" s="26" t="n">
        <v>0.443</v>
      </c>
      <c r="M1654" s="1" t="n">
        <v>25.7</v>
      </c>
      <c r="N1654" s="1" t="n">
        <v>36.6</v>
      </c>
      <c r="O1654" s="1" t="n">
        <v>1.03</v>
      </c>
      <c r="P1654" s="1" t="n">
        <v>1.35</v>
      </c>
      <c r="Q1654" s="1" t="n">
        <v>1.15</v>
      </c>
      <c r="R1654" s="1" t="n">
        <v>-11.4</v>
      </c>
      <c r="S1654" s="1" t="n">
        <v>23.6</v>
      </c>
      <c r="T1654" s="1" t="n">
        <v>1507.4</v>
      </c>
      <c r="U1654" s="1" t="n">
        <v>1532</v>
      </c>
      <c r="V1654" s="1" t="s">
        <v>489</v>
      </c>
      <c r="W1654" s="1" t="s">
        <v>555</v>
      </c>
    </row>
    <row r="1655" customFormat="false" ht="15" hidden="false" customHeight="true" outlineLevel="0" collapsed="false">
      <c r="A1655" s="1" t="n">
        <v>1654</v>
      </c>
      <c r="B1655" s="24" t="s">
        <v>1582</v>
      </c>
      <c r="C1655" s="1" t="s">
        <v>32</v>
      </c>
      <c r="D1655" s="1" t="s">
        <v>184</v>
      </c>
      <c r="E1655" s="1" t="s">
        <v>195</v>
      </c>
      <c r="F1655" s="1" t="n">
        <v>2</v>
      </c>
      <c r="G1655" s="1" t="n">
        <v>4</v>
      </c>
      <c r="H1655" s="28" t="s">
        <v>246</v>
      </c>
      <c r="I1655" s="1" t="n">
        <v>2</v>
      </c>
      <c r="J1655" s="1" t="n">
        <v>1708.3</v>
      </c>
      <c r="K1655" s="1" t="n">
        <v>1644.2</v>
      </c>
      <c r="L1655" s="26" t="n">
        <v>0.52</v>
      </c>
      <c r="M1655" s="1" t="n">
        <v>34.2</v>
      </c>
      <c r="N1655" s="1" t="n">
        <v>39.4</v>
      </c>
      <c r="O1655" s="1" t="n">
        <v>1.16</v>
      </c>
      <c r="P1655" s="1" t="n">
        <v>1.35</v>
      </c>
      <c r="Q1655" s="1" t="n">
        <v>1.15</v>
      </c>
      <c r="R1655" s="1" t="n">
        <v>-17.8</v>
      </c>
      <c r="S1655" s="1" t="n">
        <v>28.3</v>
      </c>
      <c r="T1655" s="1" t="n">
        <v>1690.5</v>
      </c>
      <c r="U1655" s="1" t="n">
        <v>1672.6</v>
      </c>
      <c r="V1655" s="1" t="s">
        <v>691</v>
      </c>
      <c r="W1655" s="1" t="s">
        <v>557</v>
      </c>
    </row>
    <row r="1656" customFormat="false" ht="15" hidden="false" customHeight="true" outlineLevel="0" collapsed="false">
      <c r="A1656" s="1" t="n">
        <v>1655</v>
      </c>
      <c r="B1656" s="24" t="s">
        <v>1583</v>
      </c>
      <c r="C1656" s="1" t="s">
        <v>30</v>
      </c>
      <c r="D1656" s="1" t="s">
        <v>16</v>
      </c>
      <c r="E1656" s="1" t="s">
        <v>18</v>
      </c>
      <c r="F1656" s="1" t="n">
        <v>4</v>
      </c>
      <c r="G1656" s="1" t="n">
        <v>3</v>
      </c>
      <c r="H1656" s="27" t="s">
        <v>242</v>
      </c>
      <c r="I1656" s="1" t="n">
        <v>1</v>
      </c>
      <c r="J1656" s="1" t="n">
        <v>1771.9</v>
      </c>
      <c r="K1656" s="1" t="n">
        <v>1713.6</v>
      </c>
      <c r="L1656" s="26" t="n">
        <v>0.512</v>
      </c>
      <c r="M1656" s="1" t="n">
        <v>20.3</v>
      </c>
      <c r="N1656" s="1" t="n">
        <v>20.3</v>
      </c>
      <c r="O1656" s="1" t="n">
        <v>0.93</v>
      </c>
      <c r="P1656" s="1" t="n">
        <v>1</v>
      </c>
      <c r="Q1656" s="1" t="n">
        <v>1</v>
      </c>
      <c r="R1656" s="1" t="n">
        <v>11.9</v>
      </c>
      <c r="S1656" s="1" t="n">
        <v>-9.9</v>
      </c>
      <c r="T1656" s="1" t="n">
        <v>1783.8</v>
      </c>
      <c r="U1656" s="1" t="n">
        <v>1703.7</v>
      </c>
      <c r="V1656" s="1" t="s">
        <v>431</v>
      </c>
      <c r="W1656" s="1" t="s">
        <v>618</v>
      </c>
    </row>
    <row r="1657" customFormat="false" ht="15" hidden="false" customHeight="true" outlineLevel="0" collapsed="false">
      <c r="A1657" s="1" t="n">
        <v>1656</v>
      </c>
      <c r="B1657" s="24" t="s">
        <v>1584</v>
      </c>
      <c r="C1657" s="1" t="s">
        <v>29</v>
      </c>
      <c r="D1657" s="1" t="s">
        <v>21</v>
      </c>
      <c r="E1657" s="1" t="s">
        <v>130</v>
      </c>
      <c r="F1657" s="1" t="n">
        <v>2</v>
      </c>
      <c r="G1657" s="1" t="n">
        <v>2</v>
      </c>
      <c r="H1657" s="25" t="s">
        <v>239</v>
      </c>
      <c r="I1657" s="1" t="n">
        <v>0</v>
      </c>
      <c r="J1657" s="1" t="n">
        <v>1745.8</v>
      </c>
      <c r="K1657" s="1" t="n">
        <v>1672.1</v>
      </c>
      <c r="L1657" s="26" t="n">
        <v>0.534</v>
      </c>
      <c r="M1657" s="1" t="n">
        <v>18.8</v>
      </c>
      <c r="N1657" s="1" t="n">
        <v>21.9</v>
      </c>
      <c r="O1657" s="1" t="n">
        <v>1</v>
      </c>
      <c r="P1657" s="1" t="n">
        <v>0.9</v>
      </c>
      <c r="Q1657" s="1" t="n">
        <v>1</v>
      </c>
      <c r="R1657" s="1" t="n">
        <v>-0.6</v>
      </c>
      <c r="S1657" s="1" t="n">
        <v>0.7</v>
      </c>
      <c r="T1657" s="1" t="n">
        <v>1745.2</v>
      </c>
      <c r="U1657" s="1" t="n">
        <v>1672.8</v>
      </c>
      <c r="V1657" s="1" t="s">
        <v>652</v>
      </c>
      <c r="W1657" s="1" t="s">
        <v>694</v>
      </c>
    </row>
    <row r="1658" customFormat="false" ht="15" hidden="false" customHeight="true" outlineLevel="0" collapsed="false">
      <c r="A1658" s="1" t="n">
        <v>1657</v>
      </c>
      <c r="B1658" s="24" t="s">
        <v>1584</v>
      </c>
      <c r="C1658" s="1" t="s">
        <v>32</v>
      </c>
      <c r="D1658" s="1" t="s">
        <v>196</v>
      </c>
      <c r="E1658" s="1" t="s">
        <v>198</v>
      </c>
      <c r="F1658" s="1" t="n">
        <v>2</v>
      </c>
      <c r="G1658" s="1" t="n">
        <v>2</v>
      </c>
      <c r="H1658" s="25" t="s">
        <v>239</v>
      </c>
      <c r="I1658" s="1" t="n">
        <v>0</v>
      </c>
      <c r="J1658" s="1" t="n">
        <v>1638.2</v>
      </c>
      <c r="K1658" s="1" t="n">
        <v>1514.7</v>
      </c>
      <c r="L1658" s="26" t="n">
        <v>0.604</v>
      </c>
      <c r="M1658" s="1" t="n">
        <v>17.1</v>
      </c>
      <c r="N1658" s="1" t="n">
        <v>21.9</v>
      </c>
      <c r="O1658" s="1" t="n">
        <v>1</v>
      </c>
      <c r="P1658" s="1" t="n">
        <v>0.9</v>
      </c>
      <c r="Q1658" s="1" t="n">
        <v>1</v>
      </c>
      <c r="R1658" s="1" t="n">
        <v>-1.8</v>
      </c>
      <c r="S1658" s="1" t="n">
        <v>2.3</v>
      </c>
      <c r="T1658" s="1" t="n">
        <v>1636.4</v>
      </c>
      <c r="U1658" s="1" t="n">
        <v>1517</v>
      </c>
      <c r="V1658" s="1" t="s">
        <v>711</v>
      </c>
      <c r="W1658" s="1" t="s">
        <v>1242</v>
      </c>
    </row>
    <row r="1659" customFormat="false" ht="15" hidden="false" customHeight="true" outlineLevel="0" collapsed="false">
      <c r="A1659" s="1" t="n">
        <v>1658</v>
      </c>
      <c r="B1659" s="24" t="s">
        <v>1585</v>
      </c>
      <c r="C1659" s="1" t="s">
        <v>31</v>
      </c>
      <c r="D1659" s="1" t="s">
        <v>146</v>
      </c>
      <c r="E1659" s="1" t="s">
        <v>19</v>
      </c>
      <c r="F1659" s="1" t="n">
        <v>0</v>
      </c>
      <c r="G1659" s="1" t="n">
        <v>2</v>
      </c>
      <c r="H1659" s="28" t="s">
        <v>246</v>
      </c>
      <c r="I1659" s="1" t="n">
        <v>2</v>
      </c>
      <c r="J1659" s="1" t="n">
        <v>1557.2</v>
      </c>
      <c r="K1659" s="1" t="n">
        <v>1703.9</v>
      </c>
      <c r="L1659" s="26" t="n">
        <v>0.244</v>
      </c>
      <c r="M1659" s="1" t="n">
        <v>24.1</v>
      </c>
      <c r="N1659" s="1" t="n">
        <v>29.2</v>
      </c>
      <c r="O1659" s="1" t="n">
        <v>0.82</v>
      </c>
      <c r="P1659" s="1" t="n">
        <v>1.35</v>
      </c>
      <c r="Q1659" s="1" t="n">
        <v>1.15</v>
      </c>
      <c r="R1659" s="1" t="n">
        <v>-5.9</v>
      </c>
      <c r="S1659" s="1" t="n">
        <v>12.9</v>
      </c>
      <c r="T1659" s="1" t="n">
        <v>1551.4</v>
      </c>
      <c r="U1659" s="1" t="n">
        <v>1716.9</v>
      </c>
      <c r="V1659" s="1" t="s">
        <v>417</v>
      </c>
      <c r="W1659" s="1" t="s">
        <v>635</v>
      </c>
    </row>
    <row r="1660" customFormat="false" ht="15" hidden="false" customHeight="true" outlineLevel="0" collapsed="false">
      <c r="A1660" s="1" t="n">
        <v>1659</v>
      </c>
      <c r="B1660" s="24" t="s">
        <v>1586</v>
      </c>
      <c r="C1660" s="1" t="s">
        <v>30</v>
      </c>
      <c r="D1660" s="1" t="s">
        <v>114</v>
      </c>
      <c r="E1660" s="1" t="s">
        <v>119</v>
      </c>
      <c r="F1660" s="1" t="n">
        <v>1</v>
      </c>
      <c r="G1660" s="1" t="n">
        <v>0</v>
      </c>
      <c r="H1660" s="27" t="s">
        <v>242</v>
      </c>
      <c r="I1660" s="1" t="n">
        <v>1</v>
      </c>
      <c r="J1660" s="1" t="n">
        <v>1652.7</v>
      </c>
      <c r="K1660" s="1" t="n">
        <v>1521.4</v>
      </c>
      <c r="L1660" s="26" t="n">
        <v>0.615</v>
      </c>
      <c r="M1660" s="1" t="n">
        <v>19.2</v>
      </c>
      <c r="N1660" s="1" t="n">
        <v>16.7</v>
      </c>
      <c r="O1660" s="1" t="n">
        <v>0.84</v>
      </c>
      <c r="P1660" s="1" t="n">
        <v>1</v>
      </c>
      <c r="Q1660" s="1" t="n">
        <v>1</v>
      </c>
      <c r="R1660" s="1" t="n">
        <v>9.3</v>
      </c>
      <c r="S1660" s="1" t="n">
        <v>-6.4</v>
      </c>
      <c r="T1660" s="1" t="n">
        <v>1662.1</v>
      </c>
      <c r="U1660" s="1" t="n">
        <v>1515</v>
      </c>
      <c r="V1660" s="1" t="s">
        <v>617</v>
      </c>
      <c r="W1660" s="1" t="s">
        <v>809</v>
      </c>
    </row>
    <row r="1661" customFormat="false" ht="15" hidden="false" customHeight="true" outlineLevel="0" collapsed="false">
      <c r="A1661" s="1" t="n">
        <v>1660</v>
      </c>
      <c r="B1661" s="24" t="s">
        <v>1587</v>
      </c>
      <c r="C1661" s="1" t="s">
        <v>32</v>
      </c>
      <c r="D1661" s="1" t="s">
        <v>190</v>
      </c>
      <c r="E1661" s="1" t="s">
        <v>191</v>
      </c>
      <c r="F1661" s="1" t="n">
        <v>4</v>
      </c>
      <c r="G1661" s="1" t="n">
        <v>0</v>
      </c>
      <c r="H1661" s="27" t="s">
        <v>242</v>
      </c>
      <c r="I1661" s="1" t="n">
        <v>4</v>
      </c>
      <c r="J1661" s="1" t="n">
        <v>1559.7</v>
      </c>
      <c r="K1661" s="1" t="n">
        <v>1564.9</v>
      </c>
      <c r="L1661" s="26" t="n">
        <v>0.421</v>
      </c>
      <c r="M1661" s="1" t="n">
        <v>34.9</v>
      </c>
      <c r="N1661" s="1" t="n">
        <v>24.5</v>
      </c>
      <c r="O1661" s="1" t="n">
        <v>1.01</v>
      </c>
      <c r="P1661" s="1" t="n">
        <v>1</v>
      </c>
      <c r="Q1661" s="1" t="n">
        <v>1.5</v>
      </c>
      <c r="R1661" s="1" t="n">
        <v>30.7</v>
      </c>
      <c r="S1661" s="1" t="n">
        <v>-14.2</v>
      </c>
      <c r="T1661" s="1" t="n">
        <v>1590.4</v>
      </c>
      <c r="U1661" s="1" t="n">
        <v>1550.7</v>
      </c>
      <c r="V1661" s="1" t="s">
        <v>953</v>
      </c>
      <c r="W1661" s="1" t="s">
        <v>459</v>
      </c>
    </row>
    <row r="1662" customFormat="false" ht="15" hidden="false" customHeight="true" outlineLevel="0" collapsed="false">
      <c r="A1662" s="1" t="n">
        <v>1661</v>
      </c>
      <c r="B1662" s="24" t="s">
        <v>1588</v>
      </c>
      <c r="C1662" s="1" t="s">
        <v>31</v>
      </c>
      <c r="D1662" s="1" t="s">
        <v>22</v>
      </c>
      <c r="E1662" s="1" t="s">
        <v>136</v>
      </c>
      <c r="F1662" s="1" t="n">
        <v>2</v>
      </c>
      <c r="G1662" s="1" t="n">
        <v>2</v>
      </c>
      <c r="H1662" s="25" t="s">
        <v>239</v>
      </c>
      <c r="I1662" s="1" t="n">
        <v>0</v>
      </c>
      <c r="J1662" s="1" t="n">
        <v>1724.8</v>
      </c>
      <c r="K1662" s="1" t="n">
        <v>1516.7</v>
      </c>
      <c r="L1662" s="26" t="n">
        <v>0.713</v>
      </c>
      <c r="M1662" s="1" t="n">
        <v>19.7</v>
      </c>
      <c r="N1662" s="1" t="n">
        <v>18.6</v>
      </c>
      <c r="O1662" s="1" t="n">
        <v>1</v>
      </c>
      <c r="P1662" s="1" t="n">
        <v>0.9</v>
      </c>
      <c r="Q1662" s="1" t="n">
        <v>1</v>
      </c>
      <c r="R1662" s="1" t="n">
        <v>-4.2</v>
      </c>
      <c r="S1662" s="1" t="n">
        <v>4</v>
      </c>
      <c r="T1662" s="1" t="n">
        <v>1720.7</v>
      </c>
      <c r="U1662" s="1" t="n">
        <v>1520.7</v>
      </c>
      <c r="V1662" s="1" t="s">
        <v>510</v>
      </c>
      <c r="W1662" s="1" t="s">
        <v>517</v>
      </c>
    </row>
    <row r="1663" customFormat="false" ht="15" hidden="false" customHeight="true" outlineLevel="0" collapsed="false">
      <c r="A1663" s="1" t="n">
        <v>1662</v>
      </c>
      <c r="B1663" s="24" t="s">
        <v>1589</v>
      </c>
      <c r="C1663" s="1" t="s">
        <v>30</v>
      </c>
      <c r="D1663" s="1" t="s">
        <v>116</v>
      </c>
      <c r="E1663" s="1" t="s">
        <v>141</v>
      </c>
      <c r="F1663" s="1" t="n">
        <v>1</v>
      </c>
      <c r="G1663" s="1" t="n">
        <v>1</v>
      </c>
      <c r="H1663" s="25" t="s">
        <v>239</v>
      </c>
      <c r="I1663" s="1" t="n">
        <v>0</v>
      </c>
      <c r="J1663" s="1" t="n">
        <v>1646.3</v>
      </c>
      <c r="K1663" s="1" t="n">
        <v>1538.2</v>
      </c>
      <c r="L1663" s="26" t="n">
        <v>0.583</v>
      </c>
      <c r="M1663" s="1" t="n">
        <v>19.8</v>
      </c>
      <c r="N1663" s="1" t="n">
        <v>25.3</v>
      </c>
      <c r="O1663" s="1" t="n">
        <v>1</v>
      </c>
      <c r="P1663" s="1" t="n">
        <v>0.9</v>
      </c>
      <c r="Q1663" s="1" t="n">
        <v>1</v>
      </c>
      <c r="R1663" s="1" t="n">
        <v>-1.6</v>
      </c>
      <c r="S1663" s="1" t="n">
        <v>2.1</v>
      </c>
      <c r="T1663" s="1" t="n">
        <v>1644.7</v>
      </c>
      <c r="U1663" s="1" t="n">
        <v>1540.3</v>
      </c>
      <c r="V1663" s="1" t="s">
        <v>498</v>
      </c>
      <c r="W1663" s="1" t="s">
        <v>652</v>
      </c>
    </row>
    <row r="1664" customFormat="false" ht="15" hidden="false" customHeight="true" outlineLevel="0" collapsed="false">
      <c r="A1664" s="1" t="n">
        <v>1663</v>
      </c>
      <c r="B1664" s="24" t="s">
        <v>1590</v>
      </c>
      <c r="C1664" s="1" t="s">
        <v>31</v>
      </c>
      <c r="D1664" s="1" t="s">
        <v>170</v>
      </c>
      <c r="E1664" s="1" t="s">
        <v>140</v>
      </c>
      <c r="F1664" s="1" t="n">
        <v>2</v>
      </c>
      <c r="G1664" s="1" t="n">
        <v>1</v>
      </c>
      <c r="H1664" s="27" t="s">
        <v>242</v>
      </c>
      <c r="I1664" s="1" t="n">
        <v>1</v>
      </c>
      <c r="J1664" s="1" t="n">
        <v>1453.7</v>
      </c>
      <c r="K1664" s="1" t="n">
        <v>1631.5</v>
      </c>
      <c r="L1664" s="26" t="n">
        <v>0.212</v>
      </c>
      <c r="M1664" s="1" t="n">
        <v>28.9</v>
      </c>
      <c r="N1664" s="1" t="n">
        <v>27.4</v>
      </c>
      <c r="O1664" s="1" t="n">
        <v>1.44</v>
      </c>
      <c r="P1664" s="1" t="n">
        <v>1</v>
      </c>
      <c r="Q1664" s="1" t="n">
        <v>1</v>
      </c>
      <c r="R1664" s="1" t="n">
        <v>25.6</v>
      </c>
      <c r="S1664" s="1" t="n">
        <v>-21.6</v>
      </c>
      <c r="T1664" s="1" t="n">
        <v>1479.3</v>
      </c>
      <c r="U1664" s="1" t="n">
        <v>1609.9</v>
      </c>
      <c r="V1664" s="1" t="s">
        <v>724</v>
      </c>
      <c r="W1664" s="1" t="s">
        <v>562</v>
      </c>
    </row>
    <row r="1665" customFormat="false" ht="15" hidden="false" customHeight="true" outlineLevel="0" collapsed="false">
      <c r="A1665" s="1" t="n">
        <v>1664</v>
      </c>
      <c r="B1665" s="24" t="s">
        <v>1591</v>
      </c>
      <c r="C1665" s="1" t="s">
        <v>31</v>
      </c>
      <c r="D1665" s="1" t="s">
        <v>24</v>
      </c>
      <c r="E1665" s="1" t="s">
        <v>20</v>
      </c>
      <c r="F1665" s="1" t="n">
        <v>2</v>
      </c>
      <c r="G1665" s="1" t="n">
        <v>1</v>
      </c>
      <c r="H1665" s="27" t="s">
        <v>242</v>
      </c>
      <c r="I1665" s="1" t="n">
        <v>1</v>
      </c>
      <c r="J1665" s="1" t="n">
        <v>1709.7</v>
      </c>
      <c r="K1665" s="1" t="n">
        <v>1705.5</v>
      </c>
      <c r="L1665" s="26" t="n">
        <v>0.435</v>
      </c>
      <c r="M1665" s="1" t="n">
        <v>21.9</v>
      </c>
      <c r="N1665" s="1" t="n">
        <v>20.8</v>
      </c>
      <c r="O1665" s="1" t="n">
        <v>0.99</v>
      </c>
      <c r="P1665" s="1" t="n">
        <v>1</v>
      </c>
      <c r="Q1665" s="1" t="n">
        <v>1</v>
      </c>
      <c r="R1665" s="1" t="n">
        <v>14.6</v>
      </c>
      <c r="S1665" s="1" t="n">
        <v>-11.8</v>
      </c>
      <c r="T1665" s="1" t="n">
        <v>1724.3</v>
      </c>
      <c r="U1665" s="1" t="n">
        <v>1693.7</v>
      </c>
      <c r="V1665" s="1" t="s">
        <v>522</v>
      </c>
      <c r="W1665" s="1" t="s">
        <v>537</v>
      </c>
    </row>
    <row r="1666" customFormat="false" ht="15" hidden="false" customHeight="true" outlineLevel="0" collapsed="false">
      <c r="A1666" s="1" t="n">
        <v>1665</v>
      </c>
      <c r="B1666" s="24" t="s">
        <v>1592</v>
      </c>
      <c r="C1666" s="1" t="s">
        <v>30</v>
      </c>
      <c r="D1666" s="1" t="s">
        <v>175</v>
      </c>
      <c r="E1666" s="1" t="s">
        <v>117</v>
      </c>
      <c r="F1666" s="1" t="n">
        <v>0</v>
      </c>
      <c r="G1666" s="1" t="n">
        <v>1</v>
      </c>
      <c r="H1666" s="28" t="s">
        <v>246</v>
      </c>
      <c r="I1666" s="1" t="n">
        <v>1</v>
      </c>
      <c r="J1666" s="1" t="n">
        <v>1382.1</v>
      </c>
      <c r="K1666" s="1" t="n">
        <v>1494.9</v>
      </c>
      <c r="L1666" s="26" t="n">
        <v>0.281</v>
      </c>
      <c r="M1666" s="1" t="n">
        <v>19.7</v>
      </c>
      <c r="N1666" s="1" t="n">
        <v>22.7</v>
      </c>
      <c r="O1666" s="1" t="n">
        <v>0.86</v>
      </c>
      <c r="P1666" s="1" t="n">
        <v>1.35</v>
      </c>
      <c r="Q1666" s="1" t="n">
        <v>1</v>
      </c>
      <c r="R1666" s="1" t="n">
        <v>-5.5</v>
      </c>
      <c r="S1666" s="1" t="n">
        <v>8.6</v>
      </c>
      <c r="T1666" s="1" t="n">
        <v>1376.5</v>
      </c>
      <c r="U1666" s="1" t="n">
        <v>1503.6</v>
      </c>
      <c r="V1666" s="1" t="s">
        <v>743</v>
      </c>
      <c r="W1666" s="1" t="s">
        <v>454</v>
      </c>
    </row>
    <row r="1667" customFormat="false" ht="15" hidden="false" customHeight="true" outlineLevel="0" collapsed="false">
      <c r="A1667" s="1" t="n">
        <v>1666</v>
      </c>
      <c r="B1667" s="24" t="s">
        <v>1593</v>
      </c>
      <c r="C1667" s="1" t="s">
        <v>30</v>
      </c>
      <c r="D1667" s="1" t="s">
        <v>166</v>
      </c>
      <c r="E1667" s="1" t="s">
        <v>118</v>
      </c>
      <c r="F1667" s="1" t="n">
        <v>0</v>
      </c>
      <c r="G1667" s="1" t="n">
        <v>1</v>
      </c>
      <c r="H1667" s="28" t="s">
        <v>246</v>
      </c>
      <c r="I1667" s="1" t="n">
        <v>1</v>
      </c>
      <c r="J1667" s="1" t="n">
        <v>1523.6</v>
      </c>
      <c r="K1667" s="1" t="n">
        <v>1586.5</v>
      </c>
      <c r="L1667" s="26" t="n">
        <v>0.343</v>
      </c>
      <c r="M1667" s="1" t="n">
        <v>21.1</v>
      </c>
      <c r="N1667" s="1" t="n">
        <v>24.3</v>
      </c>
      <c r="O1667" s="1" t="n">
        <v>0.92</v>
      </c>
      <c r="P1667" s="1" t="n">
        <v>1.35</v>
      </c>
      <c r="Q1667" s="1" t="n">
        <v>1</v>
      </c>
      <c r="R1667" s="1" t="n">
        <v>-7.3</v>
      </c>
      <c r="S1667" s="1" t="n">
        <v>10.8</v>
      </c>
      <c r="T1667" s="1" t="n">
        <v>1516.4</v>
      </c>
      <c r="U1667" s="1" t="n">
        <v>1597.2</v>
      </c>
      <c r="V1667" s="1" t="s">
        <v>441</v>
      </c>
      <c r="W1667" s="1" t="s">
        <v>460</v>
      </c>
    </row>
    <row r="1668" customFormat="false" ht="15" hidden="false" customHeight="true" outlineLevel="0" collapsed="false">
      <c r="A1668" s="1" t="n">
        <v>1667</v>
      </c>
      <c r="B1668" s="24" t="s">
        <v>1594</v>
      </c>
      <c r="C1668" s="1" t="s">
        <v>30</v>
      </c>
      <c r="D1668" s="1" t="s">
        <v>124</v>
      </c>
      <c r="E1668" s="1" t="s">
        <v>123</v>
      </c>
      <c r="F1668" s="1" t="n">
        <v>1</v>
      </c>
      <c r="G1668" s="1" t="n">
        <v>0</v>
      </c>
      <c r="H1668" s="27" t="s">
        <v>242</v>
      </c>
      <c r="I1668" s="1" t="n">
        <v>1</v>
      </c>
      <c r="J1668" s="1" t="n">
        <v>1512.2</v>
      </c>
      <c r="K1668" s="1" t="n">
        <v>1506</v>
      </c>
      <c r="L1668" s="26" t="n">
        <v>0.437</v>
      </c>
      <c r="M1668" s="1" t="n">
        <v>19.4</v>
      </c>
      <c r="N1668" s="1" t="n">
        <v>16.9</v>
      </c>
      <c r="O1668" s="1" t="n">
        <v>0.99</v>
      </c>
      <c r="P1668" s="1" t="n">
        <v>1</v>
      </c>
      <c r="Q1668" s="1" t="n">
        <v>1</v>
      </c>
      <c r="R1668" s="1" t="n">
        <v>12.9</v>
      </c>
      <c r="S1668" s="1" t="n">
        <v>-9.5</v>
      </c>
      <c r="T1668" s="1" t="n">
        <v>1525.1</v>
      </c>
      <c r="U1668" s="1" t="n">
        <v>1496.5</v>
      </c>
      <c r="V1668" s="1" t="s">
        <v>405</v>
      </c>
      <c r="W1668" s="1" t="s">
        <v>532</v>
      </c>
    </row>
    <row r="1669" customFormat="false" ht="15" hidden="false" customHeight="true" outlineLevel="0" collapsed="false">
      <c r="A1669" s="1" t="n">
        <v>1668</v>
      </c>
      <c r="B1669" s="24" t="s">
        <v>1595</v>
      </c>
      <c r="C1669" s="1" t="s">
        <v>30</v>
      </c>
      <c r="D1669" s="1" t="s">
        <v>119</v>
      </c>
      <c r="E1669" s="1" t="s">
        <v>151</v>
      </c>
      <c r="F1669" s="1" t="n">
        <v>1</v>
      </c>
      <c r="G1669" s="1" t="n">
        <v>0</v>
      </c>
      <c r="H1669" s="27" t="s">
        <v>242</v>
      </c>
      <c r="I1669" s="1" t="n">
        <v>1</v>
      </c>
      <c r="J1669" s="1" t="n">
        <v>1515</v>
      </c>
      <c r="K1669" s="1" t="n">
        <v>1607.9</v>
      </c>
      <c r="L1669" s="26" t="n">
        <v>0.305</v>
      </c>
      <c r="M1669" s="1" t="n">
        <v>28.3</v>
      </c>
      <c r="N1669" s="1" t="n">
        <v>27.1</v>
      </c>
      <c r="O1669" s="1" t="n">
        <v>1.23</v>
      </c>
      <c r="P1669" s="1" t="n">
        <v>1</v>
      </c>
      <c r="Q1669" s="1" t="n">
        <v>1</v>
      </c>
      <c r="R1669" s="1" t="n">
        <v>22.5</v>
      </c>
      <c r="S1669" s="1" t="n">
        <v>-18.8</v>
      </c>
      <c r="T1669" s="1" t="n">
        <v>1537.5</v>
      </c>
      <c r="U1669" s="1" t="n">
        <v>1589.1</v>
      </c>
      <c r="V1669" s="1" t="s">
        <v>791</v>
      </c>
      <c r="W1669" s="1" t="s">
        <v>667</v>
      </c>
    </row>
    <row r="1670" customFormat="false" ht="15" hidden="false" customHeight="true" outlineLevel="0" collapsed="false">
      <c r="A1670" s="1" t="n">
        <v>1669</v>
      </c>
      <c r="B1670" s="24" t="s">
        <v>1595</v>
      </c>
      <c r="C1670" s="1" t="s">
        <v>30</v>
      </c>
      <c r="D1670" s="1" t="s">
        <v>181</v>
      </c>
      <c r="E1670" s="1" t="s">
        <v>142</v>
      </c>
      <c r="F1670" s="1" t="n">
        <v>3</v>
      </c>
      <c r="G1670" s="1" t="n">
        <v>0</v>
      </c>
      <c r="H1670" s="27" t="s">
        <v>242</v>
      </c>
      <c r="I1670" s="1" t="n">
        <v>3</v>
      </c>
      <c r="J1670" s="1" t="n">
        <v>1642.4</v>
      </c>
      <c r="K1670" s="1" t="n">
        <v>1507.7</v>
      </c>
      <c r="L1670" s="26" t="n">
        <v>0.619</v>
      </c>
      <c r="M1670" s="1" t="n">
        <v>27.4</v>
      </c>
      <c r="N1670" s="1" t="n">
        <v>20.5</v>
      </c>
      <c r="O1670" s="1" t="n">
        <v>0.83</v>
      </c>
      <c r="P1670" s="1" t="n">
        <v>1</v>
      </c>
      <c r="Q1670" s="1" t="n">
        <v>1.3</v>
      </c>
      <c r="R1670" s="1" t="n">
        <v>18.6</v>
      </c>
      <c r="S1670" s="1" t="n">
        <v>-7.8</v>
      </c>
      <c r="T1670" s="1" t="n">
        <v>1661</v>
      </c>
      <c r="U1670" s="1" t="n">
        <v>1499.9</v>
      </c>
      <c r="V1670" s="1" t="s">
        <v>629</v>
      </c>
      <c r="W1670" s="1" t="s">
        <v>740</v>
      </c>
    </row>
    <row r="1671" customFormat="false" ht="15" hidden="false" customHeight="true" outlineLevel="0" collapsed="false">
      <c r="A1671" s="1" t="n">
        <v>1670</v>
      </c>
      <c r="B1671" s="24" t="s">
        <v>1596</v>
      </c>
      <c r="C1671" s="1" t="s">
        <v>30</v>
      </c>
      <c r="D1671" s="1" t="s">
        <v>18</v>
      </c>
      <c r="E1671" s="1" t="s">
        <v>173</v>
      </c>
      <c r="F1671" s="1" t="n">
        <v>2</v>
      </c>
      <c r="G1671" s="1" t="n">
        <v>1</v>
      </c>
      <c r="H1671" s="27" t="s">
        <v>242</v>
      </c>
      <c r="I1671" s="1" t="n">
        <v>1</v>
      </c>
      <c r="J1671" s="1" t="n">
        <v>1703.7</v>
      </c>
      <c r="K1671" s="1" t="n">
        <v>1534.7</v>
      </c>
      <c r="L1671" s="26" t="n">
        <v>0.665</v>
      </c>
      <c r="M1671" s="1" t="n">
        <v>18.1</v>
      </c>
      <c r="N1671" s="1" t="n">
        <v>15</v>
      </c>
      <c r="O1671" s="1" t="n">
        <v>0.79</v>
      </c>
      <c r="P1671" s="1" t="n">
        <v>1</v>
      </c>
      <c r="Q1671" s="1" t="n">
        <v>1</v>
      </c>
      <c r="R1671" s="1" t="n">
        <v>7.9</v>
      </c>
      <c r="S1671" s="1" t="n">
        <v>-5</v>
      </c>
      <c r="T1671" s="1" t="n">
        <v>1711.6</v>
      </c>
      <c r="U1671" s="1" t="n">
        <v>1529.7</v>
      </c>
      <c r="V1671" s="1" t="s">
        <v>484</v>
      </c>
      <c r="W1671" s="1" t="s">
        <v>626</v>
      </c>
    </row>
    <row r="1672" customFormat="false" ht="15" hidden="false" customHeight="true" outlineLevel="0" collapsed="false">
      <c r="A1672" s="1" t="n">
        <v>1671</v>
      </c>
      <c r="B1672" s="24" t="s">
        <v>1597</v>
      </c>
      <c r="C1672" s="1" t="s">
        <v>30</v>
      </c>
      <c r="D1672" s="1" t="s">
        <v>141</v>
      </c>
      <c r="E1672" s="1" t="s">
        <v>182</v>
      </c>
      <c r="F1672" s="1" t="n">
        <v>2</v>
      </c>
      <c r="G1672" s="1" t="n">
        <v>0</v>
      </c>
      <c r="H1672" s="27" t="s">
        <v>242</v>
      </c>
      <c r="I1672" s="1" t="n">
        <v>2</v>
      </c>
      <c r="J1672" s="1" t="n">
        <v>1540.3</v>
      </c>
      <c r="K1672" s="1" t="n">
        <v>1678.6</v>
      </c>
      <c r="L1672" s="26" t="n">
        <v>0.253</v>
      </c>
      <c r="M1672" s="1" t="n">
        <v>39.2</v>
      </c>
      <c r="N1672" s="1" t="n">
        <v>32.3</v>
      </c>
      <c r="O1672" s="1" t="n">
        <v>1.35</v>
      </c>
      <c r="P1672" s="1" t="n">
        <v>1</v>
      </c>
      <c r="Q1672" s="1" t="n">
        <v>1.15</v>
      </c>
      <c r="R1672" s="1" t="n">
        <v>37.1</v>
      </c>
      <c r="S1672" s="1" t="n">
        <v>-24.2</v>
      </c>
      <c r="T1672" s="1" t="n">
        <v>1577.4</v>
      </c>
      <c r="U1672" s="1" t="n">
        <v>1654.4</v>
      </c>
      <c r="V1672" s="1" t="s">
        <v>640</v>
      </c>
      <c r="W1672" s="1" t="s">
        <v>759</v>
      </c>
    </row>
    <row r="1673" customFormat="false" ht="15" hidden="false" customHeight="true" outlineLevel="0" collapsed="false">
      <c r="A1673" s="1" t="n">
        <v>1672</v>
      </c>
      <c r="B1673" s="24" t="s">
        <v>1597</v>
      </c>
      <c r="C1673" s="1" t="s">
        <v>30</v>
      </c>
      <c r="D1673" s="1" t="s">
        <v>167</v>
      </c>
      <c r="E1673" s="1" t="s">
        <v>116</v>
      </c>
      <c r="F1673" s="1" t="n">
        <v>2</v>
      </c>
      <c r="G1673" s="1" t="n">
        <v>2</v>
      </c>
      <c r="H1673" s="25" t="s">
        <v>239</v>
      </c>
      <c r="I1673" s="1" t="n">
        <v>0</v>
      </c>
      <c r="J1673" s="1" t="n">
        <v>1549.1</v>
      </c>
      <c r="K1673" s="1" t="n">
        <v>1644.7</v>
      </c>
      <c r="L1673" s="26" t="n">
        <v>0.302</v>
      </c>
      <c r="M1673" s="1" t="n">
        <v>21.9</v>
      </c>
      <c r="N1673" s="1" t="n">
        <v>24</v>
      </c>
      <c r="O1673" s="1" t="n">
        <v>1</v>
      </c>
      <c r="P1673" s="1" t="n">
        <v>1.15</v>
      </c>
      <c r="Q1673" s="1" t="n">
        <v>1</v>
      </c>
      <c r="R1673" s="1" t="n">
        <v>4.3</v>
      </c>
      <c r="S1673" s="1" t="n">
        <v>-4.8</v>
      </c>
      <c r="T1673" s="1" t="n">
        <v>1553.4</v>
      </c>
      <c r="U1673" s="1" t="n">
        <v>1639.9</v>
      </c>
      <c r="V1673" s="1" t="s">
        <v>775</v>
      </c>
      <c r="W1673" s="1" t="s">
        <v>577</v>
      </c>
    </row>
    <row r="1674" customFormat="false" ht="15" hidden="false" customHeight="true" outlineLevel="0" collapsed="false">
      <c r="A1674" s="1" t="n">
        <v>1673</v>
      </c>
      <c r="B1674" s="24" t="s">
        <v>1598</v>
      </c>
      <c r="C1674" s="1" t="s">
        <v>30</v>
      </c>
      <c r="D1674" s="1" t="s">
        <v>115</v>
      </c>
      <c r="E1674" s="1" t="s">
        <v>114</v>
      </c>
      <c r="F1674" s="1" t="n">
        <v>0</v>
      </c>
      <c r="G1674" s="1" t="n">
        <v>2</v>
      </c>
      <c r="H1674" s="28" t="s">
        <v>246</v>
      </c>
      <c r="I1674" s="1" t="n">
        <v>2</v>
      </c>
      <c r="J1674" s="1" t="n">
        <v>1522.4</v>
      </c>
      <c r="K1674" s="1" t="n">
        <v>1662.1</v>
      </c>
      <c r="L1674" s="26" t="n">
        <v>0.251</v>
      </c>
      <c r="M1674" s="1" t="n">
        <v>20.7</v>
      </c>
      <c r="N1674" s="1" t="n">
        <v>32.4</v>
      </c>
      <c r="O1674" s="1" t="n">
        <v>0.83</v>
      </c>
      <c r="P1674" s="1" t="n">
        <v>1.35</v>
      </c>
      <c r="Q1674" s="1" t="n">
        <v>1.15</v>
      </c>
      <c r="R1674" s="1" t="n">
        <v>-5.2</v>
      </c>
      <c r="S1674" s="1" t="n">
        <v>14.6</v>
      </c>
      <c r="T1674" s="1" t="n">
        <v>1517.2</v>
      </c>
      <c r="U1674" s="1" t="n">
        <v>1676.7</v>
      </c>
      <c r="V1674" s="1" t="s">
        <v>743</v>
      </c>
      <c r="W1674" s="1" t="s">
        <v>472</v>
      </c>
    </row>
    <row r="1675" customFormat="false" ht="15" hidden="false" customHeight="true" outlineLevel="0" collapsed="false">
      <c r="A1675" s="1" t="n">
        <v>1674</v>
      </c>
      <c r="B1675" s="24" t="s">
        <v>1598</v>
      </c>
      <c r="C1675" s="1" t="s">
        <v>30</v>
      </c>
      <c r="D1675" s="1" t="s">
        <v>176</v>
      </c>
      <c r="E1675" s="1" t="s">
        <v>16</v>
      </c>
      <c r="F1675" s="1" t="n">
        <v>0</v>
      </c>
      <c r="G1675" s="1" t="n">
        <v>2</v>
      </c>
      <c r="H1675" s="28" t="s">
        <v>246</v>
      </c>
      <c r="I1675" s="1" t="n">
        <v>2</v>
      </c>
      <c r="J1675" s="1" t="n">
        <v>1556</v>
      </c>
      <c r="K1675" s="1" t="n">
        <v>1783.8</v>
      </c>
      <c r="L1675" s="26" t="n">
        <v>0.168</v>
      </c>
      <c r="M1675" s="1" t="n">
        <v>17.9</v>
      </c>
      <c r="N1675" s="1" t="n">
        <v>30.7</v>
      </c>
      <c r="O1675" s="1" t="n">
        <v>0.72</v>
      </c>
      <c r="P1675" s="1" t="n">
        <v>1.35</v>
      </c>
      <c r="Q1675" s="1" t="n">
        <v>1.15</v>
      </c>
      <c r="R1675" s="1" t="n">
        <v>-3</v>
      </c>
      <c r="S1675" s="1" t="n">
        <v>11.3</v>
      </c>
      <c r="T1675" s="1" t="n">
        <v>1553</v>
      </c>
      <c r="U1675" s="1" t="n">
        <v>1795.1</v>
      </c>
      <c r="V1675" s="1" t="s">
        <v>666</v>
      </c>
      <c r="W1675" s="1" t="s">
        <v>431</v>
      </c>
    </row>
    <row r="1676" customFormat="false" ht="15" hidden="false" customHeight="true" outlineLevel="0" collapsed="false">
      <c r="A1676" s="1" t="n">
        <v>1675</v>
      </c>
      <c r="B1676" s="24" t="s">
        <v>1599</v>
      </c>
      <c r="C1676" s="1" t="s">
        <v>29</v>
      </c>
      <c r="D1676" s="1" t="s">
        <v>138</v>
      </c>
      <c r="E1676" s="1" t="s">
        <v>180</v>
      </c>
      <c r="F1676" s="1" t="n">
        <v>2</v>
      </c>
      <c r="G1676" s="1" t="n">
        <v>0</v>
      </c>
      <c r="H1676" s="27" t="s">
        <v>242</v>
      </c>
      <c r="I1676" s="1" t="n">
        <v>2</v>
      </c>
      <c r="J1676" s="1" t="n">
        <v>1686.5</v>
      </c>
      <c r="K1676" s="1" t="n">
        <v>1513</v>
      </c>
      <c r="L1676" s="26" t="n">
        <v>0.671</v>
      </c>
      <c r="M1676" s="1" t="n">
        <v>23.8</v>
      </c>
      <c r="N1676" s="1" t="n">
        <v>14.5</v>
      </c>
      <c r="O1676" s="1" t="n">
        <v>0.78</v>
      </c>
      <c r="P1676" s="1" t="n">
        <v>1</v>
      </c>
      <c r="Q1676" s="1" t="n">
        <v>1.15</v>
      </c>
      <c r="R1676" s="1" t="n">
        <v>12.6</v>
      </c>
      <c r="S1676" s="1" t="n">
        <v>-4.8</v>
      </c>
      <c r="T1676" s="1" t="n">
        <v>1699.1</v>
      </c>
      <c r="U1676" s="1" t="n">
        <v>1508.2</v>
      </c>
      <c r="V1676" s="1" t="s">
        <v>488</v>
      </c>
      <c r="W1676" s="1" t="s">
        <v>489</v>
      </c>
    </row>
    <row r="1677" customFormat="false" ht="15" hidden="false" customHeight="true" outlineLevel="0" collapsed="false">
      <c r="A1677" s="1" t="n">
        <v>1676</v>
      </c>
      <c r="B1677" s="24" t="s">
        <v>1600</v>
      </c>
      <c r="C1677" s="1" t="s">
        <v>29</v>
      </c>
      <c r="D1677" s="1" t="s">
        <v>162</v>
      </c>
      <c r="E1677" s="1" t="s">
        <v>121</v>
      </c>
      <c r="F1677" s="1" t="n">
        <v>1</v>
      </c>
      <c r="G1677" s="1" t="n">
        <v>0</v>
      </c>
      <c r="H1677" s="27" t="s">
        <v>242</v>
      </c>
      <c r="I1677" s="1" t="n">
        <v>1</v>
      </c>
      <c r="J1677" s="1" t="n">
        <v>1636.8</v>
      </c>
      <c r="K1677" s="1" t="n">
        <v>1507.4</v>
      </c>
      <c r="L1677" s="26" t="n">
        <v>0.612</v>
      </c>
      <c r="M1677" s="1" t="n">
        <v>21.2</v>
      </c>
      <c r="N1677" s="1" t="n">
        <v>14.2</v>
      </c>
      <c r="O1677" s="1" t="n">
        <v>0.84</v>
      </c>
      <c r="P1677" s="1" t="n">
        <v>1</v>
      </c>
      <c r="Q1677" s="1" t="n">
        <v>1</v>
      </c>
      <c r="R1677" s="1" t="n">
        <v>10.3</v>
      </c>
      <c r="S1677" s="1" t="n">
        <v>-5.5</v>
      </c>
      <c r="T1677" s="1" t="n">
        <v>1647.2</v>
      </c>
      <c r="U1677" s="1" t="n">
        <v>1501.8</v>
      </c>
      <c r="V1677" s="1" t="s">
        <v>484</v>
      </c>
      <c r="W1677" s="1" t="s">
        <v>492</v>
      </c>
    </row>
    <row r="1678" customFormat="false" ht="15" hidden="false" customHeight="true" outlineLevel="0" collapsed="false">
      <c r="A1678" s="1" t="n">
        <v>1677</v>
      </c>
      <c r="B1678" s="24" t="s">
        <v>1601</v>
      </c>
      <c r="C1678" s="1" t="s">
        <v>32</v>
      </c>
      <c r="D1678" s="1" t="s">
        <v>187</v>
      </c>
      <c r="E1678" s="1" t="s">
        <v>184</v>
      </c>
      <c r="F1678" s="1" t="n">
        <v>2</v>
      </c>
      <c r="G1678" s="1" t="n">
        <v>2</v>
      </c>
      <c r="H1678" s="25" t="s">
        <v>239</v>
      </c>
      <c r="I1678" s="1" t="n">
        <v>0</v>
      </c>
      <c r="J1678" s="1" t="n">
        <v>1613.7</v>
      </c>
      <c r="K1678" s="1" t="n">
        <v>1690.5</v>
      </c>
      <c r="L1678" s="26" t="n">
        <v>0.325</v>
      </c>
      <c r="M1678" s="1" t="n">
        <v>21.9</v>
      </c>
      <c r="N1678" s="1" t="n">
        <v>21.9</v>
      </c>
      <c r="O1678" s="1" t="n">
        <v>1</v>
      </c>
      <c r="P1678" s="1" t="n">
        <v>1.15</v>
      </c>
      <c r="Q1678" s="1" t="n">
        <v>1</v>
      </c>
      <c r="R1678" s="1" t="n">
        <v>3.8</v>
      </c>
      <c r="S1678" s="1" t="n">
        <v>-3.8</v>
      </c>
      <c r="T1678" s="1" t="n">
        <v>1617.5</v>
      </c>
      <c r="U1678" s="1" t="n">
        <v>1686.7</v>
      </c>
      <c r="V1678" s="1" t="s">
        <v>1153</v>
      </c>
      <c r="W1678" s="1" t="s">
        <v>694</v>
      </c>
    </row>
    <row r="1679" customFormat="false" ht="15" hidden="false" customHeight="true" outlineLevel="0" collapsed="false">
      <c r="A1679" s="1" t="n">
        <v>1678</v>
      </c>
      <c r="B1679" s="24" t="s">
        <v>1601</v>
      </c>
      <c r="C1679" s="1" t="s">
        <v>32</v>
      </c>
      <c r="D1679" s="1" t="s">
        <v>183</v>
      </c>
      <c r="E1679" s="1" t="s">
        <v>197</v>
      </c>
      <c r="F1679" s="1" t="n">
        <v>0</v>
      </c>
      <c r="G1679" s="1" t="n">
        <v>1</v>
      </c>
      <c r="H1679" s="28" t="s">
        <v>246</v>
      </c>
      <c r="I1679" s="1" t="n">
        <v>1</v>
      </c>
      <c r="J1679" s="1" t="n">
        <v>1549.2</v>
      </c>
      <c r="K1679" s="1" t="n">
        <v>1530.4</v>
      </c>
      <c r="L1679" s="26" t="n">
        <v>0.455</v>
      </c>
      <c r="M1679" s="1" t="n">
        <v>24</v>
      </c>
      <c r="N1679" s="1" t="n">
        <v>27.6</v>
      </c>
      <c r="O1679" s="1" t="n">
        <v>1.05</v>
      </c>
      <c r="P1679" s="1" t="n">
        <v>1.35</v>
      </c>
      <c r="Q1679" s="1" t="n">
        <v>1</v>
      </c>
      <c r="R1679" s="1" t="n">
        <v>-10.9</v>
      </c>
      <c r="S1679" s="1" t="n">
        <v>15.3</v>
      </c>
      <c r="T1679" s="1" t="n">
        <v>1538.3</v>
      </c>
      <c r="U1679" s="1" t="n">
        <v>1545.8</v>
      </c>
      <c r="V1679" s="1" t="s">
        <v>489</v>
      </c>
      <c r="W1679" s="1" t="s">
        <v>608</v>
      </c>
    </row>
    <row r="1680" customFormat="false" ht="15" hidden="false" customHeight="true" outlineLevel="0" collapsed="false">
      <c r="A1680" s="1" t="n">
        <v>1679</v>
      </c>
      <c r="B1680" s="24" t="s">
        <v>1601</v>
      </c>
      <c r="C1680" s="1" t="s">
        <v>32</v>
      </c>
      <c r="D1680" s="1" t="s">
        <v>191</v>
      </c>
      <c r="E1680" s="1" t="s">
        <v>188</v>
      </c>
      <c r="F1680" s="1" t="n">
        <v>1</v>
      </c>
      <c r="G1680" s="1" t="n">
        <v>2</v>
      </c>
      <c r="H1680" s="28" t="s">
        <v>246</v>
      </c>
      <c r="I1680" s="1" t="n">
        <v>1</v>
      </c>
      <c r="J1680" s="1" t="n">
        <v>1550.7</v>
      </c>
      <c r="K1680" s="1" t="n">
        <v>1521.8</v>
      </c>
      <c r="L1680" s="26" t="n">
        <v>0.47</v>
      </c>
      <c r="M1680" s="1" t="n">
        <v>23.4</v>
      </c>
      <c r="N1680" s="1" t="n">
        <v>28.9</v>
      </c>
      <c r="O1680" s="1" t="n">
        <v>1.07</v>
      </c>
      <c r="P1680" s="1" t="n">
        <v>1.35</v>
      </c>
      <c r="Q1680" s="1" t="n">
        <v>1</v>
      </c>
      <c r="R1680" s="1" t="n">
        <v>-11</v>
      </c>
      <c r="S1680" s="1" t="n">
        <v>16.5</v>
      </c>
      <c r="T1680" s="1" t="n">
        <v>1539.7</v>
      </c>
      <c r="U1680" s="1" t="n">
        <v>1538.3</v>
      </c>
      <c r="V1680" s="1" t="s">
        <v>666</v>
      </c>
      <c r="W1680" s="1" t="s">
        <v>513</v>
      </c>
    </row>
    <row r="1681" customFormat="false" ht="15" hidden="false" customHeight="true" outlineLevel="0" collapsed="false">
      <c r="A1681" s="1" t="n">
        <v>1680</v>
      </c>
      <c r="B1681" s="24" t="s">
        <v>1601</v>
      </c>
      <c r="C1681" s="1" t="s">
        <v>32</v>
      </c>
      <c r="D1681" s="1" t="s">
        <v>193</v>
      </c>
      <c r="E1681" s="1" t="s">
        <v>15</v>
      </c>
      <c r="F1681" s="1" t="n">
        <v>0</v>
      </c>
      <c r="G1681" s="1" t="n">
        <v>4</v>
      </c>
      <c r="H1681" s="28" t="s">
        <v>246</v>
      </c>
      <c r="I1681" s="1" t="n">
        <v>4</v>
      </c>
      <c r="J1681" s="1" t="n">
        <v>1507.9</v>
      </c>
      <c r="K1681" s="1" t="n">
        <v>1787.7</v>
      </c>
      <c r="L1681" s="26" t="n">
        <v>0.13</v>
      </c>
      <c r="M1681" s="1" t="n">
        <v>25</v>
      </c>
      <c r="N1681" s="1" t="n">
        <v>33.3</v>
      </c>
      <c r="O1681" s="1" t="n">
        <v>0.65</v>
      </c>
      <c r="P1681" s="1" t="n">
        <v>1.35</v>
      </c>
      <c r="Q1681" s="1" t="n">
        <v>1.5</v>
      </c>
      <c r="R1681" s="1" t="n">
        <v>-3.3</v>
      </c>
      <c r="S1681" s="1" t="n">
        <v>14.3</v>
      </c>
      <c r="T1681" s="1" t="n">
        <v>1504.7</v>
      </c>
      <c r="U1681" s="1" t="n">
        <v>1802</v>
      </c>
      <c r="V1681" s="1" t="s">
        <v>597</v>
      </c>
      <c r="W1681" s="1" t="s">
        <v>522</v>
      </c>
    </row>
    <row r="1682" customFormat="false" ht="15" hidden="false" customHeight="true" outlineLevel="0" collapsed="false">
      <c r="A1682" s="1" t="n">
        <v>1681</v>
      </c>
      <c r="B1682" s="24" t="s">
        <v>1601</v>
      </c>
      <c r="C1682" s="1" t="s">
        <v>32</v>
      </c>
      <c r="D1682" s="1" t="s">
        <v>185</v>
      </c>
      <c r="E1682" s="1" t="s">
        <v>190</v>
      </c>
      <c r="F1682" s="1" t="n">
        <v>2</v>
      </c>
      <c r="G1682" s="1" t="n">
        <v>3</v>
      </c>
      <c r="H1682" s="28" t="s">
        <v>246</v>
      </c>
      <c r="I1682" s="1" t="n">
        <v>1</v>
      </c>
      <c r="J1682" s="1" t="n">
        <v>1583.9</v>
      </c>
      <c r="K1682" s="1" t="n">
        <v>1590.4</v>
      </c>
      <c r="L1682" s="26" t="n">
        <v>0.419</v>
      </c>
      <c r="M1682" s="1" t="n">
        <v>25.4</v>
      </c>
      <c r="N1682" s="1" t="n">
        <v>25.4</v>
      </c>
      <c r="O1682" s="1" t="n">
        <v>0.99</v>
      </c>
      <c r="P1682" s="1" t="n">
        <v>1.35</v>
      </c>
      <c r="Q1682" s="1" t="n">
        <v>1</v>
      </c>
      <c r="R1682" s="1" t="n">
        <v>-10.7</v>
      </c>
      <c r="S1682" s="1" t="n">
        <v>13.2</v>
      </c>
      <c r="T1682" s="1" t="n">
        <v>1573.2</v>
      </c>
      <c r="U1682" s="1" t="n">
        <v>1603.7</v>
      </c>
      <c r="V1682" s="1" t="s">
        <v>520</v>
      </c>
      <c r="W1682" s="1" t="s">
        <v>744</v>
      </c>
    </row>
    <row r="1683" customFormat="false" ht="15" hidden="false" customHeight="true" outlineLevel="0" collapsed="false">
      <c r="A1683" s="1" t="n">
        <v>1682</v>
      </c>
      <c r="B1683" s="24" t="s">
        <v>1601</v>
      </c>
      <c r="C1683" s="1" t="s">
        <v>32</v>
      </c>
      <c r="D1683" s="1" t="s">
        <v>198</v>
      </c>
      <c r="E1683" s="1" t="s">
        <v>186</v>
      </c>
      <c r="F1683" s="1" t="n">
        <v>0</v>
      </c>
      <c r="G1683" s="1" t="n">
        <v>2</v>
      </c>
      <c r="H1683" s="28" t="s">
        <v>246</v>
      </c>
      <c r="I1683" s="1" t="n">
        <v>2</v>
      </c>
      <c r="J1683" s="1" t="n">
        <v>1517</v>
      </c>
      <c r="K1683" s="1" t="n">
        <v>1471</v>
      </c>
      <c r="L1683" s="26" t="n">
        <v>0.494</v>
      </c>
      <c r="M1683" s="1" t="n">
        <v>32.9</v>
      </c>
      <c r="N1683" s="1" t="n">
        <v>33.8</v>
      </c>
      <c r="O1683" s="1" t="n">
        <v>1.11</v>
      </c>
      <c r="P1683" s="1" t="n">
        <v>1.35</v>
      </c>
      <c r="Q1683" s="1" t="n">
        <v>1.15</v>
      </c>
      <c r="R1683" s="1" t="n">
        <v>-16.3</v>
      </c>
      <c r="S1683" s="1" t="n">
        <v>23.5</v>
      </c>
      <c r="T1683" s="1" t="n">
        <v>1500.8</v>
      </c>
      <c r="U1683" s="1" t="n">
        <v>1494.5</v>
      </c>
      <c r="V1683" s="1" t="s">
        <v>792</v>
      </c>
      <c r="W1683" s="1" t="s">
        <v>668</v>
      </c>
    </row>
    <row r="1684" customFormat="false" ht="15" hidden="false" customHeight="true" outlineLevel="0" collapsed="false">
      <c r="A1684" s="1" t="n">
        <v>1683</v>
      </c>
      <c r="B1684" s="24" t="s">
        <v>1601</v>
      </c>
      <c r="C1684" s="1" t="s">
        <v>32</v>
      </c>
      <c r="D1684" s="1" t="s">
        <v>189</v>
      </c>
      <c r="E1684" s="1" t="s">
        <v>196</v>
      </c>
      <c r="F1684" s="1" t="n">
        <v>1</v>
      </c>
      <c r="G1684" s="1" t="n">
        <v>3</v>
      </c>
      <c r="H1684" s="28" t="s">
        <v>246</v>
      </c>
      <c r="I1684" s="1" t="n">
        <v>2</v>
      </c>
      <c r="J1684" s="1" t="n">
        <v>1610.3</v>
      </c>
      <c r="K1684" s="1" t="n">
        <v>1636.4</v>
      </c>
      <c r="L1684" s="26" t="n">
        <v>0.392</v>
      </c>
      <c r="M1684" s="1" t="n">
        <v>32.8</v>
      </c>
      <c r="N1684" s="1" t="n">
        <v>30</v>
      </c>
      <c r="O1684" s="1" t="n">
        <v>0.97</v>
      </c>
      <c r="P1684" s="1" t="n">
        <v>1.35</v>
      </c>
      <c r="Q1684" s="1" t="n">
        <v>1.15</v>
      </c>
      <c r="R1684" s="1" t="n">
        <v>-12.9</v>
      </c>
      <c r="S1684" s="1" t="n">
        <v>17.8</v>
      </c>
      <c r="T1684" s="1" t="n">
        <v>1597.5</v>
      </c>
      <c r="U1684" s="1" t="n">
        <v>1654.2</v>
      </c>
      <c r="V1684" s="1" t="s">
        <v>539</v>
      </c>
      <c r="W1684" s="1" t="s">
        <v>463</v>
      </c>
    </row>
    <row r="1685" customFormat="false" ht="15" hidden="false" customHeight="true" outlineLevel="0" collapsed="false">
      <c r="A1685" s="1" t="n">
        <v>1684</v>
      </c>
      <c r="B1685" s="24" t="s">
        <v>1601</v>
      </c>
      <c r="C1685" s="1" t="s">
        <v>32</v>
      </c>
      <c r="D1685" s="1" t="s">
        <v>195</v>
      </c>
      <c r="E1685" s="1" t="s">
        <v>194</v>
      </c>
      <c r="F1685" s="1" t="n">
        <v>3</v>
      </c>
      <c r="G1685" s="1" t="n">
        <v>0</v>
      </c>
      <c r="H1685" s="27" t="s">
        <v>242</v>
      </c>
      <c r="I1685" s="1" t="n">
        <v>3</v>
      </c>
      <c r="J1685" s="1" t="n">
        <v>1672.6</v>
      </c>
      <c r="K1685" s="1" t="n">
        <v>1487.4</v>
      </c>
      <c r="L1685" s="26" t="n">
        <v>0.685</v>
      </c>
      <c r="M1685" s="1" t="n">
        <v>26.4</v>
      </c>
      <c r="N1685" s="1" t="n">
        <v>19</v>
      </c>
      <c r="O1685" s="1" t="n">
        <v>0.77</v>
      </c>
      <c r="P1685" s="1" t="n">
        <v>1</v>
      </c>
      <c r="Q1685" s="1" t="n">
        <v>1.3</v>
      </c>
      <c r="R1685" s="1" t="n">
        <v>16.2</v>
      </c>
      <c r="S1685" s="1" t="n">
        <v>-6</v>
      </c>
      <c r="T1685" s="1" t="n">
        <v>1688.8</v>
      </c>
      <c r="U1685" s="1" t="n">
        <v>1481.4</v>
      </c>
      <c r="V1685" s="1" t="s">
        <v>431</v>
      </c>
      <c r="W1685" s="1" t="s">
        <v>562</v>
      </c>
    </row>
    <row r="1686" customFormat="false" ht="15" hidden="false" customHeight="true" outlineLevel="0" collapsed="false">
      <c r="A1686" s="1" t="n">
        <v>1685</v>
      </c>
      <c r="B1686" s="24" t="s">
        <v>1601</v>
      </c>
      <c r="C1686" s="1" t="s">
        <v>32</v>
      </c>
      <c r="D1686" s="1" t="s">
        <v>199</v>
      </c>
      <c r="E1686" s="1" t="s">
        <v>192</v>
      </c>
      <c r="F1686" s="1" t="n">
        <v>1</v>
      </c>
      <c r="G1686" s="1" t="n">
        <v>4</v>
      </c>
      <c r="H1686" s="28" t="s">
        <v>246</v>
      </c>
      <c r="I1686" s="1" t="n">
        <v>3</v>
      </c>
      <c r="J1686" s="1" t="n">
        <v>1520.1</v>
      </c>
      <c r="K1686" s="1" t="n">
        <v>1602</v>
      </c>
      <c r="L1686" s="26" t="n">
        <v>0.319</v>
      </c>
      <c r="M1686" s="1" t="n">
        <v>29.9</v>
      </c>
      <c r="N1686" s="1" t="n">
        <v>31.5</v>
      </c>
      <c r="O1686" s="1" t="n">
        <v>0.9</v>
      </c>
      <c r="P1686" s="1" t="n">
        <v>1.35</v>
      </c>
      <c r="Q1686" s="1" t="n">
        <v>1.3</v>
      </c>
      <c r="R1686" s="1" t="n">
        <v>-9.5</v>
      </c>
      <c r="S1686" s="1" t="n">
        <v>19.5</v>
      </c>
      <c r="T1686" s="1" t="n">
        <v>1510.6</v>
      </c>
      <c r="U1686" s="1" t="n">
        <v>1621.5</v>
      </c>
      <c r="V1686" s="1" t="s">
        <v>759</v>
      </c>
      <c r="W1686" s="1" t="s">
        <v>604</v>
      </c>
    </row>
    <row r="1687" customFormat="false" ht="15" hidden="false" customHeight="true" outlineLevel="0" collapsed="false">
      <c r="A1687" s="1" t="n">
        <v>1686</v>
      </c>
      <c r="B1687" s="24" t="s">
        <v>1602</v>
      </c>
      <c r="C1687" s="1" t="s">
        <v>31</v>
      </c>
      <c r="D1687" s="1" t="s">
        <v>136</v>
      </c>
      <c r="E1687" s="1" t="s">
        <v>24</v>
      </c>
      <c r="F1687" s="1" t="n">
        <v>2</v>
      </c>
      <c r="G1687" s="1" t="n">
        <v>3</v>
      </c>
      <c r="H1687" s="28" t="s">
        <v>246</v>
      </c>
      <c r="I1687" s="1" t="n">
        <v>1</v>
      </c>
      <c r="J1687" s="1" t="n">
        <v>1520.7</v>
      </c>
      <c r="K1687" s="1" t="n">
        <v>1724.3</v>
      </c>
      <c r="L1687" s="26" t="n">
        <v>0.188</v>
      </c>
      <c r="M1687" s="1" t="n">
        <v>16.3</v>
      </c>
      <c r="N1687" s="1" t="n">
        <v>22</v>
      </c>
      <c r="O1687" s="1" t="n">
        <v>0.75</v>
      </c>
      <c r="P1687" s="1" t="n">
        <v>1.35</v>
      </c>
      <c r="Q1687" s="1" t="n">
        <v>1</v>
      </c>
      <c r="R1687" s="1" t="n">
        <v>-3.1</v>
      </c>
      <c r="S1687" s="1" t="n">
        <v>6.3</v>
      </c>
      <c r="T1687" s="1" t="n">
        <v>1517.6</v>
      </c>
      <c r="U1687" s="1" t="n">
        <v>1730.6</v>
      </c>
      <c r="V1687" s="1" t="s">
        <v>445</v>
      </c>
      <c r="W1687" s="1" t="s">
        <v>511</v>
      </c>
    </row>
    <row r="1688" customFormat="false" ht="15" hidden="false" customHeight="true" outlineLevel="0" collapsed="false">
      <c r="A1688" s="1" t="n">
        <v>1687</v>
      </c>
      <c r="B1688" s="24" t="s">
        <v>1603</v>
      </c>
      <c r="C1688" s="1" t="s">
        <v>33</v>
      </c>
      <c r="D1688" s="1" t="s">
        <v>150</v>
      </c>
      <c r="E1688" s="1" t="s">
        <v>158</v>
      </c>
      <c r="F1688" s="1" t="n">
        <v>2</v>
      </c>
      <c r="G1688" s="1" t="n">
        <v>3</v>
      </c>
      <c r="H1688" s="28" t="s">
        <v>246</v>
      </c>
      <c r="I1688" s="1" t="n">
        <v>1</v>
      </c>
      <c r="J1688" s="1" t="n">
        <v>1502.7</v>
      </c>
      <c r="K1688" s="1" t="n">
        <v>1550.4</v>
      </c>
      <c r="L1688" s="26" t="n">
        <v>0.363</v>
      </c>
      <c r="M1688" s="1" t="n">
        <v>24.1</v>
      </c>
      <c r="N1688" s="1" t="n">
        <v>24.1</v>
      </c>
      <c r="O1688" s="1" t="n">
        <v>0.94</v>
      </c>
      <c r="P1688" s="1" t="n">
        <v>1.35</v>
      </c>
      <c r="Q1688" s="1" t="n">
        <v>1</v>
      </c>
      <c r="R1688" s="1" t="n">
        <v>-8.8</v>
      </c>
      <c r="S1688" s="1" t="n">
        <v>11.2</v>
      </c>
      <c r="T1688" s="1" t="n">
        <v>1493.9</v>
      </c>
      <c r="U1688" s="1" t="n">
        <v>1561.6</v>
      </c>
      <c r="V1688" s="1" t="s">
        <v>525</v>
      </c>
      <c r="W1688" s="1" t="s">
        <v>726</v>
      </c>
    </row>
    <row r="1689" customFormat="false" ht="15" hidden="false" customHeight="true" outlineLevel="0" collapsed="false">
      <c r="A1689" s="1" t="n">
        <v>1688</v>
      </c>
      <c r="B1689" s="24" t="s">
        <v>1603</v>
      </c>
      <c r="C1689" s="1" t="s">
        <v>33</v>
      </c>
      <c r="D1689" s="1" t="s">
        <v>17</v>
      </c>
      <c r="E1689" s="1" t="s">
        <v>154</v>
      </c>
      <c r="F1689" s="1" t="n">
        <v>3</v>
      </c>
      <c r="G1689" s="1" t="n">
        <v>1</v>
      </c>
      <c r="H1689" s="27" t="s">
        <v>242</v>
      </c>
      <c r="I1689" s="1" t="n">
        <v>2</v>
      </c>
      <c r="J1689" s="1" t="n">
        <v>1775.8</v>
      </c>
      <c r="K1689" s="1" t="n">
        <v>1584.9</v>
      </c>
      <c r="L1689" s="26" t="n">
        <v>0.692</v>
      </c>
      <c r="M1689" s="1" t="n">
        <v>17.5</v>
      </c>
      <c r="N1689" s="1" t="n">
        <v>14.1</v>
      </c>
      <c r="O1689" s="1" t="n">
        <v>0.76</v>
      </c>
      <c r="P1689" s="1" t="n">
        <v>1</v>
      </c>
      <c r="Q1689" s="1" t="n">
        <v>1.15</v>
      </c>
      <c r="R1689" s="1" t="n">
        <v>8.9</v>
      </c>
      <c r="S1689" s="1" t="n">
        <v>-4.4</v>
      </c>
      <c r="T1689" s="1" t="n">
        <v>1784.7</v>
      </c>
      <c r="U1689" s="1" t="n">
        <v>1580.6</v>
      </c>
      <c r="V1689" s="1" t="s">
        <v>779</v>
      </c>
      <c r="W1689" s="1" t="s">
        <v>417</v>
      </c>
    </row>
    <row r="1690" customFormat="false" ht="15" hidden="false" customHeight="true" outlineLevel="0" collapsed="false">
      <c r="A1690" s="1" t="n">
        <v>1689</v>
      </c>
      <c r="B1690" s="24" t="s">
        <v>1603</v>
      </c>
      <c r="C1690" s="1" t="s">
        <v>33</v>
      </c>
      <c r="D1690" s="1" t="s">
        <v>161</v>
      </c>
      <c r="E1690" s="1" t="s">
        <v>120</v>
      </c>
      <c r="F1690" s="1" t="n">
        <v>2</v>
      </c>
      <c r="G1690" s="1" t="n">
        <v>3</v>
      </c>
      <c r="H1690" s="28" t="s">
        <v>246</v>
      </c>
      <c r="I1690" s="1" t="n">
        <v>1</v>
      </c>
      <c r="J1690" s="1" t="n">
        <v>1670.9</v>
      </c>
      <c r="K1690" s="1" t="n">
        <v>1500.8</v>
      </c>
      <c r="L1690" s="26" t="n">
        <v>0.666</v>
      </c>
      <c r="M1690" s="1" t="n">
        <v>36.6</v>
      </c>
      <c r="N1690" s="1" t="n">
        <v>31.1</v>
      </c>
      <c r="O1690" s="1" t="n">
        <v>1.43</v>
      </c>
      <c r="P1690" s="1" t="n">
        <v>1.35</v>
      </c>
      <c r="Q1690" s="1" t="n">
        <v>1</v>
      </c>
      <c r="R1690" s="1" t="n">
        <v>-24.4</v>
      </c>
      <c r="S1690" s="1" t="n">
        <v>23.8</v>
      </c>
      <c r="T1690" s="1" t="n">
        <v>1646.6</v>
      </c>
      <c r="U1690" s="1" t="n">
        <v>1524.6</v>
      </c>
      <c r="V1690" s="1" t="s">
        <v>562</v>
      </c>
      <c r="W1690" s="1" t="s">
        <v>454</v>
      </c>
    </row>
    <row r="1691" customFormat="false" ht="15" hidden="false" customHeight="true" outlineLevel="0" collapsed="false">
      <c r="A1691" s="1" t="n">
        <v>1690</v>
      </c>
      <c r="B1691" s="24" t="s">
        <v>1603</v>
      </c>
      <c r="C1691" s="1" t="s">
        <v>33</v>
      </c>
      <c r="D1691" s="1" t="s">
        <v>135</v>
      </c>
      <c r="E1691" s="1" t="s">
        <v>171</v>
      </c>
      <c r="F1691" s="1" t="n">
        <v>4</v>
      </c>
      <c r="G1691" s="1" t="n">
        <v>2</v>
      </c>
      <c r="H1691" s="27" t="s">
        <v>242</v>
      </c>
      <c r="I1691" s="1" t="n">
        <v>2</v>
      </c>
      <c r="J1691" s="1" t="n">
        <v>1639.8</v>
      </c>
      <c r="K1691" s="1" t="n">
        <v>1579.2</v>
      </c>
      <c r="L1691" s="26" t="n">
        <v>0.515</v>
      </c>
      <c r="M1691" s="1" t="n">
        <v>22.2</v>
      </c>
      <c r="N1691" s="1" t="n">
        <v>22.2</v>
      </c>
      <c r="O1691" s="1" t="n">
        <v>0.92</v>
      </c>
      <c r="P1691" s="1" t="n">
        <v>1</v>
      </c>
      <c r="Q1691" s="1" t="n">
        <v>1.15</v>
      </c>
      <c r="R1691" s="1" t="n">
        <v>15.2</v>
      </c>
      <c r="S1691" s="1" t="n">
        <v>-10.8</v>
      </c>
      <c r="T1691" s="1" t="n">
        <v>1655</v>
      </c>
      <c r="U1691" s="1" t="n">
        <v>1568.4</v>
      </c>
      <c r="V1691" s="1" t="s">
        <v>522</v>
      </c>
      <c r="W1691" s="1" t="s">
        <v>525</v>
      </c>
    </row>
    <row r="1692" customFormat="false" ht="15" hidden="false" customHeight="true" outlineLevel="0" collapsed="false">
      <c r="A1692" s="1" t="n">
        <v>1691</v>
      </c>
      <c r="B1692" s="24" t="s">
        <v>1603</v>
      </c>
      <c r="C1692" s="1" t="s">
        <v>33</v>
      </c>
      <c r="D1692" s="1" t="s">
        <v>144</v>
      </c>
      <c r="E1692" s="1" t="s">
        <v>143</v>
      </c>
      <c r="F1692" s="1" t="n">
        <v>2</v>
      </c>
      <c r="G1692" s="1" t="n">
        <v>1</v>
      </c>
      <c r="H1692" s="27" t="s">
        <v>242</v>
      </c>
      <c r="I1692" s="1" t="n">
        <v>1</v>
      </c>
      <c r="J1692" s="1" t="n">
        <v>1623.9</v>
      </c>
      <c r="K1692" s="1" t="n">
        <v>1495.6</v>
      </c>
      <c r="L1692" s="26" t="n">
        <v>0.611</v>
      </c>
      <c r="M1692" s="1" t="n">
        <v>18.5</v>
      </c>
      <c r="N1692" s="1" t="n">
        <v>16</v>
      </c>
      <c r="O1692" s="1" t="n">
        <v>0.84</v>
      </c>
      <c r="P1692" s="1" t="n">
        <v>1</v>
      </c>
      <c r="Q1692" s="1" t="n">
        <v>1</v>
      </c>
      <c r="R1692" s="1" t="n">
        <v>9</v>
      </c>
      <c r="S1692" s="1" t="n">
        <v>-6.2</v>
      </c>
      <c r="T1692" s="1" t="n">
        <v>1632.9</v>
      </c>
      <c r="U1692" s="1" t="n">
        <v>1489.4</v>
      </c>
      <c r="V1692" s="1" t="s">
        <v>581</v>
      </c>
      <c r="W1692" s="1" t="s">
        <v>459</v>
      </c>
    </row>
    <row r="1693" customFormat="false" ht="15" hidden="false" customHeight="true" outlineLevel="0" collapsed="false">
      <c r="A1693" s="1" t="n">
        <v>1692</v>
      </c>
      <c r="B1693" s="24" t="s">
        <v>1603</v>
      </c>
      <c r="C1693" s="1" t="s">
        <v>33</v>
      </c>
      <c r="D1693" s="1" t="s">
        <v>157</v>
      </c>
      <c r="E1693" s="1" t="s">
        <v>149</v>
      </c>
      <c r="F1693" s="1" t="n">
        <v>4</v>
      </c>
      <c r="G1693" s="1" t="n">
        <v>0</v>
      </c>
      <c r="H1693" s="27" t="s">
        <v>242</v>
      </c>
      <c r="I1693" s="1" t="n">
        <v>4</v>
      </c>
      <c r="J1693" s="1" t="n">
        <v>1569.7</v>
      </c>
      <c r="K1693" s="1" t="n">
        <v>1672.3</v>
      </c>
      <c r="L1693" s="26" t="n">
        <v>0.294</v>
      </c>
      <c r="M1693" s="1" t="n">
        <v>43.3</v>
      </c>
      <c r="N1693" s="1" t="n">
        <v>39.4</v>
      </c>
      <c r="O1693" s="1" t="n">
        <v>1.26</v>
      </c>
      <c r="P1693" s="1" t="n">
        <v>1</v>
      </c>
      <c r="Q1693" s="1" t="n">
        <v>1.5</v>
      </c>
      <c r="R1693" s="1" t="n">
        <v>43.6</v>
      </c>
      <c r="S1693" s="1" t="n">
        <v>-27.8</v>
      </c>
      <c r="T1693" s="1" t="n">
        <v>1613.4</v>
      </c>
      <c r="U1693" s="1" t="n">
        <v>1644.5</v>
      </c>
      <c r="V1693" s="1" t="s">
        <v>617</v>
      </c>
      <c r="W1693" s="1" t="s">
        <v>667</v>
      </c>
    </row>
    <row r="1694" customFormat="false" ht="15" hidden="false" customHeight="true" outlineLevel="0" collapsed="false">
      <c r="A1694" s="1" t="n">
        <v>1693</v>
      </c>
      <c r="B1694" s="24" t="s">
        <v>1603</v>
      </c>
      <c r="C1694" s="1" t="s">
        <v>33</v>
      </c>
      <c r="D1694" s="1" t="s">
        <v>159</v>
      </c>
      <c r="E1694" s="1" t="s">
        <v>160</v>
      </c>
      <c r="F1694" s="1" t="n">
        <v>3</v>
      </c>
      <c r="G1694" s="1" t="n">
        <v>0</v>
      </c>
      <c r="H1694" s="27" t="s">
        <v>242</v>
      </c>
      <c r="I1694" s="1" t="n">
        <v>3</v>
      </c>
      <c r="J1694" s="1" t="n">
        <v>1511.2</v>
      </c>
      <c r="K1694" s="1" t="n">
        <v>1394.8</v>
      </c>
      <c r="L1694" s="26" t="n">
        <v>0.594</v>
      </c>
      <c r="M1694" s="1" t="n">
        <v>25.6</v>
      </c>
      <c r="N1694" s="1" t="n">
        <v>17.9</v>
      </c>
      <c r="O1694" s="1" t="n">
        <v>0.85</v>
      </c>
      <c r="P1694" s="1" t="n">
        <v>1</v>
      </c>
      <c r="Q1694" s="1" t="n">
        <v>1.3</v>
      </c>
      <c r="R1694" s="1" t="n">
        <v>18</v>
      </c>
      <c r="S1694" s="1" t="n">
        <v>-7.3</v>
      </c>
      <c r="T1694" s="1" t="n">
        <v>1529.2</v>
      </c>
      <c r="U1694" s="1" t="n">
        <v>1387.5</v>
      </c>
      <c r="V1694" s="1" t="s">
        <v>1114</v>
      </c>
      <c r="W1694" s="1" t="s">
        <v>492</v>
      </c>
    </row>
    <row r="1695" customFormat="false" ht="15" hidden="false" customHeight="true" outlineLevel="0" collapsed="false">
      <c r="A1695" s="1" t="n">
        <v>1694</v>
      </c>
      <c r="B1695" s="24" t="s">
        <v>1603</v>
      </c>
      <c r="C1695" s="1" t="s">
        <v>33</v>
      </c>
      <c r="D1695" s="1" t="s">
        <v>172</v>
      </c>
      <c r="E1695" s="1" t="s">
        <v>156</v>
      </c>
      <c r="F1695" s="1" t="n">
        <v>2</v>
      </c>
      <c r="G1695" s="1" t="n">
        <v>0</v>
      </c>
      <c r="H1695" s="27" t="s">
        <v>242</v>
      </c>
      <c r="I1695" s="1" t="n">
        <v>2</v>
      </c>
      <c r="J1695" s="1" t="n">
        <v>1631</v>
      </c>
      <c r="K1695" s="1" t="n">
        <v>1528.3</v>
      </c>
      <c r="L1695" s="26" t="n">
        <v>0.575</v>
      </c>
      <c r="M1695" s="1" t="n">
        <v>19.6</v>
      </c>
      <c r="N1695" s="1" t="n">
        <v>20.9</v>
      </c>
      <c r="O1695" s="1" t="n">
        <v>0.87</v>
      </c>
      <c r="P1695" s="1" t="n">
        <v>1</v>
      </c>
      <c r="Q1695" s="1" t="n">
        <v>1.15</v>
      </c>
      <c r="R1695" s="1" t="n">
        <v>12.2</v>
      </c>
      <c r="S1695" s="1" t="n">
        <v>-8.9</v>
      </c>
      <c r="T1695" s="1" t="n">
        <v>1643.2</v>
      </c>
      <c r="U1695" s="1" t="n">
        <v>1519.4</v>
      </c>
      <c r="V1695" s="1" t="s">
        <v>587</v>
      </c>
      <c r="W1695" s="1" t="s">
        <v>701</v>
      </c>
    </row>
    <row r="1696" customFormat="false" ht="15" hidden="false" customHeight="true" outlineLevel="0" collapsed="false">
      <c r="A1696" s="1" t="n">
        <v>1695</v>
      </c>
      <c r="B1696" s="24" t="s">
        <v>1603</v>
      </c>
      <c r="C1696" s="1" t="s">
        <v>33</v>
      </c>
      <c r="D1696" s="1" t="s">
        <v>155</v>
      </c>
      <c r="E1696" s="1" t="s">
        <v>134</v>
      </c>
      <c r="F1696" s="1" t="n">
        <v>6</v>
      </c>
      <c r="G1696" s="1" t="n">
        <v>0</v>
      </c>
      <c r="H1696" s="27" t="s">
        <v>242</v>
      </c>
      <c r="I1696" s="1" t="n">
        <v>6</v>
      </c>
      <c r="J1696" s="1" t="n">
        <v>1638.2</v>
      </c>
      <c r="K1696" s="1" t="n">
        <v>1603.3</v>
      </c>
      <c r="L1696" s="26" t="n">
        <v>0.478</v>
      </c>
      <c r="M1696" s="1" t="n">
        <v>36.3</v>
      </c>
      <c r="N1696" s="1" t="n">
        <v>27.3</v>
      </c>
      <c r="O1696" s="1" t="n">
        <v>0.96</v>
      </c>
      <c r="P1696" s="1" t="n">
        <v>1</v>
      </c>
      <c r="Q1696" s="1" t="n">
        <v>1.5</v>
      </c>
      <c r="R1696" s="1" t="n">
        <v>29.8</v>
      </c>
      <c r="S1696" s="1" t="n">
        <v>-14.2</v>
      </c>
      <c r="T1696" s="1" t="n">
        <v>1668</v>
      </c>
      <c r="U1696" s="1" t="n">
        <v>1589.1</v>
      </c>
      <c r="V1696" s="1" t="s">
        <v>484</v>
      </c>
      <c r="W1696" s="1" t="s">
        <v>701</v>
      </c>
    </row>
    <row r="1697" customFormat="false" ht="15" hidden="false" customHeight="true" outlineLevel="0" collapsed="false">
      <c r="A1697" s="1" t="n">
        <v>1696</v>
      </c>
      <c r="B1697" s="24" t="s">
        <v>1604</v>
      </c>
      <c r="C1697" s="1" t="s">
        <v>29</v>
      </c>
      <c r="D1697" s="1" t="s">
        <v>128</v>
      </c>
      <c r="E1697" s="1" t="s">
        <v>133</v>
      </c>
      <c r="F1697" s="1" t="n">
        <v>2</v>
      </c>
      <c r="G1697" s="1" t="n">
        <v>0</v>
      </c>
      <c r="H1697" s="27" t="s">
        <v>242</v>
      </c>
      <c r="I1697" s="1" t="n">
        <v>2</v>
      </c>
      <c r="J1697" s="1" t="n">
        <v>1583.6</v>
      </c>
      <c r="K1697" s="1" t="n">
        <v>1377.1</v>
      </c>
      <c r="L1697" s="26" t="n">
        <v>0.711</v>
      </c>
      <c r="M1697" s="1" t="n">
        <v>19.6</v>
      </c>
      <c r="N1697" s="1" t="n">
        <v>13.8</v>
      </c>
      <c r="O1697" s="1" t="n">
        <v>0.74</v>
      </c>
      <c r="P1697" s="1" t="n">
        <v>1</v>
      </c>
      <c r="Q1697" s="1" t="n">
        <v>1.15</v>
      </c>
      <c r="R1697" s="1" t="n">
        <v>9.6</v>
      </c>
      <c r="S1697" s="1" t="n">
        <v>-4</v>
      </c>
      <c r="T1697" s="1" t="n">
        <v>1593.2</v>
      </c>
      <c r="U1697" s="1" t="n">
        <v>1373.1</v>
      </c>
      <c r="V1697" s="1" t="s">
        <v>397</v>
      </c>
      <c r="W1697" s="1" t="s">
        <v>551</v>
      </c>
    </row>
    <row r="1698" customFormat="false" ht="15" hidden="false" customHeight="true" outlineLevel="0" collapsed="false">
      <c r="A1698" s="1" t="n">
        <v>1697</v>
      </c>
      <c r="B1698" s="24" t="s">
        <v>1605</v>
      </c>
      <c r="C1698" s="1" t="s">
        <v>29</v>
      </c>
      <c r="D1698" s="1" t="s">
        <v>137</v>
      </c>
      <c r="E1698" s="1" t="s">
        <v>126</v>
      </c>
      <c r="F1698" s="1" t="n">
        <v>1</v>
      </c>
      <c r="G1698" s="1" t="n">
        <v>2</v>
      </c>
      <c r="H1698" s="28" t="s">
        <v>246</v>
      </c>
      <c r="I1698" s="1" t="n">
        <v>1</v>
      </c>
      <c r="J1698" s="1" t="n">
        <v>1532</v>
      </c>
      <c r="K1698" s="1" t="n">
        <v>1612.3</v>
      </c>
      <c r="L1698" s="26" t="n">
        <v>0.321</v>
      </c>
      <c r="M1698" s="1" t="n">
        <v>23.1</v>
      </c>
      <c r="N1698" s="1" t="n">
        <v>24.3</v>
      </c>
      <c r="O1698" s="1" t="n">
        <v>0.9</v>
      </c>
      <c r="P1698" s="1" t="n">
        <v>1.35</v>
      </c>
      <c r="Q1698" s="1" t="n">
        <v>1</v>
      </c>
      <c r="R1698" s="1" t="n">
        <v>-7.4</v>
      </c>
      <c r="S1698" s="1" t="n">
        <v>10.2</v>
      </c>
      <c r="T1698" s="1" t="n">
        <v>1524.6</v>
      </c>
      <c r="U1698" s="1" t="n">
        <v>1622.6</v>
      </c>
      <c r="V1698" s="1" t="s">
        <v>383</v>
      </c>
      <c r="W1698" s="1" t="s">
        <v>643</v>
      </c>
    </row>
    <row r="1699" customFormat="false" ht="15" hidden="false" customHeight="true" outlineLevel="0" collapsed="false">
      <c r="A1699" s="1" t="n">
        <v>1698</v>
      </c>
      <c r="B1699" s="24" t="s">
        <v>1606</v>
      </c>
      <c r="C1699" s="1" t="s">
        <v>29</v>
      </c>
      <c r="D1699" s="1" t="s">
        <v>152</v>
      </c>
      <c r="E1699" s="1" t="s">
        <v>122</v>
      </c>
      <c r="F1699" s="1" t="n">
        <v>2</v>
      </c>
      <c r="G1699" s="1" t="n">
        <v>3</v>
      </c>
      <c r="H1699" s="28" t="s">
        <v>246</v>
      </c>
      <c r="I1699" s="1" t="n">
        <v>1</v>
      </c>
      <c r="J1699" s="1" t="n">
        <v>1630.6</v>
      </c>
      <c r="K1699" s="1" t="n">
        <v>1572.5</v>
      </c>
      <c r="L1699" s="26" t="n">
        <v>0.512</v>
      </c>
      <c r="M1699" s="1" t="n">
        <v>33.8</v>
      </c>
      <c r="N1699" s="1" t="n">
        <v>25</v>
      </c>
      <c r="O1699" s="1" t="n">
        <v>1.15</v>
      </c>
      <c r="P1699" s="1" t="n">
        <v>1.35</v>
      </c>
      <c r="Q1699" s="1" t="n">
        <v>1</v>
      </c>
      <c r="R1699" s="1" t="n">
        <v>-17.3</v>
      </c>
      <c r="S1699" s="1" t="n">
        <v>15.3</v>
      </c>
      <c r="T1699" s="1" t="n">
        <v>1613.3</v>
      </c>
      <c r="U1699" s="1" t="n">
        <v>1587.7</v>
      </c>
      <c r="V1699" s="1" t="s">
        <v>618</v>
      </c>
      <c r="W1699" s="1" t="s">
        <v>587</v>
      </c>
    </row>
    <row r="1700" customFormat="false" ht="15" hidden="false" customHeight="true" outlineLevel="0" collapsed="false">
      <c r="A1700" s="1" t="n">
        <v>1699</v>
      </c>
      <c r="B1700" s="24" t="s">
        <v>1606</v>
      </c>
      <c r="C1700" s="1" t="s">
        <v>29</v>
      </c>
      <c r="D1700" s="1" t="s">
        <v>179</v>
      </c>
      <c r="E1700" s="1" t="s">
        <v>125</v>
      </c>
      <c r="F1700" s="1" t="n">
        <v>2</v>
      </c>
      <c r="G1700" s="1" t="n">
        <v>0</v>
      </c>
      <c r="H1700" s="27" t="s">
        <v>242</v>
      </c>
      <c r="I1700" s="1" t="n">
        <v>2</v>
      </c>
      <c r="J1700" s="1" t="n">
        <v>1413.9</v>
      </c>
      <c r="K1700" s="1" t="n">
        <v>1434.9</v>
      </c>
      <c r="L1700" s="26" t="n">
        <v>0.399</v>
      </c>
      <c r="M1700" s="1" t="n">
        <v>27.8</v>
      </c>
      <c r="N1700" s="1" t="n">
        <v>19.5</v>
      </c>
      <c r="O1700" s="1" t="n">
        <v>1.05</v>
      </c>
      <c r="P1700" s="1" t="n">
        <v>1</v>
      </c>
      <c r="Q1700" s="1" t="n">
        <v>1.15</v>
      </c>
      <c r="R1700" s="1" t="n">
        <v>22.3</v>
      </c>
      <c r="S1700" s="1" t="n">
        <v>-11.7</v>
      </c>
      <c r="T1700" s="1" t="n">
        <v>1436.2</v>
      </c>
      <c r="U1700" s="1" t="n">
        <v>1423.1</v>
      </c>
      <c r="V1700" s="1" t="s">
        <v>753</v>
      </c>
      <c r="W1700" s="1" t="s">
        <v>489</v>
      </c>
    </row>
    <row r="1701" customFormat="false" ht="15" hidden="false" customHeight="true" outlineLevel="0" collapsed="false">
      <c r="A1701" s="1" t="n">
        <v>1700</v>
      </c>
      <c r="B1701" s="24" t="s">
        <v>1607</v>
      </c>
      <c r="C1701" s="1" t="s">
        <v>29</v>
      </c>
      <c r="D1701" s="1" t="s">
        <v>130</v>
      </c>
      <c r="E1701" s="1" t="s">
        <v>132</v>
      </c>
      <c r="F1701" s="1" t="n">
        <v>1</v>
      </c>
      <c r="G1701" s="1" t="n">
        <v>0</v>
      </c>
      <c r="H1701" s="27" t="s">
        <v>242</v>
      </c>
      <c r="I1701" s="1" t="n">
        <v>1</v>
      </c>
      <c r="J1701" s="1" t="n">
        <v>1672.8</v>
      </c>
      <c r="K1701" s="1" t="n">
        <v>1696.3</v>
      </c>
      <c r="L1701" s="26" t="n">
        <v>0.396</v>
      </c>
      <c r="M1701" s="1" t="n">
        <v>24.3</v>
      </c>
      <c r="N1701" s="1" t="n">
        <v>23.3</v>
      </c>
      <c r="O1701" s="1" t="n">
        <v>1.06</v>
      </c>
      <c r="P1701" s="1" t="n">
        <v>1</v>
      </c>
      <c r="Q1701" s="1" t="n">
        <v>1</v>
      </c>
      <c r="R1701" s="1" t="n">
        <v>17.1</v>
      </c>
      <c r="S1701" s="1" t="n">
        <v>-14.1</v>
      </c>
      <c r="T1701" s="1" t="n">
        <v>1690</v>
      </c>
      <c r="U1701" s="1" t="n">
        <v>1682.2</v>
      </c>
      <c r="V1701" s="1" t="s">
        <v>724</v>
      </c>
      <c r="W1701" s="1" t="s">
        <v>759</v>
      </c>
    </row>
    <row r="1702" customFormat="false" ht="15" hidden="false" customHeight="true" outlineLevel="0" collapsed="false">
      <c r="A1702" s="1" t="n">
        <v>1701</v>
      </c>
      <c r="B1702" s="24" t="s">
        <v>1608</v>
      </c>
      <c r="C1702" s="1" t="s">
        <v>30</v>
      </c>
      <c r="D1702" s="1" t="s">
        <v>123</v>
      </c>
      <c r="E1702" s="1" t="s">
        <v>142</v>
      </c>
      <c r="F1702" s="1" t="n">
        <v>0</v>
      </c>
      <c r="G1702" s="1" t="n">
        <v>1</v>
      </c>
      <c r="H1702" s="28" t="s">
        <v>246</v>
      </c>
      <c r="I1702" s="1" t="n">
        <v>1</v>
      </c>
      <c r="J1702" s="1" t="n">
        <v>1496.5</v>
      </c>
      <c r="K1702" s="1" t="n">
        <v>1499.9</v>
      </c>
      <c r="L1702" s="26" t="n">
        <v>0.424</v>
      </c>
      <c r="M1702" s="1" t="n">
        <v>22.9</v>
      </c>
      <c r="N1702" s="1" t="n">
        <v>30.9</v>
      </c>
      <c r="O1702" s="1" t="n">
        <v>1</v>
      </c>
      <c r="P1702" s="1" t="n">
        <v>1.35</v>
      </c>
      <c r="Q1702" s="1" t="n">
        <v>1</v>
      </c>
      <c r="R1702" s="1" t="n">
        <v>-9.7</v>
      </c>
      <c r="S1702" s="1" t="n">
        <v>16.2</v>
      </c>
      <c r="T1702" s="1" t="n">
        <v>1486.8</v>
      </c>
      <c r="U1702" s="1" t="n">
        <v>1516.1</v>
      </c>
      <c r="V1702" s="1" t="s">
        <v>743</v>
      </c>
      <c r="W1702" s="1" t="s">
        <v>634</v>
      </c>
    </row>
    <row r="1703" customFormat="false" ht="15" hidden="false" customHeight="true" outlineLevel="0" collapsed="false">
      <c r="A1703" s="1" t="n">
        <v>1702</v>
      </c>
      <c r="B1703" s="24" t="s">
        <v>1608</v>
      </c>
      <c r="C1703" s="1" t="s">
        <v>30</v>
      </c>
      <c r="D1703" s="1" t="s">
        <v>16</v>
      </c>
      <c r="E1703" s="1" t="s">
        <v>181</v>
      </c>
      <c r="F1703" s="1" t="n">
        <v>2</v>
      </c>
      <c r="G1703" s="1" t="n">
        <v>3</v>
      </c>
      <c r="H1703" s="28" t="s">
        <v>246</v>
      </c>
      <c r="I1703" s="1" t="n">
        <v>1</v>
      </c>
      <c r="J1703" s="1" t="n">
        <v>1795.1</v>
      </c>
      <c r="K1703" s="1" t="n">
        <v>1661</v>
      </c>
      <c r="L1703" s="26" t="n">
        <v>0.619</v>
      </c>
      <c r="M1703" s="1" t="n">
        <v>35</v>
      </c>
      <c r="N1703" s="1" t="n">
        <v>39.4</v>
      </c>
      <c r="O1703" s="1" t="n">
        <v>1.34</v>
      </c>
      <c r="P1703" s="1" t="n">
        <v>1.35</v>
      </c>
      <c r="Q1703" s="1" t="n">
        <v>1</v>
      </c>
      <c r="R1703" s="1" t="n">
        <v>-21.7</v>
      </c>
      <c r="S1703" s="1" t="n">
        <v>28.3</v>
      </c>
      <c r="T1703" s="1" t="n">
        <v>1773.4</v>
      </c>
      <c r="U1703" s="1" t="n">
        <v>1689.3</v>
      </c>
      <c r="V1703" s="1" t="s">
        <v>618</v>
      </c>
      <c r="W1703" s="1" t="s">
        <v>431</v>
      </c>
    </row>
    <row r="1704" customFormat="false" ht="15" hidden="false" customHeight="true" outlineLevel="0" collapsed="false">
      <c r="A1704" s="1" t="n">
        <v>1703</v>
      </c>
      <c r="B1704" s="24" t="s">
        <v>1608</v>
      </c>
      <c r="C1704" s="1" t="s">
        <v>30</v>
      </c>
      <c r="D1704" s="1" t="s">
        <v>118</v>
      </c>
      <c r="E1704" s="1" t="s">
        <v>167</v>
      </c>
      <c r="F1704" s="1" t="n">
        <v>1</v>
      </c>
      <c r="G1704" s="1" t="n">
        <v>2</v>
      </c>
      <c r="H1704" s="28" t="s">
        <v>246</v>
      </c>
      <c r="I1704" s="1" t="n">
        <v>1</v>
      </c>
      <c r="J1704" s="1" t="n">
        <v>1597.2</v>
      </c>
      <c r="K1704" s="1" t="n">
        <v>1553.4</v>
      </c>
      <c r="L1704" s="26" t="n">
        <v>0.491</v>
      </c>
      <c r="M1704" s="1" t="n">
        <v>31.3</v>
      </c>
      <c r="N1704" s="1" t="n">
        <v>30</v>
      </c>
      <c r="O1704" s="1" t="n">
        <v>1.11</v>
      </c>
      <c r="P1704" s="1" t="n">
        <v>1.35</v>
      </c>
      <c r="Q1704" s="1" t="n">
        <v>1</v>
      </c>
      <c r="R1704" s="1" t="n">
        <v>-15.4</v>
      </c>
      <c r="S1704" s="1" t="n">
        <v>17.7</v>
      </c>
      <c r="T1704" s="1" t="n">
        <v>1581.9</v>
      </c>
      <c r="U1704" s="1" t="n">
        <v>1571.2</v>
      </c>
      <c r="V1704" s="1" t="s">
        <v>585</v>
      </c>
      <c r="W1704" s="1" t="s">
        <v>1032</v>
      </c>
    </row>
    <row r="1705" customFormat="false" ht="15" hidden="false" customHeight="true" outlineLevel="0" collapsed="false">
      <c r="A1705" s="1" t="n">
        <v>1704</v>
      </c>
      <c r="B1705" s="24" t="s">
        <v>1608</v>
      </c>
      <c r="C1705" s="1" t="s">
        <v>30</v>
      </c>
      <c r="D1705" s="1" t="s">
        <v>173</v>
      </c>
      <c r="E1705" s="1" t="s">
        <v>115</v>
      </c>
      <c r="F1705" s="1" t="n">
        <v>1</v>
      </c>
      <c r="G1705" s="1" t="n">
        <v>2</v>
      </c>
      <c r="H1705" s="28" t="s">
        <v>246</v>
      </c>
      <c r="I1705" s="1" t="n">
        <v>1</v>
      </c>
      <c r="J1705" s="1" t="n">
        <v>1529.7</v>
      </c>
      <c r="K1705" s="1" t="n">
        <v>1517.2</v>
      </c>
      <c r="L1705" s="26" t="n">
        <v>0.446</v>
      </c>
      <c r="M1705" s="1" t="n">
        <v>22.5</v>
      </c>
      <c r="N1705" s="1" t="n">
        <v>23.7</v>
      </c>
      <c r="O1705" s="1" t="n">
        <v>1.03</v>
      </c>
      <c r="P1705" s="1" t="n">
        <v>1.35</v>
      </c>
      <c r="Q1705" s="1" t="n">
        <v>1</v>
      </c>
      <c r="R1705" s="1" t="n">
        <v>-10</v>
      </c>
      <c r="S1705" s="1" t="n">
        <v>12.9</v>
      </c>
      <c r="T1705" s="1" t="n">
        <v>1519.6</v>
      </c>
      <c r="U1705" s="1" t="n">
        <v>1530.1</v>
      </c>
      <c r="V1705" s="1" t="s">
        <v>566</v>
      </c>
      <c r="W1705" s="1" t="s">
        <v>568</v>
      </c>
    </row>
    <row r="1706" customFormat="false" ht="15" hidden="false" customHeight="true" outlineLevel="0" collapsed="false">
      <c r="A1706" s="1" t="n">
        <v>1705</v>
      </c>
      <c r="B1706" s="24" t="s">
        <v>1608</v>
      </c>
      <c r="C1706" s="1" t="s">
        <v>30</v>
      </c>
      <c r="D1706" s="1" t="s">
        <v>141</v>
      </c>
      <c r="E1706" s="1" t="s">
        <v>176</v>
      </c>
      <c r="F1706" s="1" t="n">
        <v>2</v>
      </c>
      <c r="G1706" s="1" t="n">
        <v>0</v>
      </c>
      <c r="H1706" s="27" t="s">
        <v>242</v>
      </c>
      <c r="I1706" s="1" t="n">
        <v>2</v>
      </c>
      <c r="J1706" s="1" t="n">
        <v>1577.4</v>
      </c>
      <c r="K1706" s="1" t="n">
        <v>1553</v>
      </c>
      <c r="L1706" s="26" t="n">
        <v>0.463</v>
      </c>
      <c r="M1706" s="1" t="n">
        <v>28.2</v>
      </c>
      <c r="N1706" s="1" t="n">
        <v>18</v>
      </c>
      <c r="O1706" s="1" t="n">
        <v>0.97</v>
      </c>
      <c r="P1706" s="1" t="n">
        <v>1</v>
      </c>
      <c r="Q1706" s="1" t="n">
        <v>1.15</v>
      </c>
      <c r="R1706" s="1" t="n">
        <v>20.8</v>
      </c>
      <c r="S1706" s="1" t="n">
        <v>-9.7</v>
      </c>
      <c r="T1706" s="1" t="n">
        <v>1598.2</v>
      </c>
      <c r="U1706" s="1" t="n">
        <v>1543.4</v>
      </c>
      <c r="V1706" s="1" t="s">
        <v>742</v>
      </c>
      <c r="W1706" s="1" t="s">
        <v>743</v>
      </c>
    </row>
    <row r="1707" customFormat="false" ht="15" hidden="false" customHeight="true" outlineLevel="0" collapsed="false">
      <c r="A1707" s="1" t="n">
        <v>1706</v>
      </c>
      <c r="B1707" s="24" t="s">
        <v>1608</v>
      </c>
      <c r="C1707" s="1" t="s">
        <v>30</v>
      </c>
      <c r="D1707" s="1" t="s">
        <v>166</v>
      </c>
      <c r="E1707" s="1" t="s">
        <v>117</v>
      </c>
      <c r="F1707" s="1" t="n">
        <v>3</v>
      </c>
      <c r="G1707" s="1" t="n">
        <v>2</v>
      </c>
      <c r="H1707" s="27" t="s">
        <v>242</v>
      </c>
      <c r="I1707" s="1" t="n">
        <v>1</v>
      </c>
      <c r="J1707" s="1" t="n">
        <v>1516.4</v>
      </c>
      <c r="K1707" s="1" t="n">
        <v>1503.6</v>
      </c>
      <c r="L1707" s="26" t="n">
        <v>0.447</v>
      </c>
      <c r="M1707" s="1" t="n">
        <v>15.9</v>
      </c>
      <c r="N1707" s="1" t="n">
        <v>18.7</v>
      </c>
      <c r="O1707" s="1" t="n">
        <v>0.98</v>
      </c>
      <c r="P1707" s="1" t="n">
        <v>1</v>
      </c>
      <c r="Q1707" s="1" t="n">
        <v>1</v>
      </c>
      <c r="R1707" s="1" t="n">
        <v>10.4</v>
      </c>
      <c r="S1707" s="1" t="n">
        <v>-10.3</v>
      </c>
      <c r="T1707" s="1" t="n">
        <v>1526.7</v>
      </c>
      <c r="U1707" s="1" t="n">
        <v>1493.2</v>
      </c>
      <c r="V1707" s="1" t="s">
        <v>476</v>
      </c>
      <c r="W1707" s="1" t="s">
        <v>452</v>
      </c>
    </row>
    <row r="1708" customFormat="false" ht="15" hidden="false" customHeight="true" outlineLevel="0" collapsed="false">
      <c r="A1708" s="1" t="n">
        <v>1707</v>
      </c>
      <c r="B1708" s="24" t="s">
        <v>1608</v>
      </c>
      <c r="C1708" s="1" t="s">
        <v>30</v>
      </c>
      <c r="D1708" s="1" t="s">
        <v>175</v>
      </c>
      <c r="E1708" s="1" t="s">
        <v>119</v>
      </c>
      <c r="F1708" s="1" t="n">
        <v>0</v>
      </c>
      <c r="G1708" s="1" t="n">
        <v>1</v>
      </c>
      <c r="H1708" s="28" t="s">
        <v>246</v>
      </c>
      <c r="I1708" s="1" t="n">
        <v>1</v>
      </c>
      <c r="J1708" s="1" t="n">
        <v>1376.5</v>
      </c>
      <c r="K1708" s="1" t="n">
        <v>1537.5</v>
      </c>
      <c r="L1708" s="26" t="n">
        <v>0.229</v>
      </c>
      <c r="M1708" s="1" t="n">
        <v>18.3</v>
      </c>
      <c r="N1708" s="1" t="n">
        <v>24.8</v>
      </c>
      <c r="O1708" s="1" t="n">
        <v>0.8</v>
      </c>
      <c r="P1708" s="1" t="n">
        <v>1.35</v>
      </c>
      <c r="Q1708" s="1" t="n">
        <v>1</v>
      </c>
      <c r="R1708" s="1" t="n">
        <v>-4.2</v>
      </c>
      <c r="S1708" s="1" t="n">
        <v>8.2</v>
      </c>
      <c r="T1708" s="1" t="n">
        <v>1372.3</v>
      </c>
      <c r="U1708" s="1" t="n">
        <v>1545.7</v>
      </c>
      <c r="V1708" s="1" t="s">
        <v>743</v>
      </c>
      <c r="W1708" s="1" t="s">
        <v>680</v>
      </c>
    </row>
    <row r="1709" customFormat="false" ht="15" hidden="false" customHeight="true" outlineLevel="0" collapsed="false">
      <c r="A1709" s="1" t="n">
        <v>1708</v>
      </c>
      <c r="B1709" s="24" t="s">
        <v>1608</v>
      </c>
      <c r="C1709" s="1" t="s">
        <v>30</v>
      </c>
      <c r="D1709" s="1" t="s">
        <v>124</v>
      </c>
      <c r="E1709" s="1" t="s">
        <v>18</v>
      </c>
      <c r="F1709" s="1" t="n">
        <v>0</v>
      </c>
      <c r="G1709" s="1" t="n">
        <v>2</v>
      </c>
      <c r="H1709" s="28" t="s">
        <v>246</v>
      </c>
      <c r="I1709" s="1" t="n">
        <v>2</v>
      </c>
      <c r="J1709" s="1" t="n">
        <v>1525.1</v>
      </c>
      <c r="K1709" s="1" t="n">
        <v>1711.6</v>
      </c>
      <c r="L1709" s="26" t="n">
        <v>0.204</v>
      </c>
      <c r="M1709" s="1" t="n">
        <v>22.6</v>
      </c>
      <c r="N1709" s="1" t="n">
        <v>31.5</v>
      </c>
      <c r="O1709" s="1" t="n">
        <v>0.77</v>
      </c>
      <c r="P1709" s="1" t="n">
        <v>1.35</v>
      </c>
      <c r="Q1709" s="1" t="n">
        <v>1.15</v>
      </c>
      <c r="R1709" s="1" t="n">
        <v>-4.6</v>
      </c>
      <c r="S1709" s="1" t="n">
        <v>12.7</v>
      </c>
      <c r="T1709" s="1" t="n">
        <v>1520.5</v>
      </c>
      <c r="U1709" s="1" t="n">
        <v>1724.3</v>
      </c>
      <c r="V1709" s="1" t="s">
        <v>470</v>
      </c>
      <c r="W1709" s="1" t="s">
        <v>606</v>
      </c>
    </row>
    <row r="1710" customFormat="false" ht="15" hidden="false" customHeight="true" outlineLevel="0" collapsed="false">
      <c r="A1710" s="1" t="n">
        <v>1709</v>
      </c>
      <c r="B1710" s="24" t="s">
        <v>1608</v>
      </c>
      <c r="C1710" s="1" t="s">
        <v>30</v>
      </c>
      <c r="D1710" s="1" t="s">
        <v>151</v>
      </c>
      <c r="E1710" s="1" t="s">
        <v>114</v>
      </c>
      <c r="F1710" s="1" t="n">
        <v>0</v>
      </c>
      <c r="G1710" s="1" t="n">
        <v>1</v>
      </c>
      <c r="H1710" s="28" t="s">
        <v>246</v>
      </c>
      <c r="I1710" s="1" t="n">
        <v>1</v>
      </c>
      <c r="J1710" s="1" t="n">
        <v>1589.1</v>
      </c>
      <c r="K1710" s="1" t="n">
        <v>1676.7</v>
      </c>
      <c r="L1710" s="26" t="n">
        <v>0.312</v>
      </c>
      <c r="M1710" s="1" t="n">
        <v>24</v>
      </c>
      <c r="N1710" s="1" t="n">
        <v>30.4</v>
      </c>
      <c r="O1710" s="1" t="n">
        <v>0.89</v>
      </c>
      <c r="P1710" s="1" t="n">
        <v>1.35</v>
      </c>
      <c r="Q1710" s="1" t="n">
        <v>1</v>
      </c>
      <c r="R1710" s="1" t="n">
        <v>-7.5</v>
      </c>
      <c r="S1710" s="1" t="n">
        <v>12.5</v>
      </c>
      <c r="T1710" s="1" t="n">
        <v>1581.6</v>
      </c>
      <c r="U1710" s="1" t="n">
        <v>1689.2</v>
      </c>
      <c r="V1710" s="1" t="s">
        <v>562</v>
      </c>
      <c r="W1710" s="1" t="s">
        <v>511</v>
      </c>
    </row>
    <row r="1711" customFormat="false" ht="15" hidden="false" customHeight="true" outlineLevel="0" collapsed="false">
      <c r="A1711" s="1" t="n">
        <v>1710</v>
      </c>
      <c r="B1711" s="24" t="s">
        <v>1608</v>
      </c>
      <c r="C1711" s="1" t="s">
        <v>30</v>
      </c>
      <c r="D1711" s="1" t="s">
        <v>182</v>
      </c>
      <c r="E1711" s="1" t="s">
        <v>116</v>
      </c>
      <c r="F1711" s="1" t="n">
        <v>4</v>
      </c>
      <c r="G1711" s="1" t="n">
        <v>1</v>
      </c>
      <c r="H1711" s="27" t="s">
        <v>242</v>
      </c>
      <c r="I1711" s="1" t="n">
        <v>3</v>
      </c>
      <c r="J1711" s="1" t="n">
        <v>1654.4</v>
      </c>
      <c r="K1711" s="1" t="n">
        <v>1639.9</v>
      </c>
      <c r="L1711" s="26" t="n">
        <v>0.449</v>
      </c>
      <c r="M1711" s="1" t="n">
        <v>25.5</v>
      </c>
      <c r="N1711" s="1" t="n">
        <v>26.7</v>
      </c>
      <c r="O1711" s="1" t="n">
        <v>0.98</v>
      </c>
      <c r="P1711" s="1" t="n">
        <v>1</v>
      </c>
      <c r="Q1711" s="1" t="n">
        <v>1.3</v>
      </c>
      <c r="R1711" s="1" t="n">
        <v>21.7</v>
      </c>
      <c r="S1711" s="1" t="n">
        <v>-14.7</v>
      </c>
      <c r="T1711" s="1" t="n">
        <v>1676.1</v>
      </c>
      <c r="U1711" s="1" t="n">
        <v>1625.2</v>
      </c>
      <c r="V1711" s="1" t="s">
        <v>563</v>
      </c>
      <c r="W1711" s="1" t="s">
        <v>732</v>
      </c>
    </row>
    <row r="1712" customFormat="false" ht="15" hidden="false" customHeight="true" outlineLevel="0" collapsed="false">
      <c r="A1712" s="1" t="n">
        <v>1711</v>
      </c>
      <c r="B1712" s="24" t="s">
        <v>1609</v>
      </c>
      <c r="C1712" s="1" t="s">
        <v>31</v>
      </c>
      <c r="D1712" s="1" t="s">
        <v>140</v>
      </c>
      <c r="E1712" s="1" t="s">
        <v>164</v>
      </c>
      <c r="F1712" s="1" t="n">
        <v>3</v>
      </c>
      <c r="G1712" s="1" t="n">
        <v>2</v>
      </c>
      <c r="H1712" s="27" t="s">
        <v>242</v>
      </c>
      <c r="I1712" s="1" t="n">
        <v>1</v>
      </c>
      <c r="J1712" s="1" t="n">
        <v>1609.9</v>
      </c>
      <c r="K1712" s="1" t="n">
        <v>1650.9</v>
      </c>
      <c r="L1712" s="26" t="n">
        <v>0.372</v>
      </c>
      <c r="M1712" s="1" t="n">
        <v>20.9</v>
      </c>
      <c r="N1712" s="1" t="n">
        <v>20.9</v>
      </c>
      <c r="O1712" s="1" t="n">
        <v>1.1</v>
      </c>
      <c r="P1712" s="1" t="n">
        <v>1</v>
      </c>
      <c r="Q1712" s="1" t="n">
        <v>1</v>
      </c>
      <c r="R1712" s="1" t="n">
        <v>15.3</v>
      </c>
      <c r="S1712" s="1" t="n">
        <v>-13.2</v>
      </c>
      <c r="T1712" s="1" t="n">
        <v>1625.1</v>
      </c>
      <c r="U1712" s="1" t="n">
        <v>1637.7</v>
      </c>
      <c r="V1712" s="1" t="s">
        <v>422</v>
      </c>
      <c r="W1712" s="1" t="s">
        <v>660</v>
      </c>
    </row>
    <row r="1713" customFormat="false" ht="15" hidden="false" customHeight="true" outlineLevel="0" collapsed="false">
      <c r="A1713" s="1" t="n">
        <v>1712</v>
      </c>
      <c r="B1713" s="24" t="s">
        <v>1609</v>
      </c>
      <c r="C1713" s="1" t="s">
        <v>31</v>
      </c>
      <c r="D1713" s="1" t="s">
        <v>139</v>
      </c>
      <c r="E1713" s="1" t="s">
        <v>22</v>
      </c>
      <c r="F1713" s="1" t="n">
        <v>0</v>
      </c>
      <c r="G1713" s="1" t="n">
        <v>0</v>
      </c>
      <c r="H1713" s="25" t="s">
        <v>239</v>
      </c>
      <c r="I1713" s="1" t="n">
        <v>0</v>
      </c>
      <c r="J1713" s="1" t="n">
        <v>1488.8</v>
      </c>
      <c r="K1713" s="1" t="n">
        <v>1720.7</v>
      </c>
      <c r="L1713" s="26" t="n">
        <v>0.165</v>
      </c>
      <c r="M1713" s="1" t="n">
        <v>23</v>
      </c>
      <c r="N1713" s="1" t="n">
        <v>26.4</v>
      </c>
      <c r="O1713" s="1" t="n">
        <v>1</v>
      </c>
      <c r="P1713" s="1" t="n">
        <v>1.15</v>
      </c>
      <c r="Q1713" s="1" t="n">
        <v>1</v>
      </c>
      <c r="R1713" s="1" t="n">
        <v>7.7</v>
      </c>
      <c r="S1713" s="1" t="n">
        <v>-8.9</v>
      </c>
      <c r="T1713" s="1" t="n">
        <v>1496.5</v>
      </c>
      <c r="U1713" s="1" t="n">
        <v>1711.8</v>
      </c>
      <c r="V1713" s="1" t="s">
        <v>728</v>
      </c>
      <c r="W1713" s="1" t="s">
        <v>577</v>
      </c>
    </row>
    <row r="1714" customFormat="false" ht="15" hidden="false" customHeight="true" outlineLevel="0" collapsed="false">
      <c r="A1714" s="1" t="n">
        <v>1713</v>
      </c>
      <c r="B1714" s="24" t="s">
        <v>1609</v>
      </c>
      <c r="C1714" s="1" t="s">
        <v>31</v>
      </c>
      <c r="D1714" s="1" t="s">
        <v>148</v>
      </c>
      <c r="E1714" s="1" t="s">
        <v>147</v>
      </c>
      <c r="F1714" s="1" t="n">
        <v>1</v>
      </c>
      <c r="G1714" s="1" t="n">
        <v>3</v>
      </c>
      <c r="H1714" s="28" t="s">
        <v>246</v>
      </c>
      <c r="I1714" s="1" t="n">
        <v>2</v>
      </c>
      <c r="J1714" s="1" t="n">
        <v>1410.9</v>
      </c>
      <c r="K1714" s="1" t="n">
        <v>1452.8</v>
      </c>
      <c r="L1714" s="26" t="n">
        <v>0.371</v>
      </c>
      <c r="M1714" s="1" t="n">
        <v>23.8</v>
      </c>
      <c r="N1714" s="1" t="n">
        <v>25</v>
      </c>
      <c r="O1714" s="1" t="n">
        <v>0.95</v>
      </c>
      <c r="P1714" s="1" t="n">
        <v>1.35</v>
      </c>
      <c r="Q1714" s="1" t="n">
        <v>1.15</v>
      </c>
      <c r="R1714" s="1" t="n">
        <v>-8.8</v>
      </c>
      <c r="S1714" s="1" t="n">
        <v>14.3</v>
      </c>
      <c r="T1714" s="1" t="n">
        <v>1402</v>
      </c>
      <c r="U1714" s="1" t="n">
        <v>1467</v>
      </c>
      <c r="V1714" s="1" t="s">
        <v>466</v>
      </c>
      <c r="W1714" s="1" t="s">
        <v>779</v>
      </c>
    </row>
    <row r="1715" customFormat="false" ht="15" hidden="false" customHeight="true" outlineLevel="0" collapsed="false">
      <c r="A1715" s="1" t="n">
        <v>1714</v>
      </c>
      <c r="B1715" s="24" t="s">
        <v>1609</v>
      </c>
      <c r="C1715" s="1" t="s">
        <v>31</v>
      </c>
      <c r="D1715" s="1" t="s">
        <v>174</v>
      </c>
      <c r="E1715" s="1" t="s">
        <v>146</v>
      </c>
      <c r="F1715" s="1" t="n">
        <v>1</v>
      </c>
      <c r="G1715" s="1" t="n">
        <v>0</v>
      </c>
      <c r="H1715" s="27" t="s">
        <v>242</v>
      </c>
      <c r="I1715" s="1" t="n">
        <v>1</v>
      </c>
      <c r="J1715" s="1" t="n">
        <v>1444.3</v>
      </c>
      <c r="K1715" s="1" t="n">
        <v>1551.4</v>
      </c>
      <c r="L1715" s="26" t="n">
        <v>0.288</v>
      </c>
      <c r="M1715" s="1" t="n">
        <v>24.8</v>
      </c>
      <c r="N1715" s="1" t="n">
        <v>21.6</v>
      </c>
      <c r="O1715" s="1" t="n">
        <v>1.27</v>
      </c>
      <c r="P1715" s="1" t="n">
        <v>1</v>
      </c>
      <c r="Q1715" s="1" t="n">
        <v>1</v>
      </c>
      <c r="R1715" s="1" t="n">
        <v>20.1</v>
      </c>
      <c r="S1715" s="1" t="n">
        <v>-15.3</v>
      </c>
      <c r="T1715" s="1" t="n">
        <v>1464.4</v>
      </c>
      <c r="U1715" s="1" t="n">
        <v>1536</v>
      </c>
      <c r="V1715" s="1" t="s">
        <v>555</v>
      </c>
      <c r="W1715" s="1" t="s">
        <v>423</v>
      </c>
    </row>
    <row r="1716" customFormat="false" ht="15" hidden="false" customHeight="true" outlineLevel="0" collapsed="false">
      <c r="A1716" s="1" t="n">
        <v>1715</v>
      </c>
      <c r="B1716" s="24" t="s">
        <v>1609</v>
      </c>
      <c r="C1716" s="1" t="s">
        <v>31</v>
      </c>
      <c r="D1716" s="1" t="s">
        <v>177</v>
      </c>
      <c r="E1716" s="1" t="s">
        <v>165</v>
      </c>
      <c r="F1716" s="1" t="n">
        <v>2</v>
      </c>
      <c r="G1716" s="1" t="n">
        <v>0</v>
      </c>
      <c r="H1716" s="27" t="s">
        <v>242</v>
      </c>
      <c r="I1716" s="1" t="n">
        <v>2</v>
      </c>
      <c r="J1716" s="1" t="n">
        <v>1644.5</v>
      </c>
      <c r="K1716" s="1" t="n">
        <v>1505</v>
      </c>
      <c r="L1716" s="26" t="n">
        <v>0.626</v>
      </c>
      <c r="M1716" s="1" t="n">
        <v>21.8</v>
      </c>
      <c r="N1716" s="1" t="n">
        <v>15.3</v>
      </c>
      <c r="O1716" s="1" t="n">
        <v>0.83</v>
      </c>
      <c r="P1716" s="1" t="n">
        <v>1</v>
      </c>
      <c r="Q1716" s="1" t="n">
        <v>1.15</v>
      </c>
      <c r="R1716" s="1" t="n">
        <v>12.5</v>
      </c>
      <c r="S1716" s="1" t="n">
        <v>-5.7</v>
      </c>
      <c r="T1716" s="1" t="n">
        <v>1657.1</v>
      </c>
      <c r="U1716" s="1" t="n">
        <v>1499.3</v>
      </c>
      <c r="V1716" s="1" t="s">
        <v>480</v>
      </c>
      <c r="W1716" s="1" t="s">
        <v>713</v>
      </c>
    </row>
    <row r="1717" customFormat="false" ht="15" hidden="false" customHeight="true" outlineLevel="0" collapsed="false">
      <c r="A1717" s="1" t="n">
        <v>1716</v>
      </c>
      <c r="B1717" s="24" t="s">
        <v>1609</v>
      </c>
      <c r="C1717" s="1" t="s">
        <v>31</v>
      </c>
      <c r="D1717" s="1" t="s">
        <v>19</v>
      </c>
      <c r="E1717" s="1" t="s">
        <v>169</v>
      </c>
      <c r="F1717" s="1" t="n">
        <v>2</v>
      </c>
      <c r="G1717" s="1" t="n">
        <v>2</v>
      </c>
      <c r="H1717" s="25" t="s">
        <v>239</v>
      </c>
      <c r="I1717" s="1" t="n">
        <v>0</v>
      </c>
      <c r="J1717" s="1" t="n">
        <v>1716.9</v>
      </c>
      <c r="K1717" s="1" t="n">
        <v>1662.9</v>
      </c>
      <c r="L1717" s="26" t="n">
        <v>0.506</v>
      </c>
      <c r="M1717" s="1" t="n">
        <v>18.8</v>
      </c>
      <c r="N1717" s="1" t="n">
        <v>21.9</v>
      </c>
      <c r="O1717" s="1" t="n">
        <v>1</v>
      </c>
      <c r="P1717" s="1" t="n">
        <v>0.9</v>
      </c>
      <c r="Q1717" s="1" t="n">
        <v>1</v>
      </c>
      <c r="R1717" s="1" t="n">
        <v>-0.1</v>
      </c>
      <c r="S1717" s="1" t="n">
        <v>0.1</v>
      </c>
      <c r="T1717" s="1" t="n">
        <v>1716.8</v>
      </c>
      <c r="U1717" s="1" t="n">
        <v>1663</v>
      </c>
      <c r="V1717" s="1" t="s">
        <v>1050</v>
      </c>
      <c r="W1717" s="1" t="s">
        <v>711</v>
      </c>
    </row>
    <row r="1718" customFormat="false" ht="15" hidden="false" customHeight="true" outlineLevel="0" collapsed="false">
      <c r="A1718" s="1" t="n">
        <v>1717</v>
      </c>
      <c r="B1718" s="24" t="s">
        <v>1609</v>
      </c>
      <c r="C1718" s="1" t="s">
        <v>31</v>
      </c>
      <c r="D1718" s="1" t="s">
        <v>163</v>
      </c>
      <c r="E1718" s="1" t="s">
        <v>178</v>
      </c>
      <c r="F1718" s="1" t="n">
        <v>1</v>
      </c>
      <c r="G1718" s="1" t="n">
        <v>1</v>
      </c>
      <c r="H1718" s="25" t="s">
        <v>239</v>
      </c>
      <c r="I1718" s="1" t="n">
        <v>0</v>
      </c>
      <c r="J1718" s="1" t="n">
        <v>1484</v>
      </c>
      <c r="K1718" s="1" t="n">
        <v>1624.9</v>
      </c>
      <c r="L1718" s="26" t="n">
        <v>0.25</v>
      </c>
      <c r="M1718" s="1" t="n">
        <v>19.6</v>
      </c>
      <c r="N1718" s="1" t="n">
        <v>27.6</v>
      </c>
      <c r="O1718" s="1" t="n">
        <v>1</v>
      </c>
      <c r="P1718" s="1" t="n">
        <v>1.15</v>
      </c>
      <c r="Q1718" s="1" t="n">
        <v>1</v>
      </c>
      <c r="R1718" s="1" t="n">
        <v>4.9</v>
      </c>
      <c r="S1718" s="1" t="n">
        <v>-6.9</v>
      </c>
      <c r="T1718" s="1" t="n">
        <v>1488.9</v>
      </c>
      <c r="U1718" s="1" t="n">
        <v>1618</v>
      </c>
      <c r="V1718" s="1" t="s">
        <v>527</v>
      </c>
      <c r="W1718" s="1" t="s">
        <v>510</v>
      </c>
    </row>
    <row r="1719" customFormat="false" ht="15" hidden="false" customHeight="true" outlineLevel="0" collapsed="false">
      <c r="A1719" s="1" t="n">
        <v>1718</v>
      </c>
      <c r="B1719" s="24" t="s">
        <v>1609</v>
      </c>
      <c r="C1719" s="1" t="s">
        <v>31</v>
      </c>
      <c r="D1719" s="1" t="s">
        <v>20</v>
      </c>
      <c r="E1719" s="1" t="s">
        <v>145</v>
      </c>
      <c r="F1719" s="1" t="n">
        <v>3</v>
      </c>
      <c r="G1719" s="1" t="n">
        <v>1</v>
      </c>
      <c r="H1719" s="27" t="s">
        <v>242</v>
      </c>
      <c r="I1719" s="1" t="n">
        <v>2</v>
      </c>
      <c r="J1719" s="1" t="n">
        <v>1693.7</v>
      </c>
      <c r="K1719" s="1" t="n">
        <v>1654.7</v>
      </c>
      <c r="L1719" s="26" t="n">
        <v>0.484</v>
      </c>
      <c r="M1719" s="1" t="n">
        <v>24.1</v>
      </c>
      <c r="N1719" s="1" t="n">
        <v>23.9</v>
      </c>
      <c r="O1719" s="1" t="n">
        <v>0.95</v>
      </c>
      <c r="P1719" s="1" t="n">
        <v>1</v>
      </c>
      <c r="Q1719" s="1" t="n">
        <v>1.15</v>
      </c>
      <c r="R1719" s="1" t="n">
        <v>17.2</v>
      </c>
      <c r="S1719" s="1" t="n">
        <v>-12.3</v>
      </c>
      <c r="T1719" s="1" t="n">
        <v>1710.9</v>
      </c>
      <c r="U1719" s="1" t="n">
        <v>1642.4</v>
      </c>
      <c r="V1719" s="1" t="s">
        <v>484</v>
      </c>
      <c r="W1719" s="1" t="s">
        <v>658</v>
      </c>
    </row>
    <row r="1720" customFormat="false" ht="15" hidden="false" customHeight="true" outlineLevel="0" collapsed="false">
      <c r="A1720" s="1" t="n">
        <v>1719</v>
      </c>
      <c r="B1720" s="24" t="s">
        <v>1609</v>
      </c>
      <c r="C1720" s="1" t="s">
        <v>31</v>
      </c>
      <c r="D1720" s="1" t="s">
        <v>168</v>
      </c>
      <c r="E1720" s="1" t="s">
        <v>170</v>
      </c>
      <c r="F1720" s="1" t="n">
        <v>3</v>
      </c>
      <c r="G1720" s="1" t="n">
        <v>0</v>
      </c>
      <c r="H1720" s="27" t="s">
        <v>242</v>
      </c>
      <c r="I1720" s="1" t="n">
        <v>3</v>
      </c>
      <c r="J1720" s="1" t="n">
        <v>1485.7</v>
      </c>
      <c r="K1720" s="1" t="n">
        <v>1479.3</v>
      </c>
      <c r="L1720" s="26" t="n">
        <v>0.437</v>
      </c>
      <c r="M1720" s="1" t="n">
        <v>25.2</v>
      </c>
      <c r="N1720" s="1" t="n">
        <v>24.5</v>
      </c>
      <c r="O1720" s="1" t="n">
        <v>0.99</v>
      </c>
      <c r="P1720" s="1" t="n">
        <v>1</v>
      </c>
      <c r="Q1720" s="1" t="n">
        <v>1.3</v>
      </c>
      <c r="R1720" s="1" t="n">
        <v>21.7</v>
      </c>
      <c r="S1720" s="1" t="n">
        <v>-13.8</v>
      </c>
      <c r="T1720" s="1" t="n">
        <v>1507.4</v>
      </c>
      <c r="U1720" s="1" t="n">
        <v>1465.6</v>
      </c>
      <c r="V1720" s="1" t="s">
        <v>587</v>
      </c>
      <c r="W1720" s="1" t="s">
        <v>383</v>
      </c>
    </row>
    <row r="1721" customFormat="false" ht="15" hidden="false" customHeight="true" outlineLevel="0" collapsed="false">
      <c r="A1721" s="1" t="n">
        <v>1720</v>
      </c>
      <c r="B1721" s="24" t="s">
        <v>1610</v>
      </c>
      <c r="C1721" s="1" t="s">
        <v>29</v>
      </c>
      <c r="D1721" s="1" t="s">
        <v>129</v>
      </c>
      <c r="E1721" s="1" t="s">
        <v>21</v>
      </c>
      <c r="F1721" s="1" t="n">
        <v>3</v>
      </c>
      <c r="G1721" s="1" t="n">
        <v>2</v>
      </c>
      <c r="H1721" s="27" t="s">
        <v>242</v>
      </c>
      <c r="I1721" s="1" t="n">
        <v>1</v>
      </c>
      <c r="J1721" s="1" t="n">
        <v>1611.5</v>
      </c>
      <c r="K1721" s="1" t="n">
        <v>1745.2</v>
      </c>
      <c r="L1721" s="26" t="n">
        <v>0.258</v>
      </c>
      <c r="M1721" s="1" t="n">
        <v>25.3</v>
      </c>
      <c r="N1721" s="1" t="n">
        <v>27.9</v>
      </c>
      <c r="O1721" s="1" t="n">
        <v>1.33</v>
      </c>
      <c r="P1721" s="1" t="n">
        <v>1</v>
      </c>
      <c r="Q1721" s="1" t="n">
        <v>1</v>
      </c>
      <c r="R1721" s="1" t="n">
        <v>21.3</v>
      </c>
      <c r="S1721" s="1" t="n">
        <v>-20.7</v>
      </c>
      <c r="T1721" s="1" t="n">
        <v>1632.9</v>
      </c>
      <c r="U1721" s="1" t="n">
        <v>1724.5</v>
      </c>
      <c r="V1721" s="1" t="s">
        <v>472</v>
      </c>
      <c r="W1721" s="1" t="s">
        <v>767</v>
      </c>
    </row>
    <row r="1722" customFormat="false" ht="15" hidden="false" customHeight="true" outlineLevel="0" collapsed="false">
      <c r="A1722" s="1" t="n">
        <v>1721</v>
      </c>
      <c r="B1722" s="24" t="s">
        <v>1611</v>
      </c>
      <c r="C1722" s="1" t="s">
        <v>29</v>
      </c>
      <c r="D1722" s="1" t="s">
        <v>153</v>
      </c>
      <c r="E1722" s="1" t="s">
        <v>131</v>
      </c>
      <c r="F1722" s="1" t="n">
        <v>4</v>
      </c>
      <c r="G1722" s="1" t="n">
        <v>2</v>
      </c>
      <c r="H1722" s="27" t="s">
        <v>242</v>
      </c>
      <c r="I1722" s="1" t="n">
        <v>2</v>
      </c>
      <c r="J1722" s="1" t="n">
        <v>1612.9</v>
      </c>
      <c r="K1722" s="1" t="n">
        <v>1576.8</v>
      </c>
      <c r="L1722" s="26" t="n">
        <v>0.48</v>
      </c>
      <c r="M1722" s="1" t="n">
        <v>20.9</v>
      </c>
      <c r="N1722" s="1" t="n">
        <v>23</v>
      </c>
      <c r="O1722" s="1" t="n">
        <v>0.95</v>
      </c>
      <c r="P1722" s="1" t="n">
        <v>1</v>
      </c>
      <c r="Q1722" s="1" t="n">
        <v>1.15</v>
      </c>
      <c r="R1722" s="1" t="n">
        <v>15</v>
      </c>
      <c r="S1722" s="1" t="n">
        <v>-11.9</v>
      </c>
      <c r="T1722" s="1" t="n">
        <v>1627.9</v>
      </c>
      <c r="U1722" s="1" t="n">
        <v>1564.8</v>
      </c>
      <c r="V1722" s="1" t="s">
        <v>820</v>
      </c>
      <c r="W1722" s="1" t="s">
        <v>611</v>
      </c>
    </row>
    <row r="1723" customFormat="false" ht="15" hidden="false" customHeight="true" outlineLevel="0" collapsed="false">
      <c r="A1723" s="1" t="n">
        <v>1722</v>
      </c>
      <c r="B1723" s="24" t="s">
        <v>1611</v>
      </c>
      <c r="C1723" s="1" t="s">
        <v>29</v>
      </c>
      <c r="D1723" s="1" t="s">
        <v>23</v>
      </c>
      <c r="E1723" s="1" t="s">
        <v>127</v>
      </c>
      <c r="F1723" s="1" t="n">
        <v>3</v>
      </c>
      <c r="G1723" s="1" t="n">
        <v>1</v>
      </c>
      <c r="H1723" s="27" t="s">
        <v>242</v>
      </c>
      <c r="I1723" s="1" t="n">
        <v>2</v>
      </c>
      <c r="J1723" s="1" t="n">
        <v>1688.7</v>
      </c>
      <c r="K1723" s="1" t="n">
        <v>1604.5</v>
      </c>
      <c r="L1723" s="26" t="n">
        <v>0.549</v>
      </c>
      <c r="M1723" s="1" t="n">
        <v>23.7</v>
      </c>
      <c r="N1723" s="1" t="n">
        <v>19.5</v>
      </c>
      <c r="O1723" s="1" t="n">
        <v>0.89</v>
      </c>
      <c r="P1723" s="1" t="n">
        <v>1</v>
      </c>
      <c r="Q1723" s="1" t="n">
        <v>1.15</v>
      </c>
      <c r="R1723" s="1" t="n">
        <v>15.4</v>
      </c>
      <c r="S1723" s="1" t="n">
        <v>-8.8</v>
      </c>
      <c r="T1723" s="1" t="n">
        <v>1704.1</v>
      </c>
      <c r="U1723" s="1" t="n">
        <v>1595.6</v>
      </c>
      <c r="V1723" s="1" t="s">
        <v>575</v>
      </c>
      <c r="W1723" s="1" t="s">
        <v>485</v>
      </c>
    </row>
    <row r="1724" customFormat="false" ht="15" hidden="false" customHeight="true" outlineLevel="0" collapsed="false">
      <c r="A1724" s="1" t="n">
        <v>1723</v>
      </c>
      <c r="B1724" s="24" t="s">
        <v>1612</v>
      </c>
      <c r="C1724" s="1" t="s">
        <v>31</v>
      </c>
      <c r="D1724" s="1" t="s">
        <v>22</v>
      </c>
      <c r="E1724" s="1" t="s">
        <v>168</v>
      </c>
      <c r="F1724" s="1" t="n">
        <v>2</v>
      </c>
      <c r="G1724" s="1" t="n">
        <v>0</v>
      </c>
      <c r="H1724" s="27" t="s">
        <v>242</v>
      </c>
      <c r="I1724" s="1" t="n">
        <v>2</v>
      </c>
      <c r="J1724" s="1" t="n">
        <v>1711.8</v>
      </c>
      <c r="K1724" s="1" t="n">
        <v>1507.4</v>
      </c>
      <c r="L1724" s="26" t="n">
        <v>0.709</v>
      </c>
      <c r="M1724" s="1" t="n">
        <v>21.7</v>
      </c>
      <c r="N1724" s="1" t="n">
        <v>13.8</v>
      </c>
      <c r="O1724" s="1" t="n">
        <v>0.74</v>
      </c>
      <c r="P1724" s="1" t="n">
        <v>1</v>
      </c>
      <c r="Q1724" s="1" t="n">
        <v>1.15</v>
      </c>
      <c r="R1724" s="1" t="n">
        <v>10.6</v>
      </c>
      <c r="S1724" s="1" t="n">
        <v>-4</v>
      </c>
      <c r="T1724" s="1" t="n">
        <v>1722.4</v>
      </c>
      <c r="U1724" s="1" t="n">
        <v>1503.4</v>
      </c>
      <c r="V1724" s="1" t="s">
        <v>583</v>
      </c>
      <c r="W1724" s="1" t="s">
        <v>525</v>
      </c>
    </row>
    <row r="1725" customFormat="false" ht="15" hidden="false" customHeight="true" outlineLevel="0" collapsed="false">
      <c r="A1725" s="1" t="n">
        <v>1724</v>
      </c>
      <c r="B1725" s="24" t="s">
        <v>1612</v>
      </c>
      <c r="C1725" s="1" t="s">
        <v>31</v>
      </c>
      <c r="D1725" s="1" t="s">
        <v>178</v>
      </c>
      <c r="E1725" s="1" t="s">
        <v>19</v>
      </c>
      <c r="F1725" s="1" t="n">
        <v>0</v>
      </c>
      <c r="G1725" s="1" t="n">
        <v>2</v>
      </c>
      <c r="H1725" s="28" t="s">
        <v>246</v>
      </c>
      <c r="I1725" s="1" t="n">
        <v>2</v>
      </c>
      <c r="J1725" s="1" t="n">
        <v>1618</v>
      </c>
      <c r="K1725" s="1" t="n">
        <v>1716.8</v>
      </c>
      <c r="L1725" s="26" t="n">
        <v>0.298</v>
      </c>
      <c r="M1725" s="1" t="n">
        <v>29.7</v>
      </c>
      <c r="N1725" s="1" t="n">
        <v>31.3</v>
      </c>
      <c r="O1725" s="1" t="n">
        <v>0.88</v>
      </c>
      <c r="P1725" s="1" t="n">
        <v>1.35</v>
      </c>
      <c r="Q1725" s="1" t="n">
        <v>1.15</v>
      </c>
      <c r="R1725" s="1" t="n">
        <v>-8.9</v>
      </c>
      <c r="S1725" s="1" t="n">
        <v>15.6</v>
      </c>
      <c r="T1725" s="1" t="n">
        <v>1609.1</v>
      </c>
      <c r="U1725" s="1" t="n">
        <v>1732.4</v>
      </c>
      <c r="V1725" s="1" t="s">
        <v>689</v>
      </c>
      <c r="W1725" s="1" t="s">
        <v>1032</v>
      </c>
    </row>
    <row r="1726" customFormat="false" ht="15" hidden="false" customHeight="true" outlineLevel="0" collapsed="false">
      <c r="A1726" s="1" t="n">
        <v>1725</v>
      </c>
      <c r="B1726" s="24" t="s">
        <v>1613</v>
      </c>
      <c r="C1726" s="1" t="s">
        <v>30</v>
      </c>
      <c r="D1726" s="1" t="s">
        <v>116</v>
      </c>
      <c r="E1726" s="1" t="s">
        <v>151</v>
      </c>
      <c r="F1726" s="1" t="n">
        <v>1</v>
      </c>
      <c r="G1726" s="1" t="n">
        <v>1</v>
      </c>
      <c r="H1726" s="25" t="s">
        <v>239</v>
      </c>
      <c r="I1726" s="1" t="n">
        <v>0</v>
      </c>
      <c r="J1726" s="1" t="n">
        <v>1625.2</v>
      </c>
      <c r="K1726" s="1" t="n">
        <v>1581.6</v>
      </c>
      <c r="L1726" s="26" t="n">
        <v>0.491</v>
      </c>
      <c r="M1726" s="1" t="n">
        <v>18</v>
      </c>
      <c r="N1726" s="1" t="n">
        <v>23</v>
      </c>
      <c r="O1726" s="1" t="n">
        <v>1</v>
      </c>
      <c r="P1726" s="1" t="n">
        <v>0.9</v>
      </c>
      <c r="Q1726" s="1" t="n">
        <v>1</v>
      </c>
      <c r="R1726" s="1" t="n">
        <v>0.2</v>
      </c>
      <c r="S1726" s="1" t="n">
        <v>-0.2</v>
      </c>
      <c r="T1726" s="1" t="n">
        <v>1625.4</v>
      </c>
      <c r="U1726" s="1" t="n">
        <v>1581.4</v>
      </c>
      <c r="V1726" s="1" t="s">
        <v>1242</v>
      </c>
      <c r="W1726" s="1" t="s">
        <v>494</v>
      </c>
    </row>
    <row r="1727" customFormat="false" ht="15" hidden="false" customHeight="true" outlineLevel="0" collapsed="false">
      <c r="A1727" s="1" t="n">
        <v>1726</v>
      </c>
      <c r="B1727" s="24" t="s">
        <v>1614</v>
      </c>
      <c r="C1727" s="1" t="s">
        <v>30</v>
      </c>
      <c r="D1727" s="1" t="s">
        <v>18</v>
      </c>
      <c r="E1727" s="1" t="s">
        <v>166</v>
      </c>
      <c r="F1727" s="1" t="n">
        <v>2</v>
      </c>
      <c r="G1727" s="1" t="n">
        <v>0</v>
      </c>
      <c r="H1727" s="27" t="s">
        <v>242</v>
      </c>
      <c r="I1727" s="1" t="n">
        <v>2</v>
      </c>
      <c r="J1727" s="1" t="n">
        <v>1724.3</v>
      </c>
      <c r="K1727" s="1" t="n">
        <v>1526.7</v>
      </c>
      <c r="L1727" s="26" t="n">
        <v>0.7</v>
      </c>
      <c r="M1727" s="1" t="n">
        <v>22.9</v>
      </c>
      <c r="N1727" s="1" t="n">
        <v>14</v>
      </c>
      <c r="O1727" s="1" t="n">
        <v>0.75</v>
      </c>
      <c r="P1727" s="1" t="n">
        <v>1</v>
      </c>
      <c r="Q1727" s="1" t="n">
        <v>1.15</v>
      </c>
      <c r="R1727" s="1" t="n">
        <v>11.4</v>
      </c>
      <c r="S1727" s="1" t="n">
        <v>-4.2</v>
      </c>
      <c r="T1727" s="1" t="n">
        <v>1735.8</v>
      </c>
      <c r="U1727" s="1" t="n">
        <v>1522.6</v>
      </c>
      <c r="V1727" s="1" t="s">
        <v>488</v>
      </c>
      <c r="W1727" s="1" t="s">
        <v>626</v>
      </c>
    </row>
    <row r="1728" customFormat="false" ht="15" hidden="false" customHeight="true" outlineLevel="0" collapsed="false">
      <c r="A1728" s="1" t="n">
        <v>1727</v>
      </c>
      <c r="B1728" s="24" t="s">
        <v>1615</v>
      </c>
      <c r="C1728" s="1" t="s">
        <v>31</v>
      </c>
      <c r="D1728" s="1" t="s">
        <v>164</v>
      </c>
      <c r="E1728" s="1" t="s">
        <v>136</v>
      </c>
      <c r="F1728" s="1" t="n">
        <v>1</v>
      </c>
      <c r="G1728" s="1" t="n">
        <v>3</v>
      </c>
      <c r="H1728" s="28" t="s">
        <v>246</v>
      </c>
      <c r="I1728" s="1" t="n">
        <v>2</v>
      </c>
      <c r="J1728" s="1" t="n">
        <v>1637.7</v>
      </c>
      <c r="K1728" s="1" t="n">
        <v>1517.6</v>
      </c>
      <c r="L1728" s="26" t="n">
        <v>0.6</v>
      </c>
      <c r="M1728" s="1" t="n">
        <v>38.4</v>
      </c>
      <c r="N1728" s="1" t="n">
        <v>34.3</v>
      </c>
      <c r="O1728" s="1" t="n">
        <v>1.3</v>
      </c>
      <c r="P1728" s="1" t="n">
        <v>1.35</v>
      </c>
      <c r="Q1728" s="1" t="n">
        <v>1.15</v>
      </c>
      <c r="R1728" s="1" t="n">
        <v>-23</v>
      </c>
      <c r="S1728" s="1" t="n">
        <v>27.4</v>
      </c>
      <c r="T1728" s="1" t="n">
        <v>1614.7</v>
      </c>
      <c r="U1728" s="1" t="n">
        <v>1545</v>
      </c>
      <c r="V1728" s="1" t="s">
        <v>462</v>
      </c>
      <c r="W1728" s="1" t="s">
        <v>502</v>
      </c>
    </row>
    <row r="1729" customFormat="false" ht="15" hidden="false" customHeight="true" outlineLevel="0" collapsed="false">
      <c r="A1729" s="1" t="n">
        <v>1728</v>
      </c>
      <c r="B1729" s="24" t="s">
        <v>1616</v>
      </c>
      <c r="C1729" s="1" t="s">
        <v>30</v>
      </c>
      <c r="D1729" s="1" t="s">
        <v>142</v>
      </c>
      <c r="E1729" s="1" t="s">
        <v>175</v>
      </c>
      <c r="F1729" s="1" t="n">
        <v>3</v>
      </c>
      <c r="G1729" s="1" t="n">
        <v>0</v>
      </c>
      <c r="H1729" s="27" t="s">
        <v>242</v>
      </c>
      <c r="I1729" s="1" t="n">
        <v>3</v>
      </c>
      <c r="J1729" s="1" t="n">
        <v>1516.1</v>
      </c>
      <c r="K1729" s="1" t="n">
        <v>1372.3</v>
      </c>
      <c r="L1729" s="26" t="n">
        <v>0.632</v>
      </c>
      <c r="M1729" s="1" t="n">
        <v>24.5</v>
      </c>
      <c r="N1729" s="1" t="n">
        <v>17.2</v>
      </c>
      <c r="O1729" s="1" t="n">
        <v>0.82</v>
      </c>
      <c r="P1729" s="1" t="n">
        <v>1</v>
      </c>
      <c r="Q1729" s="1" t="n">
        <v>1.3</v>
      </c>
      <c r="R1729" s="1" t="n">
        <v>16.4</v>
      </c>
      <c r="S1729" s="1" t="n">
        <v>-6.3</v>
      </c>
      <c r="T1729" s="1" t="n">
        <v>1532.5</v>
      </c>
      <c r="U1729" s="1" t="n">
        <v>1366</v>
      </c>
      <c r="V1729" s="1" t="s">
        <v>549</v>
      </c>
      <c r="W1729" s="1" t="s">
        <v>743</v>
      </c>
    </row>
    <row r="1730" customFormat="false" ht="15" hidden="false" customHeight="true" outlineLevel="0" collapsed="false">
      <c r="A1730" s="1" t="n">
        <v>1729</v>
      </c>
      <c r="B1730" s="24" t="s">
        <v>1616</v>
      </c>
      <c r="C1730" s="1" t="s">
        <v>30</v>
      </c>
      <c r="D1730" s="1" t="s">
        <v>176</v>
      </c>
      <c r="E1730" s="1" t="s">
        <v>123</v>
      </c>
      <c r="F1730" s="1" t="n">
        <v>2</v>
      </c>
      <c r="G1730" s="1" t="n">
        <v>0</v>
      </c>
      <c r="H1730" s="27" t="s">
        <v>242</v>
      </c>
      <c r="I1730" s="1" t="n">
        <v>2</v>
      </c>
      <c r="J1730" s="1" t="n">
        <v>1543.4</v>
      </c>
      <c r="K1730" s="1" t="n">
        <v>1486.8</v>
      </c>
      <c r="L1730" s="26" t="n">
        <v>0.509</v>
      </c>
      <c r="M1730" s="1" t="n">
        <v>20.9</v>
      </c>
      <c r="N1730" s="1" t="n">
        <v>17.3</v>
      </c>
      <c r="O1730" s="1" t="n">
        <v>0.93</v>
      </c>
      <c r="P1730" s="1" t="n">
        <v>1</v>
      </c>
      <c r="Q1730" s="1" t="n">
        <v>1.15</v>
      </c>
      <c r="R1730" s="1" t="n">
        <v>14.4</v>
      </c>
      <c r="S1730" s="1" t="n">
        <v>-8.5</v>
      </c>
      <c r="T1730" s="1" t="n">
        <v>1557.8</v>
      </c>
      <c r="U1730" s="1" t="n">
        <v>1478.4</v>
      </c>
      <c r="V1730" s="1" t="s">
        <v>568</v>
      </c>
      <c r="W1730" s="1" t="s">
        <v>743</v>
      </c>
    </row>
    <row r="1731" customFormat="false" ht="15" hidden="false" customHeight="true" outlineLevel="0" collapsed="false">
      <c r="A1731" s="1" t="n">
        <v>1730</v>
      </c>
      <c r="B1731" s="24" t="s">
        <v>1617</v>
      </c>
      <c r="C1731" s="1" t="s">
        <v>31</v>
      </c>
      <c r="D1731" s="1" t="s">
        <v>145</v>
      </c>
      <c r="E1731" s="1" t="s">
        <v>148</v>
      </c>
      <c r="F1731" s="1" t="n">
        <v>2</v>
      </c>
      <c r="G1731" s="1" t="n">
        <v>0</v>
      </c>
      <c r="H1731" s="27" t="s">
        <v>242</v>
      </c>
      <c r="I1731" s="1" t="n">
        <v>2</v>
      </c>
      <c r="J1731" s="1" t="n">
        <v>1642.4</v>
      </c>
      <c r="K1731" s="1" t="n">
        <v>1402</v>
      </c>
      <c r="L1731" s="26" t="n">
        <v>0.749</v>
      </c>
      <c r="M1731" s="1" t="n">
        <v>20.4</v>
      </c>
      <c r="N1731" s="1" t="n">
        <v>13</v>
      </c>
      <c r="O1731" s="1" t="n">
        <v>0.7</v>
      </c>
      <c r="P1731" s="1" t="n">
        <v>1</v>
      </c>
      <c r="Q1731" s="1" t="n">
        <v>1.15</v>
      </c>
      <c r="R1731" s="1" t="n">
        <v>9.2</v>
      </c>
      <c r="S1731" s="1" t="n">
        <v>-3.3</v>
      </c>
      <c r="T1731" s="1" t="n">
        <v>1651.6</v>
      </c>
      <c r="U1731" s="1" t="n">
        <v>1398.8</v>
      </c>
      <c r="V1731" s="1" t="s">
        <v>484</v>
      </c>
      <c r="W1731" s="1" t="s">
        <v>566</v>
      </c>
    </row>
    <row r="1732" customFormat="false" ht="15" hidden="false" customHeight="true" outlineLevel="0" collapsed="false">
      <c r="A1732" s="1" t="n">
        <v>1731</v>
      </c>
      <c r="B1732" s="24" t="s">
        <v>1618</v>
      </c>
      <c r="C1732" s="1" t="s">
        <v>30</v>
      </c>
      <c r="D1732" s="1" t="s">
        <v>167</v>
      </c>
      <c r="E1732" s="1" t="s">
        <v>173</v>
      </c>
      <c r="F1732" s="1" t="n">
        <v>0</v>
      </c>
      <c r="G1732" s="1" t="n">
        <v>0</v>
      </c>
      <c r="H1732" s="25" t="s">
        <v>239</v>
      </c>
      <c r="I1732" s="1" t="n">
        <v>0</v>
      </c>
      <c r="J1732" s="1" t="n">
        <v>1571.2</v>
      </c>
      <c r="K1732" s="1" t="n">
        <v>1519.6</v>
      </c>
      <c r="L1732" s="26" t="n">
        <v>0.502</v>
      </c>
      <c r="M1732" s="1" t="n">
        <v>19.8</v>
      </c>
      <c r="N1732" s="1" t="n">
        <v>19.6</v>
      </c>
      <c r="O1732" s="1" t="n">
        <v>1</v>
      </c>
      <c r="P1732" s="1" t="n">
        <v>0.9</v>
      </c>
      <c r="Q1732" s="1" t="n">
        <v>1</v>
      </c>
      <c r="R1732" s="1" t="n">
        <v>0</v>
      </c>
      <c r="S1732" s="1" t="n">
        <v>0</v>
      </c>
      <c r="T1732" s="1" t="n">
        <v>1571.1</v>
      </c>
      <c r="U1732" s="1" t="n">
        <v>1519.7</v>
      </c>
      <c r="V1732" s="1" t="s">
        <v>535</v>
      </c>
      <c r="W1732" s="1" t="s">
        <v>589</v>
      </c>
    </row>
    <row r="1733" customFormat="false" ht="15" hidden="false" customHeight="true" outlineLevel="0" collapsed="false">
      <c r="A1733" s="1" t="n">
        <v>1732</v>
      </c>
      <c r="B1733" s="24" t="s">
        <v>1618</v>
      </c>
      <c r="C1733" s="1" t="s">
        <v>30</v>
      </c>
      <c r="D1733" s="1" t="s">
        <v>115</v>
      </c>
      <c r="E1733" s="1" t="s">
        <v>118</v>
      </c>
      <c r="F1733" s="1" t="n">
        <v>1</v>
      </c>
      <c r="G1733" s="1" t="n">
        <v>2</v>
      </c>
      <c r="H1733" s="28" t="s">
        <v>246</v>
      </c>
      <c r="I1733" s="1" t="n">
        <v>1</v>
      </c>
      <c r="J1733" s="1" t="n">
        <v>1530.1</v>
      </c>
      <c r="K1733" s="1" t="n">
        <v>1581.9</v>
      </c>
      <c r="L1733" s="26" t="n">
        <v>0.358</v>
      </c>
      <c r="M1733" s="1" t="n">
        <v>20.4</v>
      </c>
      <c r="N1733" s="1" t="n">
        <v>27.8</v>
      </c>
      <c r="O1733" s="1" t="n">
        <v>0.94</v>
      </c>
      <c r="P1733" s="1" t="n">
        <v>1.35</v>
      </c>
      <c r="Q1733" s="1" t="n">
        <v>1</v>
      </c>
      <c r="R1733" s="1" t="n">
        <v>-7.3</v>
      </c>
      <c r="S1733" s="1" t="n">
        <v>12.7</v>
      </c>
      <c r="T1733" s="1" t="n">
        <v>1522.8</v>
      </c>
      <c r="U1733" s="1" t="n">
        <v>1594.6</v>
      </c>
      <c r="V1733" s="1" t="s">
        <v>466</v>
      </c>
      <c r="W1733" s="1" t="s">
        <v>664</v>
      </c>
    </row>
    <row r="1734" customFormat="false" ht="15" hidden="false" customHeight="true" outlineLevel="0" collapsed="false">
      <c r="A1734" s="1" t="n">
        <v>1733</v>
      </c>
      <c r="B1734" s="24" t="s">
        <v>1618</v>
      </c>
      <c r="C1734" s="1" t="s">
        <v>30</v>
      </c>
      <c r="D1734" s="1" t="s">
        <v>119</v>
      </c>
      <c r="E1734" s="1" t="s">
        <v>141</v>
      </c>
      <c r="F1734" s="1" t="n">
        <v>1</v>
      </c>
      <c r="G1734" s="1" t="n">
        <v>1</v>
      </c>
      <c r="H1734" s="25" t="s">
        <v>239</v>
      </c>
      <c r="I1734" s="1" t="n">
        <v>0</v>
      </c>
      <c r="J1734" s="1" t="n">
        <v>1545.7</v>
      </c>
      <c r="K1734" s="1" t="n">
        <v>1598.2</v>
      </c>
      <c r="L1734" s="26" t="n">
        <v>0.357</v>
      </c>
      <c r="M1734" s="1" t="n">
        <v>25.3</v>
      </c>
      <c r="N1734" s="1" t="n">
        <v>25.3</v>
      </c>
      <c r="O1734" s="1" t="n">
        <v>1</v>
      </c>
      <c r="P1734" s="1" t="n">
        <v>1.15</v>
      </c>
      <c r="Q1734" s="1" t="n">
        <v>1</v>
      </c>
      <c r="R1734" s="1" t="n">
        <v>3.6</v>
      </c>
      <c r="S1734" s="1" t="n">
        <v>-3.6</v>
      </c>
      <c r="T1734" s="1" t="n">
        <v>1549.3</v>
      </c>
      <c r="U1734" s="1" t="n">
        <v>1594.5</v>
      </c>
      <c r="V1734" s="1" t="s">
        <v>775</v>
      </c>
      <c r="W1734" s="1" t="s">
        <v>509</v>
      </c>
    </row>
    <row r="1735" customFormat="false" ht="15" hidden="false" customHeight="true" outlineLevel="0" collapsed="false">
      <c r="A1735" s="1" t="n">
        <v>1734</v>
      </c>
      <c r="B1735" s="24" t="s">
        <v>1619</v>
      </c>
      <c r="C1735" s="1" t="s">
        <v>30</v>
      </c>
      <c r="D1735" s="1" t="s">
        <v>117</v>
      </c>
      <c r="E1735" s="1" t="s">
        <v>182</v>
      </c>
      <c r="F1735" s="1" t="n">
        <v>0</v>
      </c>
      <c r="G1735" s="1" t="n">
        <v>4</v>
      </c>
      <c r="H1735" s="28" t="s">
        <v>246</v>
      </c>
      <c r="I1735" s="1" t="n">
        <v>4</v>
      </c>
      <c r="J1735" s="1" t="n">
        <v>1493.2</v>
      </c>
      <c r="K1735" s="1" t="n">
        <v>1676.1</v>
      </c>
      <c r="L1735" s="26" t="n">
        <v>0.207</v>
      </c>
      <c r="M1735" s="1" t="n">
        <v>29.7</v>
      </c>
      <c r="N1735" s="1" t="n">
        <v>39.5</v>
      </c>
      <c r="O1735" s="1" t="n">
        <v>0.77</v>
      </c>
      <c r="P1735" s="1" t="n">
        <v>1.35</v>
      </c>
      <c r="Q1735" s="1" t="n">
        <v>1.5</v>
      </c>
      <c r="R1735" s="1" t="n">
        <v>-6.2</v>
      </c>
      <c r="S1735" s="1" t="n">
        <v>20.1</v>
      </c>
      <c r="T1735" s="1" t="n">
        <v>1487.1</v>
      </c>
      <c r="U1735" s="1" t="n">
        <v>1696.2</v>
      </c>
      <c r="V1735" s="1" t="s">
        <v>467</v>
      </c>
      <c r="W1735" s="1" t="s">
        <v>549</v>
      </c>
    </row>
    <row r="1736" customFormat="false" ht="15" hidden="false" customHeight="true" outlineLevel="0" collapsed="false">
      <c r="A1736" s="1" t="n">
        <v>1735</v>
      </c>
      <c r="B1736" s="24" t="s">
        <v>1620</v>
      </c>
      <c r="C1736" s="1" t="s">
        <v>30</v>
      </c>
      <c r="D1736" s="1" t="s">
        <v>181</v>
      </c>
      <c r="E1736" s="1" t="s">
        <v>124</v>
      </c>
      <c r="F1736" s="1" t="n">
        <v>4</v>
      </c>
      <c r="G1736" s="1" t="n">
        <v>2</v>
      </c>
      <c r="H1736" s="27" t="s">
        <v>242</v>
      </c>
      <c r="I1736" s="1" t="n">
        <v>2</v>
      </c>
      <c r="J1736" s="1" t="n">
        <v>1689.3</v>
      </c>
      <c r="K1736" s="1" t="n">
        <v>1520.5</v>
      </c>
      <c r="L1736" s="26" t="n">
        <v>0.665</v>
      </c>
      <c r="M1736" s="1" t="n">
        <v>20.7</v>
      </c>
      <c r="N1736" s="1" t="n">
        <v>14.7</v>
      </c>
      <c r="O1736" s="1" t="n">
        <v>0.79</v>
      </c>
      <c r="P1736" s="1" t="n">
        <v>1</v>
      </c>
      <c r="Q1736" s="1" t="n">
        <v>1.15</v>
      </c>
      <c r="R1736" s="1" t="n">
        <v>11.1</v>
      </c>
      <c r="S1736" s="1" t="n">
        <v>-4.9</v>
      </c>
      <c r="T1736" s="1" t="n">
        <v>1700.4</v>
      </c>
      <c r="U1736" s="1" t="n">
        <v>1515.6</v>
      </c>
      <c r="V1736" s="1" t="s">
        <v>431</v>
      </c>
      <c r="W1736" s="1" t="s">
        <v>584</v>
      </c>
    </row>
    <row r="1737" customFormat="false" ht="15" hidden="false" customHeight="true" outlineLevel="0" collapsed="false">
      <c r="A1737" s="1" t="n">
        <v>1736</v>
      </c>
      <c r="B1737" s="24" t="s">
        <v>1621</v>
      </c>
      <c r="C1737" s="1" t="s">
        <v>29</v>
      </c>
      <c r="D1737" s="1" t="s">
        <v>125</v>
      </c>
      <c r="E1737" s="1" t="s">
        <v>137</v>
      </c>
      <c r="F1737" s="1" t="n">
        <v>1</v>
      </c>
      <c r="G1737" s="1" t="n">
        <v>3</v>
      </c>
      <c r="H1737" s="28" t="s">
        <v>246</v>
      </c>
      <c r="I1737" s="1" t="n">
        <v>2</v>
      </c>
      <c r="J1737" s="1" t="n">
        <v>1423.1</v>
      </c>
      <c r="K1737" s="1" t="n">
        <v>1524.6</v>
      </c>
      <c r="L1737" s="26" t="n">
        <v>0.295</v>
      </c>
      <c r="M1737" s="1" t="n">
        <v>21.9</v>
      </c>
      <c r="N1737" s="1" t="n">
        <v>27.1</v>
      </c>
      <c r="O1737" s="1" t="n">
        <v>0.87</v>
      </c>
      <c r="P1737" s="1" t="n">
        <v>1.35</v>
      </c>
      <c r="Q1737" s="1" t="n">
        <v>1.15</v>
      </c>
      <c r="R1737" s="1" t="n">
        <v>-6.5</v>
      </c>
      <c r="S1737" s="1" t="n">
        <v>13.4</v>
      </c>
      <c r="T1737" s="1" t="n">
        <v>1416.7</v>
      </c>
      <c r="U1737" s="1" t="n">
        <v>1538</v>
      </c>
      <c r="V1737" s="1" t="s">
        <v>492</v>
      </c>
      <c r="W1737" s="1" t="s">
        <v>454</v>
      </c>
    </row>
    <row r="1738" customFormat="false" ht="15" hidden="false" customHeight="true" outlineLevel="0" collapsed="false">
      <c r="A1738" s="1" t="n">
        <v>1737</v>
      </c>
      <c r="B1738" s="24" t="s">
        <v>1621</v>
      </c>
      <c r="C1738" s="1" t="s">
        <v>29</v>
      </c>
      <c r="D1738" s="1" t="s">
        <v>122</v>
      </c>
      <c r="E1738" s="1" t="s">
        <v>23</v>
      </c>
      <c r="F1738" s="1" t="n">
        <v>0</v>
      </c>
      <c r="G1738" s="1" t="n">
        <v>2</v>
      </c>
      <c r="H1738" s="28" t="s">
        <v>246</v>
      </c>
      <c r="I1738" s="1" t="n">
        <v>2</v>
      </c>
      <c r="J1738" s="1" t="n">
        <v>1587.7</v>
      </c>
      <c r="K1738" s="1" t="n">
        <v>1704.1</v>
      </c>
      <c r="L1738" s="26" t="n">
        <v>0.277</v>
      </c>
      <c r="M1738" s="1" t="n">
        <v>21.4</v>
      </c>
      <c r="N1738" s="1" t="n">
        <v>35</v>
      </c>
      <c r="O1738" s="1" t="n">
        <v>0.85</v>
      </c>
      <c r="P1738" s="1" t="n">
        <v>1.35</v>
      </c>
      <c r="Q1738" s="1" t="n">
        <v>1.15</v>
      </c>
      <c r="R1738" s="1" t="n">
        <v>-5.9</v>
      </c>
      <c r="S1738" s="1" t="n">
        <v>16.7</v>
      </c>
      <c r="T1738" s="1" t="n">
        <v>1581.8</v>
      </c>
      <c r="U1738" s="1" t="n">
        <v>1720.8</v>
      </c>
      <c r="V1738" s="1" t="s">
        <v>525</v>
      </c>
      <c r="W1738" s="1" t="s">
        <v>522</v>
      </c>
    </row>
    <row r="1739" customFormat="false" ht="15" hidden="false" customHeight="true" outlineLevel="0" collapsed="false">
      <c r="A1739" s="1" t="n">
        <v>1738</v>
      </c>
      <c r="B1739" s="24" t="s">
        <v>1621</v>
      </c>
      <c r="C1739" s="1" t="s">
        <v>29</v>
      </c>
      <c r="D1739" s="1" t="s">
        <v>21</v>
      </c>
      <c r="E1739" s="1" t="s">
        <v>153</v>
      </c>
      <c r="F1739" s="1" t="n">
        <v>1</v>
      </c>
      <c r="G1739" s="1" t="n">
        <v>1</v>
      </c>
      <c r="H1739" s="25" t="s">
        <v>239</v>
      </c>
      <c r="I1739" s="1" t="n">
        <v>0</v>
      </c>
      <c r="J1739" s="1" t="n">
        <v>1724.5</v>
      </c>
      <c r="K1739" s="1" t="n">
        <v>1627.9</v>
      </c>
      <c r="L1739" s="26" t="n">
        <v>0.567</v>
      </c>
      <c r="M1739" s="1" t="n">
        <v>18</v>
      </c>
      <c r="N1739" s="1" t="n">
        <v>23</v>
      </c>
      <c r="O1739" s="1" t="n">
        <v>1</v>
      </c>
      <c r="P1739" s="1" t="n">
        <v>0.9</v>
      </c>
      <c r="Q1739" s="1" t="n">
        <v>1</v>
      </c>
      <c r="R1739" s="1" t="n">
        <v>-1.2</v>
      </c>
      <c r="S1739" s="1" t="n">
        <v>1.5</v>
      </c>
      <c r="T1739" s="1" t="n">
        <v>1723.3</v>
      </c>
      <c r="U1739" s="1" t="n">
        <v>1629.4</v>
      </c>
      <c r="V1739" s="1" t="s">
        <v>595</v>
      </c>
      <c r="W1739" s="1" t="s">
        <v>703</v>
      </c>
    </row>
    <row r="1740" customFormat="false" ht="15" hidden="false" customHeight="true" outlineLevel="0" collapsed="false">
      <c r="A1740" s="1" t="n">
        <v>1739</v>
      </c>
      <c r="B1740" s="24" t="s">
        <v>1621</v>
      </c>
      <c r="C1740" s="1" t="s">
        <v>29</v>
      </c>
      <c r="D1740" s="1" t="s">
        <v>132</v>
      </c>
      <c r="E1740" s="1" t="s">
        <v>128</v>
      </c>
      <c r="F1740" s="1" t="n">
        <v>0</v>
      </c>
      <c r="G1740" s="1" t="n">
        <v>1</v>
      </c>
      <c r="H1740" s="28" t="s">
        <v>246</v>
      </c>
      <c r="I1740" s="1" t="n">
        <v>1</v>
      </c>
      <c r="J1740" s="1" t="n">
        <v>1682.2</v>
      </c>
      <c r="K1740" s="1" t="n">
        <v>1593.2</v>
      </c>
      <c r="L1740" s="26" t="n">
        <v>0.556</v>
      </c>
      <c r="M1740" s="1" t="n">
        <v>33</v>
      </c>
      <c r="N1740" s="1" t="n">
        <v>38</v>
      </c>
      <c r="O1740" s="1" t="n">
        <v>1.22</v>
      </c>
      <c r="P1740" s="1" t="n">
        <v>1.35</v>
      </c>
      <c r="Q1740" s="1" t="n">
        <v>1</v>
      </c>
      <c r="R1740" s="1" t="n">
        <v>-18.3</v>
      </c>
      <c r="S1740" s="1" t="n">
        <v>24.9</v>
      </c>
      <c r="T1740" s="1" t="n">
        <v>1663.9</v>
      </c>
      <c r="U1740" s="1" t="n">
        <v>1618.1</v>
      </c>
      <c r="V1740" s="1" t="s">
        <v>681</v>
      </c>
      <c r="W1740" s="1" t="s">
        <v>572</v>
      </c>
    </row>
    <row r="1741" customFormat="false" ht="15" hidden="false" customHeight="true" outlineLevel="0" collapsed="false">
      <c r="A1741" s="1" t="n">
        <v>1740</v>
      </c>
      <c r="B1741" s="24" t="s">
        <v>1621</v>
      </c>
      <c r="C1741" s="1" t="s">
        <v>29</v>
      </c>
      <c r="D1741" s="1" t="s">
        <v>131</v>
      </c>
      <c r="E1741" s="1" t="s">
        <v>152</v>
      </c>
      <c r="F1741" s="1" t="n">
        <v>1</v>
      </c>
      <c r="G1741" s="1" t="n">
        <v>1</v>
      </c>
      <c r="H1741" s="25" t="s">
        <v>239</v>
      </c>
      <c r="I1741" s="1" t="n">
        <v>0</v>
      </c>
      <c r="J1741" s="1" t="n">
        <v>1564.8</v>
      </c>
      <c r="K1741" s="1" t="n">
        <v>1613.3</v>
      </c>
      <c r="L1741" s="26" t="n">
        <v>0.362</v>
      </c>
      <c r="M1741" s="1" t="n">
        <v>19.6</v>
      </c>
      <c r="N1741" s="1" t="n">
        <v>26.4</v>
      </c>
      <c r="O1741" s="1" t="n">
        <v>1</v>
      </c>
      <c r="P1741" s="1" t="n">
        <v>1.15</v>
      </c>
      <c r="Q1741" s="1" t="n">
        <v>1</v>
      </c>
      <c r="R1741" s="1" t="n">
        <v>2.7</v>
      </c>
      <c r="S1741" s="1" t="n">
        <v>-3.6</v>
      </c>
      <c r="T1741" s="1" t="n">
        <v>1567.5</v>
      </c>
      <c r="U1741" s="1" t="n">
        <v>1609.6</v>
      </c>
      <c r="V1741" s="1" t="s">
        <v>749</v>
      </c>
      <c r="W1741" s="1" t="s">
        <v>652</v>
      </c>
    </row>
    <row r="1742" customFormat="false" ht="15" hidden="false" customHeight="true" outlineLevel="0" collapsed="false">
      <c r="A1742" s="1" t="n">
        <v>1741</v>
      </c>
      <c r="B1742" s="24" t="s">
        <v>1621</v>
      </c>
      <c r="C1742" s="1" t="s">
        <v>29</v>
      </c>
      <c r="D1742" s="1" t="s">
        <v>126</v>
      </c>
      <c r="E1742" s="1" t="s">
        <v>162</v>
      </c>
      <c r="F1742" s="1" t="n">
        <v>0</v>
      </c>
      <c r="G1742" s="1" t="n">
        <v>1</v>
      </c>
      <c r="H1742" s="28" t="s">
        <v>246</v>
      </c>
      <c r="I1742" s="1" t="n">
        <v>1</v>
      </c>
      <c r="J1742" s="1" t="n">
        <v>1622.6</v>
      </c>
      <c r="K1742" s="1" t="n">
        <v>1647.2</v>
      </c>
      <c r="L1742" s="26" t="n">
        <v>0.394</v>
      </c>
      <c r="M1742" s="1" t="n">
        <v>26.2</v>
      </c>
      <c r="N1742" s="1" t="n">
        <v>34.6</v>
      </c>
      <c r="O1742" s="1" t="n">
        <v>0.97</v>
      </c>
      <c r="P1742" s="1" t="n">
        <v>1.35</v>
      </c>
      <c r="Q1742" s="1" t="n">
        <v>1</v>
      </c>
      <c r="R1742" s="1" t="n">
        <v>-10.3</v>
      </c>
      <c r="S1742" s="1" t="n">
        <v>17.1</v>
      </c>
      <c r="T1742" s="1" t="n">
        <v>1612.2</v>
      </c>
      <c r="U1742" s="1" t="n">
        <v>1664.3</v>
      </c>
      <c r="V1742" s="1" t="s">
        <v>731</v>
      </c>
      <c r="W1742" s="1" t="s">
        <v>606</v>
      </c>
    </row>
    <row r="1743" customFormat="false" ht="15" hidden="false" customHeight="true" outlineLevel="0" collapsed="false">
      <c r="A1743" s="1" t="n">
        <v>1742</v>
      </c>
      <c r="B1743" s="24" t="s">
        <v>1621</v>
      </c>
      <c r="C1743" s="1" t="s">
        <v>29</v>
      </c>
      <c r="D1743" s="1" t="s">
        <v>133</v>
      </c>
      <c r="E1743" s="1" t="s">
        <v>130</v>
      </c>
      <c r="F1743" s="1" t="n">
        <v>1</v>
      </c>
      <c r="G1743" s="1" t="n">
        <v>2</v>
      </c>
      <c r="H1743" s="28" t="s">
        <v>246</v>
      </c>
      <c r="I1743" s="1" t="n">
        <v>1</v>
      </c>
      <c r="J1743" s="1" t="n">
        <v>1373.1</v>
      </c>
      <c r="K1743" s="1" t="n">
        <v>1690</v>
      </c>
      <c r="L1743" s="26" t="n">
        <v>0.108</v>
      </c>
      <c r="M1743" s="1" t="n">
        <v>13.2</v>
      </c>
      <c r="N1743" s="1" t="n">
        <v>16.3</v>
      </c>
      <c r="O1743" s="1" t="n">
        <v>0.6</v>
      </c>
      <c r="P1743" s="1" t="n">
        <v>1.35</v>
      </c>
      <c r="Q1743" s="1" t="n">
        <v>1</v>
      </c>
      <c r="R1743" s="1" t="n">
        <v>-1.4</v>
      </c>
      <c r="S1743" s="1" t="n">
        <v>3.4</v>
      </c>
      <c r="T1743" s="1" t="n">
        <v>1371.7</v>
      </c>
      <c r="U1743" s="1" t="n">
        <v>1693.3</v>
      </c>
      <c r="V1743" s="1" t="s">
        <v>489</v>
      </c>
      <c r="W1743" s="1" t="s">
        <v>543</v>
      </c>
    </row>
    <row r="1744" customFormat="false" ht="15" hidden="false" customHeight="true" outlineLevel="0" collapsed="false">
      <c r="A1744" s="1" t="n">
        <v>1743</v>
      </c>
      <c r="B1744" s="24" t="s">
        <v>1621</v>
      </c>
      <c r="C1744" s="1" t="s">
        <v>29</v>
      </c>
      <c r="D1744" s="1" t="s">
        <v>180</v>
      </c>
      <c r="E1744" s="1" t="s">
        <v>129</v>
      </c>
      <c r="F1744" s="1" t="n">
        <v>1</v>
      </c>
      <c r="G1744" s="1" t="n">
        <v>4</v>
      </c>
      <c r="H1744" s="28" t="s">
        <v>246</v>
      </c>
      <c r="I1744" s="1" t="n">
        <v>3</v>
      </c>
      <c r="J1744" s="1" t="n">
        <v>1508.2</v>
      </c>
      <c r="K1744" s="1" t="n">
        <v>1632.9</v>
      </c>
      <c r="L1744" s="26" t="n">
        <v>0.268</v>
      </c>
      <c r="M1744" s="1" t="n">
        <v>23.9</v>
      </c>
      <c r="N1744" s="1" t="n">
        <v>32.6</v>
      </c>
      <c r="O1744" s="1" t="n">
        <v>0.84</v>
      </c>
      <c r="P1744" s="1" t="n">
        <v>1.35</v>
      </c>
      <c r="Q1744" s="1" t="n">
        <v>1.3</v>
      </c>
      <c r="R1744" s="1" t="n">
        <v>-6.4</v>
      </c>
      <c r="S1744" s="1" t="n">
        <v>18.5</v>
      </c>
      <c r="T1744" s="1" t="n">
        <v>1501.8</v>
      </c>
      <c r="U1744" s="1" t="n">
        <v>1651.4</v>
      </c>
      <c r="V1744" s="1" t="s">
        <v>492</v>
      </c>
      <c r="W1744" s="1" t="s">
        <v>511</v>
      </c>
    </row>
    <row r="1745" customFormat="false" ht="15" hidden="false" customHeight="true" outlineLevel="0" collapsed="false">
      <c r="A1745" s="1" t="n">
        <v>1744</v>
      </c>
      <c r="B1745" s="24" t="s">
        <v>1621</v>
      </c>
      <c r="C1745" s="1" t="s">
        <v>29</v>
      </c>
      <c r="D1745" s="1" t="s">
        <v>121</v>
      </c>
      <c r="E1745" s="1" t="s">
        <v>138</v>
      </c>
      <c r="F1745" s="1" t="n">
        <v>2</v>
      </c>
      <c r="G1745" s="1" t="n">
        <v>0</v>
      </c>
      <c r="H1745" s="27" t="s">
        <v>242</v>
      </c>
      <c r="I1745" s="1" t="n">
        <v>2</v>
      </c>
      <c r="J1745" s="1" t="n">
        <v>1501.8</v>
      </c>
      <c r="K1745" s="1" t="n">
        <v>1699.1</v>
      </c>
      <c r="L1745" s="26" t="n">
        <v>0.194</v>
      </c>
      <c r="M1745" s="1" t="n">
        <v>33.6</v>
      </c>
      <c r="N1745" s="1" t="n">
        <v>37.5</v>
      </c>
      <c r="O1745" s="1" t="n">
        <v>1.49</v>
      </c>
      <c r="P1745" s="1" t="n">
        <v>1</v>
      </c>
      <c r="Q1745" s="1" t="n">
        <v>1.15</v>
      </c>
      <c r="R1745" s="1" t="n">
        <v>33.8</v>
      </c>
      <c r="S1745" s="1" t="n">
        <v>-30.2</v>
      </c>
      <c r="T1745" s="1" t="n">
        <v>1535.6</v>
      </c>
      <c r="U1745" s="1" t="n">
        <v>1668.9</v>
      </c>
      <c r="V1745" s="1" t="s">
        <v>531</v>
      </c>
      <c r="W1745" s="1" t="s">
        <v>658</v>
      </c>
    </row>
    <row r="1746" customFormat="false" ht="15" hidden="false" customHeight="true" outlineLevel="0" collapsed="false">
      <c r="A1746" s="1" t="n">
        <v>1745</v>
      </c>
      <c r="B1746" s="24" t="s">
        <v>1621</v>
      </c>
      <c r="C1746" s="1" t="s">
        <v>29</v>
      </c>
      <c r="D1746" s="1" t="s">
        <v>127</v>
      </c>
      <c r="E1746" s="1" t="s">
        <v>179</v>
      </c>
      <c r="F1746" s="1" t="n">
        <v>2</v>
      </c>
      <c r="G1746" s="1" t="n">
        <v>0</v>
      </c>
      <c r="H1746" s="27" t="s">
        <v>242</v>
      </c>
      <c r="I1746" s="1" t="n">
        <v>2</v>
      </c>
      <c r="J1746" s="1" t="n">
        <v>1595.6</v>
      </c>
      <c r="K1746" s="1" t="n">
        <v>1436.2</v>
      </c>
      <c r="L1746" s="26" t="n">
        <v>0.653</v>
      </c>
      <c r="M1746" s="1" t="n">
        <v>21.2</v>
      </c>
      <c r="N1746" s="1" t="n">
        <v>17.5</v>
      </c>
      <c r="O1746" s="1" t="n">
        <v>0.8</v>
      </c>
      <c r="P1746" s="1" t="n">
        <v>1</v>
      </c>
      <c r="Q1746" s="1" t="n">
        <v>1.15</v>
      </c>
      <c r="R1746" s="1" t="n">
        <v>11.6</v>
      </c>
      <c r="S1746" s="1" t="n">
        <v>-6.1</v>
      </c>
      <c r="T1746" s="1" t="n">
        <v>1607.2</v>
      </c>
      <c r="U1746" s="1" t="n">
        <v>1430.1</v>
      </c>
      <c r="V1746" s="1" t="s">
        <v>487</v>
      </c>
      <c r="W1746" s="1" t="s">
        <v>759</v>
      </c>
    </row>
    <row r="1747" customFormat="false" ht="15" hidden="false" customHeight="true" outlineLevel="0" collapsed="false">
      <c r="A1747" s="1" t="n">
        <v>1746</v>
      </c>
      <c r="B1747" s="24" t="s">
        <v>1622</v>
      </c>
      <c r="C1747" s="1" t="s">
        <v>31</v>
      </c>
      <c r="D1747" s="1" t="s">
        <v>165</v>
      </c>
      <c r="E1747" s="1" t="s">
        <v>140</v>
      </c>
      <c r="F1747" s="1" t="n">
        <v>2</v>
      </c>
      <c r="G1747" s="1" t="n">
        <v>3</v>
      </c>
      <c r="H1747" s="28" t="s">
        <v>246</v>
      </c>
      <c r="I1747" s="1" t="n">
        <v>1</v>
      </c>
      <c r="J1747" s="1" t="n">
        <v>1499.3</v>
      </c>
      <c r="K1747" s="1" t="n">
        <v>1625.1</v>
      </c>
      <c r="L1747" s="26" t="n">
        <v>0.267</v>
      </c>
      <c r="M1747" s="1" t="n">
        <v>18.4</v>
      </c>
      <c r="N1747" s="1" t="n">
        <v>23.8</v>
      </c>
      <c r="O1747" s="1" t="n">
        <v>0.84</v>
      </c>
      <c r="P1747" s="1" t="n">
        <v>1.35</v>
      </c>
      <c r="Q1747" s="1" t="n">
        <v>1</v>
      </c>
      <c r="R1747" s="1" t="n">
        <v>-4.9</v>
      </c>
      <c r="S1747" s="1" t="n">
        <v>8.7</v>
      </c>
      <c r="T1747" s="1" t="n">
        <v>1494.4</v>
      </c>
      <c r="U1747" s="1" t="n">
        <v>1633.8</v>
      </c>
      <c r="V1747" s="1" t="s">
        <v>754</v>
      </c>
      <c r="W1747" s="1" t="s">
        <v>635</v>
      </c>
    </row>
    <row r="1748" customFormat="false" ht="15" hidden="false" customHeight="true" outlineLevel="0" collapsed="false">
      <c r="A1748" s="1" t="n">
        <v>1747</v>
      </c>
      <c r="B1748" s="24" t="s">
        <v>1622</v>
      </c>
      <c r="C1748" s="1" t="s">
        <v>31</v>
      </c>
      <c r="D1748" s="1" t="s">
        <v>24</v>
      </c>
      <c r="E1748" s="1" t="s">
        <v>139</v>
      </c>
      <c r="F1748" s="1" t="n">
        <v>2</v>
      </c>
      <c r="G1748" s="1" t="n">
        <v>3</v>
      </c>
      <c r="H1748" s="28" t="s">
        <v>246</v>
      </c>
      <c r="I1748" s="1" t="n">
        <v>1</v>
      </c>
      <c r="J1748" s="1" t="n">
        <v>1730.6</v>
      </c>
      <c r="K1748" s="1" t="n">
        <v>1496.5</v>
      </c>
      <c r="L1748" s="26" t="n">
        <v>0.743</v>
      </c>
      <c r="M1748" s="1" t="n">
        <v>35</v>
      </c>
      <c r="N1748" s="1" t="n">
        <v>40.7</v>
      </c>
      <c r="O1748" s="1" t="n">
        <v>1.59</v>
      </c>
      <c r="P1748" s="1" t="n">
        <v>1.35</v>
      </c>
      <c r="Q1748" s="1" t="n">
        <v>1</v>
      </c>
      <c r="R1748" s="1" t="n">
        <v>-26</v>
      </c>
      <c r="S1748" s="1" t="n">
        <v>34.3</v>
      </c>
      <c r="T1748" s="1" t="n">
        <v>1704.6</v>
      </c>
      <c r="U1748" s="1" t="n">
        <v>1530.8</v>
      </c>
      <c r="V1748" s="1" t="s">
        <v>537</v>
      </c>
      <c r="W1748" s="1" t="s">
        <v>608</v>
      </c>
    </row>
    <row r="1749" customFormat="false" ht="15" hidden="false" customHeight="true" outlineLevel="0" collapsed="false">
      <c r="A1749" s="1" t="n">
        <v>1748</v>
      </c>
      <c r="B1749" s="24" t="s">
        <v>1622</v>
      </c>
      <c r="C1749" s="1" t="s">
        <v>31</v>
      </c>
      <c r="D1749" s="1" t="s">
        <v>169</v>
      </c>
      <c r="E1749" s="1" t="s">
        <v>174</v>
      </c>
      <c r="F1749" s="1" t="n">
        <v>0</v>
      </c>
      <c r="G1749" s="1" t="n">
        <v>1</v>
      </c>
      <c r="H1749" s="28" t="s">
        <v>246</v>
      </c>
      <c r="I1749" s="1" t="n">
        <v>1</v>
      </c>
      <c r="J1749" s="1" t="n">
        <v>1663</v>
      </c>
      <c r="K1749" s="1" t="n">
        <v>1464.4</v>
      </c>
      <c r="L1749" s="26" t="n">
        <v>0.702</v>
      </c>
      <c r="M1749" s="1" t="n">
        <v>40</v>
      </c>
      <c r="N1749" s="1" t="n">
        <v>46.5</v>
      </c>
      <c r="O1749" s="1" t="n">
        <v>1.5</v>
      </c>
      <c r="P1749" s="1" t="n">
        <v>1.35</v>
      </c>
      <c r="Q1749" s="1" t="n">
        <v>1</v>
      </c>
      <c r="R1749" s="1" t="n">
        <v>-28.1</v>
      </c>
      <c r="S1749" s="1" t="n">
        <v>37.3</v>
      </c>
      <c r="T1749" s="1" t="n">
        <v>1635</v>
      </c>
      <c r="U1749" s="1" t="n">
        <v>1501.6</v>
      </c>
      <c r="V1749" s="1" t="s">
        <v>1019</v>
      </c>
      <c r="W1749" s="1" t="s">
        <v>543</v>
      </c>
    </row>
    <row r="1750" customFormat="false" ht="15" hidden="false" customHeight="true" outlineLevel="0" collapsed="false">
      <c r="A1750" s="1" t="n">
        <v>1749</v>
      </c>
      <c r="B1750" s="24" t="s">
        <v>1622</v>
      </c>
      <c r="C1750" s="1" t="s">
        <v>31</v>
      </c>
      <c r="D1750" s="1" t="s">
        <v>147</v>
      </c>
      <c r="E1750" s="1" t="s">
        <v>163</v>
      </c>
      <c r="F1750" s="1" t="n">
        <v>1</v>
      </c>
      <c r="G1750" s="1" t="n">
        <v>2</v>
      </c>
      <c r="H1750" s="28" t="s">
        <v>246</v>
      </c>
      <c r="I1750" s="1" t="n">
        <v>1</v>
      </c>
      <c r="J1750" s="1" t="n">
        <v>1467</v>
      </c>
      <c r="K1750" s="1" t="n">
        <v>1488.9</v>
      </c>
      <c r="L1750" s="26" t="n">
        <v>0.398</v>
      </c>
      <c r="M1750" s="1" t="n">
        <v>25</v>
      </c>
      <c r="N1750" s="1" t="n">
        <v>22.3</v>
      </c>
      <c r="O1750" s="1" t="n">
        <v>0.97</v>
      </c>
      <c r="P1750" s="1" t="n">
        <v>1.35</v>
      </c>
      <c r="Q1750" s="1" t="n">
        <v>1</v>
      </c>
      <c r="R1750" s="1" t="n">
        <v>-9.9</v>
      </c>
      <c r="S1750" s="1" t="n">
        <v>11.1</v>
      </c>
      <c r="T1750" s="1" t="n">
        <v>1457.1</v>
      </c>
      <c r="U1750" s="1" t="n">
        <v>1500</v>
      </c>
      <c r="V1750" s="1" t="s">
        <v>701</v>
      </c>
      <c r="W1750" s="1" t="s">
        <v>688</v>
      </c>
    </row>
    <row r="1751" customFormat="false" ht="15" hidden="false" customHeight="true" outlineLevel="0" collapsed="false">
      <c r="A1751" s="1" t="n">
        <v>1750</v>
      </c>
      <c r="B1751" s="24" t="s">
        <v>1622</v>
      </c>
      <c r="C1751" s="1" t="s">
        <v>31</v>
      </c>
      <c r="D1751" s="1" t="s">
        <v>146</v>
      </c>
      <c r="E1751" s="1" t="s">
        <v>20</v>
      </c>
      <c r="F1751" s="1" t="n">
        <v>0</v>
      </c>
      <c r="G1751" s="1" t="n">
        <v>2</v>
      </c>
      <c r="H1751" s="28" t="s">
        <v>246</v>
      </c>
      <c r="I1751" s="1" t="n">
        <v>2</v>
      </c>
      <c r="J1751" s="1" t="n">
        <v>1536</v>
      </c>
      <c r="K1751" s="1" t="n">
        <v>1710.9</v>
      </c>
      <c r="L1751" s="26" t="n">
        <v>0.215</v>
      </c>
      <c r="M1751" s="1" t="n">
        <v>19.6</v>
      </c>
      <c r="N1751" s="1" t="n">
        <v>32.1</v>
      </c>
      <c r="O1751" s="1" t="n">
        <v>0.78</v>
      </c>
      <c r="P1751" s="1" t="n">
        <v>1.35</v>
      </c>
      <c r="Q1751" s="1" t="n">
        <v>1.15</v>
      </c>
      <c r="R1751" s="1" t="n">
        <v>-4.2</v>
      </c>
      <c r="S1751" s="1" t="n">
        <v>13.3</v>
      </c>
      <c r="T1751" s="1" t="n">
        <v>1531.8</v>
      </c>
      <c r="U1751" s="1" t="n">
        <v>1724.2</v>
      </c>
      <c r="V1751" s="1" t="s">
        <v>492</v>
      </c>
      <c r="W1751" s="1" t="s">
        <v>606</v>
      </c>
    </row>
    <row r="1752" customFormat="false" ht="15" hidden="false" customHeight="true" outlineLevel="0" collapsed="false">
      <c r="A1752" s="1" t="n">
        <v>1751</v>
      </c>
      <c r="B1752" s="24" t="s">
        <v>1622</v>
      </c>
      <c r="C1752" s="1" t="s">
        <v>31</v>
      </c>
      <c r="D1752" s="1" t="s">
        <v>170</v>
      </c>
      <c r="E1752" s="1" t="s">
        <v>177</v>
      </c>
      <c r="F1752" s="1" t="n">
        <v>2</v>
      </c>
      <c r="G1752" s="1" t="n">
        <v>3</v>
      </c>
      <c r="H1752" s="28" t="s">
        <v>246</v>
      </c>
      <c r="I1752" s="1" t="n">
        <v>1</v>
      </c>
      <c r="J1752" s="1" t="n">
        <v>1465.6</v>
      </c>
      <c r="K1752" s="1" t="n">
        <v>1657.1</v>
      </c>
      <c r="L1752" s="26" t="n">
        <v>0.199</v>
      </c>
      <c r="M1752" s="1" t="n">
        <v>19.5</v>
      </c>
      <c r="N1752" s="1" t="n">
        <v>19.5</v>
      </c>
      <c r="O1752" s="1" t="n">
        <v>0.76</v>
      </c>
      <c r="P1752" s="1" t="n">
        <v>1.35</v>
      </c>
      <c r="Q1752" s="1" t="n">
        <v>1</v>
      </c>
      <c r="R1752" s="1" t="n">
        <v>-3.9</v>
      </c>
      <c r="S1752" s="1" t="n">
        <v>5.8</v>
      </c>
      <c r="T1752" s="1" t="n">
        <v>1461.7</v>
      </c>
      <c r="U1752" s="1" t="n">
        <v>1662.9</v>
      </c>
      <c r="V1752" s="1" t="s">
        <v>713</v>
      </c>
      <c r="W1752" s="1" t="s">
        <v>593</v>
      </c>
    </row>
    <row r="1753" customFormat="false" ht="15" hidden="false" customHeight="true" outlineLevel="0" collapsed="false">
      <c r="A1753" s="1" t="n">
        <v>1752</v>
      </c>
      <c r="B1753" s="24" t="s">
        <v>1623</v>
      </c>
      <c r="C1753" s="1" t="s">
        <v>30</v>
      </c>
      <c r="D1753" s="1" t="s">
        <v>114</v>
      </c>
      <c r="E1753" s="1" t="s">
        <v>16</v>
      </c>
      <c r="F1753" s="1" t="n">
        <v>0</v>
      </c>
      <c r="G1753" s="1" t="n">
        <v>3</v>
      </c>
      <c r="H1753" s="28" t="s">
        <v>246</v>
      </c>
      <c r="I1753" s="1" t="n">
        <v>3</v>
      </c>
      <c r="J1753" s="1" t="n">
        <v>1689.2</v>
      </c>
      <c r="K1753" s="1" t="n">
        <v>1773.4</v>
      </c>
      <c r="L1753" s="26" t="n">
        <v>0.316</v>
      </c>
      <c r="M1753" s="1" t="n">
        <v>34.3</v>
      </c>
      <c r="N1753" s="1" t="n">
        <v>35</v>
      </c>
      <c r="O1753" s="1" t="n">
        <v>0.89</v>
      </c>
      <c r="P1753" s="1" t="n">
        <v>1.35</v>
      </c>
      <c r="Q1753" s="1" t="n">
        <v>1.3</v>
      </c>
      <c r="R1753" s="1" t="n">
        <v>-10.8</v>
      </c>
      <c r="S1753" s="1" t="n">
        <v>21.6</v>
      </c>
      <c r="T1753" s="1" t="n">
        <v>1678.4</v>
      </c>
      <c r="U1753" s="1" t="n">
        <v>1795</v>
      </c>
      <c r="V1753" s="1" t="s">
        <v>537</v>
      </c>
      <c r="W1753" s="1" t="s">
        <v>484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2" min="1" style="1" width="30"/>
    <col collapsed="false" customWidth="true" hidden="false" outlineLevel="0" max="3" min="3" style="1" width="15"/>
    <col collapsed="false" customWidth="true" hidden="false" outlineLevel="0" max="4" min="4" style="1" width="18"/>
    <col collapsed="false" customWidth="true" hidden="false" outlineLevel="0" max="5" min="5" style="1" width="10"/>
  </cols>
  <sheetData>
    <row r="1" customFormat="false" ht="17.25" hidden="false" customHeight="true" outlineLevel="0" collapsed="false">
      <c r="A1" s="16" t="s">
        <v>1624</v>
      </c>
      <c r="B1" s="16"/>
      <c r="C1" s="16"/>
      <c r="D1" s="16"/>
      <c r="E1" s="16"/>
    </row>
    <row r="3" customFormat="false" ht="15" hidden="false" customHeight="true" outlineLevel="0" collapsed="false">
      <c r="A3" s="17" t="s">
        <v>26</v>
      </c>
      <c r="B3" s="17" t="s">
        <v>13</v>
      </c>
      <c r="C3" s="17" t="s">
        <v>1625</v>
      </c>
      <c r="D3" s="17" t="s">
        <v>1626</v>
      </c>
      <c r="E3" s="17" t="s">
        <v>12</v>
      </c>
    </row>
    <row r="4" customFormat="false" ht="15" hidden="false" customHeight="true" outlineLevel="0" collapsed="false">
      <c r="A4" s="1" t="s">
        <v>29</v>
      </c>
      <c r="B4" s="1" t="s">
        <v>127</v>
      </c>
      <c r="C4" s="29" t="n">
        <f aca="false">VLOOKUP(B4,'📋 Teams Master'!$C:$E,3,FALSE())</f>
        <v>1607.2</v>
      </c>
      <c r="D4" s="1" t="n">
        <f aca="false">COUNTIFS('🧮 Elo Engine 2025-26'!$D:$D,B4,'🧮 Elo Engine 2025-26'!$F:$F,"&lt;&gt;")+COUNTIFS('🧮 Elo Engine 2025-26'!$E:$E,B4,'🧮 Elo Engine 2025-26'!$G:$G,"&lt;&gt;")</f>
        <v>7</v>
      </c>
      <c r="E4" s="1" t="n">
        <f aca="false">COUNTIFS($A$4:$A$99,A4,$C$4:$C$99,"&gt;"&amp;C4)+1</f>
        <v>12</v>
      </c>
    </row>
    <row r="5" customFormat="false" ht="15" hidden="false" customHeight="true" outlineLevel="0" collapsed="false">
      <c r="A5" s="1" t="s">
        <v>29</v>
      </c>
      <c r="B5" s="1" t="s">
        <v>130</v>
      </c>
      <c r="C5" s="29" t="n">
        <f aca="false">VLOOKUP(B5,'📋 Teams Master'!$C:$E,3,FALSE())</f>
        <v>1693.3</v>
      </c>
      <c r="D5" s="1" t="n">
        <f aca="false">COUNTIFS('🧮 Elo Engine 2025-26'!$D:$D,B5,'🧮 Elo Engine 2025-26'!$F:$F,"&lt;&gt;")+COUNTIFS('🧮 Elo Engine 2025-26'!$E:$E,B5,'🧮 Elo Engine 2025-26'!$G:$G,"&lt;&gt;")</f>
        <v>7</v>
      </c>
      <c r="E5" s="1" t="n">
        <f aca="false">COUNTIFS($A$4:$A$99,A5,$C$4:$C$99,"&gt;"&amp;C5)+1</f>
        <v>3</v>
      </c>
    </row>
    <row r="6" customFormat="false" ht="15" hidden="false" customHeight="true" outlineLevel="0" collapsed="false">
      <c r="A6" s="1" t="s">
        <v>29</v>
      </c>
      <c r="B6" s="1" t="s">
        <v>138</v>
      </c>
      <c r="C6" s="29" t="n">
        <f aca="false">VLOOKUP(B6,'📋 Teams Master'!$C:$E,3,FALSE())</f>
        <v>1668.9</v>
      </c>
      <c r="D6" s="1" t="n">
        <f aca="false">COUNTIFS('🧮 Elo Engine 2025-26'!$D:$D,B6,'🧮 Elo Engine 2025-26'!$F:$F,"&lt;&gt;")+COUNTIFS('🧮 Elo Engine 2025-26'!$E:$E,B6,'🧮 Elo Engine 2025-26'!$G:$G,"&lt;&gt;")</f>
        <v>6</v>
      </c>
      <c r="E6" s="1" t="n">
        <f aca="false">COUNTIFS($A$4:$A$99,A6,$C$4:$C$99,"&gt;"&amp;C6)+1</f>
        <v>4</v>
      </c>
    </row>
    <row r="7" customFormat="false" ht="15" hidden="false" customHeight="true" outlineLevel="0" collapsed="false">
      <c r="A7" s="1" t="s">
        <v>29</v>
      </c>
      <c r="B7" s="1" t="s">
        <v>152</v>
      </c>
      <c r="C7" s="29" t="n">
        <f aca="false">VLOOKUP(B7,'📋 Teams Master'!$C:$E,3,FALSE())</f>
        <v>1609.6</v>
      </c>
      <c r="D7" s="1" t="n">
        <f aca="false">COUNTIFS('🧮 Elo Engine 2025-26'!$D:$D,B7,'🧮 Elo Engine 2025-26'!$F:$F,"&lt;&gt;")+COUNTIFS('🧮 Elo Engine 2025-26'!$E:$E,B7,'🧮 Elo Engine 2025-26'!$G:$G,"&lt;&gt;")</f>
        <v>6</v>
      </c>
      <c r="E7" s="1" t="n">
        <f aca="false">COUNTIFS($A$4:$A$99,A7,$C$4:$C$99,"&gt;"&amp;C7)+1</f>
        <v>11</v>
      </c>
    </row>
    <row r="8" customFormat="false" ht="15" hidden="false" customHeight="true" outlineLevel="0" collapsed="false">
      <c r="A8" s="1" t="s">
        <v>29</v>
      </c>
      <c r="B8" s="1" t="s">
        <v>129</v>
      </c>
      <c r="C8" s="29" t="n">
        <f aca="false">VLOOKUP(B8,'📋 Teams Master'!$C:$E,3,FALSE())</f>
        <v>1651.4</v>
      </c>
      <c r="D8" s="1" t="n">
        <f aca="false">COUNTIFS('🧮 Elo Engine 2025-26'!$D:$D,B8,'🧮 Elo Engine 2025-26'!$F:$F,"&lt;&gt;")+COUNTIFS('🧮 Elo Engine 2025-26'!$E:$E,B8,'🧮 Elo Engine 2025-26'!$G:$G,"&lt;&gt;")</f>
        <v>6</v>
      </c>
      <c r="E8" s="1" t="n">
        <f aca="false">COUNTIFS($A$4:$A$99,A8,$C$4:$C$99,"&gt;"&amp;C8)+1</f>
        <v>7</v>
      </c>
    </row>
    <row r="9" customFormat="false" ht="15" hidden="false" customHeight="true" outlineLevel="0" collapsed="false">
      <c r="A9" s="1" t="s">
        <v>29</v>
      </c>
      <c r="B9" s="1" t="s">
        <v>162</v>
      </c>
      <c r="C9" s="29" t="n">
        <f aca="false">VLOOKUP(B9,'📋 Teams Master'!$C:$E,3,FALSE())</f>
        <v>1664.3</v>
      </c>
      <c r="D9" s="1" t="n">
        <f aca="false">COUNTIFS('🧮 Elo Engine 2025-26'!$D:$D,B9,'🧮 Elo Engine 2025-26'!$F:$F,"&lt;&gt;")+COUNTIFS('🧮 Elo Engine 2025-26'!$E:$E,B9,'🧮 Elo Engine 2025-26'!$G:$G,"&lt;&gt;")</f>
        <v>7</v>
      </c>
      <c r="E9" s="1" t="n">
        <f aca="false">COUNTIFS($A$4:$A$99,A9,$C$4:$C$99,"&gt;"&amp;C9)+1</f>
        <v>5</v>
      </c>
    </row>
    <row r="10" customFormat="false" ht="15" hidden="false" customHeight="true" outlineLevel="0" collapsed="false">
      <c r="A10" s="1" t="s">
        <v>29</v>
      </c>
      <c r="B10" s="1" t="s">
        <v>153</v>
      </c>
      <c r="C10" s="29" t="n">
        <f aca="false">VLOOKUP(B10,'📋 Teams Master'!$C:$E,3,FALSE())</f>
        <v>1629.4</v>
      </c>
      <c r="D10" s="1" t="n">
        <f aca="false">COUNTIFS('🧮 Elo Engine 2025-26'!$D:$D,B10,'🧮 Elo Engine 2025-26'!$F:$F,"&lt;&gt;")+COUNTIFS('🧮 Elo Engine 2025-26'!$E:$E,B10,'🧮 Elo Engine 2025-26'!$G:$G,"&lt;&gt;")</f>
        <v>6</v>
      </c>
      <c r="E10" s="1" t="n">
        <f aca="false">COUNTIFS($A$4:$A$99,A10,$C$4:$C$99,"&gt;"&amp;C10)+1</f>
        <v>8</v>
      </c>
    </row>
    <row r="11" customFormat="false" ht="15" hidden="false" customHeight="true" outlineLevel="0" collapsed="false">
      <c r="A11" s="1" t="s">
        <v>29</v>
      </c>
      <c r="B11" s="1" t="s">
        <v>128</v>
      </c>
      <c r="C11" s="29" t="n">
        <f aca="false">VLOOKUP(B11,'📋 Teams Master'!$C:$E,3,FALSE())</f>
        <v>1618.1</v>
      </c>
      <c r="D11" s="1" t="n">
        <f aca="false">COUNTIFS('🧮 Elo Engine 2025-26'!$D:$D,B11,'🧮 Elo Engine 2025-26'!$F:$F,"&lt;&gt;")+COUNTIFS('🧮 Elo Engine 2025-26'!$E:$E,B11,'🧮 Elo Engine 2025-26'!$G:$G,"&lt;&gt;")</f>
        <v>6</v>
      </c>
      <c r="E11" s="1" t="n">
        <f aca="false">COUNTIFS($A$4:$A$99,A11,$C$4:$C$99,"&gt;"&amp;C11)+1</f>
        <v>9</v>
      </c>
    </row>
    <row r="12" customFormat="false" ht="15" hidden="false" customHeight="true" outlineLevel="0" collapsed="false">
      <c r="A12" s="1" t="s">
        <v>29</v>
      </c>
      <c r="B12" s="1" t="s">
        <v>122</v>
      </c>
      <c r="C12" s="29" t="n">
        <f aca="false">VLOOKUP(B12,'📋 Teams Master'!$C:$E,3,FALSE())</f>
        <v>1581.8</v>
      </c>
      <c r="D12" s="1" t="n">
        <f aca="false">COUNTIFS('🧮 Elo Engine 2025-26'!$D:$D,B12,'🧮 Elo Engine 2025-26'!$F:$F,"&lt;&gt;")+COUNTIFS('🧮 Elo Engine 2025-26'!$E:$E,B12,'🧮 Elo Engine 2025-26'!$G:$G,"&lt;&gt;")</f>
        <v>7</v>
      </c>
      <c r="E12" s="1" t="n">
        <f aca="false">COUNTIFS($A$4:$A$99,A12,$C$4:$C$99,"&gt;"&amp;C12)+1</f>
        <v>13</v>
      </c>
    </row>
    <row r="13" customFormat="false" ht="15" hidden="false" customHeight="true" outlineLevel="0" collapsed="false">
      <c r="A13" s="1" t="s">
        <v>29</v>
      </c>
      <c r="B13" s="1" t="s">
        <v>125</v>
      </c>
      <c r="C13" s="29" t="n">
        <f aca="false">VLOOKUP(B13,'📋 Teams Master'!$C:$E,3,FALSE())</f>
        <v>1416.7</v>
      </c>
      <c r="D13" s="1" t="n">
        <f aca="false">COUNTIFS('🧮 Elo Engine 2025-26'!$D:$D,B13,'🧮 Elo Engine 2025-26'!$F:$F,"&lt;&gt;")+COUNTIFS('🧮 Elo Engine 2025-26'!$E:$E,B13,'🧮 Elo Engine 2025-26'!$G:$G,"&lt;&gt;")</f>
        <v>0</v>
      </c>
      <c r="E13" s="1" t="n">
        <f aca="false">COUNTIFS($A$4:$A$99,A13,$C$4:$C$99,"&gt;"&amp;C13)+1</f>
        <v>19</v>
      </c>
    </row>
    <row r="14" customFormat="false" ht="15" hidden="false" customHeight="true" outlineLevel="0" collapsed="false">
      <c r="A14" s="1" t="s">
        <v>29</v>
      </c>
      <c r="B14" s="1" t="s">
        <v>179</v>
      </c>
      <c r="C14" s="29" t="n">
        <f aca="false">VLOOKUP(B14,'📋 Teams Master'!$C:$E,3,FALSE())</f>
        <v>1430.1</v>
      </c>
      <c r="D14" s="1" t="n">
        <f aca="false">COUNTIFS('🧮 Elo Engine 2025-26'!$D:$D,B14,'🧮 Elo Engine 2025-26'!$F:$F,"&lt;&gt;")+COUNTIFS('🧮 Elo Engine 2025-26'!$E:$E,B14,'🧮 Elo Engine 2025-26'!$G:$G,"&lt;&gt;")</f>
        <v>0</v>
      </c>
      <c r="E14" s="1" t="n">
        <f aca="false">COUNTIFS($A$4:$A$99,A14,$C$4:$C$99,"&gt;"&amp;C14)+1</f>
        <v>18</v>
      </c>
    </row>
    <row r="15" customFormat="false" ht="15" hidden="false" customHeight="true" outlineLevel="0" collapsed="false">
      <c r="A15" s="1" t="s">
        <v>29</v>
      </c>
      <c r="B15" s="1" t="s">
        <v>21</v>
      </c>
      <c r="C15" s="29" t="n">
        <f aca="false">VLOOKUP(B15,'📋 Teams Master'!$C:$E,3,FALSE())</f>
        <v>1723.3</v>
      </c>
      <c r="D15" s="1" t="n">
        <f aca="false">COUNTIFS('🧮 Elo Engine 2025-26'!$D:$D,B15,'🧮 Elo Engine 2025-26'!$F:$F,"&lt;&gt;")+COUNTIFS('🧮 Elo Engine 2025-26'!$E:$E,B15,'🧮 Elo Engine 2025-26'!$G:$G,"&lt;&gt;")</f>
        <v>7</v>
      </c>
      <c r="E15" s="1" t="n">
        <f aca="false">COUNTIFS($A$4:$A$99,A15,$C$4:$C$99,"&gt;"&amp;C15)+1</f>
        <v>1</v>
      </c>
    </row>
    <row r="16" customFormat="false" ht="15" hidden="false" customHeight="true" outlineLevel="0" collapsed="false">
      <c r="A16" s="1" t="s">
        <v>29</v>
      </c>
      <c r="B16" s="1" t="s">
        <v>23</v>
      </c>
      <c r="C16" s="29" t="n">
        <f aca="false">VLOOKUP(B16,'📋 Teams Master'!$C:$E,3,FALSE())</f>
        <v>1720.8</v>
      </c>
      <c r="D16" s="1" t="n">
        <f aca="false">COUNTIFS('🧮 Elo Engine 2025-26'!$D:$D,B16,'🧮 Elo Engine 2025-26'!$F:$F,"&lt;&gt;")+COUNTIFS('🧮 Elo Engine 2025-26'!$E:$E,B16,'🧮 Elo Engine 2025-26'!$G:$G,"&lt;&gt;")</f>
        <v>6</v>
      </c>
      <c r="E16" s="1" t="n">
        <f aca="false">COUNTIFS($A$4:$A$99,A16,$C$4:$C$99,"&gt;"&amp;C16)+1</f>
        <v>2</v>
      </c>
    </row>
    <row r="17" customFormat="false" ht="15" hidden="false" customHeight="true" outlineLevel="0" collapsed="false">
      <c r="A17" s="1" t="s">
        <v>29</v>
      </c>
      <c r="B17" s="1" t="s">
        <v>121</v>
      </c>
      <c r="C17" s="29" t="n">
        <f aca="false">VLOOKUP(B17,'📋 Teams Master'!$C:$E,3,FALSE())</f>
        <v>1535.6</v>
      </c>
      <c r="D17" s="1" t="n">
        <f aca="false">COUNTIFS('🧮 Elo Engine 2025-26'!$D:$D,B17,'🧮 Elo Engine 2025-26'!$F:$F,"&lt;&gt;")+COUNTIFS('🧮 Elo Engine 2025-26'!$E:$E,B17,'🧮 Elo Engine 2025-26'!$G:$G,"&lt;&gt;")</f>
        <v>7</v>
      </c>
      <c r="E17" s="1" t="n">
        <f aca="false">COUNTIFS($A$4:$A$99,A17,$C$4:$C$99,"&gt;"&amp;C17)+1</f>
        <v>16</v>
      </c>
    </row>
    <row r="18" customFormat="false" ht="15" hidden="false" customHeight="true" outlineLevel="0" collapsed="false">
      <c r="A18" s="1" t="s">
        <v>29</v>
      </c>
      <c r="B18" s="1" t="s">
        <v>132</v>
      </c>
      <c r="C18" s="29" t="n">
        <f aca="false">VLOOKUP(B18,'📋 Teams Master'!$C:$E,3,FALSE())</f>
        <v>1663.9</v>
      </c>
      <c r="D18" s="1" t="n">
        <f aca="false">COUNTIFS('🧮 Elo Engine 2025-26'!$D:$D,B18,'🧮 Elo Engine 2025-26'!$F:$F,"&lt;&gt;")+COUNTIFS('🧮 Elo Engine 2025-26'!$E:$E,B18,'🧮 Elo Engine 2025-26'!$G:$G,"&lt;&gt;")</f>
        <v>6</v>
      </c>
      <c r="E18" s="1" t="n">
        <f aca="false">COUNTIFS($A$4:$A$99,A18,$C$4:$C$99,"&gt;"&amp;C18)+1</f>
        <v>6</v>
      </c>
    </row>
    <row r="19" customFormat="false" ht="15" hidden="false" customHeight="true" outlineLevel="0" collapsed="false">
      <c r="A19" s="1" t="s">
        <v>29</v>
      </c>
      <c r="B19" s="1" t="s">
        <v>126</v>
      </c>
      <c r="C19" s="29" t="n">
        <f aca="false">VLOOKUP(B19,'📋 Teams Master'!$C:$E,3,FALSE())</f>
        <v>1612.2</v>
      </c>
      <c r="D19" s="1" t="n">
        <f aca="false">COUNTIFS('🧮 Elo Engine 2025-26'!$D:$D,B19,'🧮 Elo Engine 2025-26'!$F:$F,"&lt;&gt;")+COUNTIFS('🧮 Elo Engine 2025-26'!$E:$E,B19,'🧮 Elo Engine 2025-26'!$G:$G,"&lt;&gt;")</f>
        <v>6</v>
      </c>
      <c r="E19" s="1" t="n">
        <f aca="false">COUNTIFS($A$4:$A$99,A19,$C$4:$C$99,"&gt;"&amp;C19)+1</f>
        <v>10</v>
      </c>
    </row>
    <row r="20" customFormat="false" ht="15" hidden="false" customHeight="true" outlineLevel="0" collapsed="false">
      <c r="A20" s="1" t="s">
        <v>29</v>
      </c>
      <c r="B20" s="1" t="s">
        <v>133</v>
      </c>
      <c r="C20" s="29" t="n">
        <f aca="false">VLOOKUP(B20,'📋 Teams Master'!$C:$E,3,FALSE())</f>
        <v>1371.7</v>
      </c>
      <c r="D20" s="1" t="n">
        <f aca="false">COUNTIFS('🧮 Elo Engine 2025-26'!$D:$D,B20,'🧮 Elo Engine 2025-26'!$F:$F,"&lt;&gt;")+COUNTIFS('🧮 Elo Engine 2025-26'!$E:$E,B20,'🧮 Elo Engine 2025-26'!$G:$G,"&lt;&gt;")</f>
        <v>0</v>
      </c>
      <c r="E20" s="1" t="n">
        <f aca="false">COUNTIFS($A$4:$A$99,A20,$C$4:$C$99,"&gt;"&amp;C20)+1</f>
        <v>20</v>
      </c>
    </row>
    <row r="21" customFormat="false" ht="15" hidden="false" customHeight="true" outlineLevel="0" collapsed="false">
      <c r="A21" s="1" t="s">
        <v>29</v>
      </c>
      <c r="B21" s="1" t="s">
        <v>180</v>
      </c>
      <c r="C21" s="29" t="n">
        <f aca="false">VLOOKUP(B21,'📋 Teams Master'!$C:$E,3,FALSE())</f>
        <v>1501.8</v>
      </c>
      <c r="D21" s="1" t="n">
        <f aca="false">COUNTIFS('🧮 Elo Engine 2025-26'!$D:$D,B21,'🧮 Elo Engine 2025-26'!$F:$F,"&lt;&gt;")+COUNTIFS('🧮 Elo Engine 2025-26'!$E:$E,B21,'🧮 Elo Engine 2025-26'!$G:$G,"&lt;&gt;")</f>
        <v>7</v>
      </c>
      <c r="E21" s="1" t="n">
        <f aca="false">COUNTIFS($A$4:$A$99,A21,$C$4:$C$99,"&gt;"&amp;C21)+1</f>
        <v>17</v>
      </c>
    </row>
    <row r="22" customFormat="false" ht="15" hidden="false" customHeight="true" outlineLevel="0" collapsed="false">
      <c r="A22" s="1" t="s">
        <v>29</v>
      </c>
      <c r="B22" s="1" t="s">
        <v>137</v>
      </c>
      <c r="C22" s="29" t="n">
        <f aca="false">VLOOKUP(B22,'📋 Teams Master'!$C:$E,3,FALSE())</f>
        <v>1538</v>
      </c>
      <c r="D22" s="1" t="n">
        <f aca="false">COUNTIFS('🧮 Elo Engine 2025-26'!$D:$D,B22,'🧮 Elo Engine 2025-26'!$F:$F,"&lt;&gt;")+COUNTIFS('🧮 Elo Engine 2025-26'!$E:$E,B22,'🧮 Elo Engine 2025-26'!$G:$G,"&lt;&gt;")</f>
        <v>7</v>
      </c>
      <c r="E22" s="1" t="n">
        <f aca="false">COUNTIFS($A$4:$A$99,A22,$C$4:$C$99,"&gt;"&amp;C22)+1</f>
        <v>15</v>
      </c>
    </row>
    <row r="23" customFormat="false" ht="15" hidden="false" customHeight="true" outlineLevel="0" collapsed="false">
      <c r="A23" s="1" t="s">
        <v>29</v>
      </c>
      <c r="B23" s="1" t="s">
        <v>131</v>
      </c>
      <c r="C23" s="29" t="n">
        <f aca="false">VLOOKUP(B23,'📋 Teams Master'!$C:$E,3,FALSE())</f>
        <v>1567.5</v>
      </c>
      <c r="D23" s="1" t="n">
        <f aca="false">COUNTIFS('🧮 Elo Engine 2025-26'!$D:$D,B23,'🧮 Elo Engine 2025-26'!$F:$F,"&lt;&gt;")+COUNTIFS('🧮 Elo Engine 2025-26'!$E:$E,B23,'🧮 Elo Engine 2025-26'!$G:$G,"&lt;&gt;")</f>
        <v>6</v>
      </c>
      <c r="E23" s="1" t="n">
        <f aca="false">COUNTIFS($A$4:$A$99,A23,$C$4:$C$99,"&gt;"&amp;C23)+1</f>
        <v>14</v>
      </c>
    </row>
    <row r="24" customFormat="false" ht="15" hidden="false" customHeight="true" outlineLevel="0" collapsed="false">
      <c r="A24" s="1" t="s">
        <v>33</v>
      </c>
      <c r="B24" s="1" t="s">
        <v>154</v>
      </c>
      <c r="C24" s="29" t="n">
        <f aca="false">VLOOKUP(B24,'📋 Teams Master'!$C:$E,3,FALSE())</f>
        <v>1580.6</v>
      </c>
      <c r="D24" s="1" t="n">
        <f aca="false">COUNTIFS('🧮 Elo Engine 2025-26'!$D:$D,B24,'🧮 Elo Engine 2025-26'!$F:$F,"&lt;&gt;")+COUNTIFS('🧮 Elo Engine 2025-26'!$E:$E,B24,'🧮 Elo Engine 2025-26'!$G:$G,"&lt;&gt;")</f>
        <v>7</v>
      </c>
      <c r="E24" s="1" t="n">
        <f aca="false">COUNTIFS($A$4:$A$99,A24,$C$4:$C$99,"&gt;"&amp;C24)+1</f>
        <v>10</v>
      </c>
    </row>
    <row r="25" customFormat="false" ht="15" hidden="false" customHeight="true" outlineLevel="0" collapsed="false">
      <c r="A25" s="1" t="s">
        <v>33</v>
      </c>
      <c r="B25" s="1" t="s">
        <v>149</v>
      </c>
      <c r="C25" s="29" t="n">
        <f aca="false">VLOOKUP(B25,'📋 Teams Master'!$C:$E,3,FALSE())</f>
        <v>1644.5</v>
      </c>
      <c r="D25" s="1" t="n">
        <f aca="false">COUNTIFS('🧮 Elo Engine 2025-26'!$D:$D,B25,'🧮 Elo Engine 2025-26'!$F:$F,"&lt;&gt;")+COUNTIFS('🧮 Elo Engine 2025-26'!$E:$E,B25,'🧮 Elo Engine 2025-26'!$G:$G,"&lt;&gt;")</f>
        <v>6</v>
      </c>
      <c r="E25" s="1" t="n">
        <f aca="false">COUNTIFS($A$4:$A$99,A25,$C$4:$C$99,"&gt;"&amp;C25)+1</f>
        <v>5</v>
      </c>
    </row>
    <row r="26" customFormat="false" ht="15" hidden="false" customHeight="true" outlineLevel="0" collapsed="false">
      <c r="A26" s="1" t="s">
        <v>33</v>
      </c>
      <c r="B26" s="1" t="s">
        <v>156</v>
      </c>
      <c r="C26" s="29" t="n">
        <f aca="false">VLOOKUP(B26,'📋 Teams Master'!$C:$E,3,FALSE())</f>
        <v>1519.4</v>
      </c>
      <c r="D26" s="1" t="n">
        <f aca="false">COUNTIFS('🧮 Elo Engine 2025-26'!$D:$D,B26,'🧮 Elo Engine 2025-26'!$F:$F,"&lt;&gt;")+COUNTIFS('🧮 Elo Engine 2025-26'!$E:$E,B26,'🧮 Elo Engine 2025-26'!$G:$G,"&lt;&gt;")</f>
        <v>6</v>
      </c>
      <c r="E26" s="1" t="n">
        <f aca="false">COUNTIFS($A$4:$A$99,A26,$C$4:$C$99,"&gt;"&amp;C26)+1</f>
        <v>15</v>
      </c>
    </row>
    <row r="27" customFormat="false" ht="15" hidden="false" customHeight="true" outlineLevel="0" collapsed="false">
      <c r="A27" s="1" t="s">
        <v>33</v>
      </c>
      <c r="B27" s="1" t="s">
        <v>134</v>
      </c>
      <c r="C27" s="29" t="n">
        <f aca="false">VLOOKUP(B27,'📋 Teams Master'!$C:$E,3,FALSE())</f>
        <v>1589.1</v>
      </c>
      <c r="D27" s="1" t="n">
        <f aca="false">COUNTIFS('🧮 Elo Engine 2025-26'!$D:$D,B27,'🧮 Elo Engine 2025-26'!$F:$F,"&lt;&gt;")+COUNTIFS('🧮 Elo Engine 2025-26'!$E:$E,B27,'🧮 Elo Engine 2025-26'!$G:$G,"&lt;&gt;")</f>
        <v>7</v>
      </c>
      <c r="E27" s="1" t="n">
        <f aca="false">COUNTIFS($A$4:$A$99,A27,$C$4:$C$99,"&gt;"&amp;C27)+1</f>
        <v>9</v>
      </c>
    </row>
    <row r="28" customFormat="false" ht="15" hidden="false" customHeight="true" outlineLevel="0" collapsed="false">
      <c r="A28" s="1" t="s">
        <v>33</v>
      </c>
      <c r="B28" s="1" t="s">
        <v>120</v>
      </c>
      <c r="C28" s="29" t="n">
        <f aca="false">VLOOKUP(B28,'📋 Teams Master'!$C:$E,3,FALSE())</f>
        <v>1524.6</v>
      </c>
      <c r="D28" s="1" t="n">
        <f aca="false">COUNTIFS('🧮 Elo Engine 2025-26'!$D:$D,B28,'🧮 Elo Engine 2025-26'!$F:$F,"&lt;&gt;")+COUNTIFS('🧮 Elo Engine 2025-26'!$E:$E,B28,'🧮 Elo Engine 2025-26'!$G:$G,"&lt;&gt;")</f>
        <v>6</v>
      </c>
      <c r="E28" s="1" t="n">
        <f aca="false">COUNTIFS($A$4:$A$99,A28,$C$4:$C$99,"&gt;"&amp;C28)+1</f>
        <v>14</v>
      </c>
    </row>
    <row r="29" customFormat="false" ht="15" hidden="false" customHeight="true" outlineLevel="0" collapsed="false">
      <c r="A29" s="1" t="s">
        <v>33</v>
      </c>
      <c r="B29" s="1" t="s">
        <v>157</v>
      </c>
      <c r="C29" s="29" t="n">
        <f aca="false">VLOOKUP(B29,'📋 Teams Master'!$C:$E,3,FALSE())</f>
        <v>1613.4</v>
      </c>
      <c r="D29" s="1" t="n">
        <f aca="false">COUNTIFS('🧮 Elo Engine 2025-26'!$D:$D,B29,'🧮 Elo Engine 2025-26'!$F:$F,"&lt;&gt;")+COUNTIFS('🧮 Elo Engine 2025-26'!$E:$E,B29,'🧮 Elo Engine 2025-26'!$G:$G,"&lt;&gt;")</f>
        <v>7</v>
      </c>
      <c r="E29" s="1" t="n">
        <f aca="false">COUNTIFS($A$4:$A$99,A29,$C$4:$C$99,"&gt;"&amp;C29)+1</f>
        <v>8</v>
      </c>
    </row>
    <row r="30" customFormat="false" ht="15" hidden="false" customHeight="true" outlineLevel="0" collapsed="false">
      <c r="A30" s="1" t="s">
        <v>33</v>
      </c>
      <c r="B30" s="1" t="s">
        <v>144</v>
      </c>
      <c r="C30" s="29" t="n">
        <f aca="false">VLOOKUP(B30,'📋 Teams Master'!$C:$E,3,FALSE())</f>
        <v>1632.9</v>
      </c>
      <c r="D30" s="1" t="n">
        <f aca="false">COUNTIFS('🧮 Elo Engine 2025-26'!$D:$D,B30,'🧮 Elo Engine 2025-26'!$F:$F,"&lt;&gt;")+COUNTIFS('🧮 Elo Engine 2025-26'!$E:$E,B30,'🧮 Elo Engine 2025-26'!$G:$G,"&lt;&gt;")</f>
        <v>6</v>
      </c>
      <c r="E30" s="1" t="n">
        <f aca="false">COUNTIFS($A$4:$A$99,A30,$C$4:$C$99,"&gt;"&amp;C30)+1</f>
        <v>7</v>
      </c>
    </row>
    <row r="31" customFormat="false" ht="15" hidden="false" customHeight="true" outlineLevel="0" collapsed="false">
      <c r="A31" s="1" t="s">
        <v>33</v>
      </c>
      <c r="B31" s="1" t="s">
        <v>172</v>
      </c>
      <c r="C31" s="29" t="n">
        <f aca="false">VLOOKUP(B31,'📋 Teams Master'!$C:$E,3,FALSE())</f>
        <v>1643.2</v>
      </c>
      <c r="D31" s="1" t="n">
        <f aca="false">COUNTIFS('🧮 Elo Engine 2025-26'!$D:$D,B31,'🧮 Elo Engine 2025-26'!$F:$F,"&lt;&gt;")+COUNTIFS('🧮 Elo Engine 2025-26'!$E:$E,B31,'🧮 Elo Engine 2025-26'!$G:$G,"&lt;&gt;")</f>
        <v>6</v>
      </c>
      <c r="E31" s="1" t="n">
        <f aca="false">COUNTIFS($A$4:$A$99,A31,$C$4:$C$99,"&gt;"&amp;C31)+1</f>
        <v>6</v>
      </c>
    </row>
    <row r="32" customFormat="false" ht="15" hidden="false" customHeight="true" outlineLevel="0" collapsed="false">
      <c r="A32" s="1" t="s">
        <v>33</v>
      </c>
      <c r="B32" s="1" t="s">
        <v>135</v>
      </c>
      <c r="C32" s="29" t="n">
        <f aca="false">VLOOKUP(B32,'📋 Teams Master'!$C:$E,3,FALSE())</f>
        <v>1655</v>
      </c>
      <c r="D32" s="1" t="n">
        <f aca="false">COUNTIFS('🧮 Elo Engine 2025-26'!$D:$D,B32,'🧮 Elo Engine 2025-26'!$F:$F,"&lt;&gt;")+COUNTIFS('🧮 Elo Engine 2025-26'!$E:$E,B32,'🧮 Elo Engine 2025-26'!$G:$G,"&lt;&gt;")</f>
        <v>7</v>
      </c>
      <c r="E32" s="1" t="n">
        <f aca="false">COUNTIFS($A$4:$A$99,A32,$C$4:$C$99,"&gt;"&amp;C32)+1</f>
        <v>3</v>
      </c>
    </row>
    <row r="33" customFormat="false" ht="15" hidden="false" customHeight="true" outlineLevel="0" collapsed="false">
      <c r="A33" s="1" t="s">
        <v>33</v>
      </c>
      <c r="B33" s="1" t="s">
        <v>160</v>
      </c>
      <c r="C33" s="29" t="n">
        <f aca="false">VLOOKUP(B33,'📋 Teams Master'!$C:$E,3,FALSE())</f>
        <v>1387.5</v>
      </c>
      <c r="D33" s="1" t="n">
        <f aca="false">COUNTIFS('🧮 Elo Engine 2025-26'!$D:$D,B33,'🧮 Elo Engine 2025-26'!$F:$F,"&lt;&gt;")+COUNTIFS('🧮 Elo Engine 2025-26'!$E:$E,B33,'🧮 Elo Engine 2025-26'!$G:$G,"&lt;&gt;")</f>
        <v>0</v>
      </c>
      <c r="E33" s="1" t="n">
        <f aca="false">COUNTIFS($A$4:$A$99,A33,$C$4:$C$99,"&gt;"&amp;C33)+1</f>
        <v>18</v>
      </c>
    </row>
    <row r="34" customFormat="false" ht="15" hidden="false" customHeight="true" outlineLevel="0" collapsed="false">
      <c r="A34" s="1" t="s">
        <v>33</v>
      </c>
      <c r="B34" s="1" t="s">
        <v>159</v>
      </c>
      <c r="C34" s="29" t="n">
        <f aca="false">VLOOKUP(B34,'📋 Teams Master'!$C:$E,3,FALSE())</f>
        <v>1529.2</v>
      </c>
      <c r="D34" s="1" t="n">
        <f aca="false">COUNTIFS('🧮 Elo Engine 2025-26'!$D:$D,B34,'🧮 Elo Engine 2025-26'!$F:$F,"&lt;&gt;")+COUNTIFS('🧮 Elo Engine 2025-26'!$E:$E,B34,'🧮 Elo Engine 2025-26'!$G:$G,"&lt;&gt;")</f>
        <v>7</v>
      </c>
      <c r="E34" s="1" t="n">
        <f aca="false">COUNTIFS($A$4:$A$99,A34,$C$4:$C$99,"&gt;"&amp;C34)+1</f>
        <v>13</v>
      </c>
    </row>
    <row r="35" customFormat="false" ht="15" hidden="false" customHeight="true" outlineLevel="0" collapsed="false">
      <c r="A35" s="1" t="s">
        <v>33</v>
      </c>
      <c r="B35" s="1" t="s">
        <v>155</v>
      </c>
      <c r="C35" s="29" t="n">
        <f aca="false">VLOOKUP(B35,'📋 Teams Master'!$C:$E,3,FALSE())</f>
        <v>1668</v>
      </c>
      <c r="D35" s="1" t="n">
        <f aca="false">COUNTIFS('🧮 Elo Engine 2025-26'!$D:$D,B35,'🧮 Elo Engine 2025-26'!$F:$F,"&lt;&gt;")+COUNTIFS('🧮 Elo Engine 2025-26'!$E:$E,B35,'🧮 Elo Engine 2025-26'!$G:$G,"&lt;&gt;")</f>
        <v>6</v>
      </c>
      <c r="E35" s="1" t="n">
        <f aca="false">COUNTIFS($A$4:$A$99,A35,$C$4:$C$99,"&gt;"&amp;C35)+1</f>
        <v>2</v>
      </c>
    </row>
    <row r="36" customFormat="false" ht="15" hidden="false" customHeight="true" outlineLevel="0" collapsed="false">
      <c r="A36" s="1" t="s">
        <v>33</v>
      </c>
      <c r="B36" s="1" t="s">
        <v>17</v>
      </c>
      <c r="C36" s="29" t="n">
        <f aca="false">VLOOKUP(B36,'📋 Teams Master'!$C:$E,3,FALSE())</f>
        <v>1784.7</v>
      </c>
      <c r="D36" s="1" t="n">
        <f aca="false">COUNTIFS('🧮 Elo Engine 2025-26'!$D:$D,B36,'🧮 Elo Engine 2025-26'!$F:$F,"&lt;&gt;")+COUNTIFS('🧮 Elo Engine 2025-26'!$E:$E,B36,'🧮 Elo Engine 2025-26'!$G:$G,"&lt;&gt;")</f>
        <v>6</v>
      </c>
      <c r="E36" s="1" t="n">
        <f aca="false">COUNTIFS($A$4:$A$99,A36,$C$4:$C$99,"&gt;"&amp;C36)+1</f>
        <v>1</v>
      </c>
    </row>
    <row r="37" customFormat="false" ht="15" hidden="false" customHeight="true" outlineLevel="0" collapsed="false">
      <c r="A37" s="1" t="s">
        <v>33</v>
      </c>
      <c r="B37" s="1" t="s">
        <v>150</v>
      </c>
      <c r="C37" s="29" t="n">
        <f aca="false">VLOOKUP(B37,'📋 Teams Master'!$C:$E,3,FALSE())</f>
        <v>1493.9</v>
      </c>
      <c r="D37" s="1" t="n">
        <f aca="false">COUNTIFS('🧮 Elo Engine 2025-26'!$D:$D,B37,'🧮 Elo Engine 2025-26'!$F:$F,"&lt;&gt;")+COUNTIFS('🧮 Elo Engine 2025-26'!$E:$E,B37,'🧮 Elo Engine 2025-26'!$G:$G,"&lt;&gt;")</f>
        <v>0</v>
      </c>
      <c r="E37" s="1" t="n">
        <f aca="false">COUNTIFS($A$4:$A$99,A37,$C$4:$C$99,"&gt;"&amp;C37)+1</f>
        <v>16</v>
      </c>
    </row>
    <row r="38" customFormat="false" ht="15" hidden="false" customHeight="true" outlineLevel="0" collapsed="false">
      <c r="A38" s="1" t="s">
        <v>33</v>
      </c>
      <c r="B38" s="1" t="s">
        <v>171</v>
      </c>
      <c r="C38" s="29" t="n">
        <f aca="false">VLOOKUP(B38,'📋 Teams Master'!$C:$E,3,FALSE())</f>
        <v>1568.4</v>
      </c>
      <c r="D38" s="1" t="n">
        <f aca="false">COUNTIFS('🧮 Elo Engine 2025-26'!$D:$D,B38,'🧮 Elo Engine 2025-26'!$F:$F,"&lt;&gt;")+COUNTIFS('🧮 Elo Engine 2025-26'!$E:$E,B38,'🧮 Elo Engine 2025-26'!$G:$G,"&lt;&gt;")</f>
        <v>6</v>
      </c>
      <c r="E38" s="1" t="n">
        <f aca="false">COUNTIFS($A$4:$A$99,A38,$C$4:$C$99,"&gt;"&amp;C38)+1</f>
        <v>11</v>
      </c>
    </row>
    <row r="39" customFormat="false" ht="15" hidden="false" customHeight="true" outlineLevel="0" collapsed="false">
      <c r="A39" s="1" t="s">
        <v>33</v>
      </c>
      <c r="B39" s="1" t="s">
        <v>143</v>
      </c>
      <c r="C39" s="29" t="n">
        <f aca="false">VLOOKUP(B39,'📋 Teams Master'!$C:$E,3,FALSE())</f>
        <v>1489.4</v>
      </c>
      <c r="D39" s="1" t="n">
        <f aca="false">COUNTIFS('🧮 Elo Engine 2025-26'!$D:$D,B39,'🧮 Elo Engine 2025-26'!$F:$F,"&lt;&gt;")+COUNTIFS('🧮 Elo Engine 2025-26'!$E:$E,B39,'🧮 Elo Engine 2025-26'!$G:$G,"&lt;&gt;")</f>
        <v>0</v>
      </c>
      <c r="E39" s="1" t="n">
        <f aca="false">COUNTIFS($A$4:$A$99,A39,$C$4:$C$99,"&gt;"&amp;C39)+1</f>
        <v>17</v>
      </c>
    </row>
    <row r="40" customFormat="false" ht="15" hidden="false" customHeight="true" outlineLevel="0" collapsed="false">
      <c r="A40" s="1" t="s">
        <v>33</v>
      </c>
      <c r="B40" s="1" t="s">
        <v>161</v>
      </c>
      <c r="C40" s="29" t="n">
        <f aca="false">VLOOKUP(B40,'📋 Teams Master'!$C:$E,3,FALSE())</f>
        <v>1646.6</v>
      </c>
      <c r="D40" s="1" t="n">
        <f aca="false">COUNTIFS('🧮 Elo Engine 2025-26'!$D:$D,B40,'🧮 Elo Engine 2025-26'!$F:$F,"&lt;&gt;")+COUNTIFS('🧮 Elo Engine 2025-26'!$E:$E,B40,'🧮 Elo Engine 2025-26'!$G:$G,"&lt;&gt;")</f>
        <v>6</v>
      </c>
      <c r="E40" s="1" t="n">
        <f aca="false">COUNTIFS($A$4:$A$99,A40,$C$4:$C$99,"&gt;"&amp;C40)+1</f>
        <v>4</v>
      </c>
    </row>
    <row r="41" customFormat="false" ht="15" hidden="false" customHeight="true" outlineLevel="0" collapsed="false">
      <c r="A41" s="1" t="s">
        <v>33</v>
      </c>
      <c r="B41" s="1" t="s">
        <v>158</v>
      </c>
      <c r="C41" s="29" t="n">
        <f aca="false">VLOOKUP(B41,'📋 Teams Master'!$C:$E,3,FALSE())</f>
        <v>1561.6</v>
      </c>
      <c r="D41" s="1" t="n">
        <f aca="false">COUNTIFS('🧮 Elo Engine 2025-26'!$D:$D,B41,'🧮 Elo Engine 2025-26'!$F:$F,"&lt;&gt;")+COUNTIFS('🧮 Elo Engine 2025-26'!$E:$E,B41,'🧮 Elo Engine 2025-26'!$G:$G,"&lt;&gt;")</f>
        <v>6</v>
      </c>
      <c r="E41" s="1" t="n">
        <f aca="false">COUNTIFS($A$4:$A$99,A41,$C$4:$C$99,"&gt;"&amp;C41)+1</f>
        <v>12</v>
      </c>
    </row>
    <row r="42" customFormat="false" ht="15" hidden="false" customHeight="true" outlineLevel="0" collapsed="false">
      <c r="A42" s="1" t="s">
        <v>32</v>
      </c>
      <c r="B42" s="1" t="s">
        <v>199</v>
      </c>
      <c r="C42" s="29" t="n">
        <f aca="false">VLOOKUP(B42,'📋 Teams Master'!$C:$E,3,FALSE())</f>
        <v>1510.6</v>
      </c>
      <c r="D42" s="1" t="n">
        <f aca="false">COUNTIFS('🧮 Elo Engine 2025-26'!$D:$D,B42,'🧮 Elo Engine 2025-26'!$F:$F,"&lt;&gt;")+COUNTIFS('🧮 Elo Engine 2025-26'!$E:$E,B42,'🧮 Elo Engine 2025-26'!$G:$G,"&lt;&gt;")</f>
        <v>5</v>
      </c>
      <c r="E42" s="1" t="n">
        <f aca="false">COUNTIFS($A$4:$A$99,A42,$C$4:$C$99,"&gt;"&amp;C42)+1</f>
        <v>14</v>
      </c>
    </row>
    <row r="43" customFormat="false" ht="15" hidden="false" customHeight="true" outlineLevel="0" collapsed="false">
      <c r="A43" s="1" t="s">
        <v>32</v>
      </c>
      <c r="B43" s="1" t="s">
        <v>188</v>
      </c>
      <c r="C43" s="29" t="n">
        <f aca="false">VLOOKUP(B43,'📋 Teams Master'!$C:$E,3,FALSE())</f>
        <v>1538.3</v>
      </c>
      <c r="D43" s="1" t="n">
        <f aca="false">COUNTIFS('🧮 Elo Engine 2025-26'!$D:$D,B43,'🧮 Elo Engine 2025-26'!$F:$F,"&lt;&gt;")+COUNTIFS('🧮 Elo Engine 2025-26'!$E:$E,B43,'🧮 Elo Engine 2025-26'!$G:$G,"&lt;&gt;")</f>
        <v>6</v>
      </c>
      <c r="E43" s="1" t="n">
        <f aca="false">COUNTIFS($A$4:$A$99,A43,$C$4:$C$99,"&gt;"&amp;C43)+1</f>
        <v>12</v>
      </c>
    </row>
    <row r="44" customFormat="false" ht="15" hidden="false" customHeight="true" outlineLevel="0" collapsed="false">
      <c r="A44" s="1" t="s">
        <v>32</v>
      </c>
      <c r="B44" s="1" t="s">
        <v>184</v>
      </c>
      <c r="C44" s="29" t="n">
        <f aca="false">VLOOKUP(B44,'📋 Teams Master'!$C:$E,3,FALSE())</f>
        <v>1686.7</v>
      </c>
      <c r="D44" s="1" t="n">
        <f aca="false">COUNTIFS('🧮 Elo Engine 2025-26'!$D:$D,B44,'🧮 Elo Engine 2025-26'!$F:$F,"&lt;&gt;")+COUNTIFS('🧮 Elo Engine 2025-26'!$E:$E,B44,'🧮 Elo Engine 2025-26'!$G:$G,"&lt;&gt;")</f>
        <v>6</v>
      </c>
      <c r="E44" s="1" t="n">
        <f aca="false">COUNTIFS($A$4:$A$99,A44,$C$4:$C$99,"&gt;"&amp;C44)+1</f>
        <v>3</v>
      </c>
    </row>
    <row r="45" customFormat="false" ht="15" hidden="false" customHeight="true" outlineLevel="0" collapsed="false">
      <c r="A45" s="1" t="s">
        <v>32</v>
      </c>
      <c r="B45" s="1" t="s">
        <v>15</v>
      </c>
      <c r="C45" s="29" t="n">
        <f aca="false">VLOOKUP(B45,'📋 Teams Master'!$C:$E,3,FALSE())</f>
        <v>1802</v>
      </c>
      <c r="D45" s="1" t="n">
        <f aca="false">COUNTIFS('🧮 Elo Engine 2025-26'!$D:$D,B45,'🧮 Elo Engine 2025-26'!$F:$F,"&lt;&gt;")+COUNTIFS('🧮 Elo Engine 2025-26'!$E:$E,B45,'🧮 Elo Engine 2025-26'!$G:$G,"&lt;&gt;")</f>
        <v>6</v>
      </c>
      <c r="E45" s="1" t="n">
        <f aca="false">COUNTIFS($A$4:$A$99,A45,$C$4:$C$99,"&gt;"&amp;C45)+1</f>
        <v>1</v>
      </c>
    </row>
    <row r="46" customFormat="false" ht="15" hidden="false" customHeight="true" outlineLevel="0" collapsed="false">
      <c r="A46" s="1" t="s">
        <v>32</v>
      </c>
      <c r="B46" s="1" t="s">
        <v>195</v>
      </c>
      <c r="C46" s="29" t="n">
        <f aca="false">VLOOKUP(B46,'📋 Teams Master'!$C:$E,3,FALSE())</f>
        <v>1688.8</v>
      </c>
      <c r="D46" s="1" t="n">
        <f aca="false">COUNTIFS('🧮 Elo Engine 2025-26'!$D:$D,B46,'🧮 Elo Engine 2025-26'!$F:$F,"&lt;&gt;")+COUNTIFS('🧮 Elo Engine 2025-26'!$E:$E,B46,'🧮 Elo Engine 2025-26'!$G:$G,"&lt;&gt;")</f>
        <v>6</v>
      </c>
      <c r="E46" s="1" t="n">
        <f aca="false">COUNTIFS($A$4:$A$99,A46,$C$4:$C$99,"&gt;"&amp;C46)+1</f>
        <v>2</v>
      </c>
    </row>
    <row r="47" customFormat="false" ht="15" hidden="false" customHeight="true" outlineLevel="0" collapsed="false">
      <c r="A47" s="1" t="s">
        <v>32</v>
      </c>
      <c r="B47" s="1" t="s">
        <v>183</v>
      </c>
      <c r="C47" s="29" t="n">
        <f aca="false">VLOOKUP(B47,'📋 Teams Master'!$C:$E,3,FALSE())</f>
        <v>1538.3</v>
      </c>
      <c r="D47" s="1" t="n">
        <f aca="false">COUNTIFS('🧮 Elo Engine 2025-26'!$D:$D,B47,'🧮 Elo Engine 2025-26'!$F:$F,"&lt;&gt;")+COUNTIFS('🧮 Elo Engine 2025-26'!$E:$E,B47,'🧮 Elo Engine 2025-26'!$G:$G,"&lt;&gt;")</f>
        <v>5</v>
      </c>
      <c r="E47" s="1" t="n">
        <f aca="false">COUNTIFS($A$4:$A$99,A47,$C$4:$C$99,"&gt;"&amp;C47)+1</f>
        <v>12</v>
      </c>
    </row>
    <row r="48" customFormat="false" ht="15" hidden="false" customHeight="true" outlineLevel="0" collapsed="false">
      <c r="A48" s="1" t="s">
        <v>32</v>
      </c>
      <c r="B48" s="1" t="s">
        <v>196</v>
      </c>
      <c r="C48" s="29" t="n">
        <f aca="false">VLOOKUP(B48,'📋 Teams Master'!$C:$E,3,FALSE())</f>
        <v>1654.2</v>
      </c>
      <c r="D48" s="1" t="n">
        <f aca="false">COUNTIFS('🧮 Elo Engine 2025-26'!$D:$D,B48,'🧮 Elo Engine 2025-26'!$F:$F,"&lt;&gt;")+COUNTIFS('🧮 Elo Engine 2025-26'!$E:$E,B48,'🧮 Elo Engine 2025-26'!$G:$G,"&lt;&gt;")</f>
        <v>6</v>
      </c>
      <c r="E48" s="1" t="n">
        <f aca="false">COUNTIFS($A$4:$A$99,A48,$C$4:$C$99,"&gt;"&amp;C48)+1</f>
        <v>4</v>
      </c>
    </row>
    <row r="49" customFormat="false" ht="15" hidden="false" customHeight="true" outlineLevel="0" collapsed="false">
      <c r="A49" s="1" t="s">
        <v>32</v>
      </c>
      <c r="B49" s="1" t="s">
        <v>191</v>
      </c>
      <c r="C49" s="29" t="n">
        <f aca="false">VLOOKUP(B49,'📋 Teams Master'!$C:$E,3,FALSE())</f>
        <v>1539.7</v>
      </c>
      <c r="D49" s="1" t="n">
        <f aca="false">COUNTIFS('🧮 Elo Engine 2025-26'!$D:$D,B49,'🧮 Elo Engine 2025-26'!$F:$F,"&lt;&gt;")+COUNTIFS('🧮 Elo Engine 2025-26'!$E:$E,B49,'🧮 Elo Engine 2025-26'!$G:$G,"&lt;&gt;")</f>
        <v>6</v>
      </c>
      <c r="E49" s="1" t="n">
        <f aca="false">COUNTIFS($A$4:$A$99,A49,$C$4:$C$99,"&gt;"&amp;C49)+1</f>
        <v>11</v>
      </c>
    </row>
    <row r="50" customFormat="false" ht="15" hidden="false" customHeight="true" outlineLevel="0" collapsed="false">
      <c r="A50" s="1" t="s">
        <v>32</v>
      </c>
      <c r="B50" s="1" t="s">
        <v>194</v>
      </c>
      <c r="C50" s="29" t="n">
        <f aca="false">VLOOKUP(B50,'📋 Teams Master'!$C:$E,3,FALSE())</f>
        <v>1481.4</v>
      </c>
      <c r="D50" s="1" t="n">
        <f aca="false">COUNTIFS('🧮 Elo Engine 2025-26'!$D:$D,B50,'🧮 Elo Engine 2025-26'!$F:$F,"&lt;&gt;")+COUNTIFS('🧮 Elo Engine 2025-26'!$E:$E,B50,'🧮 Elo Engine 2025-26'!$G:$G,"&lt;&gt;")</f>
        <v>0</v>
      </c>
      <c r="E50" s="1" t="n">
        <f aca="false">COUNTIFS($A$4:$A$99,A50,$C$4:$C$99,"&gt;"&amp;C50)+1</f>
        <v>18</v>
      </c>
    </row>
    <row r="51" customFormat="false" ht="15" hidden="false" customHeight="true" outlineLevel="0" collapsed="false">
      <c r="A51" s="1" t="s">
        <v>32</v>
      </c>
      <c r="B51" s="1" t="s">
        <v>187</v>
      </c>
      <c r="C51" s="29" t="n">
        <f aca="false">VLOOKUP(B51,'📋 Teams Master'!$C:$E,3,FALSE())</f>
        <v>1617.5</v>
      </c>
      <c r="D51" s="1" t="n">
        <f aca="false">COUNTIFS('🧮 Elo Engine 2025-26'!$D:$D,B51,'🧮 Elo Engine 2025-26'!$F:$F,"&lt;&gt;")+COUNTIFS('🧮 Elo Engine 2025-26'!$E:$E,B51,'🧮 Elo Engine 2025-26'!$G:$G,"&lt;&gt;")</f>
        <v>5</v>
      </c>
      <c r="E51" s="1" t="n">
        <f aca="false">COUNTIFS($A$4:$A$99,A51,$C$4:$C$99,"&gt;"&amp;C51)+1</f>
        <v>6</v>
      </c>
    </row>
    <row r="52" customFormat="false" ht="15" hidden="false" customHeight="true" outlineLevel="0" collapsed="false">
      <c r="A52" s="1" t="s">
        <v>32</v>
      </c>
      <c r="B52" s="1" t="s">
        <v>185</v>
      </c>
      <c r="C52" s="29" t="n">
        <f aca="false">VLOOKUP(B52,'📋 Teams Master'!$C:$E,3,FALSE())</f>
        <v>1573.2</v>
      </c>
      <c r="D52" s="1" t="n">
        <f aca="false">COUNTIFS('🧮 Elo Engine 2025-26'!$D:$D,B52,'🧮 Elo Engine 2025-26'!$F:$F,"&lt;&gt;")+COUNTIFS('🧮 Elo Engine 2025-26'!$E:$E,B52,'🧮 Elo Engine 2025-26'!$G:$G,"&lt;&gt;")</f>
        <v>6</v>
      </c>
      <c r="E52" s="1" t="n">
        <f aca="false">COUNTIFS($A$4:$A$99,A52,$C$4:$C$99,"&gt;"&amp;C52)+1</f>
        <v>9</v>
      </c>
    </row>
    <row r="53" customFormat="false" ht="15" hidden="false" customHeight="true" outlineLevel="0" collapsed="false">
      <c r="A53" s="1" t="s">
        <v>32</v>
      </c>
      <c r="B53" s="1" t="s">
        <v>189</v>
      </c>
      <c r="C53" s="29" t="n">
        <f aca="false">VLOOKUP(B53,'📋 Teams Master'!$C:$E,3,FALSE())</f>
        <v>1597.5</v>
      </c>
      <c r="D53" s="1" t="n">
        <f aca="false">COUNTIFS('🧮 Elo Engine 2025-26'!$D:$D,B53,'🧮 Elo Engine 2025-26'!$F:$F,"&lt;&gt;")+COUNTIFS('🧮 Elo Engine 2025-26'!$E:$E,B53,'🧮 Elo Engine 2025-26'!$G:$G,"&lt;&gt;")</f>
        <v>5</v>
      </c>
      <c r="E53" s="1" t="n">
        <f aca="false">COUNTIFS($A$4:$A$99,A53,$C$4:$C$99,"&gt;"&amp;C53)+1</f>
        <v>8</v>
      </c>
    </row>
    <row r="54" customFormat="false" ht="15" hidden="false" customHeight="true" outlineLevel="0" collapsed="false">
      <c r="A54" s="1" t="s">
        <v>32</v>
      </c>
      <c r="B54" s="1" t="s">
        <v>198</v>
      </c>
      <c r="C54" s="29" t="n">
        <f aca="false">VLOOKUP(B54,'📋 Teams Master'!$C:$E,3,FALSE())</f>
        <v>1500.8</v>
      </c>
      <c r="D54" s="1" t="n">
        <f aca="false">COUNTIFS('🧮 Elo Engine 2025-26'!$D:$D,B54,'🧮 Elo Engine 2025-26'!$F:$F,"&lt;&gt;")+COUNTIFS('🧮 Elo Engine 2025-26'!$E:$E,B54,'🧮 Elo Engine 2025-26'!$G:$G,"&lt;&gt;")</f>
        <v>6</v>
      </c>
      <c r="E54" s="1" t="n">
        <f aca="false">COUNTIFS($A$4:$A$99,A54,$C$4:$C$99,"&gt;"&amp;C54)+1</f>
        <v>16</v>
      </c>
    </row>
    <row r="55" customFormat="false" ht="15" hidden="false" customHeight="true" outlineLevel="0" collapsed="false">
      <c r="A55" s="1" t="s">
        <v>32</v>
      </c>
      <c r="B55" s="1" t="s">
        <v>193</v>
      </c>
      <c r="C55" s="29" t="n">
        <f aca="false">VLOOKUP(B55,'📋 Teams Master'!$C:$E,3,FALSE())</f>
        <v>1504.7</v>
      </c>
      <c r="D55" s="1" t="n">
        <f aca="false">COUNTIFS('🧮 Elo Engine 2025-26'!$D:$D,B55,'🧮 Elo Engine 2025-26'!$F:$F,"&lt;&gt;")+COUNTIFS('🧮 Elo Engine 2025-26'!$E:$E,B55,'🧮 Elo Engine 2025-26'!$G:$G,"&lt;&gt;")</f>
        <v>6</v>
      </c>
      <c r="E55" s="1" t="n">
        <f aca="false">COUNTIFS($A$4:$A$99,A55,$C$4:$C$99,"&gt;"&amp;C55)+1</f>
        <v>15</v>
      </c>
    </row>
    <row r="56" customFormat="false" ht="15" hidden="false" customHeight="true" outlineLevel="0" collapsed="false">
      <c r="A56" s="1" t="s">
        <v>32</v>
      </c>
      <c r="B56" s="1" t="s">
        <v>190</v>
      </c>
      <c r="C56" s="29" t="n">
        <f aca="false">VLOOKUP(B56,'📋 Teams Master'!$C:$E,3,FALSE())</f>
        <v>1603.7</v>
      </c>
      <c r="D56" s="1" t="n">
        <f aca="false">COUNTIFS('🧮 Elo Engine 2025-26'!$D:$D,B56,'🧮 Elo Engine 2025-26'!$F:$F,"&lt;&gt;")+COUNTIFS('🧮 Elo Engine 2025-26'!$E:$E,B56,'🧮 Elo Engine 2025-26'!$G:$G,"&lt;&gt;")</f>
        <v>5</v>
      </c>
      <c r="E56" s="1" t="n">
        <f aca="false">COUNTIFS($A$4:$A$99,A56,$C$4:$C$99,"&gt;"&amp;C56)+1</f>
        <v>7</v>
      </c>
    </row>
    <row r="57" customFormat="false" ht="15" hidden="false" customHeight="true" outlineLevel="0" collapsed="false">
      <c r="A57" s="1" t="s">
        <v>32</v>
      </c>
      <c r="B57" s="1" t="s">
        <v>186</v>
      </c>
      <c r="C57" s="29" t="n">
        <f aca="false">VLOOKUP(B57,'📋 Teams Master'!$C:$E,3,FALSE())</f>
        <v>1494.5</v>
      </c>
      <c r="D57" s="1" t="n">
        <f aca="false">COUNTIFS('🧮 Elo Engine 2025-26'!$D:$D,B57,'🧮 Elo Engine 2025-26'!$F:$F,"&lt;&gt;")+COUNTIFS('🧮 Elo Engine 2025-26'!$E:$E,B57,'🧮 Elo Engine 2025-26'!$G:$G,"&lt;&gt;")</f>
        <v>0</v>
      </c>
      <c r="E57" s="1" t="n">
        <f aca="false">COUNTIFS($A$4:$A$99,A57,$C$4:$C$99,"&gt;"&amp;C57)+1</f>
        <v>17</v>
      </c>
    </row>
    <row r="58" customFormat="false" ht="15" hidden="false" customHeight="true" outlineLevel="0" collapsed="false">
      <c r="A58" s="1" t="s">
        <v>32</v>
      </c>
      <c r="B58" s="1" t="s">
        <v>197</v>
      </c>
      <c r="C58" s="29" t="n">
        <f aca="false">VLOOKUP(B58,'📋 Teams Master'!$C:$E,3,FALSE())</f>
        <v>1545.8</v>
      </c>
      <c r="D58" s="1" t="n">
        <f aca="false">COUNTIFS('🧮 Elo Engine 2025-26'!$D:$D,B58,'🧮 Elo Engine 2025-26'!$F:$F,"&lt;&gt;")+COUNTIFS('🧮 Elo Engine 2025-26'!$E:$E,B58,'🧮 Elo Engine 2025-26'!$G:$G,"&lt;&gt;")</f>
        <v>6</v>
      </c>
      <c r="E58" s="1" t="n">
        <f aca="false">COUNTIFS($A$4:$A$99,A58,$C$4:$C$99,"&gt;"&amp;C58)+1</f>
        <v>10</v>
      </c>
    </row>
    <row r="59" customFormat="false" ht="15" hidden="false" customHeight="true" outlineLevel="0" collapsed="false">
      <c r="A59" s="1" t="s">
        <v>32</v>
      </c>
      <c r="B59" s="1" t="s">
        <v>192</v>
      </c>
      <c r="C59" s="29" t="n">
        <f aca="false">VLOOKUP(B59,'📋 Teams Master'!$C:$E,3,FALSE())</f>
        <v>1621.5</v>
      </c>
      <c r="D59" s="1" t="n">
        <f aca="false">COUNTIFS('🧮 Elo Engine 2025-26'!$D:$D,B59,'🧮 Elo Engine 2025-26'!$F:$F,"&lt;&gt;")+COUNTIFS('🧮 Elo Engine 2025-26'!$E:$E,B59,'🧮 Elo Engine 2025-26'!$G:$G,"&lt;&gt;")</f>
        <v>6</v>
      </c>
      <c r="E59" s="1" t="n">
        <f aca="false">COUNTIFS($A$4:$A$99,A59,$C$4:$C$99,"&gt;"&amp;C59)+1</f>
        <v>5</v>
      </c>
    </row>
    <row r="60" customFormat="false" ht="15" hidden="false" customHeight="true" outlineLevel="0" collapsed="false">
      <c r="A60" s="1" t="s">
        <v>31</v>
      </c>
      <c r="B60" s="1" t="s">
        <v>145</v>
      </c>
      <c r="C60" s="29" t="n">
        <f aca="false">VLOOKUP(B60,'📋 Teams Master'!$C:$E,3,FALSE())</f>
        <v>1651.6</v>
      </c>
      <c r="D60" s="1" t="n">
        <f aca="false">COUNTIFS('🧮 Elo Engine 2025-26'!$D:$D,B60,'🧮 Elo Engine 2025-26'!$F:$F,"&lt;&gt;")+COUNTIFS('🧮 Elo Engine 2025-26'!$E:$E,B60,'🧮 Elo Engine 2025-26'!$G:$G,"&lt;&gt;")</f>
        <v>5</v>
      </c>
      <c r="E60" s="1" t="n">
        <f aca="false">COUNTIFS($A$4:$A$99,A60,$C$4:$C$99,"&gt;"&amp;C60)+1</f>
        <v>6</v>
      </c>
    </row>
    <row r="61" customFormat="false" ht="15" hidden="false" customHeight="true" outlineLevel="0" collapsed="false">
      <c r="A61" s="1" t="s">
        <v>31</v>
      </c>
      <c r="B61" s="1" t="s">
        <v>20</v>
      </c>
      <c r="C61" s="29" t="n">
        <f aca="false">VLOOKUP(B61,'📋 Teams Master'!$C:$E,3,FALSE())</f>
        <v>1724.2</v>
      </c>
      <c r="D61" s="1" t="n">
        <f aca="false">COUNTIFS('🧮 Elo Engine 2025-26'!$D:$D,B61,'🧮 Elo Engine 2025-26'!$F:$F,"&lt;&gt;")+COUNTIFS('🧮 Elo Engine 2025-26'!$E:$E,B61,'🧮 Elo Engine 2025-26'!$G:$G,"&lt;&gt;")</f>
        <v>5</v>
      </c>
      <c r="E61" s="1" t="n">
        <f aca="false">COUNTIFS($A$4:$A$99,A61,$C$4:$C$99,"&gt;"&amp;C61)+1</f>
        <v>2</v>
      </c>
    </row>
    <row r="62" customFormat="false" ht="15" hidden="false" customHeight="true" outlineLevel="0" collapsed="false">
      <c r="A62" s="1" t="s">
        <v>31</v>
      </c>
      <c r="B62" s="1" t="s">
        <v>24</v>
      </c>
      <c r="C62" s="29" t="n">
        <f aca="false">VLOOKUP(B62,'📋 Teams Master'!$C:$E,3,FALSE())</f>
        <v>1704.6</v>
      </c>
      <c r="D62" s="1" t="n">
        <f aca="false">COUNTIFS('🧮 Elo Engine 2025-26'!$D:$D,B62,'🧮 Elo Engine 2025-26'!$F:$F,"&lt;&gt;")+COUNTIFS('🧮 Elo Engine 2025-26'!$E:$E,B62,'🧮 Elo Engine 2025-26'!$G:$G,"&lt;&gt;")</f>
        <v>6</v>
      </c>
      <c r="E62" s="1" t="n">
        <f aca="false">COUNTIFS($A$4:$A$99,A62,$C$4:$C$99,"&gt;"&amp;C62)+1</f>
        <v>4</v>
      </c>
    </row>
    <row r="63" customFormat="false" ht="15" hidden="false" customHeight="true" outlineLevel="0" collapsed="false">
      <c r="A63" s="1" t="s">
        <v>31</v>
      </c>
      <c r="B63" s="1" t="s">
        <v>164</v>
      </c>
      <c r="C63" s="29" t="n">
        <f aca="false">VLOOKUP(B63,'📋 Teams Master'!$C:$E,3,FALSE())</f>
        <v>1614.7</v>
      </c>
      <c r="D63" s="1" t="n">
        <f aca="false">COUNTIFS('🧮 Elo Engine 2025-26'!$D:$D,B63,'🧮 Elo Engine 2025-26'!$F:$F,"&lt;&gt;")+COUNTIFS('🧮 Elo Engine 2025-26'!$E:$E,B63,'🧮 Elo Engine 2025-26'!$G:$G,"&lt;&gt;")</f>
        <v>5</v>
      </c>
      <c r="E63" s="1" t="n">
        <f aca="false">COUNTIFS($A$4:$A$99,A63,$C$4:$C$99,"&gt;"&amp;C63)+1</f>
        <v>9</v>
      </c>
    </row>
    <row r="64" customFormat="false" ht="15" hidden="false" customHeight="true" outlineLevel="0" collapsed="false">
      <c r="A64" s="1" t="s">
        <v>31</v>
      </c>
      <c r="B64" s="1" t="s">
        <v>168</v>
      </c>
      <c r="C64" s="29" t="n">
        <f aca="false">VLOOKUP(B64,'📋 Teams Master'!$C:$E,3,FALSE())</f>
        <v>1503.4</v>
      </c>
      <c r="D64" s="1" t="n">
        <f aca="false">COUNTIFS('🧮 Elo Engine 2025-26'!$D:$D,B64,'🧮 Elo Engine 2025-26'!$F:$F,"&lt;&gt;")+COUNTIFS('🧮 Elo Engine 2025-26'!$E:$E,B64,'🧮 Elo Engine 2025-26'!$G:$G,"&lt;&gt;")</f>
        <v>5</v>
      </c>
      <c r="E64" s="1" t="n">
        <f aca="false">COUNTIFS($A$4:$A$99,A64,$C$4:$C$99,"&gt;"&amp;C64)+1</f>
        <v>14</v>
      </c>
    </row>
    <row r="65" customFormat="false" ht="15" hidden="false" customHeight="true" outlineLevel="0" collapsed="false">
      <c r="A65" s="1" t="s">
        <v>31</v>
      </c>
      <c r="B65" s="1" t="s">
        <v>178</v>
      </c>
      <c r="C65" s="29" t="n">
        <f aca="false">VLOOKUP(B65,'📋 Teams Master'!$C:$E,3,FALSE())</f>
        <v>1609.1</v>
      </c>
      <c r="D65" s="1" t="n">
        <f aca="false">COUNTIFS('🧮 Elo Engine 2025-26'!$D:$D,B65,'🧮 Elo Engine 2025-26'!$F:$F,"&lt;&gt;")+COUNTIFS('🧮 Elo Engine 2025-26'!$E:$E,B65,'🧮 Elo Engine 2025-26'!$G:$G,"&lt;&gt;")</f>
        <v>6</v>
      </c>
      <c r="E65" s="1" t="n">
        <f aca="false">COUNTIFS($A$4:$A$99,A65,$C$4:$C$99,"&gt;"&amp;C65)+1</f>
        <v>10</v>
      </c>
    </row>
    <row r="66" customFormat="false" ht="15" hidden="false" customHeight="true" outlineLevel="0" collapsed="false">
      <c r="A66" s="1" t="s">
        <v>31</v>
      </c>
      <c r="B66" s="1" t="s">
        <v>147</v>
      </c>
      <c r="C66" s="29" t="n">
        <f aca="false">VLOOKUP(B66,'📋 Teams Master'!$C:$E,3,FALSE())</f>
        <v>1457.1</v>
      </c>
      <c r="D66" s="1" t="n">
        <f aca="false">COUNTIFS('🧮 Elo Engine 2025-26'!$D:$D,B66,'🧮 Elo Engine 2025-26'!$F:$F,"&lt;&gt;")+COUNTIFS('🧮 Elo Engine 2025-26'!$E:$E,B66,'🧮 Elo Engine 2025-26'!$G:$G,"&lt;&gt;")</f>
        <v>0</v>
      </c>
      <c r="E66" s="1" t="n">
        <f aca="false">COUNTIFS($A$4:$A$99,A66,$C$4:$C$99,"&gt;"&amp;C66)+1</f>
        <v>19</v>
      </c>
    </row>
    <row r="67" customFormat="false" ht="15" hidden="false" customHeight="true" outlineLevel="0" collapsed="false">
      <c r="A67" s="1" t="s">
        <v>31</v>
      </c>
      <c r="B67" s="1" t="s">
        <v>140</v>
      </c>
      <c r="C67" s="29" t="n">
        <f aca="false">VLOOKUP(B67,'📋 Teams Master'!$C:$E,3,FALSE())</f>
        <v>1633.8</v>
      </c>
      <c r="D67" s="1" t="n">
        <f aca="false">COUNTIFS('🧮 Elo Engine 2025-26'!$D:$D,B67,'🧮 Elo Engine 2025-26'!$F:$F,"&lt;&gt;")+COUNTIFS('🧮 Elo Engine 2025-26'!$E:$E,B67,'🧮 Elo Engine 2025-26'!$G:$G,"&lt;&gt;")</f>
        <v>5</v>
      </c>
      <c r="E67" s="1" t="n">
        <f aca="false">COUNTIFS($A$4:$A$99,A67,$C$4:$C$99,"&gt;"&amp;C67)+1</f>
        <v>8</v>
      </c>
    </row>
    <row r="68" customFormat="false" ht="15" hidden="false" customHeight="true" outlineLevel="0" collapsed="false">
      <c r="A68" s="1" t="s">
        <v>31</v>
      </c>
      <c r="B68" s="1" t="s">
        <v>136</v>
      </c>
      <c r="C68" s="29" t="n">
        <f aca="false">VLOOKUP(B68,'📋 Teams Master'!$C:$E,3,FALSE())</f>
        <v>1545</v>
      </c>
      <c r="D68" s="1" t="n">
        <f aca="false">COUNTIFS('🧮 Elo Engine 2025-26'!$D:$D,B68,'🧮 Elo Engine 2025-26'!$F:$F,"&lt;&gt;")+COUNTIFS('🧮 Elo Engine 2025-26'!$E:$E,B68,'🧮 Elo Engine 2025-26'!$G:$G,"&lt;&gt;")</f>
        <v>5</v>
      </c>
      <c r="E68" s="1" t="n">
        <f aca="false">COUNTIFS($A$4:$A$99,A68,$C$4:$C$99,"&gt;"&amp;C68)+1</f>
        <v>11</v>
      </c>
    </row>
    <row r="69" customFormat="false" ht="15" hidden="false" customHeight="true" outlineLevel="0" collapsed="false">
      <c r="A69" s="1" t="s">
        <v>31</v>
      </c>
      <c r="B69" s="1" t="s">
        <v>163</v>
      </c>
      <c r="C69" s="29" t="n">
        <f aca="false">VLOOKUP(B69,'📋 Teams Master'!$C:$E,3,FALSE())</f>
        <v>1500</v>
      </c>
      <c r="D69" s="1" t="n">
        <f aca="false">COUNTIFS('🧮 Elo Engine 2025-26'!$D:$D,B69,'🧮 Elo Engine 2025-26'!$F:$F,"&lt;&gt;")+COUNTIFS('🧮 Elo Engine 2025-26'!$E:$E,B69,'🧮 Elo Engine 2025-26'!$G:$G,"&lt;&gt;")</f>
        <v>6</v>
      </c>
      <c r="E69" s="1" t="n">
        <f aca="false">COUNTIFS($A$4:$A$99,A69,$C$4:$C$99,"&gt;"&amp;C69)+1</f>
        <v>16</v>
      </c>
    </row>
    <row r="70" customFormat="false" ht="15" hidden="false" customHeight="true" outlineLevel="0" collapsed="false">
      <c r="A70" s="1" t="s">
        <v>31</v>
      </c>
      <c r="B70" s="1" t="s">
        <v>19</v>
      </c>
      <c r="C70" s="29" t="n">
        <f aca="false">VLOOKUP(B70,'📋 Teams Master'!$C:$E,3,FALSE())</f>
        <v>1732.4</v>
      </c>
      <c r="D70" s="1" t="n">
        <f aca="false">COUNTIFS('🧮 Elo Engine 2025-26'!$D:$D,B70,'🧮 Elo Engine 2025-26'!$F:$F,"&lt;&gt;")+COUNTIFS('🧮 Elo Engine 2025-26'!$E:$E,B70,'🧮 Elo Engine 2025-26'!$G:$G,"&lt;&gt;")</f>
        <v>6</v>
      </c>
      <c r="E70" s="1" t="n">
        <f aca="false">COUNTIFS($A$4:$A$99,A70,$C$4:$C$99,"&gt;"&amp;C70)+1</f>
        <v>1</v>
      </c>
    </row>
    <row r="71" customFormat="false" ht="15" hidden="false" customHeight="true" outlineLevel="0" collapsed="false">
      <c r="A71" s="1" t="s">
        <v>31</v>
      </c>
      <c r="B71" s="1" t="s">
        <v>177</v>
      </c>
      <c r="C71" s="29" t="n">
        <f aca="false">VLOOKUP(B71,'📋 Teams Master'!$C:$E,3,FALSE())</f>
        <v>1662.9</v>
      </c>
      <c r="D71" s="1" t="n">
        <f aca="false">COUNTIFS('🧮 Elo Engine 2025-26'!$D:$D,B71,'🧮 Elo Engine 2025-26'!$F:$F,"&lt;&gt;")+COUNTIFS('🧮 Elo Engine 2025-26'!$E:$E,B71,'🧮 Elo Engine 2025-26'!$G:$G,"&lt;&gt;")</f>
        <v>5</v>
      </c>
      <c r="E71" s="1" t="n">
        <f aca="false">COUNTIFS($A$4:$A$99,A71,$C$4:$C$99,"&gt;"&amp;C71)+1</f>
        <v>5</v>
      </c>
    </row>
    <row r="72" customFormat="false" ht="15" hidden="false" customHeight="true" outlineLevel="0" collapsed="false">
      <c r="A72" s="1" t="s">
        <v>31</v>
      </c>
      <c r="B72" s="1" t="s">
        <v>169</v>
      </c>
      <c r="C72" s="29" t="n">
        <f aca="false">VLOOKUP(B72,'📋 Teams Master'!$C:$E,3,FALSE())</f>
        <v>1635</v>
      </c>
      <c r="D72" s="1" t="n">
        <f aca="false">COUNTIFS('🧮 Elo Engine 2025-26'!$D:$D,B72,'🧮 Elo Engine 2025-26'!$F:$F,"&lt;&gt;")+COUNTIFS('🧮 Elo Engine 2025-26'!$E:$E,B72,'🧮 Elo Engine 2025-26'!$G:$G,"&lt;&gt;")</f>
        <v>6</v>
      </c>
      <c r="E72" s="1" t="n">
        <f aca="false">COUNTIFS($A$4:$A$99,A72,$C$4:$C$99,"&gt;"&amp;C72)+1</f>
        <v>7</v>
      </c>
    </row>
    <row r="73" customFormat="false" ht="15" hidden="false" customHeight="true" outlineLevel="0" collapsed="false">
      <c r="A73" s="1" t="s">
        <v>31</v>
      </c>
      <c r="B73" s="1" t="s">
        <v>174</v>
      </c>
      <c r="C73" s="29" t="n">
        <f aca="false">VLOOKUP(B73,'📋 Teams Master'!$C:$E,3,FALSE())</f>
        <v>1501.6</v>
      </c>
      <c r="D73" s="1" t="n">
        <f aca="false">COUNTIFS('🧮 Elo Engine 2025-26'!$D:$D,B73,'🧮 Elo Engine 2025-26'!$F:$F,"&lt;&gt;")+COUNTIFS('🧮 Elo Engine 2025-26'!$E:$E,B73,'🧮 Elo Engine 2025-26'!$G:$G,"&lt;&gt;")</f>
        <v>6</v>
      </c>
      <c r="E73" s="1" t="n">
        <f aca="false">COUNTIFS($A$4:$A$99,A73,$C$4:$C$99,"&gt;"&amp;C73)+1</f>
        <v>15</v>
      </c>
    </row>
    <row r="74" customFormat="false" ht="15" hidden="false" customHeight="true" outlineLevel="0" collapsed="false">
      <c r="A74" s="1" t="s">
        <v>31</v>
      </c>
      <c r="B74" s="1" t="s">
        <v>148</v>
      </c>
      <c r="C74" s="29" t="n">
        <f aca="false">VLOOKUP(B74,'📋 Teams Master'!$C:$E,3,FALSE())</f>
        <v>1398.8</v>
      </c>
      <c r="D74" s="1" t="n">
        <f aca="false">COUNTIFS('🧮 Elo Engine 2025-26'!$D:$D,B74,'🧮 Elo Engine 2025-26'!$F:$F,"&lt;&gt;")+COUNTIFS('🧮 Elo Engine 2025-26'!$E:$E,B74,'🧮 Elo Engine 2025-26'!$G:$G,"&lt;&gt;")</f>
        <v>0</v>
      </c>
      <c r="E74" s="1" t="n">
        <f aca="false">COUNTIFS($A$4:$A$99,A74,$C$4:$C$99,"&gt;"&amp;C74)+1</f>
        <v>20</v>
      </c>
    </row>
    <row r="75" customFormat="false" ht="15" hidden="false" customHeight="true" outlineLevel="0" collapsed="false">
      <c r="A75" s="1" t="s">
        <v>31</v>
      </c>
      <c r="B75" s="1" t="s">
        <v>22</v>
      </c>
      <c r="C75" s="29" t="n">
        <f aca="false">VLOOKUP(B75,'📋 Teams Master'!$C:$E,3,FALSE())</f>
        <v>1722.4</v>
      </c>
      <c r="D75" s="1" t="n">
        <f aca="false">COUNTIFS('🧮 Elo Engine 2025-26'!$D:$D,B75,'🧮 Elo Engine 2025-26'!$F:$F,"&lt;&gt;")+COUNTIFS('🧮 Elo Engine 2025-26'!$E:$E,B75,'🧮 Elo Engine 2025-26'!$G:$G,"&lt;&gt;")</f>
        <v>5</v>
      </c>
      <c r="E75" s="1" t="n">
        <f aca="false">COUNTIFS($A$4:$A$99,A75,$C$4:$C$99,"&gt;"&amp;C75)+1</f>
        <v>3</v>
      </c>
    </row>
    <row r="76" customFormat="false" ht="15" hidden="false" customHeight="true" outlineLevel="0" collapsed="false">
      <c r="A76" s="1" t="s">
        <v>31</v>
      </c>
      <c r="B76" s="1" t="s">
        <v>139</v>
      </c>
      <c r="C76" s="29" t="n">
        <f aca="false">VLOOKUP(B76,'📋 Teams Master'!$C:$E,3,FALSE())</f>
        <v>1530.8</v>
      </c>
      <c r="D76" s="1" t="n">
        <f aca="false">COUNTIFS('🧮 Elo Engine 2025-26'!$D:$D,B76,'🧮 Elo Engine 2025-26'!$F:$F,"&lt;&gt;")+COUNTIFS('🧮 Elo Engine 2025-26'!$E:$E,B76,'🧮 Elo Engine 2025-26'!$G:$G,"&lt;&gt;")</f>
        <v>6</v>
      </c>
      <c r="E76" s="1" t="n">
        <f aca="false">COUNTIFS($A$4:$A$99,A76,$C$4:$C$99,"&gt;"&amp;C76)+1</f>
        <v>13</v>
      </c>
    </row>
    <row r="77" customFormat="false" ht="15" hidden="false" customHeight="true" outlineLevel="0" collapsed="false">
      <c r="A77" s="1" t="s">
        <v>31</v>
      </c>
      <c r="B77" s="1" t="s">
        <v>146</v>
      </c>
      <c r="C77" s="29" t="n">
        <f aca="false">VLOOKUP(B77,'📋 Teams Master'!$C:$E,3,FALSE())</f>
        <v>1531.8</v>
      </c>
      <c r="D77" s="1" t="n">
        <f aca="false">COUNTIFS('🧮 Elo Engine 2025-26'!$D:$D,B77,'🧮 Elo Engine 2025-26'!$F:$F,"&lt;&gt;")+COUNTIFS('🧮 Elo Engine 2025-26'!$E:$E,B77,'🧮 Elo Engine 2025-26'!$G:$G,"&lt;&gt;")</f>
        <v>6</v>
      </c>
      <c r="E77" s="1" t="n">
        <f aca="false">COUNTIFS($A$4:$A$99,A77,$C$4:$C$99,"&gt;"&amp;C77)+1</f>
        <v>12</v>
      </c>
    </row>
    <row r="78" customFormat="false" ht="15" hidden="false" customHeight="true" outlineLevel="0" collapsed="false">
      <c r="A78" s="1" t="s">
        <v>31</v>
      </c>
      <c r="B78" s="1" t="s">
        <v>165</v>
      </c>
      <c r="C78" s="29" t="n">
        <f aca="false">VLOOKUP(B78,'📋 Teams Master'!$C:$E,3,FALSE())</f>
        <v>1494.4</v>
      </c>
      <c r="D78" s="1" t="n">
        <f aca="false">COUNTIFS('🧮 Elo Engine 2025-26'!$D:$D,B78,'🧮 Elo Engine 2025-26'!$F:$F,"&lt;&gt;")+COUNTIFS('🧮 Elo Engine 2025-26'!$E:$E,B78,'🧮 Elo Engine 2025-26'!$G:$G,"&lt;&gt;")</f>
        <v>5</v>
      </c>
      <c r="E78" s="1" t="n">
        <f aca="false">COUNTIFS($A$4:$A$99,A78,$C$4:$C$99,"&gt;"&amp;C78)+1</f>
        <v>17</v>
      </c>
    </row>
    <row r="79" customFormat="false" ht="15" hidden="false" customHeight="true" outlineLevel="0" collapsed="false">
      <c r="A79" s="1" t="s">
        <v>31</v>
      </c>
      <c r="B79" s="1" t="s">
        <v>170</v>
      </c>
      <c r="C79" s="29" t="n">
        <f aca="false">VLOOKUP(B79,'📋 Teams Master'!$C:$E,3,FALSE())</f>
        <v>1461.7</v>
      </c>
      <c r="D79" s="1" t="n">
        <f aca="false">COUNTIFS('🧮 Elo Engine 2025-26'!$D:$D,B79,'🧮 Elo Engine 2025-26'!$F:$F,"&lt;&gt;")+COUNTIFS('🧮 Elo Engine 2025-26'!$E:$E,B79,'🧮 Elo Engine 2025-26'!$G:$G,"&lt;&gt;")</f>
        <v>0</v>
      </c>
      <c r="E79" s="1" t="n">
        <f aca="false">COUNTIFS($A$4:$A$99,A79,$C$4:$C$99,"&gt;"&amp;C79)+1</f>
        <v>18</v>
      </c>
    </row>
    <row r="80" customFormat="false" ht="15" hidden="false" customHeight="true" outlineLevel="0" collapsed="false">
      <c r="A80" s="1" t="s">
        <v>30</v>
      </c>
      <c r="B80" s="1" t="s">
        <v>119</v>
      </c>
      <c r="C80" s="29" t="n">
        <f aca="false">VLOOKUP(B80,'📋 Teams Master'!$C:$E,3,FALSE())</f>
        <v>1549.3</v>
      </c>
      <c r="D80" s="1" t="n">
        <f aca="false">COUNTIFS('🧮 Elo Engine 2025-26'!$D:$D,B80,'🧮 Elo Engine 2025-26'!$F:$F,"&lt;&gt;")+COUNTIFS('🧮 Elo Engine 2025-26'!$E:$E,B80,'🧮 Elo Engine 2025-26'!$G:$G,"&lt;&gt;")</f>
        <v>7</v>
      </c>
      <c r="E80" s="1" t="n">
        <f aca="false">COUNTIFS($A$4:$A$99,A80,$C$4:$C$99,"&gt;"&amp;C80)+1</f>
        <v>12</v>
      </c>
    </row>
    <row r="81" customFormat="false" ht="15" hidden="false" customHeight="true" outlineLevel="0" collapsed="false">
      <c r="A81" s="1" t="s">
        <v>30</v>
      </c>
      <c r="B81" s="1" t="s">
        <v>114</v>
      </c>
      <c r="C81" s="29" t="n">
        <f aca="false">VLOOKUP(B81,'📋 Teams Master'!$C:$E,3,FALSE())</f>
        <v>1678.4</v>
      </c>
      <c r="D81" s="1" t="n">
        <f aca="false">COUNTIFS('🧮 Elo Engine 2025-26'!$D:$D,B81,'🧮 Elo Engine 2025-26'!$F:$F,"&lt;&gt;")+COUNTIFS('🧮 Elo Engine 2025-26'!$E:$E,B81,'🧮 Elo Engine 2025-26'!$G:$G,"&lt;&gt;")</f>
        <v>8</v>
      </c>
      <c r="E81" s="1" t="n">
        <f aca="false">COUNTIFS($A$4:$A$99,A81,$C$4:$C$99,"&gt;"&amp;C81)+1</f>
        <v>5</v>
      </c>
    </row>
    <row r="82" customFormat="false" ht="15" hidden="false" customHeight="true" outlineLevel="0" collapsed="false">
      <c r="A82" s="1" t="s">
        <v>30</v>
      </c>
      <c r="B82" s="1" t="s">
        <v>182</v>
      </c>
      <c r="C82" s="29" t="n">
        <f aca="false">VLOOKUP(B82,'📋 Teams Master'!$C:$E,3,FALSE())</f>
        <v>1696.2</v>
      </c>
      <c r="D82" s="1" t="n">
        <f aca="false">COUNTIFS('🧮 Elo Engine 2025-26'!$D:$D,B82,'🧮 Elo Engine 2025-26'!$F:$F,"&lt;&gt;")+COUNTIFS('🧮 Elo Engine 2025-26'!$E:$E,B82,'🧮 Elo Engine 2025-26'!$G:$G,"&lt;&gt;")</f>
        <v>7</v>
      </c>
      <c r="E82" s="1" t="n">
        <f aca="false">COUNTIFS($A$4:$A$99,A82,$C$4:$C$99,"&gt;"&amp;C82)+1</f>
        <v>4</v>
      </c>
    </row>
    <row r="83" customFormat="false" ht="15" hidden="false" customHeight="true" outlineLevel="0" collapsed="false">
      <c r="A83" s="1" t="s">
        <v>30</v>
      </c>
      <c r="B83" s="1" t="s">
        <v>16</v>
      </c>
      <c r="C83" s="29" t="n">
        <f aca="false">VLOOKUP(B83,'📋 Teams Master'!$C:$E,3,FALSE())</f>
        <v>1795</v>
      </c>
      <c r="D83" s="1" t="n">
        <f aca="false">COUNTIFS('🧮 Elo Engine 2025-26'!$D:$D,B83,'🧮 Elo Engine 2025-26'!$F:$F,"&lt;&gt;")+COUNTIFS('🧮 Elo Engine 2025-26'!$E:$E,B83,'🧮 Elo Engine 2025-26'!$G:$G,"&lt;&gt;")</f>
        <v>7</v>
      </c>
      <c r="E83" s="1" t="n">
        <f aca="false">COUNTIFS($A$4:$A$99,A83,$C$4:$C$99,"&gt;"&amp;C83)+1</f>
        <v>1</v>
      </c>
    </row>
    <row r="84" customFormat="false" ht="15" hidden="false" customHeight="true" outlineLevel="0" collapsed="false">
      <c r="A84" s="1" t="s">
        <v>30</v>
      </c>
      <c r="B84" s="1" t="s">
        <v>118</v>
      </c>
      <c r="C84" s="29" t="n">
        <f aca="false">VLOOKUP(B84,'📋 Teams Master'!$C:$E,3,FALSE())</f>
        <v>1594.6</v>
      </c>
      <c r="D84" s="1" t="n">
        <f aca="false">COUNTIFS('🧮 Elo Engine 2025-26'!$D:$D,B84,'🧮 Elo Engine 2025-26'!$F:$F,"&lt;&gt;")+COUNTIFS('🧮 Elo Engine 2025-26'!$E:$E,B84,'🧮 Elo Engine 2025-26'!$G:$G,"&lt;&gt;")</f>
        <v>7</v>
      </c>
      <c r="E84" s="1" t="n">
        <f aca="false">COUNTIFS($A$4:$A$99,A84,$C$4:$C$99,"&gt;"&amp;C84)+1</f>
        <v>7</v>
      </c>
    </row>
    <row r="85" customFormat="false" ht="15" hidden="false" customHeight="true" outlineLevel="0" collapsed="false">
      <c r="A85" s="1" t="s">
        <v>30</v>
      </c>
      <c r="B85" s="1" t="s">
        <v>176</v>
      </c>
      <c r="C85" s="29" t="n">
        <f aca="false">VLOOKUP(B85,'📋 Teams Master'!$C:$E,3,FALSE())</f>
        <v>1557.8</v>
      </c>
      <c r="D85" s="1" t="n">
        <f aca="false">COUNTIFS('🧮 Elo Engine 2025-26'!$D:$D,B85,'🧮 Elo Engine 2025-26'!$F:$F,"&lt;&gt;")+COUNTIFS('🧮 Elo Engine 2025-26'!$E:$E,B85,'🧮 Elo Engine 2025-26'!$G:$G,"&lt;&gt;")</f>
        <v>7</v>
      </c>
      <c r="E85" s="1" t="n">
        <f aca="false">COUNTIFS($A$4:$A$99,A85,$C$4:$C$99,"&gt;"&amp;C85)+1</f>
        <v>11</v>
      </c>
    </row>
    <row r="86" customFormat="false" ht="15" hidden="false" customHeight="true" outlineLevel="0" collapsed="false">
      <c r="A86" s="1" t="s">
        <v>30</v>
      </c>
      <c r="B86" s="1" t="s">
        <v>115</v>
      </c>
      <c r="C86" s="29" t="n">
        <f aca="false">VLOOKUP(B86,'📋 Teams Master'!$C:$E,3,FALSE())</f>
        <v>1522.8</v>
      </c>
      <c r="D86" s="1" t="n">
        <f aca="false">COUNTIFS('🧮 Elo Engine 2025-26'!$D:$D,B86,'🧮 Elo Engine 2025-26'!$F:$F,"&lt;&gt;")+COUNTIFS('🧮 Elo Engine 2025-26'!$E:$E,B86,'🧮 Elo Engine 2025-26'!$G:$G,"&lt;&gt;")</f>
        <v>8</v>
      </c>
      <c r="E86" s="1" t="n">
        <f aca="false">COUNTIFS($A$4:$A$99,A86,$C$4:$C$99,"&gt;"&amp;C86)+1</f>
        <v>14</v>
      </c>
    </row>
    <row r="87" customFormat="false" ht="15" hidden="false" customHeight="true" outlineLevel="0" collapsed="false">
      <c r="A87" s="1" t="s">
        <v>30</v>
      </c>
      <c r="B87" s="1" t="s">
        <v>117</v>
      </c>
      <c r="C87" s="29" t="n">
        <f aca="false">VLOOKUP(B87,'📋 Teams Master'!$C:$E,3,FALSE())</f>
        <v>1487.1</v>
      </c>
      <c r="D87" s="1" t="n">
        <f aca="false">COUNTIFS('🧮 Elo Engine 2025-26'!$D:$D,B87,'🧮 Elo Engine 2025-26'!$F:$F,"&lt;&gt;")+COUNTIFS('🧮 Elo Engine 2025-26'!$E:$E,B87,'🧮 Elo Engine 2025-26'!$G:$G,"&lt;&gt;")</f>
        <v>8</v>
      </c>
      <c r="E87" s="1" t="n">
        <f aca="false">COUNTIFS($A$4:$A$99,A87,$C$4:$C$99,"&gt;"&amp;C87)+1</f>
        <v>18</v>
      </c>
    </row>
    <row r="88" customFormat="false" ht="15" hidden="false" customHeight="true" outlineLevel="0" collapsed="false">
      <c r="A88" s="1" t="s">
        <v>30</v>
      </c>
      <c r="B88" s="1" t="s">
        <v>123</v>
      </c>
      <c r="C88" s="29" t="n">
        <f aca="false">VLOOKUP(B88,'📋 Teams Master'!$C:$E,3,FALSE())</f>
        <v>1478.4</v>
      </c>
      <c r="D88" s="1" t="n">
        <f aca="false">COUNTIFS('🧮 Elo Engine 2025-26'!$D:$D,B88,'🧮 Elo Engine 2025-26'!$F:$F,"&lt;&gt;")+COUNTIFS('🧮 Elo Engine 2025-26'!$E:$E,B88,'🧮 Elo Engine 2025-26'!$G:$G,"&lt;&gt;")</f>
        <v>0</v>
      </c>
      <c r="E88" s="1" t="n">
        <f aca="false">COUNTIFS($A$4:$A$99,A88,$C$4:$C$99,"&gt;"&amp;C88)+1</f>
        <v>19</v>
      </c>
    </row>
    <row r="89" customFormat="false" ht="15" hidden="false" customHeight="true" outlineLevel="0" collapsed="false">
      <c r="A89" s="1" t="s">
        <v>30</v>
      </c>
      <c r="B89" s="1" t="s">
        <v>142</v>
      </c>
      <c r="C89" s="29" t="n">
        <f aca="false">VLOOKUP(B89,'📋 Teams Master'!$C:$E,3,FALSE())</f>
        <v>1532.5</v>
      </c>
      <c r="D89" s="1" t="n">
        <f aca="false">COUNTIFS('🧮 Elo Engine 2025-26'!$D:$D,B89,'🧮 Elo Engine 2025-26'!$F:$F,"&lt;&gt;")+COUNTIFS('🧮 Elo Engine 2025-26'!$E:$E,B89,'🧮 Elo Engine 2025-26'!$G:$G,"&lt;&gt;")</f>
        <v>0</v>
      </c>
      <c r="E89" s="1" t="n">
        <f aca="false">COUNTIFS($A$4:$A$99,A89,$C$4:$C$99,"&gt;"&amp;C89)+1</f>
        <v>13</v>
      </c>
    </row>
    <row r="90" customFormat="false" ht="15" hidden="false" customHeight="true" outlineLevel="0" collapsed="false">
      <c r="A90" s="1" t="s">
        <v>30</v>
      </c>
      <c r="B90" s="1" t="s">
        <v>173</v>
      </c>
      <c r="C90" s="29" t="n">
        <f aca="false">VLOOKUP(B90,'📋 Teams Master'!$C:$E,3,FALSE())</f>
        <v>1519.7</v>
      </c>
      <c r="D90" s="1" t="n">
        <f aca="false">COUNTIFS('🧮 Elo Engine 2025-26'!$D:$D,B90,'🧮 Elo Engine 2025-26'!$F:$F,"&lt;&gt;")+COUNTIFS('🧮 Elo Engine 2025-26'!$E:$E,B90,'🧮 Elo Engine 2025-26'!$G:$G,"&lt;&gt;")</f>
        <v>8</v>
      </c>
      <c r="E90" s="1" t="n">
        <f aca="false">COUNTIFS($A$4:$A$99,A90,$C$4:$C$99,"&gt;"&amp;C90)+1</f>
        <v>16</v>
      </c>
    </row>
    <row r="91" customFormat="false" ht="15" hidden="false" customHeight="true" outlineLevel="0" collapsed="false">
      <c r="A91" s="1" t="s">
        <v>30</v>
      </c>
      <c r="B91" s="1" t="s">
        <v>141</v>
      </c>
      <c r="C91" s="29" t="n">
        <f aca="false">VLOOKUP(B91,'📋 Teams Master'!$C:$E,3,FALSE())</f>
        <v>1594.5</v>
      </c>
      <c r="D91" s="1" t="n">
        <f aca="false">COUNTIFS('🧮 Elo Engine 2025-26'!$D:$D,B91,'🧮 Elo Engine 2025-26'!$F:$F,"&lt;&gt;")+COUNTIFS('🧮 Elo Engine 2025-26'!$E:$E,B91,'🧮 Elo Engine 2025-26'!$G:$G,"&lt;&gt;")</f>
        <v>8</v>
      </c>
      <c r="E91" s="1" t="n">
        <f aca="false">COUNTIFS($A$4:$A$99,A91,$C$4:$C$99,"&gt;"&amp;C91)+1</f>
        <v>8</v>
      </c>
    </row>
    <row r="92" customFormat="false" ht="15" hidden="false" customHeight="true" outlineLevel="0" collapsed="false">
      <c r="A92" s="1" t="s">
        <v>30</v>
      </c>
      <c r="B92" s="1" t="s">
        <v>167</v>
      </c>
      <c r="C92" s="29" t="n">
        <f aca="false">VLOOKUP(B92,'📋 Teams Master'!$C:$E,3,FALSE())</f>
        <v>1571.1</v>
      </c>
      <c r="D92" s="1" t="n">
        <f aca="false">COUNTIFS('🧮 Elo Engine 2025-26'!$D:$D,B92,'🧮 Elo Engine 2025-26'!$F:$F,"&lt;&gt;")+COUNTIFS('🧮 Elo Engine 2025-26'!$E:$E,B92,'🧮 Elo Engine 2025-26'!$G:$G,"&lt;&gt;")</f>
        <v>7</v>
      </c>
      <c r="E92" s="1" t="n">
        <f aca="false">COUNTIFS($A$4:$A$99,A92,$C$4:$C$99,"&gt;"&amp;C92)+1</f>
        <v>10</v>
      </c>
    </row>
    <row r="93" customFormat="false" ht="15" hidden="false" customHeight="true" outlineLevel="0" collapsed="false">
      <c r="A93" s="1" t="s">
        <v>30</v>
      </c>
      <c r="B93" s="1" t="s">
        <v>116</v>
      </c>
      <c r="C93" s="29" t="n">
        <f aca="false">VLOOKUP(B93,'📋 Teams Master'!$C:$E,3,FALSE())</f>
        <v>1625.4</v>
      </c>
      <c r="D93" s="1" t="n">
        <f aca="false">COUNTIFS('🧮 Elo Engine 2025-26'!$D:$D,B93,'🧮 Elo Engine 2025-26'!$F:$F,"&lt;&gt;")+COUNTIFS('🧮 Elo Engine 2025-26'!$E:$E,B93,'🧮 Elo Engine 2025-26'!$G:$G,"&lt;&gt;")</f>
        <v>7</v>
      </c>
      <c r="E93" s="1" t="n">
        <f aca="false">COUNTIFS($A$4:$A$99,A93,$C$4:$C$99,"&gt;"&amp;C93)+1</f>
        <v>6</v>
      </c>
    </row>
    <row r="94" customFormat="false" ht="15" hidden="false" customHeight="true" outlineLevel="0" collapsed="false">
      <c r="A94" s="1" t="s">
        <v>30</v>
      </c>
      <c r="B94" s="1" t="s">
        <v>18</v>
      </c>
      <c r="C94" s="29" t="n">
        <f aca="false">VLOOKUP(B94,'📋 Teams Master'!$C:$E,3,FALSE())</f>
        <v>1735.8</v>
      </c>
      <c r="D94" s="1" t="n">
        <f aca="false">COUNTIFS('🧮 Elo Engine 2025-26'!$D:$D,B94,'🧮 Elo Engine 2025-26'!$F:$F,"&lt;&gt;")+COUNTIFS('🧮 Elo Engine 2025-26'!$E:$E,B94,'🧮 Elo Engine 2025-26'!$G:$G,"&lt;&gt;")</f>
        <v>8</v>
      </c>
      <c r="E94" s="1" t="n">
        <f aca="false">COUNTIFS($A$4:$A$99,A94,$C$4:$C$99,"&gt;"&amp;C94)+1</f>
        <v>2</v>
      </c>
    </row>
    <row r="95" customFormat="false" ht="15" hidden="false" customHeight="true" outlineLevel="0" collapsed="false">
      <c r="A95" s="1" t="s">
        <v>30</v>
      </c>
      <c r="B95" s="1" t="s">
        <v>166</v>
      </c>
      <c r="C95" s="29" t="n">
        <f aca="false">VLOOKUP(B95,'📋 Teams Master'!$C:$E,3,FALSE())</f>
        <v>1522.6</v>
      </c>
      <c r="D95" s="1" t="n">
        <f aca="false">COUNTIFS('🧮 Elo Engine 2025-26'!$D:$D,B95,'🧮 Elo Engine 2025-26'!$F:$F,"&lt;&gt;")+COUNTIFS('🧮 Elo Engine 2025-26'!$E:$E,B95,'🧮 Elo Engine 2025-26'!$G:$G,"&lt;&gt;")</f>
        <v>7</v>
      </c>
      <c r="E95" s="1" t="n">
        <f aca="false">COUNTIFS($A$4:$A$99,A95,$C$4:$C$99,"&gt;"&amp;C95)+1</f>
        <v>15</v>
      </c>
    </row>
    <row r="96" customFormat="false" ht="15" hidden="false" customHeight="true" outlineLevel="0" collapsed="false">
      <c r="A96" s="1" t="s">
        <v>30</v>
      </c>
      <c r="B96" s="1" t="s">
        <v>175</v>
      </c>
      <c r="C96" s="29" t="n">
        <f aca="false">VLOOKUP(B96,'📋 Teams Master'!$C:$E,3,FALSE())</f>
        <v>1366</v>
      </c>
      <c r="D96" s="1" t="n">
        <f aca="false">COUNTIFS('🧮 Elo Engine 2025-26'!$D:$D,B96,'🧮 Elo Engine 2025-26'!$F:$F,"&lt;&gt;")+COUNTIFS('🧮 Elo Engine 2025-26'!$E:$E,B96,'🧮 Elo Engine 2025-26'!$G:$G,"&lt;&gt;")</f>
        <v>0</v>
      </c>
      <c r="E96" s="1" t="n">
        <f aca="false">COUNTIFS($A$4:$A$99,A96,$C$4:$C$99,"&gt;"&amp;C96)+1</f>
        <v>20</v>
      </c>
    </row>
    <row r="97" customFormat="false" ht="15" hidden="false" customHeight="true" outlineLevel="0" collapsed="false">
      <c r="A97" s="1" t="s">
        <v>30</v>
      </c>
      <c r="B97" s="1" t="s">
        <v>124</v>
      </c>
      <c r="C97" s="29" t="n">
        <f aca="false">VLOOKUP(B97,'📋 Teams Master'!$C:$E,3,FALSE())</f>
        <v>1515.6</v>
      </c>
      <c r="D97" s="1" t="n">
        <f aca="false">COUNTIFS('🧮 Elo Engine 2025-26'!$D:$D,B97,'🧮 Elo Engine 2025-26'!$F:$F,"&lt;&gt;")+COUNTIFS('🧮 Elo Engine 2025-26'!$E:$E,B97,'🧮 Elo Engine 2025-26'!$G:$G,"&lt;&gt;")</f>
        <v>7</v>
      </c>
      <c r="E97" s="1" t="n">
        <f aca="false">COUNTIFS($A$4:$A$99,A97,$C$4:$C$99,"&gt;"&amp;C97)+1</f>
        <v>17</v>
      </c>
    </row>
    <row r="98" customFormat="false" ht="15" hidden="false" customHeight="true" outlineLevel="0" collapsed="false">
      <c r="A98" s="1" t="s">
        <v>30</v>
      </c>
      <c r="B98" s="1" t="s">
        <v>151</v>
      </c>
      <c r="C98" s="29" t="n">
        <f aca="false">VLOOKUP(B98,'📋 Teams Master'!$C:$E,3,FALSE())</f>
        <v>1581.4</v>
      </c>
      <c r="D98" s="1" t="n">
        <f aca="false">COUNTIFS('🧮 Elo Engine 2025-26'!$D:$D,B98,'🧮 Elo Engine 2025-26'!$F:$F,"&lt;&gt;")+COUNTIFS('🧮 Elo Engine 2025-26'!$E:$E,B98,'🧮 Elo Engine 2025-26'!$G:$G,"&lt;&gt;")</f>
        <v>8</v>
      </c>
      <c r="E98" s="1" t="n">
        <f aca="false">COUNTIFS($A$4:$A$99,A98,$C$4:$C$99,"&gt;"&amp;C98)+1</f>
        <v>9</v>
      </c>
    </row>
    <row r="99" customFormat="false" ht="15" hidden="false" customHeight="true" outlineLevel="0" collapsed="false">
      <c r="A99" s="1" t="s">
        <v>30</v>
      </c>
      <c r="B99" s="1" t="s">
        <v>181</v>
      </c>
      <c r="C99" s="29" t="n">
        <f aca="false">VLOOKUP(B99,'📋 Teams Master'!$C:$E,3,FALSE())</f>
        <v>1700.4</v>
      </c>
      <c r="D99" s="1" t="n">
        <f aca="false">COUNTIFS('🧮 Elo Engine 2025-26'!$D:$D,B99,'🧮 Elo Engine 2025-26'!$F:$F,"&lt;&gt;")+COUNTIFS('🧮 Elo Engine 2025-26'!$E:$E,B99,'🧮 Elo Engine 2025-26'!$G:$G,"&lt;&gt;")</f>
        <v>8</v>
      </c>
      <c r="E99" s="1" t="n">
        <f aca="false">COUNTIFS($A$4:$A$99,A99,$C$4:$C$99,"&gt;"&amp;C99)+1</f>
        <v>3</v>
      </c>
    </row>
  </sheetData>
  <mergeCells count="1">
    <mergeCell ref="A1:E1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17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0"/>
    <col collapsed="false" customWidth="true" hidden="false" outlineLevel="0" max="2" min="2" style="0" width="12"/>
    <col collapsed="false" customWidth="true" hidden="false" outlineLevel="0" max="5" min="3" style="0" width="20"/>
    <col collapsed="false" customWidth="true" hidden="false" outlineLevel="0" max="8" min="6" style="0" width="8"/>
    <col collapsed="false" customWidth="true" hidden="false" outlineLevel="0" max="9" min="9" style="0" width="6"/>
    <col collapsed="false" customWidth="true" hidden="false" outlineLevel="0" max="11" min="10" style="0" width="12"/>
    <col collapsed="false" customWidth="true" hidden="false" outlineLevel="0" max="12" min="12" style="0" width="13"/>
    <col collapsed="false" customWidth="true" hidden="false" outlineLevel="0" max="18" min="13" style="0" width="10"/>
    <col collapsed="false" customWidth="true" hidden="false" outlineLevel="0" max="19" min="19" style="0" width="13"/>
    <col collapsed="false" customWidth="true" hidden="false" outlineLevel="0" max="21" min="20" style="0" width="15"/>
    <col collapsed="false" customWidth="true" hidden="false" outlineLevel="0" max="23" min="22" style="0" width="12"/>
  </cols>
  <sheetData>
    <row r="1" customFormat="false" ht="22.35" hidden="false" customHeight="false" outlineLevel="0" collapsed="false">
      <c r="A1" s="30" t="s">
        <v>219</v>
      </c>
      <c r="B1" s="30" t="s">
        <v>107</v>
      </c>
      <c r="C1" s="30" t="s">
        <v>26</v>
      </c>
      <c r="D1" s="30" t="s">
        <v>108</v>
      </c>
      <c r="E1" s="30" t="s">
        <v>109</v>
      </c>
      <c r="F1" s="30" t="s">
        <v>220</v>
      </c>
      <c r="G1" s="30" t="s">
        <v>221</v>
      </c>
      <c r="H1" s="30" t="s">
        <v>222</v>
      </c>
      <c r="I1" s="30" t="s">
        <v>223</v>
      </c>
      <c r="J1" s="30" t="s">
        <v>224</v>
      </c>
      <c r="K1" s="30" t="s">
        <v>225</v>
      </c>
      <c r="L1" s="30" t="s">
        <v>226</v>
      </c>
      <c r="M1" s="30" t="s">
        <v>1627</v>
      </c>
      <c r="N1" s="30" t="s">
        <v>229</v>
      </c>
      <c r="O1" s="30" t="s">
        <v>230</v>
      </c>
      <c r="P1" s="30" t="s">
        <v>231</v>
      </c>
      <c r="Q1" s="30" t="s">
        <v>1628</v>
      </c>
      <c r="R1" s="30" t="s">
        <v>1629</v>
      </c>
      <c r="S1" s="30" t="s">
        <v>1630</v>
      </c>
      <c r="T1" s="30" t="s">
        <v>232</v>
      </c>
      <c r="U1" s="30" t="s">
        <v>233</v>
      </c>
      <c r="V1" s="30" t="s">
        <v>234</v>
      </c>
      <c r="W1" s="30" t="s">
        <v>235</v>
      </c>
    </row>
    <row r="2" customFormat="false" ht="15" hidden="false" customHeight="false" outlineLevel="0" collapsed="false">
      <c r="A2" s="1" t="n">
        <v>1</v>
      </c>
      <c r="B2" s="31" t="s">
        <v>1631</v>
      </c>
      <c r="C2" s="1" t="s">
        <v>30</v>
      </c>
      <c r="D2" s="1" t="s">
        <v>117</v>
      </c>
      <c r="E2" s="1" t="s">
        <v>167</v>
      </c>
      <c r="F2" s="1" t="n">
        <v>1</v>
      </c>
      <c r="G2" s="1" t="n">
        <v>3</v>
      </c>
      <c r="H2" s="32" t="s">
        <v>246</v>
      </c>
      <c r="I2" s="1" t="n">
        <v>2</v>
      </c>
      <c r="J2" s="1" t="n">
        <v>1487.1</v>
      </c>
      <c r="K2" s="1" t="n">
        <v>1571.1</v>
      </c>
      <c r="L2" s="33" t="n">
        <v>0.316</v>
      </c>
      <c r="M2" s="1" t="n">
        <v>27.1</v>
      </c>
      <c r="N2" s="1" t="n">
        <v>0.9</v>
      </c>
      <c r="O2" s="1" t="n">
        <v>1.35</v>
      </c>
      <c r="P2" s="1" t="n">
        <v>1.15</v>
      </c>
      <c r="Q2" s="1" t="n">
        <v>1</v>
      </c>
      <c r="R2" s="1" t="n">
        <v>0.95</v>
      </c>
      <c r="S2" s="1" t="n">
        <v>0</v>
      </c>
      <c r="T2" s="1" t="n">
        <v>-8.3</v>
      </c>
      <c r="U2" s="1" t="n">
        <v>14.3</v>
      </c>
      <c r="V2" s="1" t="n">
        <v>1478.8</v>
      </c>
      <c r="W2" s="1" t="n">
        <v>1585.4</v>
      </c>
    </row>
    <row r="3" customFormat="false" ht="15" hidden="false" customHeight="false" outlineLevel="0" collapsed="false">
      <c r="A3" s="1" t="n">
        <v>2</v>
      </c>
      <c r="B3" s="31" t="s">
        <v>1632</v>
      </c>
      <c r="C3" s="1" t="s">
        <v>33</v>
      </c>
      <c r="D3" s="1" t="s">
        <v>171</v>
      </c>
      <c r="E3" s="1" t="s">
        <v>135</v>
      </c>
      <c r="F3" s="1" t="n">
        <v>1</v>
      </c>
      <c r="G3" s="1" t="n">
        <v>0</v>
      </c>
      <c r="H3" s="34" t="s">
        <v>242</v>
      </c>
      <c r="I3" s="1" t="n">
        <v>1</v>
      </c>
      <c r="J3" s="1" t="n">
        <v>1568.4</v>
      </c>
      <c r="K3" s="1" t="n">
        <v>1655</v>
      </c>
      <c r="L3" s="33" t="n">
        <v>0.313</v>
      </c>
      <c r="M3" s="1" t="n">
        <v>26.2</v>
      </c>
      <c r="N3" s="1" t="n">
        <v>1.22</v>
      </c>
      <c r="O3" s="1" t="n">
        <v>1</v>
      </c>
      <c r="P3" s="1" t="n">
        <v>1</v>
      </c>
      <c r="Q3" s="1" t="n">
        <v>1</v>
      </c>
      <c r="R3" s="1" t="n">
        <v>1.15</v>
      </c>
      <c r="S3" s="1" t="n">
        <v>1.1</v>
      </c>
      <c r="T3" s="1" t="n">
        <v>22</v>
      </c>
      <c r="U3" s="1" t="n">
        <v>-16.7</v>
      </c>
      <c r="V3" s="1" t="n">
        <v>1590.4</v>
      </c>
      <c r="W3" s="1" t="n">
        <v>1638.3</v>
      </c>
    </row>
    <row r="4" customFormat="false" ht="15" hidden="false" customHeight="false" outlineLevel="0" collapsed="false">
      <c r="A4" s="1" t="n">
        <v>3</v>
      </c>
      <c r="B4" s="31" t="s">
        <v>1633</v>
      </c>
      <c r="C4" s="1" t="s">
        <v>29</v>
      </c>
      <c r="D4" s="1" t="s">
        <v>21</v>
      </c>
      <c r="E4" s="1" t="s">
        <v>127</v>
      </c>
      <c r="F4" s="1" t="n">
        <v>4</v>
      </c>
      <c r="G4" s="1" t="n">
        <v>2</v>
      </c>
      <c r="H4" s="34" t="s">
        <v>242</v>
      </c>
      <c r="I4" s="1" t="n">
        <v>2</v>
      </c>
      <c r="J4" s="1" t="n">
        <v>1723.3</v>
      </c>
      <c r="K4" s="1" t="n">
        <v>1607.2</v>
      </c>
      <c r="L4" s="33" t="n">
        <v>0.594</v>
      </c>
      <c r="M4" s="1" t="n">
        <v>18.7</v>
      </c>
      <c r="N4" s="1" t="n">
        <v>0.85</v>
      </c>
      <c r="O4" s="1" t="n">
        <v>1</v>
      </c>
      <c r="P4" s="1" t="n">
        <v>1.15</v>
      </c>
      <c r="Q4" s="1" t="n">
        <v>1</v>
      </c>
      <c r="R4" s="1" t="n">
        <v>0.95</v>
      </c>
      <c r="S4" s="1" t="n">
        <v>1.2</v>
      </c>
      <c r="T4" s="1" t="n">
        <v>11.3</v>
      </c>
      <c r="U4" s="1" t="n">
        <v>-7.6</v>
      </c>
      <c r="V4" s="1" t="n">
        <v>1734.6</v>
      </c>
      <c r="W4" s="1" t="n">
        <v>1599.6</v>
      </c>
    </row>
    <row r="5" customFormat="false" ht="15" hidden="false" customHeight="false" outlineLevel="0" collapsed="false">
      <c r="A5" s="1" t="n">
        <v>4</v>
      </c>
      <c r="B5" s="31" t="s">
        <v>1634</v>
      </c>
      <c r="C5" s="1" t="s">
        <v>30</v>
      </c>
      <c r="D5" s="1" t="s">
        <v>181</v>
      </c>
      <c r="E5" s="1" t="s">
        <v>200</v>
      </c>
      <c r="F5" s="1" t="n">
        <v>2</v>
      </c>
      <c r="G5" s="1" t="n">
        <v>0</v>
      </c>
      <c r="H5" s="34" t="s">
        <v>242</v>
      </c>
      <c r="I5" s="1" t="n">
        <v>2</v>
      </c>
      <c r="J5" s="1" t="n">
        <v>1700.4</v>
      </c>
      <c r="K5" s="1" t="n">
        <v>1400</v>
      </c>
      <c r="L5" s="33" t="n">
        <v>0.809</v>
      </c>
      <c r="M5" s="1" t="n">
        <v>15.1</v>
      </c>
      <c r="N5" s="1" t="n">
        <v>0.62</v>
      </c>
      <c r="O5" s="1" t="n">
        <v>1</v>
      </c>
      <c r="P5" s="1" t="n">
        <v>1.15</v>
      </c>
      <c r="Q5" s="1" t="n">
        <v>1</v>
      </c>
      <c r="R5" s="1" t="n">
        <v>1.15</v>
      </c>
      <c r="S5" s="1" t="n">
        <v>1.2</v>
      </c>
      <c r="T5" s="1" t="n">
        <v>6.5</v>
      </c>
      <c r="U5" s="1" t="n">
        <v>-2.6</v>
      </c>
      <c r="V5" s="1" t="n">
        <v>1706.9</v>
      </c>
      <c r="W5" s="1" t="n">
        <v>1397.4</v>
      </c>
    </row>
    <row r="6" customFormat="false" ht="15" hidden="false" customHeight="false" outlineLevel="0" collapsed="false">
      <c r="A6" s="1" t="n">
        <v>5</v>
      </c>
      <c r="B6" s="31" t="s">
        <v>1635</v>
      </c>
      <c r="C6" s="1" t="s">
        <v>29</v>
      </c>
      <c r="D6" s="1" t="s">
        <v>138</v>
      </c>
      <c r="E6" s="1" t="s">
        <v>132</v>
      </c>
      <c r="F6" s="1" t="n">
        <v>0</v>
      </c>
      <c r="G6" s="1" t="n">
        <v>0</v>
      </c>
      <c r="H6" s="35" t="s">
        <v>239</v>
      </c>
      <c r="I6" s="1" t="n">
        <v>0</v>
      </c>
      <c r="J6" s="1" t="n">
        <v>1668.9</v>
      </c>
      <c r="K6" s="1" t="n">
        <v>1663.9</v>
      </c>
      <c r="L6" s="33" t="n">
        <v>0.436</v>
      </c>
      <c r="M6" s="1" t="n">
        <v>20.5</v>
      </c>
      <c r="N6" s="1" t="n">
        <v>1</v>
      </c>
      <c r="O6" s="1" t="n">
        <v>0.9</v>
      </c>
      <c r="P6" s="1" t="n">
        <v>1</v>
      </c>
      <c r="Q6" s="1" t="n">
        <v>1</v>
      </c>
      <c r="R6" s="1" t="n">
        <v>1</v>
      </c>
      <c r="S6" s="1" t="n">
        <v>0.5</v>
      </c>
      <c r="T6" s="1" t="n">
        <v>1.2</v>
      </c>
      <c r="U6" s="1" t="n">
        <v>-1.5</v>
      </c>
      <c r="V6" s="1" t="n">
        <v>1670.1</v>
      </c>
      <c r="W6" s="1" t="n">
        <v>1662.4</v>
      </c>
    </row>
    <row r="7" customFormat="false" ht="15" hidden="false" customHeight="false" outlineLevel="0" collapsed="false">
      <c r="A7" s="1" t="n">
        <v>6</v>
      </c>
      <c r="B7" s="31" t="s">
        <v>1636</v>
      </c>
      <c r="C7" s="1" t="s">
        <v>29</v>
      </c>
      <c r="D7" s="1" t="s">
        <v>129</v>
      </c>
      <c r="E7" s="1" t="s">
        <v>122</v>
      </c>
      <c r="F7" s="1" t="n">
        <v>1</v>
      </c>
      <c r="G7" s="1" t="n">
        <v>1</v>
      </c>
      <c r="H7" s="35" t="s">
        <v>239</v>
      </c>
      <c r="I7" s="1" t="n">
        <v>0</v>
      </c>
      <c r="J7" s="1" t="n">
        <v>1651.4</v>
      </c>
      <c r="K7" s="1" t="n">
        <v>1581.8</v>
      </c>
      <c r="L7" s="33" t="n">
        <v>0.528</v>
      </c>
      <c r="M7" s="1" t="n">
        <v>20.5</v>
      </c>
      <c r="N7" s="1" t="n">
        <v>1</v>
      </c>
      <c r="O7" s="1" t="n">
        <v>0.9</v>
      </c>
      <c r="P7" s="1" t="n">
        <v>1</v>
      </c>
      <c r="Q7" s="1" t="n">
        <v>1</v>
      </c>
      <c r="R7" s="1" t="n">
        <v>1</v>
      </c>
      <c r="S7" s="1" t="n">
        <v>0.5</v>
      </c>
      <c r="T7" s="1" t="n">
        <v>-0.5</v>
      </c>
      <c r="U7" s="1" t="n">
        <v>0.6</v>
      </c>
      <c r="V7" s="1" t="n">
        <v>1650.9</v>
      </c>
      <c r="W7" s="1" t="n">
        <v>1582.4</v>
      </c>
    </row>
    <row r="8" customFormat="false" ht="15" hidden="false" customHeight="false" outlineLevel="0" collapsed="false">
      <c r="A8" s="1" t="n">
        <v>7</v>
      </c>
      <c r="B8" s="31" t="s">
        <v>1636</v>
      </c>
      <c r="C8" s="1" t="s">
        <v>29</v>
      </c>
      <c r="D8" s="1" t="s">
        <v>180</v>
      </c>
      <c r="E8" s="1" t="s">
        <v>201</v>
      </c>
      <c r="F8" s="1" t="n">
        <v>3</v>
      </c>
      <c r="G8" s="1" t="n">
        <v>0</v>
      </c>
      <c r="H8" s="34" t="s">
        <v>242</v>
      </c>
      <c r="I8" s="1" t="n">
        <v>3</v>
      </c>
      <c r="J8" s="1" t="n">
        <v>1501.8</v>
      </c>
      <c r="K8" s="1" t="n">
        <v>1400</v>
      </c>
      <c r="L8" s="33" t="n">
        <v>0.574</v>
      </c>
      <c r="M8" s="1" t="n">
        <v>23.8</v>
      </c>
      <c r="N8" s="1" t="n">
        <v>0.87</v>
      </c>
      <c r="O8" s="1" t="n">
        <v>1</v>
      </c>
      <c r="P8" s="1" t="n">
        <v>1.3</v>
      </c>
      <c r="Q8" s="1" t="n">
        <v>1</v>
      </c>
      <c r="R8" s="1" t="n">
        <v>1.15</v>
      </c>
      <c r="S8" s="1" t="n">
        <v>1.3</v>
      </c>
      <c r="T8" s="1" t="n">
        <v>18.9</v>
      </c>
      <c r="U8" s="1" t="n">
        <v>-9.2</v>
      </c>
      <c r="V8" s="1" t="n">
        <v>1520.7</v>
      </c>
      <c r="W8" s="1" t="n">
        <v>1390.8</v>
      </c>
    </row>
    <row r="9" customFormat="false" ht="15" hidden="false" customHeight="false" outlineLevel="0" collapsed="false">
      <c r="A9" s="1" t="n">
        <v>8</v>
      </c>
      <c r="B9" s="31" t="s">
        <v>1636</v>
      </c>
      <c r="C9" s="1" t="s">
        <v>29</v>
      </c>
      <c r="D9" s="1" t="s">
        <v>202</v>
      </c>
      <c r="E9" s="1" t="s">
        <v>137</v>
      </c>
      <c r="F9" s="1" t="n">
        <v>3</v>
      </c>
      <c r="G9" s="1" t="n">
        <v>0</v>
      </c>
      <c r="H9" s="34" t="s">
        <v>242</v>
      </c>
      <c r="I9" s="1" t="n">
        <v>3</v>
      </c>
      <c r="J9" s="1" t="n">
        <v>1400</v>
      </c>
      <c r="K9" s="1" t="n">
        <v>1538</v>
      </c>
      <c r="L9" s="33" t="n">
        <v>0.253</v>
      </c>
      <c r="M9" s="1" t="n">
        <v>36.7</v>
      </c>
      <c r="N9" s="1" t="n">
        <v>1.34</v>
      </c>
      <c r="O9" s="1" t="n">
        <v>1</v>
      </c>
      <c r="P9" s="1" t="n">
        <v>1.3</v>
      </c>
      <c r="Q9" s="1" t="n">
        <v>1</v>
      </c>
      <c r="R9" s="1" t="n">
        <v>1.15</v>
      </c>
      <c r="S9" s="1" t="n">
        <v>1.3</v>
      </c>
      <c r="T9" s="1" t="n">
        <v>42.1</v>
      </c>
      <c r="U9" s="1" t="n">
        <v>-24.8</v>
      </c>
      <c r="V9" s="1" t="n">
        <v>1442.1</v>
      </c>
      <c r="W9" s="1" t="n">
        <v>1513.2</v>
      </c>
    </row>
    <row r="10" customFormat="false" ht="15" hidden="false" customHeight="false" outlineLevel="0" collapsed="false">
      <c r="A10" s="1" t="n">
        <v>9</v>
      </c>
      <c r="B10" s="31" t="s">
        <v>1637</v>
      </c>
      <c r="C10" s="1" t="s">
        <v>33</v>
      </c>
      <c r="D10" s="1" t="s">
        <v>157</v>
      </c>
      <c r="E10" s="1" t="s">
        <v>172</v>
      </c>
      <c r="F10" s="1" t="n">
        <v>0</v>
      </c>
      <c r="G10" s="1" t="n">
        <v>1</v>
      </c>
      <c r="H10" s="32" t="s">
        <v>246</v>
      </c>
      <c r="I10" s="1" t="n">
        <v>1</v>
      </c>
      <c r="J10" s="1" t="n">
        <v>1613.4</v>
      </c>
      <c r="K10" s="1" t="n">
        <v>1643.2</v>
      </c>
      <c r="L10" s="33" t="n">
        <v>0.387</v>
      </c>
      <c r="M10" s="1" t="n">
        <v>27.9</v>
      </c>
      <c r="N10" s="1" t="n">
        <v>0.96</v>
      </c>
      <c r="O10" s="1" t="n">
        <v>1.35</v>
      </c>
      <c r="P10" s="1" t="n">
        <v>1</v>
      </c>
      <c r="Q10" s="1" t="n">
        <v>1</v>
      </c>
      <c r="R10" s="1" t="n">
        <v>1</v>
      </c>
      <c r="S10" s="1" t="n">
        <v>0</v>
      </c>
      <c r="T10" s="1" t="n">
        <v>-10.1</v>
      </c>
      <c r="U10" s="1" t="n">
        <v>14.6</v>
      </c>
      <c r="V10" s="1" t="n">
        <v>1603.3</v>
      </c>
      <c r="W10" s="1" t="n">
        <v>1657.8</v>
      </c>
    </row>
    <row r="11" customFormat="false" ht="15" hidden="false" customHeight="false" outlineLevel="0" collapsed="false">
      <c r="A11" s="1" t="n">
        <v>10</v>
      </c>
      <c r="B11" s="31" t="s">
        <v>1638</v>
      </c>
      <c r="C11" s="1" t="s">
        <v>29</v>
      </c>
      <c r="D11" s="1" t="s">
        <v>131</v>
      </c>
      <c r="E11" s="1" t="s">
        <v>23</v>
      </c>
      <c r="F11" s="1" t="n">
        <v>0</v>
      </c>
      <c r="G11" s="1" t="n">
        <v>4</v>
      </c>
      <c r="H11" s="32" t="s">
        <v>246</v>
      </c>
      <c r="I11" s="1" t="n">
        <v>4</v>
      </c>
      <c r="J11" s="1" t="n">
        <v>1567.5</v>
      </c>
      <c r="K11" s="1" t="n">
        <v>1720.8</v>
      </c>
      <c r="L11" s="33" t="n">
        <v>0.237</v>
      </c>
      <c r="M11" s="1" t="n">
        <v>33.1</v>
      </c>
      <c r="N11" s="1" t="n">
        <v>0.81</v>
      </c>
      <c r="O11" s="1" t="n">
        <v>1.35</v>
      </c>
      <c r="P11" s="1" t="n">
        <v>1.5</v>
      </c>
      <c r="Q11" s="1" t="n">
        <v>1</v>
      </c>
      <c r="R11" s="1" t="n">
        <v>0.95</v>
      </c>
      <c r="S11" s="1" t="n">
        <v>0</v>
      </c>
      <c r="T11" s="1" t="n">
        <v>-7.4</v>
      </c>
      <c r="U11" s="1" t="n">
        <v>18.8</v>
      </c>
      <c r="V11" s="1" t="n">
        <v>1560.1</v>
      </c>
      <c r="W11" s="1" t="n">
        <v>1739.6</v>
      </c>
    </row>
    <row r="12" customFormat="false" ht="15" hidden="false" customHeight="false" outlineLevel="0" collapsed="false">
      <c r="A12" s="1" t="n">
        <v>11</v>
      </c>
      <c r="B12" s="31" t="s">
        <v>1639</v>
      </c>
      <c r="C12" s="1" t="s">
        <v>33</v>
      </c>
      <c r="D12" s="1" t="s">
        <v>149</v>
      </c>
      <c r="E12" s="1" t="s">
        <v>120</v>
      </c>
      <c r="F12" s="1" t="n">
        <v>3</v>
      </c>
      <c r="G12" s="1" t="n">
        <v>1</v>
      </c>
      <c r="H12" s="34" t="s">
        <v>242</v>
      </c>
      <c r="I12" s="1" t="n">
        <v>2</v>
      </c>
      <c r="J12" s="1" t="n">
        <v>1644.5</v>
      </c>
      <c r="K12" s="1" t="n">
        <v>1524.6</v>
      </c>
      <c r="L12" s="33" t="n">
        <v>0.599</v>
      </c>
      <c r="M12" s="1" t="n">
        <v>19.1</v>
      </c>
      <c r="N12" s="1" t="n">
        <v>0.85</v>
      </c>
      <c r="O12" s="1" t="n">
        <v>1</v>
      </c>
      <c r="P12" s="1" t="n">
        <v>1.15</v>
      </c>
      <c r="Q12" s="1" t="n">
        <v>1</v>
      </c>
      <c r="R12" s="1" t="n">
        <v>1</v>
      </c>
      <c r="S12" s="1" t="n">
        <v>1.2</v>
      </c>
      <c r="T12" s="1" t="n">
        <v>11.7</v>
      </c>
      <c r="U12" s="1" t="n">
        <v>-7.4</v>
      </c>
      <c r="V12" s="1" t="n">
        <v>1656.2</v>
      </c>
      <c r="W12" s="1" t="n">
        <v>1517.2</v>
      </c>
    </row>
    <row r="13" customFormat="false" ht="15" hidden="false" customHeight="false" outlineLevel="0" collapsed="false">
      <c r="A13" s="1" t="n">
        <v>12</v>
      </c>
      <c r="B13" s="31" t="s">
        <v>1640</v>
      </c>
      <c r="C13" s="1" t="s">
        <v>30</v>
      </c>
      <c r="D13" s="1" t="s">
        <v>173</v>
      </c>
      <c r="E13" s="1" t="s">
        <v>16</v>
      </c>
      <c r="F13" s="1" t="n">
        <v>0</v>
      </c>
      <c r="G13" s="1" t="n">
        <v>3</v>
      </c>
      <c r="H13" s="32" t="s">
        <v>246</v>
      </c>
      <c r="I13" s="1" t="n">
        <v>3</v>
      </c>
      <c r="J13" s="1" t="n">
        <v>1519.7</v>
      </c>
      <c r="K13" s="1" t="n">
        <v>1795</v>
      </c>
      <c r="L13" s="33" t="n">
        <v>0.133</v>
      </c>
      <c r="M13" s="1" t="n">
        <v>24.2</v>
      </c>
      <c r="N13" s="1" t="n">
        <v>0.66</v>
      </c>
      <c r="O13" s="1" t="n">
        <v>1.35</v>
      </c>
      <c r="P13" s="1" t="n">
        <v>1.3</v>
      </c>
      <c r="Q13" s="1" t="n">
        <v>1</v>
      </c>
      <c r="R13" s="1" t="n">
        <v>0.95</v>
      </c>
      <c r="S13" s="1" t="n">
        <v>0</v>
      </c>
      <c r="T13" s="1" t="n">
        <v>-2.9</v>
      </c>
      <c r="U13" s="1" t="n">
        <v>11.5</v>
      </c>
      <c r="V13" s="1" t="n">
        <v>1516.8</v>
      </c>
      <c r="W13" s="1" t="n">
        <v>1806.5</v>
      </c>
    </row>
    <row r="14" customFormat="false" ht="15" hidden="false" customHeight="false" outlineLevel="0" collapsed="false">
      <c r="A14" s="1" t="n">
        <v>13</v>
      </c>
      <c r="B14" s="31" t="s">
        <v>1641</v>
      </c>
      <c r="C14" s="1" t="s">
        <v>33</v>
      </c>
      <c r="D14" s="1" t="s">
        <v>155</v>
      </c>
      <c r="E14" s="1" t="s">
        <v>158</v>
      </c>
      <c r="F14" s="1" t="n">
        <v>0</v>
      </c>
      <c r="G14" s="1" t="n">
        <v>1</v>
      </c>
      <c r="H14" s="32" t="s">
        <v>246</v>
      </c>
      <c r="I14" s="1" t="n">
        <v>1</v>
      </c>
      <c r="J14" s="1" t="n">
        <v>1668</v>
      </c>
      <c r="K14" s="1" t="n">
        <v>1561.6</v>
      </c>
      <c r="L14" s="33" t="n">
        <v>0.58</v>
      </c>
      <c r="M14" s="1" t="n">
        <v>36.7</v>
      </c>
      <c r="N14" s="1" t="n">
        <v>1.27</v>
      </c>
      <c r="O14" s="1" t="n">
        <v>1.35</v>
      </c>
      <c r="P14" s="1" t="n">
        <v>1</v>
      </c>
      <c r="Q14" s="1" t="n">
        <v>1</v>
      </c>
      <c r="R14" s="1" t="n">
        <v>1</v>
      </c>
      <c r="S14" s="1" t="n">
        <v>0</v>
      </c>
      <c r="T14" s="1" t="n">
        <v>-19.8</v>
      </c>
      <c r="U14" s="1" t="n">
        <v>26.7</v>
      </c>
      <c r="V14" s="1" t="n">
        <v>1648.2</v>
      </c>
      <c r="W14" s="1" t="n">
        <v>1588.3</v>
      </c>
    </row>
    <row r="15" customFormat="false" ht="15" hidden="false" customHeight="false" outlineLevel="0" collapsed="false">
      <c r="A15" s="1" t="n">
        <v>14</v>
      </c>
      <c r="B15" s="31" t="s">
        <v>1642</v>
      </c>
      <c r="C15" s="1" t="s">
        <v>30</v>
      </c>
      <c r="D15" s="1" t="s">
        <v>119</v>
      </c>
      <c r="E15" s="1" t="s">
        <v>203</v>
      </c>
      <c r="F15" s="1" t="n">
        <v>2</v>
      </c>
      <c r="G15" s="1" t="n">
        <v>1</v>
      </c>
      <c r="H15" s="34" t="s">
        <v>242</v>
      </c>
      <c r="I15" s="1" t="n">
        <v>1</v>
      </c>
      <c r="J15" s="1" t="n">
        <v>1549.3</v>
      </c>
      <c r="K15" s="1" t="n">
        <v>1400</v>
      </c>
      <c r="L15" s="33" t="n">
        <v>0.639</v>
      </c>
      <c r="M15" s="1" t="n">
        <v>15.9</v>
      </c>
      <c r="N15" s="1" t="n">
        <v>0.81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1.1</v>
      </c>
      <c r="T15" s="1" t="n">
        <v>7.5</v>
      </c>
      <c r="U15" s="1" t="n">
        <v>-5.6</v>
      </c>
      <c r="V15" s="1" t="n">
        <v>1556.8</v>
      </c>
      <c r="W15" s="1" t="n">
        <v>1394.4</v>
      </c>
    </row>
    <row r="16" customFormat="false" ht="15" hidden="false" customHeight="false" outlineLevel="0" collapsed="false">
      <c r="A16" s="1" t="n">
        <v>15</v>
      </c>
      <c r="B16" s="31" t="s">
        <v>1642</v>
      </c>
      <c r="C16" s="1" t="s">
        <v>30</v>
      </c>
      <c r="D16" s="1" t="s">
        <v>151</v>
      </c>
      <c r="E16" s="1" t="s">
        <v>166</v>
      </c>
      <c r="F16" s="1" t="n">
        <v>1</v>
      </c>
      <c r="G16" s="1" t="n">
        <v>1</v>
      </c>
      <c r="H16" s="35" t="s">
        <v>239</v>
      </c>
      <c r="I16" s="1" t="n">
        <v>0</v>
      </c>
      <c r="J16" s="1" t="n">
        <v>1581.4</v>
      </c>
      <c r="K16" s="1" t="n">
        <v>1522.6</v>
      </c>
      <c r="L16" s="33" t="n">
        <v>0.513</v>
      </c>
      <c r="M16" s="1" t="n">
        <v>20.5</v>
      </c>
      <c r="N16" s="1" t="n">
        <v>1</v>
      </c>
      <c r="O16" s="1" t="n">
        <v>0.9</v>
      </c>
      <c r="P16" s="1" t="n">
        <v>1</v>
      </c>
      <c r="Q16" s="1" t="n">
        <v>1</v>
      </c>
      <c r="R16" s="1" t="n">
        <v>1</v>
      </c>
      <c r="S16" s="1" t="n">
        <v>0.5</v>
      </c>
      <c r="T16" s="1" t="n">
        <v>-0.2</v>
      </c>
      <c r="U16" s="1" t="n">
        <v>0.3</v>
      </c>
      <c r="V16" s="1" t="n">
        <v>1581.2</v>
      </c>
      <c r="W16" s="1" t="n">
        <v>1522.9</v>
      </c>
    </row>
    <row r="17" customFormat="false" ht="15" hidden="false" customHeight="false" outlineLevel="0" collapsed="false">
      <c r="A17" s="1" t="n">
        <v>16</v>
      </c>
      <c r="B17" s="31" t="s">
        <v>1643</v>
      </c>
      <c r="C17" s="1" t="s">
        <v>33</v>
      </c>
      <c r="D17" s="1" t="s">
        <v>134</v>
      </c>
      <c r="E17" s="1" t="s">
        <v>144</v>
      </c>
      <c r="F17" s="1" t="n">
        <v>3</v>
      </c>
      <c r="G17" s="1" t="n">
        <v>3</v>
      </c>
      <c r="H17" s="35" t="s">
        <v>239</v>
      </c>
      <c r="I17" s="1" t="n">
        <v>0</v>
      </c>
      <c r="J17" s="1" t="n">
        <v>1589.1</v>
      </c>
      <c r="K17" s="1" t="n">
        <v>1632.9</v>
      </c>
      <c r="L17" s="33" t="n">
        <v>0.368</v>
      </c>
      <c r="M17" s="1" t="n">
        <v>21.9</v>
      </c>
      <c r="N17" s="1" t="n">
        <v>1</v>
      </c>
      <c r="O17" s="1" t="n">
        <v>1.15</v>
      </c>
      <c r="P17" s="1" t="n">
        <v>1</v>
      </c>
      <c r="Q17" s="1" t="n">
        <v>1</v>
      </c>
      <c r="R17" s="1" t="n">
        <v>0.95</v>
      </c>
      <c r="S17" s="1" t="n">
        <v>0.5</v>
      </c>
      <c r="T17" s="1" t="n">
        <v>2.9</v>
      </c>
      <c r="U17" s="1" t="n">
        <v>-2.9</v>
      </c>
      <c r="V17" s="1" t="n">
        <v>1592</v>
      </c>
      <c r="W17" s="1" t="n">
        <v>1630</v>
      </c>
    </row>
    <row r="18" customFormat="false" ht="15" hidden="false" customHeight="false" outlineLevel="0" collapsed="false">
      <c r="A18" s="1" t="n">
        <v>17</v>
      </c>
      <c r="B18" s="31" t="s">
        <v>1643</v>
      </c>
      <c r="C18" s="1" t="s">
        <v>29</v>
      </c>
      <c r="D18" s="1" t="s">
        <v>126</v>
      </c>
      <c r="E18" s="1" t="s">
        <v>152</v>
      </c>
      <c r="F18" s="1" t="n">
        <v>3</v>
      </c>
      <c r="G18" s="1" t="n">
        <v>1</v>
      </c>
      <c r="H18" s="34" t="s">
        <v>242</v>
      </c>
      <c r="I18" s="1" t="n">
        <v>2</v>
      </c>
      <c r="J18" s="1" t="n">
        <v>1612.2</v>
      </c>
      <c r="K18" s="1" t="n">
        <v>1609.6</v>
      </c>
      <c r="L18" s="33" t="n">
        <v>0.432</v>
      </c>
      <c r="M18" s="1" t="n">
        <v>22.4</v>
      </c>
      <c r="N18" s="1" t="n">
        <v>1</v>
      </c>
      <c r="O18" s="1" t="n">
        <v>1</v>
      </c>
      <c r="P18" s="1" t="n">
        <v>1.15</v>
      </c>
      <c r="Q18" s="1" t="n">
        <v>1</v>
      </c>
      <c r="R18" s="1" t="n">
        <v>1</v>
      </c>
      <c r="S18" s="1" t="n">
        <v>1.2</v>
      </c>
      <c r="T18" s="1" t="n">
        <v>17.6</v>
      </c>
      <c r="U18" s="1" t="n">
        <v>-12.4</v>
      </c>
      <c r="V18" s="1" t="n">
        <v>1629.8</v>
      </c>
      <c r="W18" s="1" t="n">
        <v>1597.2</v>
      </c>
    </row>
    <row r="19" customFormat="false" ht="15" hidden="false" customHeight="false" outlineLevel="0" collapsed="false">
      <c r="A19" s="1" t="n">
        <v>18</v>
      </c>
      <c r="B19" s="31" t="s">
        <v>1643</v>
      </c>
      <c r="C19" s="1" t="s">
        <v>29</v>
      </c>
      <c r="D19" s="1" t="s">
        <v>162</v>
      </c>
      <c r="E19" s="1" t="s">
        <v>153</v>
      </c>
      <c r="F19" s="1" t="n">
        <v>0</v>
      </c>
      <c r="G19" s="1" t="n">
        <v>0</v>
      </c>
      <c r="H19" s="35" t="s">
        <v>239</v>
      </c>
      <c r="I19" s="1" t="n">
        <v>0</v>
      </c>
      <c r="J19" s="1" t="n">
        <v>1664.3</v>
      </c>
      <c r="K19" s="1" t="n">
        <v>1629.4</v>
      </c>
      <c r="L19" s="33" t="n">
        <v>0.478</v>
      </c>
      <c r="M19" s="1" t="n">
        <v>20.5</v>
      </c>
      <c r="N19" s="1" t="n">
        <v>1</v>
      </c>
      <c r="O19" s="1" t="n">
        <v>0.9</v>
      </c>
      <c r="P19" s="1" t="n">
        <v>1</v>
      </c>
      <c r="Q19" s="1" t="n">
        <v>1</v>
      </c>
      <c r="R19" s="1" t="n">
        <v>1</v>
      </c>
      <c r="S19" s="1" t="n">
        <v>0.5</v>
      </c>
      <c r="T19" s="1" t="n">
        <v>0.4</v>
      </c>
      <c r="U19" s="1" t="n">
        <v>-0.5</v>
      </c>
      <c r="V19" s="1" t="n">
        <v>1664.7</v>
      </c>
      <c r="W19" s="1" t="n">
        <v>1628.9</v>
      </c>
    </row>
    <row r="20" customFormat="false" ht="15" hidden="false" customHeight="false" outlineLevel="0" collapsed="false">
      <c r="A20" s="1" t="n">
        <v>19</v>
      </c>
      <c r="B20" s="31" t="s">
        <v>1644</v>
      </c>
      <c r="C20" s="1" t="s">
        <v>30</v>
      </c>
      <c r="D20" s="1" t="s">
        <v>118</v>
      </c>
      <c r="E20" s="1" t="s">
        <v>115</v>
      </c>
      <c r="F20" s="1" t="n">
        <v>0</v>
      </c>
      <c r="G20" s="1" t="n">
        <v>2</v>
      </c>
      <c r="H20" s="32" t="s">
        <v>246</v>
      </c>
      <c r="I20" s="1" t="n">
        <v>2</v>
      </c>
      <c r="J20" s="1" t="n">
        <v>1594.6</v>
      </c>
      <c r="K20" s="1" t="n">
        <v>1522.8</v>
      </c>
      <c r="L20" s="33" t="n">
        <v>0.531</v>
      </c>
      <c r="M20" s="1" t="n">
        <v>38.5</v>
      </c>
      <c r="N20" s="1" t="n">
        <v>1.18</v>
      </c>
      <c r="O20" s="1" t="n">
        <v>1.35</v>
      </c>
      <c r="P20" s="1" t="n">
        <v>1.15</v>
      </c>
      <c r="Q20" s="1" t="n">
        <v>1</v>
      </c>
      <c r="R20" s="1" t="n">
        <v>0.95</v>
      </c>
      <c r="S20" s="1" t="n">
        <v>0</v>
      </c>
      <c r="T20" s="1" t="n">
        <v>-18.5</v>
      </c>
      <c r="U20" s="1" t="n">
        <v>30.8</v>
      </c>
      <c r="V20" s="1" t="n">
        <v>1576.1</v>
      </c>
      <c r="W20" s="1" t="n">
        <v>1553.6</v>
      </c>
    </row>
    <row r="21" customFormat="false" ht="15" hidden="false" customHeight="false" outlineLevel="0" collapsed="false">
      <c r="A21" s="1" t="n">
        <v>20</v>
      </c>
      <c r="B21" s="31" t="s">
        <v>1645</v>
      </c>
      <c r="C21" s="1" t="s">
        <v>33</v>
      </c>
      <c r="D21" s="1" t="s">
        <v>204</v>
      </c>
      <c r="E21" s="1" t="s">
        <v>161</v>
      </c>
      <c r="F21" s="1" t="n">
        <v>0</v>
      </c>
      <c r="G21" s="1" t="n">
        <v>1</v>
      </c>
      <c r="H21" s="32" t="s">
        <v>246</v>
      </c>
      <c r="I21" s="1" t="n">
        <v>1</v>
      </c>
      <c r="J21" s="1" t="n">
        <v>1400</v>
      </c>
      <c r="K21" s="1" t="n">
        <v>1646.6</v>
      </c>
      <c r="L21" s="33" t="n">
        <v>0.154</v>
      </c>
      <c r="M21" s="1" t="n">
        <v>20.1</v>
      </c>
      <c r="N21" s="1" t="n">
        <v>0.69</v>
      </c>
      <c r="O21" s="1" t="n">
        <v>1.35</v>
      </c>
      <c r="P21" s="1" t="n">
        <v>1</v>
      </c>
      <c r="Q21" s="1" t="n">
        <v>1</v>
      </c>
      <c r="R21" s="1" t="n">
        <v>1</v>
      </c>
      <c r="S21" s="1" t="n">
        <v>0</v>
      </c>
      <c r="T21" s="1" t="n">
        <v>-2.9</v>
      </c>
      <c r="U21" s="1" t="n">
        <v>5.4</v>
      </c>
      <c r="V21" s="1" t="n">
        <v>1397.1</v>
      </c>
      <c r="W21" s="1" t="n">
        <v>1652</v>
      </c>
    </row>
    <row r="22" customFormat="false" ht="15" hidden="false" customHeight="false" outlineLevel="0" collapsed="false">
      <c r="A22" s="1" t="n">
        <v>21</v>
      </c>
      <c r="B22" s="31" t="s">
        <v>1645</v>
      </c>
      <c r="C22" s="1" t="s">
        <v>33</v>
      </c>
      <c r="D22" s="1" t="s">
        <v>154</v>
      </c>
      <c r="E22" s="1" t="s">
        <v>205</v>
      </c>
      <c r="F22" s="1" t="n">
        <v>1</v>
      </c>
      <c r="G22" s="1" t="n">
        <v>0</v>
      </c>
      <c r="H22" s="34" t="s">
        <v>242</v>
      </c>
      <c r="I22" s="1" t="n">
        <v>1</v>
      </c>
      <c r="J22" s="1" t="n">
        <v>1580.6</v>
      </c>
      <c r="K22" s="1" t="n">
        <v>1400</v>
      </c>
      <c r="L22" s="33" t="n">
        <v>0.68</v>
      </c>
      <c r="M22" s="1" t="n">
        <v>16.6</v>
      </c>
      <c r="N22" s="1" t="n">
        <v>0.77</v>
      </c>
      <c r="O22" s="1" t="n">
        <v>1</v>
      </c>
      <c r="P22" s="1" t="n">
        <v>1</v>
      </c>
      <c r="Q22" s="1" t="n">
        <v>1</v>
      </c>
      <c r="R22" s="1" t="n">
        <v>1.15</v>
      </c>
      <c r="S22" s="1" t="n">
        <v>1.1</v>
      </c>
      <c r="T22" s="1" t="n">
        <v>7.5</v>
      </c>
      <c r="U22" s="1" t="n">
        <v>-5</v>
      </c>
      <c r="V22" s="1" t="n">
        <v>1588.1</v>
      </c>
      <c r="W22" s="1" t="n">
        <v>1395</v>
      </c>
    </row>
    <row r="23" customFormat="false" ht="15" hidden="false" customHeight="false" outlineLevel="0" collapsed="false">
      <c r="A23" s="1" t="n">
        <v>22</v>
      </c>
      <c r="B23" s="31" t="s">
        <v>1645</v>
      </c>
      <c r="C23" s="1" t="s">
        <v>33</v>
      </c>
      <c r="D23" s="1" t="s">
        <v>156</v>
      </c>
      <c r="E23" s="1" t="s">
        <v>206</v>
      </c>
      <c r="F23" s="1" t="n">
        <v>1</v>
      </c>
      <c r="G23" s="1" t="n">
        <v>0</v>
      </c>
      <c r="H23" s="34" t="s">
        <v>242</v>
      </c>
      <c r="I23" s="1" t="n">
        <v>1</v>
      </c>
      <c r="J23" s="1" t="n">
        <v>1519.4</v>
      </c>
      <c r="K23" s="1" t="n">
        <v>1400</v>
      </c>
      <c r="L23" s="33" t="n">
        <v>0.599</v>
      </c>
      <c r="M23" s="1" t="n">
        <v>18.3</v>
      </c>
      <c r="N23" s="1" t="n">
        <v>0.85</v>
      </c>
      <c r="O23" s="1" t="n">
        <v>1</v>
      </c>
      <c r="P23" s="1" t="n">
        <v>1</v>
      </c>
      <c r="Q23" s="1" t="n">
        <v>1</v>
      </c>
      <c r="R23" s="1" t="n">
        <v>1.15</v>
      </c>
      <c r="S23" s="1" t="n">
        <v>1.1</v>
      </c>
      <c r="T23" s="1" t="n">
        <v>9.8</v>
      </c>
      <c r="U23" s="1" t="n">
        <v>-6.8</v>
      </c>
      <c r="V23" s="1" t="n">
        <v>1529.2</v>
      </c>
      <c r="W23" s="1" t="n">
        <v>1393.2</v>
      </c>
    </row>
    <row r="24" customFormat="false" ht="15" hidden="false" customHeight="false" outlineLevel="0" collapsed="false">
      <c r="A24" s="1" t="n">
        <v>23</v>
      </c>
      <c r="B24" s="31" t="s">
        <v>1646</v>
      </c>
      <c r="C24" s="1" t="s">
        <v>29</v>
      </c>
      <c r="D24" s="1" t="s">
        <v>121</v>
      </c>
      <c r="E24" s="1" t="s">
        <v>130</v>
      </c>
      <c r="F24" s="1" t="n">
        <v>0</v>
      </c>
      <c r="G24" s="1" t="n">
        <v>1</v>
      </c>
      <c r="H24" s="32" t="s">
        <v>246</v>
      </c>
      <c r="I24" s="1" t="n">
        <v>1</v>
      </c>
      <c r="J24" s="1" t="n">
        <v>1535.6</v>
      </c>
      <c r="K24" s="1" t="n">
        <v>1693.3</v>
      </c>
      <c r="L24" s="33" t="n">
        <v>0.232</v>
      </c>
      <c r="M24" s="1" t="n">
        <v>23.3</v>
      </c>
      <c r="N24" s="1" t="n">
        <v>0.8</v>
      </c>
      <c r="O24" s="1" t="n">
        <v>1.35</v>
      </c>
      <c r="P24" s="1" t="n">
        <v>1</v>
      </c>
      <c r="Q24" s="1" t="n">
        <v>1</v>
      </c>
      <c r="R24" s="1" t="n">
        <v>1</v>
      </c>
      <c r="S24" s="1" t="n">
        <v>0</v>
      </c>
      <c r="T24" s="1" t="n">
        <v>-5</v>
      </c>
      <c r="U24" s="1" t="n">
        <v>8.3</v>
      </c>
      <c r="V24" s="1" t="n">
        <v>1530.6</v>
      </c>
      <c r="W24" s="1" t="n">
        <v>1701.6</v>
      </c>
    </row>
    <row r="25" customFormat="false" ht="15" hidden="false" customHeight="false" outlineLevel="0" collapsed="false">
      <c r="A25" s="1" t="n">
        <v>24</v>
      </c>
      <c r="B25" s="31" t="s">
        <v>1647</v>
      </c>
      <c r="C25" s="1" t="s">
        <v>30</v>
      </c>
      <c r="D25" s="1" t="s">
        <v>114</v>
      </c>
      <c r="E25" s="1" t="s">
        <v>124</v>
      </c>
      <c r="F25" s="1" t="n">
        <v>3</v>
      </c>
      <c r="G25" s="1" t="n">
        <v>2</v>
      </c>
      <c r="H25" s="34" t="s">
        <v>242</v>
      </c>
      <c r="I25" s="1" t="n">
        <v>1</v>
      </c>
      <c r="J25" s="1" t="n">
        <v>1678.4</v>
      </c>
      <c r="K25" s="1" t="n">
        <v>1515.6</v>
      </c>
      <c r="L25" s="33" t="n">
        <v>0.657</v>
      </c>
      <c r="M25" s="1" t="n">
        <v>15.1</v>
      </c>
      <c r="N25" s="1" t="n">
        <v>0.8</v>
      </c>
      <c r="O25" s="1" t="n">
        <v>1</v>
      </c>
      <c r="P25" s="1" t="n">
        <v>1</v>
      </c>
      <c r="Q25" s="1" t="n">
        <v>1</v>
      </c>
      <c r="R25" s="1" t="n">
        <v>0.95</v>
      </c>
      <c r="S25" s="1" t="n">
        <v>1.1</v>
      </c>
      <c r="T25" s="1" t="n">
        <v>6.7</v>
      </c>
      <c r="U25" s="1" t="n">
        <v>-5.2</v>
      </c>
      <c r="V25" s="1" t="n">
        <v>1685.1</v>
      </c>
      <c r="W25" s="1" t="n">
        <v>1510.4</v>
      </c>
    </row>
    <row r="26" customFormat="false" ht="15" hidden="false" customHeight="false" outlineLevel="0" collapsed="false">
      <c r="A26" s="1" t="n">
        <v>25</v>
      </c>
      <c r="B26" s="31" t="s">
        <v>1648</v>
      </c>
      <c r="C26" s="1" t="s">
        <v>33</v>
      </c>
      <c r="D26" s="1" t="s">
        <v>159</v>
      </c>
      <c r="E26" s="1" t="s">
        <v>17</v>
      </c>
      <c r="F26" s="1" t="n">
        <v>0</v>
      </c>
      <c r="G26" s="1" t="n">
        <v>1</v>
      </c>
      <c r="H26" s="32" t="s">
        <v>246</v>
      </c>
      <c r="I26" s="1" t="n">
        <v>1</v>
      </c>
      <c r="J26" s="1" t="n">
        <v>1529.2</v>
      </c>
      <c r="K26" s="1" t="n">
        <v>1784.7</v>
      </c>
      <c r="L26" s="33" t="n">
        <v>0.147</v>
      </c>
      <c r="M26" s="1" t="n">
        <v>19.8</v>
      </c>
      <c r="N26" s="1" t="n">
        <v>0.68</v>
      </c>
      <c r="O26" s="1" t="n">
        <v>1.35</v>
      </c>
      <c r="P26" s="1" t="n">
        <v>1</v>
      </c>
      <c r="Q26" s="1" t="n">
        <v>1</v>
      </c>
      <c r="R26" s="1" t="n">
        <v>1</v>
      </c>
      <c r="S26" s="1" t="n">
        <v>0</v>
      </c>
      <c r="T26" s="1" t="n">
        <v>-2.7</v>
      </c>
      <c r="U26" s="1" t="n">
        <v>5.2</v>
      </c>
      <c r="V26" s="1" t="n">
        <v>1526.5</v>
      </c>
      <c r="W26" s="1" t="n">
        <v>1789.9</v>
      </c>
    </row>
    <row r="27" customFormat="false" ht="15" hidden="false" customHeight="false" outlineLevel="0" collapsed="false">
      <c r="A27" s="1" t="n">
        <v>26</v>
      </c>
      <c r="B27" s="31" t="s">
        <v>1649</v>
      </c>
      <c r="C27" s="1" t="s">
        <v>30</v>
      </c>
      <c r="D27" s="1" t="s">
        <v>176</v>
      </c>
      <c r="E27" s="1" t="s">
        <v>182</v>
      </c>
      <c r="F27" s="1" t="n">
        <v>2</v>
      </c>
      <c r="G27" s="1" t="n">
        <v>1</v>
      </c>
      <c r="H27" s="34" t="s">
        <v>242</v>
      </c>
      <c r="I27" s="1" t="n">
        <v>1</v>
      </c>
      <c r="J27" s="1" t="n">
        <v>1557.8</v>
      </c>
      <c r="K27" s="1" t="n">
        <v>1696.2</v>
      </c>
      <c r="L27" s="33" t="n">
        <v>0.253</v>
      </c>
      <c r="M27" s="1" t="n">
        <v>26.2</v>
      </c>
      <c r="N27" s="1" t="n">
        <v>1.35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1.1</v>
      </c>
      <c r="T27" s="1" t="n">
        <v>22.8</v>
      </c>
      <c r="U27" s="1" t="n">
        <v>-19.1</v>
      </c>
      <c r="V27" s="1" t="n">
        <v>1580.6</v>
      </c>
      <c r="W27" s="1" t="n">
        <v>1677.1</v>
      </c>
    </row>
    <row r="28" customFormat="false" ht="15" hidden="false" customHeight="false" outlineLevel="0" collapsed="false">
      <c r="A28" s="1" t="n">
        <v>27</v>
      </c>
      <c r="B28" s="31" t="s">
        <v>1650</v>
      </c>
      <c r="C28" s="1" t="s">
        <v>29</v>
      </c>
      <c r="D28" s="1" t="s">
        <v>207</v>
      </c>
      <c r="E28" s="1" t="s">
        <v>128</v>
      </c>
      <c r="F28" s="1" t="n">
        <v>1</v>
      </c>
      <c r="G28" s="1" t="n">
        <v>0</v>
      </c>
      <c r="H28" s="34" t="s">
        <v>242</v>
      </c>
      <c r="I28" s="1" t="n">
        <v>1</v>
      </c>
      <c r="J28" s="1" t="n">
        <v>1400</v>
      </c>
      <c r="K28" s="1" t="n">
        <v>1618.1</v>
      </c>
      <c r="L28" s="33" t="n">
        <v>0.176</v>
      </c>
      <c r="M28" s="1" t="n">
        <v>33.2</v>
      </c>
      <c r="N28" s="1" t="n">
        <v>1.55</v>
      </c>
      <c r="O28" s="1" t="n">
        <v>1</v>
      </c>
      <c r="P28" s="1" t="n">
        <v>1</v>
      </c>
      <c r="Q28" s="1" t="n">
        <v>1</v>
      </c>
      <c r="R28" s="1" t="n">
        <v>1.15</v>
      </c>
      <c r="S28" s="1" t="n">
        <v>1.1</v>
      </c>
      <c r="T28" s="1" t="n">
        <v>32.8</v>
      </c>
      <c r="U28" s="1" t="n">
        <v>-25.5</v>
      </c>
      <c r="V28" s="1" t="n">
        <v>1432.8</v>
      </c>
      <c r="W28" s="1" t="n">
        <v>1592.6</v>
      </c>
    </row>
    <row r="29" customFormat="false" ht="15" hidden="false" customHeight="false" outlineLevel="0" collapsed="false">
      <c r="A29" s="1" t="n">
        <v>28</v>
      </c>
      <c r="B29" s="31" t="s">
        <v>1650</v>
      </c>
      <c r="C29" s="1" t="s">
        <v>30</v>
      </c>
      <c r="D29" s="1" t="s">
        <v>208</v>
      </c>
      <c r="E29" s="1" t="s">
        <v>116</v>
      </c>
      <c r="F29" s="1" t="n">
        <v>1</v>
      </c>
      <c r="G29" s="1" t="n">
        <v>1</v>
      </c>
      <c r="H29" s="35" t="s">
        <v>239</v>
      </c>
      <c r="I29" s="1" t="n">
        <v>0</v>
      </c>
      <c r="J29" s="1" t="n">
        <v>1400</v>
      </c>
      <c r="K29" s="1" t="n">
        <v>1625.4</v>
      </c>
      <c r="L29" s="33" t="n">
        <v>0.17</v>
      </c>
      <c r="M29" s="1" t="n">
        <v>23</v>
      </c>
      <c r="N29" s="1" t="n">
        <v>1</v>
      </c>
      <c r="O29" s="1" t="n">
        <v>1.15</v>
      </c>
      <c r="P29" s="1" t="n">
        <v>1</v>
      </c>
      <c r="Q29" s="1" t="n">
        <v>1</v>
      </c>
      <c r="R29" s="1" t="n">
        <v>1</v>
      </c>
      <c r="S29" s="1" t="n">
        <v>0.5</v>
      </c>
      <c r="T29" s="1" t="n">
        <v>7.6</v>
      </c>
      <c r="U29" s="1" t="n">
        <v>-7.6</v>
      </c>
      <c r="V29" s="1" t="n">
        <v>1407.6</v>
      </c>
      <c r="W29" s="1" t="n">
        <v>1617.8</v>
      </c>
    </row>
    <row r="30" customFormat="false" ht="15" hidden="false" customHeight="false" outlineLevel="0" collapsed="false">
      <c r="A30" s="1" t="n">
        <v>29</v>
      </c>
      <c r="B30" s="31" t="s">
        <v>1651</v>
      </c>
      <c r="C30" s="1" t="s">
        <v>30</v>
      </c>
      <c r="D30" s="1" t="s">
        <v>18</v>
      </c>
      <c r="E30" s="1" t="s">
        <v>141</v>
      </c>
      <c r="F30" s="1" t="n">
        <v>1</v>
      </c>
      <c r="G30" s="1" t="n">
        <v>0</v>
      </c>
      <c r="H30" s="34" t="s">
        <v>242</v>
      </c>
      <c r="I30" s="1" t="n">
        <v>1</v>
      </c>
      <c r="J30" s="1" t="n">
        <v>1735.8</v>
      </c>
      <c r="K30" s="1" t="n">
        <v>1594.5</v>
      </c>
      <c r="L30" s="33" t="n">
        <v>0.628</v>
      </c>
      <c r="M30" s="1" t="n">
        <v>17.7</v>
      </c>
      <c r="N30" s="1" t="n">
        <v>0.82</v>
      </c>
      <c r="O30" s="1" t="n">
        <v>1</v>
      </c>
      <c r="P30" s="1" t="n">
        <v>1</v>
      </c>
      <c r="Q30" s="1" t="n">
        <v>1</v>
      </c>
      <c r="R30" s="1" t="n">
        <v>1.15</v>
      </c>
      <c r="S30" s="1" t="n">
        <v>1.1</v>
      </c>
      <c r="T30" s="1" t="n">
        <v>8.9</v>
      </c>
      <c r="U30" s="1" t="n">
        <v>-6.1</v>
      </c>
      <c r="V30" s="1" t="n">
        <v>1744.7</v>
      </c>
      <c r="W30" s="1" t="n">
        <v>1588.4</v>
      </c>
    </row>
    <row r="31" customFormat="false" ht="15" hidden="false" customHeight="false" outlineLevel="0" collapsed="false">
      <c r="A31" s="1" t="n">
        <v>30</v>
      </c>
      <c r="B31" s="31" t="s">
        <v>1652</v>
      </c>
      <c r="C31" s="1" t="s">
        <v>32</v>
      </c>
      <c r="D31" s="1" t="s">
        <v>15</v>
      </c>
      <c r="E31" s="1" t="s">
        <v>185</v>
      </c>
      <c r="F31" s="1" t="n">
        <v>6</v>
      </c>
      <c r="G31" s="1" t="n">
        <v>0</v>
      </c>
      <c r="H31" s="34" t="s">
        <v>242</v>
      </c>
      <c r="I31" s="1" t="n">
        <v>6</v>
      </c>
      <c r="J31" s="1" t="n">
        <v>1802</v>
      </c>
      <c r="K31" s="1" t="n">
        <v>1573.2</v>
      </c>
      <c r="L31" s="33" t="n">
        <v>0.737</v>
      </c>
      <c r="M31" s="1" t="n">
        <v>22.5</v>
      </c>
      <c r="N31" s="1" t="n">
        <v>0.71</v>
      </c>
      <c r="O31" s="1" t="n">
        <v>1</v>
      </c>
      <c r="P31" s="1" t="n">
        <v>1.5</v>
      </c>
      <c r="Q31" s="1" t="n">
        <v>1</v>
      </c>
      <c r="R31" s="1" t="n">
        <v>1.15</v>
      </c>
      <c r="S31" s="1" t="n">
        <v>1.3</v>
      </c>
      <c r="T31" s="1" t="n">
        <v>13.9</v>
      </c>
      <c r="U31" s="1" t="n">
        <v>-5.4</v>
      </c>
      <c r="V31" s="1" t="n">
        <v>1815.9</v>
      </c>
      <c r="W31" s="1" t="n">
        <v>1567.8</v>
      </c>
    </row>
    <row r="32" customFormat="false" ht="15" hidden="false" customHeight="false" outlineLevel="0" collapsed="false">
      <c r="A32" s="1" t="n">
        <v>31</v>
      </c>
      <c r="B32" s="31" t="s">
        <v>1653</v>
      </c>
      <c r="C32" s="1" t="s">
        <v>33</v>
      </c>
      <c r="D32" s="1" t="s">
        <v>17</v>
      </c>
      <c r="E32" s="1" t="s">
        <v>156</v>
      </c>
      <c r="F32" s="1" t="n">
        <v>1</v>
      </c>
      <c r="G32" s="1" t="n">
        <v>0</v>
      </c>
      <c r="H32" s="34" t="s">
        <v>242</v>
      </c>
      <c r="I32" s="1" t="n">
        <v>1</v>
      </c>
      <c r="J32" s="1" t="n">
        <v>1789.9</v>
      </c>
      <c r="K32" s="1" t="n">
        <v>1529.2</v>
      </c>
      <c r="L32" s="33" t="n">
        <v>0.771</v>
      </c>
      <c r="M32" s="1" t="n">
        <v>14.5</v>
      </c>
      <c r="N32" s="1" t="n">
        <v>0.67</v>
      </c>
      <c r="O32" s="1" t="n">
        <v>1</v>
      </c>
      <c r="P32" s="1" t="n">
        <v>1</v>
      </c>
      <c r="Q32" s="1" t="n">
        <v>1</v>
      </c>
      <c r="R32" s="1" t="n">
        <v>1.15</v>
      </c>
      <c r="S32" s="1" t="n">
        <v>1.1</v>
      </c>
      <c r="T32" s="1" t="n">
        <v>5.1</v>
      </c>
      <c r="U32" s="1" t="n">
        <v>-3.1</v>
      </c>
      <c r="V32" s="1" t="n">
        <v>1795</v>
      </c>
      <c r="W32" s="1" t="n">
        <v>1526.1</v>
      </c>
    </row>
    <row r="33" customFormat="false" ht="15" hidden="false" customHeight="false" outlineLevel="0" collapsed="false">
      <c r="A33" s="1" t="n">
        <v>32</v>
      </c>
      <c r="B33" s="31" t="s">
        <v>1654</v>
      </c>
      <c r="C33" s="1" t="s">
        <v>29</v>
      </c>
      <c r="D33" s="1" t="s">
        <v>137</v>
      </c>
      <c r="E33" s="1" t="s">
        <v>162</v>
      </c>
      <c r="F33" s="1" t="n">
        <v>1</v>
      </c>
      <c r="G33" s="1" t="n">
        <v>5</v>
      </c>
      <c r="H33" s="32" t="s">
        <v>246</v>
      </c>
      <c r="I33" s="1" t="n">
        <v>4</v>
      </c>
      <c r="J33" s="1" t="n">
        <v>1513.2</v>
      </c>
      <c r="K33" s="1" t="n">
        <v>1664.7</v>
      </c>
      <c r="L33" s="33" t="n">
        <v>0.239</v>
      </c>
      <c r="M33" s="1" t="n">
        <v>32</v>
      </c>
      <c r="N33" s="1" t="n">
        <v>0.81</v>
      </c>
      <c r="O33" s="1" t="n">
        <v>1.35</v>
      </c>
      <c r="P33" s="1" t="n">
        <v>1.5</v>
      </c>
      <c r="Q33" s="1" t="n">
        <v>1</v>
      </c>
      <c r="R33" s="1" t="n">
        <v>0.95</v>
      </c>
      <c r="S33" s="1" t="n">
        <v>0</v>
      </c>
      <c r="T33" s="1" t="n">
        <v>-7.4</v>
      </c>
      <c r="U33" s="1" t="n">
        <v>17.7</v>
      </c>
      <c r="V33" s="1" t="n">
        <v>1505.7</v>
      </c>
      <c r="W33" s="1" t="n">
        <v>1682.4</v>
      </c>
    </row>
    <row r="34" customFormat="false" ht="15" hidden="false" customHeight="false" outlineLevel="0" collapsed="false">
      <c r="A34" s="1" t="n">
        <v>33</v>
      </c>
      <c r="B34" s="31" t="s">
        <v>1655</v>
      </c>
      <c r="C34" s="1" t="s">
        <v>30</v>
      </c>
      <c r="D34" s="1" t="s">
        <v>116</v>
      </c>
      <c r="E34" s="1" t="s">
        <v>119</v>
      </c>
      <c r="F34" s="1" t="n">
        <v>1</v>
      </c>
      <c r="G34" s="1" t="n">
        <v>0</v>
      </c>
      <c r="H34" s="34" t="s">
        <v>242</v>
      </c>
      <c r="I34" s="1" t="n">
        <v>1</v>
      </c>
      <c r="J34" s="1" t="n">
        <v>1617.8</v>
      </c>
      <c r="K34" s="1" t="n">
        <v>1556.8</v>
      </c>
      <c r="L34" s="33" t="n">
        <v>0.516</v>
      </c>
      <c r="M34" s="1" t="n">
        <v>19.9</v>
      </c>
      <c r="N34" s="1" t="n">
        <v>0.92</v>
      </c>
      <c r="O34" s="1" t="n">
        <v>1</v>
      </c>
      <c r="P34" s="1" t="n">
        <v>1</v>
      </c>
      <c r="Q34" s="1" t="n">
        <v>1</v>
      </c>
      <c r="R34" s="1" t="n">
        <v>1.15</v>
      </c>
      <c r="S34" s="1" t="n">
        <v>1.1</v>
      </c>
      <c r="T34" s="1" t="n">
        <v>12.4</v>
      </c>
      <c r="U34" s="1" t="n">
        <v>-8.9</v>
      </c>
      <c r="V34" s="1" t="n">
        <v>1630.2</v>
      </c>
      <c r="W34" s="1" t="n">
        <v>1547.9</v>
      </c>
    </row>
    <row r="35" customFormat="false" ht="15" hidden="false" customHeight="false" outlineLevel="0" collapsed="false">
      <c r="A35" s="1" t="n">
        <v>34</v>
      </c>
      <c r="B35" s="31" t="s">
        <v>1656</v>
      </c>
      <c r="C35" s="1" t="s">
        <v>29</v>
      </c>
      <c r="D35" s="1" t="s">
        <v>23</v>
      </c>
      <c r="E35" s="1" t="s">
        <v>180</v>
      </c>
      <c r="F35" s="1" t="n">
        <v>0</v>
      </c>
      <c r="G35" s="1" t="n">
        <v>2</v>
      </c>
      <c r="H35" s="32" t="s">
        <v>246</v>
      </c>
      <c r="I35" s="1" t="n">
        <v>2</v>
      </c>
      <c r="J35" s="1" t="n">
        <v>1739.6</v>
      </c>
      <c r="K35" s="1" t="n">
        <v>1520.7</v>
      </c>
      <c r="L35" s="33" t="n">
        <v>0.726</v>
      </c>
      <c r="M35" s="1" t="n">
        <v>42.5</v>
      </c>
      <c r="N35" s="1" t="n">
        <v>1.55</v>
      </c>
      <c r="O35" s="1" t="n">
        <v>1.35</v>
      </c>
      <c r="P35" s="1" t="n">
        <v>1.15</v>
      </c>
      <c r="Q35" s="1" t="n">
        <v>1</v>
      </c>
      <c r="R35" s="1" t="n">
        <v>0.95</v>
      </c>
      <c r="S35" s="1" t="n">
        <v>0</v>
      </c>
      <c r="T35" s="1" t="n">
        <v>-25.4</v>
      </c>
      <c r="U35" s="1" t="n">
        <v>46.3</v>
      </c>
      <c r="V35" s="1" t="n">
        <v>1714.2</v>
      </c>
      <c r="W35" s="1" t="n">
        <v>1567</v>
      </c>
    </row>
    <row r="36" customFormat="false" ht="15" hidden="false" customHeight="false" outlineLevel="0" collapsed="false">
      <c r="A36" s="1" t="n">
        <v>35</v>
      </c>
      <c r="B36" s="31" t="s">
        <v>1657</v>
      </c>
      <c r="C36" s="1" t="s">
        <v>32</v>
      </c>
      <c r="D36" s="1" t="s">
        <v>189</v>
      </c>
      <c r="E36" s="1" t="s">
        <v>191</v>
      </c>
      <c r="F36" s="1" t="n">
        <v>1</v>
      </c>
      <c r="G36" s="1" t="n">
        <v>3</v>
      </c>
      <c r="H36" s="32" t="s">
        <v>246</v>
      </c>
      <c r="I36" s="1" t="n">
        <v>2</v>
      </c>
      <c r="J36" s="1" t="n">
        <v>1597.5</v>
      </c>
      <c r="K36" s="1" t="n">
        <v>1539.7</v>
      </c>
      <c r="L36" s="33" t="n">
        <v>0.511</v>
      </c>
      <c r="M36" s="1" t="n">
        <v>34.6</v>
      </c>
      <c r="N36" s="1" t="n">
        <v>1.14</v>
      </c>
      <c r="O36" s="1" t="n">
        <v>1.35</v>
      </c>
      <c r="P36" s="1" t="n">
        <v>1.15</v>
      </c>
      <c r="Q36" s="1" t="n">
        <v>1</v>
      </c>
      <c r="R36" s="1" t="n">
        <v>0.95</v>
      </c>
      <c r="S36" s="1" t="n">
        <v>0</v>
      </c>
      <c r="T36" s="1" t="n">
        <v>-17.3</v>
      </c>
      <c r="U36" s="1" t="n">
        <v>25.3</v>
      </c>
      <c r="V36" s="1" t="n">
        <v>1580.2</v>
      </c>
      <c r="W36" s="1" t="n">
        <v>1565</v>
      </c>
    </row>
    <row r="37" customFormat="false" ht="15" hidden="false" customHeight="false" outlineLevel="0" collapsed="false">
      <c r="A37" s="1" t="n">
        <v>36</v>
      </c>
      <c r="B37" s="31" t="s">
        <v>1657</v>
      </c>
      <c r="C37" s="1" t="s">
        <v>32</v>
      </c>
      <c r="D37" s="1" t="s">
        <v>184</v>
      </c>
      <c r="E37" s="1" t="s">
        <v>193</v>
      </c>
      <c r="F37" s="1" t="n">
        <v>1</v>
      </c>
      <c r="G37" s="1" t="n">
        <v>2</v>
      </c>
      <c r="H37" s="32" t="s">
        <v>246</v>
      </c>
      <c r="I37" s="1" t="n">
        <v>1</v>
      </c>
      <c r="J37" s="1" t="n">
        <v>1686.7</v>
      </c>
      <c r="K37" s="1" t="n">
        <v>1504.7</v>
      </c>
      <c r="L37" s="33" t="n">
        <v>0.681</v>
      </c>
      <c r="M37" s="1" t="n">
        <v>38.3</v>
      </c>
      <c r="N37" s="1" t="n">
        <v>1.46</v>
      </c>
      <c r="O37" s="1" t="n">
        <v>1.35</v>
      </c>
      <c r="P37" s="1" t="n">
        <v>1</v>
      </c>
      <c r="Q37" s="1" t="n">
        <v>1</v>
      </c>
      <c r="R37" s="1" t="n">
        <v>0.95</v>
      </c>
      <c r="S37" s="1" t="n">
        <v>0</v>
      </c>
      <c r="T37" s="1" t="n">
        <v>-25.4</v>
      </c>
      <c r="U37" s="1" t="n">
        <v>30.7</v>
      </c>
      <c r="V37" s="1" t="n">
        <v>1661.3</v>
      </c>
      <c r="W37" s="1" t="n">
        <v>1535.4</v>
      </c>
    </row>
    <row r="38" customFormat="false" ht="15" hidden="false" customHeight="false" outlineLevel="0" collapsed="false">
      <c r="A38" s="1" t="n">
        <v>37</v>
      </c>
      <c r="B38" s="31" t="s">
        <v>1657</v>
      </c>
      <c r="C38" s="1" t="s">
        <v>32</v>
      </c>
      <c r="D38" s="1" t="s">
        <v>188</v>
      </c>
      <c r="E38" s="1" t="s">
        <v>190</v>
      </c>
      <c r="F38" s="1" t="n">
        <v>2</v>
      </c>
      <c r="G38" s="1" t="n">
        <v>1</v>
      </c>
      <c r="H38" s="34" t="s">
        <v>242</v>
      </c>
      <c r="I38" s="1" t="n">
        <v>1</v>
      </c>
      <c r="J38" s="1" t="n">
        <v>1538.3</v>
      </c>
      <c r="K38" s="1" t="n">
        <v>1603.7</v>
      </c>
      <c r="L38" s="33" t="n">
        <v>0.34</v>
      </c>
      <c r="M38" s="1" t="n">
        <v>22.7</v>
      </c>
      <c r="N38" s="1" t="n">
        <v>1.16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1.1</v>
      </c>
      <c r="T38" s="1" t="n">
        <v>17.7</v>
      </c>
      <c r="U38" s="1" t="n">
        <v>-14.6</v>
      </c>
      <c r="V38" s="1" t="n">
        <v>1556</v>
      </c>
      <c r="W38" s="1" t="n">
        <v>1589.1</v>
      </c>
    </row>
    <row r="39" customFormat="false" ht="15" hidden="false" customHeight="false" outlineLevel="0" collapsed="false">
      <c r="A39" s="1" t="n">
        <v>38</v>
      </c>
      <c r="B39" s="31" t="s">
        <v>1657</v>
      </c>
      <c r="C39" s="1" t="s">
        <v>32</v>
      </c>
      <c r="D39" s="1" t="s">
        <v>199</v>
      </c>
      <c r="E39" s="1" t="s">
        <v>197</v>
      </c>
      <c r="F39" s="1" t="n">
        <v>1</v>
      </c>
      <c r="G39" s="1" t="n">
        <v>3</v>
      </c>
      <c r="H39" s="32" t="s">
        <v>246</v>
      </c>
      <c r="I39" s="1" t="n">
        <v>2</v>
      </c>
      <c r="J39" s="1" t="n">
        <v>1510.6</v>
      </c>
      <c r="K39" s="1" t="n">
        <v>1545.8</v>
      </c>
      <c r="L39" s="33" t="n">
        <v>0.38</v>
      </c>
      <c r="M39" s="1" t="n">
        <v>28.9</v>
      </c>
      <c r="N39" s="1" t="n">
        <v>0.96</v>
      </c>
      <c r="O39" s="1" t="n">
        <v>1.35</v>
      </c>
      <c r="P39" s="1" t="n">
        <v>1.15</v>
      </c>
      <c r="Q39" s="1" t="n">
        <v>1</v>
      </c>
      <c r="R39" s="1" t="n">
        <v>0.95</v>
      </c>
      <c r="S39" s="1" t="n">
        <v>0</v>
      </c>
      <c r="T39" s="1" t="n">
        <v>-10.7</v>
      </c>
      <c r="U39" s="1" t="n">
        <v>17.2</v>
      </c>
      <c r="V39" s="1" t="n">
        <v>1499.9</v>
      </c>
      <c r="W39" s="1" t="n">
        <v>1563</v>
      </c>
    </row>
    <row r="40" customFormat="false" ht="15" hidden="false" customHeight="false" outlineLevel="0" collapsed="false">
      <c r="A40" s="1" t="n">
        <v>39</v>
      </c>
      <c r="B40" s="31" t="s">
        <v>1657</v>
      </c>
      <c r="C40" s="1" t="s">
        <v>32</v>
      </c>
      <c r="D40" s="1" t="s">
        <v>196</v>
      </c>
      <c r="E40" s="1" t="s">
        <v>192</v>
      </c>
      <c r="F40" s="1" t="n">
        <v>4</v>
      </c>
      <c r="G40" s="1" t="n">
        <v>1</v>
      </c>
      <c r="H40" s="34" t="s">
        <v>242</v>
      </c>
      <c r="I40" s="1" t="n">
        <v>3</v>
      </c>
      <c r="J40" s="1" t="n">
        <v>1654.2</v>
      </c>
      <c r="K40" s="1" t="n">
        <v>1621.5</v>
      </c>
      <c r="L40" s="33" t="n">
        <v>0.475</v>
      </c>
      <c r="M40" s="1" t="n">
        <v>24.3</v>
      </c>
      <c r="N40" s="1" t="n">
        <v>0.96</v>
      </c>
      <c r="O40" s="1" t="n">
        <v>1</v>
      </c>
      <c r="P40" s="1" t="n">
        <v>1.3</v>
      </c>
      <c r="Q40" s="1" t="n">
        <v>1</v>
      </c>
      <c r="R40" s="1" t="n">
        <v>1</v>
      </c>
      <c r="S40" s="1" t="n">
        <v>1.3</v>
      </c>
      <c r="T40" s="1" t="n">
        <v>20.6</v>
      </c>
      <c r="U40" s="1" t="n">
        <v>-12.4</v>
      </c>
      <c r="V40" s="1" t="n">
        <v>1674.8</v>
      </c>
      <c r="W40" s="1" t="n">
        <v>1609.1</v>
      </c>
    </row>
    <row r="41" customFormat="false" ht="15" hidden="false" customHeight="false" outlineLevel="0" collapsed="false">
      <c r="A41" s="1" t="n">
        <v>40</v>
      </c>
      <c r="B41" s="31" t="s">
        <v>1658</v>
      </c>
      <c r="C41" s="1" t="s">
        <v>29</v>
      </c>
      <c r="D41" s="1" t="s">
        <v>127</v>
      </c>
      <c r="E41" s="1" t="s">
        <v>131</v>
      </c>
      <c r="F41" s="1" t="n">
        <v>1</v>
      </c>
      <c r="G41" s="1" t="n">
        <v>0</v>
      </c>
      <c r="H41" s="34" t="s">
        <v>242</v>
      </c>
      <c r="I41" s="1" t="n">
        <v>1</v>
      </c>
      <c r="J41" s="1" t="n">
        <v>1599.6</v>
      </c>
      <c r="K41" s="1" t="n">
        <v>1560.1</v>
      </c>
      <c r="L41" s="33" t="n">
        <v>0.485</v>
      </c>
      <c r="M41" s="1" t="n">
        <v>20.4</v>
      </c>
      <c r="N41" s="1" t="n">
        <v>0.95</v>
      </c>
      <c r="O41" s="1" t="n">
        <v>1</v>
      </c>
      <c r="P41" s="1" t="n">
        <v>1</v>
      </c>
      <c r="Q41" s="1" t="n">
        <v>1</v>
      </c>
      <c r="R41" s="1" t="n">
        <v>1.15</v>
      </c>
      <c r="S41" s="1" t="n">
        <v>1.1</v>
      </c>
      <c r="T41" s="1" t="n">
        <v>13.4</v>
      </c>
      <c r="U41" s="1" t="n">
        <v>-9.8</v>
      </c>
      <c r="V41" s="1" t="n">
        <v>1613.1</v>
      </c>
      <c r="W41" s="1" t="n">
        <v>1550.3</v>
      </c>
    </row>
    <row r="42" customFormat="false" ht="15" hidden="false" customHeight="false" outlineLevel="0" collapsed="false">
      <c r="A42" s="1" t="n">
        <v>41</v>
      </c>
      <c r="B42" s="31" t="s">
        <v>1658</v>
      </c>
      <c r="C42" s="1" t="s">
        <v>29</v>
      </c>
      <c r="D42" s="1" t="s">
        <v>152</v>
      </c>
      <c r="E42" s="1" t="s">
        <v>138</v>
      </c>
      <c r="F42" s="1" t="n">
        <v>1</v>
      </c>
      <c r="G42" s="1" t="n">
        <v>0</v>
      </c>
      <c r="H42" s="34" t="s">
        <v>242</v>
      </c>
      <c r="I42" s="1" t="n">
        <v>1</v>
      </c>
      <c r="J42" s="1" t="n">
        <v>1597.2</v>
      </c>
      <c r="K42" s="1" t="n">
        <v>1670.1</v>
      </c>
      <c r="L42" s="33" t="n">
        <v>0.33</v>
      </c>
      <c r="M42" s="1" t="n">
        <v>25.4</v>
      </c>
      <c r="N42" s="1" t="n">
        <v>1.18</v>
      </c>
      <c r="O42" s="1" t="n">
        <v>1</v>
      </c>
      <c r="P42" s="1" t="n">
        <v>1</v>
      </c>
      <c r="Q42" s="1" t="n">
        <v>1</v>
      </c>
      <c r="R42" s="1" t="n">
        <v>1.15</v>
      </c>
      <c r="S42" s="1" t="n">
        <v>1.1</v>
      </c>
      <c r="T42" s="1" t="n">
        <v>20.9</v>
      </c>
      <c r="U42" s="1" t="n">
        <v>-15.8</v>
      </c>
      <c r="V42" s="1" t="n">
        <v>1618.2</v>
      </c>
      <c r="W42" s="1" t="n">
        <v>1654.2</v>
      </c>
    </row>
    <row r="43" customFormat="false" ht="15" hidden="false" customHeight="false" outlineLevel="0" collapsed="false">
      <c r="A43" s="1" t="n">
        <v>42</v>
      </c>
      <c r="B43" s="31" t="s">
        <v>1658</v>
      </c>
      <c r="C43" s="1" t="s">
        <v>29</v>
      </c>
      <c r="D43" s="1" t="s">
        <v>201</v>
      </c>
      <c r="E43" s="1" t="s">
        <v>202</v>
      </c>
      <c r="F43" s="1" t="n">
        <v>2</v>
      </c>
      <c r="G43" s="1" t="n">
        <v>0</v>
      </c>
      <c r="H43" s="34" t="s">
        <v>242</v>
      </c>
      <c r="I43" s="1" t="n">
        <v>2</v>
      </c>
      <c r="J43" s="1" t="n">
        <v>1390.8</v>
      </c>
      <c r="K43" s="1" t="n">
        <v>1442.1</v>
      </c>
      <c r="L43" s="33" t="n">
        <v>0.358</v>
      </c>
      <c r="M43" s="1" t="n">
        <v>27.2</v>
      </c>
      <c r="N43" s="1" t="n">
        <v>1.13</v>
      </c>
      <c r="O43" s="1" t="n">
        <v>1</v>
      </c>
      <c r="P43" s="1" t="n">
        <v>1.15</v>
      </c>
      <c r="Q43" s="1" t="n">
        <v>1</v>
      </c>
      <c r="R43" s="1" t="n">
        <v>1.15</v>
      </c>
      <c r="S43" s="1" t="n">
        <v>1.2</v>
      </c>
      <c r="T43" s="1" t="n">
        <v>25.1</v>
      </c>
      <c r="U43" s="1" t="n">
        <v>-15.8</v>
      </c>
      <c r="V43" s="1" t="n">
        <v>1415.9</v>
      </c>
      <c r="W43" s="1" t="n">
        <v>1426.3</v>
      </c>
    </row>
    <row r="44" customFormat="false" ht="15" hidden="false" customHeight="false" outlineLevel="0" collapsed="false">
      <c r="A44" s="1" t="n">
        <v>43</v>
      </c>
      <c r="B44" s="31" t="s">
        <v>1659</v>
      </c>
      <c r="C44" s="1" t="s">
        <v>33</v>
      </c>
      <c r="D44" s="1" t="s">
        <v>135</v>
      </c>
      <c r="E44" s="1" t="s">
        <v>206</v>
      </c>
      <c r="F44" s="1" t="n">
        <v>5</v>
      </c>
      <c r="G44" s="1" t="n">
        <v>2</v>
      </c>
      <c r="H44" s="34" t="s">
        <v>242</v>
      </c>
      <c r="I44" s="1" t="n">
        <v>3</v>
      </c>
      <c r="J44" s="1" t="n">
        <v>1638.3</v>
      </c>
      <c r="K44" s="1" t="n">
        <v>1393.2</v>
      </c>
      <c r="L44" s="33" t="n">
        <v>0.755</v>
      </c>
      <c r="M44" s="1" t="n">
        <v>17.1</v>
      </c>
      <c r="N44" s="1" t="n">
        <v>0.69</v>
      </c>
      <c r="O44" s="1" t="n">
        <v>1</v>
      </c>
      <c r="P44" s="1" t="n">
        <v>1.3</v>
      </c>
      <c r="Q44" s="1" t="n">
        <v>1</v>
      </c>
      <c r="R44" s="1" t="n">
        <v>0.95</v>
      </c>
      <c r="S44" s="1" t="n">
        <v>1.3</v>
      </c>
      <c r="T44" s="1" t="n">
        <v>9.3</v>
      </c>
      <c r="U44" s="1" t="n">
        <v>-4.2</v>
      </c>
      <c r="V44" s="1" t="n">
        <v>1647.6</v>
      </c>
      <c r="W44" s="1" t="n">
        <v>1389</v>
      </c>
    </row>
    <row r="45" customFormat="false" ht="15" hidden="false" customHeight="false" outlineLevel="0" collapsed="false">
      <c r="A45" s="1" t="n">
        <v>44</v>
      </c>
      <c r="B45" s="31" t="s">
        <v>1659</v>
      </c>
      <c r="C45" s="1" t="s">
        <v>30</v>
      </c>
      <c r="D45" s="1" t="s">
        <v>173</v>
      </c>
      <c r="E45" s="1" t="s">
        <v>118</v>
      </c>
      <c r="F45" s="1" t="n">
        <v>1</v>
      </c>
      <c r="G45" s="1" t="n">
        <v>1</v>
      </c>
      <c r="H45" s="35" t="s">
        <v>239</v>
      </c>
      <c r="I45" s="1" t="n">
        <v>0</v>
      </c>
      <c r="J45" s="1" t="n">
        <v>1516.8</v>
      </c>
      <c r="K45" s="1" t="n">
        <v>1576.1</v>
      </c>
      <c r="L45" s="33" t="n">
        <v>0.348</v>
      </c>
      <c r="M45" s="1" t="n">
        <v>23</v>
      </c>
      <c r="N45" s="1" t="n">
        <v>1</v>
      </c>
      <c r="O45" s="1" t="n">
        <v>1.15</v>
      </c>
      <c r="P45" s="1" t="n">
        <v>1</v>
      </c>
      <c r="Q45" s="1" t="n">
        <v>1</v>
      </c>
      <c r="R45" s="1" t="n">
        <v>1</v>
      </c>
      <c r="S45" s="1" t="n">
        <v>0.5</v>
      </c>
      <c r="T45" s="1" t="n">
        <v>3.5</v>
      </c>
      <c r="U45" s="1" t="n">
        <v>-3.5</v>
      </c>
      <c r="V45" s="1" t="n">
        <v>1520.3</v>
      </c>
      <c r="W45" s="1" t="n">
        <v>1572.6</v>
      </c>
    </row>
    <row r="46" customFormat="false" ht="15" hidden="false" customHeight="false" outlineLevel="0" collapsed="false">
      <c r="A46" s="1" t="n">
        <v>45</v>
      </c>
      <c r="B46" s="31" t="s">
        <v>1660</v>
      </c>
      <c r="C46" s="1" t="s">
        <v>32</v>
      </c>
      <c r="D46" s="1" t="s">
        <v>198</v>
      </c>
      <c r="E46" s="1" t="s">
        <v>195</v>
      </c>
      <c r="F46" s="1" t="n">
        <v>3</v>
      </c>
      <c r="G46" s="1" t="n">
        <v>3</v>
      </c>
      <c r="H46" s="35" t="s">
        <v>239</v>
      </c>
      <c r="I46" s="1" t="n">
        <v>0</v>
      </c>
      <c r="J46" s="1" t="n">
        <v>1500.8</v>
      </c>
      <c r="K46" s="1" t="n">
        <v>1688.8</v>
      </c>
      <c r="L46" s="33" t="n">
        <v>0.203</v>
      </c>
      <c r="M46" s="1" t="n">
        <v>21.9</v>
      </c>
      <c r="N46" s="1" t="n">
        <v>1</v>
      </c>
      <c r="O46" s="1" t="n">
        <v>1.15</v>
      </c>
      <c r="P46" s="1" t="n">
        <v>1</v>
      </c>
      <c r="Q46" s="1" t="n">
        <v>1</v>
      </c>
      <c r="R46" s="1" t="n">
        <v>0.95</v>
      </c>
      <c r="S46" s="1" t="n">
        <v>0.5</v>
      </c>
      <c r="T46" s="1" t="n">
        <v>6.5</v>
      </c>
      <c r="U46" s="1" t="n">
        <v>-6.5</v>
      </c>
      <c r="V46" s="1" t="n">
        <v>1507.3</v>
      </c>
      <c r="W46" s="1" t="n">
        <v>1682.3</v>
      </c>
    </row>
    <row r="47" customFormat="false" ht="15" hidden="false" customHeight="false" outlineLevel="0" collapsed="false">
      <c r="A47" s="1" t="n">
        <v>46</v>
      </c>
      <c r="B47" s="31" t="s">
        <v>1660</v>
      </c>
      <c r="C47" s="1" t="s">
        <v>29</v>
      </c>
      <c r="D47" s="1" t="s">
        <v>130</v>
      </c>
      <c r="E47" s="1" t="s">
        <v>207</v>
      </c>
      <c r="F47" s="1" t="n">
        <v>5</v>
      </c>
      <c r="G47" s="1" t="n">
        <v>0</v>
      </c>
      <c r="H47" s="34" t="s">
        <v>242</v>
      </c>
      <c r="I47" s="1" t="n">
        <v>5</v>
      </c>
      <c r="J47" s="1" t="n">
        <v>1701.6</v>
      </c>
      <c r="K47" s="1" t="n">
        <v>1432.8</v>
      </c>
      <c r="L47" s="33" t="n">
        <v>0.779</v>
      </c>
      <c r="M47" s="1" t="n">
        <v>20.9</v>
      </c>
      <c r="N47" s="1" t="n">
        <v>0.66</v>
      </c>
      <c r="O47" s="1" t="n">
        <v>1</v>
      </c>
      <c r="P47" s="1" t="n">
        <v>1.5</v>
      </c>
      <c r="Q47" s="1" t="n">
        <v>1</v>
      </c>
      <c r="R47" s="1" t="n">
        <v>1.15</v>
      </c>
      <c r="S47" s="1" t="n">
        <v>1.3</v>
      </c>
      <c r="T47" s="1" t="n">
        <v>11.9</v>
      </c>
      <c r="U47" s="1" t="n">
        <v>-4.2</v>
      </c>
      <c r="V47" s="1" t="n">
        <v>1713.5</v>
      </c>
      <c r="W47" s="1" t="n">
        <v>1428.7</v>
      </c>
    </row>
    <row r="48" customFormat="false" ht="15" hidden="false" customHeight="false" outlineLevel="0" collapsed="false">
      <c r="A48" s="1" t="n">
        <v>47</v>
      </c>
      <c r="B48" s="31" t="s">
        <v>1660</v>
      </c>
      <c r="C48" s="1" t="s">
        <v>31</v>
      </c>
      <c r="D48" s="1" t="s">
        <v>209</v>
      </c>
      <c r="E48" s="1" t="s">
        <v>22</v>
      </c>
      <c r="F48" s="1" t="n">
        <v>0</v>
      </c>
      <c r="G48" s="1" t="n">
        <v>2</v>
      </c>
      <c r="H48" s="32" t="s">
        <v>246</v>
      </c>
      <c r="I48" s="1" t="n">
        <v>2</v>
      </c>
      <c r="J48" s="1" t="n">
        <v>1400</v>
      </c>
      <c r="K48" s="1" t="n">
        <v>1722.4</v>
      </c>
      <c r="L48" s="33" t="n">
        <v>0.105</v>
      </c>
      <c r="M48" s="1" t="n">
        <v>19.6</v>
      </c>
      <c r="N48" s="1" t="n">
        <v>0.6</v>
      </c>
      <c r="O48" s="1" t="n">
        <v>1.35</v>
      </c>
      <c r="P48" s="1" t="n">
        <v>1.15</v>
      </c>
      <c r="Q48" s="1" t="n">
        <v>1</v>
      </c>
      <c r="R48" s="1" t="n">
        <v>0.95</v>
      </c>
      <c r="S48" s="1" t="n">
        <v>0</v>
      </c>
      <c r="T48" s="1" t="n">
        <v>-1.9</v>
      </c>
      <c r="U48" s="1" t="n">
        <v>6.5</v>
      </c>
      <c r="V48" s="1" t="n">
        <v>1398.1</v>
      </c>
      <c r="W48" s="1" t="n">
        <v>1728.9</v>
      </c>
    </row>
    <row r="49" customFormat="false" ht="15" hidden="false" customHeight="false" outlineLevel="0" collapsed="false">
      <c r="A49" s="1" t="n">
        <v>48</v>
      </c>
      <c r="B49" s="31" t="s">
        <v>1660</v>
      </c>
      <c r="C49" s="1" t="s">
        <v>31</v>
      </c>
      <c r="D49" s="1" t="s">
        <v>136</v>
      </c>
      <c r="E49" s="1" t="s">
        <v>174</v>
      </c>
      <c r="F49" s="1" t="n">
        <v>0</v>
      </c>
      <c r="G49" s="1" t="n">
        <v>0</v>
      </c>
      <c r="H49" s="35" t="s">
        <v>239</v>
      </c>
      <c r="I49" s="1" t="n">
        <v>0</v>
      </c>
      <c r="J49" s="1" t="n">
        <v>1545</v>
      </c>
      <c r="K49" s="1" t="n">
        <v>1501.6</v>
      </c>
      <c r="L49" s="33" t="n">
        <v>0.491</v>
      </c>
      <c r="M49" s="1" t="n">
        <v>20.5</v>
      </c>
      <c r="N49" s="1" t="n">
        <v>1</v>
      </c>
      <c r="O49" s="1" t="n">
        <v>0.9</v>
      </c>
      <c r="P49" s="1" t="n">
        <v>1</v>
      </c>
      <c r="Q49" s="1" t="n">
        <v>1</v>
      </c>
      <c r="R49" s="1" t="n">
        <v>1</v>
      </c>
      <c r="S49" s="1" t="n">
        <v>0.5</v>
      </c>
      <c r="T49" s="1" t="n">
        <v>0.2</v>
      </c>
      <c r="U49" s="1" t="n">
        <v>-0.2</v>
      </c>
      <c r="V49" s="1" t="n">
        <v>1545.2</v>
      </c>
      <c r="W49" s="1" t="n">
        <v>1501.4</v>
      </c>
    </row>
    <row r="50" customFormat="false" ht="15" hidden="false" customHeight="false" outlineLevel="0" collapsed="false">
      <c r="A50" s="1" t="n">
        <v>49</v>
      </c>
      <c r="B50" s="31" t="s">
        <v>1661</v>
      </c>
      <c r="C50" s="1" t="s">
        <v>33</v>
      </c>
      <c r="D50" s="1" t="s">
        <v>155</v>
      </c>
      <c r="E50" s="1" t="s">
        <v>154</v>
      </c>
      <c r="F50" s="1" t="n">
        <v>3</v>
      </c>
      <c r="G50" s="1" t="n">
        <v>1</v>
      </c>
      <c r="H50" s="34" t="s">
        <v>242</v>
      </c>
      <c r="I50" s="1" t="n">
        <v>2</v>
      </c>
      <c r="J50" s="1" t="n">
        <v>1648.2</v>
      </c>
      <c r="K50" s="1" t="n">
        <v>1588.1</v>
      </c>
      <c r="L50" s="33" t="n">
        <v>0.514</v>
      </c>
      <c r="M50" s="1" t="n">
        <v>20.7</v>
      </c>
      <c r="N50" s="1" t="n">
        <v>0.92</v>
      </c>
      <c r="O50" s="1" t="n">
        <v>1</v>
      </c>
      <c r="P50" s="1" t="n">
        <v>1.15</v>
      </c>
      <c r="Q50" s="1" t="n">
        <v>1</v>
      </c>
      <c r="R50" s="1" t="n">
        <v>1</v>
      </c>
      <c r="S50" s="1" t="n">
        <v>1.2</v>
      </c>
      <c r="T50" s="1" t="n">
        <v>14.6</v>
      </c>
      <c r="U50" s="1" t="n">
        <v>-9.8</v>
      </c>
      <c r="V50" s="1" t="n">
        <v>1662.7</v>
      </c>
      <c r="W50" s="1" t="n">
        <v>1578.3</v>
      </c>
    </row>
    <row r="51" customFormat="false" ht="15" hidden="false" customHeight="false" outlineLevel="0" collapsed="false">
      <c r="A51" s="1" t="n">
        <v>50</v>
      </c>
      <c r="B51" s="31" t="s">
        <v>1662</v>
      </c>
      <c r="C51" s="1" t="s">
        <v>30</v>
      </c>
      <c r="D51" s="1" t="s">
        <v>182</v>
      </c>
      <c r="E51" s="1" t="s">
        <v>208</v>
      </c>
      <c r="F51" s="1" t="n">
        <v>1</v>
      </c>
      <c r="G51" s="1" t="n">
        <v>1</v>
      </c>
      <c r="H51" s="35" t="s">
        <v>239</v>
      </c>
      <c r="I51" s="1" t="n">
        <v>0</v>
      </c>
      <c r="J51" s="1" t="n">
        <v>1677.1</v>
      </c>
      <c r="K51" s="1" t="n">
        <v>1407.6</v>
      </c>
      <c r="L51" s="33" t="n">
        <v>0.78</v>
      </c>
      <c r="M51" s="1" t="n">
        <v>20.5</v>
      </c>
      <c r="N51" s="1" t="n">
        <v>1</v>
      </c>
      <c r="O51" s="1" t="n">
        <v>0.9</v>
      </c>
      <c r="P51" s="1" t="n">
        <v>1</v>
      </c>
      <c r="Q51" s="1" t="n">
        <v>1</v>
      </c>
      <c r="R51" s="1" t="n">
        <v>1</v>
      </c>
      <c r="S51" s="1" t="n">
        <v>0.5</v>
      </c>
      <c r="T51" s="1" t="n">
        <v>-5</v>
      </c>
      <c r="U51" s="1" t="n">
        <v>6.4</v>
      </c>
      <c r="V51" s="1" t="n">
        <v>1672.1</v>
      </c>
      <c r="W51" s="1" t="n">
        <v>1414</v>
      </c>
    </row>
    <row r="52" customFormat="false" ht="15" hidden="false" customHeight="false" outlineLevel="0" collapsed="false">
      <c r="A52" s="1" t="n">
        <v>51</v>
      </c>
      <c r="B52" s="31" t="s">
        <v>1663</v>
      </c>
      <c r="C52" s="1" t="s">
        <v>31</v>
      </c>
      <c r="D52" s="1" t="s">
        <v>20</v>
      </c>
      <c r="E52" s="1" t="s">
        <v>164</v>
      </c>
      <c r="F52" s="1" t="n">
        <v>1</v>
      </c>
      <c r="G52" s="1" t="n">
        <v>0</v>
      </c>
      <c r="H52" s="34" t="s">
        <v>242</v>
      </c>
      <c r="I52" s="1" t="n">
        <v>1</v>
      </c>
      <c r="J52" s="1" t="n">
        <v>1724.2</v>
      </c>
      <c r="K52" s="1" t="n">
        <v>1614.7</v>
      </c>
      <c r="L52" s="33" t="n">
        <v>0.585</v>
      </c>
      <c r="M52" s="1" t="n">
        <v>18.6</v>
      </c>
      <c r="N52" s="1" t="n">
        <v>0.86</v>
      </c>
      <c r="O52" s="1" t="n">
        <v>1</v>
      </c>
      <c r="P52" s="1" t="n">
        <v>1</v>
      </c>
      <c r="Q52" s="1" t="n">
        <v>1</v>
      </c>
      <c r="R52" s="1" t="n">
        <v>1.15</v>
      </c>
      <c r="S52" s="1" t="n">
        <v>1.1</v>
      </c>
      <c r="T52" s="1" t="n">
        <v>10.2</v>
      </c>
      <c r="U52" s="1" t="n">
        <v>-7.2</v>
      </c>
      <c r="V52" s="1" t="n">
        <v>1734.4</v>
      </c>
      <c r="W52" s="1" t="n">
        <v>1607.5</v>
      </c>
    </row>
    <row r="53" customFormat="false" ht="15" hidden="false" customHeight="false" outlineLevel="0" collapsed="false">
      <c r="A53" s="1" t="n">
        <v>52</v>
      </c>
      <c r="B53" s="31" t="s">
        <v>1663</v>
      </c>
      <c r="C53" s="1" t="s">
        <v>31</v>
      </c>
      <c r="D53" s="1" t="s">
        <v>145</v>
      </c>
      <c r="E53" s="1" t="s">
        <v>210</v>
      </c>
      <c r="F53" s="1" t="n">
        <v>1</v>
      </c>
      <c r="G53" s="1" t="n">
        <v>2</v>
      </c>
      <c r="H53" s="32" t="s">
        <v>246</v>
      </c>
      <c r="I53" s="1" t="n">
        <v>1</v>
      </c>
      <c r="J53" s="1" t="n">
        <v>1651.6</v>
      </c>
      <c r="K53" s="1" t="n">
        <v>1400</v>
      </c>
      <c r="L53" s="33" t="n">
        <v>0.761</v>
      </c>
      <c r="M53" s="1" t="n">
        <v>42</v>
      </c>
      <c r="N53" s="1" t="n">
        <v>1.63</v>
      </c>
      <c r="O53" s="1" t="n">
        <v>1.35</v>
      </c>
      <c r="P53" s="1" t="n">
        <v>1</v>
      </c>
      <c r="Q53" s="1" t="n">
        <v>1</v>
      </c>
      <c r="R53" s="1" t="n">
        <v>0.95</v>
      </c>
      <c r="S53" s="1" t="n">
        <v>0</v>
      </c>
      <c r="T53" s="1" t="n">
        <v>-30.5</v>
      </c>
      <c r="U53" s="1" t="n">
        <v>37.9</v>
      </c>
      <c r="V53" s="1" t="n">
        <v>1621.1</v>
      </c>
      <c r="W53" s="1" t="n">
        <v>1437.9</v>
      </c>
    </row>
    <row r="54" customFormat="false" ht="15" hidden="false" customHeight="false" outlineLevel="0" collapsed="false">
      <c r="A54" s="1" t="n">
        <v>53</v>
      </c>
      <c r="B54" s="31" t="s">
        <v>1664</v>
      </c>
      <c r="C54" s="1" t="s">
        <v>33</v>
      </c>
      <c r="D54" s="1" t="s">
        <v>172</v>
      </c>
      <c r="E54" s="1" t="s">
        <v>204</v>
      </c>
      <c r="F54" s="1" t="n">
        <v>3</v>
      </c>
      <c r="G54" s="1" t="n">
        <v>0</v>
      </c>
      <c r="H54" s="34" t="s">
        <v>242</v>
      </c>
      <c r="I54" s="1" t="n">
        <v>3</v>
      </c>
      <c r="J54" s="1" t="n">
        <v>1657.8</v>
      </c>
      <c r="K54" s="1" t="n">
        <v>1397.1</v>
      </c>
      <c r="L54" s="33" t="n">
        <v>0.771</v>
      </c>
      <c r="M54" s="1" t="n">
        <v>18.4</v>
      </c>
      <c r="N54" s="1" t="n">
        <v>0.67</v>
      </c>
      <c r="O54" s="1" t="n">
        <v>1</v>
      </c>
      <c r="P54" s="1" t="n">
        <v>1.3</v>
      </c>
      <c r="Q54" s="1" t="n">
        <v>1</v>
      </c>
      <c r="R54" s="1" t="n">
        <v>1.15</v>
      </c>
      <c r="S54" s="1" t="n">
        <v>1.3</v>
      </c>
      <c r="T54" s="1" t="n">
        <v>10.7</v>
      </c>
      <c r="U54" s="1" t="n">
        <v>-3.8</v>
      </c>
      <c r="V54" s="1" t="n">
        <v>1668.4</v>
      </c>
      <c r="W54" s="1" t="n">
        <v>1393.3</v>
      </c>
    </row>
    <row r="55" customFormat="false" ht="15" hidden="false" customHeight="false" outlineLevel="0" collapsed="false">
      <c r="A55" s="1" t="n">
        <v>54</v>
      </c>
      <c r="B55" s="31" t="s">
        <v>1665</v>
      </c>
      <c r="C55" s="1" t="s">
        <v>30</v>
      </c>
      <c r="D55" s="1" t="s">
        <v>203</v>
      </c>
      <c r="E55" s="1" t="s">
        <v>16</v>
      </c>
      <c r="F55" s="1" t="n">
        <v>2</v>
      </c>
      <c r="G55" s="1" t="n">
        <v>3</v>
      </c>
      <c r="H55" s="32" t="s">
        <v>246</v>
      </c>
      <c r="I55" s="1" t="n">
        <v>1</v>
      </c>
      <c r="J55" s="1" t="n">
        <v>1394.4</v>
      </c>
      <c r="K55" s="1" t="n">
        <v>1806.5</v>
      </c>
      <c r="L55" s="33" t="n">
        <v>0.065</v>
      </c>
      <c r="M55" s="1" t="n">
        <v>15.4</v>
      </c>
      <c r="N55" s="1" t="n">
        <v>0.6</v>
      </c>
      <c r="O55" s="1" t="n">
        <v>1.35</v>
      </c>
      <c r="P55" s="1" t="n">
        <v>1</v>
      </c>
      <c r="Q55" s="1" t="n">
        <v>1</v>
      </c>
      <c r="R55" s="1" t="n">
        <v>0.95</v>
      </c>
      <c r="S55" s="1" t="n">
        <v>0</v>
      </c>
      <c r="T55" s="1" t="n">
        <v>-1</v>
      </c>
      <c r="U55" s="1" t="n">
        <v>2.5</v>
      </c>
      <c r="V55" s="1" t="n">
        <v>1393.4</v>
      </c>
      <c r="W55" s="1" t="n">
        <v>1809</v>
      </c>
    </row>
    <row r="56" customFormat="false" ht="15" hidden="false" customHeight="false" outlineLevel="0" collapsed="false">
      <c r="A56" s="1" t="n">
        <v>55</v>
      </c>
      <c r="B56" s="31" t="s">
        <v>1666</v>
      </c>
      <c r="C56" s="1" t="s">
        <v>29</v>
      </c>
      <c r="D56" s="1" t="s">
        <v>128</v>
      </c>
      <c r="E56" s="1" t="s">
        <v>129</v>
      </c>
      <c r="F56" s="1" t="n">
        <v>2</v>
      </c>
      <c r="G56" s="1" t="n">
        <v>0</v>
      </c>
      <c r="H56" s="34" t="s">
        <v>242</v>
      </c>
      <c r="I56" s="1" t="n">
        <v>2</v>
      </c>
      <c r="J56" s="1" t="n">
        <v>1592.6</v>
      </c>
      <c r="K56" s="1" t="n">
        <v>1650.9</v>
      </c>
      <c r="L56" s="33" t="n">
        <v>0.349</v>
      </c>
      <c r="M56" s="1" t="n">
        <v>27.7</v>
      </c>
      <c r="N56" s="1" t="n">
        <v>1.15</v>
      </c>
      <c r="O56" s="1" t="n">
        <v>1</v>
      </c>
      <c r="P56" s="1" t="n">
        <v>1.15</v>
      </c>
      <c r="Q56" s="1" t="n">
        <v>1</v>
      </c>
      <c r="R56" s="1" t="n">
        <v>1.15</v>
      </c>
      <c r="S56" s="1" t="n">
        <v>1.2</v>
      </c>
      <c r="T56" s="1" t="n">
        <v>25.8</v>
      </c>
      <c r="U56" s="1" t="n">
        <v>-16.3</v>
      </c>
      <c r="V56" s="1" t="n">
        <v>1618.4</v>
      </c>
      <c r="W56" s="1" t="n">
        <v>1634.6</v>
      </c>
    </row>
    <row r="57" customFormat="false" ht="15" hidden="false" customHeight="false" outlineLevel="0" collapsed="false">
      <c r="A57" s="1" t="n">
        <v>56</v>
      </c>
      <c r="B57" s="31" t="s">
        <v>1666</v>
      </c>
      <c r="C57" s="1" t="s">
        <v>29</v>
      </c>
      <c r="D57" s="1" t="s">
        <v>153</v>
      </c>
      <c r="E57" s="1" t="s">
        <v>126</v>
      </c>
      <c r="F57" s="1" t="n">
        <v>1</v>
      </c>
      <c r="G57" s="1" t="n">
        <v>1</v>
      </c>
      <c r="H57" s="35" t="s">
        <v>239</v>
      </c>
      <c r="I57" s="1" t="n">
        <v>0</v>
      </c>
      <c r="J57" s="1" t="n">
        <v>1628.9</v>
      </c>
      <c r="K57" s="1" t="n">
        <v>1629.8</v>
      </c>
      <c r="L57" s="33" t="n">
        <v>0.427</v>
      </c>
      <c r="M57" s="1" t="n">
        <v>23</v>
      </c>
      <c r="N57" s="1" t="n">
        <v>1</v>
      </c>
      <c r="O57" s="1" t="n">
        <v>1.15</v>
      </c>
      <c r="P57" s="1" t="n">
        <v>1</v>
      </c>
      <c r="Q57" s="1" t="n">
        <v>1</v>
      </c>
      <c r="R57" s="1" t="n">
        <v>1</v>
      </c>
      <c r="S57" s="1" t="n">
        <v>0.5</v>
      </c>
      <c r="T57" s="1" t="n">
        <v>1.7</v>
      </c>
      <c r="U57" s="1" t="n">
        <v>-1.7</v>
      </c>
      <c r="V57" s="1" t="n">
        <v>1630.6</v>
      </c>
      <c r="W57" s="1" t="n">
        <v>1628.1</v>
      </c>
    </row>
    <row r="58" customFormat="false" ht="15" hidden="false" customHeight="false" outlineLevel="0" collapsed="false">
      <c r="A58" s="1" t="n">
        <v>57</v>
      </c>
      <c r="B58" s="31" t="s">
        <v>1666</v>
      </c>
      <c r="C58" s="1" t="s">
        <v>33</v>
      </c>
      <c r="D58" s="1" t="s">
        <v>205</v>
      </c>
      <c r="E58" s="1" t="s">
        <v>171</v>
      </c>
      <c r="F58" s="1" t="n">
        <v>4</v>
      </c>
      <c r="G58" s="1" t="n">
        <v>0</v>
      </c>
      <c r="H58" s="34" t="s">
        <v>242</v>
      </c>
      <c r="I58" s="1" t="n">
        <v>4</v>
      </c>
      <c r="J58" s="1" t="n">
        <v>1395</v>
      </c>
      <c r="K58" s="1" t="n">
        <v>1590.4</v>
      </c>
      <c r="L58" s="33" t="n">
        <v>0.196</v>
      </c>
      <c r="M58" s="1" t="n">
        <v>46.9</v>
      </c>
      <c r="N58" s="1" t="n">
        <v>1.49</v>
      </c>
      <c r="O58" s="1" t="n">
        <v>1</v>
      </c>
      <c r="P58" s="1" t="n">
        <v>1.5</v>
      </c>
      <c r="Q58" s="1" t="n">
        <v>1</v>
      </c>
      <c r="R58" s="1" t="n">
        <v>1.15</v>
      </c>
      <c r="S58" s="1" t="n">
        <v>1.3</v>
      </c>
      <c r="T58" s="1" t="n">
        <v>56.7</v>
      </c>
      <c r="U58" s="1" t="n">
        <v>-34.1</v>
      </c>
      <c r="V58" s="1" t="n">
        <v>1451.7</v>
      </c>
      <c r="W58" s="1" t="n">
        <v>1556.3</v>
      </c>
    </row>
    <row r="59" customFormat="false" ht="15" hidden="false" customHeight="false" outlineLevel="0" collapsed="false">
      <c r="A59" s="1" t="n">
        <v>58</v>
      </c>
      <c r="B59" s="31" t="s">
        <v>1667</v>
      </c>
      <c r="C59" s="1" t="s">
        <v>32</v>
      </c>
      <c r="D59" s="1" t="s">
        <v>187</v>
      </c>
      <c r="E59" s="1" t="s">
        <v>211</v>
      </c>
      <c r="F59" s="1" t="n">
        <v>0</v>
      </c>
      <c r="G59" s="1" t="n">
        <v>1</v>
      </c>
      <c r="H59" s="32" t="s">
        <v>246</v>
      </c>
      <c r="I59" s="1" t="n">
        <v>1</v>
      </c>
      <c r="J59" s="1" t="n">
        <v>1617.5</v>
      </c>
      <c r="K59" s="1" t="n">
        <v>1400</v>
      </c>
      <c r="L59" s="33" t="n">
        <v>0.724</v>
      </c>
      <c r="M59" s="1" t="n">
        <v>44</v>
      </c>
      <c r="N59" s="1" t="n">
        <v>1.54</v>
      </c>
      <c r="O59" s="1" t="n">
        <v>1.35</v>
      </c>
      <c r="P59" s="1" t="n">
        <v>1</v>
      </c>
      <c r="Q59" s="1" t="n">
        <v>1</v>
      </c>
      <c r="R59" s="1" t="n">
        <v>1</v>
      </c>
      <c r="S59" s="1" t="n">
        <v>0</v>
      </c>
      <c r="T59" s="1" t="n">
        <v>-29</v>
      </c>
      <c r="U59" s="1" t="n">
        <v>39.5</v>
      </c>
      <c r="V59" s="1" t="n">
        <v>1588.5</v>
      </c>
      <c r="W59" s="1" t="n">
        <v>1439.5</v>
      </c>
    </row>
    <row r="60" customFormat="false" ht="15" hidden="false" customHeight="false" outlineLevel="0" collapsed="false">
      <c r="A60" s="1" t="n">
        <v>59</v>
      </c>
      <c r="B60" s="31" t="s">
        <v>1668</v>
      </c>
      <c r="C60" s="1" t="s">
        <v>30</v>
      </c>
      <c r="D60" s="1" t="s">
        <v>141</v>
      </c>
      <c r="E60" s="1" t="s">
        <v>151</v>
      </c>
      <c r="F60" s="1" t="n">
        <v>1</v>
      </c>
      <c r="G60" s="1" t="n">
        <v>0</v>
      </c>
      <c r="H60" s="34" t="s">
        <v>242</v>
      </c>
      <c r="I60" s="1" t="n">
        <v>1</v>
      </c>
      <c r="J60" s="1" t="n">
        <v>1588.4</v>
      </c>
      <c r="K60" s="1" t="n">
        <v>1581.2</v>
      </c>
      <c r="L60" s="33" t="n">
        <v>0.439</v>
      </c>
      <c r="M60" s="1" t="n">
        <v>21.3</v>
      </c>
      <c r="N60" s="1" t="n">
        <v>0.99</v>
      </c>
      <c r="O60" s="1" t="n">
        <v>1</v>
      </c>
      <c r="P60" s="1" t="n">
        <v>1</v>
      </c>
      <c r="Q60" s="1" t="n">
        <v>1</v>
      </c>
      <c r="R60" s="1" t="n">
        <v>1.15</v>
      </c>
      <c r="S60" s="1" t="n">
        <v>1.1</v>
      </c>
      <c r="T60" s="1" t="n">
        <v>15.1</v>
      </c>
      <c r="U60" s="1" t="n">
        <v>-11.1</v>
      </c>
      <c r="V60" s="1" t="n">
        <v>1603.5</v>
      </c>
      <c r="W60" s="1" t="n">
        <v>1570</v>
      </c>
    </row>
    <row r="61" customFormat="false" ht="15" hidden="false" customHeight="false" outlineLevel="0" collapsed="false">
      <c r="A61" s="1" t="n">
        <v>60</v>
      </c>
      <c r="B61" s="31" t="s">
        <v>1669</v>
      </c>
      <c r="C61" s="1" t="s">
        <v>33</v>
      </c>
      <c r="D61" s="1" t="s">
        <v>120</v>
      </c>
      <c r="E61" s="1" t="s">
        <v>157</v>
      </c>
      <c r="F61" s="1" t="n">
        <v>1</v>
      </c>
      <c r="G61" s="1" t="n">
        <v>2</v>
      </c>
      <c r="H61" s="32" t="s">
        <v>246</v>
      </c>
      <c r="I61" s="1" t="n">
        <v>1</v>
      </c>
      <c r="J61" s="1" t="n">
        <v>1517.2</v>
      </c>
      <c r="K61" s="1" t="n">
        <v>1603.3</v>
      </c>
      <c r="L61" s="33" t="n">
        <v>0.313</v>
      </c>
      <c r="M61" s="1" t="n">
        <v>23.5</v>
      </c>
      <c r="N61" s="1" t="n">
        <v>0.89</v>
      </c>
      <c r="O61" s="1" t="n">
        <v>1.35</v>
      </c>
      <c r="P61" s="1" t="n">
        <v>1</v>
      </c>
      <c r="Q61" s="1" t="n">
        <v>1</v>
      </c>
      <c r="R61" s="1" t="n">
        <v>0.95</v>
      </c>
      <c r="S61" s="1" t="n">
        <v>0</v>
      </c>
      <c r="T61" s="1" t="n">
        <v>-7.2</v>
      </c>
      <c r="U61" s="1" t="n">
        <v>10</v>
      </c>
      <c r="V61" s="1" t="n">
        <v>1510</v>
      </c>
      <c r="W61" s="1" t="n">
        <v>1613.3</v>
      </c>
    </row>
    <row r="62" customFormat="false" ht="15" hidden="false" customHeight="false" outlineLevel="0" collapsed="false">
      <c r="A62" s="1" t="n">
        <v>61</v>
      </c>
      <c r="B62" s="31" t="s">
        <v>1669</v>
      </c>
      <c r="C62" s="1" t="s">
        <v>33</v>
      </c>
      <c r="D62" s="1" t="s">
        <v>161</v>
      </c>
      <c r="E62" s="1" t="s">
        <v>159</v>
      </c>
      <c r="F62" s="1" t="n">
        <v>1</v>
      </c>
      <c r="G62" s="1" t="n">
        <v>0</v>
      </c>
      <c r="H62" s="34" t="s">
        <v>242</v>
      </c>
      <c r="I62" s="1" t="n">
        <v>1</v>
      </c>
      <c r="J62" s="1" t="n">
        <v>1652</v>
      </c>
      <c r="K62" s="1" t="n">
        <v>1526.5</v>
      </c>
      <c r="L62" s="33" t="n">
        <v>0.607</v>
      </c>
      <c r="M62" s="1" t="n">
        <v>18.1</v>
      </c>
      <c r="N62" s="1" t="n">
        <v>0.84</v>
      </c>
      <c r="O62" s="1" t="n">
        <v>1</v>
      </c>
      <c r="P62" s="1" t="n">
        <v>1</v>
      </c>
      <c r="Q62" s="1" t="n">
        <v>1</v>
      </c>
      <c r="R62" s="1" t="n">
        <v>1.15</v>
      </c>
      <c r="S62" s="1" t="n">
        <v>1.1</v>
      </c>
      <c r="T62" s="1" t="n">
        <v>9.6</v>
      </c>
      <c r="U62" s="1" t="n">
        <v>-6.6</v>
      </c>
      <c r="V62" s="1" t="n">
        <v>1661.6</v>
      </c>
      <c r="W62" s="1" t="n">
        <v>1519.9</v>
      </c>
    </row>
    <row r="63" customFormat="false" ht="15" hidden="false" customHeight="false" outlineLevel="0" collapsed="false">
      <c r="A63" s="1" t="n">
        <v>62</v>
      </c>
      <c r="B63" s="31" t="s">
        <v>1669</v>
      </c>
      <c r="C63" s="1" t="s">
        <v>33</v>
      </c>
      <c r="D63" s="1" t="s">
        <v>158</v>
      </c>
      <c r="E63" s="1" t="s">
        <v>134</v>
      </c>
      <c r="F63" s="1" t="n">
        <v>2</v>
      </c>
      <c r="G63" s="1" t="n">
        <v>0</v>
      </c>
      <c r="H63" s="34" t="s">
        <v>242</v>
      </c>
      <c r="I63" s="1" t="n">
        <v>2</v>
      </c>
      <c r="J63" s="1" t="n">
        <v>1588.3</v>
      </c>
      <c r="K63" s="1" t="n">
        <v>1592</v>
      </c>
      <c r="L63" s="33" t="n">
        <v>0.423</v>
      </c>
      <c r="M63" s="1" t="n">
        <v>24.4</v>
      </c>
      <c r="N63" s="1" t="n">
        <v>1.01</v>
      </c>
      <c r="O63" s="1" t="n">
        <v>1</v>
      </c>
      <c r="P63" s="1" t="n">
        <v>1.15</v>
      </c>
      <c r="Q63" s="1" t="n">
        <v>1</v>
      </c>
      <c r="R63" s="1" t="n">
        <v>1.15</v>
      </c>
      <c r="S63" s="1" t="n">
        <v>1.2</v>
      </c>
      <c r="T63" s="1" t="n">
        <v>20.7</v>
      </c>
      <c r="U63" s="1" t="n">
        <v>-12.7</v>
      </c>
      <c r="V63" s="1" t="n">
        <v>1609.1</v>
      </c>
      <c r="W63" s="1" t="n">
        <v>1579.3</v>
      </c>
    </row>
    <row r="64" customFormat="false" ht="15" hidden="false" customHeight="false" outlineLevel="0" collapsed="false">
      <c r="A64" s="1" t="n">
        <v>63</v>
      </c>
      <c r="B64" s="31" t="s">
        <v>1670</v>
      </c>
      <c r="C64" s="1" t="s">
        <v>29</v>
      </c>
      <c r="D64" s="1" t="s">
        <v>122</v>
      </c>
      <c r="E64" s="1" t="s">
        <v>121</v>
      </c>
      <c r="F64" s="1" t="n">
        <v>1</v>
      </c>
      <c r="G64" s="1" t="n">
        <v>1</v>
      </c>
      <c r="H64" s="35" t="s">
        <v>239</v>
      </c>
      <c r="I64" s="1" t="n">
        <v>0</v>
      </c>
      <c r="J64" s="1" t="n">
        <v>1582.4</v>
      </c>
      <c r="K64" s="1" t="n">
        <v>1530.6</v>
      </c>
      <c r="L64" s="33" t="n">
        <v>0.503</v>
      </c>
      <c r="M64" s="1" t="n">
        <v>20.5</v>
      </c>
      <c r="N64" s="1" t="n">
        <v>1</v>
      </c>
      <c r="O64" s="1" t="n">
        <v>0.9</v>
      </c>
      <c r="P64" s="1" t="n">
        <v>1</v>
      </c>
      <c r="Q64" s="1" t="n">
        <v>1</v>
      </c>
      <c r="R64" s="1" t="n">
        <v>1</v>
      </c>
      <c r="S64" s="1" t="n">
        <v>0.5</v>
      </c>
      <c r="T64" s="1" t="n">
        <v>0</v>
      </c>
      <c r="U64" s="1" t="n">
        <v>0.1</v>
      </c>
      <c r="V64" s="1" t="n">
        <v>1582.4</v>
      </c>
      <c r="W64" s="1" t="n">
        <v>1530.6</v>
      </c>
    </row>
    <row r="65" customFormat="false" ht="15" hidden="false" customHeight="false" outlineLevel="0" collapsed="false">
      <c r="A65" s="1" t="n">
        <v>64</v>
      </c>
      <c r="B65" s="31" t="s">
        <v>1670</v>
      </c>
      <c r="C65" s="1" t="s">
        <v>32</v>
      </c>
      <c r="D65" s="1" t="s">
        <v>183</v>
      </c>
      <c r="E65" s="1" t="s">
        <v>212</v>
      </c>
      <c r="F65" s="1" t="n">
        <v>0</v>
      </c>
      <c r="G65" s="1" t="n">
        <v>0</v>
      </c>
      <c r="H65" s="35" t="s">
        <v>239</v>
      </c>
      <c r="I65" s="1" t="n">
        <v>0</v>
      </c>
      <c r="J65" s="1" t="n">
        <v>1538.3</v>
      </c>
      <c r="K65" s="1" t="n">
        <v>1400</v>
      </c>
      <c r="L65" s="33" t="n">
        <v>0.624</v>
      </c>
      <c r="M65" s="1" t="n">
        <v>20.5</v>
      </c>
      <c r="N65" s="1" t="n">
        <v>1</v>
      </c>
      <c r="O65" s="1" t="n">
        <v>0.9</v>
      </c>
      <c r="P65" s="1" t="n">
        <v>1</v>
      </c>
      <c r="Q65" s="1" t="n">
        <v>1</v>
      </c>
      <c r="R65" s="1" t="n">
        <v>1</v>
      </c>
      <c r="S65" s="1" t="n">
        <v>0.5</v>
      </c>
      <c r="T65" s="1" t="n">
        <v>-2.2</v>
      </c>
      <c r="U65" s="1" t="n">
        <v>2.9</v>
      </c>
      <c r="V65" s="1" t="n">
        <v>1536.1</v>
      </c>
      <c r="W65" s="1" t="n">
        <v>1402.9</v>
      </c>
    </row>
    <row r="66" customFormat="false" ht="15" hidden="false" customHeight="false" outlineLevel="0" collapsed="false">
      <c r="A66" s="1" t="n">
        <v>65</v>
      </c>
      <c r="B66" s="31" t="s">
        <v>1671</v>
      </c>
      <c r="C66" s="1" t="s">
        <v>31</v>
      </c>
      <c r="D66" s="1" t="s">
        <v>178</v>
      </c>
      <c r="E66" s="1" t="s">
        <v>169</v>
      </c>
      <c r="F66" s="1" t="n">
        <v>2</v>
      </c>
      <c r="G66" s="1" t="n">
        <v>0</v>
      </c>
      <c r="H66" s="34" t="s">
        <v>242</v>
      </c>
      <c r="I66" s="1" t="n">
        <v>2</v>
      </c>
      <c r="J66" s="1" t="n">
        <v>1609.1</v>
      </c>
      <c r="K66" s="1" t="n">
        <v>1635</v>
      </c>
      <c r="L66" s="33" t="n">
        <v>0.392</v>
      </c>
      <c r="M66" s="1" t="n">
        <v>25.7</v>
      </c>
      <c r="N66" s="1" t="n">
        <v>1.06</v>
      </c>
      <c r="O66" s="1" t="n">
        <v>1</v>
      </c>
      <c r="P66" s="1" t="n">
        <v>1.15</v>
      </c>
      <c r="Q66" s="1" t="n">
        <v>1</v>
      </c>
      <c r="R66" s="1" t="n">
        <v>1.15</v>
      </c>
      <c r="S66" s="1" t="n">
        <v>1.2</v>
      </c>
      <c r="T66" s="1" t="n">
        <v>22.7</v>
      </c>
      <c r="U66" s="1" t="n">
        <v>-14.1</v>
      </c>
      <c r="V66" s="1" t="n">
        <v>1631.8</v>
      </c>
      <c r="W66" s="1" t="n">
        <v>1620.9</v>
      </c>
    </row>
    <row r="67" customFormat="false" ht="15" hidden="false" customHeight="false" outlineLevel="0" collapsed="false">
      <c r="A67" s="1" t="n">
        <v>66</v>
      </c>
      <c r="B67" s="31" t="s">
        <v>1671</v>
      </c>
      <c r="C67" s="1" t="s">
        <v>31</v>
      </c>
      <c r="D67" s="1" t="s">
        <v>168</v>
      </c>
      <c r="E67" s="1" t="s">
        <v>140</v>
      </c>
      <c r="F67" s="1" t="n">
        <v>1</v>
      </c>
      <c r="G67" s="1" t="n">
        <v>1</v>
      </c>
      <c r="H67" s="35" t="s">
        <v>239</v>
      </c>
      <c r="I67" s="1" t="n">
        <v>0</v>
      </c>
      <c r="J67" s="1" t="n">
        <v>1503.4</v>
      </c>
      <c r="K67" s="1" t="n">
        <v>1633.8</v>
      </c>
      <c r="L67" s="33" t="n">
        <v>0.261</v>
      </c>
      <c r="M67" s="1" t="n">
        <v>23</v>
      </c>
      <c r="N67" s="1" t="n">
        <v>1</v>
      </c>
      <c r="O67" s="1" t="n">
        <v>1.15</v>
      </c>
      <c r="P67" s="1" t="n">
        <v>1</v>
      </c>
      <c r="Q67" s="1" t="n">
        <v>1</v>
      </c>
      <c r="R67" s="1" t="n">
        <v>1</v>
      </c>
      <c r="S67" s="1" t="n">
        <v>0.5</v>
      </c>
      <c r="T67" s="1" t="n">
        <v>5.5</v>
      </c>
      <c r="U67" s="1" t="n">
        <v>-5.5</v>
      </c>
      <c r="V67" s="1" t="n">
        <v>1508.9</v>
      </c>
      <c r="W67" s="1" t="n">
        <v>1628.3</v>
      </c>
    </row>
    <row r="68" customFormat="false" ht="15" hidden="false" customHeight="false" outlineLevel="0" collapsed="false">
      <c r="A68" s="1" t="n">
        <v>67</v>
      </c>
      <c r="B68" s="31" t="s">
        <v>1672</v>
      </c>
      <c r="C68" s="1" t="s">
        <v>30</v>
      </c>
      <c r="D68" s="1" t="s">
        <v>166</v>
      </c>
      <c r="E68" s="1" t="s">
        <v>176</v>
      </c>
      <c r="F68" s="1" t="n">
        <v>2</v>
      </c>
      <c r="G68" s="1" t="n">
        <v>2</v>
      </c>
      <c r="H68" s="35" t="s">
        <v>239</v>
      </c>
      <c r="I68" s="1" t="n">
        <v>0</v>
      </c>
      <c r="J68" s="1" t="n">
        <v>1522.9</v>
      </c>
      <c r="K68" s="1" t="n">
        <v>1580.6</v>
      </c>
      <c r="L68" s="33" t="n">
        <v>0.35</v>
      </c>
      <c r="M68" s="1" t="n">
        <v>21.9</v>
      </c>
      <c r="N68" s="1" t="n">
        <v>1</v>
      </c>
      <c r="O68" s="1" t="n">
        <v>1.15</v>
      </c>
      <c r="P68" s="1" t="n">
        <v>1</v>
      </c>
      <c r="Q68" s="1" t="n">
        <v>1</v>
      </c>
      <c r="R68" s="1" t="n">
        <v>0.95</v>
      </c>
      <c r="S68" s="1" t="n">
        <v>0.5</v>
      </c>
      <c r="T68" s="1" t="n">
        <v>3.3</v>
      </c>
      <c r="U68" s="1" t="n">
        <v>-3.3</v>
      </c>
      <c r="V68" s="1" t="n">
        <v>1526.2</v>
      </c>
      <c r="W68" s="1" t="n">
        <v>1577.3</v>
      </c>
    </row>
    <row r="69" customFormat="false" ht="15" hidden="false" customHeight="false" outlineLevel="0" collapsed="false">
      <c r="A69" s="1" t="n">
        <v>68</v>
      </c>
      <c r="B69" s="31" t="s">
        <v>1672</v>
      </c>
      <c r="C69" s="1" t="s">
        <v>30</v>
      </c>
      <c r="D69" s="1" t="s">
        <v>181</v>
      </c>
      <c r="E69" s="1" t="s">
        <v>117</v>
      </c>
      <c r="F69" s="1" t="n">
        <v>5</v>
      </c>
      <c r="G69" s="1" t="n">
        <v>0</v>
      </c>
      <c r="H69" s="34" t="s">
        <v>242</v>
      </c>
      <c r="I69" s="1" t="n">
        <v>5</v>
      </c>
      <c r="J69" s="1" t="n">
        <v>1706.9</v>
      </c>
      <c r="K69" s="1" t="n">
        <v>1478.8</v>
      </c>
      <c r="L69" s="33" t="n">
        <v>0.736</v>
      </c>
      <c r="M69" s="1" t="n">
        <v>22.5</v>
      </c>
      <c r="N69" s="1" t="n">
        <v>0.71</v>
      </c>
      <c r="O69" s="1" t="n">
        <v>1</v>
      </c>
      <c r="P69" s="1" t="n">
        <v>1.5</v>
      </c>
      <c r="Q69" s="1" t="n">
        <v>1</v>
      </c>
      <c r="R69" s="1" t="n">
        <v>1.15</v>
      </c>
      <c r="S69" s="1" t="n">
        <v>1.3</v>
      </c>
      <c r="T69" s="1" t="n">
        <v>13.9</v>
      </c>
      <c r="U69" s="1" t="n">
        <v>-5.4</v>
      </c>
      <c r="V69" s="1" t="n">
        <v>1720.8</v>
      </c>
      <c r="W69" s="1" t="n">
        <v>1473.4</v>
      </c>
    </row>
    <row r="70" customFormat="false" ht="15" hidden="false" customHeight="false" outlineLevel="0" collapsed="false">
      <c r="A70" s="1" t="n">
        <v>69</v>
      </c>
      <c r="B70" s="31" t="s">
        <v>1673</v>
      </c>
      <c r="C70" s="1" t="s">
        <v>33</v>
      </c>
      <c r="D70" s="1" t="s">
        <v>144</v>
      </c>
      <c r="E70" s="1" t="s">
        <v>149</v>
      </c>
      <c r="F70" s="1" t="n">
        <v>1</v>
      </c>
      <c r="G70" s="1" t="n">
        <v>0</v>
      </c>
      <c r="H70" s="34" t="s">
        <v>242</v>
      </c>
      <c r="I70" s="1" t="n">
        <v>1</v>
      </c>
      <c r="J70" s="1" t="n">
        <v>1630</v>
      </c>
      <c r="K70" s="1" t="n">
        <v>1656.2</v>
      </c>
      <c r="L70" s="33" t="n">
        <v>0.392</v>
      </c>
      <c r="M70" s="1" t="n">
        <v>22.9</v>
      </c>
      <c r="N70" s="1" t="n">
        <v>1.07</v>
      </c>
      <c r="O70" s="1" t="n">
        <v>1</v>
      </c>
      <c r="P70" s="1" t="n">
        <v>1</v>
      </c>
      <c r="Q70" s="1" t="n">
        <v>1</v>
      </c>
      <c r="R70" s="1" t="n">
        <v>1.15</v>
      </c>
      <c r="S70" s="1" t="n">
        <v>1.1</v>
      </c>
      <c r="T70" s="1" t="n">
        <v>17.4</v>
      </c>
      <c r="U70" s="1" t="n">
        <v>-13</v>
      </c>
      <c r="V70" s="1" t="n">
        <v>1647.4</v>
      </c>
      <c r="W70" s="1" t="n">
        <v>1643.3</v>
      </c>
    </row>
    <row r="71" customFormat="false" ht="15" hidden="false" customHeight="false" outlineLevel="0" collapsed="false">
      <c r="A71" s="1" t="n">
        <v>70</v>
      </c>
      <c r="B71" s="31" t="s">
        <v>1673</v>
      </c>
      <c r="C71" s="1" t="s">
        <v>31</v>
      </c>
      <c r="D71" s="1" t="s">
        <v>177</v>
      </c>
      <c r="E71" s="1" t="s">
        <v>139</v>
      </c>
      <c r="F71" s="1" t="n">
        <v>2</v>
      </c>
      <c r="G71" s="1" t="n">
        <v>0</v>
      </c>
      <c r="H71" s="34" t="s">
        <v>242</v>
      </c>
      <c r="I71" s="1" t="n">
        <v>2</v>
      </c>
      <c r="J71" s="1" t="n">
        <v>1662.9</v>
      </c>
      <c r="K71" s="1" t="n">
        <v>1530.8</v>
      </c>
      <c r="L71" s="33" t="n">
        <v>0.616</v>
      </c>
      <c r="M71" s="1" t="n">
        <v>20.2</v>
      </c>
      <c r="N71" s="1" t="n">
        <v>0.83</v>
      </c>
      <c r="O71" s="1" t="n">
        <v>1</v>
      </c>
      <c r="P71" s="1" t="n">
        <v>1.15</v>
      </c>
      <c r="Q71" s="1" t="n">
        <v>1</v>
      </c>
      <c r="R71" s="1" t="n">
        <v>1.15</v>
      </c>
      <c r="S71" s="1" t="n">
        <v>1.2</v>
      </c>
      <c r="T71" s="1" t="n">
        <v>12.9</v>
      </c>
      <c r="U71" s="1" t="n">
        <v>-7</v>
      </c>
      <c r="V71" s="1" t="n">
        <v>1675.8</v>
      </c>
      <c r="W71" s="1" t="n">
        <v>1523.8</v>
      </c>
    </row>
    <row r="72" customFormat="false" ht="15" hidden="false" customHeight="false" outlineLevel="0" collapsed="false">
      <c r="A72" s="1" t="n">
        <v>71</v>
      </c>
      <c r="B72" s="31" t="s">
        <v>1673</v>
      </c>
      <c r="C72" s="1" t="s">
        <v>31</v>
      </c>
      <c r="D72" s="1" t="s">
        <v>24</v>
      </c>
      <c r="E72" s="1" t="s">
        <v>213</v>
      </c>
      <c r="F72" s="1" t="n">
        <v>1</v>
      </c>
      <c r="G72" s="1" t="n">
        <v>1</v>
      </c>
      <c r="H72" s="35" t="s">
        <v>239</v>
      </c>
      <c r="I72" s="1" t="n">
        <v>0</v>
      </c>
      <c r="J72" s="1" t="n">
        <v>1704.6</v>
      </c>
      <c r="K72" s="1" t="n">
        <v>1400</v>
      </c>
      <c r="L72" s="33" t="n">
        <v>0.812</v>
      </c>
      <c r="M72" s="1" t="n">
        <v>20.5</v>
      </c>
      <c r="N72" s="1" t="n">
        <v>1</v>
      </c>
      <c r="O72" s="1" t="n">
        <v>0.9</v>
      </c>
      <c r="P72" s="1" t="n">
        <v>1</v>
      </c>
      <c r="Q72" s="1" t="n">
        <v>1</v>
      </c>
      <c r="R72" s="1" t="n">
        <v>1</v>
      </c>
      <c r="S72" s="1" t="n">
        <v>0.5</v>
      </c>
      <c r="T72" s="1" t="n">
        <v>-5.6</v>
      </c>
      <c r="U72" s="1" t="n">
        <v>7.2</v>
      </c>
      <c r="V72" s="1" t="n">
        <v>1699</v>
      </c>
      <c r="W72" s="1" t="n">
        <v>1407.2</v>
      </c>
    </row>
    <row r="73" customFormat="false" ht="15" hidden="false" customHeight="false" outlineLevel="0" collapsed="false">
      <c r="A73" s="1" t="n">
        <v>72</v>
      </c>
      <c r="B73" s="31" t="s">
        <v>1674</v>
      </c>
      <c r="C73" s="1" t="s">
        <v>30</v>
      </c>
      <c r="D73" s="1" t="s">
        <v>200</v>
      </c>
      <c r="E73" s="1" t="s">
        <v>18</v>
      </c>
      <c r="F73" s="1" t="n">
        <v>0</v>
      </c>
      <c r="G73" s="1" t="n">
        <v>3</v>
      </c>
      <c r="H73" s="32" t="s">
        <v>246</v>
      </c>
      <c r="I73" s="1" t="n">
        <v>3</v>
      </c>
      <c r="J73" s="1" t="n">
        <v>1397.4</v>
      </c>
      <c r="K73" s="1" t="n">
        <v>1744.7</v>
      </c>
      <c r="L73" s="33" t="n">
        <v>0.092</v>
      </c>
      <c r="M73" s="1" t="n">
        <v>22.1</v>
      </c>
      <c r="N73" s="1" t="n">
        <v>0.6</v>
      </c>
      <c r="O73" s="1" t="n">
        <v>1.35</v>
      </c>
      <c r="P73" s="1" t="n">
        <v>1.3</v>
      </c>
      <c r="Q73" s="1" t="n">
        <v>1</v>
      </c>
      <c r="R73" s="1" t="n">
        <v>0.95</v>
      </c>
      <c r="S73" s="1" t="n">
        <v>0</v>
      </c>
      <c r="T73" s="1" t="n">
        <v>-1.8</v>
      </c>
      <c r="U73" s="1" t="n">
        <v>9.5</v>
      </c>
      <c r="V73" s="1" t="n">
        <v>1395.5</v>
      </c>
      <c r="W73" s="1" t="n">
        <v>1754.2</v>
      </c>
    </row>
    <row r="74" customFormat="false" ht="15" hidden="false" customHeight="false" outlineLevel="0" collapsed="false">
      <c r="A74" s="1" t="n">
        <v>73</v>
      </c>
      <c r="B74" s="31" t="s">
        <v>1675</v>
      </c>
      <c r="C74" s="1" t="s">
        <v>31</v>
      </c>
      <c r="D74" s="1" t="s">
        <v>165</v>
      </c>
      <c r="E74" s="1" t="s">
        <v>163</v>
      </c>
      <c r="F74" s="1" t="n">
        <v>1</v>
      </c>
      <c r="G74" s="1" t="n">
        <v>1</v>
      </c>
      <c r="H74" s="35" t="s">
        <v>239</v>
      </c>
      <c r="I74" s="1" t="n">
        <v>0</v>
      </c>
      <c r="J74" s="1" t="n">
        <v>1494.4</v>
      </c>
      <c r="K74" s="1" t="n">
        <v>1500</v>
      </c>
      <c r="L74" s="33" t="n">
        <v>0.421</v>
      </c>
      <c r="M74" s="1" t="n">
        <v>23</v>
      </c>
      <c r="N74" s="1" t="n">
        <v>1</v>
      </c>
      <c r="O74" s="1" t="n">
        <v>1.15</v>
      </c>
      <c r="P74" s="1" t="n">
        <v>1</v>
      </c>
      <c r="Q74" s="1" t="n">
        <v>1</v>
      </c>
      <c r="R74" s="1" t="n">
        <v>1</v>
      </c>
      <c r="S74" s="1" t="n">
        <v>0.5</v>
      </c>
      <c r="T74" s="1" t="n">
        <v>1.8</v>
      </c>
      <c r="U74" s="1" t="n">
        <v>-1.8</v>
      </c>
      <c r="V74" s="1" t="n">
        <v>1496.2</v>
      </c>
      <c r="W74" s="1" t="n">
        <v>1498.2</v>
      </c>
    </row>
    <row r="75" customFormat="false" ht="15" hidden="false" customHeight="false" outlineLevel="0" collapsed="false">
      <c r="A75" s="1" t="n">
        <v>74</v>
      </c>
      <c r="B75" s="31" t="s">
        <v>1676</v>
      </c>
      <c r="C75" s="1" t="s">
        <v>30</v>
      </c>
      <c r="D75" s="1" t="s">
        <v>114</v>
      </c>
      <c r="E75" s="1" t="s">
        <v>167</v>
      </c>
      <c r="F75" s="1" t="n">
        <v>1</v>
      </c>
      <c r="G75" s="1" t="n">
        <v>0</v>
      </c>
      <c r="H75" s="34" t="s">
        <v>242</v>
      </c>
      <c r="I75" s="1" t="n">
        <v>1</v>
      </c>
      <c r="J75" s="1" t="n">
        <v>1685.1</v>
      </c>
      <c r="K75" s="1" t="n">
        <v>1585.4</v>
      </c>
      <c r="L75" s="33" t="n">
        <v>0.571</v>
      </c>
      <c r="M75" s="1" t="n">
        <v>18.8</v>
      </c>
      <c r="N75" s="1" t="n">
        <v>0.88</v>
      </c>
      <c r="O75" s="1" t="n">
        <v>1</v>
      </c>
      <c r="P75" s="1" t="n">
        <v>1</v>
      </c>
      <c r="Q75" s="1" t="n">
        <v>1</v>
      </c>
      <c r="R75" s="1" t="n">
        <v>1.15</v>
      </c>
      <c r="S75" s="1" t="n">
        <v>1.1</v>
      </c>
      <c r="T75" s="1" t="n">
        <v>10.7</v>
      </c>
      <c r="U75" s="1" t="n">
        <v>-7.5</v>
      </c>
      <c r="V75" s="1" t="n">
        <v>1695.8</v>
      </c>
      <c r="W75" s="1" t="n">
        <v>1577.9</v>
      </c>
    </row>
    <row r="76" customFormat="false" ht="15" hidden="false" customHeight="false" outlineLevel="0" collapsed="false">
      <c r="A76" s="1" t="n">
        <v>75</v>
      </c>
      <c r="B76" s="31" t="s">
        <v>1677</v>
      </c>
      <c r="C76" s="1" t="s">
        <v>31</v>
      </c>
      <c r="D76" s="1" t="s">
        <v>19</v>
      </c>
      <c r="E76" s="1" t="s">
        <v>146</v>
      </c>
      <c r="F76" s="1" t="n">
        <v>5</v>
      </c>
      <c r="G76" s="1" t="n">
        <v>0</v>
      </c>
      <c r="H76" s="34" t="s">
        <v>242</v>
      </c>
      <c r="I76" s="1" t="n">
        <v>5</v>
      </c>
      <c r="J76" s="1" t="n">
        <v>1732.4</v>
      </c>
      <c r="K76" s="1" t="n">
        <v>1531.8</v>
      </c>
      <c r="L76" s="33" t="n">
        <v>0.704</v>
      </c>
      <c r="M76" s="1" t="n">
        <v>23.6</v>
      </c>
      <c r="N76" s="1" t="n">
        <v>0.75</v>
      </c>
      <c r="O76" s="1" t="n">
        <v>1</v>
      </c>
      <c r="P76" s="1" t="n">
        <v>1.5</v>
      </c>
      <c r="Q76" s="1" t="n">
        <v>1</v>
      </c>
      <c r="R76" s="1" t="n">
        <v>1.15</v>
      </c>
      <c r="S76" s="1" t="n">
        <v>1.3</v>
      </c>
      <c r="T76" s="1" t="n">
        <v>15.4</v>
      </c>
      <c r="U76" s="1" t="n">
        <v>-6.3</v>
      </c>
      <c r="V76" s="1" t="n">
        <v>1747.8</v>
      </c>
      <c r="W76" s="1" t="n">
        <v>1525.5</v>
      </c>
    </row>
    <row r="77" customFormat="false" ht="15" hidden="false" customHeight="false" outlineLevel="0" collapsed="false">
      <c r="A77" s="1" t="n">
        <v>76</v>
      </c>
      <c r="B77" s="31" t="s">
        <v>1678</v>
      </c>
      <c r="C77" s="1" t="s">
        <v>29</v>
      </c>
      <c r="D77" s="1" t="s">
        <v>132</v>
      </c>
      <c r="E77" s="1" t="s">
        <v>21</v>
      </c>
      <c r="F77" s="1" t="n">
        <v>2</v>
      </c>
      <c r="G77" s="1" t="n">
        <v>3</v>
      </c>
      <c r="H77" s="32" t="s">
        <v>246</v>
      </c>
      <c r="I77" s="1" t="n">
        <v>1</v>
      </c>
      <c r="J77" s="1" t="n">
        <v>1662.4</v>
      </c>
      <c r="K77" s="1" t="n">
        <v>1734.6</v>
      </c>
      <c r="L77" s="33" t="n">
        <v>0.331</v>
      </c>
      <c r="M77" s="1" t="n">
        <v>23.3</v>
      </c>
      <c r="N77" s="1" t="n">
        <v>0.91</v>
      </c>
      <c r="O77" s="1" t="n">
        <v>1.35</v>
      </c>
      <c r="P77" s="1" t="n">
        <v>1</v>
      </c>
      <c r="Q77" s="1" t="n">
        <v>1</v>
      </c>
      <c r="R77" s="1" t="n">
        <v>0.95</v>
      </c>
      <c r="S77" s="1" t="n">
        <v>0</v>
      </c>
      <c r="T77" s="1" t="n">
        <v>-7.7</v>
      </c>
      <c r="U77" s="1" t="n">
        <v>10.1</v>
      </c>
      <c r="V77" s="1" t="n">
        <v>1654.7</v>
      </c>
      <c r="W77" s="1" t="n">
        <v>1744.7</v>
      </c>
    </row>
    <row r="78" customFormat="false" ht="15" hidden="false" customHeight="false" outlineLevel="0" collapsed="false">
      <c r="A78" s="1" t="n">
        <v>77</v>
      </c>
      <c r="B78" s="31" t="s">
        <v>1679</v>
      </c>
      <c r="C78" s="1" t="s">
        <v>30</v>
      </c>
      <c r="D78" s="1" t="s">
        <v>124</v>
      </c>
      <c r="E78" s="1" t="s">
        <v>115</v>
      </c>
      <c r="F78" s="1" t="n">
        <v>1</v>
      </c>
      <c r="G78" s="1" t="n">
        <v>2</v>
      </c>
      <c r="H78" s="32" t="s">
        <v>246</v>
      </c>
      <c r="I78" s="1" t="n">
        <v>1</v>
      </c>
      <c r="J78" s="1" t="n">
        <v>1510.4</v>
      </c>
      <c r="K78" s="1" t="n">
        <v>1553.6</v>
      </c>
      <c r="L78" s="33" t="n">
        <v>0.369</v>
      </c>
      <c r="M78" s="1" t="n">
        <v>24.9</v>
      </c>
      <c r="N78" s="1" t="n">
        <v>0.95</v>
      </c>
      <c r="O78" s="1" t="n">
        <v>1.35</v>
      </c>
      <c r="P78" s="1" t="n">
        <v>1</v>
      </c>
      <c r="Q78" s="1" t="n">
        <v>1</v>
      </c>
      <c r="R78" s="1" t="n">
        <v>0.95</v>
      </c>
      <c r="S78" s="1" t="n">
        <v>0</v>
      </c>
      <c r="T78" s="1" t="n">
        <v>-9</v>
      </c>
      <c r="U78" s="1" t="n">
        <v>12</v>
      </c>
      <c r="V78" s="1" t="n">
        <v>1501.5</v>
      </c>
      <c r="W78" s="1" t="n">
        <v>1565.6</v>
      </c>
    </row>
    <row r="79" customFormat="false" ht="15" hidden="false" customHeight="false" outlineLevel="0" collapsed="false">
      <c r="A79" s="1" t="n">
        <v>78</v>
      </c>
      <c r="B79" s="31" t="s">
        <v>1680</v>
      </c>
      <c r="C79" s="1" t="s">
        <v>30</v>
      </c>
      <c r="D79" s="1" t="s">
        <v>118</v>
      </c>
      <c r="E79" s="1" t="s">
        <v>116</v>
      </c>
      <c r="F79" s="1" t="n">
        <v>1</v>
      </c>
      <c r="G79" s="1" t="n">
        <v>1</v>
      </c>
      <c r="H79" s="35" t="s">
        <v>239</v>
      </c>
      <c r="I79" s="1" t="n">
        <v>0</v>
      </c>
      <c r="J79" s="1" t="n">
        <v>1572.6</v>
      </c>
      <c r="K79" s="1" t="n">
        <v>1630.2</v>
      </c>
      <c r="L79" s="33" t="n">
        <v>0.35</v>
      </c>
      <c r="M79" s="1" t="n">
        <v>23</v>
      </c>
      <c r="N79" s="1" t="n">
        <v>1</v>
      </c>
      <c r="O79" s="1" t="n">
        <v>1.15</v>
      </c>
      <c r="P79" s="1" t="n">
        <v>1</v>
      </c>
      <c r="Q79" s="1" t="n">
        <v>1</v>
      </c>
      <c r="R79" s="1" t="n">
        <v>1</v>
      </c>
      <c r="S79" s="1" t="n">
        <v>0.5</v>
      </c>
      <c r="T79" s="1" t="n">
        <v>3.5</v>
      </c>
      <c r="U79" s="1" t="n">
        <v>-3.5</v>
      </c>
      <c r="V79" s="1" t="n">
        <v>1576.1</v>
      </c>
      <c r="W79" s="1" t="n">
        <v>1626.8</v>
      </c>
    </row>
    <row r="80" customFormat="false" ht="15" hidden="false" customHeight="false" outlineLevel="0" collapsed="false">
      <c r="A80" s="1" t="n">
        <v>79</v>
      </c>
      <c r="B80" s="31" t="s">
        <v>1681</v>
      </c>
      <c r="C80" s="1" t="s">
        <v>31</v>
      </c>
      <c r="D80" s="1" t="s">
        <v>210</v>
      </c>
      <c r="E80" s="1" t="s">
        <v>209</v>
      </c>
      <c r="F80" s="1" t="n">
        <v>3</v>
      </c>
      <c r="G80" s="1" t="n">
        <v>2</v>
      </c>
      <c r="H80" s="34" t="s">
        <v>242</v>
      </c>
      <c r="I80" s="1" t="n">
        <v>1</v>
      </c>
      <c r="J80" s="1" t="n">
        <v>1437.9</v>
      </c>
      <c r="K80" s="1" t="n">
        <v>1398.1</v>
      </c>
      <c r="L80" s="33" t="n">
        <v>0.485</v>
      </c>
      <c r="M80" s="1" t="n">
        <v>18.1</v>
      </c>
      <c r="N80" s="1" t="n">
        <v>0.95</v>
      </c>
      <c r="O80" s="1" t="n">
        <v>1</v>
      </c>
      <c r="P80" s="1" t="n">
        <v>1</v>
      </c>
      <c r="Q80" s="1" t="n">
        <v>1</v>
      </c>
      <c r="R80" s="1" t="n">
        <v>0.95</v>
      </c>
      <c r="S80" s="1" t="n">
        <v>1.1</v>
      </c>
      <c r="T80" s="1" t="n">
        <v>11.1</v>
      </c>
      <c r="U80" s="1" t="n">
        <v>-9.3</v>
      </c>
      <c r="V80" s="1" t="n">
        <v>1449</v>
      </c>
      <c r="W80" s="1" t="n">
        <v>1388.8</v>
      </c>
    </row>
    <row r="81" customFormat="false" ht="15" hidden="false" customHeight="false" outlineLevel="0" collapsed="false">
      <c r="A81" s="1" t="n">
        <v>80</v>
      </c>
      <c r="B81" s="31" t="s">
        <v>1682</v>
      </c>
      <c r="C81" s="1" t="s">
        <v>30</v>
      </c>
      <c r="D81" s="1" t="s">
        <v>208</v>
      </c>
      <c r="E81" s="1" t="s">
        <v>203</v>
      </c>
      <c r="F81" s="1" t="n">
        <v>2</v>
      </c>
      <c r="G81" s="1" t="n">
        <v>0</v>
      </c>
      <c r="H81" s="34" t="s">
        <v>242</v>
      </c>
      <c r="I81" s="1" t="n">
        <v>2</v>
      </c>
      <c r="J81" s="1" t="n">
        <v>1414</v>
      </c>
      <c r="K81" s="1" t="n">
        <v>1393.4</v>
      </c>
      <c r="L81" s="33" t="n">
        <v>0.458</v>
      </c>
      <c r="M81" s="1" t="n">
        <v>23.5</v>
      </c>
      <c r="N81" s="1" t="n">
        <v>0.97</v>
      </c>
      <c r="O81" s="1" t="n">
        <v>1</v>
      </c>
      <c r="P81" s="1" t="n">
        <v>1.15</v>
      </c>
      <c r="Q81" s="1" t="n">
        <v>1</v>
      </c>
      <c r="R81" s="1" t="n">
        <v>1.15</v>
      </c>
      <c r="S81" s="1" t="n">
        <v>1.2</v>
      </c>
      <c r="T81" s="1" t="n">
        <v>19.1</v>
      </c>
      <c r="U81" s="1" t="n">
        <v>-11.5</v>
      </c>
      <c r="V81" s="1" t="n">
        <v>1433.1</v>
      </c>
      <c r="W81" s="1" t="n">
        <v>1381.9</v>
      </c>
    </row>
    <row r="82" customFormat="false" ht="15" hidden="false" customHeight="false" outlineLevel="0" collapsed="false">
      <c r="A82" s="1" t="n">
        <v>81</v>
      </c>
      <c r="B82" s="31" t="s">
        <v>1683</v>
      </c>
      <c r="C82" s="1" t="s">
        <v>32</v>
      </c>
      <c r="D82" s="1" t="s">
        <v>212</v>
      </c>
      <c r="E82" s="1" t="s">
        <v>198</v>
      </c>
      <c r="F82" s="1" t="n">
        <v>0</v>
      </c>
      <c r="G82" s="1" t="n">
        <v>2</v>
      </c>
      <c r="H82" s="32" t="s">
        <v>246</v>
      </c>
      <c r="I82" s="1" t="n">
        <v>2</v>
      </c>
      <c r="J82" s="1" t="n">
        <v>1402.9</v>
      </c>
      <c r="K82" s="1" t="n">
        <v>1507.3</v>
      </c>
      <c r="L82" s="33" t="n">
        <v>0.291</v>
      </c>
      <c r="M82" s="1" t="n">
        <v>28.3</v>
      </c>
      <c r="N82" s="1" t="n">
        <v>0.87</v>
      </c>
      <c r="O82" s="1" t="n">
        <v>1.35</v>
      </c>
      <c r="P82" s="1" t="n">
        <v>1.15</v>
      </c>
      <c r="Q82" s="1" t="n">
        <v>1</v>
      </c>
      <c r="R82" s="1" t="n">
        <v>0.95</v>
      </c>
      <c r="S82" s="1" t="n">
        <v>0</v>
      </c>
      <c r="T82" s="1" t="n">
        <v>-7.5</v>
      </c>
      <c r="U82" s="1" t="n">
        <v>15.3</v>
      </c>
      <c r="V82" s="1" t="n">
        <v>1395.4</v>
      </c>
      <c r="W82" s="1" t="n">
        <v>1522.6</v>
      </c>
    </row>
    <row r="83" customFormat="false" ht="15" hidden="false" customHeight="false" outlineLevel="0" collapsed="false">
      <c r="A83" s="1" t="n">
        <v>82</v>
      </c>
      <c r="B83" s="31" t="s">
        <v>1684</v>
      </c>
      <c r="C83" s="1" t="s">
        <v>31</v>
      </c>
      <c r="D83" s="1" t="s">
        <v>174</v>
      </c>
      <c r="E83" s="1" t="s">
        <v>145</v>
      </c>
      <c r="F83" s="1" t="n">
        <v>0</v>
      </c>
      <c r="G83" s="1" t="n">
        <v>2</v>
      </c>
      <c r="H83" s="32" t="s">
        <v>246</v>
      </c>
      <c r="I83" s="1" t="n">
        <v>2</v>
      </c>
      <c r="J83" s="1" t="n">
        <v>1501.4</v>
      </c>
      <c r="K83" s="1" t="n">
        <v>1621.1</v>
      </c>
      <c r="L83" s="33" t="n">
        <v>0.273</v>
      </c>
      <c r="M83" s="1" t="n">
        <v>27.7</v>
      </c>
      <c r="N83" s="1" t="n">
        <v>0.85</v>
      </c>
      <c r="O83" s="1" t="n">
        <v>1.35</v>
      </c>
      <c r="P83" s="1" t="n">
        <v>1.15</v>
      </c>
      <c r="Q83" s="1" t="n">
        <v>1</v>
      </c>
      <c r="R83" s="1" t="n">
        <v>0.95</v>
      </c>
      <c r="S83" s="1" t="n">
        <v>0</v>
      </c>
      <c r="T83" s="1" t="n">
        <v>-6.9</v>
      </c>
      <c r="U83" s="1" t="n">
        <v>14.4</v>
      </c>
      <c r="V83" s="1" t="n">
        <v>1494.5</v>
      </c>
      <c r="W83" s="1" t="n">
        <v>1635.5</v>
      </c>
    </row>
    <row r="84" customFormat="false" ht="15" hidden="false" customHeight="false" outlineLevel="0" collapsed="false">
      <c r="A84" s="1" t="n">
        <v>83</v>
      </c>
      <c r="B84" s="31" t="s">
        <v>1684</v>
      </c>
      <c r="C84" s="1" t="s">
        <v>33</v>
      </c>
      <c r="D84" s="1" t="s">
        <v>157</v>
      </c>
      <c r="E84" s="1" t="s">
        <v>134</v>
      </c>
      <c r="F84" s="1" t="n">
        <v>3</v>
      </c>
      <c r="G84" s="1" t="n">
        <v>1</v>
      </c>
      <c r="H84" s="34" t="s">
        <v>242</v>
      </c>
      <c r="I84" s="1" t="n">
        <v>2</v>
      </c>
      <c r="J84" s="1" t="n">
        <v>1613.3</v>
      </c>
      <c r="K84" s="1" t="n">
        <v>1579.3</v>
      </c>
      <c r="L84" s="33" t="n">
        <v>0.477</v>
      </c>
      <c r="M84" s="1" t="n">
        <v>21.5</v>
      </c>
      <c r="N84" s="1" t="n">
        <v>0.96</v>
      </c>
      <c r="O84" s="1" t="n">
        <v>1</v>
      </c>
      <c r="P84" s="1" t="n">
        <v>1.15</v>
      </c>
      <c r="Q84" s="1" t="n">
        <v>1</v>
      </c>
      <c r="R84" s="1" t="n">
        <v>1</v>
      </c>
      <c r="S84" s="1" t="n">
        <v>1.2</v>
      </c>
      <c r="T84" s="1" t="n">
        <v>15.9</v>
      </c>
      <c r="U84" s="1" t="n">
        <v>-10.9</v>
      </c>
      <c r="V84" s="1" t="n">
        <v>1629.2</v>
      </c>
      <c r="W84" s="1" t="n">
        <v>1568.3</v>
      </c>
    </row>
    <row r="85" customFormat="false" ht="15" hidden="false" customHeight="false" outlineLevel="0" collapsed="false">
      <c r="A85" s="1" t="n">
        <v>84</v>
      </c>
      <c r="B85" s="31" t="s">
        <v>1685</v>
      </c>
      <c r="C85" s="1" t="s">
        <v>30</v>
      </c>
      <c r="D85" s="1" t="s">
        <v>151</v>
      </c>
      <c r="E85" s="1" t="s">
        <v>115</v>
      </c>
      <c r="F85" s="1" t="n">
        <v>3</v>
      </c>
      <c r="G85" s="1" t="n">
        <v>0</v>
      </c>
      <c r="H85" s="34" t="s">
        <v>242</v>
      </c>
      <c r="I85" s="1" t="n">
        <v>3</v>
      </c>
      <c r="J85" s="1" t="n">
        <v>1570</v>
      </c>
      <c r="K85" s="1" t="n">
        <v>1565.6</v>
      </c>
      <c r="L85" s="33" t="n">
        <v>0.435</v>
      </c>
      <c r="M85" s="1" t="n">
        <v>27.1</v>
      </c>
      <c r="N85" s="1" t="n">
        <v>0.99</v>
      </c>
      <c r="O85" s="1" t="n">
        <v>1</v>
      </c>
      <c r="P85" s="1" t="n">
        <v>1.3</v>
      </c>
      <c r="Q85" s="1" t="n">
        <v>1</v>
      </c>
      <c r="R85" s="1" t="n">
        <v>1.15</v>
      </c>
      <c r="S85" s="1" t="n">
        <v>1.3</v>
      </c>
      <c r="T85" s="1" t="n">
        <v>25.7</v>
      </c>
      <c r="U85" s="1" t="n">
        <v>-13.9</v>
      </c>
      <c r="V85" s="1" t="n">
        <v>1595.8</v>
      </c>
      <c r="W85" s="1" t="n">
        <v>1551.7</v>
      </c>
    </row>
    <row r="86" customFormat="false" ht="15" hidden="false" customHeight="false" outlineLevel="0" collapsed="false">
      <c r="A86" s="1" t="n">
        <v>85</v>
      </c>
      <c r="B86" s="31" t="s">
        <v>1686</v>
      </c>
      <c r="C86" s="1" t="s">
        <v>29</v>
      </c>
      <c r="D86" s="1" t="s">
        <v>162</v>
      </c>
      <c r="E86" s="1" t="s">
        <v>122</v>
      </c>
      <c r="F86" s="1" t="n">
        <v>2</v>
      </c>
      <c r="G86" s="1" t="n">
        <v>0</v>
      </c>
      <c r="H86" s="34" t="s">
        <v>242</v>
      </c>
      <c r="I86" s="1" t="n">
        <v>2</v>
      </c>
      <c r="J86" s="1" t="n">
        <v>1682.4</v>
      </c>
      <c r="K86" s="1" t="n">
        <v>1582.4</v>
      </c>
      <c r="L86" s="33" t="n">
        <v>0.571</v>
      </c>
      <c r="M86" s="1" t="n">
        <v>21.1</v>
      </c>
      <c r="N86" s="1" t="n">
        <v>0.88</v>
      </c>
      <c r="O86" s="1" t="n">
        <v>1</v>
      </c>
      <c r="P86" s="1" t="n">
        <v>1.15</v>
      </c>
      <c r="Q86" s="1" t="n">
        <v>1</v>
      </c>
      <c r="R86" s="1" t="n">
        <v>1.15</v>
      </c>
      <c r="S86" s="1" t="n">
        <v>1.2</v>
      </c>
      <c r="T86" s="1" t="n">
        <v>14.5</v>
      </c>
      <c r="U86" s="1" t="n">
        <v>-8.2</v>
      </c>
      <c r="V86" s="1" t="n">
        <v>1696.9</v>
      </c>
      <c r="W86" s="1" t="n">
        <v>1574.2</v>
      </c>
    </row>
    <row r="87" customFormat="false" ht="15" hidden="false" customHeight="false" outlineLevel="0" collapsed="false">
      <c r="A87" s="1" t="n">
        <v>86</v>
      </c>
      <c r="B87" s="31" t="s">
        <v>1687</v>
      </c>
      <c r="C87" s="1" t="s">
        <v>32</v>
      </c>
      <c r="D87" s="1" t="s">
        <v>185</v>
      </c>
      <c r="E87" s="1" t="s">
        <v>199</v>
      </c>
      <c r="F87" s="1" t="n">
        <v>2</v>
      </c>
      <c r="G87" s="1" t="n">
        <v>0</v>
      </c>
      <c r="H87" s="34" t="s">
        <v>242</v>
      </c>
      <c r="I87" s="1" t="n">
        <v>2</v>
      </c>
      <c r="J87" s="1" t="n">
        <v>1567.8</v>
      </c>
      <c r="K87" s="1" t="n">
        <v>1499.9</v>
      </c>
      <c r="L87" s="33" t="n">
        <v>0.526</v>
      </c>
      <c r="M87" s="1" t="n">
        <v>22.1</v>
      </c>
      <c r="N87" s="1" t="n">
        <v>0.92</v>
      </c>
      <c r="O87" s="1" t="n">
        <v>1</v>
      </c>
      <c r="P87" s="1" t="n">
        <v>1.15</v>
      </c>
      <c r="Q87" s="1" t="n">
        <v>1</v>
      </c>
      <c r="R87" s="1" t="n">
        <v>1.15</v>
      </c>
      <c r="S87" s="1" t="n">
        <v>1.2</v>
      </c>
      <c r="T87" s="1" t="n">
        <v>16.3</v>
      </c>
      <c r="U87" s="1" t="n">
        <v>-9.5</v>
      </c>
      <c r="V87" s="1" t="n">
        <v>1584.2</v>
      </c>
      <c r="W87" s="1" t="n">
        <v>1490.4</v>
      </c>
    </row>
    <row r="88" customFormat="false" ht="15" hidden="false" customHeight="false" outlineLevel="0" collapsed="false">
      <c r="A88" s="1" t="n">
        <v>87</v>
      </c>
      <c r="B88" s="31" t="s">
        <v>1687</v>
      </c>
      <c r="C88" s="1" t="s">
        <v>32</v>
      </c>
      <c r="D88" s="1" t="s">
        <v>192</v>
      </c>
      <c r="E88" s="1" t="s">
        <v>184</v>
      </c>
      <c r="F88" s="1" t="n">
        <v>3</v>
      </c>
      <c r="G88" s="1" t="n">
        <v>3</v>
      </c>
      <c r="H88" s="35" t="s">
        <v>239</v>
      </c>
      <c r="I88" s="1" t="n">
        <v>0</v>
      </c>
      <c r="J88" s="1" t="n">
        <v>1609.1</v>
      </c>
      <c r="K88" s="1" t="n">
        <v>1661.3</v>
      </c>
      <c r="L88" s="33" t="n">
        <v>0.357</v>
      </c>
      <c r="M88" s="1" t="n">
        <v>21.9</v>
      </c>
      <c r="N88" s="1" t="n">
        <v>1</v>
      </c>
      <c r="O88" s="1" t="n">
        <v>1.15</v>
      </c>
      <c r="P88" s="1" t="n">
        <v>1</v>
      </c>
      <c r="Q88" s="1" t="n">
        <v>1</v>
      </c>
      <c r="R88" s="1" t="n">
        <v>0.95</v>
      </c>
      <c r="S88" s="1" t="n">
        <v>0.5</v>
      </c>
      <c r="T88" s="1" t="n">
        <v>3.1</v>
      </c>
      <c r="U88" s="1" t="n">
        <v>-3.1</v>
      </c>
      <c r="V88" s="1" t="n">
        <v>1612.2</v>
      </c>
      <c r="W88" s="1" t="n">
        <v>1658.1</v>
      </c>
    </row>
    <row r="89" customFormat="false" ht="15" hidden="false" customHeight="false" outlineLevel="0" collapsed="false">
      <c r="A89" s="1" t="n">
        <v>88</v>
      </c>
      <c r="B89" s="31" t="s">
        <v>1687</v>
      </c>
      <c r="C89" s="1" t="s">
        <v>32</v>
      </c>
      <c r="D89" s="1" t="s">
        <v>193</v>
      </c>
      <c r="E89" s="1" t="s">
        <v>196</v>
      </c>
      <c r="F89" s="1" t="n">
        <v>1</v>
      </c>
      <c r="G89" s="1" t="n">
        <v>3</v>
      </c>
      <c r="H89" s="32" t="s">
        <v>246</v>
      </c>
      <c r="I89" s="1" t="n">
        <v>2</v>
      </c>
      <c r="J89" s="1" t="n">
        <v>1535.4</v>
      </c>
      <c r="K89" s="1" t="n">
        <v>1674.8</v>
      </c>
      <c r="L89" s="33" t="n">
        <v>0.252</v>
      </c>
      <c r="M89" s="1" t="n">
        <v>25</v>
      </c>
      <c r="N89" s="1" t="n">
        <v>0.83</v>
      </c>
      <c r="O89" s="1" t="n">
        <v>1.35</v>
      </c>
      <c r="P89" s="1" t="n">
        <v>1.15</v>
      </c>
      <c r="Q89" s="1" t="n">
        <v>1</v>
      </c>
      <c r="R89" s="1" t="n">
        <v>0.95</v>
      </c>
      <c r="S89" s="1" t="n">
        <v>0</v>
      </c>
      <c r="T89" s="1" t="n">
        <v>-6.1</v>
      </c>
      <c r="U89" s="1" t="n">
        <v>11.6</v>
      </c>
      <c r="V89" s="1" t="n">
        <v>1529.3</v>
      </c>
      <c r="W89" s="1" t="n">
        <v>1686.3</v>
      </c>
    </row>
    <row r="90" customFormat="false" ht="15" hidden="false" customHeight="false" outlineLevel="0" collapsed="false">
      <c r="A90" s="1" t="n">
        <v>89</v>
      </c>
      <c r="B90" s="31" t="s">
        <v>1687</v>
      </c>
      <c r="C90" s="1" t="s">
        <v>32</v>
      </c>
      <c r="D90" s="1" t="s">
        <v>190</v>
      </c>
      <c r="E90" s="1" t="s">
        <v>183</v>
      </c>
      <c r="F90" s="1" t="n">
        <v>1</v>
      </c>
      <c r="G90" s="1" t="n">
        <v>0</v>
      </c>
      <c r="H90" s="34" t="s">
        <v>242</v>
      </c>
      <c r="I90" s="1" t="n">
        <v>1</v>
      </c>
      <c r="J90" s="1" t="n">
        <v>1589.1</v>
      </c>
      <c r="K90" s="1" t="n">
        <v>1536.1</v>
      </c>
      <c r="L90" s="33" t="n">
        <v>0.504</v>
      </c>
      <c r="M90" s="1" t="n">
        <v>20.1</v>
      </c>
      <c r="N90" s="1" t="n">
        <v>0.93</v>
      </c>
      <c r="O90" s="1" t="n">
        <v>1</v>
      </c>
      <c r="P90" s="1" t="n">
        <v>1</v>
      </c>
      <c r="Q90" s="1" t="n">
        <v>1</v>
      </c>
      <c r="R90" s="1" t="n">
        <v>1.15</v>
      </c>
      <c r="S90" s="1" t="n">
        <v>1.1</v>
      </c>
      <c r="T90" s="1" t="n">
        <v>12.8</v>
      </c>
      <c r="U90" s="1" t="n">
        <v>-9.3</v>
      </c>
      <c r="V90" s="1" t="n">
        <v>1601.9</v>
      </c>
      <c r="W90" s="1" t="n">
        <v>1526.8</v>
      </c>
    </row>
    <row r="91" customFormat="false" ht="15" hidden="false" customHeight="false" outlineLevel="0" collapsed="false">
      <c r="A91" s="1" t="n">
        <v>90</v>
      </c>
      <c r="B91" s="31" t="s">
        <v>1688</v>
      </c>
      <c r="C91" s="1" t="s">
        <v>29</v>
      </c>
      <c r="D91" s="1" t="s">
        <v>180</v>
      </c>
      <c r="E91" s="1" t="s">
        <v>127</v>
      </c>
      <c r="F91" s="1" t="n">
        <v>0</v>
      </c>
      <c r="G91" s="1" t="n">
        <v>1</v>
      </c>
      <c r="H91" s="32" t="s">
        <v>246</v>
      </c>
      <c r="I91" s="1" t="n">
        <v>1</v>
      </c>
      <c r="J91" s="1" t="n">
        <v>1567</v>
      </c>
      <c r="K91" s="1" t="n">
        <v>1613.1</v>
      </c>
      <c r="L91" s="33" t="n">
        <v>0.365</v>
      </c>
      <c r="M91" s="1" t="n">
        <v>27.4</v>
      </c>
      <c r="N91" s="1" t="n">
        <v>0.94</v>
      </c>
      <c r="O91" s="1" t="n">
        <v>1.35</v>
      </c>
      <c r="P91" s="1" t="n">
        <v>1</v>
      </c>
      <c r="Q91" s="1" t="n">
        <v>1</v>
      </c>
      <c r="R91" s="1" t="n">
        <v>1</v>
      </c>
      <c r="S91" s="1" t="n">
        <v>0</v>
      </c>
      <c r="T91" s="1" t="n">
        <v>-9.3</v>
      </c>
      <c r="U91" s="1" t="n">
        <v>13.6</v>
      </c>
      <c r="V91" s="1" t="n">
        <v>1557.7</v>
      </c>
      <c r="W91" s="1" t="n">
        <v>1626.7</v>
      </c>
    </row>
    <row r="92" customFormat="false" ht="15" hidden="false" customHeight="false" outlineLevel="0" collapsed="false">
      <c r="A92" s="1" t="n">
        <v>91</v>
      </c>
      <c r="B92" s="31" t="s">
        <v>1688</v>
      </c>
      <c r="C92" s="1" t="s">
        <v>29</v>
      </c>
      <c r="D92" s="1" t="s">
        <v>121</v>
      </c>
      <c r="E92" s="1" t="s">
        <v>201</v>
      </c>
      <c r="F92" s="1" t="n">
        <v>3</v>
      </c>
      <c r="G92" s="1" t="n">
        <v>2</v>
      </c>
      <c r="H92" s="34" t="s">
        <v>242</v>
      </c>
      <c r="I92" s="1" t="n">
        <v>1</v>
      </c>
      <c r="J92" s="1" t="n">
        <v>1530.6</v>
      </c>
      <c r="K92" s="1" t="n">
        <v>1415.9</v>
      </c>
      <c r="L92" s="33" t="n">
        <v>0.592</v>
      </c>
      <c r="M92" s="1" t="n">
        <v>16.3</v>
      </c>
      <c r="N92" s="1" t="n">
        <v>0.86</v>
      </c>
      <c r="O92" s="1" t="n">
        <v>1</v>
      </c>
      <c r="P92" s="1" t="n">
        <v>1</v>
      </c>
      <c r="Q92" s="1" t="n">
        <v>1</v>
      </c>
      <c r="R92" s="1" t="n">
        <v>0.95</v>
      </c>
      <c r="S92" s="1" t="n">
        <v>1.1</v>
      </c>
      <c r="T92" s="1" t="n">
        <v>8.3</v>
      </c>
      <c r="U92" s="1" t="n">
        <v>-6.6</v>
      </c>
      <c r="V92" s="1" t="n">
        <v>1538.9</v>
      </c>
      <c r="W92" s="1" t="n">
        <v>1409.3</v>
      </c>
    </row>
    <row r="93" customFormat="false" ht="15" hidden="false" customHeight="false" outlineLevel="0" collapsed="false">
      <c r="A93" s="1" t="n">
        <v>92</v>
      </c>
      <c r="B93" s="31" t="s">
        <v>1688</v>
      </c>
      <c r="C93" s="1" t="s">
        <v>29</v>
      </c>
      <c r="D93" s="1" t="s">
        <v>202</v>
      </c>
      <c r="E93" s="1" t="s">
        <v>152</v>
      </c>
      <c r="F93" s="1" t="n">
        <v>2</v>
      </c>
      <c r="G93" s="1" t="n">
        <v>1</v>
      </c>
      <c r="H93" s="34" t="s">
        <v>242</v>
      </c>
      <c r="I93" s="1" t="n">
        <v>1</v>
      </c>
      <c r="J93" s="1" t="n">
        <v>1426.3</v>
      </c>
      <c r="K93" s="1" t="n">
        <v>1618.2</v>
      </c>
      <c r="L93" s="33" t="n">
        <v>0.199</v>
      </c>
      <c r="M93" s="1" t="n">
        <v>28.9</v>
      </c>
      <c r="N93" s="1" t="n">
        <v>1.48</v>
      </c>
      <c r="O93" s="1" t="n">
        <v>1</v>
      </c>
      <c r="P93" s="1" t="n">
        <v>1</v>
      </c>
      <c r="Q93" s="1" t="n">
        <v>1</v>
      </c>
      <c r="R93" s="1" t="n">
        <v>1</v>
      </c>
      <c r="S93" s="1" t="n">
        <v>1.1</v>
      </c>
      <c r="T93" s="1" t="n">
        <v>26.7</v>
      </c>
      <c r="U93" s="1" t="n">
        <v>-22.5</v>
      </c>
      <c r="V93" s="1" t="n">
        <v>1452.9</v>
      </c>
      <c r="W93" s="1" t="n">
        <v>1595.6</v>
      </c>
    </row>
    <row r="94" customFormat="false" ht="15" hidden="false" customHeight="false" outlineLevel="0" collapsed="false">
      <c r="A94" s="1" t="n">
        <v>93</v>
      </c>
      <c r="B94" s="31" t="s">
        <v>1688</v>
      </c>
      <c r="C94" s="1" t="s">
        <v>29</v>
      </c>
      <c r="D94" s="1" t="s">
        <v>131</v>
      </c>
      <c r="E94" s="1" t="s">
        <v>128</v>
      </c>
      <c r="F94" s="1" t="n">
        <v>2</v>
      </c>
      <c r="G94" s="1" t="n">
        <v>3</v>
      </c>
      <c r="H94" s="32" t="s">
        <v>246</v>
      </c>
      <c r="I94" s="1" t="n">
        <v>1</v>
      </c>
      <c r="J94" s="1" t="n">
        <v>1550.3</v>
      </c>
      <c r="K94" s="1" t="n">
        <v>1618.4</v>
      </c>
      <c r="L94" s="33" t="n">
        <v>0.336</v>
      </c>
      <c r="M94" s="1" t="n">
        <v>23.5</v>
      </c>
      <c r="N94" s="1" t="n">
        <v>0.91</v>
      </c>
      <c r="O94" s="1" t="n">
        <v>1.35</v>
      </c>
      <c r="P94" s="1" t="n">
        <v>1</v>
      </c>
      <c r="Q94" s="1" t="n">
        <v>1</v>
      </c>
      <c r="R94" s="1" t="n">
        <v>0.95</v>
      </c>
      <c r="S94" s="1" t="n">
        <v>0</v>
      </c>
      <c r="T94" s="1" t="n">
        <v>-7.9</v>
      </c>
      <c r="U94" s="1" t="n">
        <v>10.2</v>
      </c>
      <c r="V94" s="1" t="n">
        <v>1542.4</v>
      </c>
      <c r="W94" s="1" t="n">
        <v>1628.7</v>
      </c>
    </row>
    <row r="95" customFormat="false" ht="15" hidden="false" customHeight="false" outlineLevel="0" collapsed="false">
      <c r="A95" s="1" t="n">
        <v>94</v>
      </c>
      <c r="B95" s="31" t="s">
        <v>1689</v>
      </c>
      <c r="C95" s="1" t="s">
        <v>30</v>
      </c>
      <c r="D95" s="1" t="s">
        <v>119</v>
      </c>
      <c r="E95" s="1" t="s">
        <v>182</v>
      </c>
      <c r="F95" s="1" t="n">
        <v>1</v>
      </c>
      <c r="G95" s="1" t="n">
        <v>1</v>
      </c>
      <c r="H95" s="35" t="s">
        <v>239</v>
      </c>
      <c r="I95" s="1" t="n">
        <v>0</v>
      </c>
      <c r="J95" s="1" t="n">
        <v>1547.9</v>
      </c>
      <c r="K95" s="1" t="n">
        <v>1672.1</v>
      </c>
      <c r="L95" s="33" t="n">
        <v>0.268</v>
      </c>
      <c r="M95" s="1" t="n">
        <v>23</v>
      </c>
      <c r="N95" s="1" t="n">
        <v>1</v>
      </c>
      <c r="O95" s="1" t="n">
        <v>1.15</v>
      </c>
      <c r="P95" s="1" t="n">
        <v>1</v>
      </c>
      <c r="Q95" s="1" t="n">
        <v>1</v>
      </c>
      <c r="R95" s="1" t="n">
        <v>1</v>
      </c>
      <c r="S95" s="1" t="n">
        <v>0.5</v>
      </c>
      <c r="T95" s="1" t="n">
        <v>5.3</v>
      </c>
      <c r="U95" s="1" t="n">
        <v>-5.3</v>
      </c>
      <c r="V95" s="1" t="n">
        <v>1553.2</v>
      </c>
      <c r="W95" s="1" t="n">
        <v>1666.7</v>
      </c>
    </row>
    <row r="96" customFormat="false" ht="15" hidden="false" customHeight="false" outlineLevel="0" collapsed="false">
      <c r="A96" s="1" t="n">
        <v>95</v>
      </c>
      <c r="B96" s="31" t="s">
        <v>1689</v>
      </c>
      <c r="C96" s="1" t="s">
        <v>33</v>
      </c>
      <c r="D96" s="1" t="s">
        <v>205</v>
      </c>
      <c r="E96" s="1" t="s">
        <v>144</v>
      </c>
      <c r="F96" s="1" t="n">
        <v>1</v>
      </c>
      <c r="G96" s="1" t="n">
        <v>7</v>
      </c>
      <c r="H96" s="32" t="s">
        <v>246</v>
      </c>
      <c r="I96" s="1" t="n">
        <v>6</v>
      </c>
      <c r="J96" s="1" t="n">
        <v>1451.7</v>
      </c>
      <c r="K96" s="1" t="n">
        <v>1647.4</v>
      </c>
      <c r="L96" s="33" t="n">
        <v>0.196</v>
      </c>
      <c r="M96" s="1" t="n">
        <v>29.8</v>
      </c>
      <c r="N96" s="1" t="n">
        <v>0.76</v>
      </c>
      <c r="O96" s="1" t="n">
        <v>1.35</v>
      </c>
      <c r="P96" s="1" t="n">
        <v>1.5</v>
      </c>
      <c r="Q96" s="1" t="n">
        <v>1</v>
      </c>
      <c r="R96" s="1" t="n">
        <v>0.95</v>
      </c>
      <c r="S96" s="1" t="n">
        <v>0</v>
      </c>
      <c r="T96" s="1" t="n">
        <v>-5.7</v>
      </c>
      <c r="U96" s="1" t="n">
        <v>15.2</v>
      </c>
      <c r="V96" s="1" t="n">
        <v>1446.1</v>
      </c>
      <c r="W96" s="1" t="n">
        <v>1662.5</v>
      </c>
    </row>
    <row r="97" customFormat="false" ht="15" hidden="false" customHeight="false" outlineLevel="0" collapsed="false">
      <c r="A97" s="1" t="n">
        <v>96</v>
      </c>
      <c r="B97" s="31" t="s">
        <v>1690</v>
      </c>
      <c r="C97" s="1" t="s">
        <v>32</v>
      </c>
      <c r="D97" s="1" t="s">
        <v>191</v>
      </c>
      <c r="E97" s="1" t="s">
        <v>15</v>
      </c>
      <c r="F97" s="1" t="n">
        <v>2</v>
      </c>
      <c r="G97" s="1" t="n">
        <v>3</v>
      </c>
      <c r="H97" s="32" t="s">
        <v>246</v>
      </c>
      <c r="I97" s="1" t="n">
        <v>1</v>
      </c>
      <c r="J97" s="1" t="n">
        <v>1565</v>
      </c>
      <c r="K97" s="1" t="n">
        <v>1815.9</v>
      </c>
      <c r="L97" s="33" t="n">
        <v>0.15</v>
      </c>
      <c r="M97" s="1" t="n">
        <v>17.6</v>
      </c>
      <c r="N97" s="1" t="n">
        <v>0.69</v>
      </c>
      <c r="O97" s="1" t="n">
        <v>1.35</v>
      </c>
      <c r="P97" s="1" t="n">
        <v>1</v>
      </c>
      <c r="Q97" s="1" t="n">
        <v>1</v>
      </c>
      <c r="R97" s="1" t="n">
        <v>0.95</v>
      </c>
      <c r="S97" s="1" t="n">
        <v>0</v>
      </c>
      <c r="T97" s="1" t="n">
        <v>-2.6</v>
      </c>
      <c r="U97" s="1" t="n">
        <v>4.4</v>
      </c>
      <c r="V97" s="1" t="n">
        <v>1562.3</v>
      </c>
      <c r="W97" s="1" t="n">
        <v>1820.3</v>
      </c>
    </row>
    <row r="98" customFormat="false" ht="15" hidden="false" customHeight="false" outlineLevel="0" collapsed="false">
      <c r="A98" s="1" t="n">
        <v>97</v>
      </c>
      <c r="B98" s="31" t="s">
        <v>1690</v>
      </c>
      <c r="C98" s="1" t="s">
        <v>31</v>
      </c>
      <c r="D98" s="1" t="s">
        <v>139</v>
      </c>
      <c r="E98" s="1" t="s">
        <v>24</v>
      </c>
      <c r="F98" s="1" t="n">
        <v>1</v>
      </c>
      <c r="G98" s="1" t="n">
        <v>1</v>
      </c>
      <c r="H98" s="35" t="s">
        <v>239</v>
      </c>
      <c r="I98" s="1" t="n">
        <v>0</v>
      </c>
      <c r="J98" s="1" t="n">
        <v>1523.8</v>
      </c>
      <c r="K98" s="1" t="n">
        <v>1699</v>
      </c>
      <c r="L98" s="33" t="n">
        <v>0.215</v>
      </c>
      <c r="M98" s="1" t="n">
        <v>23</v>
      </c>
      <c r="N98" s="1" t="n">
        <v>1</v>
      </c>
      <c r="O98" s="1" t="n">
        <v>1.15</v>
      </c>
      <c r="P98" s="1" t="n">
        <v>1</v>
      </c>
      <c r="Q98" s="1" t="n">
        <v>1</v>
      </c>
      <c r="R98" s="1" t="n">
        <v>1</v>
      </c>
      <c r="S98" s="1" t="n">
        <v>0.5</v>
      </c>
      <c r="T98" s="1" t="n">
        <v>6.6</v>
      </c>
      <c r="U98" s="1" t="n">
        <v>-6.6</v>
      </c>
      <c r="V98" s="1" t="n">
        <v>1530.4</v>
      </c>
      <c r="W98" s="1" t="n">
        <v>1692.4</v>
      </c>
    </row>
    <row r="99" customFormat="false" ht="15" hidden="false" customHeight="false" outlineLevel="0" collapsed="false">
      <c r="A99" s="1" t="n">
        <v>98</v>
      </c>
      <c r="B99" s="31" t="s">
        <v>1690</v>
      </c>
      <c r="C99" s="1" t="s">
        <v>31</v>
      </c>
      <c r="D99" s="1" t="s">
        <v>164</v>
      </c>
      <c r="E99" s="1" t="s">
        <v>178</v>
      </c>
      <c r="F99" s="1" t="n">
        <v>1</v>
      </c>
      <c r="G99" s="1" t="n">
        <v>0</v>
      </c>
      <c r="H99" s="34" t="s">
        <v>242</v>
      </c>
      <c r="I99" s="1" t="n">
        <v>1</v>
      </c>
      <c r="J99" s="1" t="n">
        <v>1607.5</v>
      </c>
      <c r="K99" s="1" t="n">
        <v>1631.8</v>
      </c>
      <c r="L99" s="33" t="n">
        <v>0.395</v>
      </c>
      <c r="M99" s="1" t="n">
        <v>22.8</v>
      </c>
      <c r="N99" s="1" t="n">
        <v>1.06</v>
      </c>
      <c r="O99" s="1" t="n">
        <v>1</v>
      </c>
      <c r="P99" s="1" t="n">
        <v>1</v>
      </c>
      <c r="Q99" s="1" t="n">
        <v>1</v>
      </c>
      <c r="R99" s="1" t="n">
        <v>1.15</v>
      </c>
      <c r="S99" s="1" t="n">
        <v>1.1</v>
      </c>
      <c r="T99" s="1" t="n">
        <v>17.2</v>
      </c>
      <c r="U99" s="1" t="n">
        <v>-12.8</v>
      </c>
      <c r="V99" s="1" t="n">
        <v>1624.7</v>
      </c>
      <c r="W99" s="1" t="n">
        <v>1619</v>
      </c>
    </row>
    <row r="100" customFormat="false" ht="15" hidden="false" customHeight="false" outlineLevel="0" collapsed="false">
      <c r="A100" s="1" t="n">
        <v>99</v>
      </c>
      <c r="B100" s="31" t="s">
        <v>1690</v>
      </c>
      <c r="C100" s="1" t="s">
        <v>29</v>
      </c>
      <c r="D100" s="1" t="s">
        <v>207</v>
      </c>
      <c r="E100" s="1" t="s">
        <v>132</v>
      </c>
      <c r="F100" s="1" t="n">
        <v>0</v>
      </c>
      <c r="G100" s="1" t="n">
        <v>0</v>
      </c>
      <c r="H100" s="35" t="s">
        <v>239</v>
      </c>
      <c r="I100" s="1" t="n">
        <v>0</v>
      </c>
      <c r="J100" s="1" t="n">
        <v>1428.7</v>
      </c>
      <c r="K100" s="1" t="n">
        <v>1654.7</v>
      </c>
      <c r="L100" s="33" t="n">
        <v>0.17</v>
      </c>
      <c r="M100" s="1" t="n">
        <v>23</v>
      </c>
      <c r="N100" s="1" t="n">
        <v>1</v>
      </c>
      <c r="O100" s="1" t="n">
        <v>1.15</v>
      </c>
      <c r="P100" s="1" t="n">
        <v>1</v>
      </c>
      <c r="Q100" s="1" t="n">
        <v>1</v>
      </c>
      <c r="R100" s="1" t="n">
        <v>1</v>
      </c>
      <c r="S100" s="1" t="n">
        <v>0.5</v>
      </c>
      <c r="T100" s="1" t="n">
        <v>7.6</v>
      </c>
      <c r="U100" s="1" t="n">
        <v>-7.6</v>
      </c>
      <c r="V100" s="1" t="n">
        <v>1436.3</v>
      </c>
      <c r="W100" s="1" t="n">
        <v>1647.1</v>
      </c>
    </row>
    <row r="101" customFormat="false" ht="15" hidden="false" customHeight="false" outlineLevel="0" collapsed="false">
      <c r="A101" s="1" t="n">
        <v>100</v>
      </c>
      <c r="B101" s="31" t="s">
        <v>1691</v>
      </c>
      <c r="C101" s="1" t="s">
        <v>33</v>
      </c>
      <c r="D101" s="1" t="s">
        <v>159</v>
      </c>
      <c r="E101" s="1" t="s">
        <v>154</v>
      </c>
      <c r="F101" s="1" t="n">
        <v>1</v>
      </c>
      <c r="G101" s="1" t="n">
        <v>0</v>
      </c>
      <c r="H101" s="34" t="s">
        <v>242</v>
      </c>
      <c r="I101" s="1" t="n">
        <v>1</v>
      </c>
      <c r="J101" s="1" t="n">
        <v>1519.9</v>
      </c>
      <c r="K101" s="1" t="n">
        <v>1578.3</v>
      </c>
      <c r="L101" s="33" t="n">
        <v>0.349</v>
      </c>
      <c r="M101" s="1" t="n">
        <v>24.6</v>
      </c>
      <c r="N101" s="1" t="n">
        <v>1.15</v>
      </c>
      <c r="O101" s="1" t="n">
        <v>1</v>
      </c>
      <c r="P101" s="1" t="n">
        <v>1</v>
      </c>
      <c r="Q101" s="1" t="n">
        <v>1</v>
      </c>
      <c r="R101" s="1" t="n">
        <v>1.15</v>
      </c>
      <c r="S101" s="1" t="n">
        <v>1.1</v>
      </c>
      <c r="T101" s="1" t="n">
        <v>19.8</v>
      </c>
      <c r="U101" s="1" t="n">
        <v>-14.9</v>
      </c>
      <c r="V101" s="1" t="n">
        <v>1539.7</v>
      </c>
      <c r="W101" s="1" t="n">
        <v>1563.4</v>
      </c>
    </row>
    <row r="102" customFormat="false" ht="15" hidden="false" customHeight="false" outlineLevel="0" collapsed="false">
      <c r="A102" s="1" t="n">
        <v>101</v>
      </c>
      <c r="B102" s="31" t="s">
        <v>1691</v>
      </c>
      <c r="C102" s="1" t="s">
        <v>30</v>
      </c>
      <c r="D102" s="1" t="s">
        <v>200</v>
      </c>
      <c r="E102" s="1" t="s">
        <v>166</v>
      </c>
      <c r="F102" s="1" t="n">
        <v>1</v>
      </c>
      <c r="G102" s="1" t="n">
        <v>0</v>
      </c>
      <c r="H102" s="34" t="s">
        <v>242</v>
      </c>
      <c r="I102" s="1" t="n">
        <v>1</v>
      </c>
      <c r="J102" s="1" t="n">
        <v>1395.5</v>
      </c>
      <c r="K102" s="1" t="n">
        <v>1526.2</v>
      </c>
      <c r="L102" s="33" t="n">
        <v>0.261</v>
      </c>
      <c r="M102" s="1" t="n">
        <v>28.5</v>
      </c>
      <c r="N102" s="1" t="n">
        <v>1.33</v>
      </c>
      <c r="O102" s="1" t="n">
        <v>1</v>
      </c>
      <c r="P102" s="1" t="n">
        <v>1</v>
      </c>
      <c r="Q102" s="1" t="n">
        <v>1</v>
      </c>
      <c r="R102" s="1" t="n">
        <v>1.15</v>
      </c>
      <c r="S102" s="1" t="n">
        <v>1.1</v>
      </c>
      <c r="T102" s="1" t="n">
        <v>25.6</v>
      </c>
      <c r="U102" s="1" t="n">
        <v>-19.6</v>
      </c>
      <c r="V102" s="1" t="n">
        <v>1421.1</v>
      </c>
      <c r="W102" s="1" t="n">
        <v>1506.6</v>
      </c>
    </row>
    <row r="103" customFormat="false" ht="15" hidden="false" customHeight="false" outlineLevel="0" collapsed="false">
      <c r="A103" s="1" t="n">
        <v>102</v>
      </c>
      <c r="B103" s="31" t="s">
        <v>1692</v>
      </c>
      <c r="C103" s="1" t="s">
        <v>30</v>
      </c>
      <c r="D103" s="1" t="s">
        <v>117</v>
      </c>
      <c r="E103" s="1" t="s">
        <v>124</v>
      </c>
      <c r="F103" s="1" t="n">
        <v>0</v>
      </c>
      <c r="G103" s="1" t="n">
        <v>2</v>
      </c>
      <c r="H103" s="32" t="s">
        <v>246</v>
      </c>
      <c r="I103" s="1" t="n">
        <v>2</v>
      </c>
      <c r="J103" s="1" t="n">
        <v>1473.4</v>
      </c>
      <c r="K103" s="1" t="n">
        <v>1501.5</v>
      </c>
      <c r="L103" s="33" t="n">
        <v>0.389</v>
      </c>
      <c r="M103" s="1" t="n">
        <v>31.5</v>
      </c>
      <c r="N103" s="1" t="n">
        <v>0.96</v>
      </c>
      <c r="O103" s="1" t="n">
        <v>1.35</v>
      </c>
      <c r="P103" s="1" t="n">
        <v>1.15</v>
      </c>
      <c r="Q103" s="1" t="n">
        <v>1</v>
      </c>
      <c r="R103" s="1" t="n">
        <v>0.95</v>
      </c>
      <c r="S103" s="1" t="n">
        <v>0</v>
      </c>
      <c r="T103" s="1" t="n">
        <v>-11.1</v>
      </c>
      <c r="U103" s="1" t="n">
        <v>20.3</v>
      </c>
      <c r="V103" s="1" t="n">
        <v>1462.3</v>
      </c>
      <c r="W103" s="1" t="n">
        <v>1521.8</v>
      </c>
    </row>
    <row r="104" customFormat="false" ht="15" hidden="false" customHeight="false" outlineLevel="0" collapsed="false">
      <c r="A104" s="1" t="n">
        <v>103</v>
      </c>
      <c r="B104" s="31" t="s">
        <v>1693</v>
      </c>
      <c r="C104" s="1" t="s">
        <v>31</v>
      </c>
      <c r="D104" s="1" t="s">
        <v>213</v>
      </c>
      <c r="E104" s="1" t="s">
        <v>20</v>
      </c>
      <c r="F104" s="1" t="n">
        <v>0</v>
      </c>
      <c r="G104" s="1" t="n">
        <v>1</v>
      </c>
      <c r="H104" s="32" t="s">
        <v>246</v>
      </c>
      <c r="I104" s="1" t="n">
        <v>1</v>
      </c>
      <c r="J104" s="1" t="n">
        <v>1407.2</v>
      </c>
      <c r="K104" s="1" t="n">
        <v>1734.4</v>
      </c>
      <c r="L104" s="33" t="n">
        <v>0.102</v>
      </c>
      <c r="M104" s="1" t="n">
        <v>17.4</v>
      </c>
      <c r="N104" s="1" t="n">
        <v>0.6</v>
      </c>
      <c r="O104" s="1" t="n">
        <v>1.35</v>
      </c>
      <c r="P104" s="1" t="n">
        <v>1</v>
      </c>
      <c r="Q104" s="1" t="n">
        <v>1</v>
      </c>
      <c r="R104" s="1" t="n">
        <v>1</v>
      </c>
      <c r="S104" s="1" t="n">
        <v>0</v>
      </c>
      <c r="T104" s="1" t="n">
        <v>-1.7</v>
      </c>
      <c r="U104" s="1" t="n">
        <v>3.8</v>
      </c>
      <c r="V104" s="1" t="n">
        <v>1405.5</v>
      </c>
      <c r="W104" s="1" t="n">
        <v>1738.2</v>
      </c>
    </row>
    <row r="105" customFormat="false" ht="15" hidden="false" customHeight="false" outlineLevel="0" collapsed="false">
      <c r="A105" s="1" t="n">
        <v>104</v>
      </c>
      <c r="B105" s="31" t="s">
        <v>1693</v>
      </c>
      <c r="C105" s="1" t="s">
        <v>31</v>
      </c>
      <c r="D105" s="1" t="s">
        <v>22</v>
      </c>
      <c r="E105" s="1" t="s">
        <v>168</v>
      </c>
      <c r="F105" s="1" t="n">
        <v>1</v>
      </c>
      <c r="G105" s="1" t="n">
        <v>0</v>
      </c>
      <c r="H105" s="34" t="s">
        <v>242</v>
      </c>
      <c r="I105" s="1" t="n">
        <v>1</v>
      </c>
      <c r="J105" s="1" t="n">
        <v>1728.9</v>
      </c>
      <c r="K105" s="1" t="n">
        <v>1508.9</v>
      </c>
      <c r="L105" s="33" t="n">
        <v>0.727</v>
      </c>
      <c r="M105" s="1" t="n">
        <v>15.6</v>
      </c>
      <c r="N105" s="1" t="n">
        <v>0.72</v>
      </c>
      <c r="O105" s="1" t="n">
        <v>1</v>
      </c>
      <c r="P105" s="1" t="n">
        <v>1</v>
      </c>
      <c r="Q105" s="1" t="n">
        <v>1</v>
      </c>
      <c r="R105" s="1" t="n">
        <v>1.15</v>
      </c>
      <c r="S105" s="1" t="n">
        <v>1.1</v>
      </c>
      <c r="T105" s="1" t="n">
        <v>6.2</v>
      </c>
      <c r="U105" s="1" t="n">
        <v>-4</v>
      </c>
      <c r="V105" s="1" t="n">
        <v>1735.2</v>
      </c>
      <c r="W105" s="1" t="n">
        <v>1504.9</v>
      </c>
    </row>
    <row r="106" customFormat="false" ht="15" hidden="false" customHeight="false" outlineLevel="0" collapsed="false">
      <c r="A106" s="1" t="n">
        <v>105</v>
      </c>
      <c r="B106" s="31" t="s">
        <v>1694</v>
      </c>
      <c r="C106" s="1" t="s">
        <v>33</v>
      </c>
      <c r="D106" s="1" t="s">
        <v>158</v>
      </c>
      <c r="E106" s="1" t="s">
        <v>17</v>
      </c>
      <c r="F106" s="1" t="n">
        <v>3</v>
      </c>
      <c r="G106" s="1" t="n">
        <v>6</v>
      </c>
      <c r="H106" s="32" t="s">
        <v>246</v>
      </c>
      <c r="I106" s="1" t="n">
        <v>3</v>
      </c>
      <c r="J106" s="1" t="n">
        <v>1609.1</v>
      </c>
      <c r="K106" s="1" t="n">
        <v>1795</v>
      </c>
      <c r="L106" s="33" t="n">
        <v>0.205</v>
      </c>
      <c r="M106" s="1" t="n">
        <v>25.6</v>
      </c>
      <c r="N106" s="1" t="n">
        <v>0.77</v>
      </c>
      <c r="O106" s="1" t="n">
        <v>1.35</v>
      </c>
      <c r="P106" s="1" t="n">
        <v>1.3</v>
      </c>
      <c r="Q106" s="1" t="n">
        <v>1</v>
      </c>
      <c r="R106" s="1" t="n">
        <v>0.95</v>
      </c>
      <c r="S106" s="1" t="n">
        <v>0</v>
      </c>
      <c r="T106" s="1" t="n">
        <v>-5.2</v>
      </c>
      <c r="U106" s="1" t="n">
        <v>12.9</v>
      </c>
      <c r="V106" s="1" t="n">
        <v>1603.8</v>
      </c>
      <c r="W106" s="1" t="n">
        <v>1807.9</v>
      </c>
    </row>
    <row r="107" customFormat="false" ht="15" hidden="false" customHeight="false" outlineLevel="0" collapsed="false">
      <c r="A107" s="1" t="n">
        <v>106</v>
      </c>
      <c r="B107" s="31" t="s">
        <v>1695</v>
      </c>
      <c r="C107" s="1" t="s">
        <v>30</v>
      </c>
      <c r="D107" s="1" t="s">
        <v>18</v>
      </c>
      <c r="E107" s="1" t="s">
        <v>173</v>
      </c>
      <c r="F107" s="1" t="n">
        <v>2</v>
      </c>
      <c r="G107" s="1" t="n">
        <v>1</v>
      </c>
      <c r="H107" s="34" t="s">
        <v>242</v>
      </c>
      <c r="I107" s="1" t="n">
        <v>1</v>
      </c>
      <c r="J107" s="1" t="n">
        <v>1754.2</v>
      </c>
      <c r="K107" s="1" t="n">
        <v>1520.3</v>
      </c>
      <c r="L107" s="33" t="n">
        <v>0.742</v>
      </c>
      <c r="M107" s="1" t="n">
        <v>13.8</v>
      </c>
      <c r="N107" s="1" t="n">
        <v>0.71</v>
      </c>
      <c r="O107" s="1" t="n">
        <v>1</v>
      </c>
      <c r="P107" s="1" t="n">
        <v>1</v>
      </c>
      <c r="Q107" s="1" t="n">
        <v>1</v>
      </c>
      <c r="R107" s="1" t="n">
        <v>1</v>
      </c>
      <c r="S107" s="1" t="n">
        <v>1.1</v>
      </c>
      <c r="T107" s="1" t="n">
        <v>5.1</v>
      </c>
      <c r="U107" s="1" t="n">
        <v>-3.5</v>
      </c>
      <c r="V107" s="1" t="n">
        <v>1759.3</v>
      </c>
      <c r="W107" s="1" t="n">
        <v>1516.8</v>
      </c>
    </row>
    <row r="108" customFormat="false" ht="15" hidden="false" customHeight="false" outlineLevel="0" collapsed="false">
      <c r="A108" s="1" t="n">
        <v>107</v>
      </c>
      <c r="B108" s="31" t="s">
        <v>1696</v>
      </c>
      <c r="C108" s="1" t="s">
        <v>29</v>
      </c>
      <c r="D108" s="1" t="s">
        <v>126</v>
      </c>
      <c r="E108" s="1" t="s">
        <v>137</v>
      </c>
      <c r="F108" s="1" t="n">
        <v>0</v>
      </c>
      <c r="G108" s="1" t="n">
        <v>3</v>
      </c>
      <c r="H108" s="32" t="s">
        <v>246</v>
      </c>
      <c r="I108" s="1" t="n">
        <v>3</v>
      </c>
      <c r="J108" s="1" t="n">
        <v>1628.1</v>
      </c>
      <c r="K108" s="1" t="n">
        <v>1505.7</v>
      </c>
      <c r="L108" s="33" t="n">
        <v>0.603</v>
      </c>
      <c r="M108" s="1" t="n">
        <v>45</v>
      </c>
      <c r="N108" s="1" t="n">
        <v>1.31</v>
      </c>
      <c r="O108" s="1" t="n">
        <v>1.35</v>
      </c>
      <c r="P108" s="1" t="n">
        <v>1.3</v>
      </c>
      <c r="Q108" s="1" t="n">
        <v>1</v>
      </c>
      <c r="R108" s="1" t="n">
        <v>0.95</v>
      </c>
      <c r="S108" s="1" t="n">
        <v>0</v>
      </c>
      <c r="T108" s="1" t="n">
        <v>-24.1</v>
      </c>
      <c r="U108" s="1" t="n">
        <v>45.1</v>
      </c>
      <c r="V108" s="1" t="n">
        <v>1604</v>
      </c>
      <c r="W108" s="1" t="n">
        <v>1550.9</v>
      </c>
    </row>
    <row r="109" customFormat="false" ht="15" hidden="false" customHeight="false" outlineLevel="0" collapsed="false">
      <c r="A109" s="1" t="n">
        <v>108</v>
      </c>
      <c r="B109" s="31" t="s">
        <v>1696</v>
      </c>
      <c r="C109" s="1" t="s">
        <v>29</v>
      </c>
      <c r="D109" s="1" t="s">
        <v>129</v>
      </c>
      <c r="E109" s="1" t="s">
        <v>23</v>
      </c>
      <c r="F109" s="1" t="n">
        <v>2</v>
      </c>
      <c r="G109" s="1" t="n">
        <v>1</v>
      </c>
      <c r="H109" s="34" t="s">
        <v>242</v>
      </c>
      <c r="I109" s="1" t="n">
        <v>1</v>
      </c>
      <c r="J109" s="1" t="n">
        <v>1634.6</v>
      </c>
      <c r="K109" s="1" t="n">
        <v>1714.2</v>
      </c>
      <c r="L109" s="33" t="n">
        <v>0.322</v>
      </c>
      <c r="M109" s="1" t="n">
        <v>23.4</v>
      </c>
      <c r="N109" s="1" t="n">
        <v>1.2</v>
      </c>
      <c r="O109" s="1" t="n">
        <v>1</v>
      </c>
      <c r="P109" s="1" t="n">
        <v>1</v>
      </c>
      <c r="Q109" s="1" t="n">
        <v>1</v>
      </c>
      <c r="R109" s="1" t="n">
        <v>1</v>
      </c>
      <c r="S109" s="1" t="n">
        <v>1.1</v>
      </c>
      <c r="T109" s="1" t="n">
        <v>18.7</v>
      </c>
      <c r="U109" s="1" t="n">
        <v>-15.5</v>
      </c>
      <c r="V109" s="1" t="n">
        <v>1653.3</v>
      </c>
      <c r="W109" s="1" t="n">
        <v>1698.7</v>
      </c>
    </row>
    <row r="110" customFormat="false" ht="15" hidden="false" customHeight="false" outlineLevel="0" collapsed="false">
      <c r="A110" s="1" t="n">
        <v>109</v>
      </c>
      <c r="B110" s="31" t="s">
        <v>1696</v>
      </c>
      <c r="C110" s="1" t="s">
        <v>33</v>
      </c>
      <c r="D110" s="1" t="s">
        <v>156</v>
      </c>
      <c r="E110" s="1" t="s">
        <v>171</v>
      </c>
      <c r="F110" s="1" t="n">
        <v>1</v>
      </c>
      <c r="G110" s="1" t="n">
        <v>1</v>
      </c>
      <c r="H110" s="35" t="s">
        <v>239</v>
      </c>
      <c r="I110" s="1" t="n">
        <v>0</v>
      </c>
      <c r="J110" s="1" t="n">
        <v>1526.1</v>
      </c>
      <c r="K110" s="1" t="n">
        <v>1556.3</v>
      </c>
      <c r="L110" s="33" t="n">
        <v>0.387</v>
      </c>
      <c r="M110" s="1" t="n">
        <v>23</v>
      </c>
      <c r="N110" s="1" t="n">
        <v>1</v>
      </c>
      <c r="O110" s="1" t="n">
        <v>1.15</v>
      </c>
      <c r="P110" s="1" t="n">
        <v>1</v>
      </c>
      <c r="Q110" s="1" t="n">
        <v>1</v>
      </c>
      <c r="R110" s="1" t="n">
        <v>1</v>
      </c>
      <c r="S110" s="1" t="n">
        <v>0.5</v>
      </c>
      <c r="T110" s="1" t="n">
        <v>2.6</v>
      </c>
      <c r="U110" s="1" t="n">
        <v>-2.6</v>
      </c>
      <c r="V110" s="1" t="n">
        <v>1528.7</v>
      </c>
      <c r="W110" s="1" t="n">
        <v>1553.7</v>
      </c>
    </row>
    <row r="111" customFormat="false" ht="15" hidden="false" customHeight="false" outlineLevel="0" collapsed="false">
      <c r="A111" s="1" t="n">
        <v>110</v>
      </c>
      <c r="B111" s="31" t="s">
        <v>1697</v>
      </c>
      <c r="C111" s="1" t="s">
        <v>32</v>
      </c>
      <c r="D111" s="1" t="s">
        <v>197</v>
      </c>
      <c r="E111" s="1" t="s">
        <v>187</v>
      </c>
      <c r="F111" s="1" t="n">
        <v>1</v>
      </c>
      <c r="G111" s="1" t="n">
        <v>1</v>
      </c>
      <c r="H111" s="35" t="s">
        <v>239</v>
      </c>
      <c r="I111" s="1" t="n">
        <v>0</v>
      </c>
      <c r="J111" s="1" t="n">
        <v>1563</v>
      </c>
      <c r="K111" s="1" t="n">
        <v>1588.5</v>
      </c>
      <c r="L111" s="33" t="n">
        <v>0.393</v>
      </c>
      <c r="M111" s="1" t="n">
        <v>23</v>
      </c>
      <c r="N111" s="1" t="n">
        <v>1</v>
      </c>
      <c r="O111" s="1" t="n">
        <v>1.15</v>
      </c>
      <c r="P111" s="1" t="n">
        <v>1</v>
      </c>
      <c r="Q111" s="1" t="n">
        <v>1</v>
      </c>
      <c r="R111" s="1" t="n">
        <v>1</v>
      </c>
      <c r="S111" s="1" t="n">
        <v>0.5</v>
      </c>
      <c r="T111" s="1" t="n">
        <v>2.5</v>
      </c>
      <c r="U111" s="1" t="n">
        <v>-2.5</v>
      </c>
      <c r="V111" s="1" t="n">
        <v>1565.5</v>
      </c>
      <c r="W111" s="1" t="n">
        <v>1586.1</v>
      </c>
    </row>
    <row r="112" customFormat="false" ht="15" hidden="false" customHeight="false" outlineLevel="0" collapsed="false">
      <c r="A112" s="1" t="n">
        <v>111</v>
      </c>
      <c r="B112" s="31" t="s">
        <v>1698</v>
      </c>
      <c r="C112" s="1" t="s">
        <v>30</v>
      </c>
      <c r="D112" s="1" t="s">
        <v>118</v>
      </c>
      <c r="E112" s="1" t="s">
        <v>181</v>
      </c>
      <c r="F112" s="1" t="n">
        <v>1</v>
      </c>
      <c r="G112" s="1" t="n">
        <v>1</v>
      </c>
      <c r="H112" s="35" t="s">
        <v>239</v>
      </c>
      <c r="I112" s="1" t="n">
        <v>0</v>
      </c>
      <c r="J112" s="1" t="n">
        <v>1576.1</v>
      </c>
      <c r="K112" s="1" t="n">
        <v>1720.8</v>
      </c>
      <c r="L112" s="33" t="n">
        <v>0.246</v>
      </c>
      <c r="M112" s="1" t="n">
        <v>23</v>
      </c>
      <c r="N112" s="1" t="n">
        <v>1</v>
      </c>
      <c r="O112" s="1" t="n">
        <v>1.15</v>
      </c>
      <c r="P112" s="1" t="n">
        <v>1</v>
      </c>
      <c r="Q112" s="1" t="n">
        <v>1</v>
      </c>
      <c r="R112" s="1" t="n">
        <v>1</v>
      </c>
      <c r="S112" s="1" t="n">
        <v>0.5</v>
      </c>
      <c r="T112" s="1" t="n">
        <v>5.8</v>
      </c>
      <c r="U112" s="1" t="n">
        <v>-5.8</v>
      </c>
      <c r="V112" s="1" t="n">
        <v>1581.9</v>
      </c>
      <c r="W112" s="1" t="n">
        <v>1714.9</v>
      </c>
    </row>
    <row r="113" customFormat="false" ht="15" hidden="false" customHeight="false" outlineLevel="0" collapsed="false">
      <c r="A113" s="1" t="n">
        <v>112</v>
      </c>
      <c r="B113" s="31" t="s">
        <v>1699</v>
      </c>
      <c r="C113" s="1" t="s">
        <v>33</v>
      </c>
      <c r="D113" s="1" t="s">
        <v>120</v>
      </c>
      <c r="E113" s="1" t="s">
        <v>155</v>
      </c>
      <c r="F113" s="1" t="n">
        <v>3</v>
      </c>
      <c r="G113" s="1" t="n">
        <v>1</v>
      </c>
      <c r="H113" s="34" t="s">
        <v>242</v>
      </c>
      <c r="I113" s="1" t="n">
        <v>2</v>
      </c>
      <c r="J113" s="1" t="n">
        <v>1510</v>
      </c>
      <c r="K113" s="1" t="n">
        <v>1662.7</v>
      </c>
      <c r="L113" s="33" t="n">
        <v>0.237</v>
      </c>
      <c r="M113" s="1" t="n">
        <v>31</v>
      </c>
      <c r="N113" s="1" t="n">
        <v>1.38</v>
      </c>
      <c r="O113" s="1" t="n">
        <v>1</v>
      </c>
      <c r="P113" s="1" t="n">
        <v>1.15</v>
      </c>
      <c r="Q113" s="1" t="n">
        <v>1</v>
      </c>
      <c r="R113" s="1" t="n">
        <v>1</v>
      </c>
      <c r="S113" s="1" t="n">
        <v>1.2</v>
      </c>
      <c r="T113" s="1" t="n">
        <v>30.6</v>
      </c>
      <c r="U113" s="1" t="n">
        <v>-23</v>
      </c>
      <c r="V113" s="1" t="n">
        <v>1540.6</v>
      </c>
      <c r="W113" s="1" t="n">
        <v>1639.7</v>
      </c>
    </row>
    <row r="114" customFormat="false" ht="15" hidden="false" customHeight="false" outlineLevel="0" collapsed="false">
      <c r="A114" s="1" t="n">
        <v>113</v>
      </c>
      <c r="B114" s="31" t="s">
        <v>1699</v>
      </c>
      <c r="C114" s="1" t="s">
        <v>33</v>
      </c>
      <c r="D114" s="1" t="s">
        <v>149</v>
      </c>
      <c r="E114" s="1" t="s">
        <v>161</v>
      </c>
      <c r="F114" s="1" t="n">
        <v>3</v>
      </c>
      <c r="G114" s="1" t="n">
        <v>2</v>
      </c>
      <c r="H114" s="34" t="s">
        <v>242</v>
      </c>
      <c r="I114" s="1" t="n">
        <v>1</v>
      </c>
      <c r="J114" s="1" t="n">
        <v>1643.3</v>
      </c>
      <c r="K114" s="1" t="n">
        <v>1661.6</v>
      </c>
      <c r="L114" s="33" t="n">
        <v>0.403</v>
      </c>
      <c r="M114" s="1" t="n">
        <v>19.9</v>
      </c>
      <c r="N114" s="1" t="n">
        <v>1.05</v>
      </c>
      <c r="O114" s="1" t="n">
        <v>1</v>
      </c>
      <c r="P114" s="1" t="n">
        <v>1</v>
      </c>
      <c r="Q114" s="1" t="n">
        <v>1</v>
      </c>
      <c r="R114" s="1" t="n">
        <v>0.95</v>
      </c>
      <c r="S114" s="1" t="n">
        <v>1.1</v>
      </c>
      <c r="T114" s="1" t="n">
        <v>13.9</v>
      </c>
      <c r="U114" s="1" t="n">
        <v>-11.9</v>
      </c>
      <c r="V114" s="1" t="n">
        <v>1657.1</v>
      </c>
      <c r="W114" s="1" t="n">
        <v>1649.7</v>
      </c>
    </row>
    <row r="115" customFormat="false" ht="15" hidden="false" customHeight="false" outlineLevel="0" collapsed="false">
      <c r="A115" s="1" t="n">
        <v>114</v>
      </c>
      <c r="B115" s="31" t="s">
        <v>1699</v>
      </c>
      <c r="C115" s="1" t="s">
        <v>33</v>
      </c>
      <c r="D115" s="1" t="s">
        <v>206</v>
      </c>
      <c r="E115" s="1" t="s">
        <v>204</v>
      </c>
      <c r="F115" s="1" t="n">
        <v>3</v>
      </c>
      <c r="G115" s="1" t="n">
        <v>2</v>
      </c>
      <c r="H115" s="34" t="s">
        <v>242</v>
      </c>
      <c r="I115" s="1" t="n">
        <v>1</v>
      </c>
      <c r="J115" s="1" t="n">
        <v>1389</v>
      </c>
      <c r="K115" s="1" t="n">
        <v>1393.3</v>
      </c>
      <c r="L115" s="33" t="n">
        <v>0.422</v>
      </c>
      <c r="M115" s="1" t="n">
        <v>19.2</v>
      </c>
      <c r="N115" s="1" t="n">
        <v>1.01</v>
      </c>
      <c r="O115" s="1" t="n">
        <v>1</v>
      </c>
      <c r="P115" s="1" t="n">
        <v>1</v>
      </c>
      <c r="Q115" s="1" t="n">
        <v>1</v>
      </c>
      <c r="R115" s="1" t="n">
        <v>0.95</v>
      </c>
      <c r="S115" s="1" t="n">
        <v>1.1</v>
      </c>
      <c r="T115" s="1" t="n">
        <v>13</v>
      </c>
      <c r="U115" s="1" t="n">
        <v>-11.1</v>
      </c>
      <c r="V115" s="1" t="n">
        <v>1402</v>
      </c>
      <c r="W115" s="1" t="n">
        <v>1382.2</v>
      </c>
    </row>
    <row r="116" customFormat="false" ht="15" hidden="false" customHeight="false" outlineLevel="0" collapsed="false">
      <c r="A116" s="1" t="n">
        <v>115</v>
      </c>
      <c r="B116" s="31" t="s">
        <v>1700</v>
      </c>
      <c r="C116" s="1" t="s">
        <v>29</v>
      </c>
      <c r="D116" s="1" t="s">
        <v>21</v>
      </c>
      <c r="E116" s="1" t="s">
        <v>130</v>
      </c>
      <c r="F116" s="1" t="n">
        <v>1</v>
      </c>
      <c r="G116" s="1" t="n">
        <v>0</v>
      </c>
      <c r="H116" s="34" t="s">
        <v>242</v>
      </c>
      <c r="I116" s="1" t="n">
        <v>1</v>
      </c>
      <c r="J116" s="1" t="n">
        <v>1744.7</v>
      </c>
      <c r="K116" s="1" t="n">
        <v>1713.5</v>
      </c>
      <c r="L116" s="33" t="n">
        <v>0.473</v>
      </c>
      <c r="M116" s="1" t="n">
        <v>20.7</v>
      </c>
      <c r="N116" s="1" t="n">
        <v>0.96</v>
      </c>
      <c r="O116" s="1" t="n">
        <v>1</v>
      </c>
      <c r="P116" s="1" t="n">
        <v>1</v>
      </c>
      <c r="Q116" s="1" t="n">
        <v>1</v>
      </c>
      <c r="R116" s="1" t="n">
        <v>1.15</v>
      </c>
      <c r="S116" s="1" t="n">
        <v>1.1</v>
      </c>
      <c r="T116" s="1" t="n">
        <v>13.9</v>
      </c>
      <c r="U116" s="1" t="n">
        <v>-10.1</v>
      </c>
      <c r="V116" s="1" t="n">
        <v>1758.5</v>
      </c>
      <c r="W116" s="1" t="n">
        <v>1703.4</v>
      </c>
    </row>
    <row r="117" customFormat="false" ht="15" hidden="false" customHeight="false" outlineLevel="0" collapsed="false">
      <c r="A117" s="1" t="n">
        <v>116</v>
      </c>
      <c r="B117" s="31" t="s">
        <v>1700</v>
      </c>
      <c r="C117" s="1" t="s">
        <v>32</v>
      </c>
      <c r="D117" s="1" t="s">
        <v>195</v>
      </c>
      <c r="E117" s="1" t="s">
        <v>188</v>
      </c>
      <c r="F117" s="1" t="n">
        <v>3</v>
      </c>
      <c r="G117" s="1" t="n">
        <v>0</v>
      </c>
      <c r="H117" s="34" t="s">
        <v>242</v>
      </c>
      <c r="I117" s="1" t="n">
        <v>3</v>
      </c>
      <c r="J117" s="1" t="n">
        <v>1682.3</v>
      </c>
      <c r="K117" s="1" t="n">
        <v>1556</v>
      </c>
      <c r="L117" s="33" t="n">
        <v>0.608</v>
      </c>
      <c r="M117" s="1" t="n">
        <v>23</v>
      </c>
      <c r="N117" s="1" t="n">
        <v>0.84</v>
      </c>
      <c r="O117" s="1" t="n">
        <v>1</v>
      </c>
      <c r="P117" s="1" t="n">
        <v>1.3</v>
      </c>
      <c r="Q117" s="1" t="n">
        <v>1</v>
      </c>
      <c r="R117" s="1" t="n">
        <v>1.15</v>
      </c>
      <c r="S117" s="1" t="n">
        <v>1.3</v>
      </c>
      <c r="T117" s="1" t="n">
        <v>17.4</v>
      </c>
      <c r="U117" s="1" t="n">
        <v>-8.2</v>
      </c>
      <c r="V117" s="1" t="n">
        <v>1699.7</v>
      </c>
      <c r="W117" s="1" t="n">
        <v>1547.8</v>
      </c>
    </row>
    <row r="118" customFormat="false" ht="15" hidden="false" customHeight="false" outlineLevel="0" collapsed="false">
      <c r="A118" s="1" t="n">
        <v>117</v>
      </c>
      <c r="B118" s="31" t="s">
        <v>1701</v>
      </c>
      <c r="C118" s="1" t="s">
        <v>31</v>
      </c>
      <c r="D118" s="1" t="s">
        <v>146</v>
      </c>
      <c r="E118" s="1" t="s">
        <v>140</v>
      </c>
      <c r="F118" s="1" t="n">
        <v>0</v>
      </c>
      <c r="G118" s="1" t="n">
        <v>0</v>
      </c>
      <c r="H118" s="35" t="s">
        <v>239</v>
      </c>
      <c r="I118" s="1" t="n">
        <v>0</v>
      </c>
      <c r="J118" s="1" t="n">
        <v>1525.5</v>
      </c>
      <c r="K118" s="1" t="n">
        <v>1628.3</v>
      </c>
      <c r="L118" s="33" t="n">
        <v>0.293</v>
      </c>
      <c r="M118" s="1" t="n">
        <v>23</v>
      </c>
      <c r="N118" s="1" t="n">
        <v>1</v>
      </c>
      <c r="O118" s="1" t="n">
        <v>1.15</v>
      </c>
      <c r="P118" s="1" t="n">
        <v>1</v>
      </c>
      <c r="Q118" s="1" t="n">
        <v>1</v>
      </c>
      <c r="R118" s="1" t="n">
        <v>1</v>
      </c>
      <c r="S118" s="1" t="n">
        <v>0.5</v>
      </c>
      <c r="T118" s="1" t="n">
        <v>4.8</v>
      </c>
      <c r="U118" s="1" t="n">
        <v>-4.8</v>
      </c>
      <c r="V118" s="1" t="n">
        <v>1530.2</v>
      </c>
      <c r="W118" s="1" t="n">
        <v>1623.6</v>
      </c>
    </row>
    <row r="119" customFormat="false" ht="15" hidden="false" customHeight="false" outlineLevel="0" collapsed="false">
      <c r="A119" s="1" t="n">
        <v>118</v>
      </c>
      <c r="B119" s="31" t="s">
        <v>1701</v>
      </c>
      <c r="C119" s="1" t="s">
        <v>31</v>
      </c>
      <c r="D119" s="1" t="s">
        <v>136</v>
      </c>
      <c r="E119" s="1" t="s">
        <v>177</v>
      </c>
      <c r="F119" s="1" t="n">
        <v>0</v>
      </c>
      <c r="G119" s="1" t="n">
        <v>1</v>
      </c>
      <c r="H119" s="32" t="s">
        <v>246</v>
      </c>
      <c r="I119" s="1" t="n">
        <v>1</v>
      </c>
      <c r="J119" s="1" t="n">
        <v>1545.2</v>
      </c>
      <c r="K119" s="1" t="n">
        <v>1675.8</v>
      </c>
      <c r="L119" s="33" t="n">
        <v>0.261</v>
      </c>
      <c r="M119" s="1" t="n">
        <v>24.3</v>
      </c>
      <c r="N119" s="1" t="n">
        <v>0.84</v>
      </c>
      <c r="O119" s="1" t="n">
        <v>1.35</v>
      </c>
      <c r="P119" s="1" t="n">
        <v>1</v>
      </c>
      <c r="Q119" s="1" t="n">
        <v>1</v>
      </c>
      <c r="R119" s="1" t="n">
        <v>1</v>
      </c>
      <c r="S119" s="1" t="n">
        <v>0</v>
      </c>
      <c r="T119" s="1" t="n">
        <v>-5.9</v>
      </c>
      <c r="U119" s="1" t="n">
        <v>9.4</v>
      </c>
      <c r="V119" s="1" t="n">
        <v>1539.3</v>
      </c>
      <c r="W119" s="1" t="n">
        <v>1685.2</v>
      </c>
    </row>
    <row r="120" customFormat="false" ht="15" hidden="false" customHeight="false" outlineLevel="0" collapsed="false">
      <c r="A120" s="1" t="n">
        <v>119</v>
      </c>
      <c r="B120" s="31" t="s">
        <v>1702</v>
      </c>
      <c r="C120" s="1" t="s">
        <v>30</v>
      </c>
      <c r="D120" s="1" t="s">
        <v>116</v>
      </c>
      <c r="E120" s="1" t="s">
        <v>114</v>
      </c>
      <c r="F120" s="1" t="n">
        <v>1</v>
      </c>
      <c r="G120" s="1" t="n">
        <v>2</v>
      </c>
      <c r="H120" s="32" t="s">
        <v>246</v>
      </c>
      <c r="I120" s="1" t="n">
        <v>1</v>
      </c>
      <c r="J120" s="1" t="n">
        <v>1626.8</v>
      </c>
      <c r="K120" s="1" t="n">
        <v>1695.8</v>
      </c>
      <c r="L120" s="33" t="n">
        <v>0.335</v>
      </c>
      <c r="M120" s="1" t="n">
        <v>24.1</v>
      </c>
      <c r="N120" s="1" t="n">
        <v>0.91</v>
      </c>
      <c r="O120" s="1" t="n">
        <v>1.35</v>
      </c>
      <c r="P120" s="1" t="n">
        <v>1</v>
      </c>
      <c r="Q120" s="1" t="n">
        <v>1</v>
      </c>
      <c r="R120" s="1" t="n">
        <v>0.95</v>
      </c>
      <c r="S120" s="1" t="n">
        <v>0</v>
      </c>
      <c r="T120" s="1" t="n">
        <v>-7.9</v>
      </c>
      <c r="U120" s="1" t="n">
        <v>10.7</v>
      </c>
      <c r="V120" s="1" t="n">
        <v>1618.9</v>
      </c>
      <c r="W120" s="1" t="n">
        <v>1706.5</v>
      </c>
    </row>
    <row r="121" customFormat="false" ht="15" hidden="false" customHeight="false" outlineLevel="0" collapsed="false">
      <c r="A121" s="1" t="n">
        <v>120</v>
      </c>
      <c r="B121" s="31" t="s">
        <v>1703</v>
      </c>
      <c r="C121" s="1" t="s">
        <v>30</v>
      </c>
      <c r="D121" s="1" t="s">
        <v>176</v>
      </c>
      <c r="E121" s="1" t="s">
        <v>141</v>
      </c>
      <c r="F121" s="1" t="n">
        <v>1</v>
      </c>
      <c r="G121" s="1" t="n">
        <v>0</v>
      </c>
      <c r="H121" s="34" t="s">
        <v>242</v>
      </c>
      <c r="I121" s="1" t="n">
        <v>1</v>
      </c>
      <c r="J121" s="1" t="n">
        <v>1577.3</v>
      </c>
      <c r="K121" s="1" t="n">
        <v>1603.5</v>
      </c>
      <c r="L121" s="33" t="n">
        <v>0.392</v>
      </c>
      <c r="M121" s="1" t="n">
        <v>22.9</v>
      </c>
      <c r="N121" s="1" t="n">
        <v>1.07</v>
      </c>
      <c r="O121" s="1" t="n">
        <v>1</v>
      </c>
      <c r="P121" s="1" t="n">
        <v>1</v>
      </c>
      <c r="Q121" s="1" t="n">
        <v>1</v>
      </c>
      <c r="R121" s="1" t="n">
        <v>1.15</v>
      </c>
      <c r="S121" s="1" t="n">
        <v>1.1</v>
      </c>
      <c r="T121" s="1" t="n">
        <v>17.3</v>
      </c>
      <c r="U121" s="1" t="n">
        <v>-13</v>
      </c>
      <c r="V121" s="1" t="n">
        <v>1594.7</v>
      </c>
      <c r="W121" s="1" t="n">
        <v>1590.5</v>
      </c>
    </row>
    <row r="122" customFormat="false" ht="15" hidden="false" customHeight="false" outlineLevel="0" collapsed="false">
      <c r="A122" s="1" t="n">
        <v>121</v>
      </c>
      <c r="B122" s="31" t="s">
        <v>1703</v>
      </c>
      <c r="C122" s="1" t="s">
        <v>32</v>
      </c>
      <c r="D122" s="1" t="s">
        <v>211</v>
      </c>
      <c r="E122" s="1" t="s">
        <v>189</v>
      </c>
      <c r="F122" s="1" t="n">
        <v>4</v>
      </c>
      <c r="G122" s="1" t="n">
        <v>1</v>
      </c>
      <c r="H122" s="34" t="s">
        <v>242</v>
      </c>
      <c r="I122" s="1" t="n">
        <v>3</v>
      </c>
      <c r="J122" s="1" t="n">
        <v>1439.5</v>
      </c>
      <c r="K122" s="1" t="n">
        <v>1580.2</v>
      </c>
      <c r="L122" s="33" t="n">
        <v>0.25</v>
      </c>
      <c r="M122" s="1" t="n">
        <v>34.3</v>
      </c>
      <c r="N122" s="1" t="n">
        <v>1.35</v>
      </c>
      <c r="O122" s="1" t="n">
        <v>1</v>
      </c>
      <c r="P122" s="1" t="n">
        <v>1.3</v>
      </c>
      <c r="Q122" s="1" t="n">
        <v>1</v>
      </c>
      <c r="R122" s="1" t="n">
        <v>1</v>
      </c>
      <c r="S122" s="1" t="n">
        <v>1.3</v>
      </c>
      <c r="T122" s="1" t="n">
        <v>36.9</v>
      </c>
      <c r="U122" s="1" t="n">
        <v>-25</v>
      </c>
      <c r="V122" s="1" t="n">
        <v>1476.4</v>
      </c>
      <c r="W122" s="1" t="n">
        <v>1555.2</v>
      </c>
    </row>
    <row r="123" customFormat="false" ht="15" hidden="false" customHeight="false" outlineLevel="0" collapsed="false">
      <c r="A123" s="1" t="n">
        <v>122</v>
      </c>
      <c r="B123" s="31" t="s">
        <v>1704</v>
      </c>
      <c r="C123" s="1" t="s">
        <v>29</v>
      </c>
      <c r="D123" s="1" t="s">
        <v>138</v>
      </c>
      <c r="E123" s="1" t="s">
        <v>153</v>
      </c>
      <c r="F123" s="1" t="n">
        <v>0</v>
      </c>
      <c r="G123" s="1" t="n">
        <v>3</v>
      </c>
      <c r="H123" s="32" t="s">
        <v>246</v>
      </c>
      <c r="I123" s="1" t="n">
        <v>3</v>
      </c>
      <c r="J123" s="1" t="n">
        <v>1654.2</v>
      </c>
      <c r="K123" s="1" t="n">
        <v>1630.6</v>
      </c>
      <c r="L123" s="33" t="n">
        <v>0.462</v>
      </c>
      <c r="M123" s="1" t="n">
        <v>37.7</v>
      </c>
      <c r="N123" s="1" t="n">
        <v>1.06</v>
      </c>
      <c r="O123" s="1" t="n">
        <v>1.35</v>
      </c>
      <c r="P123" s="1" t="n">
        <v>1.3</v>
      </c>
      <c r="Q123" s="1" t="n">
        <v>1</v>
      </c>
      <c r="R123" s="1" t="n">
        <v>0.95</v>
      </c>
      <c r="S123" s="1" t="n">
        <v>0</v>
      </c>
      <c r="T123" s="1" t="n">
        <v>-16.3</v>
      </c>
      <c r="U123" s="1" t="n">
        <v>30.5</v>
      </c>
      <c r="V123" s="1" t="n">
        <v>1637.9</v>
      </c>
      <c r="W123" s="1" t="n">
        <v>1661.1</v>
      </c>
    </row>
    <row r="124" customFormat="false" ht="15" hidden="false" customHeight="false" outlineLevel="0" collapsed="false">
      <c r="A124" s="1" t="n">
        <v>123</v>
      </c>
      <c r="B124" s="31" t="s">
        <v>1705</v>
      </c>
      <c r="C124" s="1" t="s">
        <v>31</v>
      </c>
      <c r="D124" s="1" t="s">
        <v>169</v>
      </c>
      <c r="E124" s="1" t="s">
        <v>163</v>
      </c>
      <c r="F124" s="1" t="n">
        <v>4</v>
      </c>
      <c r="G124" s="1" t="n">
        <v>0</v>
      </c>
      <c r="H124" s="34" t="s">
        <v>242</v>
      </c>
      <c r="I124" s="1" t="n">
        <v>4</v>
      </c>
      <c r="J124" s="1" t="n">
        <v>1620.9</v>
      </c>
      <c r="K124" s="1" t="n">
        <v>1498.2</v>
      </c>
      <c r="L124" s="33" t="n">
        <v>0.603</v>
      </c>
      <c r="M124" s="1" t="n">
        <v>26.7</v>
      </c>
      <c r="N124" s="1" t="n">
        <v>0.85</v>
      </c>
      <c r="O124" s="1" t="n">
        <v>1</v>
      </c>
      <c r="P124" s="1" t="n">
        <v>1.5</v>
      </c>
      <c r="Q124" s="1" t="n">
        <v>1</v>
      </c>
      <c r="R124" s="1" t="n">
        <v>1.15</v>
      </c>
      <c r="S124" s="1" t="n">
        <v>1.3</v>
      </c>
      <c r="T124" s="1" t="n">
        <v>20.4</v>
      </c>
      <c r="U124" s="1" t="n">
        <v>-9.6</v>
      </c>
      <c r="V124" s="1" t="n">
        <v>1641.2</v>
      </c>
      <c r="W124" s="1" t="n">
        <v>1488.6</v>
      </c>
    </row>
    <row r="125" customFormat="false" ht="15" hidden="false" customHeight="false" outlineLevel="0" collapsed="false">
      <c r="A125" s="1" t="n">
        <v>124</v>
      </c>
      <c r="B125" s="31" t="s">
        <v>1705</v>
      </c>
      <c r="C125" s="1" t="s">
        <v>33</v>
      </c>
      <c r="D125" s="1" t="s">
        <v>172</v>
      </c>
      <c r="E125" s="1" t="s">
        <v>135</v>
      </c>
      <c r="F125" s="1" t="n">
        <v>1</v>
      </c>
      <c r="G125" s="1" t="n">
        <v>0</v>
      </c>
      <c r="H125" s="34" t="s">
        <v>242</v>
      </c>
      <c r="I125" s="1" t="n">
        <v>1</v>
      </c>
      <c r="J125" s="1" t="n">
        <v>1668.4</v>
      </c>
      <c r="K125" s="1" t="n">
        <v>1647.6</v>
      </c>
      <c r="L125" s="33" t="n">
        <v>0.458</v>
      </c>
      <c r="M125" s="1" t="n">
        <v>20.9</v>
      </c>
      <c r="N125" s="1" t="n">
        <v>0.97</v>
      </c>
      <c r="O125" s="1" t="n">
        <v>1</v>
      </c>
      <c r="P125" s="1" t="n">
        <v>1</v>
      </c>
      <c r="Q125" s="1" t="n">
        <v>1</v>
      </c>
      <c r="R125" s="1" t="n">
        <v>1.15</v>
      </c>
      <c r="S125" s="1" t="n">
        <v>1.1</v>
      </c>
      <c r="T125" s="1" t="n">
        <v>14.4</v>
      </c>
      <c r="U125" s="1" t="n">
        <v>-10.6</v>
      </c>
      <c r="V125" s="1" t="n">
        <v>1682.8</v>
      </c>
      <c r="W125" s="1" t="n">
        <v>1637.1</v>
      </c>
    </row>
    <row r="126" customFormat="false" ht="15" hidden="false" customHeight="false" outlineLevel="0" collapsed="false">
      <c r="A126" s="1" t="n">
        <v>125</v>
      </c>
      <c r="B126" s="31" t="s">
        <v>1705</v>
      </c>
      <c r="C126" s="1" t="s">
        <v>31</v>
      </c>
      <c r="D126" s="1" t="s">
        <v>19</v>
      </c>
      <c r="E126" s="1" t="s">
        <v>165</v>
      </c>
      <c r="F126" s="1" t="n">
        <v>1</v>
      </c>
      <c r="G126" s="1" t="n">
        <v>2</v>
      </c>
      <c r="H126" s="32" t="s">
        <v>246</v>
      </c>
      <c r="I126" s="1" t="n">
        <v>1</v>
      </c>
      <c r="J126" s="1" t="n">
        <v>1747.8</v>
      </c>
      <c r="K126" s="1" t="n">
        <v>1496.2</v>
      </c>
      <c r="L126" s="33" t="n">
        <v>0.761</v>
      </c>
      <c r="M126" s="1" t="n">
        <v>39.5</v>
      </c>
      <c r="N126" s="1" t="n">
        <v>1.63</v>
      </c>
      <c r="O126" s="1" t="n">
        <v>1.35</v>
      </c>
      <c r="P126" s="1" t="n">
        <v>1</v>
      </c>
      <c r="Q126" s="1" t="n">
        <v>1</v>
      </c>
      <c r="R126" s="1" t="n">
        <v>0.95</v>
      </c>
      <c r="S126" s="1" t="n">
        <v>0</v>
      </c>
      <c r="T126" s="1" t="n">
        <v>-26.6</v>
      </c>
      <c r="U126" s="1" t="n">
        <v>37.9</v>
      </c>
      <c r="V126" s="1" t="n">
        <v>1721.2</v>
      </c>
      <c r="W126" s="1" t="n">
        <v>1534.1</v>
      </c>
    </row>
    <row r="127" customFormat="false" ht="15" hidden="false" customHeight="false" outlineLevel="0" collapsed="false">
      <c r="A127" s="1" t="n">
        <v>126</v>
      </c>
      <c r="B127" s="31" t="s">
        <v>1706</v>
      </c>
      <c r="C127" s="1" t="s">
        <v>30</v>
      </c>
      <c r="D127" s="1" t="s">
        <v>167</v>
      </c>
      <c r="E127" s="1" t="s">
        <v>16</v>
      </c>
      <c r="F127" s="1" t="n">
        <v>1</v>
      </c>
      <c r="G127" s="1" t="n">
        <v>1</v>
      </c>
      <c r="H127" s="35" t="s">
        <v>239</v>
      </c>
      <c r="I127" s="1" t="n">
        <v>0</v>
      </c>
      <c r="J127" s="1" t="n">
        <v>1577.9</v>
      </c>
      <c r="K127" s="1" t="n">
        <v>1809</v>
      </c>
      <c r="L127" s="33" t="n">
        <v>0.165</v>
      </c>
      <c r="M127" s="1" t="n">
        <v>23</v>
      </c>
      <c r="N127" s="1" t="n">
        <v>1</v>
      </c>
      <c r="O127" s="1" t="n">
        <v>1.15</v>
      </c>
      <c r="P127" s="1" t="n">
        <v>1</v>
      </c>
      <c r="Q127" s="1" t="n">
        <v>1</v>
      </c>
      <c r="R127" s="1" t="n">
        <v>1</v>
      </c>
      <c r="S127" s="1" t="n">
        <v>0.5</v>
      </c>
      <c r="T127" s="1" t="n">
        <v>7.7</v>
      </c>
      <c r="U127" s="1" t="n">
        <v>-7.7</v>
      </c>
      <c r="V127" s="1" t="n">
        <v>1585.6</v>
      </c>
      <c r="W127" s="1" t="n">
        <v>1801.3</v>
      </c>
    </row>
    <row r="128" customFormat="false" ht="15" hidden="false" customHeight="false" outlineLevel="0" collapsed="false">
      <c r="A128" s="1" t="n">
        <v>127</v>
      </c>
      <c r="B128" s="31" t="s">
        <v>1707</v>
      </c>
      <c r="C128" s="1" t="s">
        <v>32</v>
      </c>
      <c r="D128" s="1" t="s">
        <v>184</v>
      </c>
      <c r="E128" s="1" t="s">
        <v>196</v>
      </c>
      <c r="F128" s="1" t="n">
        <v>3</v>
      </c>
      <c r="G128" s="1" t="n">
        <v>1</v>
      </c>
      <c r="H128" s="34" t="s">
        <v>242</v>
      </c>
      <c r="I128" s="1" t="n">
        <v>2</v>
      </c>
      <c r="J128" s="1" t="n">
        <v>1658.1</v>
      </c>
      <c r="K128" s="1" t="n">
        <v>1686.3</v>
      </c>
      <c r="L128" s="33" t="n">
        <v>0.389</v>
      </c>
      <c r="M128" s="1" t="n">
        <v>24</v>
      </c>
      <c r="N128" s="1" t="n">
        <v>1.07</v>
      </c>
      <c r="O128" s="1" t="n">
        <v>1</v>
      </c>
      <c r="P128" s="1" t="n">
        <v>1.15</v>
      </c>
      <c r="Q128" s="1" t="n">
        <v>1</v>
      </c>
      <c r="R128" s="1" t="n">
        <v>1</v>
      </c>
      <c r="S128" s="1" t="n">
        <v>1.2</v>
      </c>
      <c r="T128" s="1" t="n">
        <v>20</v>
      </c>
      <c r="U128" s="1" t="n">
        <v>-14.3</v>
      </c>
      <c r="V128" s="1" t="n">
        <v>1678.1</v>
      </c>
      <c r="W128" s="1" t="n">
        <v>1672.1</v>
      </c>
    </row>
    <row r="129" customFormat="false" ht="15" hidden="false" customHeight="false" outlineLevel="0" collapsed="false">
      <c r="A129" s="1" t="n">
        <v>128</v>
      </c>
      <c r="B129" s="31" t="s">
        <v>1708</v>
      </c>
      <c r="C129" s="1" t="s">
        <v>33</v>
      </c>
      <c r="D129" s="1" t="s">
        <v>135</v>
      </c>
      <c r="E129" s="1" t="s">
        <v>205</v>
      </c>
      <c r="F129" s="1" t="n">
        <v>4</v>
      </c>
      <c r="G129" s="1" t="n">
        <v>0</v>
      </c>
      <c r="H129" s="34" t="s">
        <v>242</v>
      </c>
      <c r="I129" s="1" t="n">
        <v>4</v>
      </c>
      <c r="J129" s="1" t="n">
        <v>1637.1</v>
      </c>
      <c r="K129" s="1" t="n">
        <v>1446.1</v>
      </c>
      <c r="L129" s="33" t="n">
        <v>0.692</v>
      </c>
      <c r="M129" s="1" t="n">
        <v>24</v>
      </c>
      <c r="N129" s="1" t="n">
        <v>0.76</v>
      </c>
      <c r="O129" s="1" t="n">
        <v>1</v>
      </c>
      <c r="P129" s="1" t="n">
        <v>1.5</v>
      </c>
      <c r="Q129" s="1" t="n">
        <v>1</v>
      </c>
      <c r="R129" s="1" t="n">
        <v>1.15</v>
      </c>
      <c r="S129" s="1" t="n">
        <v>1.3</v>
      </c>
      <c r="T129" s="1" t="n">
        <v>16</v>
      </c>
      <c r="U129" s="1" t="n">
        <v>-6.7</v>
      </c>
      <c r="V129" s="1" t="n">
        <v>1653</v>
      </c>
      <c r="W129" s="1" t="n">
        <v>1439.4</v>
      </c>
    </row>
    <row r="130" customFormat="false" ht="15" hidden="false" customHeight="false" outlineLevel="0" collapsed="false">
      <c r="A130" s="1" t="n">
        <v>129</v>
      </c>
      <c r="B130" s="31" t="s">
        <v>1709</v>
      </c>
      <c r="C130" s="1" t="s">
        <v>30</v>
      </c>
      <c r="D130" s="1" t="s">
        <v>124</v>
      </c>
      <c r="E130" s="1" t="s">
        <v>208</v>
      </c>
      <c r="F130" s="1" t="n">
        <v>2</v>
      </c>
      <c r="G130" s="1" t="n">
        <v>2</v>
      </c>
      <c r="H130" s="35" t="s">
        <v>239</v>
      </c>
      <c r="I130" s="1" t="n">
        <v>0</v>
      </c>
      <c r="J130" s="1" t="n">
        <v>1521.8</v>
      </c>
      <c r="K130" s="1" t="n">
        <v>1433.1</v>
      </c>
      <c r="L130" s="33" t="n">
        <v>0.555</v>
      </c>
      <c r="M130" s="1" t="n">
        <v>19.5</v>
      </c>
      <c r="N130" s="1" t="n">
        <v>1</v>
      </c>
      <c r="O130" s="1" t="n">
        <v>0.9</v>
      </c>
      <c r="P130" s="1" t="n">
        <v>1</v>
      </c>
      <c r="Q130" s="1" t="n">
        <v>1</v>
      </c>
      <c r="R130" s="1" t="n">
        <v>0.95</v>
      </c>
      <c r="S130" s="1" t="n">
        <v>0.5</v>
      </c>
      <c r="T130" s="1" t="n">
        <v>-0.9</v>
      </c>
      <c r="U130" s="1" t="n">
        <v>1.2</v>
      </c>
      <c r="V130" s="1" t="n">
        <v>1520.8</v>
      </c>
      <c r="W130" s="1" t="n">
        <v>1434.4</v>
      </c>
    </row>
    <row r="131" customFormat="false" ht="15" hidden="false" customHeight="false" outlineLevel="0" collapsed="false">
      <c r="A131" s="1" t="n">
        <v>130</v>
      </c>
      <c r="B131" s="31" t="s">
        <v>1710</v>
      </c>
      <c r="C131" s="1" t="s">
        <v>29</v>
      </c>
      <c r="D131" s="1" t="s">
        <v>130</v>
      </c>
      <c r="E131" s="1" t="s">
        <v>126</v>
      </c>
      <c r="F131" s="1" t="n">
        <v>3</v>
      </c>
      <c r="G131" s="1" t="n">
        <v>0</v>
      </c>
      <c r="H131" s="34" t="s">
        <v>242</v>
      </c>
      <c r="I131" s="1" t="n">
        <v>3</v>
      </c>
      <c r="J131" s="1" t="n">
        <v>1703.4</v>
      </c>
      <c r="K131" s="1" t="n">
        <v>1604</v>
      </c>
      <c r="L131" s="33" t="n">
        <v>0.571</v>
      </c>
      <c r="M131" s="1" t="n">
        <v>23.9</v>
      </c>
      <c r="N131" s="1" t="n">
        <v>0.88</v>
      </c>
      <c r="O131" s="1" t="n">
        <v>1</v>
      </c>
      <c r="P131" s="1" t="n">
        <v>1.3</v>
      </c>
      <c r="Q131" s="1" t="n">
        <v>1</v>
      </c>
      <c r="R131" s="1" t="n">
        <v>1.15</v>
      </c>
      <c r="S131" s="1" t="n">
        <v>1.3</v>
      </c>
      <c r="T131" s="1" t="n">
        <v>19.1</v>
      </c>
      <c r="U131" s="1" t="n">
        <v>-9.3</v>
      </c>
      <c r="V131" s="1" t="n">
        <v>1722.5</v>
      </c>
      <c r="W131" s="1" t="n">
        <v>1594.7</v>
      </c>
    </row>
    <row r="132" customFormat="false" ht="15" hidden="false" customHeight="false" outlineLevel="0" collapsed="false">
      <c r="A132" s="1" t="n">
        <v>131</v>
      </c>
      <c r="B132" s="31" t="s">
        <v>1711</v>
      </c>
      <c r="C132" s="1" t="s">
        <v>30</v>
      </c>
      <c r="D132" s="1" t="s">
        <v>115</v>
      </c>
      <c r="E132" s="1" t="s">
        <v>200</v>
      </c>
      <c r="F132" s="1" t="n">
        <v>2</v>
      </c>
      <c r="G132" s="1" t="n">
        <v>0</v>
      </c>
      <c r="H132" s="34" t="s">
        <v>242</v>
      </c>
      <c r="I132" s="1" t="n">
        <v>2</v>
      </c>
      <c r="J132" s="1" t="n">
        <v>1551.7</v>
      </c>
      <c r="K132" s="1" t="n">
        <v>1421.1</v>
      </c>
      <c r="L132" s="33" t="n">
        <v>0.614</v>
      </c>
      <c r="M132" s="1" t="n">
        <v>20.2</v>
      </c>
      <c r="N132" s="1" t="n">
        <v>0.84</v>
      </c>
      <c r="O132" s="1" t="n">
        <v>1</v>
      </c>
      <c r="P132" s="1" t="n">
        <v>1.15</v>
      </c>
      <c r="Q132" s="1" t="n">
        <v>1</v>
      </c>
      <c r="R132" s="1" t="n">
        <v>1.15</v>
      </c>
      <c r="S132" s="1" t="n">
        <v>1.2</v>
      </c>
      <c r="T132" s="1" t="n">
        <v>13</v>
      </c>
      <c r="U132" s="1" t="n">
        <v>-7.1</v>
      </c>
      <c r="V132" s="1" t="n">
        <v>1564.7</v>
      </c>
      <c r="W132" s="1" t="n">
        <v>1414.1</v>
      </c>
    </row>
    <row r="133" customFormat="false" ht="15" hidden="false" customHeight="false" outlineLevel="0" collapsed="false">
      <c r="A133" s="1" t="n">
        <v>132</v>
      </c>
      <c r="B133" s="31" t="s">
        <v>1712</v>
      </c>
      <c r="C133" s="1" t="s">
        <v>31</v>
      </c>
      <c r="D133" s="1" t="s">
        <v>168</v>
      </c>
      <c r="E133" s="1" t="s">
        <v>139</v>
      </c>
      <c r="F133" s="1" t="n">
        <v>2</v>
      </c>
      <c r="G133" s="1" t="n">
        <v>0</v>
      </c>
      <c r="H133" s="34" t="s">
        <v>242</v>
      </c>
      <c r="I133" s="1" t="n">
        <v>2</v>
      </c>
      <c r="J133" s="1" t="n">
        <v>1504.9</v>
      </c>
      <c r="K133" s="1" t="n">
        <v>1530.4</v>
      </c>
      <c r="L133" s="33" t="n">
        <v>0.393</v>
      </c>
      <c r="M133" s="1" t="n">
        <v>25.7</v>
      </c>
      <c r="N133" s="1" t="n">
        <v>1.06</v>
      </c>
      <c r="O133" s="1" t="n">
        <v>1</v>
      </c>
      <c r="P133" s="1" t="n">
        <v>1.15</v>
      </c>
      <c r="Q133" s="1" t="n">
        <v>1</v>
      </c>
      <c r="R133" s="1" t="n">
        <v>1.15</v>
      </c>
      <c r="S133" s="1" t="n">
        <v>1.2</v>
      </c>
      <c r="T133" s="1" t="n">
        <v>22.7</v>
      </c>
      <c r="U133" s="1" t="n">
        <v>-14.1</v>
      </c>
      <c r="V133" s="1" t="n">
        <v>1527.6</v>
      </c>
      <c r="W133" s="1" t="n">
        <v>1516.3</v>
      </c>
    </row>
    <row r="134" customFormat="false" ht="15" hidden="false" customHeight="false" outlineLevel="0" collapsed="false">
      <c r="A134" s="1" t="n">
        <v>133</v>
      </c>
      <c r="B134" s="31" t="s">
        <v>1713</v>
      </c>
      <c r="C134" s="1" t="s">
        <v>32</v>
      </c>
      <c r="D134" s="1" t="s">
        <v>188</v>
      </c>
      <c r="E134" s="1" t="s">
        <v>193</v>
      </c>
      <c r="F134" s="1" t="n">
        <v>2</v>
      </c>
      <c r="G134" s="1" t="n">
        <v>4</v>
      </c>
      <c r="H134" s="32" t="s">
        <v>246</v>
      </c>
      <c r="I134" s="1" t="n">
        <v>2</v>
      </c>
      <c r="J134" s="1" t="n">
        <v>1547.8</v>
      </c>
      <c r="K134" s="1" t="n">
        <v>1529.3</v>
      </c>
      <c r="L134" s="33" t="n">
        <v>0.455</v>
      </c>
      <c r="M134" s="1" t="n">
        <v>30.9</v>
      </c>
      <c r="N134" s="1" t="n">
        <v>1.05</v>
      </c>
      <c r="O134" s="1" t="n">
        <v>1.35</v>
      </c>
      <c r="P134" s="1" t="n">
        <v>1.15</v>
      </c>
      <c r="Q134" s="1" t="n">
        <v>1</v>
      </c>
      <c r="R134" s="1" t="n">
        <v>0.95</v>
      </c>
      <c r="S134" s="1" t="n">
        <v>0</v>
      </c>
      <c r="T134" s="1" t="n">
        <v>-14</v>
      </c>
      <c r="U134" s="1" t="n">
        <v>20.2</v>
      </c>
      <c r="V134" s="1" t="n">
        <v>1533.8</v>
      </c>
      <c r="W134" s="1" t="n">
        <v>1549.5</v>
      </c>
    </row>
    <row r="135" customFormat="false" ht="15" hidden="false" customHeight="false" outlineLevel="0" collapsed="false">
      <c r="A135" s="1" t="n">
        <v>134</v>
      </c>
      <c r="B135" s="31" t="s">
        <v>1713</v>
      </c>
      <c r="C135" s="1" t="s">
        <v>32</v>
      </c>
      <c r="D135" s="1" t="s">
        <v>199</v>
      </c>
      <c r="E135" s="1" t="s">
        <v>195</v>
      </c>
      <c r="F135" s="1" t="n">
        <v>0</v>
      </c>
      <c r="G135" s="1" t="n">
        <v>2</v>
      </c>
      <c r="H135" s="32" t="s">
        <v>246</v>
      </c>
      <c r="I135" s="1" t="n">
        <v>2</v>
      </c>
      <c r="J135" s="1" t="n">
        <v>1490.4</v>
      </c>
      <c r="K135" s="1" t="n">
        <v>1699.7</v>
      </c>
      <c r="L135" s="33" t="n">
        <v>0.184</v>
      </c>
      <c r="M135" s="1" t="n">
        <v>24.1</v>
      </c>
      <c r="N135" s="1" t="n">
        <v>0.74</v>
      </c>
      <c r="O135" s="1" t="n">
        <v>1.35</v>
      </c>
      <c r="P135" s="1" t="n">
        <v>1.15</v>
      </c>
      <c r="Q135" s="1" t="n">
        <v>1</v>
      </c>
      <c r="R135" s="1" t="n">
        <v>0.95</v>
      </c>
      <c r="S135" s="1" t="n">
        <v>0</v>
      </c>
      <c r="T135" s="1" t="n">
        <v>-4</v>
      </c>
      <c r="U135" s="1" t="n">
        <v>10.1</v>
      </c>
      <c r="V135" s="1" t="n">
        <v>1486.4</v>
      </c>
      <c r="W135" s="1" t="n">
        <v>1709.8</v>
      </c>
    </row>
    <row r="136" customFormat="false" ht="15" hidden="false" customHeight="false" outlineLevel="0" collapsed="false">
      <c r="A136" s="1" t="n">
        <v>135</v>
      </c>
      <c r="B136" s="31" t="s">
        <v>1713</v>
      </c>
      <c r="C136" s="1" t="s">
        <v>32</v>
      </c>
      <c r="D136" s="1" t="s">
        <v>189</v>
      </c>
      <c r="E136" s="1" t="s">
        <v>190</v>
      </c>
      <c r="F136" s="1" t="n">
        <v>3</v>
      </c>
      <c r="G136" s="1" t="n">
        <v>1</v>
      </c>
      <c r="H136" s="34" t="s">
        <v>242</v>
      </c>
      <c r="I136" s="1" t="n">
        <v>2</v>
      </c>
      <c r="J136" s="1" t="n">
        <v>1555.2</v>
      </c>
      <c r="K136" s="1" t="n">
        <v>1601.9</v>
      </c>
      <c r="L136" s="33" t="n">
        <v>0.364</v>
      </c>
      <c r="M136" s="1" t="n">
        <v>25</v>
      </c>
      <c r="N136" s="1" t="n">
        <v>1.12</v>
      </c>
      <c r="O136" s="1" t="n">
        <v>1</v>
      </c>
      <c r="P136" s="1" t="n">
        <v>1.15</v>
      </c>
      <c r="Q136" s="1" t="n">
        <v>1</v>
      </c>
      <c r="R136" s="1" t="n">
        <v>1</v>
      </c>
      <c r="S136" s="1" t="n">
        <v>1.2</v>
      </c>
      <c r="T136" s="1" t="n">
        <v>21.5</v>
      </c>
      <c r="U136" s="1" t="n">
        <v>-15.5</v>
      </c>
      <c r="V136" s="1" t="n">
        <v>1576.7</v>
      </c>
      <c r="W136" s="1" t="n">
        <v>1586.4</v>
      </c>
    </row>
    <row r="137" customFormat="false" ht="15" hidden="false" customHeight="false" outlineLevel="0" collapsed="false">
      <c r="A137" s="1" t="n">
        <v>136</v>
      </c>
      <c r="B137" s="31" t="s">
        <v>1713</v>
      </c>
      <c r="C137" s="1" t="s">
        <v>32</v>
      </c>
      <c r="D137" s="1" t="s">
        <v>187</v>
      </c>
      <c r="E137" s="1" t="s">
        <v>185</v>
      </c>
      <c r="F137" s="1" t="n">
        <v>0</v>
      </c>
      <c r="G137" s="1" t="n">
        <v>1</v>
      </c>
      <c r="H137" s="32" t="s">
        <v>246</v>
      </c>
      <c r="I137" s="1" t="n">
        <v>1</v>
      </c>
      <c r="J137" s="1" t="n">
        <v>1586.1</v>
      </c>
      <c r="K137" s="1" t="n">
        <v>1584.2</v>
      </c>
      <c r="L137" s="33" t="n">
        <v>0.431</v>
      </c>
      <c r="M137" s="1" t="n">
        <v>29.2</v>
      </c>
      <c r="N137" s="1" t="n">
        <v>1</v>
      </c>
      <c r="O137" s="1" t="n">
        <v>1.35</v>
      </c>
      <c r="P137" s="1" t="n">
        <v>1</v>
      </c>
      <c r="Q137" s="1" t="n">
        <v>1</v>
      </c>
      <c r="R137" s="1" t="n">
        <v>1</v>
      </c>
      <c r="S137" s="1" t="n">
        <v>0</v>
      </c>
      <c r="T137" s="1" t="n">
        <v>-11.7</v>
      </c>
      <c r="U137" s="1" t="n">
        <v>16.6</v>
      </c>
      <c r="V137" s="1" t="n">
        <v>1574.4</v>
      </c>
      <c r="W137" s="1" t="n">
        <v>1600.7</v>
      </c>
    </row>
    <row r="138" customFormat="false" ht="15" hidden="false" customHeight="false" outlineLevel="0" collapsed="false">
      <c r="A138" s="1" t="n">
        <v>137</v>
      </c>
      <c r="B138" s="31" t="s">
        <v>1713</v>
      </c>
      <c r="C138" s="1" t="s">
        <v>32</v>
      </c>
      <c r="D138" s="1" t="s">
        <v>197</v>
      </c>
      <c r="E138" s="1" t="s">
        <v>211</v>
      </c>
      <c r="F138" s="1" t="n">
        <v>3</v>
      </c>
      <c r="G138" s="1" t="n">
        <v>3</v>
      </c>
      <c r="H138" s="35" t="s">
        <v>239</v>
      </c>
      <c r="I138" s="1" t="n">
        <v>0</v>
      </c>
      <c r="J138" s="1" t="n">
        <v>1565.5</v>
      </c>
      <c r="K138" s="1" t="n">
        <v>1476.4</v>
      </c>
      <c r="L138" s="33" t="n">
        <v>0.556</v>
      </c>
      <c r="M138" s="1" t="n">
        <v>19.5</v>
      </c>
      <c r="N138" s="1" t="n">
        <v>1</v>
      </c>
      <c r="O138" s="1" t="n">
        <v>0.9</v>
      </c>
      <c r="P138" s="1" t="n">
        <v>1</v>
      </c>
      <c r="Q138" s="1" t="n">
        <v>1</v>
      </c>
      <c r="R138" s="1" t="n">
        <v>0.95</v>
      </c>
      <c r="S138" s="1" t="n">
        <v>0.5</v>
      </c>
      <c r="T138" s="1" t="n">
        <v>-1</v>
      </c>
      <c r="U138" s="1" t="n">
        <v>1.2</v>
      </c>
      <c r="V138" s="1" t="n">
        <v>1564.5</v>
      </c>
      <c r="W138" s="1" t="n">
        <v>1477.6</v>
      </c>
    </row>
    <row r="139" customFormat="false" ht="15" hidden="false" customHeight="false" outlineLevel="0" collapsed="false">
      <c r="A139" s="1" t="n">
        <v>138</v>
      </c>
      <c r="B139" s="31" t="s">
        <v>1714</v>
      </c>
      <c r="C139" s="1" t="s">
        <v>29</v>
      </c>
      <c r="D139" s="1" t="s">
        <v>122</v>
      </c>
      <c r="E139" s="1" t="s">
        <v>207</v>
      </c>
      <c r="F139" s="1" t="n">
        <v>1</v>
      </c>
      <c r="G139" s="1" t="n">
        <v>0</v>
      </c>
      <c r="H139" s="34" t="s">
        <v>242</v>
      </c>
      <c r="I139" s="1" t="n">
        <v>1</v>
      </c>
      <c r="J139" s="1" t="n">
        <v>1574.2</v>
      </c>
      <c r="K139" s="1" t="n">
        <v>1436.3</v>
      </c>
      <c r="L139" s="33" t="n">
        <v>0.624</v>
      </c>
      <c r="M139" s="1" t="n">
        <v>17.8</v>
      </c>
      <c r="N139" s="1" t="n">
        <v>0.83</v>
      </c>
      <c r="O139" s="1" t="n">
        <v>1</v>
      </c>
      <c r="P139" s="1" t="n">
        <v>1</v>
      </c>
      <c r="Q139" s="1" t="n">
        <v>1</v>
      </c>
      <c r="R139" s="1" t="n">
        <v>1.15</v>
      </c>
      <c r="S139" s="1" t="n">
        <v>1.1</v>
      </c>
      <c r="T139" s="1" t="n">
        <v>9.1</v>
      </c>
      <c r="U139" s="1" t="n">
        <v>-6.2</v>
      </c>
      <c r="V139" s="1" t="n">
        <v>1583.3</v>
      </c>
      <c r="W139" s="1" t="n">
        <v>1430</v>
      </c>
    </row>
    <row r="140" customFormat="false" ht="15" hidden="false" customHeight="false" outlineLevel="0" collapsed="false">
      <c r="A140" s="1" t="n">
        <v>139</v>
      </c>
      <c r="B140" s="31" t="s">
        <v>1714</v>
      </c>
      <c r="C140" s="1" t="s">
        <v>29</v>
      </c>
      <c r="D140" s="1" t="s">
        <v>128</v>
      </c>
      <c r="E140" s="1" t="s">
        <v>138</v>
      </c>
      <c r="F140" s="1" t="n">
        <v>0</v>
      </c>
      <c r="G140" s="1" t="n">
        <v>0</v>
      </c>
      <c r="H140" s="35" t="s">
        <v>239</v>
      </c>
      <c r="I140" s="1" t="n">
        <v>0</v>
      </c>
      <c r="J140" s="1" t="n">
        <v>1628.7</v>
      </c>
      <c r="K140" s="1" t="n">
        <v>1637.9</v>
      </c>
      <c r="L140" s="33" t="n">
        <v>0.416</v>
      </c>
      <c r="M140" s="1" t="n">
        <v>23</v>
      </c>
      <c r="N140" s="1" t="n">
        <v>1</v>
      </c>
      <c r="O140" s="1" t="n">
        <v>1.15</v>
      </c>
      <c r="P140" s="1" t="n">
        <v>1</v>
      </c>
      <c r="Q140" s="1" t="n">
        <v>1</v>
      </c>
      <c r="R140" s="1" t="n">
        <v>1</v>
      </c>
      <c r="S140" s="1" t="n">
        <v>0.5</v>
      </c>
      <c r="T140" s="1" t="n">
        <v>1.9</v>
      </c>
      <c r="U140" s="1" t="n">
        <v>-1.9</v>
      </c>
      <c r="V140" s="1" t="n">
        <v>1630.6</v>
      </c>
      <c r="W140" s="1" t="n">
        <v>1636</v>
      </c>
    </row>
    <row r="141" customFormat="false" ht="15" hidden="false" customHeight="false" outlineLevel="0" collapsed="false">
      <c r="A141" s="1" t="n">
        <v>140</v>
      </c>
      <c r="B141" s="31" t="s">
        <v>1714</v>
      </c>
      <c r="C141" s="1" t="s">
        <v>29</v>
      </c>
      <c r="D141" s="1" t="s">
        <v>132</v>
      </c>
      <c r="E141" s="1" t="s">
        <v>131</v>
      </c>
      <c r="F141" s="1" t="n">
        <v>1</v>
      </c>
      <c r="G141" s="1" t="n">
        <v>0</v>
      </c>
      <c r="H141" s="34" t="s">
        <v>242</v>
      </c>
      <c r="I141" s="1" t="n">
        <v>1</v>
      </c>
      <c r="J141" s="1" t="n">
        <v>1647.1</v>
      </c>
      <c r="K141" s="1" t="n">
        <v>1542.4</v>
      </c>
      <c r="L141" s="33" t="n">
        <v>0.578</v>
      </c>
      <c r="M141" s="1" t="n">
        <v>17.4</v>
      </c>
      <c r="N141" s="1" t="n">
        <v>0.87</v>
      </c>
      <c r="O141" s="1" t="n">
        <v>1</v>
      </c>
      <c r="P141" s="1" t="n">
        <v>1</v>
      </c>
      <c r="Q141" s="1" t="n">
        <v>1</v>
      </c>
      <c r="R141" s="1" t="n">
        <v>1.15</v>
      </c>
      <c r="S141" s="1" t="n">
        <v>1.1</v>
      </c>
      <c r="T141" s="1" t="n">
        <v>10.4</v>
      </c>
      <c r="U141" s="1" t="n">
        <v>-6.2</v>
      </c>
      <c r="V141" s="1" t="n">
        <v>1657.5</v>
      </c>
      <c r="W141" s="1" t="n">
        <v>1536.2</v>
      </c>
    </row>
    <row r="142" customFormat="false" ht="15" hidden="false" customHeight="false" outlineLevel="0" collapsed="false">
      <c r="A142" s="1" t="n">
        <v>141</v>
      </c>
      <c r="B142" s="31" t="s">
        <v>1714</v>
      </c>
      <c r="C142" s="1" t="s">
        <v>29</v>
      </c>
      <c r="D142" s="1" t="s">
        <v>127</v>
      </c>
      <c r="E142" s="1" t="s">
        <v>129</v>
      </c>
      <c r="F142" s="1" t="n">
        <v>2</v>
      </c>
      <c r="G142" s="1" t="n">
        <v>1</v>
      </c>
      <c r="H142" s="34" t="s">
        <v>242</v>
      </c>
      <c r="I142" s="1" t="n">
        <v>1</v>
      </c>
      <c r="J142" s="1" t="n">
        <v>1626.7</v>
      </c>
      <c r="K142" s="1" t="n">
        <v>1653.3</v>
      </c>
      <c r="L142" s="33" t="n">
        <v>0.392</v>
      </c>
      <c r="M142" s="1" t="n">
        <v>20.8</v>
      </c>
      <c r="N142" s="1" t="n">
        <v>1.07</v>
      </c>
      <c r="O142" s="1" t="n">
        <v>1</v>
      </c>
      <c r="P142" s="1" t="n">
        <v>1</v>
      </c>
      <c r="Q142" s="1" t="n">
        <v>1</v>
      </c>
      <c r="R142" s="1" t="n">
        <v>1</v>
      </c>
      <c r="S142" s="1" t="n">
        <v>1.1</v>
      </c>
      <c r="T142" s="1" t="n">
        <v>15.1</v>
      </c>
      <c r="U142" s="1" t="n">
        <v>-12.3</v>
      </c>
      <c r="V142" s="1" t="n">
        <v>1641.8</v>
      </c>
      <c r="W142" s="1" t="n">
        <v>1640.9</v>
      </c>
    </row>
    <row r="143" customFormat="false" ht="15" hidden="false" customHeight="false" outlineLevel="0" collapsed="false">
      <c r="A143" s="1" t="n">
        <v>142</v>
      </c>
      <c r="B143" s="31" t="s">
        <v>1714</v>
      </c>
      <c r="C143" s="1" t="s">
        <v>29</v>
      </c>
      <c r="D143" s="1" t="s">
        <v>153</v>
      </c>
      <c r="E143" s="1" t="s">
        <v>202</v>
      </c>
      <c r="F143" s="1" t="n">
        <v>0</v>
      </c>
      <c r="G143" s="1" t="n">
        <v>0</v>
      </c>
      <c r="H143" s="35" t="s">
        <v>239</v>
      </c>
      <c r="I143" s="1" t="n">
        <v>0</v>
      </c>
      <c r="J143" s="1" t="n">
        <v>1661.1</v>
      </c>
      <c r="K143" s="1" t="n">
        <v>1452.9</v>
      </c>
      <c r="L143" s="33" t="n">
        <v>0.713</v>
      </c>
      <c r="M143" s="1" t="n">
        <v>20.5</v>
      </c>
      <c r="N143" s="1" t="n">
        <v>1</v>
      </c>
      <c r="O143" s="1" t="n">
        <v>0.9</v>
      </c>
      <c r="P143" s="1" t="n">
        <v>1</v>
      </c>
      <c r="Q143" s="1" t="n">
        <v>1</v>
      </c>
      <c r="R143" s="1" t="n">
        <v>1</v>
      </c>
      <c r="S143" s="1" t="n">
        <v>0.5</v>
      </c>
      <c r="T143" s="1" t="n">
        <v>-3.8</v>
      </c>
      <c r="U143" s="1" t="n">
        <v>4.9</v>
      </c>
      <c r="V143" s="1" t="n">
        <v>1657.2</v>
      </c>
      <c r="W143" s="1" t="n">
        <v>1457.8</v>
      </c>
    </row>
    <row r="144" customFormat="false" ht="15" hidden="false" customHeight="false" outlineLevel="0" collapsed="false">
      <c r="A144" s="1" t="n">
        <v>143</v>
      </c>
      <c r="B144" s="31" t="s">
        <v>1715</v>
      </c>
      <c r="C144" s="1" t="s">
        <v>30</v>
      </c>
      <c r="D144" s="1" t="s">
        <v>166</v>
      </c>
      <c r="E144" s="1" t="s">
        <v>18</v>
      </c>
      <c r="F144" s="1" t="n">
        <v>1</v>
      </c>
      <c r="G144" s="1" t="n">
        <v>2</v>
      </c>
      <c r="H144" s="32" t="s">
        <v>246</v>
      </c>
      <c r="I144" s="1" t="n">
        <v>1</v>
      </c>
      <c r="J144" s="1" t="n">
        <v>1506.6</v>
      </c>
      <c r="K144" s="1" t="n">
        <v>1759.3</v>
      </c>
      <c r="L144" s="33" t="n">
        <v>0.149</v>
      </c>
      <c r="M144" s="1" t="n">
        <v>18.9</v>
      </c>
      <c r="N144" s="1" t="n">
        <v>0.68</v>
      </c>
      <c r="O144" s="1" t="n">
        <v>1.35</v>
      </c>
      <c r="P144" s="1" t="n">
        <v>1</v>
      </c>
      <c r="Q144" s="1" t="n">
        <v>1</v>
      </c>
      <c r="R144" s="1" t="n">
        <v>0.95</v>
      </c>
      <c r="S144" s="1" t="n">
        <v>0</v>
      </c>
      <c r="T144" s="1" t="n">
        <v>-2.6</v>
      </c>
      <c r="U144" s="1" t="n">
        <v>5.1</v>
      </c>
      <c r="V144" s="1" t="n">
        <v>1504</v>
      </c>
      <c r="W144" s="1" t="n">
        <v>1764.3</v>
      </c>
    </row>
    <row r="145" customFormat="false" ht="15" hidden="false" customHeight="false" outlineLevel="0" collapsed="false">
      <c r="A145" s="1" t="n">
        <v>144</v>
      </c>
      <c r="B145" s="31" t="s">
        <v>1716</v>
      </c>
      <c r="C145" s="1" t="s">
        <v>33</v>
      </c>
      <c r="D145" s="1" t="s">
        <v>155</v>
      </c>
      <c r="E145" s="1" t="s">
        <v>159</v>
      </c>
      <c r="F145" s="1" t="n">
        <v>1</v>
      </c>
      <c r="G145" s="1" t="n">
        <v>0</v>
      </c>
      <c r="H145" s="34" t="s">
        <v>242</v>
      </c>
      <c r="I145" s="1" t="n">
        <v>1</v>
      </c>
      <c r="J145" s="1" t="n">
        <v>1639.7</v>
      </c>
      <c r="K145" s="1" t="n">
        <v>1539.7</v>
      </c>
      <c r="L145" s="33" t="n">
        <v>0.572</v>
      </c>
      <c r="M145" s="1" t="n">
        <v>18.8</v>
      </c>
      <c r="N145" s="1" t="n">
        <v>0.87</v>
      </c>
      <c r="O145" s="1" t="n">
        <v>1</v>
      </c>
      <c r="P145" s="1" t="n">
        <v>1</v>
      </c>
      <c r="Q145" s="1" t="n">
        <v>1</v>
      </c>
      <c r="R145" s="1" t="n">
        <v>1.15</v>
      </c>
      <c r="S145" s="1" t="n">
        <v>1.1</v>
      </c>
      <c r="T145" s="1" t="n">
        <v>10.6</v>
      </c>
      <c r="U145" s="1" t="n">
        <v>-7.5</v>
      </c>
      <c r="V145" s="1" t="n">
        <v>1650.3</v>
      </c>
      <c r="W145" s="1" t="n">
        <v>1532.2</v>
      </c>
    </row>
    <row r="146" customFormat="false" ht="15" hidden="false" customHeight="false" outlineLevel="0" collapsed="false">
      <c r="A146" s="1" t="n">
        <v>145</v>
      </c>
      <c r="B146" s="31" t="s">
        <v>1717</v>
      </c>
      <c r="C146" s="1" t="s">
        <v>31</v>
      </c>
      <c r="D146" s="1" t="s">
        <v>177</v>
      </c>
      <c r="E146" s="1" t="s">
        <v>19</v>
      </c>
      <c r="F146" s="1" t="n">
        <v>4</v>
      </c>
      <c r="G146" s="1" t="n">
        <v>3</v>
      </c>
      <c r="H146" s="34" t="s">
        <v>242</v>
      </c>
      <c r="I146" s="1" t="n">
        <v>1</v>
      </c>
      <c r="J146" s="1" t="n">
        <v>1685.2</v>
      </c>
      <c r="K146" s="1" t="n">
        <v>1721.2</v>
      </c>
      <c r="L146" s="33" t="n">
        <v>0.379</v>
      </c>
      <c r="M146" s="1" t="n">
        <v>20.7</v>
      </c>
      <c r="N146" s="1" t="n">
        <v>1.09</v>
      </c>
      <c r="O146" s="1" t="n">
        <v>1</v>
      </c>
      <c r="P146" s="1" t="n">
        <v>1</v>
      </c>
      <c r="Q146" s="1" t="n">
        <v>1</v>
      </c>
      <c r="R146" s="1" t="n">
        <v>0.95</v>
      </c>
      <c r="S146" s="1" t="n">
        <v>1.1</v>
      </c>
      <c r="T146" s="1" t="n">
        <v>14.9</v>
      </c>
      <c r="U146" s="1" t="n">
        <v>-12.9</v>
      </c>
      <c r="V146" s="1" t="n">
        <v>1700.1</v>
      </c>
      <c r="W146" s="1" t="n">
        <v>1708.3</v>
      </c>
    </row>
    <row r="147" customFormat="false" ht="15" hidden="false" customHeight="false" outlineLevel="0" collapsed="false">
      <c r="A147" s="1" t="n">
        <v>146</v>
      </c>
      <c r="B147" s="31" t="s">
        <v>1718</v>
      </c>
      <c r="C147" s="1" t="s">
        <v>32</v>
      </c>
      <c r="D147" s="1" t="s">
        <v>15</v>
      </c>
      <c r="E147" s="1" t="s">
        <v>212</v>
      </c>
      <c r="F147" s="1" t="n">
        <v>5</v>
      </c>
      <c r="G147" s="1" t="n">
        <v>0</v>
      </c>
      <c r="H147" s="34" t="s">
        <v>242</v>
      </c>
      <c r="I147" s="1" t="n">
        <v>5</v>
      </c>
      <c r="J147" s="1" t="n">
        <v>1820.3</v>
      </c>
      <c r="K147" s="1" t="n">
        <v>1395.4</v>
      </c>
      <c r="L147" s="33" t="n">
        <v>0.896</v>
      </c>
      <c r="M147" s="1" t="n">
        <v>18.9</v>
      </c>
      <c r="N147" s="1" t="n">
        <v>0.6</v>
      </c>
      <c r="O147" s="1" t="n">
        <v>1</v>
      </c>
      <c r="P147" s="1" t="n">
        <v>1.5</v>
      </c>
      <c r="Q147" s="1" t="n">
        <v>1</v>
      </c>
      <c r="R147" s="1" t="n">
        <v>1.15</v>
      </c>
      <c r="S147" s="1" t="n">
        <v>1.3</v>
      </c>
      <c r="T147" s="1" t="n">
        <v>8.4</v>
      </c>
      <c r="U147" s="1" t="n">
        <v>-1.8</v>
      </c>
      <c r="V147" s="1" t="n">
        <v>1828.6</v>
      </c>
      <c r="W147" s="1" t="n">
        <v>1393.6</v>
      </c>
    </row>
    <row r="148" customFormat="false" ht="15" hidden="false" customHeight="false" outlineLevel="0" collapsed="false">
      <c r="A148" s="1" t="n">
        <v>147</v>
      </c>
      <c r="B148" s="31" t="s">
        <v>1718</v>
      </c>
      <c r="C148" s="1" t="s">
        <v>29</v>
      </c>
      <c r="D148" s="1" t="s">
        <v>137</v>
      </c>
      <c r="E148" s="1" t="s">
        <v>180</v>
      </c>
      <c r="F148" s="1" t="n">
        <v>0</v>
      </c>
      <c r="G148" s="1" t="n">
        <v>3</v>
      </c>
      <c r="H148" s="32" t="s">
        <v>246</v>
      </c>
      <c r="I148" s="1" t="n">
        <v>3</v>
      </c>
      <c r="J148" s="1" t="n">
        <v>1550.9</v>
      </c>
      <c r="K148" s="1" t="n">
        <v>1557.7</v>
      </c>
      <c r="L148" s="33" t="n">
        <v>0.419</v>
      </c>
      <c r="M148" s="1" t="n">
        <v>36.5</v>
      </c>
      <c r="N148" s="1" t="n">
        <v>0.99</v>
      </c>
      <c r="O148" s="1" t="n">
        <v>1.35</v>
      </c>
      <c r="P148" s="1" t="n">
        <v>1.3</v>
      </c>
      <c r="Q148" s="1" t="n">
        <v>1</v>
      </c>
      <c r="R148" s="1" t="n">
        <v>0.95</v>
      </c>
      <c r="S148" s="1" t="n">
        <v>0</v>
      </c>
      <c r="T148" s="1" t="n">
        <v>-13.8</v>
      </c>
      <c r="U148" s="1" t="n">
        <v>28.8</v>
      </c>
      <c r="V148" s="1" t="n">
        <v>1537</v>
      </c>
      <c r="W148" s="1" t="n">
        <v>1586.5</v>
      </c>
    </row>
    <row r="149" customFormat="false" ht="15" hidden="false" customHeight="false" outlineLevel="0" collapsed="false">
      <c r="A149" s="1" t="n">
        <v>148</v>
      </c>
      <c r="B149" s="31" t="s">
        <v>1718</v>
      </c>
      <c r="C149" s="1" t="s">
        <v>30</v>
      </c>
      <c r="D149" s="1" t="s">
        <v>114</v>
      </c>
      <c r="E149" s="1" t="s">
        <v>119</v>
      </c>
      <c r="F149" s="1" t="n">
        <v>0</v>
      </c>
      <c r="G149" s="1" t="n">
        <v>1</v>
      </c>
      <c r="H149" s="32" t="s">
        <v>246</v>
      </c>
      <c r="I149" s="1" t="n">
        <v>1</v>
      </c>
      <c r="J149" s="1" t="n">
        <v>1706.5</v>
      </c>
      <c r="K149" s="1" t="n">
        <v>1553.2</v>
      </c>
      <c r="L149" s="33" t="n">
        <v>0.644</v>
      </c>
      <c r="M149" s="1" t="n">
        <v>39</v>
      </c>
      <c r="N149" s="1" t="n">
        <v>1.38</v>
      </c>
      <c r="O149" s="1" t="n">
        <v>1.35</v>
      </c>
      <c r="P149" s="1" t="n">
        <v>1</v>
      </c>
      <c r="Q149" s="1" t="n">
        <v>1.1</v>
      </c>
      <c r="R149" s="1" t="n">
        <v>1</v>
      </c>
      <c r="S149" s="1" t="n">
        <v>0</v>
      </c>
      <c r="T149" s="1" t="n">
        <v>-22.6</v>
      </c>
      <c r="U149" s="1" t="n">
        <v>32</v>
      </c>
      <c r="V149" s="1" t="n">
        <v>1683.9</v>
      </c>
      <c r="W149" s="1" t="n">
        <v>1585.2</v>
      </c>
    </row>
    <row r="150" customFormat="false" ht="15" hidden="false" customHeight="false" outlineLevel="0" collapsed="false">
      <c r="A150" s="1" t="n">
        <v>149</v>
      </c>
      <c r="B150" s="31" t="s">
        <v>1719</v>
      </c>
      <c r="C150" s="1" t="s">
        <v>31</v>
      </c>
      <c r="D150" s="1" t="s">
        <v>140</v>
      </c>
      <c r="E150" s="1" t="s">
        <v>22</v>
      </c>
      <c r="F150" s="1" t="n">
        <v>1</v>
      </c>
      <c r="G150" s="1" t="n">
        <v>3</v>
      </c>
      <c r="H150" s="32" t="s">
        <v>246</v>
      </c>
      <c r="I150" s="1" t="n">
        <v>2</v>
      </c>
      <c r="J150" s="1" t="n">
        <v>1623.6</v>
      </c>
      <c r="K150" s="1" t="n">
        <v>1735.2</v>
      </c>
      <c r="L150" s="33" t="n">
        <v>0.283</v>
      </c>
      <c r="M150" s="1" t="n">
        <v>26.1</v>
      </c>
      <c r="N150" s="1" t="n">
        <v>0.86</v>
      </c>
      <c r="O150" s="1" t="n">
        <v>1.35</v>
      </c>
      <c r="P150" s="1" t="n">
        <v>1.15</v>
      </c>
      <c r="Q150" s="1" t="n">
        <v>1</v>
      </c>
      <c r="R150" s="1" t="n">
        <v>0.95</v>
      </c>
      <c r="S150" s="1" t="n">
        <v>0</v>
      </c>
      <c r="T150" s="1" t="n">
        <v>-7.2</v>
      </c>
      <c r="U150" s="1" t="n">
        <v>12.9</v>
      </c>
      <c r="V150" s="1" t="n">
        <v>1616.4</v>
      </c>
      <c r="W150" s="1" t="n">
        <v>1748.1</v>
      </c>
    </row>
    <row r="151" customFormat="false" ht="15" hidden="false" customHeight="false" outlineLevel="0" collapsed="false">
      <c r="A151" s="1" t="n">
        <v>150</v>
      </c>
      <c r="B151" s="31" t="s">
        <v>1720</v>
      </c>
      <c r="C151" s="1" t="s">
        <v>30</v>
      </c>
      <c r="D151" s="1" t="s">
        <v>182</v>
      </c>
      <c r="E151" s="1" t="s">
        <v>181</v>
      </c>
      <c r="F151" s="1" t="n">
        <v>2</v>
      </c>
      <c r="G151" s="1" t="n">
        <v>0</v>
      </c>
      <c r="H151" s="34" t="s">
        <v>242</v>
      </c>
      <c r="I151" s="1" t="n">
        <v>2</v>
      </c>
      <c r="J151" s="1" t="n">
        <v>1666.7</v>
      </c>
      <c r="K151" s="1" t="n">
        <v>1714.9</v>
      </c>
      <c r="L151" s="33" t="n">
        <v>0.362</v>
      </c>
      <c r="M151" s="1" t="n">
        <v>27.1</v>
      </c>
      <c r="N151" s="1" t="n">
        <v>1.12</v>
      </c>
      <c r="O151" s="1" t="n">
        <v>1</v>
      </c>
      <c r="P151" s="1" t="n">
        <v>1.15</v>
      </c>
      <c r="Q151" s="1" t="n">
        <v>1</v>
      </c>
      <c r="R151" s="1" t="n">
        <v>1.15</v>
      </c>
      <c r="S151" s="1" t="n">
        <v>1.2</v>
      </c>
      <c r="T151" s="1" t="n">
        <v>24.8</v>
      </c>
      <c r="U151" s="1" t="n">
        <v>-15.6</v>
      </c>
      <c r="V151" s="1" t="n">
        <v>1691.6</v>
      </c>
      <c r="W151" s="1" t="n">
        <v>1699.3</v>
      </c>
    </row>
    <row r="152" customFormat="false" ht="15" hidden="false" customHeight="false" outlineLevel="0" collapsed="false">
      <c r="A152" s="1" t="n">
        <v>151</v>
      </c>
      <c r="B152" s="31" t="s">
        <v>1720</v>
      </c>
      <c r="C152" s="1" t="s">
        <v>29</v>
      </c>
      <c r="D152" s="1" t="s">
        <v>152</v>
      </c>
      <c r="E152" s="1" t="s">
        <v>162</v>
      </c>
      <c r="F152" s="1" t="n">
        <v>2</v>
      </c>
      <c r="G152" s="1" t="n">
        <v>2</v>
      </c>
      <c r="H152" s="35" t="s">
        <v>239</v>
      </c>
      <c r="I152" s="1" t="n">
        <v>0</v>
      </c>
      <c r="J152" s="1" t="n">
        <v>1595.6</v>
      </c>
      <c r="K152" s="1" t="n">
        <v>1696.9</v>
      </c>
      <c r="L152" s="33" t="n">
        <v>0.295</v>
      </c>
      <c r="M152" s="1" t="n">
        <v>21.9</v>
      </c>
      <c r="N152" s="1" t="n">
        <v>1</v>
      </c>
      <c r="O152" s="1" t="n">
        <v>1.15</v>
      </c>
      <c r="P152" s="1" t="n">
        <v>1</v>
      </c>
      <c r="Q152" s="1" t="n">
        <v>1</v>
      </c>
      <c r="R152" s="1" t="n">
        <v>0.95</v>
      </c>
      <c r="S152" s="1" t="n">
        <v>0.5</v>
      </c>
      <c r="T152" s="1" t="n">
        <v>4.5</v>
      </c>
      <c r="U152" s="1" t="n">
        <v>-4.5</v>
      </c>
      <c r="V152" s="1" t="n">
        <v>1600.1</v>
      </c>
      <c r="W152" s="1" t="n">
        <v>1692.4</v>
      </c>
    </row>
    <row r="153" customFormat="false" ht="15" hidden="false" customHeight="false" outlineLevel="0" collapsed="false">
      <c r="A153" s="1" t="n">
        <v>152</v>
      </c>
      <c r="B153" s="31" t="s">
        <v>1721</v>
      </c>
      <c r="C153" s="1" t="s">
        <v>33</v>
      </c>
      <c r="D153" s="1" t="s">
        <v>154</v>
      </c>
      <c r="E153" s="1" t="s">
        <v>149</v>
      </c>
      <c r="F153" s="1" t="n">
        <v>1</v>
      </c>
      <c r="G153" s="1" t="n">
        <v>2</v>
      </c>
      <c r="H153" s="32" t="s">
        <v>246</v>
      </c>
      <c r="I153" s="1" t="n">
        <v>1</v>
      </c>
      <c r="J153" s="1" t="n">
        <v>1563.4</v>
      </c>
      <c r="K153" s="1" t="n">
        <v>1657.1</v>
      </c>
      <c r="L153" s="33" t="n">
        <v>0.304</v>
      </c>
      <c r="M153" s="1" t="n">
        <v>23.2</v>
      </c>
      <c r="N153" s="1" t="n">
        <v>0.88</v>
      </c>
      <c r="O153" s="1" t="n">
        <v>1.35</v>
      </c>
      <c r="P153" s="1" t="n">
        <v>1</v>
      </c>
      <c r="Q153" s="1" t="n">
        <v>1</v>
      </c>
      <c r="R153" s="1" t="n">
        <v>0.95</v>
      </c>
      <c r="S153" s="1" t="n">
        <v>0</v>
      </c>
      <c r="T153" s="1" t="n">
        <v>-6.9</v>
      </c>
      <c r="U153" s="1" t="n">
        <v>9.6</v>
      </c>
      <c r="V153" s="1" t="n">
        <v>1556.5</v>
      </c>
      <c r="W153" s="1" t="n">
        <v>1666.8</v>
      </c>
    </row>
    <row r="154" customFormat="false" ht="15" hidden="false" customHeight="false" outlineLevel="0" collapsed="false">
      <c r="A154" s="1" t="n">
        <v>153</v>
      </c>
      <c r="B154" s="31" t="s">
        <v>1722</v>
      </c>
      <c r="C154" s="1" t="s">
        <v>31</v>
      </c>
      <c r="D154" s="1" t="s">
        <v>20</v>
      </c>
      <c r="E154" s="1" t="s">
        <v>146</v>
      </c>
      <c r="F154" s="1" t="n">
        <v>0</v>
      </c>
      <c r="G154" s="1" t="n">
        <v>1</v>
      </c>
      <c r="H154" s="32" t="s">
        <v>246</v>
      </c>
      <c r="I154" s="1" t="n">
        <v>1</v>
      </c>
      <c r="J154" s="1" t="n">
        <v>1738.2</v>
      </c>
      <c r="K154" s="1" t="n">
        <v>1530.2</v>
      </c>
      <c r="L154" s="33" t="n">
        <v>0.713</v>
      </c>
      <c r="M154" s="1" t="n">
        <v>41.1</v>
      </c>
      <c r="N154" s="1" t="n">
        <v>1.52</v>
      </c>
      <c r="O154" s="1" t="n">
        <v>1.35</v>
      </c>
      <c r="P154" s="1" t="n">
        <v>1</v>
      </c>
      <c r="Q154" s="1" t="n">
        <v>1</v>
      </c>
      <c r="R154" s="1" t="n">
        <v>1</v>
      </c>
      <c r="S154" s="1" t="n">
        <v>0</v>
      </c>
      <c r="T154" s="1" t="n">
        <v>-24.9</v>
      </c>
      <c r="U154" s="1" t="n">
        <v>38.4</v>
      </c>
      <c r="V154" s="1" t="n">
        <v>1713.2</v>
      </c>
      <c r="W154" s="1" t="n">
        <v>1568.6</v>
      </c>
    </row>
    <row r="155" customFormat="false" ht="15" hidden="false" customHeight="false" outlineLevel="0" collapsed="false">
      <c r="A155" s="1" t="n">
        <v>154</v>
      </c>
      <c r="B155" s="31" t="s">
        <v>1723</v>
      </c>
      <c r="C155" s="1" t="s">
        <v>30</v>
      </c>
      <c r="D155" s="1" t="s">
        <v>118</v>
      </c>
      <c r="E155" s="1" t="s">
        <v>117</v>
      </c>
      <c r="F155" s="1" t="n">
        <v>1</v>
      </c>
      <c r="G155" s="1" t="n">
        <v>1</v>
      </c>
      <c r="H155" s="35" t="s">
        <v>239</v>
      </c>
      <c r="I155" s="1" t="n">
        <v>0</v>
      </c>
      <c r="J155" s="1" t="n">
        <v>1581.9</v>
      </c>
      <c r="K155" s="1" t="n">
        <v>1462.3</v>
      </c>
      <c r="L155" s="33" t="n">
        <v>0.599</v>
      </c>
      <c r="M155" s="1" t="n">
        <v>18.8</v>
      </c>
      <c r="N155" s="1" t="n">
        <v>1</v>
      </c>
      <c r="O155" s="1" t="n">
        <v>0.9</v>
      </c>
      <c r="P155" s="1" t="n">
        <v>1</v>
      </c>
      <c r="Q155" s="1" t="n">
        <v>1</v>
      </c>
      <c r="R155" s="1" t="n">
        <v>1</v>
      </c>
      <c r="S155" s="1" t="n">
        <v>0.5</v>
      </c>
      <c r="T155" s="1" t="n">
        <v>-1.8</v>
      </c>
      <c r="U155" s="1" t="n">
        <v>1.9</v>
      </c>
      <c r="V155" s="1" t="n">
        <v>1580.1</v>
      </c>
      <c r="W155" s="1" t="n">
        <v>1464.2</v>
      </c>
    </row>
    <row r="156" customFormat="false" ht="15" hidden="false" customHeight="false" outlineLevel="0" collapsed="false">
      <c r="A156" s="1" t="n">
        <v>155</v>
      </c>
      <c r="B156" s="31" t="s">
        <v>1724</v>
      </c>
      <c r="C156" s="1" t="s">
        <v>31</v>
      </c>
      <c r="D156" s="1" t="s">
        <v>213</v>
      </c>
      <c r="E156" s="1" t="s">
        <v>165</v>
      </c>
      <c r="F156" s="1" t="n">
        <v>0</v>
      </c>
      <c r="G156" s="1" t="n">
        <v>1</v>
      </c>
      <c r="H156" s="32" t="s">
        <v>246</v>
      </c>
      <c r="I156" s="1" t="n">
        <v>1</v>
      </c>
      <c r="J156" s="1" t="n">
        <v>1405.5</v>
      </c>
      <c r="K156" s="1" t="n">
        <v>1534.1</v>
      </c>
      <c r="L156" s="33" t="n">
        <v>0.263</v>
      </c>
      <c r="M156" s="1" t="n">
        <v>24.4</v>
      </c>
      <c r="N156" s="1" t="n">
        <v>0.84</v>
      </c>
      <c r="O156" s="1" t="n">
        <v>1.35</v>
      </c>
      <c r="P156" s="1" t="n">
        <v>1</v>
      </c>
      <c r="Q156" s="1" t="n">
        <v>1</v>
      </c>
      <c r="R156" s="1" t="n">
        <v>1</v>
      </c>
      <c r="S156" s="1" t="n">
        <v>0</v>
      </c>
      <c r="T156" s="1" t="n">
        <v>-6</v>
      </c>
      <c r="U156" s="1" t="n">
        <v>9.5</v>
      </c>
      <c r="V156" s="1" t="n">
        <v>1399.6</v>
      </c>
      <c r="W156" s="1" t="n">
        <v>1543.6</v>
      </c>
    </row>
    <row r="157" customFormat="false" ht="15" hidden="false" customHeight="false" outlineLevel="0" collapsed="false">
      <c r="A157" s="1" t="n">
        <v>156</v>
      </c>
      <c r="B157" s="31" t="s">
        <v>1724</v>
      </c>
      <c r="C157" s="1" t="s">
        <v>31</v>
      </c>
      <c r="D157" s="1" t="s">
        <v>24</v>
      </c>
      <c r="E157" s="1" t="s">
        <v>174</v>
      </c>
      <c r="F157" s="1" t="n">
        <v>4</v>
      </c>
      <c r="G157" s="1" t="n">
        <v>1</v>
      </c>
      <c r="H157" s="34" t="s">
        <v>242</v>
      </c>
      <c r="I157" s="1" t="n">
        <v>3</v>
      </c>
      <c r="J157" s="1" t="n">
        <v>1692.4</v>
      </c>
      <c r="K157" s="1" t="n">
        <v>1494.5</v>
      </c>
      <c r="L157" s="33" t="n">
        <v>0.701</v>
      </c>
      <c r="M157" s="1" t="n">
        <v>19.1</v>
      </c>
      <c r="N157" s="1" t="n">
        <v>0.75</v>
      </c>
      <c r="O157" s="1" t="n">
        <v>1</v>
      </c>
      <c r="P157" s="1" t="n">
        <v>1.3</v>
      </c>
      <c r="Q157" s="1" t="n">
        <v>1</v>
      </c>
      <c r="R157" s="1" t="n">
        <v>1</v>
      </c>
      <c r="S157" s="1" t="n">
        <v>1.3</v>
      </c>
      <c r="T157" s="1" t="n">
        <v>11.7</v>
      </c>
      <c r="U157" s="1" t="n">
        <v>-5.6</v>
      </c>
      <c r="V157" s="1" t="n">
        <v>1704.1</v>
      </c>
      <c r="W157" s="1" t="n">
        <v>1489</v>
      </c>
    </row>
    <row r="158" customFormat="false" ht="15" hidden="false" customHeight="false" outlineLevel="0" collapsed="false">
      <c r="A158" s="1" t="n">
        <v>157</v>
      </c>
      <c r="B158" s="31" t="s">
        <v>1724</v>
      </c>
      <c r="C158" s="1" t="s">
        <v>33</v>
      </c>
      <c r="D158" s="1" t="s">
        <v>144</v>
      </c>
      <c r="E158" s="1" t="s">
        <v>158</v>
      </c>
      <c r="F158" s="1" t="n">
        <v>2</v>
      </c>
      <c r="G158" s="1" t="n">
        <v>1</v>
      </c>
      <c r="H158" s="34" t="s">
        <v>242</v>
      </c>
      <c r="I158" s="1" t="n">
        <v>1</v>
      </c>
      <c r="J158" s="1" t="n">
        <v>1662.5</v>
      </c>
      <c r="K158" s="1" t="n">
        <v>1603.8</v>
      </c>
      <c r="L158" s="33" t="n">
        <v>0.513</v>
      </c>
      <c r="M158" s="1" t="n">
        <v>18.1</v>
      </c>
      <c r="N158" s="1" t="n">
        <v>0.93</v>
      </c>
      <c r="O158" s="1" t="n">
        <v>1</v>
      </c>
      <c r="P158" s="1" t="n">
        <v>1</v>
      </c>
      <c r="Q158" s="1" t="n">
        <v>1</v>
      </c>
      <c r="R158" s="1" t="n">
        <v>1</v>
      </c>
      <c r="S158" s="1" t="n">
        <v>1.1</v>
      </c>
      <c r="T158" s="1" t="n">
        <v>10.9</v>
      </c>
      <c r="U158" s="1" t="n">
        <v>-8.6</v>
      </c>
      <c r="V158" s="1" t="n">
        <v>1673.4</v>
      </c>
      <c r="W158" s="1" t="n">
        <v>1595.3</v>
      </c>
    </row>
    <row r="159" customFormat="false" ht="15" hidden="false" customHeight="false" outlineLevel="0" collapsed="false">
      <c r="A159" s="1" t="n">
        <v>158</v>
      </c>
      <c r="B159" s="31" t="s">
        <v>1724</v>
      </c>
      <c r="C159" s="1" t="s">
        <v>29</v>
      </c>
      <c r="D159" s="1" t="s">
        <v>201</v>
      </c>
      <c r="E159" s="1" t="s">
        <v>21</v>
      </c>
      <c r="F159" s="1" t="n">
        <v>0</v>
      </c>
      <c r="G159" s="1" t="n">
        <v>1</v>
      </c>
      <c r="H159" s="32" t="s">
        <v>246</v>
      </c>
      <c r="I159" s="1" t="n">
        <v>1</v>
      </c>
      <c r="J159" s="1" t="n">
        <v>1409.3</v>
      </c>
      <c r="K159" s="1" t="n">
        <v>1758.5</v>
      </c>
      <c r="L159" s="33" t="n">
        <v>0.091</v>
      </c>
      <c r="M159" s="1" t="n">
        <v>18.3</v>
      </c>
      <c r="N159" s="1" t="n">
        <v>0.6</v>
      </c>
      <c r="O159" s="1" t="n">
        <v>1.35</v>
      </c>
      <c r="P159" s="1" t="n">
        <v>1</v>
      </c>
      <c r="Q159" s="1" t="n">
        <v>1</v>
      </c>
      <c r="R159" s="1" t="n">
        <v>1</v>
      </c>
      <c r="S159" s="1" t="n">
        <v>0</v>
      </c>
      <c r="T159" s="1" t="n">
        <v>-1.5</v>
      </c>
      <c r="U159" s="1" t="n">
        <v>3.9</v>
      </c>
      <c r="V159" s="1" t="n">
        <v>1407.8</v>
      </c>
      <c r="W159" s="1" t="n">
        <v>1762.5</v>
      </c>
    </row>
    <row r="160" customFormat="false" ht="15" hidden="false" customHeight="false" outlineLevel="0" collapsed="false">
      <c r="A160" s="1" t="n">
        <v>159</v>
      </c>
      <c r="B160" s="31" t="s">
        <v>1725</v>
      </c>
      <c r="C160" s="1" t="s">
        <v>32</v>
      </c>
      <c r="D160" s="1" t="s">
        <v>198</v>
      </c>
      <c r="E160" s="1" t="s">
        <v>191</v>
      </c>
      <c r="F160" s="1" t="n">
        <v>2</v>
      </c>
      <c r="G160" s="1" t="n">
        <v>1</v>
      </c>
      <c r="H160" s="34" t="s">
        <v>242</v>
      </c>
      <c r="I160" s="1" t="n">
        <v>1</v>
      </c>
      <c r="J160" s="1" t="n">
        <v>1522.6</v>
      </c>
      <c r="K160" s="1" t="n">
        <v>1562.3</v>
      </c>
      <c r="L160" s="33" t="n">
        <v>0.374</v>
      </c>
      <c r="M160" s="1" t="n">
        <v>21.4</v>
      </c>
      <c r="N160" s="1" t="n">
        <v>1.1</v>
      </c>
      <c r="O160" s="1" t="n">
        <v>1</v>
      </c>
      <c r="P160" s="1" t="n">
        <v>1</v>
      </c>
      <c r="Q160" s="1" t="n">
        <v>1</v>
      </c>
      <c r="R160" s="1" t="n">
        <v>1</v>
      </c>
      <c r="S160" s="1" t="n">
        <v>1.1</v>
      </c>
      <c r="T160" s="1" t="n">
        <v>16</v>
      </c>
      <c r="U160" s="1" t="n">
        <v>-13.1</v>
      </c>
      <c r="V160" s="1" t="n">
        <v>1538.5</v>
      </c>
      <c r="W160" s="1" t="n">
        <v>1549.2</v>
      </c>
    </row>
    <row r="161" customFormat="false" ht="15" hidden="false" customHeight="false" outlineLevel="0" collapsed="false">
      <c r="A161" s="1" t="n">
        <v>160</v>
      </c>
      <c r="B161" s="31" t="s">
        <v>1726</v>
      </c>
      <c r="C161" s="1" t="s">
        <v>30</v>
      </c>
      <c r="D161" s="1" t="s">
        <v>203</v>
      </c>
      <c r="E161" s="1" t="s">
        <v>116</v>
      </c>
      <c r="F161" s="1" t="n">
        <v>2</v>
      </c>
      <c r="G161" s="1" t="n">
        <v>2</v>
      </c>
      <c r="H161" s="35" t="s">
        <v>239</v>
      </c>
      <c r="I161" s="1" t="n">
        <v>0</v>
      </c>
      <c r="J161" s="1" t="n">
        <v>1381.9</v>
      </c>
      <c r="K161" s="1" t="n">
        <v>1618.9</v>
      </c>
      <c r="L161" s="33" t="n">
        <v>0.161</v>
      </c>
      <c r="M161" s="1" t="n">
        <v>20.2</v>
      </c>
      <c r="N161" s="1" t="n">
        <v>1</v>
      </c>
      <c r="O161" s="1" t="n">
        <v>1.15</v>
      </c>
      <c r="P161" s="1" t="n">
        <v>1</v>
      </c>
      <c r="Q161" s="1" t="n">
        <v>0.85</v>
      </c>
      <c r="R161" s="1" t="n">
        <v>0.95</v>
      </c>
      <c r="S161" s="1" t="n">
        <v>0.5</v>
      </c>
      <c r="T161" s="1" t="n">
        <v>6.3</v>
      </c>
      <c r="U161" s="1" t="n">
        <v>-7.4</v>
      </c>
      <c r="V161" s="1" t="n">
        <v>1388.2</v>
      </c>
      <c r="W161" s="1" t="n">
        <v>1611.5</v>
      </c>
    </row>
    <row r="162" customFormat="false" ht="15" hidden="false" customHeight="false" outlineLevel="0" collapsed="false">
      <c r="A162" s="1" t="n">
        <v>161</v>
      </c>
      <c r="B162" s="31" t="s">
        <v>1727</v>
      </c>
      <c r="C162" s="1" t="s">
        <v>33</v>
      </c>
      <c r="D162" s="1" t="s">
        <v>134</v>
      </c>
      <c r="E162" s="1" t="s">
        <v>206</v>
      </c>
      <c r="F162" s="1" t="n">
        <v>1</v>
      </c>
      <c r="G162" s="1" t="n">
        <v>2</v>
      </c>
      <c r="H162" s="32" t="s">
        <v>246</v>
      </c>
      <c r="I162" s="1" t="n">
        <v>1</v>
      </c>
      <c r="J162" s="1" t="n">
        <v>1568.3</v>
      </c>
      <c r="K162" s="1" t="n">
        <v>1402</v>
      </c>
      <c r="L162" s="33" t="n">
        <v>0.661</v>
      </c>
      <c r="M162" s="1" t="n">
        <v>37.3</v>
      </c>
      <c r="N162" s="1" t="n">
        <v>1.42</v>
      </c>
      <c r="O162" s="1" t="n">
        <v>1.35</v>
      </c>
      <c r="P162" s="1" t="n">
        <v>1</v>
      </c>
      <c r="Q162" s="1" t="n">
        <v>1</v>
      </c>
      <c r="R162" s="1" t="n">
        <v>0.95</v>
      </c>
      <c r="S162" s="1" t="n">
        <v>0</v>
      </c>
      <c r="T162" s="1" t="n">
        <v>-24</v>
      </c>
      <c r="U162" s="1" t="n">
        <v>29.1</v>
      </c>
      <c r="V162" s="1" t="n">
        <v>1544.3</v>
      </c>
      <c r="W162" s="1" t="n">
        <v>1431.1</v>
      </c>
    </row>
    <row r="163" customFormat="false" ht="15" hidden="false" customHeight="false" outlineLevel="0" collapsed="false">
      <c r="A163" s="1" t="n">
        <v>162</v>
      </c>
      <c r="B163" s="31" t="s">
        <v>1727</v>
      </c>
      <c r="C163" s="1" t="s">
        <v>33</v>
      </c>
      <c r="D163" s="1" t="s">
        <v>204</v>
      </c>
      <c r="E163" s="1" t="s">
        <v>156</v>
      </c>
      <c r="F163" s="1" t="n">
        <v>1</v>
      </c>
      <c r="G163" s="1" t="n">
        <v>1</v>
      </c>
      <c r="H163" s="35" t="s">
        <v>239</v>
      </c>
      <c r="I163" s="1" t="n">
        <v>0</v>
      </c>
      <c r="J163" s="1" t="n">
        <v>1382.2</v>
      </c>
      <c r="K163" s="1" t="n">
        <v>1528.7</v>
      </c>
      <c r="L163" s="33" t="n">
        <v>0.244</v>
      </c>
      <c r="M163" s="1" t="n">
        <v>21.3</v>
      </c>
      <c r="N163" s="1" t="n">
        <v>1</v>
      </c>
      <c r="O163" s="1" t="n">
        <v>1.15</v>
      </c>
      <c r="P163" s="1" t="n">
        <v>1</v>
      </c>
      <c r="Q163" s="1" t="n">
        <v>0.85</v>
      </c>
      <c r="R163" s="1" t="n">
        <v>1</v>
      </c>
      <c r="S163" s="1" t="n">
        <v>0.5</v>
      </c>
      <c r="T163" s="1" t="n">
        <v>5</v>
      </c>
      <c r="U163" s="1" t="n">
        <v>-5.9</v>
      </c>
      <c r="V163" s="1" t="n">
        <v>1387.2</v>
      </c>
      <c r="W163" s="1" t="n">
        <v>1522.8</v>
      </c>
    </row>
    <row r="164" customFormat="false" ht="15" hidden="false" customHeight="false" outlineLevel="0" collapsed="false">
      <c r="A164" s="1" t="n">
        <v>163</v>
      </c>
      <c r="B164" s="31" t="s">
        <v>1727</v>
      </c>
      <c r="C164" s="1" t="s">
        <v>33</v>
      </c>
      <c r="D164" s="1" t="s">
        <v>17</v>
      </c>
      <c r="E164" s="1" t="s">
        <v>157</v>
      </c>
      <c r="F164" s="1" t="n">
        <v>2</v>
      </c>
      <c r="G164" s="1" t="n">
        <v>0</v>
      </c>
      <c r="H164" s="34" t="s">
        <v>242</v>
      </c>
      <c r="I164" s="1" t="n">
        <v>2</v>
      </c>
      <c r="J164" s="1" t="n">
        <v>1807.9</v>
      </c>
      <c r="K164" s="1" t="n">
        <v>1629.2</v>
      </c>
      <c r="L164" s="33" t="n">
        <v>0.677</v>
      </c>
      <c r="M164" s="1" t="n">
        <v>19.8</v>
      </c>
      <c r="N164" s="1" t="n">
        <v>0.78</v>
      </c>
      <c r="O164" s="1" t="n">
        <v>1</v>
      </c>
      <c r="P164" s="1" t="n">
        <v>1.15</v>
      </c>
      <c r="Q164" s="1" t="n">
        <v>1.1</v>
      </c>
      <c r="R164" s="1" t="n">
        <v>1.15</v>
      </c>
      <c r="S164" s="1" t="n">
        <v>1.2</v>
      </c>
      <c r="T164" s="1" t="n">
        <v>11.8</v>
      </c>
      <c r="U164" s="1" t="n">
        <v>-5.5</v>
      </c>
      <c r="V164" s="1" t="n">
        <v>1819.7</v>
      </c>
      <c r="W164" s="1" t="n">
        <v>1623.7</v>
      </c>
    </row>
    <row r="165" customFormat="false" ht="15" hidden="false" customHeight="false" outlineLevel="0" collapsed="false">
      <c r="A165" s="1" t="n">
        <v>164</v>
      </c>
      <c r="B165" s="31" t="s">
        <v>1727</v>
      </c>
      <c r="C165" s="1" t="s">
        <v>33</v>
      </c>
      <c r="D165" s="1" t="s">
        <v>161</v>
      </c>
      <c r="E165" s="1" t="s">
        <v>120</v>
      </c>
      <c r="F165" s="1" t="n">
        <v>1</v>
      </c>
      <c r="G165" s="1" t="n">
        <v>0</v>
      </c>
      <c r="H165" s="34" t="s">
        <v>242</v>
      </c>
      <c r="I165" s="1" t="n">
        <v>1</v>
      </c>
      <c r="J165" s="1" t="n">
        <v>1649.7</v>
      </c>
      <c r="K165" s="1" t="n">
        <v>1540.6</v>
      </c>
      <c r="L165" s="33" t="n">
        <v>0.584</v>
      </c>
      <c r="M165" s="1" t="n">
        <v>18.6</v>
      </c>
      <c r="N165" s="1" t="n">
        <v>0.86</v>
      </c>
      <c r="O165" s="1" t="n">
        <v>1</v>
      </c>
      <c r="P165" s="1" t="n">
        <v>1</v>
      </c>
      <c r="Q165" s="1" t="n">
        <v>1</v>
      </c>
      <c r="R165" s="1" t="n">
        <v>1.15</v>
      </c>
      <c r="S165" s="1" t="n">
        <v>1.1</v>
      </c>
      <c r="T165" s="1" t="n">
        <v>10.2</v>
      </c>
      <c r="U165" s="1" t="n">
        <v>-7.2</v>
      </c>
      <c r="V165" s="1" t="n">
        <v>1660</v>
      </c>
      <c r="W165" s="1" t="n">
        <v>1533.4</v>
      </c>
    </row>
    <row r="166" customFormat="false" ht="15" hidden="false" customHeight="false" outlineLevel="0" collapsed="false">
      <c r="A166" s="1" t="n">
        <v>165</v>
      </c>
      <c r="B166" s="31" t="s">
        <v>1728</v>
      </c>
      <c r="C166" s="1" t="s">
        <v>29</v>
      </c>
      <c r="D166" s="1" t="s">
        <v>23</v>
      </c>
      <c r="E166" s="1" t="s">
        <v>121</v>
      </c>
      <c r="F166" s="1" t="n">
        <v>3</v>
      </c>
      <c r="G166" s="1" t="n">
        <v>0</v>
      </c>
      <c r="H166" s="34" t="s">
        <v>242</v>
      </c>
      <c r="I166" s="1" t="n">
        <v>3</v>
      </c>
      <c r="J166" s="1" t="n">
        <v>1698.7</v>
      </c>
      <c r="K166" s="1" t="n">
        <v>1538.9</v>
      </c>
      <c r="L166" s="33" t="n">
        <v>0.653</v>
      </c>
      <c r="M166" s="1" t="n">
        <v>21.8</v>
      </c>
      <c r="N166" s="1" t="n">
        <v>0.8</v>
      </c>
      <c r="O166" s="1" t="n">
        <v>1</v>
      </c>
      <c r="P166" s="1" t="n">
        <v>1.3</v>
      </c>
      <c r="Q166" s="1" t="n">
        <v>1</v>
      </c>
      <c r="R166" s="1" t="n">
        <v>1.15</v>
      </c>
      <c r="S166" s="1" t="n">
        <v>1.3</v>
      </c>
      <c r="T166" s="1" t="n">
        <v>15.5</v>
      </c>
      <c r="U166" s="1" t="n">
        <v>-6.9</v>
      </c>
      <c r="V166" s="1" t="n">
        <v>1714.2</v>
      </c>
      <c r="W166" s="1" t="n">
        <v>1532</v>
      </c>
    </row>
    <row r="167" customFormat="false" ht="15" hidden="false" customHeight="false" outlineLevel="0" collapsed="false">
      <c r="A167" s="1" t="n">
        <v>166</v>
      </c>
      <c r="B167" s="31" t="s">
        <v>1728</v>
      </c>
      <c r="C167" s="1" t="s">
        <v>32</v>
      </c>
      <c r="D167" s="1" t="s">
        <v>183</v>
      </c>
      <c r="E167" s="1" t="s">
        <v>192</v>
      </c>
      <c r="F167" s="1" t="n">
        <v>0</v>
      </c>
      <c r="G167" s="1" t="n">
        <v>4</v>
      </c>
      <c r="H167" s="32" t="s">
        <v>246</v>
      </c>
      <c r="I167" s="1" t="n">
        <v>4</v>
      </c>
      <c r="J167" s="1" t="n">
        <v>1526.8</v>
      </c>
      <c r="K167" s="1" t="n">
        <v>1612.2</v>
      </c>
      <c r="L167" s="33" t="n">
        <v>0.314</v>
      </c>
      <c r="M167" s="1" t="n">
        <v>37.2</v>
      </c>
      <c r="N167" s="1" t="n">
        <v>0.89</v>
      </c>
      <c r="O167" s="1" t="n">
        <v>1.35</v>
      </c>
      <c r="P167" s="1" t="n">
        <v>1.5</v>
      </c>
      <c r="Q167" s="1" t="n">
        <v>1</v>
      </c>
      <c r="R167" s="1" t="n">
        <v>0.95</v>
      </c>
      <c r="S167" s="1" t="n">
        <v>0</v>
      </c>
      <c r="T167" s="1" t="n">
        <v>-10.8</v>
      </c>
      <c r="U167" s="1" t="n">
        <v>24.6</v>
      </c>
      <c r="V167" s="1" t="n">
        <v>1516</v>
      </c>
      <c r="W167" s="1" t="n">
        <v>1636.8</v>
      </c>
    </row>
    <row r="168" customFormat="false" ht="15" hidden="false" customHeight="false" outlineLevel="0" collapsed="false">
      <c r="A168" s="1" t="n">
        <v>167</v>
      </c>
      <c r="B168" s="31" t="s">
        <v>1729</v>
      </c>
      <c r="C168" s="1" t="s">
        <v>31</v>
      </c>
      <c r="D168" s="1" t="s">
        <v>209</v>
      </c>
      <c r="E168" s="1" t="s">
        <v>169</v>
      </c>
      <c r="F168" s="1" t="n">
        <v>1</v>
      </c>
      <c r="G168" s="1" t="n">
        <v>0</v>
      </c>
      <c r="H168" s="34" t="s">
        <v>242</v>
      </c>
      <c r="I168" s="1" t="n">
        <v>1</v>
      </c>
      <c r="J168" s="1" t="n">
        <v>1388.8</v>
      </c>
      <c r="K168" s="1" t="n">
        <v>1641.2</v>
      </c>
      <c r="L168" s="33" t="n">
        <v>0.149</v>
      </c>
      <c r="M168" s="1" t="n">
        <v>35.1</v>
      </c>
      <c r="N168" s="1" t="n">
        <v>1.63</v>
      </c>
      <c r="O168" s="1" t="n">
        <v>1</v>
      </c>
      <c r="P168" s="1" t="n">
        <v>1</v>
      </c>
      <c r="Q168" s="1" t="n">
        <v>1</v>
      </c>
      <c r="R168" s="1" t="n">
        <v>1.15</v>
      </c>
      <c r="S168" s="1" t="n">
        <v>1.1</v>
      </c>
      <c r="T168" s="1" t="n">
        <v>35.7</v>
      </c>
      <c r="U168" s="1" t="n">
        <v>-27.8</v>
      </c>
      <c r="V168" s="1" t="n">
        <v>1424.5</v>
      </c>
      <c r="W168" s="1" t="n">
        <v>1613.5</v>
      </c>
    </row>
    <row r="169" customFormat="false" ht="15" hidden="false" customHeight="false" outlineLevel="0" collapsed="false">
      <c r="A169" s="1" t="n">
        <v>168</v>
      </c>
      <c r="B169" s="31" t="s">
        <v>1730</v>
      </c>
      <c r="C169" s="1" t="s">
        <v>30</v>
      </c>
      <c r="D169" s="1" t="s">
        <v>141</v>
      </c>
      <c r="E169" s="1" t="s">
        <v>167</v>
      </c>
      <c r="F169" s="1" t="n">
        <v>2</v>
      </c>
      <c r="G169" s="1" t="n">
        <v>0</v>
      </c>
      <c r="H169" s="34" t="s">
        <v>242</v>
      </c>
      <c r="I169" s="1" t="n">
        <v>2</v>
      </c>
      <c r="J169" s="1" t="n">
        <v>1590.5</v>
      </c>
      <c r="K169" s="1" t="n">
        <v>1585.6</v>
      </c>
      <c r="L169" s="33" t="n">
        <v>0.435</v>
      </c>
      <c r="M169" s="1" t="n">
        <v>24</v>
      </c>
      <c r="N169" s="1" t="n">
        <v>0.99</v>
      </c>
      <c r="O169" s="1" t="n">
        <v>1</v>
      </c>
      <c r="P169" s="1" t="n">
        <v>1.15</v>
      </c>
      <c r="Q169" s="1" t="n">
        <v>1</v>
      </c>
      <c r="R169" s="1" t="n">
        <v>1.15</v>
      </c>
      <c r="S169" s="1" t="n">
        <v>1.2</v>
      </c>
      <c r="T169" s="1" t="n">
        <v>20.1</v>
      </c>
      <c r="U169" s="1" t="n">
        <v>-12.3</v>
      </c>
      <c r="V169" s="1" t="n">
        <v>1610.6</v>
      </c>
      <c r="W169" s="1" t="n">
        <v>1573.4</v>
      </c>
    </row>
    <row r="170" customFormat="false" ht="15" hidden="false" customHeight="false" outlineLevel="0" collapsed="false">
      <c r="A170" s="1" t="n">
        <v>169</v>
      </c>
      <c r="B170" s="31" t="s">
        <v>1731</v>
      </c>
      <c r="C170" s="1" t="s">
        <v>31</v>
      </c>
      <c r="D170" s="1" t="s">
        <v>145</v>
      </c>
      <c r="E170" s="1" t="s">
        <v>164</v>
      </c>
      <c r="F170" s="1" t="n">
        <v>1</v>
      </c>
      <c r="G170" s="1" t="n">
        <v>0</v>
      </c>
      <c r="H170" s="34" t="s">
        <v>242</v>
      </c>
      <c r="I170" s="1" t="n">
        <v>1</v>
      </c>
      <c r="J170" s="1" t="n">
        <v>1635.5</v>
      </c>
      <c r="K170" s="1" t="n">
        <v>1624.7</v>
      </c>
      <c r="L170" s="33" t="n">
        <v>0.444</v>
      </c>
      <c r="M170" s="1" t="n">
        <v>21.2</v>
      </c>
      <c r="N170" s="1" t="n">
        <v>0.99</v>
      </c>
      <c r="O170" s="1" t="n">
        <v>1</v>
      </c>
      <c r="P170" s="1" t="n">
        <v>1</v>
      </c>
      <c r="Q170" s="1" t="n">
        <v>1</v>
      </c>
      <c r="R170" s="1" t="n">
        <v>1.15</v>
      </c>
      <c r="S170" s="1" t="n">
        <v>1.1</v>
      </c>
      <c r="T170" s="1" t="n">
        <v>14.9</v>
      </c>
      <c r="U170" s="1" t="n">
        <v>-11</v>
      </c>
      <c r="V170" s="1" t="n">
        <v>1650.4</v>
      </c>
      <c r="W170" s="1" t="n">
        <v>1613.8</v>
      </c>
    </row>
    <row r="171" customFormat="false" ht="15" hidden="false" customHeight="false" outlineLevel="0" collapsed="false">
      <c r="A171" s="1" t="n">
        <v>170</v>
      </c>
      <c r="B171" s="31" t="s">
        <v>1731</v>
      </c>
      <c r="C171" s="1" t="s">
        <v>33</v>
      </c>
      <c r="D171" s="1" t="s">
        <v>171</v>
      </c>
      <c r="E171" s="1" t="s">
        <v>172</v>
      </c>
      <c r="F171" s="1" t="n">
        <v>3</v>
      </c>
      <c r="G171" s="1" t="n">
        <v>1</v>
      </c>
      <c r="H171" s="34" t="s">
        <v>242</v>
      </c>
      <c r="I171" s="1" t="n">
        <v>2</v>
      </c>
      <c r="J171" s="1" t="n">
        <v>1553.7</v>
      </c>
      <c r="K171" s="1" t="n">
        <v>1682.8</v>
      </c>
      <c r="L171" s="33" t="n">
        <v>0.263</v>
      </c>
      <c r="M171" s="1" t="n">
        <v>31.1</v>
      </c>
      <c r="N171" s="1" t="n">
        <v>1.32</v>
      </c>
      <c r="O171" s="1" t="n">
        <v>1</v>
      </c>
      <c r="P171" s="1" t="n">
        <v>1.15</v>
      </c>
      <c r="Q171" s="1" t="n">
        <v>1</v>
      </c>
      <c r="R171" s="1" t="n">
        <v>1</v>
      </c>
      <c r="S171" s="1" t="n">
        <v>1.2</v>
      </c>
      <c r="T171" s="1" t="n">
        <v>28.5</v>
      </c>
      <c r="U171" s="1" t="n">
        <v>-23.4</v>
      </c>
      <c r="V171" s="1" t="n">
        <v>1582.2</v>
      </c>
      <c r="W171" s="1" t="n">
        <v>1659.4</v>
      </c>
    </row>
    <row r="172" customFormat="false" ht="15" hidden="false" customHeight="false" outlineLevel="0" collapsed="false">
      <c r="A172" s="1" t="n">
        <v>171</v>
      </c>
      <c r="B172" s="31" t="s">
        <v>1732</v>
      </c>
      <c r="C172" s="1" t="s">
        <v>30</v>
      </c>
      <c r="D172" s="1" t="s">
        <v>16</v>
      </c>
      <c r="E172" s="1" t="s">
        <v>151</v>
      </c>
      <c r="F172" s="1" t="n">
        <v>6</v>
      </c>
      <c r="G172" s="1" t="n">
        <v>0</v>
      </c>
      <c r="H172" s="34" t="s">
        <v>242</v>
      </c>
      <c r="I172" s="1" t="n">
        <v>6</v>
      </c>
      <c r="J172" s="1" t="n">
        <v>1801.3</v>
      </c>
      <c r="K172" s="1" t="n">
        <v>1595.8</v>
      </c>
      <c r="L172" s="33" t="n">
        <v>0.71</v>
      </c>
      <c r="M172" s="1" t="n">
        <v>23.4</v>
      </c>
      <c r="N172" s="1" t="n">
        <v>0.74</v>
      </c>
      <c r="O172" s="1" t="n">
        <v>1</v>
      </c>
      <c r="P172" s="1" t="n">
        <v>1.5</v>
      </c>
      <c r="Q172" s="1" t="n">
        <v>1</v>
      </c>
      <c r="R172" s="1" t="n">
        <v>1.15</v>
      </c>
      <c r="S172" s="1" t="n">
        <v>1.3</v>
      </c>
      <c r="T172" s="1" t="n">
        <v>15.1</v>
      </c>
      <c r="U172" s="1" t="n">
        <v>-6.1</v>
      </c>
      <c r="V172" s="1" t="n">
        <v>1816.4</v>
      </c>
      <c r="W172" s="1" t="n">
        <v>1589.6</v>
      </c>
    </row>
    <row r="173" customFormat="false" ht="15" hidden="false" customHeight="false" outlineLevel="0" collapsed="false">
      <c r="A173" s="1" t="n">
        <v>172</v>
      </c>
      <c r="B173" s="31" t="s">
        <v>1733</v>
      </c>
      <c r="C173" s="1" t="s">
        <v>31</v>
      </c>
      <c r="D173" s="1" t="s">
        <v>163</v>
      </c>
      <c r="E173" s="1" t="s">
        <v>210</v>
      </c>
      <c r="F173" s="1" t="n">
        <v>0</v>
      </c>
      <c r="G173" s="1" t="n">
        <v>0</v>
      </c>
      <c r="H173" s="35" t="s">
        <v>239</v>
      </c>
      <c r="I173" s="1" t="n">
        <v>0</v>
      </c>
      <c r="J173" s="1" t="n">
        <v>1488.6</v>
      </c>
      <c r="K173" s="1" t="n">
        <v>1449</v>
      </c>
      <c r="L173" s="33" t="n">
        <v>0.485</v>
      </c>
      <c r="M173" s="1" t="n">
        <v>20.5</v>
      </c>
      <c r="N173" s="1" t="n">
        <v>1</v>
      </c>
      <c r="O173" s="1" t="n">
        <v>0.9</v>
      </c>
      <c r="P173" s="1" t="n">
        <v>1</v>
      </c>
      <c r="Q173" s="1" t="n">
        <v>1</v>
      </c>
      <c r="R173" s="1" t="n">
        <v>1</v>
      </c>
      <c r="S173" s="1" t="n">
        <v>0.5</v>
      </c>
      <c r="T173" s="1" t="n">
        <v>0.3</v>
      </c>
      <c r="U173" s="1" t="n">
        <v>-0.3</v>
      </c>
      <c r="V173" s="1" t="n">
        <v>1488.9</v>
      </c>
      <c r="W173" s="1" t="n">
        <v>1448.6</v>
      </c>
    </row>
    <row r="174" customFormat="false" ht="15" hidden="false" customHeight="false" outlineLevel="0" collapsed="false">
      <c r="A174" s="1" t="n">
        <v>173</v>
      </c>
      <c r="B174" s="31" t="s">
        <v>1734</v>
      </c>
      <c r="C174" s="1" t="s">
        <v>31</v>
      </c>
      <c r="D174" s="1" t="s">
        <v>178</v>
      </c>
      <c r="E174" s="1" t="s">
        <v>136</v>
      </c>
      <c r="F174" s="1" t="n">
        <v>1</v>
      </c>
      <c r="G174" s="1" t="n">
        <v>1</v>
      </c>
      <c r="H174" s="35" t="s">
        <v>239</v>
      </c>
      <c r="I174" s="1" t="n">
        <v>0</v>
      </c>
      <c r="J174" s="1" t="n">
        <v>1619</v>
      </c>
      <c r="K174" s="1" t="n">
        <v>1539.3</v>
      </c>
      <c r="L174" s="33" t="n">
        <v>0.543</v>
      </c>
      <c r="M174" s="1" t="n">
        <v>20.5</v>
      </c>
      <c r="N174" s="1" t="n">
        <v>1</v>
      </c>
      <c r="O174" s="1" t="n">
        <v>0.9</v>
      </c>
      <c r="P174" s="1" t="n">
        <v>1</v>
      </c>
      <c r="Q174" s="1" t="n">
        <v>1</v>
      </c>
      <c r="R174" s="1" t="n">
        <v>1</v>
      </c>
      <c r="S174" s="1" t="n">
        <v>0.5</v>
      </c>
      <c r="T174" s="1" t="n">
        <v>-0.8</v>
      </c>
      <c r="U174" s="1" t="n">
        <v>1</v>
      </c>
      <c r="V174" s="1" t="n">
        <v>1618.2</v>
      </c>
      <c r="W174" s="1" t="n">
        <v>1540.3</v>
      </c>
    </row>
    <row r="175" customFormat="false" ht="15" hidden="false" customHeight="false" outlineLevel="0" collapsed="false">
      <c r="A175" s="1" t="n">
        <v>174</v>
      </c>
      <c r="B175" s="31" t="s">
        <v>1735</v>
      </c>
      <c r="C175" s="1" t="s">
        <v>30</v>
      </c>
      <c r="D175" s="1" t="s">
        <v>176</v>
      </c>
      <c r="E175" s="1" t="s">
        <v>173</v>
      </c>
      <c r="F175" s="1" t="n">
        <v>3</v>
      </c>
      <c r="G175" s="1" t="n">
        <v>2</v>
      </c>
      <c r="H175" s="34" t="s">
        <v>242</v>
      </c>
      <c r="I175" s="1" t="n">
        <v>1</v>
      </c>
      <c r="J175" s="1" t="n">
        <v>1594.7</v>
      </c>
      <c r="K175" s="1" t="n">
        <v>1516.8</v>
      </c>
      <c r="L175" s="33" t="n">
        <v>0.54</v>
      </c>
      <c r="M175" s="1" t="n">
        <v>17.2</v>
      </c>
      <c r="N175" s="1" t="n">
        <v>0.9</v>
      </c>
      <c r="O175" s="1" t="n">
        <v>1</v>
      </c>
      <c r="P175" s="1" t="n">
        <v>1</v>
      </c>
      <c r="Q175" s="1" t="n">
        <v>1</v>
      </c>
      <c r="R175" s="1" t="n">
        <v>0.95</v>
      </c>
      <c r="S175" s="1" t="n">
        <v>1.1</v>
      </c>
      <c r="T175" s="1" t="n">
        <v>9.6</v>
      </c>
      <c r="U175" s="1" t="n">
        <v>-7.9</v>
      </c>
      <c r="V175" s="1" t="n">
        <v>1604.3</v>
      </c>
      <c r="W175" s="1" t="n">
        <v>1508.9</v>
      </c>
    </row>
    <row r="176" customFormat="false" ht="15" hidden="false" customHeight="false" outlineLevel="0" collapsed="false">
      <c r="A176" s="1" t="n">
        <v>175</v>
      </c>
      <c r="B176" s="31" t="s">
        <v>1736</v>
      </c>
      <c r="C176" s="1" t="s">
        <v>32</v>
      </c>
      <c r="D176" s="1" t="s">
        <v>190</v>
      </c>
      <c r="E176" s="1" t="s">
        <v>198</v>
      </c>
      <c r="F176" s="1" t="n">
        <v>2</v>
      </c>
      <c r="G176" s="1" t="n">
        <v>0</v>
      </c>
      <c r="H176" s="34" t="s">
        <v>242</v>
      </c>
      <c r="I176" s="1" t="n">
        <v>2</v>
      </c>
      <c r="J176" s="1" t="n">
        <v>1586.4</v>
      </c>
      <c r="K176" s="1" t="n">
        <v>1538.5</v>
      </c>
      <c r="L176" s="33" t="n">
        <v>0.497</v>
      </c>
      <c r="M176" s="1" t="n">
        <v>22.7</v>
      </c>
      <c r="N176" s="1" t="n">
        <v>0.94</v>
      </c>
      <c r="O176" s="1" t="n">
        <v>1</v>
      </c>
      <c r="P176" s="1" t="n">
        <v>1.15</v>
      </c>
      <c r="Q176" s="1" t="n">
        <v>1</v>
      </c>
      <c r="R176" s="1" t="n">
        <v>1.15</v>
      </c>
      <c r="S176" s="1" t="n">
        <v>1.2</v>
      </c>
      <c r="T176" s="1" t="n">
        <v>17.5</v>
      </c>
      <c r="U176" s="1" t="n">
        <v>-10.3</v>
      </c>
      <c r="V176" s="1" t="n">
        <v>1603.9</v>
      </c>
      <c r="W176" s="1" t="n">
        <v>1528.2</v>
      </c>
    </row>
    <row r="177" customFormat="false" ht="15" hidden="false" customHeight="false" outlineLevel="0" collapsed="false">
      <c r="A177" s="1" t="n">
        <v>176</v>
      </c>
      <c r="B177" s="31" t="s">
        <v>1737</v>
      </c>
      <c r="C177" s="1" t="s">
        <v>31</v>
      </c>
      <c r="D177" s="1" t="s">
        <v>174</v>
      </c>
      <c r="E177" s="1" t="s">
        <v>168</v>
      </c>
      <c r="F177" s="1" t="n">
        <v>1</v>
      </c>
      <c r="G177" s="1" t="n">
        <v>2</v>
      </c>
      <c r="H177" s="32" t="s">
        <v>246</v>
      </c>
      <c r="I177" s="1" t="n">
        <v>1</v>
      </c>
      <c r="J177" s="1" t="n">
        <v>1489</v>
      </c>
      <c r="K177" s="1" t="n">
        <v>1527.6</v>
      </c>
      <c r="L177" s="33" t="n">
        <v>0.375</v>
      </c>
      <c r="M177" s="1" t="n">
        <v>25.1</v>
      </c>
      <c r="N177" s="1" t="n">
        <v>0.95</v>
      </c>
      <c r="O177" s="1" t="n">
        <v>1.35</v>
      </c>
      <c r="P177" s="1" t="n">
        <v>1</v>
      </c>
      <c r="Q177" s="1" t="n">
        <v>1</v>
      </c>
      <c r="R177" s="1" t="n">
        <v>0.95</v>
      </c>
      <c r="S177" s="1" t="n">
        <v>0</v>
      </c>
      <c r="T177" s="1" t="n">
        <v>-9.2</v>
      </c>
      <c r="U177" s="1" t="n">
        <v>12.2</v>
      </c>
      <c r="V177" s="1" t="n">
        <v>1479.8</v>
      </c>
      <c r="W177" s="1" t="n">
        <v>1539.8</v>
      </c>
    </row>
    <row r="178" customFormat="false" ht="15" hidden="false" customHeight="false" outlineLevel="0" collapsed="false">
      <c r="A178" s="1" t="n">
        <v>177</v>
      </c>
      <c r="B178" s="31" t="s">
        <v>1737</v>
      </c>
      <c r="C178" s="1" t="s">
        <v>33</v>
      </c>
      <c r="D178" s="1" t="s">
        <v>172</v>
      </c>
      <c r="E178" s="1" t="s">
        <v>156</v>
      </c>
      <c r="F178" s="1" t="n">
        <v>1</v>
      </c>
      <c r="G178" s="1" t="n">
        <v>0</v>
      </c>
      <c r="H178" s="34" t="s">
        <v>242</v>
      </c>
      <c r="I178" s="1" t="n">
        <v>1</v>
      </c>
      <c r="J178" s="1" t="n">
        <v>1659.4</v>
      </c>
      <c r="K178" s="1" t="n">
        <v>1522.8</v>
      </c>
      <c r="L178" s="33" t="n">
        <v>0.622</v>
      </c>
      <c r="M178" s="1" t="n">
        <v>18.8</v>
      </c>
      <c r="N178" s="1" t="n">
        <v>0.83</v>
      </c>
      <c r="O178" s="1" t="n">
        <v>1</v>
      </c>
      <c r="P178" s="1" t="n">
        <v>1</v>
      </c>
      <c r="Q178" s="1" t="n">
        <v>1.1</v>
      </c>
      <c r="R178" s="1" t="n">
        <v>1.15</v>
      </c>
      <c r="S178" s="1" t="n">
        <v>1.1</v>
      </c>
      <c r="T178" s="1" t="n">
        <v>10</v>
      </c>
      <c r="U178" s="1" t="n">
        <v>-6.3</v>
      </c>
      <c r="V178" s="1" t="n">
        <v>1669.4</v>
      </c>
      <c r="W178" s="1" t="n">
        <v>1516.6</v>
      </c>
    </row>
    <row r="179" customFormat="false" ht="15" hidden="false" customHeight="false" outlineLevel="0" collapsed="false">
      <c r="A179" s="1" t="n">
        <v>178</v>
      </c>
      <c r="B179" s="31" t="s">
        <v>1738</v>
      </c>
      <c r="C179" s="1" t="s">
        <v>30</v>
      </c>
      <c r="D179" s="1" t="s">
        <v>116</v>
      </c>
      <c r="E179" s="1" t="s">
        <v>166</v>
      </c>
      <c r="F179" s="1" t="n">
        <v>3</v>
      </c>
      <c r="G179" s="1" t="n">
        <v>1</v>
      </c>
      <c r="H179" s="34" t="s">
        <v>242</v>
      </c>
      <c r="I179" s="1" t="n">
        <v>2</v>
      </c>
      <c r="J179" s="1" t="n">
        <v>1611.5</v>
      </c>
      <c r="K179" s="1" t="n">
        <v>1504</v>
      </c>
      <c r="L179" s="33" t="n">
        <v>0.582</v>
      </c>
      <c r="M179" s="1" t="n">
        <v>19.4</v>
      </c>
      <c r="N179" s="1" t="n">
        <v>0.87</v>
      </c>
      <c r="O179" s="1" t="n">
        <v>1</v>
      </c>
      <c r="P179" s="1" t="n">
        <v>1.15</v>
      </c>
      <c r="Q179" s="1" t="n">
        <v>1</v>
      </c>
      <c r="R179" s="1" t="n">
        <v>1</v>
      </c>
      <c r="S179" s="1" t="n">
        <v>1.2</v>
      </c>
      <c r="T179" s="1" t="n">
        <v>12.3</v>
      </c>
      <c r="U179" s="1" t="n">
        <v>-7.9</v>
      </c>
      <c r="V179" s="1" t="n">
        <v>1623.8</v>
      </c>
      <c r="W179" s="1" t="n">
        <v>1496.1</v>
      </c>
    </row>
    <row r="180" customFormat="false" ht="15" hidden="false" customHeight="false" outlineLevel="0" collapsed="false">
      <c r="A180" s="1" t="n">
        <v>179</v>
      </c>
      <c r="B180" s="31" t="s">
        <v>1739</v>
      </c>
      <c r="C180" s="1" t="s">
        <v>29</v>
      </c>
      <c r="D180" s="1" t="s">
        <v>21</v>
      </c>
      <c r="E180" s="1" t="s">
        <v>128</v>
      </c>
      <c r="F180" s="1" t="n">
        <v>2</v>
      </c>
      <c r="G180" s="1" t="n">
        <v>1</v>
      </c>
      <c r="H180" s="34" t="s">
        <v>242</v>
      </c>
      <c r="I180" s="1" t="n">
        <v>1</v>
      </c>
      <c r="J180" s="1" t="n">
        <v>1762.5</v>
      </c>
      <c r="K180" s="1" t="n">
        <v>1630.6</v>
      </c>
      <c r="L180" s="33" t="n">
        <v>0.616</v>
      </c>
      <c r="M180" s="1" t="n">
        <v>17.5</v>
      </c>
      <c r="N180" s="1" t="n">
        <v>0.84</v>
      </c>
      <c r="O180" s="1" t="n">
        <v>1</v>
      </c>
      <c r="P180" s="1" t="n">
        <v>1</v>
      </c>
      <c r="Q180" s="1" t="n">
        <v>1.15</v>
      </c>
      <c r="R180" s="1" t="n">
        <v>1</v>
      </c>
      <c r="S180" s="1" t="n">
        <v>1.1</v>
      </c>
      <c r="T180" s="1" t="n">
        <v>9.3</v>
      </c>
      <c r="U180" s="1" t="n">
        <v>-6.1</v>
      </c>
      <c r="V180" s="1" t="n">
        <v>1771.8</v>
      </c>
      <c r="W180" s="1" t="n">
        <v>1624.5</v>
      </c>
    </row>
    <row r="181" customFormat="false" ht="15" hidden="false" customHeight="false" outlineLevel="0" collapsed="false">
      <c r="A181" s="1" t="n">
        <v>180</v>
      </c>
      <c r="B181" s="31" t="s">
        <v>1740</v>
      </c>
      <c r="C181" s="1" t="s">
        <v>30</v>
      </c>
      <c r="D181" s="1" t="s">
        <v>117</v>
      </c>
      <c r="E181" s="1" t="s">
        <v>203</v>
      </c>
      <c r="F181" s="1" t="n">
        <v>0</v>
      </c>
      <c r="G181" s="1" t="n">
        <v>4</v>
      </c>
      <c r="H181" s="32" t="s">
        <v>246</v>
      </c>
      <c r="I181" s="1" t="n">
        <v>4</v>
      </c>
      <c r="J181" s="1" t="n">
        <v>1464.2</v>
      </c>
      <c r="K181" s="1" t="n">
        <v>1388.2</v>
      </c>
      <c r="L181" s="33" t="n">
        <v>0.537</v>
      </c>
      <c r="M181" s="1" t="n">
        <v>43</v>
      </c>
      <c r="N181" s="1" t="n">
        <v>1.19</v>
      </c>
      <c r="O181" s="1" t="n">
        <v>1.35</v>
      </c>
      <c r="P181" s="1" t="n">
        <v>1.5</v>
      </c>
      <c r="Q181" s="1" t="n">
        <v>0.85</v>
      </c>
      <c r="R181" s="1" t="n">
        <v>0.95</v>
      </c>
      <c r="S181" s="1" t="n">
        <v>0</v>
      </c>
      <c r="T181" s="1" t="n">
        <v>-20.9</v>
      </c>
      <c r="U181" s="1" t="n">
        <v>39.5</v>
      </c>
      <c r="V181" s="1" t="n">
        <v>1443.3</v>
      </c>
      <c r="W181" s="1" t="n">
        <v>1427.6</v>
      </c>
    </row>
    <row r="182" customFormat="false" ht="15" hidden="false" customHeight="false" outlineLevel="0" collapsed="false">
      <c r="A182" s="1" t="n">
        <v>181</v>
      </c>
      <c r="B182" s="31" t="s">
        <v>1741</v>
      </c>
      <c r="C182" s="1" t="s">
        <v>31</v>
      </c>
      <c r="D182" s="1" t="s">
        <v>164</v>
      </c>
      <c r="E182" s="1" t="s">
        <v>136</v>
      </c>
      <c r="F182" s="1" t="n">
        <v>2</v>
      </c>
      <c r="G182" s="1" t="n">
        <v>1</v>
      </c>
      <c r="H182" s="34" t="s">
        <v>242</v>
      </c>
      <c r="I182" s="1" t="n">
        <v>1</v>
      </c>
      <c r="J182" s="1" t="n">
        <v>1613.8</v>
      </c>
      <c r="K182" s="1" t="n">
        <v>1540.3</v>
      </c>
      <c r="L182" s="33" t="n">
        <v>0.534</v>
      </c>
      <c r="M182" s="1" t="n">
        <v>17.7</v>
      </c>
      <c r="N182" s="1" t="n">
        <v>0.91</v>
      </c>
      <c r="O182" s="1" t="n">
        <v>1</v>
      </c>
      <c r="P182" s="1" t="n">
        <v>1</v>
      </c>
      <c r="Q182" s="1" t="n">
        <v>1</v>
      </c>
      <c r="R182" s="1" t="n">
        <v>1</v>
      </c>
      <c r="S182" s="1" t="n">
        <v>1.1</v>
      </c>
      <c r="T182" s="1" t="n">
        <v>10.3</v>
      </c>
      <c r="U182" s="1" t="n">
        <v>-8</v>
      </c>
      <c r="V182" s="1" t="n">
        <v>1624.1</v>
      </c>
      <c r="W182" s="1" t="n">
        <v>1532.2</v>
      </c>
    </row>
    <row r="183" customFormat="false" ht="15" hidden="false" customHeight="false" outlineLevel="0" collapsed="false">
      <c r="A183" s="1" t="n">
        <v>182</v>
      </c>
      <c r="B183" s="31" t="s">
        <v>1742</v>
      </c>
      <c r="C183" s="1" t="s">
        <v>32</v>
      </c>
      <c r="D183" s="1" t="s">
        <v>191</v>
      </c>
      <c r="E183" s="1" t="s">
        <v>187</v>
      </c>
      <c r="F183" s="1" t="n">
        <v>1</v>
      </c>
      <c r="G183" s="1" t="n">
        <v>4</v>
      </c>
      <c r="H183" s="32" t="s">
        <v>246</v>
      </c>
      <c r="I183" s="1" t="n">
        <v>3</v>
      </c>
      <c r="J183" s="1" t="n">
        <v>1549.2</v>
      </c>
      <c r="K183" s="1" t="n">
        <v>1574.4</v>
      </c>
      <c r="L183" s="33" t="n">
        <v>0.394</v>
      </c>
      <c r="M183" s="1" t="n">
        <v>33.1</v>
      </c>
      <c r="N183" s="1" t="n">
        <v>0.97</v>
      </c>
      <c r="O183" s="1" t="n">
        <v>1.35</v>
      </c>
      <c r="P183" s="1" t="n">
        <v>1.3</v>
      </c>
      <c r="Q183" s="1" t="n">
        <v>1</v>
      </c>
      <c r="R183" s="1" t="n">
        <v>0.95</v>
      </c>
      <c r="S183" s="1" t="n">
        <v>0</v>
      </c>
      <c r="T183" s="1" t="n">
        <v>-12.7</v>
      </c>
      <c r="U183" s="1" t="n">
        <v>23.6</v>
      </c>
      <c r="V183" s="1" t="n">
        <v>1536.5</v>
      </c>
      <c r="W183" s="1" t="n">
        <v>1598</v>
      </c>
    </row>
    <row r="184" customFormat="false" ht="15" hidden="false" customHeight="false" outlineLevel="0" collapsed="false">
      <c r="A184" s="1" t="n">
        <v>183</v>
      </c>
      <c r="B184" s="31" t="s">
        <v>1742</v>
      </c>
      <c r="C184" s="1" t="s">
        <v>32</v>
      </c>
      <c r="D184" s="1" t="s">
        <v>212</v>
      </c>
      <c r="E184" s="1" t="s">
        <v>199</v>
      </c>
      <c r="F184" s="1" t="n">
        <v>2</v>
      </c>
      <c r="G184" s="1" t="n">
        <v>1</v>
      </c>
      <c r="H184" s="34" t="s">
        <v>242</v>
      </c>
      <c r="I184" s="1" t="n">
        <v>1</v>
      </c>
      <c r="J184" s="1" t="n">
        <v>1393.6</v>
      </c>
      <c r="K184" s="1" t="n">
        <v>1486.4</v>
      </c>
      <c r="L184" s="33" t="n">
        <v>0.305</v>
      </c>
      <c r="M184" s="1" t="n">
        <v>22.3</v>
      </c>
      <c r="N184" s="1" t="n">
        <v>1.23</v>
      </c>
      <c r="O184" s="1" t="n">
        <v>1</v>
      </c>
      <c r="P184" s="1" t="n">
        <v>1</v>
      </c>
      <c r="Q184" s="1" t="n">
        <v>1</v>
      </c>
      <c r="R184" s="1" t="n">
        <v>1</v>
      </c>
      <c r="S184" s="1" t="n">
        <v>1.1</v>
      </c>
      <c r="T184" s="1" t="n">
        <v>19.6</v>
      </c>
      <c r="U184" s="1" t="n">
        <v>-13.8</v>
      </c>
      <c r="V184" s="1" t="n">
        <v>1413.2</v>
      </c>
      <c r="W184" s="1" t="n">
        <v>1472.6</v>
      </c>
    </row>
    <row r="185" customFormat="false" ht="15" hidden="false" customHeight="false" outlineLevel="0" collapsed="false">
      <c r="A185" s="1" t="n">
        <v>184</v>
      </c>
      <c r="B185" s="31" t="s">
        <v>1742</v>
      </c>
      <c r="C185" s="1" t="s">
        <v>32</v>
      </c>
      <c r="D185" s="1" t="s">
        <v>192</v>
      </c>
      <c r="E185" s="1" t="s">
        <v>189</v>
      </c>
      <c r="F185" s="1" t="n">
        <v>0</v>
      </c>
      <c r="G185" s="1" t="n">
        <v>3</v>
      </c>
      <c r="H185" s="32" t="s">
        <v>246</v>
      </c>
      <c r="I185" s="1" t="n">
        <v>3</v>
      </c>
      <c r="J185" s="1" t="n">
        <v>1636.8</v>
      </c>
      <c r="K185" s="1" t="n">
        <v>1576.7</v>
      </c>
      <c r="L185" s="33" t="n">
        <v>0.515</v>
      </c>
      <c r="M185" s="1" t="n">
        <v>42.4</v>
      </c>
      <c r="N185" s="1" t="n">
        <v>1.15</v>
      </c>
      <c r="O185" s="1" t="n">
        <v>1.35</v>
      </c>
      <c r="P185" s="1" t="n">
        <v>1.3</v>
      </c>
      <c r="Q185" s="1" t="n">
        <v>1</v>
      </c>
      <c r="R185" s="1" t="n">
        <v>0.95</v>
      </c>
      <c r="S185" s="1" t="n">
        <v>0</v>
      </c>
      <c r="T185" s="1" t="n">
        <v>-19.7</v>
      </c>
      <c r="U185" s="1" t="n">
        <v>37.8</v>
      </c>
      <c r="V185" s="1" t="n">
        <v>1617</v>
      </c>
      <c r="W185" s="1" t="n">
        <v>1614.5</v>
      </c>
    </row>
    <row r="186" customFormat="false" ht="15" hidden="false" customHeight="false" outlineLevel="0" collapsed="false">
      <c r="A186" s="1" t="n">
        <v>185</v>
      </c>
      <c r="B186" s="31" t="s">
        <v>1742</v>
      </c>
      <c r="C186" s="1" t="s">
        <v>32</v>
      </c>
      <c r="D186" s="1" t="s">
        <v>193</v>
      </c>
      <c r="E186" s="1" t="s">
        <v>15</v>
      </c>
      <c r="F186" s="1" t="n">
        <v>1</v>
      </c>
      <c r="G186" s="1" t="n">
        <v>4</v>
      </c>
      <c r="H186" s="32" t="s">
        <v>246</v>
      </c>
      <c r="I186" s="1" t="n">
        <v>3</v>
      </c>
      <c r="J186" s="1" t="n">
        <v>1549.5</v>
      </c>
      <c r="K186" s="1" t="n">
        <v>1828.6</v>
      </c>
      <c r="L186" s="33" t="n">
        <v>0.131</v>
      </c>
      <c r="M186" s="1" t="n">
        <v>23.4</v>
      </c>
      <c r="N186" s="1" t="n">
        <v>0.65</v>
      </c>
      <c r="O186" s="1" t="n">
        <v>1.35</v>
      </c>
      <c r="P186" s="1" t="n">
        <v>1.3</v>
      </c>
      <c r="Q186" s="1" t="n">
        <v>1</v>
      </c>
      <c r="R186" s="1" t="n">
        <v>0.95</v>
      </c>
      <c r="S186" s="1" t="n">
        <v>0</v>
      </c>
      <c r="T186" s="1" t="n">
        <v>-2.8</v>
      </c>
      <c r="U186" s="1" t="n">
        <v>10.8</v>
      </c>
      <c r="V186" s="1" t="n">
        <v>1546.6</v>
      </c>
      <c r="W186" s="1" t="n">
        <v>1839.5</v>
      </c>
    </row>
    <row r="187" customFormat="false" ht="15" hidden="false" customHeight="false" outlineLevel="0" collapsed="false">
      <c r="A187" s="1" t="n">
        <v>186</v>
      </c>
      <c r="B187" s="31" t="s">
        <v>1743</v>
      </c>
      <c r="C187" s="1" t="s">
        <v>29</v>
      </c>
      <c r="D187" s="1" t="s">
        <v>129</v>
      </c>
      <c r="E187" s="1" t="s">
        <v>180</v>
      </c>
      <c r="F187" s="1" t="n">
        <v>2</v>
      </c>
      <c r="G187" s="1" t="n">
        <v>2</v>
      </c>
      <c r="H187" s="35" t="s">
        <v>239</v>
      </c>
      <c r="I187" s="1" t="n">
        <v>0</v>
      </c>
      <c r="J187" s="1" t="n">
        <v>1640.9</v>
      </c>
      <c r="K187" s="1" t="n">
        <v>1586.5</v>
      </c>
      <c r="L187" s="33" t="n">
        <v>0.506</v>
      </c>
      <c r="M187" s="1" t="n">
        <v>20.6</v>
      </c>
      <c r="N187" s="1" t="n">
        <v>1</v>
      </c>
      <c r="O187" s="1" t="n">
        <v>0.9</v>
      </c>
      <c r="P187" s="1" t="n">
        <v>1</v>
      </c>
      <c r="Q187" s="1" t="n">
        <v>1</v>
      </c>
      <c r="R187" s="1" t="n">
        <v>0.95</v>
      </c>
      <c r="S187" s="1" t="n">
        <v>0.5</v>
      </c>
      <c r="T187" s="1" t="n">
        <v>-0.1</v>
      </c>
      <c r="U187" s="1" t="n">
        <v>0.2</v>
      </c>
      <c r="V187" s="1" t="n">
        <v>1640.8</v>
      </c>
      <c r="W187" s="1" t="n">
        <v>1586.7</v>
      </c>
    </row>
    <row r="188" customFormat="false" ht="15" hidden="false" customHeight="false" outlineLevel="0" collapsed="false">
      <c r="A188" s="1" t="n">
        <v>187</v>
      </c>
      <c r="B188" s="31" t="s">
        <v>1743</v>
      </c>
      <c r="C188" s="1" t="s">
        <v>29</v>
      </c>
      <c r="D188" s="1" t="s">
        <v>137</v>
      </c>
      <c r="E188" s="1" t="s">
        <v>153</v>
      </c>
      <c r="F188" s="1" t="n">
        <v>1</v>
      </c>
      <c r="G188" s="1" t="n">
        <v>2</v>
      </c>
      <c r="H188" s="32" t="s">
        <v>246</v>
      </c>
      <c r="I188" s="1" t="n">
        <v>1</v>
      </c>
      <c r="J188" s="1" t="n">
        <v>1537</v>
      </c>
      <c r="K188" s="1" t="n">
        <v>1657.2</v>
      </c>
      <c r="L188" s="33" t="n">
        <v>0.273</v>
      </c>
      <c r="M188" s="1" t="n">
        <v>20.7</v>
      </c>
      <c r="N188" s="1" t="n">
        <v>0.85</v>
      </c>
      <c r="O188" s="1" t="n">
        <v>1.35</v>
      </c>
      <c r="P188" s="1" t="n">
        <v>1</v>
      </c>
      <c r="Q188" s="1" t="n">
        <v>0.85</v>
      </c>
      <c r="R188" s="1" t="n">
        <v>0.95</v>
      </c>
      <c r="S188" s="1" t="n">
        <v>0</v>
      </c>
      <c r="T188" s="1" t="n">
        <v>-5.1</v>
      </c>
      <c r="U188" s="1" t="n">
        <v>8.6</v>
      </c>
      <c r="V188" s="1" t="n">
        <v>1532</v>
      </c>
      <c r="W188" s="1" t="n">
        <v>1665.8</v>
      </c>
    </row>
    <row r="189" customFormat="false" ht="15" hidden="false" customHeight="false" outlineLevel="0" collapsed="false">
      <c r="A189" s="1" t="n">
        <v>188</v>
      </c>
      <c r="B189" s="31" t="s">
        <v>1743</v>
      </c>
      <c r="C189" s="1" t="s">
        <v>29</v>
      </c>
      <c r="D189" s="1" t="s">
        <v>131</v>
      </c>
      <c r="E189" s="1" t="s">
        <v>207</v>
      </c>
      <c r="F189" s="1" t="n">
        <v>1</v>
      </c>
      <c r="G189" s="1" t="n">
        <v>3</v>
      </c>
      <c r="H189" s="32" t="s">
        <v>246</v>
      </c>
      <c r="I189" s="1" t="n">
        <v>2</v>
      </c>
      <c r="J189" s="1" t="n">
        <v>1536.2</v>
      </c>
      <c r="K189" s="1" t="n">
        <v>1430</v>
      </c>
      <c r="L189" s="33" t="n">
        <v>0.58</v>
      </c>
      <c r="M189" s="1" t="n">
        <v>35.5</v>
      </c>
      <c r="N189" s="1" t="n">
        <v>1.27</v>
      </c>
      <c r="O189" s="1" t="n">
        <v>1.35</v>
      </c>
      <c r="P189" s="1" t="n">
        <v>1.15</v>
      </c>
      <c r="Q189" s="1" t="n">
        <v>0.85</v>
      </c>
      <c r="R189" s="1" t="n">
        <v>0.95</v>
      </c>
      <c r="S189" s="1" t="n">
        <v>0</v>
      </c>
      <c r="T189" s="1" t="n">
        <v>-18.4</v>
      </c>
      <c r="U189" s="1" t="n">
        <v>30.7</v>
      </c>
      <c r="V189" s="1" t="n">
        <v>1517.8</v>
      </c>
      <c r="W189" s="1" t="n">
        <v>1460.7</v>
      </c>
    </row>
    <row r="190" customFormat="false" ht="15" hidden="false" customHeight="false" outlineLevel="0" collapsed="false">
      <c r="A190" s="1" t="n">
        <v>189</v>
      </c>
      <c r="B190" s="31" t="s">
        <v>1743</v>
      </c>
      <c r="C190" s="1" t="s">
        <v>29</v>
      </c>
      <c r="D190" s="1" t="s">
        <v>201</v>
      </c>
      <c r="E190" s="1" t="s">
        <v>126</v>
      </c>
      <c r="F190" s="1" t="n">
        <v>1</v>
      </c>
      <c r="G190" s="1" t="n">
        <v>1</v>
      </c>
      <c r="H190" s="35" t="s">
        <v>239</v>
      </c>
      <c r="I190" s="1" t="n">
        <v>0</v>
      </c>
      <c r="J190" s="1" t="n">
        <v>1407.8</v>
      </c>
      <c r="K190" s="1" t="n">
        <v>1594.7</v>
      </c>
      <c r="L190" s="33" t="n">
        <v>0.204</v>
      </c>
      <c r="M190" s="1" t="n">
        <v>21.3</v>
      </c>
      <c r="N190" s="1" t="n">
        <v>1</v>
      </c>
      <c r="O190" s="1" t="n">
        <v>1.15</v>
      </c>
      <c r="P190" s="1" t="n">
        <v>1</v>
      </c>
      <c r="Q190" s="1" t="n">
        <v>0.85</v>
      </c>
      <c r="R190" s="1" t="n">
        <v>1</v>
      </c>
      <c r="S190" s="1" t="n">
        <v>0.5</v>
      </c>
      <c r="T190" s="1" t="n">
        <v>5.8</v>
      </c>
      <c r="U190" s="1" t="n">
        <v>-6.8</v>
      </c>
      <c r="V190" s="1" t="n">
        <v>1413.6</v>
      </c>
      <c r="W190" s="1" t="n">
        <v>1587.9</v>
      </c>
    </row>
    <row r="191" customFormat="false" ht="15" hidden="false" customHeight="false" outlineLevel="0" collapsed="false">
      <c r="A191" s="1" t="n">
        <v>190</v>
      </c>
      <c r="B191" s="31" t="s">
        <v>1744</v>
      </c>
      <c r="C191" s="1" t="s">
        <v>30</v>
      </c>
      <c r="D191" s="1" t="s">
        <v>18</v>
      </c>
      <c r="E191" s="1" t="s">
        <v>176</v>
      </c>
      <c r="F191" s="1" t="n">
        <v>2</v>
      </c>
      <c r="G191" s="1" t="n">
        <v>0</v>
      </c>
      <c r="H191" s="34" t="s">
        <v>242</v>
      </c>
      <c r="I191" s="1" t="n">
        <v>2</v>
      </c>
      <c r="J191" s="1" t="n">
        <v>1764.3</v>
      </c>
      <c r="K191" s="1" t="n">
        <v>1604.3</v>
      </c>
      <c r="L191" s="33" t="n">
        <v>0.653</v>
      </c>
      <c r="M191" s="1" t="n">
        <v>21.8</v>
      </c>
      <c r="N191" s="1" t="n">
        <v>0.8</v>
      </c>
      <c r="O191" s="1" t="n">
        <v>1</v>
      </c>
      <c r="P191" s="1" t="n">
        <v>1.15</v>
      </c>
      <c r="Q191" s="1" t="n">
        <v>1.15</v>
      </c>
      <c r="R191" s="1" t="n">
        <v>1.15</v>
      </c>
      <c r="S191" s="1" t="n">
        <v>1.2</v>
      </c>
      <c r="T191" s="1" t="n">
        <v>13.3</v>
      </c>
      <c r="U191" s="1" t="n">
        <v>-6.7</v>
      </c>
      <c r="V191" s="1" t="n">
        <v>1777.6</v>
      </c>
      <c r="W191" s="1" t="n">
        <v>1597.6</v>
      </c>
    </row>
    <row r="192" customFormat="false" ht="15" hidden="false" customHeight="false" outlineLevel="0" collapsed="false">
      <c r="A192" s="1" t="n">
        <v>191</v>
      </c>
      <c r="B192" s="31" t="s">
        <v>1745</v>
      </c>
      <c r="C192" s="1" t="s">
        <v>33</v>
      </c>
      <c r="D192" s="1" t="s">
        <v>159</v>
      </c>
      <c r="E192" s="1" t="s">
        <v>171</v>
      </c>
      <c r="F192" s="1" t="n">
        <v>2</v>
      </c>
      <c r="G192" s="1" t="n">
        <v>2</v>
      </c>
      <c r="H192" s="35" t="s">
        <v>239</v>
      </c>
      <c r="I192" s="1" t="n">
        <v>0</v>
      </c>
      <c r="J192" s="1" t="n">
        <v>1532.2</v>
      </c>
      <c r="K192" s="1" t="n">
        <v>1582.2</v>
      </c>
      <c r="L192" s="33" t="n">
        <v>0.36</v>
      </c>
      <c r="M192" s="1" t="n">
        <v>20.2</v>
      </c>
      <c r="N192" s="1" t="n">
        <v>1</v>
      </c>
      <c r="O192" s="1" t="n">
        <v>1.15</v>
      </c>
      <c r="P192" s="1" t="n">
        <v>1</v>
      </c>
      <c r="Q192" s="1" t="n">
        <v>0.85</v>
      </c>
      <c r="R192" s="1" t="n">
        <v>0.95</v>
      </c>
      <c r="S192" s="1" t="n">
        <v>0.5</v>
      </c>
      <c r="T192" s="1" t="n">
        <v>2.6</v>
      </c>
      <c r="U192" s="1" t="n">
        <v>-3.1</v>
      </c>
      <c r="V192" s="1" t="n">
        <v>1534.8</v>
      </c>
      <c r="W192" s="1" t="n">
        <v>1579.1</v>
      </c>
    </row>
    <row r="193" customFormat="false" ht="15" hidden="false" customHeight="false" outlineLevel="0" collapsed="false">
      <c r="A193" s="1" t="n">
        <v>192</v>
      </c>
      <c r="B193" s="31" t="s">
        <v>1746</v>
      </c>
      <c r="C193" s="1" t="s">
        <v>31</v>
      </c>
      <c r="D193" s="1" t="s">
        <v>163</v>
      </c>
      <c r="E193" s="1" t="s">
        <v>177</v>
      </c>
      <c r="F193" s="1" t="n">
        <v>1</v>
      </c>
      <c r="G193" s="1" t="n">
        <v>1</v>
      </c>
      <c r="H193" s="35" t="s">
        <v>239</v>
      </c>
      <c r="I193" s="1" t="n">
        <v>0</v>
      </c>
      <c r="J193" s="1" t="n">
        <v>1488.9</v>
      </c>
      <c r="K193" s="1" t="n">
        <v>1700.1</v>
      </c>
      <c r="L193" s="33" t="n">
        <v>0.182</v>
      </c>
      <c r="M193" s="1" t="n">
        <v>24.1</v>
      </c>
      <c r="N193" s="1" t="n">
        <v>1</v>
      </c>
      <c r="O193" s="1" t="n">
        <v>1.15</v>
      </c>
      <c r="P193" s="1" t="n">
        <v>1</v>
      </c>
      <c r="Q193" s="1" t="n">
        <v>1</v>
      </c>
      <c r="R193" s="1" t="n">
        <v>1</v>
      </c>
      <c r="S193" s="1" t="n">
        <v>0.5</v>
      </c>
      <c r="T193" s="1" t="n">
        <v>7.3</v>
      </c>
      <c r="U193" s="1" t="n">
        <v>-8</v>
      </c>
      <c r="V193" s="1" t="n">
        <v>1496.2</v>
      </c>
      <c r="W193" s="1" t="n">
        <v>1692.1</v>
      </c>
    </row>
    <row r="194" customFormat="false" ht="15" hidden="false" customHeight="false" outlineLevel="0" collapsed="false">
      <c r="A194" s="1" t="n">
        <v>193</v>
      </c>
      <c r="B194" s="31" t="s">
        <v>1747</v>
      </c>
      <c r="C194" s="1" t="s">
        <v>29</v>
      </c>
      <c r="D194" s="1" t="s">
        <v>121</v>
      </c>
      <c r="E194" s="1" t="s">
        <v>162</v>
      </c>
      <c r="F194" s="1" t="n">
        <v>2</v>
      </c>
      <c r="G194" s="1" t="n">
        <v>1</v>
      </c>
      <c r="H194" s="34" t="s">
        <v>242</v>
      </c>
      <c r="I194" s="1" t="n">
        <v>1</v>
      </c>
      <c r="J194" s="1" t="n">
        <v>1532</v>
      </c>
      <c r="K194" s="1" t="n">
        <v>1692.4</v>
      </c>
      <c r="L194" s="33" t="n">
        <v>0.229</v>
      </c>
      <c r="M194" s="1" t="n">
        <v>27.3</v>
      </c>
      <c r="N194" s="1" t="n">
        <v>1.4</v>
      </c>
      <c r="O194" s="1" t="n">
        <v>1</v>
      </c>
      <c r="P194" s="1" t="n">
        <v>1</v>
      </c>
      <c r="Q194" s="1" t="n">
        <v>1</v>
      </c>
      <c r="R194" s="1" t="n">
        <v>1</v>
      </c>
      <c r="S194" s="1" t="n">
        <v>1.1</v>
      </c>
      <c r="T194" s="1" t="n">
        <v>24.4</v>
      </c>
      <c r="U194" s="1" t="n">
        <v>-20.5</v>
      </c>
      <c r="V194" s="1" t="n">
        <v>1556.4</v>
      </c>
      <c r="W194" s="1" t="n">
        <v>1671.9</v>
      </c>
    </row>
    <row r="195" customFormat="false" ht="15" hidden="false" customHeight="false" outlineLevel="0" collapsed="false">
      <c r="A195" s="1" t="n">
        <v>194</v>
      </c>
      <c r="B195" s="31" t="s">
        <v>1747</v>
      </c>
      <c r="C195" s="1" t="s">
        <v>30</v>
      </c>
      <c r="D195" s="1" t="s">
        <v>119</v>
      </c>
      <c r="E195" s="1" t="s">
        <v>124</v>
      </c>
      <c r="F195" s="1" t="n">
        <v>1</v>
      </c>
      <c r="G195" s="1" t="n">
        <v>2</v>
      </c>
      <c r="H195" s="32" t="s">
        <v>246</v>
      </c>
      <c r="I195" s="1" t="n">
        <v>1</v>
      </c>
      <c r="J195" s="1" t="n">
        <v>1585.2</v>
      </c>
      <c r="K195" s="1" t="n">
        <v>1520.8</v>
      </c>
      <c r="L195" s="33" t="n">
        <v>0.521</v>
      </c>
      <c r="M195" s="1" t="n">
        <v>30.6</v>
      </c>
      <c r="N195" s="1" t="n">
        <v>1.16</v>
      </c>
      <c r="O195" s="1" t="n">
        <v>1.35</v>
      </c>
      <c r="P195" s="1" t="n">
        <v>1</v>
      </c>
      <c r="Q195" s="1" t="n">
        <v>1</v>
      </c>
      <c r="R195" s="1" t="n">
        <v>0.95</v>
      </c>
      <c r="S195" s="1" t="n">
        <v>0</v>
      </c>
      <c r="T195" s="1" t="n">
        <v>-15.5</v>
      </c>
      <c r="U195" s="1" t="n">
        <v>19.5</v>
      </c>
      <c r="V195" s="1" t="n">
        <v>1569.7</v>
      </c>
      <c r="W195" s="1" t="n">
        <v>1540.3</v>
      </c>
    </row>
    <row r="196" customFormat="false" ht="15" hidden="false" customHeight="false" outlineLevel="0" collapsed="false">
      <c r="A196" s="1" t="n">
        <v>195</v>
      </c>
      <c r="B196" s="31" t="s">
        <v>1747</v>
      </c>
      <c r="C196" s="1" t="s">
        <v>30</v>
      </c>
      <c r="D196" s="1" t="s">
        <v>181</v>
      </c>
      <c r="E196" s="1" t="s">
        <v>141</v>
      </c>
      <c r="F196" s="1" t="n">
        <v>2</v>
      </c>
      <c r="G196" s="1" t="n">
        <v>1</v>
      </c>
      <c r="H196" s="34" t="s">
        <v>242</v>
      </c>
      <c r="I196" s="1" t="n">
        <v>1</v>
      </c>
      <c r="J196" s="1" t="n">
        <v>1699.3</v>
      </c>
      <c r="K196" s="1" t="n">
        <v>1610.6</v>
      </c>
      <c r="L196" s="33" t="n">
        <v>0.555</v>
      </c>
      <c r="M196" s="1" t="n">
        <v>17.3</v>
      </c>
      <c r="N196" s="1" t="n">
        <v>0.89</v>
      </c>
      <c r="O196" s="1" t="n">
        <v>1</v>
      </c>
      <c r="P196" s="1" t="n">
        <v>1</v>
      </c>
      <c r="Q196" s="1" t="n">
        <v>1</v>
      </c>
      <c r="R196" s="1" t="n">
        <v>1</v>
      </c>
      <c r="S196" s="1" t="n">
        <v>1.1</v>
      </c>
      <c r="T196" s="1" t="n">
        <v>9.7</v>
      </c>
      <c r="U196" s="1" t="n">
        <v>-7.5</v>
      </c>
      <c r="V196" s="1" t="n">
        <v>1709</v>
      </c>
      <c r="W196" s="1" t="n">
        <v>1603.1</v>
      </c>
    </row>
    <row r="197" customFormat="false" ht="15" hidden="false" customHeight="false" outlineLevel="0" collapsed="false">
      <c r="A197" s="1" t="n">
        <v>196</v>
      </c>
      <c r="B197" s="31" t="s">
        <v>1747</v>
      </c>
      <c r="C197" s="1" t="s">
        <v>32</v>
      </c>
      <c r="D197" s="1" t="s">
        <v>185</v>
      </c>
      <c r="E197" s="1" t="s">
        <v>211</v>
      </c>
      <c r="F197" s="1" t="n">
        <v>3</v>
      </c>
      <c r="G197" s="1" t="n">
        <v>1</v>
      </c>
      <c r="H197" s="34" t="s">
        <v>242</v>
      </c>
      <c r="I197" s="1" t="n">
        <v>2</v>
      </c>
      <c r="J197" s="1" t="n">
        <v>1600.7</v>
      </c>
      <c r="K197" s="1" t="n">
        <v>1477.6</v>
      </c>
      <c r="L197" s="33" t="n">
        <v>0.604</v>
      </c>
      <c r="M197" s="1" t="n">
        <v>19</v>
      </c>
      <c r="N197" s="1" t="n">
        <v>0.85</v>
      </c>
      <c r="O197" s="1" t="n">
        <v>1</v>
      </c>
      <c r="P197" s="1" t="n">
        <v>1.15</v>
      </c>
      <c r="Q197" s="1" t="n">
        <v>1</v>
      </c>
      <c r="R197" s="1" t="n">
        <v>1</v>
      </c>
      <c r="S197" s="1" t="n">
        <v>1.2</v>
      </c>
      <c r="T197" s="1" t="n">
        <v>11.6</v>
      </c>
      <c r="U197" s="1" t="n">
        <v>-7.3</v>
      </c>
      <c r="V197" s="1" t="n">
        <v>1612.3</v>
      </c>
      <c r="W197" s="1" t="n">
        <v>1470.3</v>
      </c>
    </row>
    <row r="198" customFormat="false" ht="15" hidden="false" customHeight="false" outlineLevel="0" collapsed="false">
      <c r="A198" s="1" t="n">
        <v>197</v>
      </c>
      <c r="B198" s="31" t="s">
        <v>1748</v>
      </c>
      <c r="C198" s="1" t="s">
        <v>33</v>
      </c>
      <c r="D198" s="1" t="s">
        <v>134</v>
      </c>
      <c r="E198" s="1" t="s">
        <v>155</v>
      </c>
      <c r="F198" s="1" t="n">
        <v>4</v>
      </c>
      <c r="G198" s="1" t="n">
        <v>1</v>
      </c>
      <c r="H198" s="34" t="s">
        <v>242</v>
      </c>
      <c r="I198" s="1" t="n">
        <v>3</v>
      </c>
      <c r="J198" s="1" t="n">
        <v>1544.3</v>
      </c>
      <c r="K198" s="1" t="n">
        <v>1650.3</v>
      </c>
      <c r="L198" s="33" t="n">
        <v>0.289</v>
      </c>
      <c r="M198" s="1" t="n">
        <v>29.6</v>
      </c>
      <c r="N198" s="1" t="n">
        <v>1.27</v>
      </c>
      <c r="O198" s="1" t="n">
        <v>1</v>
      </c>
      <c r="P198" s="1" t="n">
        <v>1.3</v>
      </c>
      <c r="Q198" s="1" t="n">
        <v>0.85</v>
      </c>
      <c r="R198" s="1" t="n">
        <v>1</v>
      </c>
      <c r="S198" s="1" t="n">
        <v>1.3</v>
      </c>
      <c r="T198" s="1" t="n">
        <v>28.3</v>
      </c>
      <c r="U198" s="1" t="n">
        <v>-22.2</v>
      </c>
      <c r="V198" s="1" t="n">
        <v>1572.6</v>
      </c>
      <c r="W198" s="1" t="n">
        <v>1628.1</v>
      </c>
    </row>
    <row r="199" customFormat="false" ht="15" hidden="false" customHeight="false" outlineLevel="0" collapsed="false">
      <c r="A199" s="1" t="n">
        <v>198</v>
      </c>
      <c r="B199" s="31" t="s">
        <v>1749</v>
      </c>
      <c r="C199" s="1" t="s">
        <v>31</v>
      </c>
      <c r="D199" s="1" t="s">
        <v>165</v>
      </c>
      <c r="E199" s="1" t="s">
        <v>145</v>
      </c>
      <c r="F199" s="1" t="n">
        <v>0</v>
      </c>
      <c r="G199" s="1" t="n">
        <v>3</v>
      </c>
      <c r="H199" s="32" t="s">
        <v>246</v>
      </c>
      <c r="I199" s="1" t="n">
        <v>3</v>
      </c>
      <c r="J199" s="1" t="n">
        <v>1543.6</v>
      </c>
      <c r="K199" s="1" t="n">
        <v>1650.4</v>
      </c>
      <c r="L199" s="33" t="n">
        <v>0.288</v>
      </c>
      <c r="M199" s="1" t="n">
        <v>31.9</v>
      </c>
      <c r="N199" s="1" t="n">
        <v>0.87</v>
      </c>
      <c r="O199" s="1" t="n">
        <v>1.35</v>
      </c>
      <c r="P199" s="1" t="n">
        <v>1.3</v>
      </c>
      <c r="Q199" s="1" t="n">
        <v>1</v>
      </c>
      <c r="R199" s="1" t="n">
        <v>0.95</v>
      </c>
      <c r="S199" s="1" t="n">
        <v>0</v>
      </c>
      <c r="T199" s="1" t="n">
        <v>-8.3</v>
      </c>
      <c r="U199" s="1" t="n">
        <v>20.6</v>
      </c>
      <c r="V199" s="1" t="n">
        <v>1535.2</v>
      </c>
      <c r="W199" s="1" t="n">
        <v>1671</v>
      </c>
    </row>
    <row r="200" customFormat="false" ht="15" hidden="false" customHeight="false" outlineLevel="0" collapsed="false">
      <c r="A200" s="1" t="n">
        <v>199</v>
      </c>
      <c r="B200" s="31" t="s">
        <v>1750</v>
      </c>
      <c r="C200" s="1" t="s">
        <v>30</v>
      </c>
      <c r="D200" s="1" t="s">
        <v>151</v>
      </c>
      <c r="E200" s="1" t="s">
        <v>114</v>
      </c>
      <c r="F200" s="1" t="n">
        <v>2</v>
      </c>
      <c r="G200" s="1" t="n">
        <v>0</v>
      </c>
      <c r="H200" s="34" t="s">
        <v>242</v>
      </c>
      <c r="I200" s="1" t="n">
        <v>2</v>
      </c>
      <c r="J200" s="1" t="n">
        <v>1589.6</v>
      </c>
      <c r="K200" s="1" t="n">
        <v>1683.9</v>
      </c>
      <c r="L200" s="33" t="n">
        <v>0.303</v>
      </c>
      <c r="M200" s="1" t="n">
        <v>31.2</v>
      </c>
      <c r="N200" s="1" t="n">
        <v>1.24</v>
      </c>
      <c r="O200" s="1" t="n">
        <v>1</v>
      </c>
      <c r="P200" s="1" t="n">
        <v>1.15</v>
      </c>
      <c r="Q200" s="1" t="n">
        <v>1</v>
      </c>
      <c r="R200" s="1" t="n">
        <v>1.15</v>
      </c>
      <c r="S200" s="1" t="n">
        <v>1.2</v>
      </c>
      <c r="T200" s="1" t="n">
        <v>29.3</v>
      </c>
      <c r="U200" s="1" t="n">
        <v>-20.7</v>
      </c>
      <c r="V200" s="1" t="n">
        <v>1618.9</v>
      </c>
      <c r="W200" s="1" t="n">
        <v>1663.3</v>
      </c>
    </row>
    <row r="201" customFormat="false" ht="15" hidden="false" customHeight="false" outlineLevel="0" collapsed="false">
      <c r="A201" s="1" t="n">
        <v>200</v>
      </c>
      <c r="B201" s="31" t="s">
        <v>1750</v>
      </c>
      <c r="C201" s="1" t="s">
        <v>29</v>
      </c>
      <c r="D201" s="1" t="s">
        <v>122</v>
      </c>
      <c r="E201" s="1" t="s">
        <v>152</v>
      </c>
      <c r="F201" s="1" t="n">
        <v>3</v>
      </c>
      <c r="G201" s="1" t="n">
        <v>1</v>
      </c>
      <c r="H201" s="34" t="s">
        <v>242</v>
      </c>
      <c r="I201" s="1" t="n">
        <v>2</v>
      </c>
      <c r="J201" s="1" t="n">
        <v>1583.3</v>
      </c>
      <c r="K201" s="1" t="n">
        <v>1600.1</v>
      </c>
      <c r="L201" s="33" t="n">
        <v>0.405</v>
      </c>
      <c r="M201" s="1" t="n">
        <v>23.4</v>
      </c>
      <c r="N201" s="1" t="n">
        <v>1.04</v>
      </c>
      <c r="O201" s="1" t="n">
        <v>1</v>
      </c>
      <c r="P201" s="1" t="n">
        <v>1.15</v>
      </c>
      <c r="Q201" s="1" t="n">
        <v>1</v>
      </c>
      <c r="R201" s="1" t="n">
        <v>1</v>
      </c>
      <c r="S201" s="1" t="n">
        <v>1.2</v>
      </c>
      <c r="T201" s="1" t="n">
        <v>19.1</v>
      </c>
      <c r="U201" s="1" t="n">
        <v>-13.5</v>
      </c>
      <c r="V201" s="1" t="n">
        <v>1602.3</v>
      </c>
      <c r="W201" s="1" t="n">
        <v>1586.6</v>
      </c>
    </row>
    <row r="202" customFormat="false" ht="15" hidden="false" customHeight="false" outlineLevel="0" collapsed="false">
      <c r="A202" s="1" t="n">
        <v>201</v>
      </c>
      <c r="B202" s="31" t="s">
        <v>1751</v>
      </c>
      <c r="C202" s="1" t="s">
        <v>33</v>
      </c>
      <c r="D202" s="1" t="s">
        <v>157</v>
      </c>
      <c r="E202" s="1" t="s">
        <v>144</v>
      </c>
      <c r="F202" s="1" t="n">
        <v>3</v>
      </c>
      <c r="G202" s="1" t="n">
        <v>0</v>
      </c>
      <c r="H202" s="34" t="s">
        <v>242</v>
      </c>
      <c r="I202" s="1" t="n">
        <v>3</v>
      </c>
      <c r="J202" s="1" t="n">
        <v>1623.7</v>
      </c>
      <c r="K202" s="1" t="n">
        <v>1673.4</v>
      </c>
      <c r="L202" s="33" t="n">
        <v>0.36</v>
      </c>
      <c r="M202" s="1" t="n">
        <v>32.1</v>
      </c>
      <c r="N202" s="1" t="n">
        <v>1.12</v>
      </c>
      <c r="O202" s="1" t="n">
        <v>1</v>
      </c>
      <c r="P202" s="1" t="n">
        <v>1.3</v>
      </c>
      <c r="Q202" s="1" t="n">
        <v>1</v>
      </c>
      <c r="R202" s="1" t="n">
        <v>1.15</v>
      </c>
      <c r="S202" s="1" t="n">
        <v>1.3</v>
      </c>
      <c r="T202" s="1" t="n">
        <v>31.6</v>
      </c>
      <c r="U202" s="1" t="n">
        <v>-19.5</v>
      </c>
      <c r="V202" s="1" t="n">
        <v>1655.3</v>
      </c>
      <c r="W202" s="1" t="n">
        <v>1653.9</v>
      </c>
    </row>
    <row r="203" customFormat="false" ht="15" hidden="false" customHeight="false" outlineLevel="0" collapsed="false">
      <c r="A203" s="1" t="n">
        <v>202</v>
      </c>
      <c r="B203" s="31" t="s">
        <v>1752</v>
      </c>
      <c r="C203" s="1" t="s">
        <v>31</v>
      </c>
      <c r="D203" s="1" t="s">
        <v>169</v>
      </c>
      <c r="E203" s="1" t="s">
        <v>20</v>
      </c>
      <c r="F203" s="1" t="n">
        <v>0</v>
      </c>
      <c r="G203" s="1" t="n">
        <v>1</v>
      </c>
      <c r="H203" s="32" t="s">
        <v>246</v>
      </c>
      <c r="I203" s="1" t="n">
        <v>1</v>
      </c>
      <c r="J203" s="1" t="n">
        <v>1613.5</v>
      </c>
      <c r="K203" s="1" t="n">
        <v>1713.2</v>
      </c>
      <c r="L203" s="33" t="n">
        <v>0.297</v>
      </c>
      <c r="M203" s="1" t="n">
        <v>25.4</v>
      </c>
      <c r="N203" s="1" t="n">
        <v>0.88</v>
      </c>
      <c r="O203" s="1" t="n">
        <v>1.35</v>
      </c>
      <c r="P203" s="1" t="n">
        <v>1</v>
      </c>
      <c r="Q203" s="1" t="n">
        <v>1</v>
      </c>
      <c r="R203" s="1" t="n">
        <v>1</v>
      </c>
      <c r="S203" s="1" t="n">
        <v>0</v>
      </c>
      <c r="T203" s="1" t="n">
        <v>-7</v>
      </c>
      <c r="U203" s="1" t="n">
        <v>10.8</v>
      </c>
      <c r="V203" s="1" t="n">
        <v>1606.5</v>
      </c>
      <c r="W203" s="1" t="n">
        <v>1724</v>
      </c>
    </row>
    <row r="204" customFormat="false" ht="15" hidden="false" customHeight="false" outlineLevel="0" collapsed="false">
      <c r="A204" s="1" t="n">
        <v>203</v>
      </c>
      <c r="B204" s="31" t="s">
        <v>1753</v>
      </c>
      <c r="C204" s="1" t="s">
        <v>30</v>
      </c>
      <c r="D204" s="1" t="s">
        <v>167</v>
      </c>
      <c r="E204" s="1" t="s">
        <v>118</v>
      </c>
      <c r="F204" s="1" t="n">
        <v>1</v>
      </c>
      <c r="G204" s="1" t="n">
        <v>1</v>
      </c>
      <c r="H204" s="35" t="s">
        <v>239</v>
      </c>
      <c r="I204" s="1" t="n">
        <v>0</v>
      </c>
      <c r="J204" s="1" t="n">
        <v>1573.4</v>
      </c>
      <c r="K204" s="1" t="n">
        <v>1580.1</v>
      </c>
      <c r="L204" s="33" t="n">
        <v>0.419</v>
      </c>
      <c r="M204" s="1" t="n">
        <v>23</v>
      </c>
      <c r="N204" s="1" t="n">
        <v>1</v>
      </c>
      <c r="O204" s="1" t="n">
        <v>1.15</v>
      </c>
      <c r="P204" s="1" t="n">
        <v>1</v>
      </c>
      <c r="Q204" s="1" t="n">
        <v>1</v>
      </c>
      <c r="R204" s="1" t="n">
        <v>1</v>
      </c>
      <c r="S204" s="1" t="n">
        <v>0.5</v>
      </c>
      <c r="T204" s="1" t="n">
        <v>1.9</v>
      </c>
      <c r="U204" s="1" t="n">
        <v>-1.9</v>
      </c>
      <c r="V204" s="1" t="n">
        <v>1575.2</v>
      </c>
      <c r="W204" s="1" t="n">
        <v>1578.3</v>
      </c>
    </row>
    <row r="205" customFormat="false" ht="15" hidden="false" customHeight="false" outlineLevel="0" collapsed="false">
      <c r="A205" s="1" t="n">
        <v>204</v>
      </c>
      <c r="B205" s="31" t="s">
        <v>1754</v>
      </c>
      <c r="C205" s="1" t="s">
        <v>31</v>
      </c>
      <c r="D205" s="1" t="s">
        <v>146</v>
      </c>
      <c r="E205" s="1" t="s">
        <v>24</v>
      </c>
      <c r="F205" s="1" t="n">
        <v>0</v>
      </c>
      <c r="G205" s="1" t="n">
        <v>3</v>
      </c>
      <c r="H205" s="32" t="s">
        <v>246</v>
      </c>
      <c r="I205" s="1" t="n">
        <v>3</v>
      </c>
      <c r="J205" s="1" t="n">
        <v>1568.6</v>
      </c>
      <c r="K205" s="1" t="n">
        <v>1704.1</v>
      </c>
      <c r="L205" s="33" t="n">
        <v>0.256</v>
      </c>
      <c r="M205" s="1" t="n">
        <v>30.6</v>
      </c>
      <c r="N205" s="1" t="n">
        <v>0.83</v>
      </c>
      <c r="O205" s="1" t="n">
        <v>1.35</v>
      </c>
      <c r="P205" s="1" t="n">
        <v>1.3</v>
      </c>
      <c r="Q205" s="1" t="n">
        <v>1</v>
      </c>
      <c r="R205" s="1" t="n">
        <v>0.95</v>
      </c>
      <c r="S205" s="1" t="n">
        <v>0</v>
      </c>
      <c r="T205" s="1" t="n">
        <v>-7.1</v>
      </c>
      <c r="U205" s="1" t="n">
        <v>18.6</v>
      </c>
      <c r="V205" s="1" t="n">
        <v>1561.5</v>
      </c>
      <c r="W205" s="1" t="n">
        <v>1722.8</v>
      </c>
    </row>
    <row r="206" customFormat="false" ht="15" hidden="false" customHeight="false" outlineLevel="0" collapsed="false">
      <c r="A206" s="1" t="n">
        <v>205</v>
      </c>
      <c r="B206" s="31" t="s">
        <v>1754</v>
      </c>
      <c r="C206" s="1" t="s">
        <v>31</v>
      </c>
      <c r="D206" s="1" t="s">
        <v>210</v>
      </c>
      <c r="E206" s="1" t="s">
        <v>139</v>
      </c>
      <c r="F206" s="1" t="n">
        <v>0</v>
      </c>
      <c r="G206" s="1" t="n">
        <v>0</v>
      </c>
      <c r="H206" s="35" t="s">
        <v>239</v>
      </c>
      <c r="I206" s="1" t="n">
        <v>0</v>
      </c>
      <c r="J206" s="1" t="n">
        <v>1448.6</v>
      </c>
      <c r="K206" s="1" t="n">
        <v>1516.3</v>
      </c>
      <c r="L206" s="33" t="n">
        <v>0.337</v>
      </c>
      <c r="M206" s="1" t="n">
        <v>23</v>
      </c>
      <c r="N206" s="1" t="n">
        <v>1</v>
      </c>
      <c r="O206" s="1" t="n">
        <v>1.15</v>
      </c>
      <c r="P206" s="1" t="n">
        <v>1</v>
      </c>
      <c r="Q206" s="1" t="n">
        <v>1</v>
      </c>
      <c r="R206" s="1" t="n">
        <v>1</v>
      </c>
      <c r="S206" s="1" t="n">
        <v>0.5</v>
      </c>
      <c r="T206" s="1" t="n">
        <v>3.8</v>
      </c>
      <c r="U206" s="1" t="n">
        <v>-3.8</v>
      </c>
      <c r="V206" s="1" t="n">
        <v>1452.4</v>
      </c>
      <c r="W206" s="1" t="n">
        <v>1512.5</v>
      </c>
    </row>
    <row r="207" customFormat="false" ht="15" hidden="false" customHeight="false" outlineLevel="0" collapsed="false">
      <c r="A207" s="1" t="n">
        <v>206</v>
      </c>
      <c r="B207" s="31" t="s">
        <v>1754</v>
      </c>
      <c r="C207" s="1" t="s">
        <v>29</v>
      </c>
      <c r="D207" s="1" t="s">
        <v>202</v>
      </c>
      <c r="E207" s="1" t="s">
        <v>138</v>
      </c>
      <c r="F207" s="1" t="n">
        <v>1</v>
      </c>
      <c r="G207" s="1" t="n">
        <v>1</v>
      </c>
      <c r="H207" s="35" t="s">
        <v>239</v>
      </c>
      <c r="I207" s="1" t="n">
        <v>0</v>
      </c>
      <c r="J207" s="1" t="n">
        <v>1457.8</v>
      </c>
      <c r="K207" s="1" t="n">
        <v>1636</v>
      </c>
      <c r="L207" s="33" t="n">
        <v>0.212</v>
      </c>
      <c r="M207" s="1" t="n">
        <v>23</v>
      </c>
      <c r="N207" s="1" t="n">
        <v>1</v>
      </c>
      <c r="O207" s="1" t="n">
        <v>1.15</v>
      </c>
      <c r="P207" s="1" t="n">
        <v>1</v>
      </c>
      <c r="Q207" s="1" t="n">
        <v>1</v>
      </c>
      <c r="R207" s="1" t="n">
        <v>1</v>
      </c>
      <c r="S207" s="1" t="n">
        <v>0.5</v>
      </c>
      <c r="T207" s="1" t="n">
        <v>6.6</v>
      </c>
      <c r="U207" s="1" t="n">
        <v>-6.6</v>
      </c>
      <c r="V207" s="1" t="n">
        <v>1464.5</v>
      </c>
      <c r="W207" s="1" t="n">
        <v>1629.3</v>
      </c>
    </row>
    <row r="208" customFormat="false" ht="15" hidden="false" customHeight="false" outlineLevel="0" collapsed="false">
      <c r="A208" s="1" t="n">
        <v>207</v>
      </c>
      <c r="B208" s="31" t="s">
        <v>1754</v>
      </c>
      <c r="C208" s="1" t="s">
        <v>29</v>
      </c>
      <c r="D208" s="1" t="s">
        <v>127</v>
      </c>
      <c r="E208" s="1" t="s">
        <v>132</v>
      </c>
      <c r="F208" s="1" t="n">
        <v>0</v>
      </c>
      <c r="G208" s="1" t="n">
        <v>0</v>
      </c>
      <c r="H208" s="35" t="s">
        <v>239</v>
      </c>
      <c r="I208" s="1" t="n">
        <v>0</v>
      </c>
      <c r="J208" s="1" t="n">
        <v>1641.8</v>
      </c>
      <c r="K208" s="1" t="n">
        <v>1657.5</v>
      </c>
      <c r="L208" s="33" t="n">
        <v>0.407</v>
      </c>
      <c r="M208" s="1" t="n">
        <v>24.1</v>
      </c>
      <c r="N208" s="1" t="n">
        <v>1</v>
      </c>
      <c r="O208" s="1" t="n">
        <v>1.15</v>
      </c>
      <c r="P208" s="1" t="n">
        <v>1</v>
      </c>
      <c r="Q208" s="1" t="n">
        <v>1.1</v>
      </c>
      <c r="R208" s="1" t="n">
        <v>1</v>
      </c>
      <c r="S208" s="1" t="n">
        <v>0.5</v>
      </c>
      <c r="T208" s="1" t="n">
        <v>2.4</v>
      </c>
      <c r="U208" s="1" t="n">
        <v>-2.2</v>
      </c>
      <c r="V208" s="1" t="n">
        <v>1644.2</v>
      </c>
      <c r="W208" s="1" t="n">
        <v>1655.4</v>
      </c>
    </row>
    <row r="209" customFormat="false" ht="15" hidden="false" customHeight="false" outlineLevel="0" collapsed="false">
      <c r="A209" s="1" t="n">
        <v>208</v>
      </c>
      <c r="B209" s="31" t="s">
        <v>1754</v>
      </c>
      <c r="C209" s="1" t="s">
        <v>33</v>
      </c>
      <c r="D209" s="1" t="s">
        <v>206</v>
      </c>
      <c r="E209" s="1" t="s">
        <v>161</v>
      </c>
      <c r="F209" s="1" t="n">
        <v>2</v>
      </c>
      <c r="G209" s="1" t="n">
        <v>3</v>
      </c>
      <c r="H209" s="32" t="s">
        <v>246</v>
      </c>
      <c r="I209" s="1" t="n">
        <v>1</v>
      </c>
      <c r="J209" s="1" t="n">
        <v>1431.1</v>
      </c>
      <c r="K209" s="1" t="n">
        <v>1660</v>
      </c>
      <c r="L209" s="33" t="n">
        <v>0.167</v>
      </c>
      <c r="M209" s="1" t="n">
        <v>19.2</v>
      </c>
      <c r="N209" s="1" t="n">
        <v>0.71</v>
      </c>
      <c r="O209" s="1" t="n">
        <v>1.35</v>
      </c>
      <c r="P209" s="1" t="n">
        <v>1</v>
      </c>
      <c r="Q209" s="1" t="n">
        <v>1</v>
      </c>
      <c r="R209" s="1" t="n">
        <v>0.95</v>
      </c>
      <c r="S209" s="1" t="n">
        <v>0</v>
      </c>
      <c r="T209" s="1" t="n">
        <v>-3.1</v>
      </c>
      <c r="U209" s="1" t="n">
        <v>5.4</v>
      </c>
      <c r="V209" s="1" t="n">
        <v>1428</v>
      </c>
      <c r="W209" s="1" t="n">
        <v>1665.4</v>
      </c>
    </row>
    <row r="210" customFormat="false" ht="15" hidden="false" customHeight="false" outlineLevel="0" collapsed="false">
      <c r="A210" s="1" t="n">
        <v>209</v>
      </c>
      <c r="B210" s="31" t="s">
        <v>1755</v>
      </c>
      <c r="C210" s="1" t="s">
        <v>32</v>
      </c>
      <c r="D210" s="1" t="s">
        <v>196</v>
      </c>
      <c r="E210" s="1" t="s">
        <v>188</v>
      </c>
      <c r="F210" s="1" t="n">
        <v>3</v>
      </c>
      <c r="G210" s="1" t="n">
        <v>4</v>
      </c>
      <c r="H210" s="32" t="s">
        <v>246</v>
      </c>
      <c r="I210" s="1" t="n">
        <v>1</v>
      </c>
      <c r="J210" s="1" t="n">
        <v>1672.1</v>
      </c>
      <c r="K210" s="1" t="n">
        <v>1533.8</v>
      </c>
      <c r="L210" s="33" t="n">
        <v>0.624</v>
      </c>
      <c r="M210" s="1" t="n">
        <v>34.5</v>
      </c>
      <c r="N210" s="1" t="n">
        <v>1.35</v>
      </c>
      <c r="O210" s="1" t="n">
        <v>1.35</v>
      </c>
      <c r="P210" s="1" t="n">
        <v>1</v>
      </c>
      <c r="Q210" s="1" t="n">
        <v>1</v>
      </c>
      <c r="R210" s="1" t="n">
        <v>0.95</v>
      </c>
      <c r="S210" s="1" t="n">
        <v>0</v>
      </c>
      <c r="T210" s="1" t="n">
        <v>-21.6</v>
      </c>
      <c r="U210" s="1" t="n">
        <v>25</v>
      </c>
      <c r="V210" s="1" t="n">
        <v>1650.5</v>
      </c>
      <c r="W210" s="1" t="n">
        <v>1558.8</v>
      </c>
    </row>
    <row r="211" customFormat="false" ht="15" hidden="false" customHeight="false" outlineLevel="0" collapsed="false">
      <c r="A211" s="1" t="n">
        <v>210</v>
      </c>
      <c r="B211" s="31" t="s">
        <v>1756</v>
      </c>
      <c r="C211" s="1" t="s">
        <v>30</v>
      </c>
      <c r="D211" s="1" t="s">
        <v>173</v>
      </c>
      <c r="E211" s="1" t="s">
        <v>182</v>
      </c>
      <c r="F211" s="1" t="n">
        <v>1</v>
      </c>
      <c r="G211" s="1" t="n">
        <v>1</v>
      </c>
      <c r="H211" s="35" t="s">
        <v>239</v>
      </c>
      <c r="I211" s="1" t="n">
        <v>0</v>
      </c>
      <c r="J211" s="1" t="n">
        <v>1508.9</v>
      </c>
      <c r="K211" s="1" t="n">
        <v>1691.6</v>
      </c>
      <c r="L211" s="33" t="n">
        <v>0.208</v>
      </c>
      <c r="M211" s="1" t="n">
        <v>21.3</v>
      </c>
      <c r="N211" s="1" t="n">
        <v>1</v>
      </c>
      <c r="O211" s="1" t="n">
        <v>1.15</v>
      </c>
      <c r="P211" s="1" t="n">
        <v>1</v>
      </c>
      <c r="Q211" s="1" t="n">
        <v>0.85</v>
      </c>
      <c r="R211" s="1" t="n">
        <v>1</v>
      </c>
      <c r="S211" s="1" t="n">
        <v>0.5</v>
      </c>
      <c r="T211" s="1" t="n">
        <v>5.7</v>
      </c>
      <c r="U211" s="1" t="n">
        <v>-6.7</v>
      </c>
      <c r="V211" s="1" t="n">
        <v>1514.7</v>
      </c>
      <c r="W211" s="1" t="n">
        <v>1684.8</v>
      </c>
    </row>
    <row r="212" customFormat="false" ht="15" hidden="false" customHeight="false" outlineLevel="0" collapsed="false">
      <c r="A212" s="1" t="n">
        <v>211</v>
      </c>
      <c r="B212" s="31" t="s">
        <v>1757</v>
      </c>
      <c r="C212" s="1" t="s">
        <v>33</v>
      </c>
      <c r="D212" s="1" t="s">
        <v>120</v>
      </c>
      <c r="E212" s="1" t="s">
        <v>205</v>
      </c>
      <c r="F212" s="1" t="n">
        <v>1</v>
      </c>
      <c r="G212" s="1" t="n">
        <v>1</v>
      </c>
      <c r="H212" s="35" t="s">
        <v>239</v>
      </c>
      <c r="I212" s="1" t="n">
        <v>0</v>
      </c>
      <c r="J212" s="1" t="n">
        <v>1533.4</v>
      </c>
      <c r="K212" s="1" t="n">
        <v>1439.4</v>
      </c>
      <c r="L212" s="33" t="n">
        <v>0.563</v>
      </c>
      <c r="M212" s="1" t="n">
        <v>17.4</v>
      </c>
      <c r="N212" s="1" t="n">
        <v>1</v>
      </c>
      <c r="O212" s="1" t="n">
        <v>0.9</v>
      </c>
      <c r="P212" s="1" t="n">
        <v>1</v>
      </c>
      <c r="Q212" s="1" t="n">
        <v>0.85</v>
      </c>
      <c r="R212" s="1" t="n">
        <v>1</v>
      </c>
      <c r="S212" s="1" t="n">
        <v>0.5</v>
      </c>
      <c r="T212" s="1" t="n">
        <v>-1</v>
      </c>
      <c r="U212" s="1" t="n">
        <v>1.2</v>
      </c>
      <c r="V212" s="1" t="n">
        <v>1532.4</v>
      </c>
      <c r="W212" s="1" t="n">
        <v>1440.6</v>
      </c>
    </row>
    <row r="213" customFormat="false" ht="15" hidden="false" customHeight="false" outlineLevel="0" collapsed="false">
      <c r="A213" s="1" t="n">
        <v>212</v>
      </c>
      <c r="B213" s="31" t="s">
        <v>1757</v>
      </c>
      <c r="C213" s="1" t="s">
        <v>33</v>
      </c>
      <c r="D213" s="1" t="s">
        <v>154</v>
      </c>
      <c r="E213" s="1" t="s">
        <v>158</v>
      </c>
      <c r="F213" s="1" t="n">
        <v>1</v>
      </c>
      <c r="G213" s="1" t="n">
        <v>0</v>
      </c>
      <c r="H213" s="34" t="s">
        <v>242</v>
      </c>
      <c r="I213" s="1" t="n">
        <v>1</v>
      </c>
      <c r="J213" s="1" t="n">
        <v>1556.5</v>
      </c>
      <c r="K213" s="1" t="n">
        <v>1595.3</v>
      </c>
      <c r="L213" s="33" t="n">
        <v>0.375</v>
      </c>
      <c r="M213" s="1" t="n">
        <v>21.7</v>
      </c>
      <c r="N213" s="1" t="n">
        <v>1.1</v>
      </c>
      <c r="O213" s="1" t="n">
        <v>1</v>
      </c>
      <c r="P213" s="1" t="n">
        <v>1</v>
      </c>
      <c r="Q213" s="1" t="n">
        <v>0.85</v>
      </c>
      <c r="R213" s="1" t="n">
        <v>1.15</v>
      </c>
      <c r="S213" s="1" t="n">
        <v>1.1</v>
      </c>
      <c r="T213" s="1" t="n">
        <v>15.5</v>
      </c>
      <c r="U213" s="1" t="n">
        <v>-13.7</v>
      </c>
      <c r="V213" s="1" t="n">
        <v>1572</v>
      </c>
      <c r="W213" s="1" t="n">
        <v>1581.5</v>
      </c>
    </row>
    <row r="214" customFormat="false" ht="15" hidden="false" customHeight="false" outlineLevel="0" collapsed="false">
      <c r="A214" s="1" t="n">
        <v>213</v>
      </c>
      <c r="B214" s="31" t="s">
        <v>1757</v>
      </c>
      <c r="C214" s="1" t="s">
        <v>33</v>
      </c>
      <c r="D214" s="1" t="s">
        <v>149</v>
      </c>
      <c r="E214" s="1" t="s">
        <v>204</v>
      </c>
      <c r="F214" s="1" t="n">
        <v>5</v>
      </c>
      <c r="G214" s="1" t="n">
        <v>2</v>
      </c>
      <c r="H214" s="34" t="s">
        <v>242</v>
      </c>
      <c r="I214" s="1" t="n">
        <v>3</v>
      </c>
      <c r="J214" s="1" t="n">
        <v>1666.8</v>
      </c>
      <c r="K214" s="1" t="n">
        <v>1387.2</v>
      </c>
      <c r="L214" s="33" t="n">
        <v>0.789</v>
      </c>
      <c r="M214" s="1" t="n">
        <v>15.7</v>
      </c>
      <c r="N214" s="1" t="n">
        <v>0.65</v>
      </c>
      <c r="O214" s="1" t="n">
        <v>1</v>
      </c>
      <c r="P214" s="1" t="n">
        <v>1.3</v>
      </c>
      <c r="Q214" s="1" t="n">
        <v>1.1</v>
      </c>
      <c r="R214" s="1" t="n">
        <v>0.95</v>
      </c>
      <c r="S214" s="1" t="n">
        <v>1.3</v>
      </c>
      <c r="T214" s="1" t="n">
        <v>9</v>
      </c>
      <c r="U214" s="1" t="n">
        <v>-2.9</v>
      </c>
      <c r="V214" s="1" t="n">
        <v>1675.8</v>
      </c>
      <c r="W214" s="1" t="n">
        <v>1384.4</v>
      </c>
    </row>
    <row r="215" customFormat="false" ht="15" hidden="false" customHeight="false" outlineLevel="0" collapsed="false">
      <c r="A215" s="1" t="n">
        <v>214</v>
      </c>
      <c r="B215" s="31" t="s">
        <v>1758</v>
      </c>
      <c r="C215" s="1" t="s">
        <v>32</v>
      </c>
      <c r="D215" s="1" t="s">
        <v>184</v>
      </c>
      <c r="E215" s="1" t="s">
        <v>183</v>
      </c>
      <c r="F215" s="1" t="n">
        <v>1</v>
      </c>
      <c r="G215" s="1" t="n">
        <v>1</v>
      </c>
      <c r="H215" s="35" t="s">
        <v>239</v>
      </c>
      <c r="I215" s="1" t="n">
        <v>0</v>
      </c>
      <c r="J215" s="1" t="n">
        <v>1678.1</v>
      </c>
      <c r="K215" s="1" t="n">
        <v>1516</v>
      </c>
      <c r="L215" s="33" t="n">
        <v>0.656</v>
      </c>
      <c r="M215" s="1" t="n">
        <v>20.5</v>
      </c>
      <c r="N215" s="1" t="n">
        <v>1</v>
      </c>
      <c r="O215" s="1" t="n">
        <v>0.9</v>
      </c>
      <c r="P215" s="1" t="n">
        <v>1</v>
      </c>
      <c r="Q215" s="1" t="n">
        <v>1</v>
      </c>
      <c r="R215" s="1" t="n">
        <v>1</v>
      </c>
      <c r="S215" s="1" t="n">
        <v>0.5</v>
      </c>
      <c r="T215" s="1" t="n">
        <v>-2.8</v>
      </c>
      <c r="U215" s="1" t="n">
        <v>3.6</v>
      </c>
      <c r="V215" s="1" t="n">
        <v>1675.3</v>
      </c>
      <c r="W215" s="1" t="n">
        <v>1519.6</v>
      </c>
    </row>
    <row r="216" customFormat="false" ht="15" hidden="false" customHeight="false" outlineLevel="0" collapsed="false">
      <c r="A216" s="1" t="n">
        <v>215</v>
      </c>
      <c r="B216" s="31" t="s">
        <v>1758</v>
      </c>
      <c r="C216" s="1" t="s">
        <v>29</v>
      </c>
      <c r="D216" s="1" t="s">
        <v>130</v>
      </c>
      <c r="E216" s="1" t="s">
        <v>23</v>
      </c>
      <c r="F216" s="1" t="n">
        <v>1</v>
      </c>
      <c r="G216" s="1" t="n">
        <v>1</v>
      </c>
      <c r="H216" s="35" t="s">
        <v>239</v>
      </c>
      <c r="I216" s="1" t="n">
        <v>0</v>
      </c>
      <c r="J216" s="1" t="n">
        <v>1722.5</v>
      </c>
      <c r="K216" s="1" t="n">
        <v>1714.2</v>
      </c>
      <c r="L216" s="33" t="n">
        <v>0.44</v>
      </c>
      <c r="M216" s="1" t="n">
        <v>21.4</v>
      </c>
      <c r="N216" s="1" t="n">
        <v>1</v>
      </c>
      <c r="O216" s="1" t="n">
        <v>0.9</v>
      </c>
      <c r="P216" s="1" t="n">
        <v>1</v>
      </c>
      <c r="Q216" s="1" t="n">
        <v>1.1</v>
      </c>
      <c r="R216" s="1" t="n">
        <v>1</v>
      </c>
      <c r="S216" s="1" t="n">
        <v>0.5</v>
      </c>
      <c r="T216" s="1" t="n">
        <v>1.2</v>
      </c>
      <c r="U216" s="1" t="n">
        <v>-1.4</v>
      </c>
      <c r="V216" s="1" t="n">
        <v>1723.7</v>
      </c>
      <c r="W216" s="1" t="n">
        <v>1712.8</v>
      </c>
    </row>
    <row r="217" customFormat="false" ht="15" hidden="false" customHeight="false" outlineLevel="0" collapsed="false">
      <c r="A217" s="1" t="n">
        <v>216</v>
      </c>
      <c r="B217" s="31" t="s">
        <v>1759</v>
      </c>
      <c r="C217" s="1" t="s">
        <v>31</v>
      </c>
      <c r="D217" s="1" t="s">
        <v>140</v>
      </c>
      <c r="E217" s="1" t="s">
        <v>178</v>
      </c>
      <c r="F217" s="1" t="n">
        <v>1</v>
      </c>
      <c r="G217" s="1" t="n">
        <v>2</v>
      </c>
      <c r="H217" s="32" t="s">
        <v>246</v>
      </c>
      <c r="I217" s="1" t="n">
        <v>1</v>
      </c>
      <c r="J217" s="1" t="n">
        <v>1616.4</v>
      </c>
      <c r="K217" s="1" t="n">
        <v>1618.2</v>
      </c>
      <c r="L217" s="33" t="n">
        <v>0.426</v>
      </c>
      <c r="M217" s="1" t="n">
        <v>26.3</v>
      </c>
      <c r="N217" s="1" t="n">
        <v>1</v>
      </c>
      <c r="O217" s="1" t="n">
        <v>1.35</v>
      </c>
      <c r="P217" s="1" t="n">
        <v>1</v>
      </c>
      <c r="Q217" s="1" t="n">
        <v>1</v>
      </c>
      <c r="R217" s="1" t="n">
        <v>0.95</v>
      </c>
      <c r="S217" s="1" t="n">
        <v>0</v>
      </c>
      <c r="T217" s="1" t="n">
        <v>-10.9</v>
      </c>
      <c r="U217" s="1" t="n">
        <v>14.2</v>
      </c>
      <c r="V217" s="1" t="n">
        <v>1605.5</v>
      </c>
      <c r="W217" s="1" t="n">
        <v>1632.4</v>
      </c>
    </row>
    <row r="218" customFormat="false" ht="15" hidden="false" customHeight="false" outlineLevel="0" collapsed="false">
      <c r="A218" s="1" t="n">
        <v>217</v>
      </c>
      <c r="B218" s="31" t="s">
        <v>1760</v>
      </c>
      <c r="C218" s="1" t="s">
        <v>30</v>
      </c>
      <c r="D218" s="1" t="s">
        <v>208</v>
      </c>
      <c r="E218" s="1" t="s">
        <v>200</v>
      </c>
      <c r="F218" s="1" t="n">
        <v>1</v>
      </c>
      <c r="G218" s="1" t="n">
        <v>0</v>
      </c>
      <c r="H218" s="34" t="s">
        <v>242</v>
      </c>
      <c r="I218" s="1" t="n">
        <v>1</v>
      </c>
      <c r="J218" s="1" t="n">
        <v>1434.4</v>
      </c>
      <c r="K218" s="1" t="n">
        <v>1414.1</v>
      </c>
      <c r="L218" s="33" t="n">
        <v>0.457</v>
      </c>
      <c r="M218" s="1" t="n">
        <v>19.5</v>
      </c>
      <c r="N218" s="1" t="n">
        <v>0.97</v>
      </c>
      <c r="O218" s="1" t="n">
        <v>1</v>
      </c>
      <c r="P218" s="1" t="n">
        <v>1</v>
      </c>
      <c r="Q218" s="1" t="n">
        <v>1</v>
      </c>
      <c r="R218" s="1" t="n">
        <v>1.15</v>
      </c>
      <c r="S218" s="1" t="n">
        <v>1.1</v>
      </c>
      <c r="T218" s="1" t="n">
        <v>14.4</v>
      </c>
      <c r="U218" s="1" t="n">
        <v>-9</v>
      </c>
      <c r="V218" s="1" t="n">
        <v>1448.8</v>
      </c>
      <c r="W218" s="1" t="n">
        <v>1405.1</v>
      </c>
    </row>
    <row r="219" customFormat="false" ht="15" hidden="false" customHeight="false" outlineLevel="0" collapsed="false">
      <c r="A219" s="1" t="n">
        <v>218</v>
      </c>
      <c r="B219" s="31" t="s">
        <v>1761</v>
      </c>
      <c r="C219" s="1" t="s">
        <v>32</v>
      </c>
      <c r="D219" s="1" t="s">
        <v>195</v>
      </c>
      <c r="E219" s="1" t="s">
        <v>197</v>
      </c>
      <c r="F219" s="1" t="n">
        <v>1</v>
      </c>
      <c r="G219" s="1" t="n">
        <v>0</v>
      </c>
      <c r="H219" s="34" t="s">
        <v>242</v>
      </c>
      <c r="I219" s="1" t="n">
        <v>1</v>
      </c>
      <c r="J219" s="1" t="n">
        <v>1709.8</v>
      </c>
      <c r="K219" s="1" t="n">
        <v>1564.5</v>
      </c>
      <c r="L219" s="33" t="n">
        <v>0.634</v>
      </c>
      <c r="M219" s="1" t="n">
        <v>17.6</v>
      </c>
      <c r="N219" s="1" t="n">
        <v>0.82</v>
      </c>
      <c r="O219" s="1" t="n">
        <v>1</v>
      </c>
      <c r="P219" s="1" t="n">
        <v>1</v>
      </c>
      <c r="Q219" s="1" t="n">
        <v>1</v>
      </c>
      <c r="R219" s="1" t="n">
        <v>1.15</v>
      </c>
      <c r="S219" s="1" t="n">
        <v>1.1</v>
      </c>
      <c r="T219" s="1" t="n">
        <v>8.8</v>
      </c>
      <c r="U219" s="1" t="n">
        <v>-6</v>
      </c>
      <c r="V219" s="1" t="n">
        <v>1718.6</v>
      </c>
      <c r="W219" s="1" t="n">
        <v>1558.5</v>
      </c>
    </row>
    <row r="220" customFormat="false" ht="15" hidden="false" customHeight="false" outlineLevel="0" collapsed="false">
      <c r="A220" s="1" t="n">
        <v>219</v>
      </c>
      <c r="B220" s="31" t="s">
        <v>1762</v>
      </c>
      <c r="C220" s="1" t="s">
        <v>31</v>
      </c>
      <c r="D220" s="1" t="s">
        <v>19</v>
      </c>
      <c r="E220" s="1" t="s">
        <v>209</v>
      </c>
      <c r="F220" s="1" t="n">
        <v>2</v>
      </c>
      <c r="G220" s="1" t="n">
        <v>1</v>
      </c>
      <c r="H220" s="34" t="s">
        <v>242</v>
      </c>
      <c r="I220" s="1" t="n">
        <v>1</v>
      </c>
      <c r="J220" s="1" t="n">
        <v>1708.3</v>
      </c>
      <c r="K220" s="1" t="n">
        <v>1424.5</v>
      </c>
      <c r="L220" s="33" t="n">
        <v>0.793</v>
      </c>
      <c r="M220" s="1" t="n">
        <v>12.6</v>
      </c>
      <c r="N220" s="1" t="n">
        <v>0.65</v>
      </c>
      <c r="O220" s="1" t="n">
        <v>1</v>
      </c>
      <c r="P220" s="1" t="n">
        <v>1</v>
      </c>
      <c r="Q220" s="1" t="n">
        <v>1</v>
      </c>
      <c r="R220" s="1" t="n">
        <v>1</v>
      </c>
      <c r="S220" s="1" t="n">
        <v>1.1</v>
      </c>
      <c r="T220" s="1" t="n">
        <v>4</v>
      </c>
      <c r="U220" s="1" t="n">
        <v>-2.5</v>
      </c>
      <c r="V220" s="1" t="n">
        <v>1712.2</v>
      </c>
      <c r="W220" s="1" t="n">
        <v>1422</v>
      </c>
    </row>
    <row r="221" customFormat="false" ht="15" hidden="false" customHeight="false" outlineLevel="0" collapsed="false">
      <c r="A221" s="1" t="n">
        <v>220</v>
      </c>
      <c r="B221" s="31" t="s">
        <v>1763</v>
      </c>
      <c r="C221" s="1" t="s">
        <v>30</v>
      </c>
      <c r="D221" s="1" t="s">
        <v>16</v>
      </c>
      <c r="E221" s="1" t="s">
        <v>115</v>
      </c>
      <c r="F221" s="1" t="n">
        <v>3</v>
      </c>
      <c r="G221" s="1" t="n">
        <v>0</v>
      </c>
      <c r="H221" s="34" t="s">
        <v>242</v>
      </c>
      <c r="I221" s="1" t="n">
        <v>3</v>
      </c>
      <c r="J221" s="1" t="n">
        <v>1816.4</v>
      </c>
      <c r="K221" s="1" t="n">
        <v>1564.7</v>
      </c>
      <c r="L221" s="33" t="n">
        <v>0.762</v>
      </c>
      <c r="M221" s="1" t="n">
        <v>20.6</v>
      </c>
      <c r="N221" s="1" t="n">
        <v>0.69</v>
      </c>
      <c r="O221" s="1" t="n">
        <v>1</v>
      </c>
      <c r="P221" s="1" t="n">
        <v>1.3</v>
      </c>
      <c r="Q221" s="1" t="n">
        <v>1.1</v>
      </c>
      <c r="R221" s="1" t="n">
        <v>1.15</v>
      </c>
      <c r="S221" s="1" t="n">
        <v>1.3</v>
      </c>
      <c r="T221" s="1" t="n">
        <v>12.1</v>
      </c>
      <c r="U221" s="1" t="n">
        <v>-4.4</v>
      </c>
      <c r="V221" s="1" t="n">
        <v>1828.6</v>
      </c>
      <c r="W221" s="1" t="n">
        <v>1560.2</v>
      </c>
    </row>
    <row r="222" customFormat="false" ht="15" hidden="false" customHeight="false" outlineLevel="0" collapsed="false">
      <c r="A222" s="1" t="n">
        <v>221</v>
      </c>
      <c r="B222" s="31" t="s">
        <v>1764</v>
      </c>
      <c r="C222" s="1" t="s">
        <v>33</v>
      </c>
      <c r="D222" s="1" t="s">
        <v>135</v>
      </c>
      <c r="E222" s="1" t="s">
        <v>17</v>
      </c>
      <c r="F222" s="1" t="n">
        <v>1</v>
      </c>
      <c r="G222" s="1" t="n">
        <v>0</v>
      </c>
      <c r="H222" s="34" t="s">
        <v>242</v>
      </c>
      <c r="I222" s="1" t="n">
        <v>1</v>
      </c>
      <c r="J222" s="1" t="n">
        <v>1653</v>
      </c>
      <c r="K222" s="1" t="n">
        <v>1819.7</v>
      </c>
      <c r="L222" s="33" t="n">
        <v>0.223</v>
      </c>
      <c r="M222" s="1" t="n">
        <v>32.6</v>
      </c>
      <c r="N222" s="1" t="n">
        <v>1.42</v>
      </c>
      <c r="O222" s="1" t="n">
        <v>1</v>
      </c>
      <c r="P222" s="1" t="n">
        <v>1</v>
      </c>
      <c r="Q222" s="1" t="n">
        <v>1</v>
      </c>
      <c r="R222" s="1" t="n">
        <v>1.15</v>
      </c>
      <c r="S222" s="1" t="n">
        <v>1.1</v>
      </c>
      <c r="T222" s="1" t="n">
        <v>28.6</v>
      </c>
      <c r="U222" s="1" t="n">
        <v>-25.3</v>
      </c>
      <c r="V222" s="1" t="n">
        <v>1681.6</v>
      </c>
      <c r="W222" s="1" t="n">
        <v>1794.4</v>
      </c>
    </row>
    <row r="223" customFormat="false" ht="15" hidden="false" customHeight="false" outlineLevel="0" collapsed="false">
      <c r="A223" s="1" t="n">
        <v>222</v>
      </c>
      <c r="B223" s="31" t="s">
        <v>1765</v>
      </c>
      <c r="C223" s="1" t="s">
        <v>31</v>
      </c>
      <c r="D223" s="1" t="s">
        <v>22</v>
      </c>
      <c r="E223" s="1" t="s">
        <v>213</v>
      </c>
      <c r="F223" s="1" t="n">
        <v>3</v>
      </c>
      <c r="G223" s="1" t="n">
        <v>2</v>
      </c>
      <c r="H223" s="34" t="s">
        <v>242</v>
      </c>
      <c r="I223" s="1" t="n">
        <v>1</v>
      </c>
      <c r="J223" s="1" t="n">
        <v>1748.1</v>
      </c>
      <c r="K223" s="1" t="n">
        <v>1399.6</v>
      </c>
      <c r="L223" s="33" t="n">
        <v>0.848</v>
      </c>
      <c r="M223" s="1" t="n">
        <v>12</v>
      </c>
      <c r="N223" s="1" t="n">
        <v>0.6</v>
      </c>
      <c r="O223" s="1" t="n">
        <v>1</v>
      </c>
      <c r="P223" s="1" t="n">
        <v>1</v>
      </c>
      <c r="Q223" s="1" t="n">
        <v>1.1</v>
      </c>
      <c r="R223" s="1" t="n">
        <v>0.95</v>
      </c>
      <c r="S223" s="1" t="n">
        <v>1.1</v>
      </c>
      <c r="T223" s="1" t="n">
        <v>3.2</v>
      </c>
      <c r="U223" s="1" t="n">
        <v>-1.7</v>
      </c>
      <c r="V223" s="1" t="n">
        <v>1751.2</v>
      </c>
      <c r="W223" s="1" t="n">
        <v>1397.8</v>
      </c>
    </row>
    <row r="224" customFormat="false" ht="15" hidden="false" customHeight="false" outlineLevel="0" collapsed="false">
      <c r="A224" s="1" t="n">
        <v>223</v>
      </c>
      <c r="B224" s="31" t="s">
        <v>1766</v>
      </c>
      <c r="C224" s="1" t="s">
        <v>30</v>
      </c>
      <c r="D224" s="1" t="s">
        <v>176</v>
      </c>
      <c r="E224" s="1" t="s">
        <v>151</v>
      </c>
      <c r="F224" s="1" t="n">
        <v>2</v>
      </c>
      <c r="G224" s="1" t="n">
        <v>2</v>
      </c>
      <c r="H224" s="35" t="s">
        <v>239</v>
      </c>
      <c r="I224" s="1" t="n">
        <v>0</v>
      </c>
      <c r="J224" s="1" t="n">
        <v>1597.6</v>
      </c>
      <c r="K224" s="1" t="n">
        <v>1618.9</v>
      </c>
      <c r="L224" s="33" t="n">
        <v>0.399</v>
      </c>
      <c r="M224" s="1" t="n">
        <v>22.9</v>
      </c>
      <c r="N224" s="1" t="n">
        <v>1</v>
      </c>
      <c r="O224" s="1" t="n">
        <v>1.15</v>
      </c>
      <c r="P224" s="1" t="n">
        <v>1</v>
      </c>
      <c r="Q224" s="1" t="n">
        <v>1.1</v>
      </c>
      <c r="R224" s="1" t="n">
        <v>0.95</v>
      </c>
      <c r="S224" s="1" t="n">
        <v>0.5</v>
      </c>
      <c r="T224" s="1" t="n">
        <v>2.4</v>
      </c>
      <c r="U224" s="1" t="n">
        <v>-2.2</v>
      </c>
      <c r="V224" s="1" t="n">
        <v>1600</v>
      </c>
      <c r="W224" s="1" t="n">
        <v>1616.7</v>
      </c>
    </row>
    <row r="225" customFormat="false" ht="15" hidden="false" customHeight="false" outlineLevel="0" collapsed="false">
      <c r="A225" s="1" t="n">
        <v>224</v>
      </c>
      <c r="B225" s="31" t="s">
        <v>1766</v>
      </c>
      <c r="C225" s="1" t="s">
        <v>30</v>
      </c>
      <c r="D225" s="1" t="s">
        <v>114</v>
      </c>
      <c r="E225" s="1" t="s">
        <v>117</v>
      </c>
      <c r="F225" s="1" t="n">
        <v>1</v>
      </c>
      <c r="G225" s="1" t="n">
        <v>1</v>
      </c>
      <c r="H225" s="35" t="s">
        <v>239</v>
      </c>
      <c r="I225" s="1" t="n">
        <v>0</v>
      </c>
      <c r="J225" s="1" t="n">
        <v>1663.3</v>
      </c>
      <c r="K225" s="1" t="n">
        <v>1443.3</v>
      </c>
      <c r="L225" s="33" t="n">
        <v>0.727</v>
      </c>
      <c r="M225" s="1" t="n">
        <v>19.7</v>
      </c>
      <c r="N225" s="1" t="n">
        <v>1</v>
      </c>
      <c r="O225" s="1" t="n">
        <v>0.9</v>
      </c>
      <c r="P225" s="1" t="n">
        <v>1</v>
      </c>
      <c r="Q225" s="1" t="n">
        <v>1.1</v>
      </c>
      <c r="R225" s="1" t="n">
        <v>1</v>
      </c>
      <c r="S225" s="1" t="n">
        <v>0.5</v>
      </c>
      <c r="T225" s="1" t="n">
        <v>-4.5</v>
      </c>
      <c r="U225" s="1" t="n">
        <v>4.4</v>
      </c>
      <c r="V225" s="1" t="n">
        <v>1658.8</v>
      </c>
      <c r="W225" s="1" t="n">
        <v>1447.7</v>
      </c>
    </row>
    <row r="226" customFormat="false" ht="15" hidden="false" customHeight="false" outlineLevel="0" collapsed="false">
      <c r="A226" s="1" t="n">
        <v>225</v>
      </c>
      <c r="B226" s="31" t="s">
        <v>1767</v>
      </c>
      <c r="C226" s="1" t="s">
        <v>30</v>
      </c>
      <c r="D226" s="1" t="s">
        <v>124</v>
      </c>
      <c r="E226" s="1" t="s">
        <v>181</v>
      </c>
      <c r="F226" s="1" t="n">
        <v>1</v>
      </c>
      <c r="G226" s="1" t="n">
        <v>2</v>
      </c>
      <c r="H226" s="32" t="s">
        <v>246</v>
      </c>
      <c r="I226" s="1" t="n">
        <v>1</v>
      </c>
      <c r="J226" s="1" t="n">
        <v>1540.3</v>
      </c>
      <c r="K226" s="1" t="n">
        <v>1709</v>
      </c>
      <c r="L226" s="33" t="n">
        <v>0.221</v>
      </c>
      <c r="M226" s="1" t="n">
        <v>21.8</v>
      </c>
      <c r="N226" s="1" t="n">
        <v>0.79</v>
      </c>
      <c r="O226" s="1" t="n">
        <v>1.35</v>
      </c>
      <c r="P226" s="1" t="n">
        <v>1</v>
      </c>
      <c r="Q226" s="1" t="n">
        <v>1</v>
      </c>
      <c r="R226" s="1" t="n">
        <v>0.95</v>
      </c>
      <c r="S226" s="1" t="n">
        <v>0</v>
      </c>
      <c r="T226" s="1" t="n">
        <v>-4.5</v>
      </c>
      <c r="U226" s="1" t="n">
        <v>7.5</v>
      </c>
      <c r="V226" s="1" t="n">
        <v>1535.8</v>
      </c>
      <c r="W226" s="1" t="n">
        <v>1716.5</v>
      </c>
    </row>
    <row r="227" customFormat="false" ht="15" hidden="false" customHeight="false" outlineLevel="0" collapsed="false">
      <c r="A227" s="1" t="n">
        <v>226</v>
      </c>
      <c r="B227" s="31" t="s">
        <v>1767</v>
      </c>
      <c r="C227" s="1" t="s">
        <v>30</v>
      </c>
      <c r="D227" s="1" t="s">
        <v>203</v>
      </c>
      <c r="E227" s="1" t="s">
        <v>18</v>
      </c>
      <c r="F227" s="1" t="n">
        <v>1</v>
      </c>
      <c r="G227" s="1" t="n">
        <v>4</v>
      </c>
      <c r="H227" s="32" t="s">
        <v>246</v>
      </c>
      <c r="I227" s="1" t="n">
        <v>3</v>
      </c>
      <c r="J227" s="1" t="n">
        <v>1427.6</v>
      </c>
      <c r="K227" s="1" t="n">
        <v>1777.6</v>
      </c>
      <c r="L227" s="33" t="n">
        <v>0.091</v>
      </c>
      <c r="M227" s="1" t="n">
        <v>21.1</v>
      </c>
      <c r="N227" s="1" t="n">
        <v>0.6</v>
      </c>
      <c r="O227" s="1" t="n">
        <v>1.35</v>
      </c>
      <c r="P227" s="1" t="n">
        <v>1.3</v>
      </c>
      <c r="Q227" s="1" t="n">
        <v>0.85</v>
      </c>
      <c r="R227" s="1" t="n">
        <v>0.95</v>
      </c>
      <c r="S227" s="1" t="n">
        <v>0</v>
      </c>
      <c r="T227" s="1" t="n">
        <v>-1.5</v>
      </c>
      <c r="U227" s="1" t="n">
        <v>9.9</v>
      </c>
      <c r="V227" s="1" t="n">
        <v>1426.1</v>
      </c>
      <c r="W227" s="1" t="n">
        <v>1787.5</v>
      </c>
    </row>
    <row r="228" customFormat="false" ht="15" hidden="false" customHeight="false" outlineLevel="0" collapsed="false">
      <c r="A228" s="1" t="n">
        <v>227</v>
      </c>
      <c r="B228" s="31" t="s">
        <v>1768</v>
      </c>
      <c r="C228" s="1" t="s">
        <v>30</v>
      </c>
      <c r="D228" s="1" t="s">
        <v>115</v>
      </c>
      <c r="E228" s="1" t="s">
        <v>119</v>
      </c>
      <c r="F228" s="1" t="n">
        <v>1</v>
      </c>
      <c r="G228" s="1" t="n">
        <v>1</v>
      </c>
      <c r="H228" s="35" t="s">
        <v>239</v>
      </c>
      <c r="I228" s="1" t="n">
        <v>0</v>
      </c>
      <c r="J228" s="1" t="n">
        <v>1560.2</v>
      </c>
      <c r="K228" s="1" t="n">
        <v>1569.7</v>
      </c>
      <c r="L228" s="33" t="n">
        <v>0.415</v>
      </c>
      <c r="M228" s="1" t="n">
        <v>24.1</v>
      </c>
      <c r="N228" s="1" t="n">
        <v>1</v>
      </c>
      <c r="O228" s="1" t="n">
        <v>1.15</v>
      </c>
      <c r="P228" s="1" t="n">
        <v>1</v>
      </c>
      <c r="Q228" s="1" t="n">
        <v>1.1</v>
      </c>
      <c r="R228" s="1" t="n">
        <v>1</v>
      </c>
      <c r="S228" s="1" t="n">
        <v>0.5</v>
      </c>
      <c r="T228" s="1" t="n">
        <v>2.1</v>
      </c>
      <c r="U228" s="1" t="n">
        <v>-1.9</v>
      </c>
      <c r="V228" s="1" t="n">
        <v>1562.4</v>
      </c>
      <c r="W228" s="1" t="n">
        <v>1567.7</v>
      </c>
    </row>
    <row r="229" customFormat="false" ht="15" hidden="false" customHeight="false" outlineLevel="0" collapsed="false">
      <c r="A229" s="1" t="n">
        <v>228</v>
      </c>
      <c r="B229" s="31" t="s">
        <v>1769</v>
      </c>
      <c r="C229" s="1" t="s">
        <v>30</v>
      </c>
      <c r="D229" s="1" t="s">
        <v>166</v>
      </c>
      <c r="E229" s="1" t="s">
        <v>173</v>
      </c>
      <c r="F229" s="1" t="n">
        <v>1</v>
      </c>
      <c r="G229" s="1" t="n">
        <v>0</v>
      </c>
      <c r="H229" s="34" t="s">
        <v>242</v>
      </c>
      <c r="I229" s="1" t="n">
        <v>1</v>
      </c>
      <c r="J229" s="1" t="n">
        <v>1496.1</v>
      </c>
      <c r="K229" s="1" t="n">
        <v>1514.7</v>
      </c>
      <c r="L229" s="33" t="n">
        <v>0.403</v>
      </c>
      <c r="M229" s="1" t="n">
        <v>19.1</v>
      </c>
      <c r="N229" s="1" t="n">
        <v>1.05</v>
      </c>
      <c r="O229" s="1" t="n">
        <v>1</v>
      </c>
      <c r="P229" s="1" t="n">
        <v>1</v>
      </c>
      <c r="Q229" s="1" t="n">
        <v>0.85</v>
      </c>
      <c r="R229" s="1" t="n">
        <v>1.15</v>
      </c>
      <c r="S229" s="1" t="n">
        <v>1.1</v>
      </c>
      <c r="T229" s="1" t="n">
        <v>14.3</v>
      </c>
      <c r="U229" s="1" t="n">
        <v>-10.6</v>
      </c>
      <c r="V229" s="1" t="n">
        <v>1510.3</v>
      </c>
      <c r="W229" s="1" t="n">
        <v>1504</v>
      </c>
    </row>
    <row r="230" customFormat="false" ht="15" hidden="false" customHeight="false" outlineLevel="0" collapsed="false">
      <c r="A230" s="1" t="n">
        <v>229</v>
      </c>
      <c r="B230" s="31" t="s">
        <v>1769</v>
      </c>
      <c r="C230" s="1" t="s">
        <v>30</v>
      </c>
      <c r="D230" s="1" t="s">
        <v>182</v>
      </c>
      <c r="E230" s="1" t="s">
        <v>167</v>
      </c>
      <c r="F230" s="1" t="n">
        <v>3</v>
      </c>
      <c r="G230" s="1" t="n">
        <v>2</v>
      </c>
      <c r="H230" s="34" t="s">
        <v>242</v>
      </c>
      <c r="I230" s="1" t="n">
        <v>1</v>
      </c>
      <c r="J230" s="1" t="n">
        <v>1684.8</v>
      </c>
      <c r="K230" s="1" t="n">
        <v>1575.2</v>
      </c>
      <c r="L230" s="33" t="n">
        <v>0.585</v>
      </c>
      <c r="M230" s="1" t="n">
        <v>16.4</v>
      </c>
      <c r="N230" s="1" t="n">
        <v>0.86</v>
      </c>
      <c r="O230" s="1" t="n">
        <v>1</v>
      </c>
      <c r="P230" s="1" t="n">
        <v>1</v>
      </c>
      <c r="Q230" s="1" t="n">
        <v>1</v>
      </c>
      <c r="R230" s="1" t="n">
        <v>0.95</v>
      </c>
      <c r="S230" s="1" t="n">
        <v>1.1</v>
      </c>
      <c r="T230" s="1" t="n">
        <v>8.4</v>
      </c>
      <c r="U230" s="1" t="n">
        <v>-6.8</v>
      </c>
      <c r="V230" s="1" t="n">
        <v>1693.3</v>
      </c>
      <c r="W230" s="1" t="n">
        <v>1568.4</v>
      </c>
    </row>
    <row r="231" customFormat="false" ht="15" hidden="false" customHeight="false" outlineLevel="0" collapsed="false">
      <c r="A231" s="1" t="n">
        <v>230</v>
      </c>
      <c r="B231" s="31" t="s">
        <v>1770</v>
      </c>
      <c r="C231" s="1" t="s">
        <v>30</v>
      </c>
      <c r="D231" s="1" t="s">
        <v>141</v>
      </c>
      <c r="E231" s="1" t="s">
        <v>208</v>
      </c>
      <c r="F231" s="1" t="n">
        <v>1</v>
      </c>
      <c r="G231" s="1" t="n">
        <v>1</v>
      </c>
      <c r="H231" s="35" t="s">
        <v>239</v>
      </c>
      <c r="I231" s="1" t="n">
        <v>0</v>
      </c>
      <c r="J231" s="1" t="n">
        <v>1603.1</v>
      </c>
      <c r="K231" s="1" t="n">
        <v>1448.8</v>
      </c>
      <c r="L231" s="33" t="n">
        <v>0.646</v>
      </c>
      <c r="M231" s="1" t="n">
        <v>19.1</v>
      </c>
      <c r="N231" s="1" t="n">
        <v>1</v>
      </c>
      <c r="O231" s="1" t="n">
        <v>0.9</v>
      </c>
      <c r="P231" s="1" t="n">
        <v>1</v>
      </c>
      <c r="Q231" s="1" t="n">
        <v>0.85</v>
      </c>
      <c r="R231" s="1" t="n">
        <v>1</v>
      </c>
      <c r="S231" s="1" t="n">
        <v>0.5</v>
      </c>
      <c r="T231" s="1" t="n">
        <v>-2.2</v>
      </c>
      <c r="U231" s="1" t="n">
        <v>3.4</v>
      </c>
      <c r="V231" s="1" t="n">
        <v>1600.9</v>
      </c>
      <c r="W231" s="1" t="n">
        <v>1452.1</v>
      </c>
    </row>
    <row r="232" customFormat="false" ht="15" hidden="false" customHeight="false" outlineLevel="0" collapsed="false">
      <c r="A232" s="1" t="n">
        <v>231</v>
      </c>
      <c r="B232" s="31" t="s">
        <v>1771</v>
      </c>
      <c r="C232" s="1" t="s">
        <v>30</v>
      </c>
      <c r="D232" s="1" t="s">
        <v>200</v>
      </c>
      <c r="E232" s="1" t="s">
        <v>16</v>
      </c>
      <c r="F232" s="1" t="n">
        <v>1</v>
      </c>
      <c r="G232" s="1" t="n">
        <v>3</v>
      </c>
      <c r="H232" s="32" t="s">
        <v>246</v>
      </c>
      <c r="I232" s="1" t="n">
        <v>2</v>
      </c>
      <c r="J232" s="1" t="n">
        <v>1405.1</v>
      </c>
      <c r="K232" s="1" t="n">
        <v>1828.6</v>
      </c>
      <c r="L232" s="33" t="n">
        <v>0.061</v>
      </c>
      <c r="M232" s="1" t="n">
        <v>18.2</v>
      </c>
      <c r="N232" s="1" t="n">
        <v>0.6</v>
      </c>
      <c r="O232" s="1" t="n">
        <v>1.35</v>
      </c>
      <c r="P232" s="1" t="n">
        <v>1.15</v>
      </c>
      <c r="Q232" s="1" t="n">
        <v>0.85</v>
      </c>
      <c r="R232" s="1" t="n">
        <v>0.95</v>
      </c>
      <c r="S232" s="1" t="n">
        <v>0</v>
      </c>
      <c r="T232" s="1" t="n">
        <v>-0.9</v>
      </c>
      <c r="U232" s="1" t="n">
        <v>5.6</v>
      </c>
      <c r="V232" s="1" t="n">
        <v>1404.2</v>
      </c>
      <c r="W232" s="1" t="n">
        <v>1834.2</v>
      </c>
    </row>
    <row r="233" customFormat="false" ht="15" hidden="false" customHeight="false" outlineLevel="0" collapsed="false">
      <c r="A233" s="1" t="n">
        <v>232</v>
      </c>
      <c r="B233" s="31" t="s">
        <v>1772</v>
      </c>
      <c r="C233" s="1" t="s">
        <v>32</v>
      </c>
      <c r="D233" s="1" t="s">
        <v>15</v>
      </c>
      <c r="E233" s="1" t="s">
        <v>192</v>
      </c>
      <c r="F233" s="1" t="n">
        <v>4</v>
      </c>
      <c r="G233" s="1" t="n">
        <v>0</v>
      </c>
      <c r="H233" s="34" t="s">
        <v>242</v>
      </c>
      <c r="I233" s="1" t="n">
        <v>4</v>
      </c>
      <c r="J233" s="1" t="n">
        <v>1839.5</v>
      </c>
      <c r="K233" s="1" t="n">
        <v>1617</v>
      </c>
      <c r="L233" s="33" t="n">
        <v>0.73</v>
      </c>
      <c r="M233" s="1" t="n">
        <v>24.6</v>
      </c>
      <c r="N233" s="1" t="n">
        <v>0.72</v>
      </c>
      <c r="O233" s="1" t="n">
        <v>1</v>
      </c>
      <c r="P233" s="1" t="n">
        <v>1.5</v>
      </c>
      <c r="Q233" s="1" t="n">
        <v>1.15</v>
      </c>
      <c r="R233" s="1" t="n">
        <v>1.15</v>
      </c>
      <c r="S233" s="1" t="n">
        <v>1.3</v>
      </c>
      <c r="T233" s="1" t="n">
        <v>16.3</v>
      </c>
      <c r="U233" s="1" t="n">
        <v>-5.6</v>
      </c>
      <c r="V233" s="1" t="n">
        <v>1855.8</v>
      </c>
      <c r="W233" s="1" t="n">
        <v>1611.5</v>
      </c>
    </row>
    <row r="234" customFormat="false" ht="15" hidden="false" customHeight="false" outlineLevel="0" collapsed="false">
      <c r="A234" s="1" t="n">
        <v>233</v>
      </c>
      <c r="B234" s="31" t="s">
        <v>1773</v>
      </c>
      <c r="C234" s="1" t="s">
        <v>33</v>
      </c>
      <c r="D234" s="1" t="s">
        <v>161</v>
      </c>
      <c r="E234" s="1" t="s">
        <v>135</v>
      </c>
      <c r="F234" s="1" t="n">
        <v>1</v>
      </c>
      <c r="G234" s="1" t="n">
        <v>2</v>
      </c>
      <c r="H234" s="32" t="s">
        <v>246</v>
      </c>
      <c r="I234" s="1" t="n">
        <v>1</v>
      </c>
      <c r="J234" s="1" t="n">
        <v>1665.4</v>
      </c>
      <c r="K234" s="1" t="n">
        <v>1681.6</v>
      </c>
      <c r="L234" s="33" t="n">
        <v>0.406</v>
      </c>
      <c r="M234" s="1" t="n">
        <v>29</v>
      </c>
      <c r="N234" s="1" t="n">
        <v>0.98</v>
      </c>
      <c r="O234" s="1" t="n">
        <v>1.35</v>
      </c>
      <c r="P234" s="1" t="n">
        <v>1</v>
      </c>
      <c r="Q234" s="1" t="n">
        <v>1.15</v>
      </c>
      <c r="R234" s="1" t="n">
        <v>0.95</v>
      </c>
      <c r="S234" s="1" t="n">
        <v>0</v>
      </c>
      <c r="T234" s="1" t="n">
        <v>-11.7</v>
      </c>
      <c r="U234" s="1" t="n">
        <v>14.7</v>
      </c>
      <c r="V234" s="1" t="n">
        <v>1653.6</v>
      </c>
      <c r="W234" s="1" t="n">
        <v>1696.3</v>
      </c>
    </row>
    <row r="235" customFormat="false" ht="15" hidden="false" customHeight="false" outlineLevel="0" collapsed="false">
      <c r="A235" s="1" t="n">
        <v>234</v>
      </c>
      <c r="B235" s="31" t="s">
        <v>1774</v>
      </c>
      <c r="C235" s="1" t="s">
        <v>30</v>
      </c>
      <c r="D235" s="1" t="s">
        <v>117</v>
      </c>
      <c r="E235" s="1" t="s">
        <v>176</v>
      </c>
      <c r="F235" s="1" t="n">
        <v>0</v>
      </c>
      <c r="G235" s="1" t="n">
        <v>0</v>
      </c>
      <c r="H235" s="35" t="s">
        <v>239</v>
      </c>
      <c r="I235" s="1" t="n">
        <v>0</v>
      </c>
      <c r="J235" s="1" t="n">
        <v>1447.7</v>
      </c>
      <c r="K235" s="1" t="n">
        <v>1600</v>
      </c>
      <c r="L235" s="33" t="n">
        <v>0.238</v>
      </c>
      <c r="M235" s="1" t="n">
        <v>21.3</v>
      </c>
      <c r="N235" s="1" t="n">
        <v>1</v>
      </c>
      <c r="O235" s="1" t="n">
        <v>1.15</v>
      </c>
      <c r="P235" s="1" t="n">
        <v>1</v>
      </c>
      <c r="Q235" s="1" t="n">
        <v>0.85</v>
      </c>
      <c r="R235" s="1" t="n">
        <v>1</v>
      </c>
      <c r="S235" s="1" t="n">
        <v>0.5</v>
      </c>
      <c r="T235" s="1" t="n">
        <v>5.1</v>
      </c>
      <c r="U235" s="1" t="n">
        <v>-6</v>
      </c>
      <c r="V235" s="1" t="n">
        <v>1452.9</v>
      </c>
      <c r="W235" s="1" t="n">
        <v>1594</v>
      </c>
    </row>
    <row r="236" customFormat="false" ht="15" hidden="false" customHeight="false" outlineLevel="0" collapsed="false">
      <c r="A236" s="1" t="n">
        <v>235</v>
      </c>
      <c r="B236" s="31" t="s">
        <v>1775</v>
      </c>
      <c r="C236" s="1" t="s">
        <v>29</v>
      </c>
      <c r="D236" s="1" t="s">
        <v>152</v>
      </c>
      <c r="E236" s="1" t="s">
        <v>121</v>
      </c>
      <c r="F236" s="1" t="n">
        <v>3</v>
      </c>
      <c r="G236" s="1" t="n">
        <v>1</v>
      </c>
      <c r="H236" s="34" t="s">
        <v>242</v>
      </c>
      <c r="I236" s="1" t="n">
        <v>2</v>
      </c>
      <c r="J236" s="1" t="n">
        <v>1586.6</v>
      </c>
      <c r="K236" s="1" t="n">
        <v>1556.4</v>
      </c>
      <c r="L236" s="33" t="n">
        <v>0.471</v>
      </c>
      <c r="M236" s="1" t="n">
        <v>19.9</v>
      </c>
      <c r="N236" s="1" t="n">
        <v>0.96</v>
      </c>
      <c r="O236" s="1" t="n">
        <v>1</v>
      </c>
      <c r="P236" s="1" t="n">
        <v>1.15</v>
      </c>
      <c r="Q236" s="1" t="n">
        <v>0.85</v>
      </c>
      <c r="R236" s="1" t="n">
        <v>1</v>
      </c>
      <c r="S236" s="1" t="n">
        <v>1.2</v>
      </c>
      <c r="T236" s="1" t="n">
        <v>13.7</v>
      </c>
      <c r="U236" s="1" t="n">
        <v>-11.1</v>
      </c>
      <c r="V236" s="1" t="n">
        <v>1600.3</v>
      </c>
      <c r="W236" s="1" t="n">
        <v>1545.3</v>
      </c>
    </row>
    <row r="237" customFormat="false" ht="15" hidden="false" customHeight="false" outlineLevel="0" collapsed="false">
      <c r="A237" s="1" t="n">
        <v>236</v>
      </c>
      <c r="B237" s="31" t="s">
        <v>1776</v>
      </c>
      <c r="C237" s="1" t="s">
        <v>30</v>
      </c>
      <c r="D237" s="1" t="s">
        <v>115</v>
      </c>
      <c r="E237" s="1" t="s">
        <v>203</v>
      </c>
      <c r="F237" s="1" t="n">
        <v>1</v>
      </c>
      <c r="G237" s="1" t="n">
        <v>1</v>
      </c>
      <c r="H237" s="35" t="s">
        <v>239</v>
      </c>
      <c r="I237" s="1" t="n">
        <v>0</v>
      </c>
      <c r="J237" s="1" t="n">
        <v>1562.4</v>
      </c>
      <c r="K237" s="1" t="n">
        <v>1426.1</v>
      </c>
      <c r="L237" s="33" t="n">
        <v>0.622</v>
      </c>
      <c r="M237" s="1" t="n">
        <v>18.8</v>
      </c>
      <c r="N237" s="1" t="n">
        <v>1</v>
      </c>
      <c r="O237" s="1" t="n">
        <v>0.9</v>
      </c>
      <c r="P237" s="1" t="n">
        <v>1</v>
      </c>
      <c r="Q237" s="1" t="n">
        <v>1</v>
      </c>
      <c r="R237" s="1" t="n">
        <v>1</v>
      </c>
      <c r="S237" s="1" t="n">
        <v>0.5</v>
      </c>
      <c r="T237" s="1" t="n">
        <v>-2.2</v>
      </c>
      <c r="U237" s="1" t="n">
        <v>2.4</v>
      </c>
      <c r="V237" s="1" t="n">
        <v>1560.2</v>
      </c>
      <c r="W237" s="1" t="n">
        <v>1428.5</v>
      </c>
    </row>
    <row r="238" customFormat="false" ht="15" hidden="false" customHeight="false" outlineLevel="0" collapsed="false">
      <c r="A238" s="1" t="n">
        <v>237</v>
      </c>
      <c r="B238" s="31" t="s">
        <v>1777</v>
      </c>
      <c r="C238" s="1" t="s">
        <v>31</v>
      </c>
      <c r="D238" s="1" t="s">
        <v>178</v>
      </c>
      <c r="E238" s="1" t="s">
        <v>210</v>
      </c>
      <c r="F238" s="1" t="n">
        <v>1</v>
      </c>
      <c r="G238" s="1" t="n">
        <v>1</v>
      </c>
      <c r="H238" s="35" t="s">
        <v>239</v>
      </c>
      <c r="I238" s="1" t="n">
        <v>0</v>
      </c>
      <c r="J238" s="1" t="n">
        <v>1632.4</v>
      </c>
      <c r="K238" s="1" t="n">
        <v>1452.4</v>
      </c>
      <c r="L238" s="33" t="n">
        <v>0.679</v>
      </c>
      <c r="M238" s="1" t="n">
        <v>20.5</v>
      </c>
      <c r="N238" s="1" t="n">
        <v>1</v>
      </c>
      <c r="O238" s="1" t="n">
        <v>0.9</v>
      </c>
      <c r="P238" s="1" t="n">
        <v>1</v>
      </c>
      <c r="Q238" s="1" t="n">
        <v>1</v>
      </c>
      <c r="R238" s="1" t="n">
        <v>1</v>
      </c>
      <c r="S238" s="1" t="n">
        <v>0.5</v>
      </c>
      <c r="T238" s="1" t="n">
        <v>-3.2</v>
      </c>
      <c r="U238" s="1" t="n">
        <v>4.1</v>
      </c>
      <c r="V238" s="1" t="n">
        <v>1629.2</v>
      </c>
      <c r="W238" s="1" t="n">
        <v>1456.5</v>
      </c>
    </row>
    <row r="239" customFormat="false" ht="15" hidden="false" customHeight="false" outlineLevel="0" collapsed="false">
      <c r="A239" s="1" t="n">
        <v>238</v>
      </c>
      <c r="B239" s="31" t="s">
        <v>1778</v>
      </c>
      <c r="C239" s="1" t="s">
        <v>32</v>
      </c>
      <c r="D239" s="1" t="s">
        <v>197</v>
      </c>
      <c r="E239" s="1" t="s">
        <v>185</v>
      </c>
      <c r="F239" s="1" t="n">
        <v>0</v>
      </c>
      <c r="G239" s="1" t="n">
        <v>1</v>
      </c>
      <c r="H239" s="32" t="s">
        <v>246</v>
      </c>
      <c r="I239" s="1" t="n">
        <v>1</v>
      </c>
      <c r="J239" s="1" t="n">
        <v>1558.5</v>
      </c>
      <c r="K239" s="1" t="n">
        <v>1612.3</v>
      </c>
      <c r="L239" s="33" t="n">
        <v>0.355</v>
      </c>
      <c r="M239" s="1" t="n">
        <v>28.5</v>
      </c>
      <c r="N239" s="1" t="n">
        <v>0.93</v>
      </c>
      <c r="O239" s="1" t="n">
        <v>1.35</v>
      </c>
      <c r="P239" s="1" t="n">
        <v>1</v>
      </c>
      <c r="Q239" s="1" t="n">
        <v>1</v>
      </c>
      <c r="R239" s="1" t="n">
        <v>1</v>
      </c>
      <c r="S239" s="1" t="n">
        <v>0</v>
      </c>
      <c r="T239" s="1" t="n">
        <v>-8.9</v>
      </c>
      <c r="U239" s="1" t="n">
        <v>14.5</v>
      </c>
      <c r="V239" s="1" t="n">
        <v>1549.6</v>
      </c>
      <c r="W239" s="1" t="n">
        <v>1626.8</v>
      </c>
    </row>
    <row r="240" customFormat="false" ht="15" hidden="false" customHeight="false" outlineLevel="0" collapsed="false">
      <c r="A240" s="1" t="n">
        <v>239</v>
      </c>
      <c r="B240" s="31" t="s">
        <v>1778</v>
      </c>
      <c r="C240" s="1" t="s">
        <v>32</v>
      </c>
      <c r="D240" s="1" t="s">
        <v>198</v>
      </c>
      <c r="E240" s="1" t="s">
        <v>184</v>
      </c>
      <c r="F240" s="1" t="n">
        <v>1</v>
      </c>
      <c r="G240" s="1" t="n">
        <v>2</v>
      </c>
      <c r="H240" s="32" t="s">
        <v>246</v>
      </c>
      <c r="I240" s="1" t="n">
        <v>1</v>
      </c>
      <c r="J240" s="1" t="n">
        <v>1528.2</v>
      </c>
      <c r="K240" s="1" t="n">
        <v>1675.3</v>
      </c>
      <c r="L240" s="33" t="n">
        <v>0.243</v>
      </c>
      <c r="M240" s="1" t="n">
        <v>21.5</v>
      </c>
      <c r="N240" s="1" t="n">
        <v>0.82</v>
      </c>
      <c r="O240" s="1" t="n">
        <v>1.35</v>
      </c>
      <c r="P240" s="1" t="n">
        <v>1</v>
      </c>
      <c r="Q240" s="1" t="n">
        <v>1</v>
      </c>
      <c r="R240" s="1" t="n">
        <v>0.95</v>
      </c>
      <c r="S240" s="1" t="n">
        <v>0</v>
      </c>
      <c r="T240" s="1" t="n">
        <v>-5.1</v>
      </c>
      <c r="U240" s="1" t="n">
        <v>7.6</v>
      </c>
      <c r="V240" s="1" t="n">
        <v>1523.1</v>
      </c>
      <c r="W240" s="1" t="n">
        <v>1682.9</v>
      </c>
    </row>
    <row r="241" customFormat="false" ht="15" hidden="false" customHeight="false" outlineLevel="0" collapsed="false">
      <c r="A241" s="1" t="n">
        <v>240</v>
      </c>
      <c r="B241" s="31" t="s">
        <v>1778</v>
      </c>
      <c r="C241" s="1" t="s">
        <v>32</v>
      </c>
      <c r="D241" s="1" t="s">
        <v>187</v>
      </c>
      <c r="E241" s="1" t="s">
        <v>195</v>
      </c>
      <c r="F241" s="1" t="n">
        <v>0</v>
      </c>
      <c r="G241" s="1" t="n">
        <v>2</v>
      </c>
      <c r="H241" s="32" t="s">
        <v>246</v>
      </c>
      <c r="I241" s="1" t="n">
        <v>2</v>
      </c>
      <c r="J241" s="1" t="n">
        <v>1598</v>
      </c>
      <c r="K241" s="1" t="n">
        <v>1718.6</v>
      </c>
      <c r="L241" s="33" t="n">
        <v>0.272</v>
      </c>
      <c r="M241" s="1" t="n">
        <v>29.2</v>
      </c>
      <c r="N241" s="1" t="n">
        <v>0.85</v>
      </c>
      <c r="O241" s="1" t="n">
        <v>1.35</v>
      </c>
      <c r="P241" s="1" t="n">
        <v>1.15</v>
      </c>
      <c r="Q241" s="1" t="n">
        <v>1</v>
      </c>
      <c r="R241" s="1" t="n">
        <v>0.95</v>
      </c>
      <c r="S241" s="1" t="n">
        <v>0</v>
      </c>
      <c r="T241" s="1" t="n">
        <v>-6.8</v>
      </c>
      <c r="U241" s="1" t="n">
        <v>15.8</v>
      </c>
      <c r="V241" s="1" t="n">
        <v>1591.1</v>
      </c>
      <c r="W241" s="1" t="n">
        <v>1734.4</v>
      </c>
    </row>
    <row r="242" customFormat="false" ht="15" hidden="false" customHeight="false" outlineLevel="0" collapsed="false">
      <c r="A242" s="1" t="n">
        <v>241</v>
      </c>
      <c r="B242" s="31" t="s">
        <v>1778</v>
      </c>
      <c r="C242" s="1" t="s">
        <v>32</v>
      </c>
      <c r="D242" s="1" t="s">
        <v>199</v>
      </c>
      <c r="E242" s="1" t="s">
        <v>191</v>
      </c>
      <c r="F242" s="1" t="n">
        <v>2</v>
      </c>
      <c r="G242" s="1" t="n">
        <v>1</v>
      </c>
      <c r="H242" s="34" t="s">
        <v>242</v>
      </c>
      <c r="I242" s="1" t="n">
        <v>1</v>
      </c>
      <c r="J242" s="1" t="n">
        <v>1472.6</v>
      </c>
      <c r="K242" s="1" t="n">
        <v>1536.5</v>
      </c>
      <c r="L242" s="33" t="n">
        <v>0.342</v>
      </c>
      <c r="M242" s="1" t="n">
        <v>19.2</v>
      </c>
      <c r="N242" s="1" t="n">
        <v>1.16</v>
      </c>
      <c r="O242" s="1" t="n">
        <v>1</v>
      </c>
      <c r="P242" s="1" t="n">
        <v>1</v>
      </c>
      <c r="Q242" s="1" t="n">
        <v>0.85</v>
      </c>
      <c r="R242" s="1" t="n">
        <v>1</v>
      </c>
      <c r="S242" s="1" t="n">
        <v>1.1</v>
      </c>
      <c r="T242" s="1" t="n">
        <v>15</v>
      </c>
      <c r="U242" s="1" t="n">
        <v>-12.3</v>
      </c>
      <c r="V242" s="1" t="n">
        <v>1487.5</v>
      </c>
      <c r="W242" s="1" t="n">
        <v>1524.2</v>
      </c>
    </row>
    <row r="243" customFormat="false" ht="15" hidden="false" customHeight="false" outlineLevel="0" collapsed="false">
      <c r="A243" s="1" t="n">
        <v>242</v>
      </c>
      <c r="B243" s="31" t="s">
        <v>1779</v>
      </c>
      <c r="C243" s="1" t="s">
        <v>29</v>
      </c>
      <c r="D243" s="1" t="s">
        <v>162</v>
      </c>
      <c r="E243" s="1" t="s">
        <v>129</v>
      </c>
      <c r="F243" s="1" t="n">
        <v>1</v>
      </c>
      <c r="G243" s="1" t="n">
        <v>3</v>
      </c>
      <c r="H243" s="32" t="s">
        <v>246</v>
      </c>
      <c r="I243" s="1" t="n">
        <v>2</v>
      </c>
      <c r="J243" s="1" t="n">
        <v>1671.9</v>
      </c>
      <c r="K243" s="1" t="n">
        <v>1640.8</v>
      </c>
      <c r="L243" s="33" t="n">
        <v>0.473</v>
      </c>
      <c r="M243" s="1" t="n">
        <v>32.6</v>
      </c>
      <c r="N243" s="1" t="n">
        <v>1.08</v>
      </c>
      <c r="O243" s="1" t="n">
        <v>1.35</v>
      </c>
      <c r="P243" s="1" t="n">
        <v>1.15</v>
      </c>
      <c r="Q243" s="1" t="n">
        <v>1</v>
      </c>
      <c r="R243" s="1" t="n">
        <v>0.95</v>
      </c>
      <c r="S243" s="1" t="n">
        <v>0</v>
      </c>
      <c r="T243" s="1" t="n">
        <v>-15</v>
      </c>
      <c r="U243" s="1" t="n">
        <v>22.5</v>
      </c>
      <c r="V243" s="1" t="n">
        <v>1656.9</v>
      </c>
      <c r="W243" s="1" t="n">
        <v>1663.3</v>
      </c>
    </row>
    <row r="244" customFormat="false" ht="15" hidden="false" customHeight="false" outlineLevel="0" collapsed="false">
      <c r="A244" s="1" t="n">
        <v>243</v>
      </c>
      <c r="B244" s="31" t="s">
        <v>1779</v>
      </c>
      <c r="C244" s="1" t="s">
        <v>29</v>
      </c>
      <c r="D244" s="1" t="s">
        <v>153</v>
      </c>
      <c r="E244" s="1" t="s">
        <v>21</v>
      </c>
      <c r="F244" s="1" t="n">
        <v>2</v>
      </c>
      <c r="G244" s="1" t="n">
        <v>1</v>
      </c>
      <c r="H244" s="34" t="s">
        <v>242</v>
      </c>
      <c r="I244" s="1" t="n">
        <v>1</v>
      </c>
      <c r="J244" s="1" t="n">
        <v>1665.8</v>
      </c>
      <c r="K244" s="1" t="n">
        <v>1771.8</v>
      </c>
      <c r="L244" s="33" t="n">
        <v>0.289</v>
      </c>
      <c r="M244" s="1" t="n">
        <v>27.1</v>
      </c>
      <c r="N244" s="1" t="n">
        <v>1.26</v>
      </c>
      <c r="O244" s="1" t="n">
        <v>1</v>
      </c>
      <c r="P244" s="1" t="n">
        <v>1</v>
      </c>
      <c r="Q244" s="1" t="n">
        <v>1</v>
      </c>
      <c r="R244" s="1" t="n">
        <v>1</v>
      </c>
      <c r="S244" s="1" t="n">
        <v>1.1</v>
      </c>
      <c r="T244" s="1" t="n">
        <v>20.5</v>
      </c>
      <c r="U244" s="1" t="n">
        <v>-20.5</v>
      </c>
      <c r="V244" s="1" t="n">
        <v>1686.3</v>
      </c>
      <c r="W244" s="1" t="n">
        <v>1751.3</v>
      </c>
    </row>
    <row r="245" customFormat="false" ht="15" hidden="false" customHeight="false" outlineLevel="0" collapsed="false">
      <c r="A245" s="1" t="n">
        <v>244</v>
      </c>
      <c r="B245" s="31" t="s">
        <v>1779</v>
      </c>
      <c r="C245" s="1" t="s">
        <v>29</v>
      </c>
      <c r="D245" s="1" t="s">
        <v>23</v>
      </c>
      <c r="E245" s="1" t="s">
        <v>201</v>
      </c>
      <c r="F245" s="1" t="n">
        <v>5</v>
      </c>
      <c r="G245" s="1" t="n">
        <v>1</v>
      </c>
      <c r="H245" s="34" t="s">
        <v>242</v>
      </c>
      <c r="I245" s="1" t="n">
        <v>4</v>
      </c>
      <c r="J245" s="1" t="n">
        <v>1712.8</v>
      </c>
      <c r="K245" s="1" t="n">
        <v>1413.6</v>
      </c>
      <c r="L245" s="33" t="n">
        <v>0.808</v>
      </c>
      <c r="M245" s="1" t="n">
        <v>17</v>
      </c>
      <c r="N245" s="1" t="n">
        <v>0.63</v>
      </c>
      <c r="O245" s="1" t="n">
        <v>1</v>
      </c>
      <c r="P245" s="1" t="n">
        <v>1.5</v>
      </c>
      <c r="Q245" s="1" t="n">
        <v>1</v>
      </c>
      <c r="R245" s="1" t="n">
        <v>1</v>
      </c>
      <c r="S245" s="1" t="n">
        <v>1.3</v>
      </c>
      <c r="T245" s="1" t="n">
        <v>9.2</v>
      </c>
      <c r="U245" s="1" t="n">
        <v>-2.9</v>
      </c>
      <c r="V245" s="1" t="n">
        <v>1722.1</v>
      </c>
      <c r="W245" s="1" t="n">
        <v>1410.7</v>
      </c>
    </row>
    <row r="246" customFormat="false" ht="15" hidden="false" customHeight="false" outlineLevel="0" collapsed="false">
      <c r="A246" s="1" t="n">
        <v>245</v>
      </c>
      <c r="B246" s="31" t="s">
        <v>1779</v>
      </c>
      <c r="C246" s="1" t="s">
        <v>29</v>
      </c>
      <c r="D246" s="1" t="s">
        <v>207</v>
      </c>
      <c r="E246" s="1" t="s">
        <v>127</v>
      </c>
      <c r="F246" s="1" t="n">
        <v>2</v>
      </c>
      <c r="G246" s="1" t="n">
        <v>2</v>
      </c>
      <c r="H246" s="35" t="s">
        <v>239</v>
      </c>
      <c r="I246" s="1" t="n">
        <v>0</v>
      </c>
      <c r="J246" s="1" t="n">
        <v>1460.7</v>
      </c>
      <c r="K246" s="1" t="n">
        <v>1644.2</v>
      </c>
      <c r="L246" s="33" t="n">
        <v>0.207</v>
      </c>
      <c r="M246" s="1" t="n">
        <v>22.9</v>
      </c>
      <c r="N246" s="1" t="n">
        <v>1</v>
      </c>
      <c r="O246" s="1" t="n">
        <v>1.15</v>
      </c>
      <c r="P246" s="1" t="n">
        <v>1</v>
      </c>
      <c r="Q246" s="1" t="n">
        <v>1</v>
      </c>
      <c r="R246" s="1" t="n">
        <v>0.95</v>
      </c>
      <c r="S246" s="1" t="n">
        <v>0.5</v>
      </c>
      <c r="T246" s="1" t="n">
        <v>6.4</v>
      </c>
      <c r="U246" s="1" t="n">
        <v>-7</v>
      </c>
      <c r="V246" s="1" t="n">
        <v>1467.1</v>
      </c>
      <c r="W246" s="1" t="n">
        <v>1637.1</v>
      </c>
    </row>
    <row r="247" customFormat="false" ht="15" hidden="false" customHeight="false" outlineLevel="0" collapsed="false">
      <c r="A247" s="1" t="n">
        <v>246</v>
      </c>
      <c r="B247" s="31" t="s">
        <v>1780</v>
      </c>
      <c r="C247" s="1" t="s">
        <v>30</v>
      </c>
      <c r="D247" s="1" t="s">
        <v>182</v>
      </c>
      <c r="E247" s="1" t="s">
        <v>18</v>
      </c>
      <c r="F247" s="1" t="n">
        <v>5</v>
      </c>
      <c r="G247" s="1" t="n">
        <v>2</v>
      </c>
      <c r="H247" s="34" t="s">
        <v>242</v>
      </c>
      <c r="I247" s="1" t="n">
        <v>3</v>
      </c>
      <c r="J247" s="1" t="n">
        <v>1693.3</v>
      </c>
      <c r="K247" s="1" t="n">
        <v>1787.5</v>
      </c>
      <c r="L247" s="33" t="n">
        <v>0.304</v>
      </c>
      <c r="M247" s="1" t="n">
        <v>32.8</v>
      </c>
      <c r="N247" s="1" t="n">
        <v>1.24</v>
      </c>
      <c r="O247" s="1" t="n">
        <v>1</v>
      </c>
      <c r="P247" s="1" t="n">
        <v>1.3</v>
      </c>
      <c r="Q247" s="1" t="n">
        <v>1</v>
      </c>
      <c r="R247" s="1" t="n">
        <v>0.95</v>
      </c>
      <c r="S247" s="1" t="n">
        <v>1.3</v>
      </c>
      <c r="T247" s="1" t="n">
        <v>30.4</v>
      </c>
      <c r="U247" s="1" t="n">
        <v>-24.4</v>
      </c>
      <c r="V247" s="1" t="n">
        <v>1723.7</v>
      </c>
      <c r="W247" s="1" t="n">
        <v>1763.2</v>
      </c>
    </row>
    <row r="248" customFormat="false" ht="15" hidden="false" customHeight="false" outlineLevel="0" collapsed="false">
      <c r="A248" s="1" t="n">
        <v>247</v>
      </c>
      <c r="B248" s="31" t="s">
        <v>1781</v>
      </c>
      <c r="C248" s="1" t="s">
        <v>33</v>
      </c>
      <c r="D248" s="1" t="s">
        <v>205</v>
      </c>
      <c r="E248" s="1" t="s">
        <v>149</v>
      </c>
      <c r="F248" s="1" t="n">
        <v>3</v>
      </c>
      <c r="G248" s="1" t="n">
        <v>1</v>
      </c>
      <c r="H248" s="34" t="s">
        <v>242</v>
      </c>
      <c r="I248" s="1" t="n">
        <v>2</v>
      </c>
      <c r="J248" s="1" t="n">
        <v>1440.6</v>
      </c>
      <c r="K248" s="1" t="n">
        <v>1675.8</v>
      </c>
      <c r="L248" s="33" t="n">
        <v>0.162</v>
      </c>
      <c r="M248" s="1" t="n">
        <v>35.5</v>
      </c>
      <c r="N248" s="1" t="n">
        <v>1.59</v>
      </c>
      <c r="O248" s="1" t="n">
        <v>1</v>
      </c>
      <c r="P248" s="1" t="n">
        <v>1.15</v>
      </c>
      <c r="Q248" s="1" t="n">
        <v>0.85</v>
      </c>
      <c r="R248" s="1" t="n">
        <v>1</v>
      </c>
      <c r="S248" s="1" t="n">
        <v>1.2</v>
      </c>
      <c r="T248" s="1" t="n">
        <v>32.2</v>
      </c>
      <c r="U248" s="1" t="n">
        <v>-33.4</v>
      </c>
      <c r="V248" s="1" t="n">
        <v>1472.8</v>
      </c>
      <c r="W248" s="1" t="n">
        <v>1642.4</v>
      </c>
    </row>
    <row r="249" customFormat="false" ht="15" hidden="false" customHeight="false" outlineLevel="0" collapsed="false">
      <c r="A249" s="1" t="n">
        <v>248</v>
      </c>
      <c r="B249" s="31" t="s">
        <v>1782</v>
      </c>
      <c r="C249" s="1" t="s">
        <v>31</v>
      </c>
      <c r="D249" s="1" t="s">
        <v>177</v>
      </c>
      <c r="E249" s="1" t="s">
        <v>24</v>
      </c>
      <c r="F249" s="1" t="n">
        <v>1</v>
      </c>
      <c r="G249" s="1" t="n">
        <v>1</v>
      </c>
      <c r="H249" s="35" t="s">
        <v>239</v>
      </c>
      <c r="I249" s="1" t="n">
        <v>0</v>
      </c>
      <c r="J249" s="1" t="n">
        <v>1692.1</v>
      </c>
      <c r="K249" s="1" t="n">
        <v>1722.8</v>
      </c>
      <c r="L249" s="33" t="n">
        <v>0.386</v>
      </c>
      <c r="M249" s="1" t="n">
        <v>24.1</v>
      </c>
      <c r="N249" s="1" t="n">
        <v>1</v>
      </c>
      <c r="O249" s="1" t="n">
        <v>1.15</v>
      </c>
      <c r="P249" s="1" t="n">
        <v>1</v>
      </c>
      <c r="Q249" s="1" t="n">
        <v>1.1</v>
      </c>
      <c r="R249" s="1" t="n">
        <v>1</v>
      </c>
      <c r="S249" s="1" t="n">
        <v>0.5</v>
      </c>
      <c r="T249" s="1" t="n">
        <v>2.9</v>
      </c>
      <c r="U249" s="1" t="n">
        <v>-2.6</v>
      </c>
      <c r="V249" s="1" t="n">
        <v>1695</v>
      </c>
      <c r="W249" s="1" t="n">
        <v>1720.2</v>
      </c>
    </row>
    <row r="250" customFormat="false" ht="15" hidden="false" customHeight="false" outlineLevel="0" collapsed="false">
      <c r="A250" s="1" t="n">
        <v>249</v>
      </c>
      <c r="B250" s="31" t="s">
        <v>1783</v>
      </c>
      <c r="C250" s="1" t="s">
        <v>29</v>
      </c>
      <c r="D250" s="1" t="s">
        <v>126</v>
      </c>
      <c r="E250" s="1" t="s">
        <v>202</v>
      </c>
      <c r="F250" s="1" t="n">
        <v>0</v>
      </c>
      <c r="G250" s="1" t="n">
        <v>1</v>
      </c>
      <c r="H250" s="32" t="s">
        <v>246</v>
      </c>
      <c r="I250" s="1" t="n">
        <v>1</v>
      </c>
      <c r="J250" s="1" t="n">
        <v>1587.9</v>
      </c>
      <c r="K250" s="1" t="n">
        <v>1464.5</v>
      </c>
      <c r="L250" s="33" t="n">
        <v>0.604</v>
      </c>
      <c r="M250" s="1" t="n">
        <v>38</v>
      </c>
      <c r="N250" s="1" t="n">
        <v>1.31</v>
      </c>
      <c r="O250" s="1" t="n">
        <v>1.35</v>
      </c>
      <c r="P250" s="1" t="n">
        <v>1</v>
      </c>
      <c r="Q250" s="1" t="n">
        <v>1</v>
      </c>
      <c r="R250" s="1" t="n">
        <v>1</v>
      </c>
      <c r="S250" s="1" t="n">
        <v>0</v>
      </c>
      <c r="T250" s="1" t="n">
        <v>-21.3</v>
      </c>
      <c r="U250" s="1" t="n">
        <v>28.6</v>
      </c>
      <c r="V250" s="1" t="n">
        <v>1566.6</v>
      </c>
      <c r="W250" s="1" t="n">
        <v>1493.1</v>
      </c>
    </row>
    <row r="251" customFormat="false" ht="15" hidden="false" customHeight="false" outlineLevel="0" collapsed="false">
      <c r="A251" s="1" t="n">
        <v>250</v>
      </c>
      <c r="B251" s="31" t="s">
        <v>1783</v>
      </c>
      <c r="C251" s="1" t="s">
        <v>32</v>
      </c>
      <c r="D251" s="1" t="s">
        <v>183</v>
      </c>
      <c r="E251" s="1" t="s">
        <v>196</v>
      </c>
      <c r="F251" s="1" t="n">
        <v>4</v>
      </c>
      <c r="G251" s="1" t="n">
        <v>6</v>
      </c>
      <c r="H251" s="32" t="s">
        <v>246</v>
      </c>
      <c r="I251" s="1" t="n">
        <v>2</v>
      </c>
      <c r="J251" s="1" t="n">
        <v>1519.6</v>
      </c>
      <c r="K251" s="1" t="n">
        <v>1650.5</v>
      </c>
      <c r="L251" s="33" t="n">
        <v>0.261</v>
      </c>
      <c r="M251" s="1" t="n">
        <v>24.7</v>
      </c>
      <c r="N251" s="1" t="n">
        <v>0.84</v>
      </c>
      <c r="O251" s="1" t="n">
        <v>1.35</v>
      </c>
      <c r="P251" s="1" t="n">
        <v>1.15</v>
      </c>
      <c r="Q251" s="1" t="n">
        <v>1</v>
      </c>
      <c r="R251" s="1" t="n">
        <v>0.95</v>
      </c>
      <c r="S251" s="1" t="n">
        <v>0</v>
      </c>
      <c r="T251" s="1" t="n">
        <v>-6.4</v>
      </c>
      <c r="U251" s="1" t="n">
        <v>11.4</v>
      </c>
      <c r="V251" s="1" t="n">
        <v>1513.1</v>
      </c>
      <c r="W251" s="1" t="n">
        <v>1661.9</v>
      </c>
    </row>
    <row r="252" customFormat="false" ht="15" hidden="false" customHeight="false" outlineLevel="0" collapsed="false">
      <c r="A252" s="1" t="n">
        <v>251</v>
      </c>
      <c r="B252" s="31" t="s">
        <v>1783</v>
      </c>
      <c r="C252" s="1" t="s">
        <v>30</v>
      </c>
      <c r="D252" s="1" t="s">
        <v>173</v>
      </c>
      <c r="E252" s="1" t="s">
        <v>119</v>
      </c>
      <c r="F252" s="1" t="n">
        <v>1</v>
      </c>
      <c r="G252" s="1" t="n">
        <v>0</v>
      </c>
      <c r="H252" s="34" t="s">
        <v>242</v>
      </c>
      <c r="I252" s="1" t="n">
        <v>1</v>
      </c>
      <c r="J252" s="1" t="n">
        <v>1504</v>
      </c>
      <c r="K252" s="1" t="n">
        <v>1567.7</v>
      </c>
      <c r="L252" s="33" t="n">
        <v>0.342</v>
      </c>
      <c r="M252" s="1" t="n">
        <v>22.9</v>
      </c>
      <c r="N252" s="1" t="n">
        <v>1.16</v>
      </c>
      <c r="O252" s="1" t="n">
        <v>1</v>
      </c>
      <c r="P252" s="1" t="n">
        <v>1</v>
      </c>
      <c r="Q252" s="1" t="n">
        <v>0.85</v>
      </c>
      <c r="R252" s="1" t="n">
        <v>1.15</v>
      </c>
      <c r="S252" s="1" t="n">
        <v>1.1</v>
      </c>
      <c r="T252" s="1" t="n">
        <v>17.2</v>
      </c>
      <c r="U252" s="1" t="n">
        <v>-15.3</v>
      </c>
      <c r="V252" s="1" t="n">
        <v>1521.2</v>
      </c>
      <c r="W252" s="1" t="n">
        <v>1552.4</v>
      </c>
    </row>
    <row r="253" customFormat="false" ht="15" hidden="false" customHeight="false" outlineLevel="0" collapsed="false">
      <c r="A253" s="1" t="n">
        <v>252</v>
      </c>
      <c r="B253" s="31" t="s">
        <v>1784</v>
      </c>
      <c r="C253" s="1" t="s">
        <v>33</v>
      </c>
      <c r="D253" s="1" t="s">
        <v>158</v>
      </c>
      <c r="E253" s="1" t="s">
        <v>159</v>
      </c>
      <c r="F253" s="1" t="n">
        <v>2</v>
      </c>
      <c r="G253" s="1" t="n">
        <v>2</v>
      </c>
      <c r="H253" s="35" t="s">
        <v>239</v>
      </c>
      <c r="I253" s="1" t="n">
        <v>0</v>
      </c>
      <c r="J253" s="1" t="n">
        <v>1581.5</v>
      </c>
      <c r="K253" s="1" t="n">
        <v>1534.8</v>
      </c>
      <c r="L253" s="33" t="n">
        <v>0.495</v>
      </c>
      <c r="M253" s="1" t="n">
        <v>16.6</v>
      </c>
      <c r="N253" s="1" t="n">
        <v>1</v>
      </c>
      <c r="O253" s="1" t="n">
        <v>0.9</v>
      </c>
      <c r="P253" s="1" t="n">
        <v>1</v>
      </c>
      <c r="Q253" s="1" t="n">
        <v>0.85</v>
      </c>
      <c r="R253" s="1" t="n">
        <v>0.95</v>
      </c>
      <c r="S253" s="1" t="n">
        <v>0.5</v>
      </c>
      <c r="T253" s="1" t="n">
        <v>0.1</v>
      </c>
      <c r="U253" s="1" t="n">
        <v>-0.1</v>
      </c>
      <c r="V253" s="1" t="n">
        <v>1581.6</v>
      </c>
      <c r="W253" s="1" t="n">
        <v>1534.7</v>
      </c>
    </row>
    <row r="254" customFormat="false" ht="15" hidden="false" customHeight="false" outlineLevel="0" collapsed="false">
      <c r="A254" s="1" t="n">
        <v>253</v>
      </c>
      <c r="B254" s="31" t="s">
        <v>1785</v>
      </c>
      <c r="C254" s="1" t="s">
        <v>31</v>
      </c>
      <c r="D254" s="1" t="s">
        <v>168</v>
      </c>
      <c r="E254" s="1" t="s">
        <v>19</v>
      </c>
      <c r="F254" s="1" t="n">
        <v>0</v>
      </c>
      <c r="G254" s="1" t="n">
        <v>2</v>
      </c>
      <c r="H254" s="32" t="s">
        <v>246</v>
      </c>
      <c r="I254" s="1" t="n">
        <v>2</v>
      </c>
      <c r="J254" s="1" t="n">
        <v>1539.8</v>
      </c>
      <c r="K254" s="1" t="n">
        <v>1712.2</v>
      </c>
      <c r="L254" s="33" t="n">
        <v>0.217</v>
      </c>
      <c r="M254" s="1" t="n">
        <v>25.6</v>
      </c>
      <c r="N254" s="1" t="n">
        <v>0.78</v>
      </c>
      <c r="O254" s="1" t="n">
        <v>1.35</v>
      </c>
      <c r="P254" s="1" t="n">
        <v>1.15</v>
      </c>
      <c r="Q254" s="1" t="n">
        <v>1</v>
      </c>
      <c r="R254" s="1" t="n">
        <v>0.95</v>
      </c>
      <c r="S254" s="1" t="n">
        <v>0</v>
      </c>
      <c r="T254" s="1" t="n">
        <v>-5</v>
      </c>
      <c r="U254" s="1" t="n">
        <v>11.7</v>
      </c>
      <c r="V254" s="1" t="n">
        <v>1534.8</v>
      </c>
      <c r="W254" s="1" t="n">
        <v>1723.9</v>
      </c>
    </row>
    <row r="255" customFormat="false" ht="15" hidden="false" customHeight="false" outlineLevel="0" collapsed="false">
      <c r="A255" s="1" t="n">
        <v>254</v>
      </c>
      <c r="B255" s="31" t="s">
        <v>1786</v>
      </c>
      <c r="C255" s="1" t="s">
        <v>29</v>
      </c>
      <c r="D255" s="1" t="s">
        <v>180</v>
      </c>
      <c r="E255" s="1" t="s">
        <v>131</v>
      </c>
      <c r="F255" s="1" t="n">
        <v>1</v>
      </c>
      <c r="G255" s="1" t="n">
        <v>1</v>
      </c>
      <c r="H255" s="35" t="s">
        <v>239</v>
      </c>
      <c r="I255" s="1" t="n">
        <v>0</v>
      </c>
      <c r="J255" s="1" t="n">
        <v>1586.7</v>
      </c>
      <c r="K255" s="1" t="n">
        <v>1517.8</v>
      </c>
      <c r="L255" s="33" t="n">
        <v>0.527</v>
      </c>
      <c r="M255" s="1" t="n">
        <v>19.7</v>
      </c>
      <c r="N255" s="1" t="n">
        <v>1</v>
      </c>
      <c r="O255" s="1" t="n">
        <v>0.9</v>
      </c>
      <c r="P255" s="1" t="n">
        <v>1</v>
      </c>
      <c r="Q255" s="1" t="n">
        <v>1.1</v>
      </c>
      <c r="R255" s="1" t="n">
        <v>1</v>
      </c>
      <c r="S255" s="1" t="n">
        <v>0.5</v>
      </c>
      <c r="T255" s="1" t="n">
        <v>-0.5</v>
      </c>
      <c r="U255" s="1" t="n">
        <v>0.5</v>
      </c>
      <c r="V255" s="1" t="n">
        <v>1586.1</v>
      </c>
      <c r="W255" s="1" t="n">
        <v>1518.3</v>
      </c>
    </row>
    <row r="256" customFormat="false" ht="15" hidden="false" customHeight="false" outlineLevel="0" collapsed="false">
      <c r="A256" s="1" t="n">
        <v>255</v>
      </c>
      <c r="B256" s="31" t="s">
        <v>1786</v>
      </c>
      <c r="C256" s="1" t="s">
        <v>30</v>
      </c>
      <c r="D256" s="1" t="s">
        <v>181</v>
      </c>
      <c r="E256" s="1" t="s">
        <v>114</v>
      </c>
      <c r="F256" s="1" t="n">
        <v>1</v>
      </c>
      <c r="G256" s="1" t="n">
        <v>0</v>
      </c>
      <c r="H256" s="34" t="s">
        <v>242</v>
      </c>
      <c r="I256" s="1" t="n">
        <v>1</v>
      </c>
      <c r="J256" s="1" t="n">
        <v>1716.5</v>
      </c>
      <c r="K256" s="1" t="n">
        <v>1658.8</v>
      </c>
      <c r="L256" s="33" t="n">
        <v>0.511</v>
      </c>
      <c r="M256" s="1" t="n">
        <v>21</v>
      </c>
      <c r="N256" s="1" t="n">
        <v>0.93</v>
      </c>
      <c r="O256" s="1" t="n">
        <v>1</v>
      </c>
      <c r="P256" s="1" t="n">
        <v>1</v>
      </c>
      <c r="Q256" s="1" t="n">
        <v>1.1</v>
      </c>
      <c r="R256" s="1" t="n">
        <v>1.15</v>
      </c>
      <c r="S256" s="1" t="n">
        <v>1.1</v>
      </c>
      <c r="T256" s="1" t="n">
        <v>13.8</v>
      </c>
      <c r="U256" s="1" t="n">
        <v>-9.1</v>
      </c>
      <c r="V256" s="1" t="n">
        <v>1730.3</v>
      </c>
      <c r="W256" s="1" t="n">
        <v>1649.7</v>
      </c>
    </row>
    <row r="257" customFormat="false" ht="15" hidden="false" customHeight="false" outlineLevel="0" collapsed="false">
      <c r="A257" s="1" t="n">
        <v>256</v>
      </c>
      <c r="B257" s="31" t="s">
        <v>1787</v>
      </c>
      <c r="C257" s="1" t="s">
        <v>33</v>
      </c>
      <c r="D257" s="1" t="s">
        <v>17</v>
      </c>
      <c r="E257" s="1" t="s">
        <v>154</v>
      </c>
      <c r="F257" s="1" t="n">
        <v>2</v>
      </c>
      <c r="G257" s="1" t="n">
        <v>0</v>
      </c>
      <c r="H257" s="34" t="s">
        <v>242</v>
      </c>
      <c r="I257" s="1" t="n">
        <v>2</v>
      </c>
      <c r="J257" s="1" t="n">
        <v>1794.4</v>
      </c>
      <c r="K257" s="1" t="n">
        <v>1572</v>
      </c>
      <c r="L257" s="33" t="n">
        <v>0.73</v>
      </c>
      <c r="M257" s="1" t="n">
        <v>17.7</v>
      </c>
      <c r="N257" s="1" t="n">
        <v>0.72</v>
      </c>
      <c r="O257" s="1" t="n">
        <v>1</v>
      </c>
      <c r="P257" s="1" t="n">
        <v>1.15</v>
      </c>
      <c r="Q257" s="1" t="n">
        <v>1.15</v>
      </c>
      <c r="R257" s="1" t="n">
        <v>1.15</v>
      </c>
      <c r="S257" s="1" t="n">
        <v>1.2</v>
      </c>
      <c r="T257" s="1" t="n">
        <v>10.3</v>
      </c>
      <c r="U257" s="1" t="n">
        <v>-3.6</v>
      </c>
      <c r="V257" s="1" t="n">
        <v>1804.8</v>
      </c>
      <c r="W257" s="1" t="n">
        <v>1568.4</v>
      </c>
    </row>
    <row r="258" customFormat="false" ht="15" hidden="false" customHeight="false" outlineLevel="0" collapsed="false">
      <c r="A258" s="1" t="n">
        <v>257</v>
      </c>
      <c r="B258" s="31" t="s">
        <v>1788</v>
      </c>
      <c r="C258" s="1" t="s">
        <v>31</v>
      </c>
      <c r="D258" s="1" t="s">
        <v>209</v>
      </c>
      <c r="E258" s="1" t="s">
        <v>165</v>
      </c>
      <c r="F258" s="1" t="n">
        <v>3</v>
      </c>
      <c r="G258" s="1" t="n">
        <v>1</v>
      </c>
      <c r="H258" s="34" t="s">
        <v>242</v>
      </c>
      <c r="I258" s="1" t="n">
        <v>2</v>
      </c>
      <c r="J258" s="1" t="n">
        <v>1422</v>
      </c>
      <c r="K258" s="1" t="n">
        <v>1535.2</v>
      </c>
      <c r="L258" s="33" t="n">
        <v>0.281</v>
      </c>
      <c r="M258" s="1" t="n">
        <v>26.6</v>
      </c>
      <c r="N258" s="1" t="n">
        <v>1.28</v>
      </c>
      <c r="O258" s="1" t="n">
        <v>1</v>
      </c>
      <c r="P258" s="1" t="n">
        <v>1.15</v>
      </c>
      <c r="Q258" s="1" t="n">
        <v>0.85</v>
      </c>
      <c r="R258" s="1" t="n">
        <v>1</v>
      </c>
      <c r="S258" s="1" t="n">
        <v>1.2</v>
      </c>
      <c r="T258" s="1" t="n">
        <v>23.1</v>
      </c>
      <c r="U258" s="1" t="n">
        <v>-20.2</v>
      </c>
      <c r="V258" s="1" t="n">
        <v>1445</v>
      </c>
      <c r="W258" s="1" t="n">
        <v>1515.1</v>
      </c>
    </row>
    <row r="259" customFormat="false" ht="15" hidden="false" customHeight="false" outlineLevel="0" collapsed="false">
      <c r="A259" s="1" t="n">
        <v>258</v>
      </c>
      <c r="B259" s="31" t="s">
        <v>1789</v>
      </c>
      <c r="C259" s="1" t="s">
        <v>30</v>
      </c>
      <c r="D259" s="1" t="s">
        <v>167</v>
      </c>
      <c r="E259" s="1" t="s">
        <v>124</v>
      </c>
      <c r="F259" s="1" t="n">
        <v>0</v>
      </c>
      <c r="G259" s="1" t="n">
        <v>1</v>
      </c>
      <c r="H259" s="32" t="s">
        <v>246</v>
      </c>
      <c r="I259" s="1" t="n">
        <v>1</v>
      </c>
      <c r="J259" s="1" t="n">
        <v>1568.4</v>
      </c>
      <c r="K259" s="1" t="n">
        <v>1535.8</v>
      </c>
      <c r="L259" s="33" t="n">
        <v>0.475</v>
      </c>
      <c r="M259" s="1" t="n">
        <v>29.2</v>
      </c>
      <c r="N259" s="1" t="n">
        <v>1.08</v>
      </c>
      <c r="O259" s="1" t="n">
        <v>1.35</v>
      </c>
      <c r="P259" s="1" t="n">
        <v>1</v>
      </c>
      <c r="Q259" s="1" t="n">
        <v>0.85</v>
      </c>
      <c r="R259" s="1" t="n">
        <v>1</v>
      </c>
      <c r="S259" s="1" t="n">
        <v>0</v>
      </c>
      <c r="T259" s="1" t="n">
        <v>-11.8</v>
      </c>
      <c r="U259" s="1" t="n">
        <v>19.3</v>
      </c>
      <c r="V259" s="1" t="n">
        <v>1556.6</v>
      </c>
      <c r="W259" s="1" t="n">
        <v>1555.1</v>
      </c>
    </row>
    <row r="260" customFormat="false" ht="15" hidden="false" customHeight="false" outlineLevel="0" collapsed="false">
      <c r="A260" s="1" t="n">
        <v>259</v>
      </c>
      <c r="B260" s="31" t="s">
        <v>1790</v>
      </c>
      <c r="C260" s="1" t="s">
        <v>31</v>
      </c>
      <c r="D260" s="1" t="s">
        <v>213</v>
      </c>
      <c r="E260" s="1" t="s">
        <v>140</v>
      </c>
      <c r="F260" s="1" t="n">
        <v>0</v>
      </c>
      <c r="G260" s="1" t="n">
        <v>0</v>
      </c>
      <c r="H260" s="35" t="s">
        <v>239</v>
      </c>
      <c r="I260" s="1" t="n">
        <v>0</v>
      </c>
      <c r="J260" s="1" t="n">
        <v>1397.8</v>
      </c>
      <c r="K260" s="1" t="n">
        <v>1605.5</v>
      </c>
      <c r="L260" s="33" t="n">
        <v>0.185</v>
      </c>
      <c r="M260" s="1" t="n">
        <v>21.3</v>
      </c>
      <c r="N260" s="1" t="n">
        <v>1</v>
      </c>
      <c r="O260" s="1" t="n">
        <v>1.15</v>
      </c>
      <c r="P260" s="1" t="n">
        <v>1</v>
      </c>
      <c r="Q260" s="1" t="n">
        <v>0.85</v>
      </c>
      <c r="R260" s="1" t="n">
        <v>1</v>
      </c>
      <c r="S260" s="1" t="n">
        <v>0.5</v>
      </c>
      <c r="T260" s="1" t="n">
        <v>6.2</v>
      </c>
      <c r="U260" s="1" t="n">
        <v>-7.2</v>
      </c>
      <c r="V260" s="1" t="n">
        <v>1404</v>
      </c>
      <c r="W260" s="1" t="n">
        <v>1598.2</v>
      </c>
    </row>
    <row r="261" customFormat="false" ht="15" hidden="false" customHeight="false" outlineLevel="0" collapsed="false">
      <c r="A261" s="1" t="n">
        <v>260</v>
      </c>
      <c r="B261" s="31" t="s">
        <v>1790</v>
      </c>
      <c r="C261" s="1" t="s">
        <v>29</v>
      </c>
      <c r="D261" s="1" t="s">
        <v>138</v>
      </c>
      <c r="E261" s="1" t="s">
        <v>122</v>
      </c>
      <c r="F261" s="1" t="n">
        <v>3</v>
      </c>
      <c r="G261" s="1" t="n">
        <v>1</v>
      </c>
      <c r="H261" s="34" t="s">
        <v>242</v>
      </c>
      <c r="I261" s="1" t="n">
        <v>2</v>
      </c>
      <c r="J261" s="1" t="n">
        <v>1629.3</v>
      </c>
      <c r="K261" s="1" t="n">
        <v>1602.3</v>
      </c>
      <c r="L261" s="33" t="n">
        <v>0.467</v>
      </c>
      <c r="M261" s="1" t="n">
        <v>21.7</v>
      </c>
      <c r="N261" s="1" t="n">
        <v>0.97</v>
      </c>
      <c r="O261" s="1" t="n">
        <v>1</v>
      </c>
      <c r="P261" s="1" t="n">
        <v>1.15</v>
      </c>
      <c r="Q261" s="1" t="n">
        <v>1</v>
      </c>
      <c r="R261" s="1" t="n">
        <v>1</v>
      </c>
      <c r="S261" s="1" t="n">
        <v>1.2</v>
      </c>
      <c r="T261" s="1" t="n">
        <v>16.3</v>
      </c>
      <c r="U261" s="1" t="n">
        <v>-11.3</v>
      </c>
      <c r="V261" s="1" t="n">
        <v>1645.6</v>
      </c>
      <c r="W261" s="1" t="n">
        <v>1591.1</v>
      </c>
    </row>
    <row r="262" customFormat="false" ht="15" hidden="false" customHeight="false" outlineLevel="0" collapsed="false">
      <c r="A262" s="1" t="n">
        <v>261</v>
      </c>
      <c r="B262" s="31" t="s">
        <v>1790</v>
      </c>
      <c r="C262" s="1" t="s">
        <v>33</v>
      </c>
      <c r="D262" s="1" t="s">
        <v>155</v>
      </c>
      <c r="E262" s="1" t="s">
        <v>206</v>
      </c>
      <c r="F262" s="1" t="n">
        <v>1</v>
      </c>
      <c r="G262" s="1" t="n">
        <v>1</v>
      </c>
      <c r="H262" s="35" t="s">
        <v>239</v>
      </c>
      <c r="I262" s="1" t="n">
        <v>0</v>
      </c>
      <c r="J262" s="1" t="n">
        <v>1628.1</v>
      </c>
      <c r="K262" s="1" t="n">
        <v>1428</v>
      </c>
      <c r="L262" s="33" t="n">
        <v>0.704</v>
      </c>
      <c r="M262" s="1" t="n">
        <v>17.4</v>
      </c>
      <c r="N262" s="1" t="n">
        <v>1</v>
      </c>
      <c r="O262" s="1" t="n">
        <v>0.9</v>
      </c>
      <c r="P262" s="1" t="n">
        <v>1</v>
      </c>
      <c r="Q262" s="1" t="n">
        <v>0.85</v>
      </c>
      <c r="R262" s="1" t="n">
        <v>1</v>
      </c>
      <c r="S262" s="1" t="n">
        <v>0.5</v>
      </c>
      <c r="T262" s="1" t="n">
        <v>-3.1</v>
      </c>
      <c r="U262" s="1" t="n">
        <v>4</v>
      </c>
      <c r="V262" s="1" t="n">
        <v>1625</v>
      </c>
      <c r="W262" s="1" t="n">
        <v>1432</v>
      </c>
    </row>
    <row r="263" customFormat="false" ht="15" hidden="false" customHeight="false" outlineLevel="0" collapsed="false">
      <c r="A263" s="1" t="n">
        <v>262</v>
      </c>
      <c r="B263" s="31" t="s">
        <v>1790</v>
      </c>
      <c r="C263" s="1" t="s">
        <v>31</v>
      </c>
      <c r="D263" s="1" t="s">
        <v>20</v>
      </c>
      <c r="E263" s="1" t="s">
        <v>163</v>
      </c>
      <c r="F263" s="1" t="n">
        <v>2</v>
      </c>
      <c r="G263" s="1" t="n">
        <v>0</v>
      </c>
      <c r="H263" s="34" t="s">
        <v>242</v>
      </c>
      <c r="I263" s="1" t="n">
        <v>2</v>
      </c>
      <c r="J263" s="1" t="n">
        <v>1724</v>
      </c>
      <c r="K263" s="1" t="n">
        <v>1496.2</v>
      </c>
      <c r="L263" s="33" t="n">
        <v>0.736</v>
      </c>
      <c r="M263" s="1" t="n">
        <v>18.2</v>
      </c>
      <c r="N263" s="1" t="n">
        <v>0.72</v>
      </c>
      <c r="O263" s="1" t="n">
        <v>1</v>
      </c>
      <c r="P263" s="1" t="n">
        <v>1.15</v>
      </c>
      <c r="Q263" s="1" t="n">
        <v>1.1</v>
      </c>
      <c r="R263" s="1" t="n">
        <v>1.15</v>
      </c>
      <c r="S263" s="1" t="n">
        <v>1.2</v>
      </c>
      <c r="T263" s="1" t="n">
        <v>9.7</v>
      </c>
      <c r="U263" s="1" t="n">
        <v>-4.1</v>
      </c>
      <c r="V263" s="1" t="n">
        <v>1733.7</v>
      </c>
      <c r="W263" s="1" t="n">
        <v>1492.1</v>
      </c>
    </row>
    <row r="264" customFormat="false" ht="15" hidden="false" customHeight="false" outlineLevel="0" collapsed="false">
      <c r="A264" s="1" t="n">
        <v>263</v>
      </c>
      <c r="B264" s="31" t="s">
        <v>1791</v>
      </c>
      <c r="C264" s="1" t="s">
        <v>32</v>
      </c>
      <c r="D264" s="1" t="s">
        <v>189</v>
      </c>
      <c r="E264" s="1" t="s">
        <v>193</v>
      </c>
      <c r="F264" s="1" t="n">
        <v>1</v>
      </c>
      <c r="G264" s="1" t="n">
        <v>1</v>
      </c>
      <c r="H264" s="35" t="s">
        <v>239</v>
      </c>
      <c r="I264" s="1" t="n">
        <v>0</v>
      </c>
      <c r="J264" s="1" t="n">
        <v>1614.5</v>
      </c>
      <c r="K264" s="1" t="n">
        <v>1546.6</v>
      </c>
      <c r="L264" s="33" t="n">
        <v>0.526</v>
      </c>
      <c r="M264" s="1" t="n">
        <v>20.5</v>
      </c>
      <c r="N264" s="1" t="n">
        <v>1</v>
      </c>
      <c r="O264" s="1" t="n">
        <v>0.9</v>
      </c>
      <c r="P264" s="1" t="n">
        <v>1</v>
      </c>
      <c r="Q264" s="1" t="n">
        <v>1</v>
      </c>
      <c r="R264" s="1" t="n">
        <v>1</v>
      </c>
      <c r="S264" s="1" t="n">
        <v>0.5</v>
      </c>
      <c r="T264" s="1" t="n">
        <v>-0.5</v>
      </c>
      <c r="U264" s="1" t="n">
        <v>0.6</v>
      </c>
      <c r="V264" s="1" t="n">
        <v>1614</v>
      </c>
      <c r="W264" s="1" t="n">
        <v>1547.2</v>
      </c>
    </row>
    <row r="265" customFormat="false" ht="15" hidden="false" customHeight="false" outlineLevel="0" collapsed="false">
      <c r="A265" s="1" t="n">
        <v>264</v>
      </c>
      <c r="B265" s="31" t="s">
        <v>1792</v>
      </c>
      <c r="C265" s="1" t="s">
        <v>30</v>
      </c>
      <c r="D265" s="1" t="s">
        <v>208</v>
      </c>
      <c r="E265" s="1" t="s">
        <v>118</v>
      </c>
      <c r="F265" s="1" t="n">
        <v>2</v>
      </c>
      <c r="G265" s="1" t="n">
        <v>1</v>
      </c>
      <c r="H265" s="34" t="s">
        <v>242</v>
      </c>
      <c r="I265" s="1" t="n">
        <v>1</v>
      </c>
      <c r="J265" s="1" t="n">
        <v>1452.1</v>
      </c>
      <c r="K265" s="1" t="n">
        <v>1578.3</v>
      </c>
      <c r="L265" s="33" t="n">
        <v>0.266</v>
      </c>
      <c r="M265" s="1" t="n">
        <v>25.6</v>
      </c>
      <c r="N265" s="1" t="n">
        <v>1.32</v>
      </c>
      <c r="O265" s="1" t="n">
        <v>1</v>
      </c>
      <c r="P265" s="1" t="n">
        <v>1</v>
      </c>
      <c r="Q265" s="1" t="n">
        <v>1</v>
      </c>
      <c r="R265" s="1" t="n">
        <v>1</v>
      </c>
      <c r="S265" s="1" t="n">
        <v>1.1</v>
      </c>
      <c r="T265" s="1" t="n">
        <v>21.9</v>
      </c>
      <c r="U265" s="1" t="n">
        <v>-18.3</v>
      </c>
      <c r="V265" s="1" t="n">
        <v>1474.1</v>
      </c>
      <c r="W265" s="1" t="n">
        <v>1559.9</v>
      </c>
    </row>
    <row r="266" customFormat="false" ht="15" hidden="false" customHeight="false" outlineLevel="0" collapsed="false">
      <c r="A266" s="1" t="n">
        <v>265</v>
      </c>
      <c r="B266" s="31" t="s">
        <v>1793</v>
      </c>
      <c r="C266" s="1" t="s">
        <v>33</v>
      </c>
      <c r="D266" s="1" t="s">
        <v>156</v>
      </c>
      <c r="E266" s="1" t="s">
        <v>134</v>
      </c>
      <c r="F266" s="1" t="n">
        <v>0</v>
      </c>
      <c r="G266" s="1" t="n">
        <v>2</v>
      </c>
      <c r="H266" s="32" t="s">
        <v>246</v>
      </c>
      <c r="I266" s="1" t="n">
        <v>2</v>
      </c>
      <c r="J266" s="1" t="n">
        <v>1516.6</v>
      </c>
      <c r="K266" s="1" t="n">
        <v>1572.6</v>
      </c>
      <c r="L266" s="33" t="n">
        <v>0.352</v>
      </c>
      <c r="M266" s="1" t="n">
        <v>27.8</v>
      </c>
      <c r="N266" s="1" t="n">
        <v>0.93</v>
      </c>
      <c r="O266" s="1" t="n">
        <v>1.35</v>
      </c>
      <c r="P266" s="1" t="n">
        <v>1.15</v>
      </c>
      <c r="Q266" s="1" t="n">
        <v>1</v>
      </c>
      <c r="R266" s="1" t="n">
        <v>0.95</v>
      </c>
      <c r="S266" s="1" t="n">
        <v>0</v>
      </c>
      <c r="T266" s="1" t="n">
        <v>-9.7</v>
      </c>
      <c r="U266" s="1" t="n">
        <v>15.6</v>
      </c>
      <c r="V266" s="1" t="n">
        <v>1506.9</v>
      </c>
      <c r="W266" s="1" t="n">
        <v>1588.1</v>
      </c>
    </row>
    <row r="267" customFormat="false" ht="15" hidden="false" customHeight="false" outlineLevel="0" collapsed="false">
      <c r="A267" s="1" t="n">
        <v>266</v>
      </c>
      <c r="B267" s="31" t="s">
        <v>1793</v>
      </c>
      <c r="C267" s="1" t="s">
        <v>33</v>
      </c>
      <c r="D267" s="1" t="s">
        <v>144</v>
      </c>
      <c r="E267" s="1" t="s">
        <v>172</v>
      </c>
      <c r="F267" s="1" t="n">
        <v>0</v>
      </c>
      <c r="G267" s="1" t="n">
        <v>1</v>
      </c>
      <c r="H267" s="32" t="s">
        <v>246</v>
      </c>
      <c r="I267" s="1" t="n">
        <v>1</v>
      </c>
      <c r="J267" s="1" t="n">
        <v>1653.9</v>
      </c>
      <c r="K267" s="1" t="n">
        <v>1669.4</v>
      </c>
      <c r="L267" s="33" t="n">
        <v>0.407</v>
      </c>
      <c r="M267" s="1" t="n">
        <v>32.1</v>
      </c>
      <c r="N267" s="1" t="n">
        <v>0.98</v>
      </c>
      <c r="O267" s="1" t="n">
        <v>1.35</v>
      </c>
      <c r="P267" s="1" t="n">
        <v>1</v>
      </c>
      <c r="Q267" s="1" t="n">
        <v>1.1</v>
      </c>
      <c r="R267" s="1" t="n">
        <v>1</v>
      </c>
      <c r="S267" s="1" t="n">
        <v>0</v>
      </c>
      <c r="T267" s="1" t="n">
        <v>-11.8</v>
      </c>
      <c r="U267" s="1" t="n">
        <v>17.7</v>
      </c>
      <c r="V267" s="1" t="n">
        <v>1642</v>
      </c>
      <c r="W267" s="1" t="n">
        <v>1687.2</v>
      </c>
    </row>
    <row r="268" customFormat="false" ht="15" hidden="false" customHeight="false" outlineLevel="0" collapsed="false">
      <c r="A268" s="1" t="n">
        <v>267</v>
      </c>
      <c r="B268" s="31" t="s">
        <v>1793</v>
      </c>
      <c r="C268" s="1" t="s">
        <v>33</v>
      </c>
      <c r="D268" s="1" t="s">
        <v>204</v>
      </c>
      <c r="E268" s="1" t="s">
        <v>120</v>
      </c>
      <c r="F268" s="1" t="n">
        <v>0</v>
      </c>
      <c r="G268" s="1" t="n">
        <v>0</v>
      </c>
      <c r="H268" s="35" t="s">
        <v>239</v>
      </c>
      <c r="I268" s="1" t="n">
        <v>0</v>
      </c>
      <c r="J268" s="1" t="n">
        <v>1384.4</v>
      </c>
      <c r="K268" s="1" t="n">
        <v>1532.4</v>
      </c>
      <c r="L268" s="33" t="n">
        <v>0.242</v>
      </c>
      <c r="M268" s="1" t="n">
        <v>19.6</v>
      </c>
      <c r="N268" s="1" t="n">
        <v>1</v>
      </c>
      <c r="O268" s="1" t="n">
        <v>1.15</v>
      </c>
      <c r="P268" s="1" t="n">
        <v>1</v>
      </c>
      <c r="Q268" s="1" t="n">
        <v>0.85</v>
      </c>
      <c r="R268" s="1" t="n">
        <v>1</v>
      </c>
      <c r="S268" s="1" t="n">
        <v>0.5</v>
      </c>
      <c r="T268" s="1" t="n">
        <v>5</v>
      </c>
      <c r="U268" s="1" t="n">
        <v>-5</v>
      </c>
      <c r="V268" s="1" t="n">
        <v>1389.4</v>
      </c>
      <c r="W268" s="1" t="n">
        <v>1527.4</v>
      </c>
    </row>
    <row r="269" customFormat="false" ht="15" hidden="false" customHeight="false" outlineLevel="0" collapsed="false">
      <c r="A269" s="1" t="n">
        <v>268</v>
      </c>
      <c r="B269" s="31" t="s">
        <v>1794</v>
      </c>
      <c r="C269" s="1" t="s">
        <v>32</v>
      </c>
      <c r="D269" s="1" t="s">
        <v>211</v>
      </c>
      <c r="E269" s="1" t="s">
        <v>190</v>
      </c>
      <c r="F269" s="1" t="n">
        <v>1</v>
      </c>
      <c r="G269" s="1" t="n">
        <v>2</v>
      </c>
      <c r="H269" s="32" t="s">
        <v>246</v>
      </c>
      <c r="I269" s="1" t="n">
        <v>1</v>
      </c>
      <c r="J269" s="1" t="n">
        <v>1470.3</v>
      </c>
      <c r="K269" s="1" t="n">
        <v>1603.9</v>
      </c>
      <c r="L269" s="33" t="n">
        <v>0.258</v>
      </c>
      <c r="M269" s="1" t="n">
        <v>21.9</v>
      </c>
      <c r="N269" s="1" t="n">
        <v>0.83</v>
      </c>
      <c r="O269" s="1" t="n">
        <v>1.35</v>
      </c>
      <c r="P269" s="1" t="n">
        <v>1</v>
      </c>
      <c r="Q269" s="1" t="n">
        <v>1</v>
      </c>
      <c r="R269" s="1" t="n">
        <v>0.95</v>
      </c>
      <c r="S269" s="1" t="n">
        <v>0</v>
      </c>
      <c r="T269" s="1" t="n">
        <v>-5.5</v>
      </c>
      <c r="U269" s="1" t="n">
        <v>8.1</v>
      </c>
      <c r="V269" s="1" t="n">
        <v>1464.8</v>
      </c>
      <c r="W269" s="1" t="n">
        <v>1611.9</v>
      </c>
    </row>
    <row r="270" customFormat="false" ht="15" hidden="false" customHeight="false" outlineLevel="0" collapsed="false">
      <c r="A270" s="1" t="n">
        <v>269</v>
      </c>
      <c r="B270" s="31" t="s">
        <v>1794</v>
      </c>
      <c r="C270" s="1" t="s">
        <v>29</v>
      </c>
      <c r="D270" s="1" t="s">
        <v>132</v>
      </c>
      <c r="E270" s="1" t="s">
        <v>130</v>
      </c>
      <c r="F270" s="1" t="n">
        <v>1</v>
      </c>
      <c r="G270" s="1" t="n">
        <v>2</v>
      </c>
      <c r="H270" s="32" t="s">
        <v>246</v>
      </c>
      <c r="I270" s="1" t="n">
        <v>1</v>
      </c>
      <c r="J270" s="1" t="n">
        <v>1655.4</v>
      </c>
      <c r="K270" s="1" t="n">
        <v>1723.7</v>
      </c>
      <c r="L270" s="33" t="n">
        <v>0.336</v>
      </c>
      <c r="M270" s="1" t="n">
        <v>25.3</v>
      </c>
      <c r="N270" s="1" t="n">
        <v>0.91</v>
      </c>
      <c r="O270" s="1" t="n">
        <v>1.35</v>
      </c>
      <c r="P270" s="1" t="n">
        <v>1</v>
      </c>
      <c r="Q270" s="1" t="n">
        <v>1</v>
      </c>
      <c r="R270" s="1" t="n">
        <v>0.95</v>
      </c>
      <c r="S270" s="1" t="n">
        <v>0</v>
      </c>
      <c r="T270" s="1" t="n">
        <v>-7.9</v>
      </c>
      <c r="U270" s="1" t="n">
        <v>11.8</v>
      </c>
      <c r="V270" s="1" t="n">
        <v>1647.5</v>
      </c>
      <c r="W270" s="1" t="n">
        <v>1735.5</v>
      </c>
    </row>
    <row r="271" customFormat="false" ht="15" hidden="false" customHeight="false" outlineLevel="0" collapsed="false">
      <c r="A271" s="1" t="n">
        <v>270</v>
      </c>
      <c r="B271" s="31" t="s">
        <v>1795</v>
      </c>
      <c r="C271" s="1" t="s">
        <v>31</v>
      </c>
      <c r="D271" s="1" t="s">
        <v>174</v>
      </c>
      <c r="E271" s="1" t="s">
        <v>164</v>
      </c>
      <c r="F271" s="1" t="n">
        <v>2</v>
      </c>
      <c r="G271" s="1" t="n">
        <v>2</v>
      </c>
      <c r="H271" s="35" t="s">
        <v>239</v>
      </c>
      <c r="I271" s="1" t="n">
        <v>0</v>
      </c>
      <c r="J271" s="1" t="n">
        <v>1479.8</v>
      </c>
      <c r="K271" s="1" t="n">
        <v>1624.1</v>
      </c>
      <c r="L271" s="33" t="n">
        <v>0.246</v>
      </c>
      <c r="M271" s="1" t="n">
        <v>20.2</v>
      </c>
      <c r="N271" s="1" t="n">
        <v>1</v>
      </c>
      <c r="O271" s="1" t="n">
        <v>1.15</v>
      </c>
      <c r="P271" s="1" t="n">
        <v>1</v>
      </c>
      <c r="Q271" s="1" t="n">
        <v>0.85</v>
      </c>
      <c r="R271" s="1" t="n">
        <v>0.95</v>
      </c>
      <c r="S271" s="1" t="n">
        <v>0.5</v>
      </c>
      <c r="T271" s="1" t="n">
        <v>4.7</v>
      </c>
      <c r="U271" s="1" t="n">
        <v>-5.5</v>
      </c>
      <c r="V271" s="1" t="n">
        <v>1484.5</v>
      </c>
      <c r="W271" s="1" t="n">
        <v>1618.5</v>
      </c>
    </row>
    <row r="272" customFormat="false" ht="15" hidden="false" customHeight="false" outlineLevel="0" collapsed="false">
      <c r="A272" s="1" t="n">
        <v>271</v>
      </c>
      <c r="B272" s="31" t="s">
        <v>1796</v>
      </c>
      <c r="C272" s="1" t="s">
        <v>30</v>
      </c>
      <c r="D272" s="1" t="s">
        <v>16</v>
      </c>
      <c r="E272" s="1" t="s">
        <v>166</v>
      </c>
      <c r="F272" s="1" t="n">
        <v>2</v>
      </c>
      <c r="G272" s="1" t="n">
        <v>1</v>
      </c>
      <c r="H272" s="34" t="s">
        <v>242</v>
      </c>
      <c r="I272" s="1" t="n">
        <v>1</v>
      </c>
      <c r="J272" s="1" t="n">
        <v>1834.2</v>
      </c>
      <c r="K272" s="1" t="n">
        <v>1510.3</v>
      </c>
      <c r="L272" s="33" t="n">
        <v>0.829</v>
      </c>
      <c r="M272" s="1" t="n">
        <v>11.7</v>
      </c>
      <c r="N272" s="1" t="n">
        <v>0.6</v>
      </c>
      <c r="O272" s="1" t="n">
        <v>1</v>
      </c>
      <c r="P272" s="1" t="n">
        <v>1</v>
      </c>
      <c r="Q272" s="1" t="n">
        <v>1.15</v>
      </c>
      <c r="R272" s="1" t="n">
        <v>1</v>
      </c>
      <c r="S272" s="1" t="n">
        <v>1.1</v>
      </c>
      <c r="T272" s="1" t="n">
        <v>3.7</v>
      </c>
      <c r="U272" s="1" t="n">
        <v>-1.7</v>
      </c>
      <c r="V272" s="1" t="n">
        <v>1837.9</v>
      </c>
      <c r="W272" s="1" t="n">
        <v>1508.7</v>
      </c>
    </row>
    <row r="273" customFormat="false" ht="15" hidden="false" customHeight="false" outlineLevel="0" collapsed="false">
      <c r="A273" s="1" t="n">
        <v>272</v>
      </c>
      <c r="B273" s="31" t="s">
        <v>1797</v>
      </c>
      <c r="C273" s="1" t="s">
        <v>32</v>
      </c>
      <c r="D273" s="1" t="s">
        <v>188</v>
      </c>
      <c r="E273" s="1" t="s">
        <v>212</v>
      </c>
      <c r="F273" s="1" t="n">
        <v>0</v>
      </c>
      <c r="G273" s="1" t="n">
        <v>0</v>
      </c>
      <c r="H273" s="35" t="s">
        <v>239</v>
      </c>
      <c r="I273" s="1" t="n">
        <v>0</v>
      </c>
      <c r="J273" s="1" t="n">
        <v>1558.8</v>
      </c>
      <c r="K273" s="1" t="n">
        <v>1413.2</v>
      </c>
      <c r="L273" s="33" t="n">
        <v>0.634</v>
      </c>
      <c r="M273" s="1" t="n">
        <v>20.5</v>
      </c>
      <c r="N273" s="1" t="n">
        <v>1</v>
      </c>
      <c r="O273" s="1" t="n">
        <v>0.9</v>
      </c>
      <c r="P273" s="1" t="n">
        <v>1</v>
      </c>
      <c r="Q273" s="1" t="n">
        <v>1</v>
      </c>
      <c r="R273" s="1" t="n">
        <v>1</v>
      </c>
      <c r="S273" s="1" t="n">
        <v>0.5</v>
      </c>
      <c r="T273" s="1" t="n">
        <v>-2.4</v>
      </c>
      <c r="U273" s="1" t="n">
        <v>3.1</v>
      </c>
      <c r="V273" s="1" t="n">
        <v>1556.4</v>
      </c>
      <c r="W273" s="1" t="n">
        <v>1416.3</v>
      </c>
    </row>
    <row r="274" customFormat="false" ht="15" hidden="false" customHeight="false" outlineLevel="0" collapsed="false">
      <c r="A274" s="1" t="n">
        <v>273</v>
      </c>
      <c r="B274" s="31" t="s">
        <v>1798</v>
      </c>
      <c r="C274" s="1" t="s">
        <v>33</v>
      </c>
      <c r="D274" s="1" t="s">
        <v>171</v>
      </c>
      <c r="E274" s="1" t="s">
        <v>157</v>
      </c>
      <c r="F274" s="1" t="n">
        <v>0</v>
      </c>
      <c r="G274" s="1" t="n">
        <v>0</v>
      </c>
      <c r="H274" s="35" t="s">
        <v>239</v>
      </c>
      <c r="I274" s="1" t="n">
        <v>0</v>
      </c>
      <c r="J274" s="1" t="n">
        <v>1579.1</v>
      </c>
      <c r="K274" s="1" t="n">
        <v>1655.3</v>
      </c>
      <c r="L274" s="33" t="n">
        <v>0.326</v>
      </c>
      <c r="M274" s="1" t="n">
        <v>24.1</v>
      </c>
      <c r="N274" s="1" t="n">
        <v>1</v>
      </c>
      <c r="O274" s="1" t="n">
        <v>1.15</v>
      </c>
      <c r="P274" s="1" t="n">
        <v>1</v>
      </c>
      <c r="Q274" s="1" t="n">
        <v>1</v>
      </c>
      <c r="R274" s="1" t="n">
        <v>1</v>
      </c>
      <c r="S274" s="1" t="n">
        <v>0.5</v>
      </c>
      <c r="T274" s="1" t="n">
        <v>4</v>
      </c>
      <c r="U274" s="1" t="n">
        <v>-4.4</v>
      </c>
      <c r="V274" s="1" t="n">
        <v>1583.2</v>
      </c>
      <c r="W274" s="1" t="n">
        <v>1650.9</v>
      </c>
    </row>
    <row r="275" customFormat="false" ht="15" hidden="false" customHeight="false" outlineLevel="0" collapsed="false">
      <c r="A275" s="1" t="n">
        <v>274</v>
      </c>
      <c r="B275" s="31" t="s">
        <v>1798</v>
      </c>
      <c r="C275" s="1" t="s">
        <v>31</v>
      </c>
      <c r="D275" s="1" t="s">
        <v>145</v>
      </c>
      <c r="E275" s="1" t="s">
        <v>22</v>
      </c>
      <c r="F275" s="1" t="n">
        <v>2</v>
      </c>
      <c r="G275" s="1" t="n">
        <v>1</v>
      </c>
      <c r="H275" s="34" t="s">
        <v>242</v>
      </c>
      <c r="I275" s="1" t="n">
        <v>1</v>
      </c>
      <c r="J275" s="1" t="n">
        <v>1671</v>
      </c>
      <c r="K275" s="1" t="n">
        <v>1751.2</v>
      </c>
      <c r="L275" s="33" t="n">
        <v>0.321</v>
      </c>
      <c r="M275" s="1" t="n">
        <v>26.3</v>
      </c>
      <c r="N275" s="1" t="n">
        <v>1.2</v>
      </c>
      <c r="O275" s="1" t="n">
        <v>1</v>
      </c>
      <c r="P275" s="1" t="n">
        <v>1</v>
      </c>
      <c r="Q275" s="1" t="n">
        <v>1.1</v>
      </c>
      <c r="R275" s="1" t="n">
        <v>1</v>
      </c>
      <c r="S275" s="1" t="n">
        <v>1.1</v>
      </c>
      <c r="T275" s="1" t="n">
        <v>20.6</v>
      </c>
      <c r="U275" s="1" t="n">
        <v>-17.8</v>
      </c>
      <c r="V275" s="1" t="n">
        <v>1691.6</v>
      </c>
      <c r="W275" s="1" t="n">
        <v>1733.4</v>
      </c>
    </row>
    <row r="276" customFormat="false" ht="15" hidden="false" customHeight="false" outlineLevel="0" collapsed="false">
      <c r="A276" s="1" t="n">
        <v>275</v>
      </c>
      <c r="B276" s="31" t="s">
        <v>1799</v>
      </c>
      <c r="C276" s="1" t="s">
        <v>30</v>
      </c>
      <c r="D276" s="1" t="s">
        <v>116</v>
      </c>
      <c r="E276" s="1" t="s">
        <v>141</v>
      </c>
      <c r="F276" s="1" t="n">
        <v>2</v>
      </c>
      <c r="G276" s="1" t="n">
        <v>0</v>
      </c>
      <c r="H276" s="34" t="s">
        <v>242</v>
      </c>
      <c r="I276" s="1" t="n">
        <v>2</v>
      </c>
      <c r="J276" s="1" t="n">
        <v>1623.8</v>
      </c>
      <c r="K276" s="1" t="n">
        <v>1600.9</v>
      </c>
      <c r="L276" s="33" t="n">
        <v>0.461</v>
      </c>
      <c r="M276" s="1" t="n">
        <v>23.5</v>
      </c>
      <c r="N276" s="1" t="n">
        <v>0.97</v>
      </c>
      <c r="O276" s="1" t="n">
        <v>1</v>
      </c>
      <c r="P276" s="1" t="n">
        <v>1.15</v>
      </c>
      <c r="Q276" s="1" t="n">
        <v>1</v>
      </c>
      <c r="R276" s="1" t="n">
        <v>1.15</v>
      </c>
      <c r="S276" s="1" t="n">
        <v>1.2</v>
      </c>
      <c r="T276" s="1" t="n">
        <v>19</v>
      </c>
      <c r="U276" s="1" t="n">
        <v>-11.4</v>
      </c>
      <c r="V276" s="1" t="n">
        <v>1642.8</v>
      </c>
      <c r="W276" s="1" t="n">
        <v>1589.4</v>
      </c>
    </row>
    <row r="277" customFormat="false" ht="15" hidden="false" customHeight="false" outlineLevel="0" collapsed="false">
      <c r="A277" s="1" t="n">
        <v>276</v>
      </c>
      <c r="B277" s="31" t="s">
        <v>1800</v>
      </c>
      <c r="C277" s="1" t="s">
        <v>31</v>
      </c>
      <c r="D277" s="1" t="s">
        <v>139</v>
      </c>
      <c r="E277" s="1" t="s">
        <v>146</v>
      </c>
      <c r="F277" s="1" t="n">
        <v>2</v>
      </c>
      <c r="G277" s="1" t="n">
        <v>1</v>
      </c>
      <c r="H277" s="34" t="s">
        <v>242</v>
      </c>
      <c r="I277" s="1" t="n">
        <v>1</v>
      </c>
      <c r="J277" s="1" t="n">
        <v>1512.5</v>
      </c>
      <c r="K277" s="1" t="n">
        <v>1561.5</v>
      </c>
      <c r="L277" s="33" t="n">
        <v>0.361</v>
      </c>
      <c r="M277" s="1" t="n">
        <v>21.9</v>
      </c>
      <c r="N277" s="1" t="n">
        <v>1.12</v>
      </c>
      <c r="O277" s="1" t="n">
        <v>1</v>
      </c>
      <c r="P277" s="1" t="n">
        <v>1</v>
      </c>
      <c r="Q277" s="1" t="n">
        <v>1</v>
      </c>
      <c r="R277" s="1" t="n">
        <v>1</v>
      </c>
      <c r="S277" s="1" t="n">
        <v>1.1</v>
      </c>
      <c r="T277" s="1" t="n">
        <v>16.6</v>
      </c>
      <c r="U277" s="1" t="n">
        <v>-13.6</v>
      </c>
      <c r="V277" s="1" t="n">
        <v>1529.1</v>
      </c>
      <c r="W277" s="1" t="n">
        <v>1547.9</v>
      </c>
    </row>
    <row r="278" customFormat="false" ht="15" hidden="false" customHeight="false" outlineLevel="0" collapsed="false">
      <c r="A278" s="1" t="n">
        <v>277</v>
      </c>
      <c r="B278" s="31" t="s">
        <v>1801</v>
      </c>
      <c r="C278" s="1" t="s">
        <v>31</v>
      </c>
      <c r="D278" s="1" t="s">
        <v>136</v>
      </c>
      <c r="E278" s="1" t="s">
        <v>169</v>
      </c>
      <c r="F278" s="1" t="n">
        <v>0</v>
      </c>
      <c r="G278" s="1" t="n">
        <v>3</v>
      </c>
      <c r="H278" s="32" t="s">
        <v>246</v>
      </c>
      <c r="I278" s="1" t="n">
        <v>3</v>
      </c>
      <c r="J278" s="1" t="n">
        <v>1532.2</v>
      </c>
      <c r="K278" s="1" t="n">
        <v>1606.5</v>
      </c>
      <c r="L278" s="33" t="n">
        <v>0.328</v>
      </c>
      <c r="M278" s="1" t="n">
        <v>30.7</v>
      </c>
      <c r="N278" s="1" t="n">
        <v>0.91</v>
      </c>
      <c r="O278" s="1" t="n">
        <v>1.35</v>
      </c>
      <c r="P278" s="1" t="n">
        <v>1.3</v>
      </c>
      <c r="Q278" s="1" t="n">
        <v>1</v>
      </c>
      <c r="R278" s="1" t="n">
        <v>0.95</v>
      </c>
      <c r="S278" s="1" t="n">
        <v>0</v>
      </c>
      <c r="T278" s="1" t="n">
        <v>-9.9</v>
      </c>
      <c r="U278" s="1" t="n">
        <v>19.6</v>
      </c>
      <c r="V278" s="1" t="n">
        <v>1522.3</v>
      </c>
      <c r="W278" s="1" t="n">
        <v>1626</v>
      </c>
    </row>
    <row r="279" customFormat="false" ht="15" hidden="false" customHeight="false" outlineLevel="0" collapsed="false">
      <c r="A279" s="1" t="n">
        <v>278</v>
      </c>
      <c r="B279" s="31" t="s">
        <v>1802</v>
      </c>
      <c r="C279" s="1" t="s">
        <v>29</v>
      </c>
      <c r="D279" s="1" t="s">
        <v>128</v>
      </c>
      <c r="E279" s="1" t="s">
        <v>137</v>
      </c>
      <c r="F279" s="1" t="n">
        <v>1</v>
      </c>
      <c r="G279" s="1" t="n">
        <v>1</v>
      </c>
      <c r="H279" s="35" t="s">
        <v>239</v>
      </c>
      <c r="I279" s="1" t="n">
        <v>0</v>
      </c>
      <c r="J279" s="1" t="n">
        <v>1624.5</v>
      </c>
      <c r="K279" s="1" t="n">
        <v>1532</v>
      </c>
      <c r="L279" s="33" t="n">
        <v>0.561</v>
      </c>
      <c r="M279" s="1" t="n">
        <v>18.8</v>
      </c>
      <c r="N279" s="1" t="n">
        <v>1</v>
      </c>
      <c r="O279" s="1" t="n">
        <v>0.9</v>
      </c>
      <c r="P279" s="1" t="n">
        <v>1</v>
      </c>
      <c r="Q279" s="1" t="n">
        <v>1</v>
      </c>
      <c r="R279" s="1" t="n">
        <v>1</v>
      </c>
      <c r="S279" s="1" t="n">
        <v>0.5</v>
      </c>
      <c r="T279" s="1" t="n">
        <v>-1.1</v>
      </c>
      <c r="U279" s="1" t="n">
        <v>1.2</v>
      </c>
      <c r="V279" s="1" t="n">
        <v>1623.4</v>
      </c>
      <c r="W279" s="1" t="n">
        <v>1533.2</v>
      </c>
    </row>
    <row r="280" customFormat="false" ht="15" hidden="false" customHeight="false" outlineLevel="0" collapsed="false">
      <c r="A280" s="1" t="n">
        <v>279</v>
      </c>
      <c r="B280" s="31" t="s">
        <v>1803</v>
      </c>
      <c r="C280" s="1" t="s">
        <v>30</v>
      </c>
      <c r="D280" s="1" t="s">
        <v>151</v>
      </c>
      <c r="E280" s="1" t="s">
        <v>200</v>
      </c>
      <c r="F280" s="1" t="n">
        <v>1</v>
      </c>
      <c r="G280" s="1" t="n">
        <v>2</v>
      </c>
      <c r="H280" s="32" t="s">
        <v>246</v>
      </c>
      <c r="I280" s="1" t="n">
        <v>1</v>
      </c>
      <c r="J280" s="1" t="n">
        <v>1616.7</v>
      </c>
      <c r="K280" s="1" t="n">
        <v>1404.2</v>
      </c>
      <c r="L280" s="33" t="n">
        <v>0.718</v>
      </c>
      <c r="M280" s="1" t="n">
        <v>37.2</v>
      </c>
      <c r="N280" s="1" t="n">
        <v>1.53</v>
      </c>
      <c r="O280" s="1" t="n">
        <v>1.35</v>
      </c>
      <c r="P280" s="1" t="n">
        <v>1</v>
      </c>
      <c r="Q280" s="1" t="n">
        <v>1</v>
      </c>
      <c r="R280" s="1" t="n">
        <v>0.95</v>
      </c>
      <c r="S280" s="1" t="n">
        <v>0</v>
      </c>
      <c r="T280" s="1" t="n">
        <v>-28.2</v>
      </c>
      <c r="U280" s="1" t="n">
        <v>28.8</v>
      </c>
      <c r="V280" s="1" t="n">
        <v>1588.5</v>
      </c>
      <c r="W280" s="1" t="n">
        <v>1432.9</v>
      </c>
    </row>
    <row r="281" customFormat="false" ht="15" hidden="false" customHeight="false" outlineLevel="0" collapsed="false">
      <c r="A281" s="1" t="n">
        <v>280</v>
      </c>
      <c r="B281" s="31" t="s">
        <v>1804</v>
      </c>
      <c r="C281" s="1" t="s">
        <v>32</v>
      </c>
      <c r="D281" s="1" t="s">
        <v>193</v>
      </c>
      <c r="E281" s="1" t="s">
        <v>211</v>
      </c>
      <c r="F281" s="1" t="n">
        <v>0</v>
      </c>
      <c r="G281" s="1" t="n">
        <v>1</v>
      </c>
      <c r="H281" s="32" t="s">
        <v>246</v>
      </c>
      <c r="I281" s="1" t="n">
        <v>1</v>
      </c>
      <c r="J281" s="1" t="n">
        <v>1547.2</v>
      </c>
      <c r="K281" s="1" t="n">
        <v>1464.8</v>
      </c>
      <c r="L281" s="33" t="n">
        <v>0.547</v>
      </c>
      <c r="M281" s="1" t="n">
        <v>35</v>
      </c>
      <c r="N281" s="1" t="n">
        <v>1.21</v>
      </c>
      <c r="O281" s="1" t="n">
        <v>1.35</v>
      </c>
      <c r="P281" s="1" t="n">
        <v>1</v>
      </c>
      <c r="Q281" s="1" t="n">
        <v>1</v>
      </c>
      <c r="R281" s="1" t="n">
        <v>1</v>
      </c>
      <c r="S281" s="1" t="n">
        <v>0</v>
      </c>
      <c r="T281" s="1" t="n">
        <v>-17.8</v>
      </c>
      <c r="U281" s="1" t="n">
        <v>24.2</v>
      </c>
      <c r="V281" s="1" t="n">
        <v>1529.4</v>
      </c>
      <c r="W281" s="1" t="n">
        <v>1489</v>
      </c>
    </row>
    <row r="282" customFormat="false" ht="15" hidden="false" customHeight="false" outlineLevel="0" collapsed="false">
      <c r="A282" s="1" t="n">
        <v>281</v>
      </c>
      <c r="B282" s="31" t="s">
        <v>1805</v>
      </c>
      <c r="C282" s="1" t="s">
        <v>31</v>
      </c>
      <c r="D282" s="1" t="s">
        <v>163</v>
      </c>
      <c r="E282" s="1" t="s">
        <v>209</v>
      </c>
      <c r="F282" s="1" t="n">
        <v>0</v>
      </c>
      <c r="G282" s="1" t="n">
        <v>1</v>
      </c>
      <c r="H282" s="32" t="s">
        <v>246</v>
      </c>
      <c r="I282" s="1" t="n">
        <v>1</v>
      </c>
      <c r="J282" s="1" t="n">
        <v>1492.1</v>
      </c>
      <c r="K282" s="1" t="n">
        <v>1445</v>
      </c>
      <c r="L282" s="33" t="n">
        <v>0.496</v>
      </c>
      <c r="M282" s="1" t="n">
        <v>29.8</v>
      </c>
      <c r="N282" s="1" t="n">
        <v>1.12</v>
      </c>
      <c r="O282" s="1" t="n">
        <v>1.35</v>
      </c>
      <c r="P282" s="1" t="n">
        <v>1</v>
      </c>
      <c r="Q282" s="1" t="n">
        <v>1</v>
      </c>
      <c r="R282" s="1" t="n">
        <v>1</v>
      </c>
      <c r="S282" s="1" t="n">
        <v>0</v>
      </c>
      <c r="T282" s="1" t="n">
        <v>-15</v>
      </c>
      <c r="U282" s="1" t="n">
        <v>17.6</v>
      </c>
      <c r="V282" s="1" t="n">
        <v>1477.1</v>
      </c>
      <c r="W282" s="1" t="n">
        <v>1462.6</v>
      </c>
    </row>
    <row r="283" customFormat="false" ht="15" hidden="false" customHeight="false" outlineLevel="0" collapsed="false">
      <c r="A283" s="1" t="n">
        <v>282</v>
      </c>
      <c r="B283" s="31" t="s">
        <v>1805</v>
      </c>
      <c r="C283" s="1" t="s">
        <v>33</v>
      </c>
      <c r="D283" s="1" t="s">
        <v>206</v>
      </c>
      <c r="E283" s="1" t="s">
        <v>205</v>
      </c>
      <c r="F283" s="1" t="n">
        <v>2</v>
      </c>
      <c r="G283" s="1" t="n">
        <v>0</v>
      </c>
      <c r="H283" s="34" t="s">
        <v>242</v>
      </c>
      <c r="I283" s="1" t="n">
        <v>2</v>
      </c>
      <c r="J283" s="1" t="n">
        <v>1432</v>
      </c>
      <c r="K283" s="1" t="n">
        <v>1472.8</v>
      </c>
      <c r="L283" s="33" t="n">
        <v>0.372</v>
      </c>
      <c r="M283" s="1" t="n">
        <v>26.6</v>
      </c>
      <c r="N283" s="1" t="n">
        <v>1.1</v>
      </c>
      <c r="O283" s="1" t="n">
        <v>1</v>
      </c>
      <c r="P283" s="1" t="n">
        <v>1.15</v>
      </c>
      <c r="Q283" s="1" t="n">
        <v>1</v>
      </c>
      <c r="R283" s="1" t="n">
        <v>1.15</v>
      </c>
      <c r="S283" s="1" t="n">
        <v>1.2</v>
      </c>
      <c r="T283" s="1" t="n">
        <v>24.1</v>
      </c>
      <c r="U283" s="1" t="n">
        <v>-15.1</v>
      </c>
      <c r="V283" s="1" t="n">
        <v>1456.1</v>
      </c>
      <c r="W283" s="1" t="n">
        <v>1457.7</v>
      </c>
    </row>
    <row r="284" customFormat="false" ht="15" hidden="false" customHeight="false" outlineLevel="0" collapsed="false">
      <c r="A284" s="1" t="n">
        <v>283</v>
      </c>
      <c r="B284" s="31" t="s">
        <v>1806</v>
      </c>
      <c r="C284" s="1" t="s">
        <v>29</v>
      </c>
      <c r="D284" s="1" t="s">
        <v>127</v>
      </c>
      <c r="E284" s="1" t="s">
        <v>122</v>
      </c>
      <c r="F284" s="1" t="n">
        <v>3</v>
      </c>
      <c r="G284" s="1" t="n">
        <v>1</v>
      </c>
      <c r="H284" s="34" t="s">
        <v>242</v>
      </c>
      <c r="I284" s="1" t="n">
        <v>2</v>
      </c>
      <c r="J284" s="1" t="n">
        <v>1637.1</v>
      </c>
      <c r="K284" s="1" t="n">
        <v>1591.1</v>
      </c>
      <c r="L284" s="33" t="n">
        <v>0.494</v>
      </c>
      <c r="M284" s="1" t="n">
        <v>22.2</v>
      </c>
      <c r="N284" s="1" t="n">
        <v>0.94</v>
      </c>
      <c r="O284" s="1" t="n">
        <v>1</v>
      </c>
      <c r="P284" s="1" t="n">
        <v>1.15</v>
      </c>
      <c r="Q284" s="1" t="n">
        <v>1.1</v>
      </c>
      <c r="R284" s="1" t="n">
        <v>1</v>
      </c>
      <c r="S284" s="1" t="n">
        <v>1.2</v>
      </c>
      <c r="T284" s="1" t="n">
        <v>16.8</v>
      </c>
      <c r="U284" s="1" t="n">
        <v>-10.4</v>
      </c>
      <c r="V284" s="1" t="n">
        <v>1653.9</v>
      </c>
      <c r="W284" s="1" t="n">
        <v>1580.7</v>
      </c>
    </row>
    <row r="285" customFormat="false" ht="15" hidden="false" customHeight="false" outlineLevel="0" collapsed="false">
      <c r="A285" s="1" t="n">
        <v>284</v>
      </c>
      <c r="B285" s="31" t="s">
        <v>1806</v>
      </c>
      <c r="C285" s="1" t="s">
        <v>30</v>
      </c>
      <c r="D285" s="1" t="s">
        <v>141</v>
      </c>
      <c r="E285" s="1" t="s">
        <v>115</v>
      </c>
      <c r="F285" s="1" t="n">
        <v>2</v>
      </c>
      <c r="G285" s="1" t="n">
        <v>1</v>
      </c>
      <c r="H285" s="34" t="s">
        <v>242</v>
      </c>
      <c r="I285" s="1" t="n">
        <v>1</v>
      </c>
      <c r="J285" s="1" t="n">
        <v>1589.4</v>
      </c>
      <c r="K285" s="1" t="n">
        <v>1560.2</v>
      </c>
      <c r="L285" s="33" t="n">
        <v>0.47</v>
      </c>
      <c r="M285" s="1" t="n">
        <v>17.3</v>
      </c>
      <c r="N285" s="1" t="n">
        <v>0.96</v>
      </c>
      <c r="O285" s="1" t="n">
        <v>1</v>
      </c>
      <c r="P285" s="1" t="n">
        <v>1</v>
      </c>
      <c r="Q285" s="1" t="n">
        <v>0.85</v>
      </c>
      <c r="R285" s="1" t="n">
        <v>1</v>
      </c>
      <c r="S285" s="1" t="n">
        <v>1.1</v>
      </c>
      <c r="T285" s="1" t="n">
        <v>10.3</v>
      </c>
      <c r="U285" s="1" t="n">
        <v>-9.7</v>
      </c>
      <c r="V285" s="1" t="n">
        <v>1599.7</v>
      </c>
      <c r="W285" s="1" t="n">
        <v>1550.5</v>
      </c>
    </row>
    <row r="286" customFormat="false" ht="15" hidden="false" customHeight="false" outlineLevel="0" collapsed="false">
      <c r="A286" s="1" t="n">
        <v>285</v>
      </c>
      <c r="B286" s="31" t="s">
        <v>1807</v>
      </c>
      <c r="C286" s="1" t="s">
        <v>29</v>
      </c>
      <c r="D286" s="1" t="s">
        <v>207</v>
      </c>
      <c r="E286" s="1" t="s">
        <v>180</v>
      </c>
      <c r="F286" s="1" t="n">
        <v>1</v>
      </c>
      <c r="G286" s="1" t="n">
        <v>2</v>
      </c>
      <c r="H286" s="32" t="s">
        <v>246</v>
      </c>
      <c r="I286" s="1" t="n">
        <v>1</v>
      </c>
      <c r="J286" s="1" t="n">
        <v>1467.1</v>
      </c>
      <c r="K286" s="1" t="n">
        <v>1586.1</v>
      </c>
      <c r="L286" s="33" t="n">
        <v>0.274</v>
      </c>
      <c r="M286" s="1" t="n">
        <v>22.4</v>
      </c>
      <c r="N286" s="1" t="n">
        <v>0.85</v>
      </c>
      <c r="O286" s="1" t="n">
        <v>1.35</v>
      </c>
      <c r="P286" s="1" t="n">
        <v>1</v>
      </c>
      <c r="Q286" s="1" t="n">
        <v>1</v>
      </c>
      <c r="R286" s="1" t="n">
        <v>0.95</v>
      </c>
      <c r="S286" s="1" t="n">
        <v>0</v>
      </c>
      <c r="T286" s="1" t="n">
        <v>-6</v>
      </c>
      <c r="U286" s="1" t="n">
        <v>8.6</v>
      </c>
      <c r="V286" s="1" t="n">
        <v>1461.1</v>
      </c>
      <c r="W286" s="1" t="n">
        <v>1594.7</v>
      </c>
    </row>
    <row r="287" customFormat="false" ht="15" hidden="false" customHeight="false" outlineLevel="0" collapsed="false">
      <c r="A287" s="1" t="n">
        <v>286</v>
      </c>
      <c r="B287" s="31" t="s">
        <v>1808</v>
      </c>
      <c r="C287" s="1" t="s">
        <v>30</v>
      </c>
      <c r="D287" s="1" t="s">
        <v>200</v>
      </c>
      <c r="E287" s="1" t="s">
        <v>203</v>
      </c>
      <c r="F287" s="1" t="n">
        <v>0</v>
      </c>
      <c r="G287" s="1" t="n">
        <v>2</v>
      </c>
      <c r="H287" s="32" t="s">
        <v>246</v>
      </c>
      <c r="I287" s="1" t="n">
        <v>2</v>
      </c>
      <c r="J287" s="1" t="n">
        <v>1432.9</v>
      </c>
      <c r="K287" s="1" t="n">
        <v>1428.5</v>
      </c>
      <c r="L287" s="33" t="n">
        <v>0.435</v>
      </c>
      <c r="M287" s="1" t="n">
        <v>30.7</v>
      </c>
      <c r="N287" s="1" t="n">
        <v>1.01</v>
      </c>
      <c r="O287" s="1" t="n">
        <v>1.35</v>
      </c>
      <c r="P287" s="1" t="n">
        <v>1.15</v>
      </c>
      <c r="Q287" s="1" t="n">
        <v>0.85</v>
      </c>
      <c r="R287" s="1" t="n">
        <v>0.95</v>
      </c>
      <c r="S287" s="1" t="n">
        <v>0</v>
      </c>
      <c r="T287" s="1" t="n">
        <v>-11</v>
      </c>
      <c r="U287" s="1" t="n">
        <v>22.9</v>
      </c>
      <c r="V287" s="1" t="n">
        <v>1421.9</v>
      </c>
      <c r="W287" s="1" t="n">
        <v>1451.4</v>
      </c>
    </row>
    <row r="288" customFormat="false" ht="15" hidden="false" customHeight="false" outlineLevel="0" collapsed="false">
      <c r="A288" s="1" t="n">
        <v>287</v>
      </c>
      <c r="B288" s="31" t="s">
        <v>1809</v>
      </c>
      <c r="C288" s="1" t="s">
        <v>31</v>
      </c>
      <c r="D288" s="1" t="s">
        <v>169</v>
      </c>
      <c r="E288" s="1" t="s">
        <v>146</v>
      </c>
      <c r="F288" s="1" t="n">
        <v>3</v>
      </c>
      <c r="G288" s="1" t="n">
        <v>3</v>
      </c>
      <c r="H288" s="35" t="s">
        <v>239</v>
      </c>
      <c r="I288" s="1" t="n">
        <v>0</v>
      </c>
      <c r="J288" s="1" t="n">
        <v>1626</v>
      </c>
      <c r="K288" s="1" t="n">
        <v>1547.9</v>
      </c>
      <c r="L288" s="33" t="n">
        <v>0.54</v>
      </c>
      <c r="M288" s="1" t="n">
        <v>16.6</v>
      </c>
      <c r="N288" s="1" t="n">
        <v>1</v>
      </c>
      <c r="O288" s="1" t="n">
        <v>0.9</v>
      </c>
      <c r="P288" s="1" t="n">
        <v>1</v>
      </c>
      <c r="Q288" s="1" t="n">
        <v>0.85</v>
      </c>
      <c r="R288" s="1" t="n">
        <v>0.95</v>
      </c>
      <c r="S288" s="1" t="n">
        <v>0.5</v>
      </c>
      <c r="T288" s="1" t="n">
        <v>-0.6</v>
      </c>
      <c r="U288" s="1" t="n">
        <v>0.8</v>
      </c>
      <c r="V288" s="1" t="n">
        <v>1625.4</v>
      </c>
      <c r="W288" s="1" t="n">
        <v>1548.6</v>
      </c>
    </row>
    <row r="289" customFormat="false" ht="15" hidden="false" customHeight="false" outlineLevel="0" collapsed="false">
      <c r="A289" s="1" t="n">
        <v>288</v>
      </c>
      <c r="B289" s="31" t="s">
        <v>1809</v>
      </c>
      <c r="C289" s="1" t="s">
        <v>31</v>
      </c>
      <c r="D289" s="1" t="s">
        <v>139</v>
      </c>
      <c r="E289" s="1" t="s">
        <v>174</v>
      </c>
      <c r="F289" s="1" t="n">
        <v>0</v>
      </c>
      <c r="G289" s="1" t="n">
        <v>1</v>
      </c>
      <c r="H289" s="32" t="s">
        <v>246</v>
      </c>
      <c r="I289" s="1" t="n">
        <v>1</v>
      </c>
      <c r="J289" s="1" t="n">
        <v>1529.1</v>
      </c>
      <c r="K289" s="1" t="n">
        <v>1484.5</v>
      </c>
      <c r="L289" s="33" t="n">
        <v>0.492</v>
      </c>
      <c r="M289" s="1" t="n">
        <v>29.7</v>
      </c>
      <c r="N289" s="1" t="n">
        <v>1.11</v>
      </c>
      <c r="O289" s="1" t="n">
        <v>1.35</v>
      </c>
      <c r="P289" s="1" t="n">
        <v>1</v>
      </c>
      <c r="Q289" s="1" t="n">
        <v>1</v>
      </c>
      <c r="R289" s="1" t="n">
        <v>1</v>
      </c>
      <c r="S289" s="1" t="n">
        <v>0</v>
      </c>
      <c r="T289" s="1" t="n">
        <v>-14.8</v>
      </c>
      <c r="U289" s="1" t="n">
        <v>17.4</v>
      </c>
      <c r="V289" s="1" t="n">
        <v>1514.3</v>
      </c>
      <c r="W289" s="1" t="n">
        <v>1501.9</v>
      </c>
    </row>
    <row r="290" customFormat="false" ht="15" hidden="false" customHeight="false" outlineLevel="0" collapsed="false">
      <c r="A290" s="1" t="n">
        <v>289</v>
      </c>
      <c r="B290" s="31" t="s">
        <v>1810</v>
      </c>
      <c r="C290" s="1" t="s">
        <v>32</v>
      </c>
      <c r="D290" s="1" t="s">
        <v>191</v>
      </c>
      <c r="E290" s="1" t="s">
        <v>197</v>
      </c>
      <c r="F290" s="1" t="n">
        <v>3</v>
      </c>
      <c r="G290" s="1" t="n">
        <v>1</v>
      </c>
      <c r="H290" s="34" t="s">
        <v>242</v>
      </c>
      <c r="I290" s="1" t="n">
        <v>2</v>
      </c>
      <c r="J290" s="1" t="n">
        <v>1524.2</v>
      </c>
      <c r="K290" s="1" t="n">
        <v>1549.6</v>
      </c>
      <c r="L290" s="33" t="n">
        <v>0.393</v>
      </c>
      <c r="M290" s="1" t="n">
        <v>22</v>
      </c>
      <c r="N290" s="1" t="n">
        <v>1.06</v>
      </c>
      <c r="O290" s="1" t="n">
        <v>1</v>
      </c>
      <c r="P290" s="1" t="n">
        <v>1.15</v>
      </c>
      <c r="Q290" s="1" t="n">
        <v>0.85</v>
      </c>
      <c r="R290" s="1" t="n">
        <v>1</v>
      </c>
      <c r="S290" s="1" t="n">
        <v>1.2</v>
      </c>
      <c r="T290" s="1" t="n">
        <v>16.8</v>
      </c>
      <c r="U290" s="1" t="n">
        <v>-14.1</v>
      </c>
      <c r="V290" s="1" t="n">
        <v>1541</v>
      </c>
      <c r="W290" s="1" t="n">
        <v>1535.5</v>
      </c>
    </row>
    <row r="291" customFormat="false" ht="15" hidden="false" customHeight="false" outlineLevel="0" collapsed="false">
      <c r="A291" s="1" t="n">
        <v>290</v>
      </c>
      <c r="B291" s="31" t="s">
        <v>1810</v>
      </c>
      <c r="C291" s="1" t="s">
        <v>32</v>
      </c>
      <c r="D291" s="1" t="s">
        <v>184</v>
      </c>
      <c r="E291" s="1" t="s">
        <v>188</v>
      </c>
      <c r="F291" s="1" t="n">
        <v>2</v>
      </c>
      <c r="G291" s="1" t="n">
        <v>0</v>
      </c>
      <c r="H291" s="34" t="s">
        <v>242</v>
      </c>
      <c r="I291" s="1" t="n">
        <v>2</v>
      </c>
      <c r="J291" s="1" t="n">
        <v>1682.9</v>
      </c>
      <c r="K291" s="1" t="n">
        <v>1556.4</v>
      </c>
      <c r="L291" s="33" t="n">
        <v>0.608</v>
      </c>
      <c r="M291" s="1" t="n">
        <v>20.3</v>
      </c>
      <c r="N291" s="1" t="n">
        <v>0.84</v>
      </c>
      <c r="O291" s="1" t="n">
        <v>1</v>
      </c>
      <c r="P291" s="1" t="n">
        <v>1.15</v>
      </c>
      <c r="Q291" s="1" t="n">
        <v>1</v>
      </c>
      <c r="R291" s="1" t="n">
        <v>1.15</v>
      </c>
      <c r="S291" s="1" t="n">
        <v>1.2</v>
      </c>
      <c r="T291" s="1" t="n">
        <v>13.2</v>
      </c>
      <c r="U291" s="1" t="n">
        <v>-7.2</v>
      </c>
      <c r="V291" s="1" t="n">
        <v>1696</v>
      </c>
      <c r="W291" s="1" t="n">
        <v>1549.2</v>
      </c>
    </row>
    <row r="292" customFormat="false" ht="15" hidden="false" customHeight="false" outlineLevel="0" collapsed="false">
      <c r="A292" s="1" t="n">
        <v>291</v>
      </c>
      <c r="B292" s="31" t="s">
        <v>1810</v>
      </c>
      <c r="C292" s="1" t="s">
        <v>32</v>
      </c>
      <c r="D292" s="1" t="s">
        <v>192</v>
      </c>
      <c r="E292" s="1" t="s">
        <v>198</v>
      </c>
      <c r="F292" s="1" t="n">
        <v>1</v>
      </c>
      <c r="G292" s="1" t="n">
        <v>0</v>
      </c>
      <c r="H292" s="34" t="s">
        <v>242</v>
      </c>
      <c r="I292" s="1" t="n">
        <v>1</v>
      </c>
      <c r="J292" s="1" t="n">
        <v>1611.5</v>
      </c>
      <c r="K292" s="1" t="n">
        <v>1523.1</v>
      </c>
      <c r="L292" s="33" t="n">
        <v>0.555</v>
      </c>
      <c r="M292" s="1" t="n">
        <v>17.6</v>
      </c>
      <c r="N292" s="1" t="n">
        <v>0.89</v>
      </c>
      <c r="O292" s="1" t="n">
        <v>1</v>
      </c>
      <c r="P292" s="1" t="n">
        <v>1</v>
      </c>
      <c r="Q292" s="1" t="n">
        <v>0.85</v>
      </c>
      <c r="R292" s="1" t="n">
        <v>1.15</v>
      </c>
      <c r="S292" s="1" t="n">
        <v>1.1</v>
      </c>
      <c r="T292" s="1" t="n">
        <v>9.5</v>
      </c>
      <c r="U292" s="1" t="n">
        <v>-7.9</v>
      </c>
      <c r="V292" s="1" t="n">
        <v>1620.9</v>
      </c>
      <c r="W292" s="1" t="n">
        <v>1515.2</v>
      </c>
    </row>
    <row r="293" customFormat="false" ht="15" hidden="false" customHeight="false" outlineLevel="0" collapsed="false">
      <c r="A293" s="1" t="n">
        <v>292</v>
      </c>
      <c r="B293" s="31" t="s">
        <v>1810</v>
      </c>
      <c r="C293" s="1" t="s">
        <v>32</v>
      </c>
      <c r="D293" s="1" t="s">
        <v>195</v>
      </c>
      <c r="E293" s="1" t="s">
        <v>185</v>
      </c>
      <c r="F293" s="1" t="n">
        <v>1</v>
      </c>
      <c r="G293" s="1" t="n">
        <v>1</v>
      </c>
      <c r="H293" s="35" t="s">
        <v>239</v>
      </c>
      <c r="I293" s="1" t="n">
        <v>0</v>
      </c>
      <c r="J293" s="1" t="n">
        <v>1734.4</v>
      </c>
      <c r="K293" s="1" t="n">
        <v>1626.8</v>
      </c>
      <c r="L293" s="33" t="n">
        <v>0.582</v>
      </c>
      <c r="M293" s="1" t="n">
        <v>23.6</v>
      </c>
      <c r="N293" s="1" t="n">
        <v>1</v>
      </c>
      <c r="O293" s="1" t="n">
        <v>0.9</v>
      </c>
      <c r="P293" s="1" t="n">
        <v>1</v>
      </c>
      <c r="Q293" s="1" t="n">
        <v>1.15</v>
      </c>
      <c r="R293" s="1" t="n">
        <v>1</v>
      </c>
      <c r="S293" s="1" t="n">
        <v>0.5</v>
      </c>
      <c r="T293" s="1" t="n">
        <v>-1.7</v>
      </c>
      <c r="U293" s="1" t="n">
        <v>2.2</v>
      </c>
      <c r="V293" s="1" t="n">
        <v>1732.7</v>
      </c>
      <c r="W293" s="1" t="n">
        <v>1629</v>
      </c>
    </row>
    <row r="294" customFormat="false" ht="15" hidden="false" customHeight="false" outlineLevel="0" collapsed="false">
      <c r="A294" s="1" t="n">
        <v>293</v>
      </c>
      <c r="B294" s="31" t="s">
        <v>1811</v>
      </c>
      <c r="C294" s="1" t="s">
        <v>29</v>
      </c>
      <c r="D294" s="1" t="s">
        <v>121</v>
      </c>
      <c r="E294" s="1" t="s">
        <v>202</v>
      </c>
      <c r="F294" s="1" t="n">
        <v>2</v>
      </c>
      <c r="G294" s="1" t="n">
        <v>0</v>
      </c>
      <c r="H294" s="34" t="s">
        <v>242</v>
      </c>
      <c r="I294" s="1" t="n">
        <v>2</v>
      </c>
      <c r="J294" s="1" t="n">
        <v>1545.3</v>
      </c>
      <c r="K294" s="1" t="n">
        <v>1493.1</v>
      </c>
      <c r="L294" s="33" t="n">
        <v>0.503</v>
      </c>
      <c r="M294" s="1" t="n">
        <v>22.6</v>
      </c>
      <c r="N294" s="1" t="n">
        <v>0.93</v>
      </c>
      <c r="O294" s="1" t="n">
        <v>1</v>
      </c>
      <c r="P294" s="1" t="n">
        <v>1.15</v>
      </c>
      <c r="Q294" s="1" t="n">
        <v>1</v>
      </c>
      <c r="R294" s="1" t="n">
        <v>1.15</v>
      </c>
      <c r="S294" s="1" t="n">
        <v>1.2</v>
      </c>
      <c r="T294" s="1" t="n">
        <v>17.2</v>
      </c>
      <c r="U294" s="1" t="n">
        <v>-10.1</v>
      </c>
      <c r="V294" s="1" t="n">
        <v>1562.5</v>
      </c>
      <c r="W294" s="1" t="n">
        <v>1482.9</v>
      </c>
    </row>
    <row r="295" customFormat="false" ht="15" hidden="false" customHeight="false" outlineLevel="0" collapsed="false">
      <c r="A295" s="1" t="n">
        <v>294</v>
      </c>
      <c r="B295" s="31" t="s">
        <v>1811</v>
      </c>
      <c r="C295" s="1" t="s">
        <v>29</v>
      </c>
      <c r="D295" s="1" t="s">
        <v>130</v>
      </c>
      <c r="E295" s="1" t="s">
        <v>137</v>
      </c>
      <c r="F295" s="1" t="n">
        <v>2</v>
      </c>
      <c r="G295" s="1" t="n">
        <v>0</v>
      </c>
      <c r="H295" s="34" t="s">
        <v>242</v>
      </c>
      <c r="I295" s="1" t="n">
        <v>2</v>
      </c>
      <c r="J295" s="1" t="n">
        <v>1735.5</v>
      </c>
      <c r="K295" s="1" t="n">
        <v>1533.2</v>
      </c>
      <c r="L295" s="33" t="n">
        <v>0.706</v>
      </c>
      <c r="M295" s="1" t="n">
        <v>17.8</v>
      </c>
      <c r="N295" s="1" t="n">
        <v>0.75</v>
      </c>
      <c r="O295" s="1" t="n">
        <v>1</v>
      </c>
      <c r="P295" s="1" t="n">
        <v>1.15</v>
      </c>
      <c r="Q295" s="1" t="n">
        <v>1.1</v>
      </c>
      <c r="R295" s="1" t="n">
        <v>1.15</v>
      </c>
      <c r="S295" s="1" t="n">
        <v>1.2</v>
      </c>
      <c r="T295" s="1" t="n">
        <v>10.7</v>
      </c>
      <c r="U295" s="1" t="n">
        <v>-4.1</v>
      </c>
      <c r="V295" s="1" t="n">
        <v>1746.3</v>
      </c>
      <c r="W295" s="1" t="n">
        <v>1529.1</v>
      </c>
    </row>
    <row r="296" customFormat="false" ht="15" hidden="false" customHeight="false" outlineLevel="0" collapsed="false">
      <c r="A296" s="1" t="n">
        <v>295</v>
      </c>
      <c r="B296" s="31" t="s">
        <v>1812</v>
      </c>
      <c r="C296" s="1" t="s">
        <v>30</v>
      </c>
      <c r="D296" s="1" t="s">
        <v>117</v>
      </c>
      <c r="E296" s="1" t="s">
        <v>151</v>
      </c>
      <c r="F296" s="1" t="n">
        <v>2</v>
      </c>
      <c r="G296" s="1" t="n">
        <v>1</v>
      </c>
      <c r="H296" s="34" t="s">
        <v>242</v>
      </c>
      <c r="I296" s="1" t="n">
        <v>1</v>
      </c>
      <c r="J296" s="1" t="n">
        <v>1452.9</v>
      </c>
      <c r="K296" s="1" t="n">
        <v>1588.5</v>
      </c>
      <c r="L296" s="33" t="n">
        <v>0.256</v>
      </c>
      <c r="M296" s="1" t="n">
        <v>26.1</v>
      </c>
      <c r="N296" s="1" t="n">
        <v>1.34</v>
      </c>
      <c r="O296" s="1" t="n">
        <v>1</v>
      </c>
      <c r="P296" s="1" t="n">
        <v>1</v>
      </c>
      <c r="Q296" s="1" t="n">
        <v>1</v>
      </c>
      <c r="R296" s="1" t="n">
        <v>1</v>
      </c>
      <c r="S296" s="1" t="n">
        <v>1.1</v>
      </c>
      <c r="T296" s="1" t="n">
        <v>22.6</v>
      </c>
      <c r="U296" s="1" t="n">
        <v>-18.9</v>
      </c>
      <c r="V296" s="1" t="n">
        <v>1475.5</v>
      </c>
      <c r="W296" s="1" t="n">
        <v>1569.6</v>
      </c>
    </row>
    <row r="297" customFormat="false" ht="15" hidden="false" customHeight="false" outlineLevel="0" collapsed="false">
      <c r="A297" s="1" t="n">
        <v>296</v>
      </c>
      <c r="B297" s="31" t="s">
        <v>1813</v>
      </c>
      <c r="C297" s="1" t="s">
        <v>33</v>
      </c>
      <c r="D297" s="1" t="s">
        <v>204</v>
      </c>
      <c r="E297" s="1" t="s">
        <v>135</v>
      </c>
      <c r="F297" s="1" t="n">
        <v>0</v>
      </c>
      <c r="G297" s="1" t="n">
        <v>3</v>
      </c>
      <c r="H297" s="32" t="s">
        <v>246</v>
      </c>
      <c r="I297" s="1" t="n">
        <v>3</v>
      </c>
      <c r="J297" s="1" t="n">
        <v>1389.4</v>
      </c>
      <c r="K297" s="1" t="n">
        <v>1696.3</v>
      </c>
      <c r="L297" s="33" t="n">
        <v>0.114</v>
      </c>
      <c r="M297" s="1" t="n">
        <v>23</v>
      </c>
      <c r="N297" s="1" t="n">
        <v>0.62</v>
      </c>
      <c r="O297" s="1" t="n">
        <v>1.35</v>
      </c>
      <c r="P297" s="1" t="n">
        <v>1.3</v>
      </c>
      <c r="Q297" s="1" t="n">
        <v>0.85</v>
      </c>
      <c r="R297" s="1" t="n">
        <v>0.95</v>
      </c>
      <c r="S297" s="1" t="n">
        <v>0</v>
      </c>
      <c r="T297" s="1" t="n">
        <v>-2</v>
      </c>
      <c r="U297" s="1" t="n">
        <v>11.8</v>
      </c>
      <c r="V297" s="1" t="n">
        <v>1387.4</v>
      </c>
      <c r="W297" s="1" t="n">
        <v>1708.2</v>
      </c>
    </row>
    <row r="298" customFormat="false" ht="15" hidden="false" customHeight="false" outlineLevel="0" collapsed="false">
      <c r="A298" s="1" t="n">
        <v>297</v>
      </c>
      <c r="B298" s="31" t="s">
        <v>1814</v>
      </c>
      <c r="C298" s="1" t="s">
        <v>31</v>
      </c>
      <c r="D298" s="1" t="s">
        <v>19</v>
      </c>
      <c r="E298" s="1" t="s">
        <v>210</v>
      </c>
      <c r="F298" s="1" t="n">
        <v>4</v>
      </c>
      <c r="G298" s="1" t="n">
        <v>1</v>
      </c>
      <c r="H298" s="34" t="s">
        <v>242</v>
      </c>
      <c r="I298" s="1" t="n">
        <v>3</v>
      </c>
      <c r="J298" s="1" t="n">
        <v>1723.9</v>
      </c>
      <c r="K298" s="1" t="n">
        <v>1456.5</v>
      </c>
      <c r="L298" s="33" t="n">
        <v>0.778</v>
      </c>
      <c r="M298" s="1" t="n">
        <v>17.7</v>
      </c>
      <c r="N298" s="1" t="n">
        <v>0.67</v>
      </c>
      <c r="O298" s="1" t="n">
        <v>1</v>
      </c>
      <c r="P298" s="1" t="n">
        <v>1.3</v>
      </c>
      <c r="Q298" s="1" t="n">
        <v>1.1</v>
      </c>
      <c r="R298" s="1" t="n">
        <v>1</v>
      </c>
      <c r="S298" s="1" t="n">
        <v>1.3</v>
      </c>
      <c r="T298" s="1" t="n">
        <v>9.9</v>
      </c>
      <c r="U298" s="1" t="n">
        <v>-3.7</v>
      </c>
      <c r="V298" s="1" t="n">
        <v>1733.9</v>
      </c>
      <c r="W298" s="1" t="n">
        <v>1452.9</v>
      </c>
    </row>
    <row r="299" customFormat="false" ht="15" hidden="false" customHeight="false" outlineLevel="0" collapsed="false">
      <c r="A299" s="1" t="n">
        <v>298</v>
      </c>
      <c r="B299" s="31" t="s">
        <v>1815</v>
      </c>
      <c r="C299" s="1" t="s">
        <v>32</v>
      </c>
      <c r="D299" s="1" t="s">
        <v>196</v>
      </c>
      <c r="E299" s="1" t="s">
        <v>15</v>
      </c>
      <c r="F299" s="1" t="n">
        <v>0</v>
      </c>
      <c r="G299" s="1" t="n">
        <v>3</v>
      </c>
      <c r="H299" s="32" t="s">
        <v>246</v>
      </c>
      <c r="I299" s="1" t="n">
        <v>3</v>
      </c>
      <c r="J299" s="1" t="n">
        <v>1661.9</v>
      </c>
      <c r="K299" s="1" t="n">
        <v>1855.8</v>
      </c>
      <c r="L299" s="33" t="n">
        <v>0.197</v>
      </c>
      <c r="M299" s="1" t="n">
        <v>31.4</v>
      </c>
      <c r="N299" s="1" t="n">
        <v>0.76</v>
      </c>
      <c r="O299" s="1" t="n">
        <v>1.35</v>
      </c>
      <c r="P299" s="1" t="n">
        <v>1.3</v>
      </c>
      <c r="Q299" s="1" t="n">
        <v>1.1</v>
      </c>
      <c r="R299" s="1" t="n">
        <v>0.95</v>
      </c>
      <c r="S299" s="1" t="n">
        <v>0</v>
      </c>
      <c r="T299" s="1" t="n">
        <v>-5.5</v>
      </c>
      <c r="U299" s="1" t="n">
        <v>17.4</v>
      </c>
      <c r="V299" s="1" t="n">
        <v>1656.4</v>
      </c>
      <c r="W299" s="1" t="n">
        <v>1873.2</v>
      </c>
    </row>
    <row r="300" customFormat="false" ht="15" hidden="false" customHeight="false" outlineLevel="0" collapsed="false">
      <c r="A300" s="1" t="n">
        <v>299</v>
      </c>
      <c r="B300" s="31" t="s">
        <v>1815</v>
      </c>
      <c r="C300" s="1" t="s">
        <v>30</v>
      </c>
      <c r="D300" s="1" t="s">
        <v>114</v>
      </c>
      <c r="E300" s="1" t="s">
        <v>173</v>
      </c>
      <c r="F300" s="1" t="n">
        <v>2</v>
      </c>
      <c r="G300" s="1" t="n">
        <v>1</v>
      </c>
      <c r="H300" s="34" t="s">
        <v>242</v>
      </c>
      <c r="I300" s="1" t="n">
        <v>1</v>
      </c>
      <c r="J300" s="1" t="n">
        <v>1649.7</v>
      </c>
      <c r="K300" s="1" t="n">
        <v>1521.2</v>
      </c>
      <c r="L300" s="33" t="n">
        <v>0.611</v>
      </c>
      <c r="M300" s="1" t="n">
        <v>13.9</v>
      </c>
      <c r="N300" s="1" t="n">
        <v>0.84</v>
      </c>
      <c r="O300" s="1" t="n">
        <v>1</v>
      </c>
      <c r="P300" s="1" t="n">
        <v>1</v>
      </c>
      <c r="Q300" s="1" t="n">
        <v>0.85</v>
      </c>
      <c r="R300" s="1" t="n">
        <v>1</v>
      </c>
      <c r="S300" s="1" t="n">
        <v>1.1</v>
      </c>
      <c r="T300" s="1" t="n">
        <v>7</v>
      </c>
      <c r="U300" s="1" t="n">
        <v>-5.3</v>
      </c>
      <c r="V300" s="1" t="n">
        <v>1656.7</v>
      </c>
      <c r="W300" s="1" t="n">
        <v>1515.9</v>
      </c>
    </row>
    <row r="301" customFormat="false" ht="15" hidden="false" customHeight="false" outlineLevel="0" collapsed="false">
      <c r="A301" s="1" t="n">
        <v>300</v>
      </c>
      <c r="B301" s="31" t="s">
        <v>1815</v>
      </c>
      <c r="C301" s="1" t="s">
        <v>29</v>
      </c>
      <c r="D301" s="1" t="s">
        <v>162</v>
      </c>
      <c r="E301" s="1" t="s">
        <v>21</v>
      </c>
      <c r="F301" s="1" t="n">
        <v>2</v>
      </c>
      <c r="G301" s="1" t="n">
        <v>1</v>
      </c>
      <c r="H301" s="34" t="s">
        <v>242</v>
      </c>
      <c r="I301" s="1" t="n">
        <v>1</v>
      </c>
      <c r="J301" s="1" t="n">
        <v>1656.9</v>
      </c>
      <c r="K301" s="1" t="n">
        <v>1751.3</v>
      </c>
      <c r="L301" s="33" t="n">
        <v>0.303</v>
      </c>
      <c r="M301" s="1" t="n">
        <v>25.9</v>
      </c>
      <c r="N301" s="1" t="n">
        <v>1.24</v>
      </c>
      <c r="O301" s="1" t="n">
        <v>1</v>
      </c>
      <c r="P301" s="1" t="n">
        <v>1</v>
      </c>
      <c r="Q301" s="1" t="n">
        <v>1</v>
      </c>
      <c r="R301" s="1" t="n">
        <v>1</v>
      </c>
      <c r="S301" s="1" t="n">
        <v>1.1</v>
      </c>
      <c r="T301" s="1" t="n">
        <v>19.7</v>
      </c>
      <c r="U301" s="1" t="n">
        <v>-18.8</v>
      </c>
      <c r="V301" s="1" t="n">
        <v>1676.6</v>
      </c>
      <c r="W301" s="1" t="n">
        <v>1732.5</v>
      </c>
    </row>
    <row r="302" customFormat="false" ht="15" hidden="false" customHeight="false" outlineLevel="0" collapsed="false">
      <c r="A302" s="1" t="n">
        <v>301</v>
      </c>
      <c r="B302" s="31" t="s">
        <v>1816</v>
      </c>
      <c r="C302" s="1" t="s">
        <v>33</v>
      </c>
      <c r="D302" s="1" t="s">
        <v>134</v>
      </c>
      <c r="E302" s="1" t="s">
        <v>159</v>
      </c>
      <c r="F302" s="1" t="n">
        <v>0</v>
      </c>
      <c r="G302" s="1" t="n">
        <v>0</v>
      </c>
      <c r="H302" s="35" t="s">
        <v>239</v>
      </c>
      <c r="I302" s="1" t="n">
        <v>0</v>
      </c>
      <c r="J302" s="1" t="n">
        <v>1588.1</v>
      </c>
      <c r="K302" s="1" t="n">
        <v>1534.7</v>
      </c>
      <c r="L302" s="33" t="n">
        <v>0.505</v>
      </c>
      <c r="M302" s="1" t="n">
        <v>19.1</v>
      </c>
      <c r="N302" s="1" t="n">
        <v>1</v>
      </c>
      <c r="O302" s="1" t="n">
        <v>0.9</v>
      </c>
      <c r="P302" s="1" t="n">
        <v>1</v>
      </c>
      <c r="Q302" s="1" t="n">
        <v>0.85</v>
      </c>
      <c r="R302" s="1" t="n">
        <v>1</v>
      </c>
      <c r="S302" s="1" t="n">
        <v>0.5</v>
      </c>
      <c r="T302" s="1" t="n">
        <v>-0.1</v>
      </c>
      <c r="U302" s="1" t="n">
        <v>0.1</v>
      </c>
      <c r="V302" s="1" t="n">
        <v>1588.1</v>
      </c>
      <c r="W302" s="1" t="n">
        <v>1534.8</v>
      </c>
    </row>
    <row r="303" customFormat="false" ht="15" hidden="false" customHeight="false" outlineLevel="0" collapsed="false">
      <c r="A303" s="1" t="n">
        <v>302</v>
      </c>
      <c r="B303" s="31" t="s">
        <v>1817</v>
      </c>
      <c r="C303" s="1" t="s">
        <v>31</v>
      </c>
      <c r="D303" s="1" t="s">
        <v>24</v>
      </c>
      <c r="E303" s="1" t="s">
        <v>178</v>
      </c>
      <c r="F303" s="1" t="n">
        <v>1</v>
      </c>
      <c r="G303" s="1" t="n">
        <v>1</v>
      </c>
      <c r="H303" s="35" t="s">
        <v>239</v>
      </c>
      <c r="I303" s="1" t="n">
        <v>0</v>
      </c>
      <c r="J303" s="1" t="n">
        <v>1720.2</v>
      </c>
      <c r="K303" s="1" t="n">
        <v>1629.2</v>
      </c>
      <c r="L303" s="33" t="n">
        <v>0.559</v>
      </c>
      <c r="M303" s="1" t="n">
        <v>20.5</v>
      </c>
      <c r="N303" s="1" t="n">
        <v>1</v>
      </c>
      <c r="O303" s="1" t="n">
        <v>0.9</v>
      </c>
      <c r="P303" s="1" t="n">
        <v>1</v>
      </c>
      <c r="Q303" s="1" t="n">
        <v>1</v>
      </c>
      <c r="R303" s="1" t="n">
        <v>1</v>
      </c>
      <c r="S303" s="1" t="n">
        <v>0.5</v>
      </c>
      <c r="T303" s="1" t="n">
        <v>-1.1</v>
      </c>
      <c r="U303" s="1" t="n">
        <v>1.3</v>
      </c>
      <c r="V303" s="1" t="n">
        <v>1719.1</v>
      </c>
      <c r="W303" s="1" t="n">
        <v>1630.5</v>
      </c>
    </row>
    <row r="304" customFormat="false" ht="15" hidden="false" customHeight="false" outlineLevel="0" collapsed="false">
      <c r="A304" s="1" t="n">
        <v>303</v>
      </c>
      <c r="B304" s="31" t="s">
        <v>1818</v>
      </c>
      <c r="C304" s="1" t="s">
        <v>30</v>
      </c>
      <c r="D304" s="1" t="s">
        <v>18</v>
      </c>
      <c r="E304" s="1" t="s">
        <v>181</v>
      </c>
      <c r="F304" s="1" t="n">
        <v>3</v>
      </c>
      <c r="G304" s="1" t="n">
        <v>1</v>
      </c>
      <c r="H304" s="34" t="s">
        <v>242</v>
      </c>
      <c r="I304" s="1" t="n">
        <v>2</v>
      </c>
      <c r="J304" s="1" t="n">
        <v>1763.2</v>
      </c>
      <c r="K304" s="1" t="n">
        <v>1730.3</v>
      </c>
      <c r="L304" s="33" t="n">
        <v>0.475</v>
      </c>
      <c r="M304" s="1" t="n">
        <v>24.2</v>
      </c>
      <c r="N304" s="1" t="n">
        <v>0.96</v>
      </c>
      <c r="O304" s="1" t="n">
        <v>1</v>
      </c>
      <c r="P304" s="1" t="n">
        <v>1.15</v>
      </c>
      <c r="Q304" s="1" t="n">
        <v>1.15</v>
      </c>
      <c r="R304" s="1" t="n">
        <v>1</v>
      </c>
      <c r="S304" s="1" t="n">
        <v>1.2</v>
      </c>
      <c r="T304" s="1" t="n">
        <v>18.4</v>
      </c>
      <c r="U304" s="1" t="n">
        <v>-12.1</v>
      </c>
      <c r="V304" s="1" t="n">
        <v>1781.5</v>
      </c>
      <c r="W304" s="1" t="n">
        <v>1718.3</v>
      </c>
    </row>
    <row r="305" customFormat="false" ht="15" hidden="false" customHeight="false" outlineLevel="0" collapsed="false">
      <c r="A305" s="1" t="n">
        <v>304</v>
      </c>
      <c r="B305" s="31" t="s">
        <v>1819</v>
      </c>
      <c r="C305" s="1" t="s">
        <v>33</v>
      </c>
      <c r="D305" s="1" t="s">
        <v>154</v>
      </c>
      <c r="E305" s="1" t="s">
        <v>157</v>
      </c>
      <c r="F305" s="1" t="n">
        <v>1</v>
      </c>
      <c r="G305" s="1" t="n">
        <v>2</v>
      </c>
      <c r="H305" s="32" t="s">
        <v>246</v>
      </c>
      <c r="I305" s="1" t="n">
        <v>1</v>
      </c>
      <c r="J305" s="1" t="n">
        <v>1568.4</v>
      </c>
      <c r="K305" s="1" t="n">
        <v>1650.9</v>
      </c>
      <c r="L305" s="33" t="n">
        <v>0.318</v>
      </c>
      <c r="M305" s="1" t="n">
        <v>23.1</v>
      </c>
      <c r="N305" s="1" t="n">
        <v>0.9</v>
      </c>
      <c r="O305" s="1" t="n">
        <v>1.35</v>
      </c>
      <c r="P305" s="1" t="n">
        <v>1</v>
      </c>
      <c r="Q305" s="1" t="n">
        <v>0.85</v>
      </c>
      <c r="R305" s="1" t="n">
        <v>0.95</v>
      </c>
      <c r="S305" s="1" t="n">
        <v>0</v>
      </c>
      <c r="T305" s="1" t="n">
        <v>-6.2</v>
      </c>
      <c r="U305" s="1" t="n">
        <v>11.1</v>
      </c>
      <c r="V305" s="1" t="n">
        <v>1562.2</v>
      </c>
      <c r="W305" s="1" t="n">
        <v>1662.1</v>
      </c>
    </row>
    <row r="306" customFormat="false" ht="15" hidden="false" customHeight="false" outlineLevel="0" collapsed="false">
      <c r="A306" s="1" t="n">
        <v>305</v>
      </c>
      <c r="B306" s="31" t="s">
        <v>1820</v>
      </c>
      <c r="C306" s="1" t="s">
        <v>31</v>
      </c>
      <c r="D306" s="1" t="s">
        <v>165</v>
      </c>
      <c r="E306" s="1" t="s">
        <v>168</v>
      </c>
      <c r="F306" s="1"/>
      <c r="G306" s="1"/>
      <c r="H306" s="1"/>
      <c r="I306" s="1"/>
      <c r="J306" s="1" t="n">
        <v>1515.1</v>
      </c>
      <c r="K306" s="1" t="n">
        <v>1534.8</v>
      </c>
      <c r="L306" s="33"/>
      <c r="M306" s="1"/>
      <c r="N306" s="1"/>
      <c r="O306" s="1"/>
      <c r="P306" s="1"/>
      <c r="Q306" s="1"/>
      <c r="R306" s="1"/>
      <c r="S306" s="1"/>
      <c r="T306" s="1"/>
      <c r="U306" s="1"/>
      <c r="V306" s="1" t="n">
        <v>1515.1</v>
      </c>
      <c r="W306" s="1" t="n">
        <v>1534.8</v>
      </c>
    </row>
    <row r="307" customFormat="false" ht="15" hidden="false" customHeight="false" outlineLevel="0" collapsed="false">
      <c r="A307" s="1" t="n">
        <v>306</v>
      </c>
      <c r="B307" s="31" t="s">
        <v>1821</v>
      </c>
      <c r="C307" s="1" t="s">
        <v>30</v>
      </c>
      <c r="D307" s="1" t="s">
        <v>119</v>
      </c>
      <c r="E307" s="1" t="s">
        <v>208</v>
      </c>
      <c r="F307" s="1"/>
      <c r="G307" s="1"/>
      <c r="H307" s="1"/>
      <c r="I307" s="1"/>
      <c r="J307" s="1" t="n">
        <v>1552.4</v>
      </c>
      <c r="K307" s="1" t="n">
        <v>1474.1</v>
      </c>
      <c r="L307" s="33"/>
      <c r="M307" s="1"/>
      <c r="N307" s="1"/>
      <c r="O307" s="1"/>
      <c r="P307" s="1"/>
      <c r="Q307" s="1"/>
      <c r="R307" s="1"/>
      <c r="S307" s="1"/>
      <c r="T307" s="1"/>
      <c r="U307" s="1"/>
      <c r="V307" s="1" t="n">
        <v>1552.4</v>
      </c>
      <c r="W307" s="1" t="n">
        <v>1474.1</v>
      </c>
    </row>
    <row r="308" customFormat="false" ht="15" hidden="false" customHeight="false" outlineLevel="0" collapsed="false">
      <c r="A308" s="1" t="n">
        <v>307</v>
      </c>
      <c r="B308" s="31" t="s">
        <v>1822</v>
      </c>
      <c r="C308" s="1" t="s">
        <v>29</v>
      </c>
      <c r="D308" s="1" t="s">
        <v>131</v>
      </c>
      <c r="E308" s="1" t="s">
        <v>129</v>
      </c>
      <c r="F308" s="1"/>
      <c r="G308" s="1"/>
      <c r="H308" s="1"/>
      <c r="I308" s="1"/>
      <c r="J308" s="1" t="n">
        <v>1518.3</v>
      </c>
      <c r="K308" s="1" t="n">
        <v>1663.3</v>
      </c>
      <c r="L308" s="33"/>
      <c r="M308" s="1"/>
      <c r="N308" s="1"/>
      <c r="O308" s="1"/>
      <c r="P308" s="1"/>
      <c r="Q308" s="1"/>
      <c r="R308" s="1"/>
      <c r="S308" s="1"/>
      <c r="T308" s="1"/>
      <c r="U308" s="1"/>
      <c r="V308" s="1" t="n">
        <v>1518.3</v>
      </c>
      <c r="W308" s="1" t="n">
        <v>1663.3</v>
      </c>
    </row>
    <row r="309" customFormat="false" ht="15" hidden="false" customHeight="false" outlineLevel="0" collapsed="false">
      <c r="A309" s="1" t="n">
        <v>308</v>
      </c>
      <c r="B309" s="31" t="s">
        <v>1822</v>
      </c>
      <c r="C309" s="1" t="s">
        <v>29</v>
      </c>
      <c r="D309" s="1" t="s">
        <v>132</v>
      </c>
      <c r="E309" s="1" t="s">
        <v>126</v>
      </c>
      <c r="F309" s="1"/>
      <c r="G309" s="1"/>
      <c r="H309" s="1"/>
      <c r="I309" s="1"/>
      <c r="J309" s="1" t="n">
        <v>1647.5</v>
      </c>
      <c r="K309" s="1" t="n">
        <v>1566.6</v>
      </c>
      <c r="L309" s="33"/>
      <c r="M309" s="1"/>
      <c r="N309" s="1"/>
      <c r="O309" s="1"/>
      <c r="P309" s="1"/>
      <c r="Q309" s="1"/>
      <c r="R309" s="1"/>
      <c r="S309" s="1"/>
      <c r="T309" s="1"/>
      <c r="U309" s="1"/>
      <c r="V309" s="1" t="n">
        <v>1647.5</v>
      </c>
      <c r="W309" s="1" t="n">
        <v>1566.6</v>
      </c>
    </row>
    <row r="310" customFormat="false" ht="15" hidden="false" customHeight="false" outlineLevel="0" collapsed="false">
      <c r="A310" s="1" t="n">
        <v>309</v>
      </c>
      <c r="B310" s="31" t="s">
        <v>1822</v>
      </c>
      <c r="C310" s="1" t="s">
        <v>31</v>
      </c>
      <c r="D310" s="1" t="s">
        <v>140</v>
      </c>
      <c r="E310" s="1" t="s">
        <v>20</v>
      </c>
      <c r="F310" s="1"/>
      <c r="G310" s="1"/>
      <c r="H310" s="1"/>
      <c r="I310" s="1"/>
      <c r="J310" s="1" t="n">
        <v>1598.2</v>
      </c>
      <c r="K310" s="1" t="n">
        <v>1733.7</v>
      </c>
      <c r="L310" s="33"/>
      <c r="M310" s="1"/>
      <c r="N310" s="1"/>
      <c r="O310" s="1"/>
      <c r="P310" s="1"/>
      <c r="Q310" s="1"/>
      <c r="R310" s="1"/>
      <c r="S310" s="1"/>
      <c r="T310" s="1"/>
      <c r="U310" s="1"/>
      <c r="V310" s="1" t="n">
        <v>1598.2</v>
      </c>
      <c r="W310" s="1" t="n">
        <v>1733.7</v>
      </c>
    </row>
    <row r="311" customFormat="false" ht="15" hidden="false" customHeight="false" outlineLevel="0" collapsed="false">
      <c r="A311" s="1" t="n">
        <v>310</v>
      </c>
      <c r="B311" s="31" t="s">
        <v>1822</v>
      </c>
      <c r="C311" s="1" t="s">
        <v>29</v>
      </c>
      <c r="D311" s="1" t="s">
        <v>128</v>
      </c>
      <c r="E311" s="1" t="s">
        <v>153</v>
      </c>
      <c r="F311" s="1"/>
      <c r="G311" s="1"/>
      <c r="H311" s="1"/>
      <c r="I311" s="1"/>
      <c r="J311" s="1" t="n">
        <v>1623.4</v>
      </c>
      <c r="K311" s="1" t="n">
        <v>1686.3</v>
      </c>
      <c r="L311" s="33"/>
      <c r="M311" s="1"/>
      <c r="N311" s="1"/>
      <c r="O311" s="1"/>
      <c r="P311" s="1"/>
      <c r="Q311" s="1"/>
      <c r="R311" s="1"/>
      <c r="S311" s="1"/>
      <c r="T311" s="1"/>
      <c r="U311" s="1"/>
      <c r="V311" s="1" t="n">
        <v>1623.4</v>
      </c>
      <c r="W311" s="1" t="n">
        <v>1686.3</v>
      </c>
    </row>
    <row r="312" customFormat="false" ht="15" hidden="false" customHeight="false" outlineLevel="0" collapsed="false">
      <c r="A312" s="1" t="n">
        <v>311</v>
      </c>
      <c r="B312" s="31" t="s">
        <v>1822</v>
      </c>
      <c r="C312" s="1" t="s">
        <v>31</v>
      </c>
      <c r="D312" s="1" t="s">
        <v>164</v>
      </c>
      <c r="E312" s="1" t="s">
        <v>213</v>
      </c>
      <c r="F312" s="1"/>
      <c r="G312" s="1"/>
      <c r="H312" s="1"/>
      <c r="I312" s="1"/>
      <c r="J312" s="1" t="n">
        <v>1618.5</v>
      </c>
      <c r="K312" s="1" t="n">
        <v>1404</v>
      </c>
      <c r="L312" s="33"/>
      <c r="M312" s="1"/>
      <c r="N312" s="1"/>
      <c r="O312" s="1"/>
      <c r="P312" s="1"/>
      <c r="Q312" s="1"/>
      <c r="R312" s="1"/>
      <c r="S312" s="1"/>
      <c r="T312" s="1"/>
      <c r="U312" s="1"/>
      <c r="V312" s="1" t="n">
        <v>1618.5</v>
      </c>
      <c r="W312" s="1" t="n">
        <v>1404</v>
      </c>
    </row>
    <row r="313" customFormat="false" ht="15" hidden="false" customHeight="false" outlineLevel="0" collapsed="false">
      <c r="A313" s="1" t="n">
        <v>312</v>
      </c>
      <c r="B313" s="31" t="s">
        <v>1822</v>
      </c>
      <c r="C313" s="1" t="s">
        <v>33</v>
      </c>
      <c r="D313" s="1" t="s">
        <v>172</v>
      </c>
      <c r="E313" s="1" t="s">
        <v>158</v>
      </c>
      <c r="F313" s="1"/>
      <c r="G313" s="1"/>
      <c r="H313" s="1"/>
      <c r="I313" s="1"/>
      <c r="J313" s="1" t="n">
        <v>1687.2</v>
      </c>
      <c r="K313" s="1" t="n">
        <v>1581.6</v>
      </c>
      <c r="L313" s="33"/>
      <c r="M313" s="1"/>
      <c r="N313" s="1"/>
      <c r="O313" s="1"/>
      <c r="P313" s="1"/>
      <c r="Q313" s="1"/>
      <c r="R313" s="1"/>
      <c r="S313" s="1"/>
      <c r="T313" s="1"/>
      <c r="U313" s="1"/>
      <c r="V313" s="1" t="n">
        <v>1687.2</v>
      </c>
      <c r="W313" s="1" t="n">
        <v>1581.6</v>
      </c>
    </row>
    <row r="314" customFormat="false" ht="15" hidden="false" customHeight="false" outlineLevel="0" collapsed="false">
      <c r="A314" s="1" t="n">
        <v>313</v>
      </c>
      <c r="B314" s="31" t="s">
        <v>1822</v>
      </c>
      <c r="C314" s="1" t="s">
        <v>29</v>
      </c>
      <c r="D314" s="1" t="s">
        <v>138</v>
      </c>
      <c r="E314" s="1" t="s">
        <v>201</v>
      </c>
      <c r="F314" s="1"/>
      <c r="G314" s="1"/>
      <c r="H314" s="1"/>
      <c r="I314" s="1"/>
      <c r="J314" s="1" t="n">
        <v>1645.6</v>
      </c>
      <c r="K314" s="1" t="n">
        <v>1410.7</v>
      </c>
      <c r="L314" s="33"/>
      <c r="M314" s="1"/>
      <c r="N314" s="1"/>
      <c r="O314" s="1"/>
      <c r="P314" s="1"/>
      <c r="Q314" s="1"/>
      <c r="R314" s="1"/>
      <c r="S314" s="1"/>
      <c r="T314" s="1"/>
      <c r="U314" s="1"/>
      <c r="V314" s="1" t="n">
        <v>1645.6</v>
      </c>
      <c r="W314" s="1" t="n">
        <v>1410.7</v>
      </c>
    </row>
    <row r="315" customFormat="false" ht="15" hidden="false" customHeight="false" outlineLevel="0" collapsed="false">
      <c r="A315" s="1" t="n">
        <v>314</v>
      </c>
      <c r="B315" s="31" t="s">
        <v>1823</v>
      </c>
      <c r="C315" s="1" t="s">
        <v>32</v>
      </c>
      <c r="D315" s="1" t="s">
        <v>190</v>
      </c>
      <c r="E315" s="1" t="s">
        <v>199</v>
      </c>
      <c r="F315" s="1"/>
      <c r="G315" s="1"/>
      <c r="H315" s="1"/>
      <c r="I315" s="1"/>
      <c r="J315" s="1" t="n">
        <v>1611.9</v>
      </c>
      <c r="K315" s="1" t="n">
        <v>1487.5</v>
      </c>
      <c r="L315" s="33"/>
      <c r="M315" s="1"/>
      <c r="N315" s="1"/>
      <c r="O315" s="1"/>
      <c r="P315" s="1"/>
      <c r="Q315" s="1"/>
      <c r="R315" s="1"/>
      <c r="S315" s="1"/>
      <c r="T315" s="1"/>
      <c r="U315" s="1"/>
      <c r="V315" s="1" t="n">
        <v>1611.9</v>
      </c>
      <c r="W315" s="1" t="n">
        <v>1487.5</v>
      </c>
    </row>
    <row r="316" customFormat="false" ht="15" hidden="false" customHeight="false" outlineLevel="0" collapsed="false">
      <c r="A316" s="1" t="n">
        <v>315</v>
      </c>
      <c r="B316" s="31" t="s">
        <v>1824</v>
      </c>
      <c r="C316" s="1" t="s">
        <v>30</v>
      </c>
      <c r="D316" s="1" t="s">
        <v>124</v>
      </c>
      <c r="E316" s="1" t="s">
        <v>16</v>
      </c>
      <c r="F316" s="1"/>
      <c r="G316" s="1"/>
      <c r="H316" s="1"/>
      <c r="I316" s="1"/>
      <c r="J316" s="1" t="n">
        <v>1555.1</v>
      </c>
      <c r="K316" s="1" t="n">
        <v>1837.9</v>
      </c>
      <c r="L316" s="33"/>
      <c r="M316" s="1"/>
      <c r="N316" s="1"/>
      <c r="O316" s="1"/>
      <c r="P316" s="1"/>
      <c r="Q316" s="1"/>
      <c r="R316" s="1"/>
      <c r="S316" s="1"/>
      <c r="T316" s="1"/>
      <c r="U316" s="1"/>
      <c r="V316" s="1" t="n">
        <v>1555.1</v>
      </c>
      <c r="W316" s="1" t="n">
        <v>1837.9</v>
      </c>
    </row>
    <row r="317" customFormat="false" ht="15" hidden="false" customHeight="false" outlineLevel="0" collapsed="false">
      <c r="A317" s="1" t="n">
        <v>316</v>
      </c>
      <c r="B317" s="31" t="s">
        <v>1825</v>
      </c>
      <c r="C317" s="1" t="s">
        <v>33</v>
      </c>
      <c r="D317" s="1" t="s">
        <v>120</v>
      </c>
      <c r="E317" s="1" t="s">
        <v>171</v>
      </c>
      <c r="F317" s="1"/>
      <c r="G317" s="1"/>
      <c r="H317" s="1"/>
      <c r="I317" s="1"/>
      <c r="J317" s="1" t="n">
        <v>1527.4</v>
      </c>
      <c r="K317" s="1" t="n">
        <v>1583.2</v>
      </c>
      <c r="L317" s="33"/>
      <c r="M317" s="1"/>
      <c r="N317" s="1"/>
      <c r="O317" s="1"/>
      <c r="P317" s="1"/>
      <c r="Q317" s="1"/>
      <c r="R317" s="1"/>
      <c r="S317" s="1"/>
      <c r="T317" s="1"/>
      <c r="U317" s="1"/>
      <c r="V317" s="1" t="n">
        <v>1527.4</v>
      </c>
      <c r="W317" s="1" t="n">
        <v>1583.2</v>
      </c>
    </row>
    <row r="318" customFormat="false" ht="15" hidden="false" customHeight="false" outlineLevel="0" collapsed="false">
      <c r="A318" s="1" t="n">
        <v>317</v>
      </c>
      <c r="B318" s="31" t="s">
        <v>1825</v>
      </c>
      <c r="C318" s="1" t="s">
        <v>33</v>
      </c>
      <c r="D318" s="1" t="s">
        <v>161</v>
      </c>
      <c r="E318" s="1" t="s">
        <v>156</v>
      </c>
      <c r="F318" s="1"/>
      <c r="G318" s="1"/>
      <c r="H318" s="1"/>
      <c r="I318" s="1"/>
      <c r="J318" s="1" t="n">
        <v>1653.6</v>
      </c>
      <c r="K318" s="1" t="n">
        <v>1506.9</v>
      </c>
      <c r="L318" s="33"/>
      <c r="M318" s="1"/>
      <c r="N318" s="1"/>
      <c r="O318" s="1"/>
      <c r="P318" s="1"/>
      <c r="Q318" s="1"/>
      <c r="R318" s="1"/>
      <c r="S318" s="1"/>
      <c r="T318" s="1"/>
      <c r="U318" s="1"/>
      <c r="V318" s="1" t="n">
        <v>1653.6</v>
      </c>
      <c r="W318" s="1" t="n">
        <v>1506.9</v>
      </c>
    </row>
    <row r="319" customFormat="false" ht="15" hidden="false" customHeight="false" outlineLevel="0" collapsed="false">
      <c r="A319" s="1" t="n">
        <v>318</v>
      </c>
      <c r="B319" s="31" t="s">
        <v>1825</v>
      </c>
      <c r="C319" s="1" t="s">
        <v>33</v>
      </c>
      <c r="D319" s="1" t="s">
        <v>149</v>
      </c>
      <c r="E319" s="1" t="s">
        <v>155</v>
      </c>
      <c r="F319" s="1"/>
      <c r="G319" s="1"/>
      <c r="H319" s="1"/>
      <c r="I319" s="1"/>
      <c r="J319" s="1" t="n">
        <v>1642.4</v>
      </c>
      <c r="K319" s="1" t="n">
        <v>1625</v>
      </c>
      <c r="L319" s="33"/>
      <c r="M319" s="1"/>
      <c r="N319" s="1"/>
      <c r="O319" s="1"/>
      <c r="P319" s="1"/>
      <c r="Q319" s="1"/>
      <c r="R319" s="1"/>
      <c r="S319" s="1"/>
      <c r="T319" s="1"/>
      <c r="U319" s="1"/>
      <c r="V319" s="1" t="n">
        <v>1642.4</v>
      </c>
      <c r="W319" s="1" t="n">
        <v>1625</v>
      </c>
    </row>
    <row r="320" customFormat="false" ht="15" hidden="false" customHeight="false" outlineLevel="0" collapsed="false">
      <c r="A320" s="1" t="n">
        <v>319</v>
      </c>
      <c r="B320" s="31" t="s">
        <v>1826</v>
      </c>
      <c r="C320" s="1" t="s">
        <v>32</v>
      </c>
      <c r="D320" s="1" t="s">
        <v>212</v>
      </c>
      <c r="E320" s="1" t="s">
        <v>187</v>
      </c>
      <c r="F320" s="1"/>
      <c r="G320" s="1"/>
      <c r="H320" s="1"/>
      <c r="I320" s="1"/>
      <c r="J320" s="1" t="n">
        <v>1416.3</v>
      </c>
      <c r="K320" s="1" t="n">
        <v>1591.1</v>
      </c>
      <c r="L320" s="33"/>
      <c r="M320" s="1"/>
      <c r="N320" s="1"/>
      <c r="O320" s="1"/>
      <c r="P320" s="1"/>
      <c r="Q320" s="1"/>
      <c r="R320" s="1"/>
      <c r="S320" s="1"/>
      <c r="T320" s="1"/>
      <c r="U320" s="1"/>
      <c r="V320" s="1" t="n">
        <v>1416.3</v>
      </c>
      <c r="W320" s="1" t="n">
        <v>1591.1</v>
      </c>
    </row>
    <row r="321" customFormat="false" ht="15" hidden="false" customHeight="false" outlineLevel="0" collapsed="false">
      <c r="A321" s="1" t="n">
        <v>320</v>
      </c>
      <c r="B321" s="31" t="s">
        <v>1826</v>
      </c>
      <c r="C321" s="1" t="s">
        <v>29</v>
      </c>
      <c r="D321" s="1" t="s">
        <v>152</v>
      </c>
      <c r="E321" s="1" t="s">
        <v>23</v>
      </c>
      <c r="F321" s="1"/>
      <c r="G321" s="1"/>
      <c r="H321" s="1"/>
      <c r="I321" s="1"/>
      <c r="J321" s="1" t="n">
        <v>1600.3</v>
      </c>
      <c r="K321" s="1" t="n">
        <v>1722.1</v>
      </c>
      <c r="L321" s="33"/>
      <c r="M321" s="1"/>
      <c r="N321" s="1"/>
      <c r="O321" s="1"/>
      <c r="P321" s="1"/>
      <c r="Q321" s="1"/>
      <c r="R321" s="1"/>
      <c r="S321" s="1"/>
      <c r="T321" s="1"/>
      <c r="U321" s="1"/>
      <c r="V321" s="1" t="n">
        <v>1600.3</v>
      </c>
      <c r="W321" s="1" t="n">
        <v>1722.1</v>
      </c>
    </row>
    <row r="322" customFormat="false" ht="15" hidden="false" customHeight="false" outlineLevel="0" collapsed="false">
      <c r="A322" s="1" t="n">
        <v>321</v>
      </c>
      <c r="B322" s="31" t="s">
        <v>1827</v>
      </c>
      <c r="C322" s="1" t="s">
        <v>31</v>
      </c>
      <c r="D322" s="1" t="s">
        <v>22</v>
      </c>
      <c r="E322" s="1" t="s">
        <v>136</v>
      </c>
      <c r="F322" s="1"/>
      <c r="G322" s="1"/>
      <c r="H322" s="1"/>
      <c r="I322" s="1"/>
      <c r="J322" s="1" t="n">
        <v>1733.4</v>
      </c>
      <c r="K322" s="1" t="n">
        <v>1522.3</v>
      </c>
      <c r="L322" s="33"/>
      <c r="M322" s="1"/>
      <c r="N322" s="1"/>
      <c r="O322" s="1"/>
      <c r="P322" s="1"/>
      <c r="Q322" s="1"/>
      <c r="R322" s="1"/>
      <c r="S322" s="1"/>
      <c r="T322" s="1"/>
      <c r="U322" s="1"/>
      <c r="V322" s="1" t="n">
        <v>1733.4</v>
      </c>
      <c r="W322" s="1" t="n">
        <v>1522.3</v>
      </c>
    </row>
    <row r="323" customFormat="false" ht="15" hidden="false" customHeight="false" outlineLevel="0" collapsed="false">
      <c r="A323" s="1" t="n">
        <v>322</v>
      </c>
      <c r="B323" s="31" t="s">
        <v>1828</v>
      </c>
      <c r="C323" s="1" t="s">
        <v>30</v>
      </c>
      <c r="D323" s="1" t="s">
        <v>176</v>
      </c>
      <c r="E323" s="1" t="s">
        <v>116</v>
      </c>
      <c r="F323" s="1"/>
      <c r="G323" s="1"/>
      <c r="H323" s="1"/>
      <c r="I323" s="1"/>
      <c r="J323" s="1" t="n">
        <v>1594</v>
      </c>
      <c r="K323" s="1" t="n">
        <v>1642.8</v>
      </c>
      <c r="L323" s="33"/>
      <c r="M323" s="1"/>
      <c r="N323" s="1"/>
      <c r="O323" s="1"/>
      <c r="P323" s="1"/>
      <c r="Q323" s="1"/>
      <c r="R323" s="1"/>
      <c r="S323" s="1"/>
      <c r="T323" s="1"/>
      <c r="U323" s="1"/>
      <c r="V323" s="1" t="n">
        <v>1594</v>
      </c>
      <c r="W323" s="1" t="n">
        <v>1642.8</v>
      </c>
    </row>
    <row r="324" customFormat="false" ht="15" hidden="false" customHeight="false" outlineLevel="0" collapsed="false">
      <c r="A324" s="1" t="n">
        <v>323</v>
      </c>
      <c r="B324" s="31" t="s">
        <v>1828</v>
      </c>
      <c r="C324" s="1" t="s">
        <v>30</v>
      </c>
      <c r="D324" s="1" t="s">
        <v>166</v>
      </c>
      <c r="E324" s="1" t="s">
        <v>167</v>
      </c>
      <c r="F324" s="1"/>
      <c r="G324" s="1"/>
      <c r="H324" s="1"/>
      <c r="I324" s="1"/>
      <c r="J324" s="1" t="n">
        <v>1508.7</v>
      </c>
      <c r="K324" s="1" t="n">
        <v>1556.6</v>
      </c>
      <c r="L324" s="33"/>
      <c r="M324" s="1"/>
      <c r="N324" s="1"/>
      <c r="O324" s="1"/>
      <c r="P324" s="1"/>
      <c r="Q324" s="1"/>
      <c r="R324" s="1"/>
      <c r="S324" s="1"/>
      <c r="T324" s="1"/>
      <c r="U324" s="1"/>
      <c r="V324" s="1" t="n">
        <v>1508.7</v>
      </c>
      <c r="W324" s="1" t="n">
        <v>1556.6</v>
      </c>
    </row>
    <row r="325" customFormat="false" ht="15" hidden="false" customHeight="false" outlineLevel="0" collapsed="false">
      <c r="A325" s="1" t="n">
        <v>324</v>
      </c>
      <c r="B325" s="31" t="s">
        <v>1829</v>
      </c>
      <c r="C325" s="1" t="s">
        <v>32</v>
      </c>
      <c r="D325" s="1" t="s">
        <v>183</v>
      </c>
      <c r="E325" s="1" t="s">
        <v>189</v>
      </c>
      <c r="F325" s="1"/>
      <c r="G325" s="1"/>
      <c r="H325" s="1"/>
      <c r="I325" s="1"/>
      <c r="J325" s="1" t="n">
        <v>1513.1</v>
      </c>
      <c r="K325" s="1" t="n">
        <v>1614</v>
      </c>
      <c r="L325" s="33"/>
      <c r="M325" s="1"/>
      <c r="N325" s="1"/>
      <c r="O325" s="1"/>
      <c r="P325" s="1"/>
      <c r="Q325" s="1"/>
      <c r="R325" s="1"/>
      <c r="S325" s="1"/>
      <c r="T325" s="1"/>
      <c r="U325" s="1"/>
      <c r="V325" s="1" t="n">
        <v>1513.1</v>
      </c>
      <c r="W325" s="1" t="n">
        <v>1614</v>
      </c>
    </row>
    <row r="326" customFormat="false" ht="15" hidden="false" customHeight="false" outlineLevel="0" collapsed="false">
      <c r="A326" s="1" t="n">
        <v>325</v>
      </c>
      <c r="B326" s="31" t="s">
        <v>1830</v>
      </c>
      <c r="C326" s="1" t="s">
        <v>31</v>
      </c>
      <c r="D326" s="1" t="s">
        <v>177</v>
      </c>
      <c r="E326" s="1" t="s">
        <v>145</v>
      </c>
      <c r="F326" s="1"/>
      <c r="G326" s="1"/>
      <c r="H326" s="1"/>
      <c r="I326" s="1"/>
      <c r="J326" s="1" t="n">
        <v>1695</v>
      </c>
      <c r="K326" s="1" t="n">
        <v>1691.6</v>
      </c>
      <c r="L326" s="33"/>
      <c r="M326" s="1"/>
      <c r="N326" s="1"/>
      <c r="O326" s="1"/>
      <c r="P326" s="1"/>
      <c r="Q326" s="1"/>
      <c r="R326" s="1"/>
      <c r="S326" s="1"/>
      <c r="T326" s="1"/>
      <c r="U326" s="1"/>
      <c r="V326" s="1" t="n">
        <v>1695</v>
      </c>
      <c r="W326" s="1" t="n">
        <v>1691.6</v>
      </c>
    </row>
    <row r="327" customFormat="false" ht="15" hidden="false" customHeight="false" outlineLevel="0" collapsed="false">
      <c r="A327" s="1" t="n">
        <v>326</v>
      </c>
      <c r="B327" s="31" t="s">
        <v>1830</v>
      </c>
      <c r="C327" s="1" t="s">
        <v>33</v>
      </c>
      <c r="D327" s="1" t="s">
        <v>144</v>
      </c>
      <c r="E327" s="1" t="s">
        <v>17</v>
      </c>
      <c r="F327" s="1"/>
      <c r="G327" s="1"/>
      <c r="H327" s="1"/>
      <c r="I327" s="1"/>
      <c r="J327" s="1" t="n">
        <v>1642</v>
      </c>
      <c r="K327" s="1" t="n">
        <v>1804.8</v>
      </c>
      <c r="L327" s="33"/>
      <c r="M327" s="1"/>
      <c r="N327" s="1"/>
      <c r="O327" s="1"/>
      <c r="P327" s="1"/>
      <c r="Q327" s="1"/>
      <c r="R327" s="1"/>
      <c r="S327" s="1"/>
      <c r="T327" s="1"/>
      <c r="U327" s="1"/>
      <c r="V327" s="1" t="n">
        <v>1642</v>
      </c>
      <c r="W327" s="1" t="n">
        <v>1804.8</v>
      </c>
    </row>
    <row r="328" customFormat="false" ht="15" hidden="false" customHeight="false" outlineLevel="0" collapsed="false">
      <c r="A328" s="1" t="n">
        <v>327</v>
      </c>
      <c r="B328" s="31" t="s">
        <v>1831</v>
      </c>
      <c r="C328" s="1" t="s">
        <v>30</v>
      </c>
      <c r="D328" s="1" t="s">
        <v>118</v>
      </c>
      <c r="E328" s="1" t="s">
        <v>182</v>
      </c>
      <c r="F328" s="1"/>
      <c r="G328" s="1"/>
      <c r="H328" s="1"/>
      <c r="I328" s="1"/>
      <c r="J328" s="1" t="n">
        <v>1559.9</v>
      </c>
      <c r="K328" s="1" t="n">
        <v>1723.7</v>
      </c>
      <c r="L328" s="33"/>
      <c r="M328" s="1"/>
      <c r="N328" s="1"/>
      <c r="O328" s="1"/>
      <c r="P328" s="1"/>
      <c r="Q328" s="1"/>
      <c r="R328" s="1"/>
      <c r="S328" s="1"/>
      <c r="T328" s="1"/>
      <c r="U328" s="1"/>
      <c r="V328" s="1" t="n">
        <v>1559.9</v>
      </c>
      <c r="W328" s="1" t="n">
        <v>1723.7</v>
      </c>
    </row>
    <row r="329" customFormat="false" ht="15" hidden="false" customHeight="false" outlineLevel="0" collapsed="false">
      <c r="A329" s="1" t="n">
        <v>328</v>
      </c>
      <c r="B329" s="31" t="s">
        <v>1832</v>
      </c>
      <c r="C329" s="1" t="s">
        <v>32</v>
      </c>
      <c r="D329" s="1" t="s">
        <v>188</v>
      </c>
      <c r="E329" s="1" t="s">
        <v>183</v>
      </c>
      <c r="F329" s="1"/>
      <c r="G329" s="1"/>
      <c r="H329" s="1"/>
      <c r="I329" s="1"/>
      <c r="J329" s="1" t="n">
        <v>1549.2</v>
      </c>
      <c r="K329" s="1" t="n">
        <v>1513.1</v>
      </c>
      <c r="L329" s="33"/>
      <c r="M329" s="1"/>
      <c r="N329" s="1"/>
      <c r="O329" s="1"/>
      <c r="P329" s="1"/>
      <c r="Q329" s="1"/>
      <c r="R329" s="1"/>
      <c r="S329" s="1"/>
      <c r="T329" s="1"/>
      <c r="U329" s="1"/>
      <c r="V329" s="1" t="n">
        <v>1549.2</v>
      </c>
      <c r="W329" s="1" t="n">
        <v>1513.1</v>
      </c>
    </row>
    <row r="330" customFormat="false" ht="15" hidden="false" customHeight="false" outlineLevel="0" collapsed="false">
      <c r="A330" s="1" t="n">
        <v>329</v>
      </c>
      <c r="B330" s="31" t="s">
        <v>1833</v>
      </c>
      <c r="C330" s="1" t="s">
        <v>33</v>
      </c>
      <c r="D330" s="1" t="s">
        <v>17</v>
      </c>
      <c r="E330" s="1" t="s">
        <v>161</v>
      </c>
      <c r="F330" s="1"/>
      <c r="G330" s="1"/>
      <c r="H330" s="1"/>
      <c r="I330" s="1"/>
      <c r="J330" s="1" t="n">
        <v>1804.8</v>
      </c>
      <c r="K330" s="1" t="n">
        <v>1653.6</v>
      </c>
      <c r="L330" s="33"/>
      <c r="M330" s="1"/>
      <c r="N330" s="1"/>
      <c r="O330" s="1"/>
      <c r="P330" s="1"/>
      <c r="Q330" s="1"/>
      <c r="R330" s="1"/>
      <c r="S330" s="1"/>
      <c r="T330" s="1"/>
      <c r="U330" s="1"/>
      <c r="V330" s="1" t="n">
        <v>1804.8</v>
      </c>
      <c r="W330" s="1" t="n">
        <v>1653.6</v>
      </c>
    </row>
    <row r="331" customFormat="false" ht="15" hidden="false" customHeight="false" outlineLevel="0" collapsed="false">
      <c r="A331" s="1" t="n">
        <v>330</v>
      </c>
      <c r="B331" s="31" t="s">
        <v>1834</v>
      </c>
      <c r="C331" s="1" t="s">
        <v>30</v>
      </c>
      <c r="D331" s="1" t="s">
        <v>200</v>
      </c>
      <c r="E331" s="1" t="s">
        <v>176</v>
      </c>
      <c r="F331" s="1"/>
      <c r="G331" s="1"/>
      <c r="H331" s="1"/>
      <c r="I331" s="1"/>
      <c r="J331" s="1" t="n">
        <v>1421.9</v>
      </c>
      <c r="K331" s="1" t="n">
        <v>1594</v>
      </c>
      <c r="L331" s="33"/>
      <c r="M331" s="1"/>
      <c r="N331" s="1"/>
      <c r="O331" s="1"/>
      <c r="P331" s="1"/>
      <c r="Q331" s="1"/>
      <c r="R331" s="1"/>
      <c r="S331" s="1"/>
      <c r="T331" s="1"/>
      <c r="U331" s="1"/>
      <c r="V331" s="1" t="n">
        <v>1421.9</v>
      </c>
      <c r="W331" s="1" t="n">
        <v>1594</v>
      </c>
    </row>
    <row r="332" customFormat="false" ht="15" hidden="false" customHeight="false" outlineLevel="0" collapsed="false">
      <c r="A332" s="1" t="n">
        <v>331</v>
      </c>
      <c r="B332" s="31" t="s">
        <v>1835</v>
      </c>
      <c r="C332" s="1" t="s">
        <v>29</v>
      </c>
      <c r="D332" s="1" t="s">
        <v>126</v>
      </c>
      <c r="E332" s="1" t="s">
        <v>162</v>
      </c>
      <c r="F332" s="1"/>
      <c r="G332" s="1"/>
      <c r="H332" s="1"/>
      <c r="I332" s="1"/>
      <c r="J332" s="1" t="n">
        <v>1566.6</v>
      </c>
      <c r="K332" s="1" t="n">
        <v>1676.6</v>
      </c>
      <c r="L332" s="33"/>
      <c r="M332" s="1"/>
      <c r="N332" s="1"/>
      <c r="O332" s="1"/>
      <c r="P332" s="1"/>
      <c r="Q332" s="1"/>
      <c r="R332" s="1"/>
      <c r="S332" s="1"/>
      <c r="T332" s="1"/>
      <c r="U332" s="1"/>
      <c r="V332" s="1" t="n">
        <v>1566.6</v>
      </c>
      <c r="W332" s="1" t="n">
        <v>1676.6</v>
      </c>
    </row>
    <row r="333" customFormat="false" ht="15" hidden="false" customHeight="false" outlineLevel="0" collapsed="false">
      <c r="A333" s="1" t="n">
        <v>332</v>
      </c>
      <c r="B333" s="31" t="s">
        <v>1836</v>
      </c>
      <c r="C333" s="1" t="s">
        <v>30</v>
      </c>
      <c r="D333" s="1" t="s">
        <v>124</v>
      </c>
      <c r="E333" s="1" t="s">
        <v>173</v>
      </c>
      <c r="F333" s="1"/>
      <c r="G333" s="1"/>
      <c r="H333" s="1"/>
      <c r="I333" s="1"/>
      <c r="J333" s="1" t="n">
        <v>1555.1</v>
      </c>
      <c r="K333" s="1" t="n">
        <v>1515.9</v>
      </c>
      <c r="L333" s="33"/>
      <c r="M333" s="1"/>
      <c r="N333" s="1"/>
      <c r="O333" s="1"/>
      <c r="P333" s="1"/>
      <c r="Q333" s="1"/>
      <c r="R333" s="1"/>
      <c r="S333" s="1"/>
      <c r="T333" s="1"/>
      <c r="U333" s="1"/>
      <c r="V333" s="1" t="n">
        <v>1555.1</v>
      </c>
      <c r="W333" s="1" t="n">
        <v>1515.9</v>
      </c>
    </row>
    <row r="334" customFormat="false" ht="15" hidden="false" customHeight="false" outlineLevel="0" collapsed="false">
      <c r="A334" s="1" t="n">
        <v>333</v>
      </c>
      <c r="B334" s="31" t="s">
        <v>1837</v>
      </c>
      <c r="C334" s="1" t="s">
        <v>31</v>
      </c>
      <c r="D334" s="1" t="s">
        <v>213</v>
      </c>
      <c r="E334" s="1" t="s">
        <v>163</v>
      </c>
      <c r="F334" s="1"/>
      <c r="G334" s="1"/>
      <c r="H334" s="1"/>
      <c r="I334" s="1"/>
      <c r="J334" s="1" t="n">
        <v>1404</v>
      </c>
      <c r="K334" s="1" t="n">
        <v>1477.1</v>
      </c>
      <c r="L334" s="33"/>
      <c r="M334" s="1"/>
      <c r="N334" s="1"/>
      <c r="O334" s="1"/>
      <c r="P334" s="1"/>
      <c r="Q334" s="1"/>
      <c r="R334" s="1"/>
      <c r="S334" s="1"/>
      <c r="T334" s="1"/>
      <c r="U334" s="1"/>
      <c r="V334" s="1" t="n">
        <v>1404</v>
      </c>
      <c r="W334" s="1" t="n">
        <v>1477.1</v>
      </c>
    </row>
    <row r="335" customFormat="false" ht="15" hidden="false" customHeight="false" outlineLevel="0" collapsed="false">
      <c r="A335" s="1" t="n">
        <v>334</v>
      </c>
      <c r="B335" s="31" t="s">
        <v>1837</v>
      </c>
      <c r="C335" s="1" t="s">
        <v>31</v>
      </c>
      <c r="D335" s="1" t="s">
        <v>174</v>
      </c>
      <c r="E335" s="1" t="s">
        <v>209</v>
      </c>
      <c r="F335" s="1"/>
      <c r="G335" s="1"/>
      <c r="H335" s="1"/>
      <c r="I335" s="1"/>
      <c r="J335" s="1" t="n">
        <v>1501.9</v>
      </c>
      <c r="K335" s="1" t="n">
        <v>1462.6</v>
      </c>
      <c r="L335" s="33"/>
      <c r="M335" s="1"/>
      <c r="N335" s="1"/>
      <c r="O335" s="1"/>
      <c r="P335" s="1"/>
      <c r="Q335" s="1"/>
      <c r="R335" s="1"/>
      <c r="S335" s="1"/>
      <c r="T335" s="1"/>
      <c r="U335" s="1"/>
      <c r="V335" s="1" t="n">
        <v>1501.9</v>
      </c>
      <c r="W335" s="1" t="n">
        <v>1462.6</v>
      </c>
    </row>
    <row r="336" customFormat="false" ht="15" hidden="false" customHeight="false" outlineLevel="0" collapsed="false">
      <c r="A336" s="1" t="n">
        <v>335</v>
      </c>
      <c r="B336" s="31" t="s">
        <v>1838</v>
      </c>
      <c r="C336" s="1" t="s">
        <v>32</v>
      </c>
      <c r="D336" s="1" t="s">
        <v>211</v>
      </c>
      <c r="E336" s="1" t="s">
        <v>191</v>
      </c>
      <c r="F336" s="1"/>
      <c r="G336" s="1"/>
      <c r="H336" s="1"/>
      <c r="I336" s="1"/>
      <c r="J336" s="1" t="n">
        <v>1489</v>
      </c>
      <c r="K336" s="1" t="n">
        <v>1541</v>
      </c>
      <c r="L336" s="33"/>
      <c r="M336" s="1"/>
      <c r="N336" s="1"/>
      <c r="O336" s="1"/>
      <c r="P336" s="1"/>
      <c r="Q336" s="1"/>
      <c r="R336" s="1"/>
      <c r="S336" s="1"/>
      <c r="T336" s="1"/>
      <c r="U336" s="1"/>
      <c r="V336" s="1" t="n">
        <v>1489</v>
      </c>
      <c r="W336" s="1" t="n">
        <v>1541</v>
      </c>
    </row>
    <row r="337" customFormat="false" ht="15" hidden="false" customHeight="false" outlineLevel="0" collapsed="false">
      <c r="A337" s="1" t="n">
        <v>336</v>
      </c>
      <c r="B337" s="31" t="s">
        <v>1838</v>
      </c>
      <c r="C337" s="1" t="s">
        <v>32</v>
      </c>
      <c r="D337" s="1" t="s">
        <v>187</v>
      </c>
      <c r="E337" s="1" t="s">
        <v>184</v>
      </c>
      <c r="F337" s="1"/>
      <c r="G337" s="1"/>
      <c r="H337" s="1"/>
      <c r="I337" s="1"/>
      <c r="J337" s="1" t="n">
        <v>1591.1</v>
      </c>
      <c r="K337" s="1" t="n">
        <v>1696</v>
      </c>
      <c r="L337" s="33"/>
      <c r="M337" s="1"/>
      <c r="N337" s="1"/>
      <c r="O337" s="1"/>
      <c r="P337" s="1"/>
      <c r="Q337" s="1"/>
      <c r="R337" s="1"/>
      <c r="S337" s="1"/>
      <c r="T337" s="1"/>
      <c r="U337" s="1"/>
      <c r="V337" s="1" t="n">
        <v>1591.1</v>
      </c>
      <c r="W337" s="1" t="n">
        <v>1696</v>
      </c>
    </row>
    <row r="338" customFormat="false" ht="15" hidden="false" customHeight="false" outlineLevel="0" collapsed="false">
      <c r="A338" s="1" t="n">
        <v>337</v>
      </c>
      <c r="B338" s="31" t="s">
        <v>1838</v>
      </c>
      <c r="C338" s="1" t="s">
        <v>32</v>
      </c>
      <c r="D338" s="1" t="s">
        <v>199</v>
      </c>
      <c r="E338" s="1" t="s">
        <v>192</v>
      </c>
      <c r="F338" s="1"/>
      <c r="G338" s="1"/>
      <c r="H338" s="1"/>
      <c r="I338" s="1"/>
      <c r="J338" s="1" t="n">
        <v>1487.5</v>
      </c>
      <c r="K338" s="1" t="n">
        <v>1620.9</v>
      </c>
      <c r="L338" s="33"/>
      <c r="M338" s="1"/>
      <c r="N338" s="1"/>
      <c r="O338" s="1"/>
      <c r="P338" s="1"/>
      <c r="Q338" s="1"/>
      <c r="R338" s="1"/>
      <c r="S338" s="1"/>
      <c r="T338" s="1"/>
      <c r="U338" s="1"/>
      <c r="V338" s="1" t="n">
        <v>1487.5</v>
      </c>
      <c r="W338" s="1" t="n">
        <v>1620.9</v>
      </c>
    </row>
    <row r="339" customFormat="false" ht="15" hidden="false" customHeight="false" outlineLevel="0" collapsed="false">
      <c r="A339" s="1" t="n">
        <v>338</v>
      </c>
      <c r="B339" s="31" t="s">
        <v>1838</v>
      </c>
      <c r="C339" s="1" t="s">
        <v>32</v>
      </c>
      <c r="D339" s="1" t="s">
        <v>197</v>
      </c>
      <c r="E339" s="1" t="s">
        <v>190</v>
      </c>
      <c r="F339" s="1"/>
      <c r="G339" s="1"/>
      <c r="H339" s="1"/>
      <c r="I339" s="1"/>
      <c r="J339" s="1" t="n">
        <v>1535.5</v>
      </c>
      <c r="K339" s="1" t="n">
        <v>1611.9</v>
      </c>
      <c r="L339" s="33"/>
      <c r="M339" s="1"/>
      <c r="N339" s="1"/>
      <c r="O339" s="1"/>
      <c r="P339" s="1"/>
      <c r="Q339" s="1"/>
      <c r="R339" s="1"/>
      <c r="S339" s="1"/>
      <c r="T339" s="1"/>
      <c r="U339" s="1"/>
      <c r="V339" s="1" t="n">
        <v>1535.5</v>
      </c>
      <c r="W339" s="1" t="n">
        <v>1611.9</v>
      </c>
    </row>
    <row r="340" customFormat="false" ht="15" hidden="false" customHeight="false" outlineLevel="0" collapsed="false">
      <c r="A340" s="1" t="n">
        <v>339</v>
      </c>
      <c r="B340" s="31" t="s">
        <v>1838</v>
      </c>
      <c r="C340" s="1" t="s">
        <v>32</v>
      </c>
      <c r="D340" s="1" t="s">
        <v>185</v>
      </c>
      <c r="E340" s="1" t="s">
        <v>212</v>
      </c>
      <c r="F340" s="1"/>
      <c r="G340" s="1"/>
      <c r="H340" s="1"/>
      <c r="I340" s="1"/>
      <c r="J340" s="1" t="n">
        <v>1629</v>
      </c>
      <c r="K340" s="1" t="n">
        <v>1416.3</v>
      </c>
      <c r="L340" s="33"/>
      <c r="M340" s="1"/>
      <c r="N340" s="1"/>
      <c r="O340" s="1"/>
      <c r="P340" s="1"/>
      <c r="Q340" s="1"/>
      <c r="R340" s="1"/>
      <c r="S340" s="1"/>
      <c r="T340" s="1"/>
      <c r="U340" s="1"/>
      <c r="V340" s="1" t="n">
        <v>1629</v>
      </c>
      <c r="W340" s="1" t="n">
        <v>1416.3</v>
      </c>
    </row>
    <row r="341" customFormat="false" ht="15" hidden="false" customHeight="false" outlineLevel="0" collapsed="false">
      <c r="A341" s="1" t="n">
        <v>340</v>
      </c>
      <c r="B341" s="31" t="s">
        <v>1839</v>
      </c>
      <c r="C341" s="1" t="s">
        <v>29</v>
      </c>
      <c r="D341" s="1" t="s">
        <v>23</v>
      </c>
      <c r="E341" s="1" t="s">
        <v>128</v>
      </c>
      <c r="F341" s="1"/>
      <c r="G341" s="1"/>
      <c r="H341" s="1"/>
      <c r="I341" s="1"/>
      <c r="J341" s="1" t="n">
        <v>1722.1</v>
      </c>
      <c r="K341" s="1" t="n">
        <v>1623.4</v>
      </c>
      <c r="L341" s="33"/>
      <c r="M341" s="1"/>
      <c r="N341" s="1"/>
      <c r="O341" s="1"/>
      <c r="P341" s="1"/>
      <c r="Q341" s="1"/>
      <c r="R341" s="1"/>
      <c r="S341" s="1"/>
      <c r="T341" s="1"/>
      <c r="U341" s="1"/>
      <c r="V341" s="1" t="n">
        <v>1722.1</v>
      </c>
      <c r="W341" s="1" t="n">
        <v>1623.4</v>
      </c>
    </row>
    <row r="342" customFormat="false" ht="15" hidden="false" customHeight="false" outlineLevel="0" collapsed="false">
      <c r="A342" s="1" t="n">
        <v>341</v>
      </c>
      <c r="B342" s="31" t="s">
        <v>1839</v>
      </c>
      <c r="C342" s="1" t="s">
        <v>29</v>
      </c>
      <c r="D342" s="1" t="s">
        <v>201</v>
      </c>
      <c r="E342" s="1" t="s">
        <v>207</v>
      </c>
      <c r="F342" s="1"/>
      <c r="G342" s="1"/>
      <c r="H342" s="1"/>
      <c r="I342" s="1"/>
      <c r="J342" s="1" t="n">
        <v>1410.7</v>
      </c>
      <c r="K342" s="1" t="n">
        <v>1461.1</v>
      </c>
      <c r="L342" s="33"/>
      <c r="M342" s="1"/>
      <c r="N342" s="1"/>
      <c r="O342" s="1"/>
      <c r="P342" s="1"/>
      <c r="Q342" s="1"/>
      <c r="R342" s="1"/>
      <c r="S342" s="1"/>
      <c r="T342" s="1"/>
      <c r="U342" s="1"/>
      <c r="V342" s="1" t="n">
        <v>1410.7</v>
      </c>
      <c r="W342" s="1" t="n">
        <v>1461.1</v>
      </c>
    </row>
    <row r="343" customFormat="false" ht="15" hidden="false" customHeight="false" outlineLevel="0" collapsed="false">
      <c r="A343" s="1" t="n">
        <v>342</v>
      </c>
      <c r="B343" s="31" t="s">
        <v>1839</v>
      </c>
      <c r="C343" s="1" t="s">
        <v>29</v>
      </c>
      <c r="D343" s="1" t="s">
        <v>153</v>
      </c>
      <c r="E343" s="1" t="s">
        <v>127</v>
      </c>
      <c r="F343" s="1"/>
      <c r="G343" s="1"/>
      <c r="H343" s="1"/>
      <c r="I343" s="1"/>
      <c r="J343" s="1" t="n">
        <v>1686.3</v>
      </c>
      <c r="K343" s="1" t="n">
        <v>1653.9</v>
      </c>
      <c r="L343" s="33"/>
      <c r="M343" s="1"/>
      <c r="N343" s="1"/>
      <c r="O343" s="1"/>
      <c r="P343" s="1"/>
      <c r="Q343" s="1"/>
      <c r="R343" s="1"/>
      <c r="S343" s="1"/>
      <c r="T343" s="1"/>
      <c r="U343" s="1"/>
      <c r="V343" s="1" t="n">
        <v>1686.3</v>
      </c>
      <c r="W343" s="1" t="n">
        <v>1653.9</v>
      </c>
    </row>
    <row r="344" customFormat="false" ht="15" hidden="false" customHeight="false" outlineLevel="0" collapsed="false">
      <c r="A344" s="1" t="n">
        <v>343</v>
      </c>
      <c r="B344" s="31" t="s">
        <v>1839</v>
      </c>
      <c r="C344" s="1" t="s">
        <v>29</v>
      </c>
      <c r="D344" s="1" t="s">
        <v>129</v>
      </c>
      <c r="E344" s="1" t="s">
        <v>132</v>
      </c>
      <c r="F344" s="1"/>
      <c r="G344" s="1"/>
      <c r="H344" s="1"/>
      <c r="I344" s="1"/>
      <c r="J344" s="1" t="n">
        <v>1663.3</v>
      </c>
      <c r="K344" s="1" t="n">
        <v>1647.5</v>
      </c>
      <c r="L344" s="33"/>
      <c r="M344" s="1"/>
      <c r="N344" s="1"/>
      <c r="O344" s="1"/>
      <c r="P344" s="1"/>
      <c r="Q344" s="1"/>
      <c r="R344" s="1"/>
      <c r="S344" s="1"/>
      <c r="T344" s="1"/>
      <c r="U344" s="1"/>
      <c r="V344" s="1" t="n">
        <v>1663.3</v>
      </c>
      <c r="W344" s="1" t="n">
        <v>1647.5</v>
      </c>
    </row>
    <row r="345" customFormat="false" ht="15" hidden="false" customHeight="false" outlineLevel="0" collapsed="false">
      <c r="A345" s="1" t="n">
        <v>344</v>
      </c>
      <c r="B345" s="31" t="s">
        <v>1839</v>
      </c>
      <c r="C345" s="1" t="s">
        <v>29</v>
      </c>
      <c r="D345" s="1" t="s">
        <v>202</v>
      </c>
      <c r="E345" s="1" t="s">
        <v>131</v>
      </c>
      <c r="F345" s="1"/>
      <c r="G345" s="1"/>
      <c r="H345" s="1"/>
      <c r="I345" s="1"/>
      <c r="J345" s="1" t="n">
        <v>1482.9</v>
      </c>
      <c r="K345" s="1" t="n">
        <v>1518.3</v>
      </c>
      <c r="L345" s="33"/>
      <c r="M345" s="1"/>
      <c r="N345" s="1"/>
      <c r="O345" s="1"/>
      <c r="P345" s="1"/>
      <c r="Q345" s="1"/>
      <c r="R345" s="1"/>
      <c r="S345" s="1"/>
      <c r="T345" s="1"/>
      <c r="U345" s="1"/>
      <c r="V345" s="1" t="n">
        <v>1482.9</v>
      </c>
      <c r="W345" s="1" t="n">
        <v>1518.3</v>
      </c>
    </row>
    <row r="346" customFormat="false" ht="15" hidden="false" customHeight="false" outlineLevel="0" collapsed="false">
      <c r="A346" s="1" t="n">
        <v>345</v>
      </c>
      <c r="B346" s="31" t="s">
        <v>1840</v>
      </c>
      <c r="C346" s="1" t="s">
        <v>30</v>
      </c>
      <c r="D346" s="1" t="s">
        <v>16</v>
      </c>
      <c r="E346" s="1" t="s">
        <v>117</v>
      </c>
      <c r="F346" s="1"/>
      <c r="G346" s="1"/>
      <c r="H346" s="1"/>
      <c r="I346" s="1"/>
      <c r="J346" s="1" t="n">
        <v>1837.9</v>
      </c>
      <c r="K346" s="1" t="n">
        <v>1475.5</v>
      </c>
      <c r="L346" s="33"/>
      <c r="M346" s="1"/>
      <c r="N346" s="1"/>
      <c r="O346" s="1"/>
      <c r="P346" s="1"/>
      <c r="Q346" s="1"/>
      <c r="R346" s="1"/>
      <c r="S346" s="1"/>
      <c r="T346" s="1"/>
      <c r="U346" s="1"/>
      <c r="V346" s="1" t="n">
        <v>1837.9</v>
      </c>
      <c r="W346" s="1" t="n">
        <v>1475.5</v>
      </c>
    </row>
    <row r="347" customFormat="false" ht="15" hidden="false" customHeight="false" outlineLevel="0" collapsed="false">
      <c r="A347" s="1" t="n">
        <v>346</v>
      </c>
      <c r="B347" s="31" t="s">
        <v>1841</v>
      </c>
      <c r="C347" s="1" t="s">
        <v>33</v>
      </c>
      <c r="D347" s="1" t="s">
        <v>155</v>
      </c>
      <c r="E347" s="1" t="s">
        <v>172</v>
      </c>
      <c r="F347" s="1"/>
      <c r="G347" s="1"/>
      <c r="H347" s="1"/>
      <c r="I347" s="1"/>
      <c r="J347" s="1" t="n">
        <v>1625</v>
      </c>
      <c r="K347" s="1" t="n">
        <v>1687.2</v>
      </c>
      <c r="L347" s="33"/>
      <c r="M347" s="1"/>
      <c r="N347" s="1"/>
      <c r="O347" s="1"/>
      <c r="P347" s="1"/>
      <c r="Q347" s="1"/>
      <c r="R347" s="1"/>
      <c r="S347" s="1"/>
      <c r="T347" s="1"/>
      <c r="U347" s="1"/>
      <c r="V347" s="1" t="n">
        <v>1625</v>
      </c>
      <c r="W347" s="1" t="n">
        <v>1687.2</v>
      </c>
    </row>
    <row r="348" customFormat="false" ht="15" hidden="false" customHeight="false" outlineLevel="0" collapsed="false">
      <c r="A348" s="1" t="n">
        <v>347</v>
      </c>
      <c r="B348" s="31" t="s">
        <v>1842</v>
      </c>
      <c r="C348" s="1" t="s">
        <v>31</v>
      </c>
      <c r="D348" s="1" t="s">
        <v>146</v>
      </c>
      <c r="E348" s="1" t="s">
        <v>22</v>
      </c>
      <c r="F348" s="1"/>
      <c r="G348" s="1"/>
      <c r="H348" s="1"/>
      <c r="I348" s="1"/>
      <c r="J348" s="1" t="n">
        <v>1548.6</v>
      </c>
      <c r="K348" s="1" t="n">
        <v>1733.4</v>
      </c>
      <c r="L348" s="33"/>
      <c r="M348" s="1"/>
      <c r="N348" s="1"/>
      <c r="O348" s="1"/>
      <c r="P348" s="1"/>
      <c r="Q348" s="1"/>
      <c r="R348" s="1"/>
      <c r="S348" s="1"/>
      <c r="T348" s="1"/>
      <c r="U348" s="1"/>
      <c r="V348" s="1" t="n">
        <v>1548.6</v>
      </c>
      <c r="W348" s="1" t="n">
        <v>1733.4</v>
      </c>
    </row>
    <row r="349" customFormat="false" ht="15" hidden="false" customHeight="false" outlineLevel="0" collapsed="false">
      <c r="A349" s="1" t="n">
        <v>348</v>
      </c>
      <c r="B349" s="31" t="s">
        <v>1843</v>
      </c>
      <c r="C349" s="1" t="s">
        <v>30</v>
      </c>
      <c r="D349" s="1" t="s">
        <v>181</v>
      </c>
      <c r="E349" s="1" t="s">
        <v>116</v>
      </c>
      <c r="F349" s="1"/>
      <c r="G349" s="1"/>
      <c r="H349" s="1"/>
      <c r="I349" s="1"/>
      <c r="J349" s="1" t="n">
        <v>1718.3</v>
      </c>
      <c r="K349" s="1" t="n">
        <v>1642.8</v>
      </c>
      <c r="L349" s="33"/>
      <c r="M349" s="1"/>
      <c r="N349" s="1"/>
      <c r="O349" s="1"/>
      <c r="P349" s="1"/>
      <c r="Q349" s="1"/>
      <c r="R349" s="1"/>
      <c r="S349" s="1"/>
      <c r="T349" s="1"/>
      <c r="U349" s="1"/>
      <c r="V349" s="1" t="n">
        <v>1718.3</v>
      </c>
      <c r="W349" s="1" t="n">
        <v>1642.8</v>
      </c>
    </row>
    <row r="350" customFormat="false" ht="15" hidden="false" customHeight="false" outlineLevel="0" collapsed="false">
      <c r="A350" s="1" t="n">
        <v>349</v>
      </c>
      <c r="B350" s="31" t="s">
        <v>1843</v>
      </c>
      <c r="C350" s="1" t="s">
        <v>29</v>
      </c>
      <c r="D350" s="1" t="s">
        <v>122</v>
      </c>
      <c r="E350" s="1" t="s">
        <v>130</v>
      </c>
      <c r="F350" s="1"/>
      <c r="G350" s="1"/>
      <c r="H350" s="1"/>
      <c r="I350" s="1"/>
      <c r="J350" s="1" t="n">
        <v>1580.7</v>
      </c>
      <c r="K350" s="1" t="n">
        <v>1746.3</v>
      </c>
      <c r="L350" s="33"/>
      <c r="M350" s="1"/>
      <c r="N350" s="1"/>
      <c r="O350" s="1"/>
      <c r="P350" s="1"/>
      <c r="Q350" s="1"/>
      <c r="R350" s="1"/>
      <c r="S350" s="1"/>
      <c r="T350" s="1"/>
      <c r="U350" s="1"/>
      <c r="V350" s="1" t="n">
        <v>1580.7</v>
      </c>
      <c r="W350" s="1" t="n">
        <v>1746.3</v>
      </c>
    </row>
    <row r="351" customFormat="false" ht="15" hidden="false" customHeight="false" outlineLevel="0" collapsed="false">
      <c r="A351" s="1" t="n">
        <v>350</v>
      </c>
      <c r="B351" s="31" t="s">
        <v>1843</v>
      </c>
      <c r="C351" s="1" t="s">
        <v>32</v>
      </c>
      <c r="D351" s="1" t="s">
        <v>15</v>
      </c>
      <c r="E351" s="1" t="s">
        <v>195</v>
      </c>
      <c r="F351" s="1"/>
      <c r="G351" s="1"/>
      <c r="H351" s="1"/>
      <c r="I351" s="1"/>
      <c r="J351" s="1" t="n">
        <v>1873.2</v>
      </c>
      <c r="K351" s="1" t="n">
        <v>1732.7</v>
      </c>
      <c r="L351" s="33"/>
      <c r="M351" s="1"/>
      <c r="N351" s="1"/>
      <c r="O351" s="1"/>
      <c r="P351" s="1"/>
      <c r="Q351" s="1"/>
      <c r="R351" s="1"/>
      <c r="S351" s="1"/>
      <c r="T351" s="1"/>
      <c r="U351" s="1"/>
      <c r="V351" s="1" t="n">
        <v>1873.2</v>
      </c>
      <c r="W351" s="1" t="n">
        <v>1732.7</v>
      </c>
    </row>
    <row r="352" customFormat="false" ht="15" hidden="false" customHeight="false" outlineLevel="0" collapsed="false">
      <c r="A352" s="1" t="n">
        <v>351</v>
      </c>
      <c r="B352" s="31" t="s">
        <v>1844</v>
      </c>
      <c r="C352" s="1" t="s">
        <v>33</v>
      </c>
      <c r="D352" s="1" t="s">
        <v>156</v>
      </c>
      <c r="E352" s="1" t="s">
        <v>149</v>
      </c>
      <c r="F352" s="1"/>
      <c r="G352" s="1"/>
      <c r="H352" s="1"/>
      <c r="I352" s="1"/>
      <c r="J352" s="1" t="n">
        <v>1506.9</v>
      </c>
      <c r="K352" s="1" t="n">
        <v>1642.4</v>
      </c>
      <c r="L352" s="33"/>
      <c r="M352" s="1"/>
      <c r="N352" s="1"/>
      <c r="O352" s="1"/>
      <c r="P352" s="1"/>
      <c r="Q352" s="1"/>
      <c r="R352" s="1"/>
      <c r="S352" s="1"/>
      <c r="T352" s="1"/>
      <c r="U352" s="1"/>
      <c r="V352" s="1" t="n">
        <v>1506.9</v>
      </c>
      <c r="W352" s="1" t="n">
        <v>1642.4</v>
      </c>
    </row>
    <row r="353" customFormat="false" ht="15" hidden="false" customHeight="false" outlineLevel="0" collapsed="false">
      <c r="A353" s="1" t="n">
        <v>352</v>
      </c>
      <c r="B353" s="31" t="s">
        <v>1845</v>
      </c>
      <c r="C353" s="1" t="s">
        <v>31</v>
      </c>
      <c r="D353" s="1" t="s">
        <v>20</v>
      </c>
      <c r="E353" s="1" t="s">
        <v>19</v>
      </c>
      <c r="F353" s="1"/>
      <c r="G353" s="1"/>
      <c r="H353" s="1"/>
      <c r="I353" s="1"/>
      <c r="J353" s="1" t="n">
        <v>1733.7</v>
      </c>
      <c r="K353" s="1" t="n">
        <v>1733.9</v>
      </c>
      <c r="L353" s="33"/>
      <c r="M353" s="1"/>
      <c r="N353" s="1"/>
      <c r="O353" s="1"/>
      <c r="P353" s="1"/>
      <c r="Q353" s="1"/>
      <c r="R353" s="1"/>
      <c r="S353" s="1"/>
      <c r="T353" s="1"/>
      <c r="U353" s="1"/>
      <c r="V353" s="1" t="n">
        <v>1733.7</v>
      </c>
      <c r="W353" s="1" t="n">
        <v>1733.9</v>
      </c>
    </row>
    <row r="354" customFormat="false" ht="15" hidden="false" customHeight="false" outlineLevel="0" collapsed="false">
      <c r="A354" s="1" t="n">
        <v>353</v>
      </c>
      <c r="B354" s="31" t="s">
        <v>1846</v>
      </c>
      <c r="C354" s="1" t="s">
        <v>30</v>
      </c>
      <c r="D354" s="1" t="s">
        <v>182</v>
      </c>
      <c r="E354" s="1" t="s">
        <v>141</v>
      </c>
      <c r="F354" s="1"/>
      <c r="G354" s="1"/>
      <c r="H354" s="1"/>
      <c r="I354" s="1"/>
      <c r="J354" s="1" t="n">
        <v>1723.7</v>
      </c>
      <c r="K354" s="1" t="n">
        <v>1599.7</v>
      </c>
      <c r="L354" s="33"/>
      <c r="M354" s="1"/>
      <c r="N354" s="1"/>
      <c r="O354" s="1"/>
      <c r="P354" s="1"/>
      <c r="Q354" s="1"/>
      <c r="R354" s="1"/>
      <c r="S354" s="1"/>
      <c r="T354" s="1"/>
      <c r="U354" s="1"/>
      <c r="V354" s="1" t="n">
        <v>1723.7</v>
      </c>
      <c r="W354" s="1" t="n">
        <v>1599.7</v>
      </c>
    </row>
    <row r="355" customFormat="false" ht="15" hidden="false" customHeight="false" outlineLevel="0" collapsed="false">
      <c r="A355" s="1" t="n">
        <v>354</v>
      </c>
      <c r="B355" s="31" t="s">
        <v>1847</v>
      </c>
      <c r="C355" s="1" t="s">
        <v>33</v>
      </c>
      <c r="D355" s="1" t="s">
        <v>135</v>
      </c>
      <c r="E355" s="1" t="s">
        <v>120</v>
      </c>
      <c r="F355" s="1"/>
      <c r="G355" s="1"/>
      <c r="H355" s="1"/>
      <c r="I355" s="1"/>
      <c r="J355" s="1" t="n">
        <v>1708.2</v>
      </c>
      <c r="K355" s="1" t="n">
        <v>1527.4</v>
      </c>
      <c r="L355" s="33"/>
      <c r="M355" s="1"/>
      <c r="N355" s="1"/>
      <c r="O355" s="1"/>
      <c r="P355" s="1"/>
      <c r="Q355" s="1"/>
      <c r="R355" s="1"/>
      <c r="S355" s="1"/>
      <c r="T355" s="1"/>
      <c r="U355" s="1"/>
      <c r="V355" s="1" t="n">
        <v>1708.2</v>
      </c>
      <c r="W355" s="1" t="n">
        <v>1527.4</v>
      </c>
    </row>
    <row r="356" customFormat="false" ht="15" hidden="false" customHeight="false" outlineLevel="0" collapsed="false">
      <c r="A356" s="1" t="n">
        <v>355</v>
      </c>
      <c r="B356" s="31" t="s">
        <v>1848</v>
      </c>
      <c r="C356" s="1" t="s">
        <v>31</v>
      </c>
      <c r="D356" s="1" t="s">
        <v>178</v>
      </c>
      <c r="E356" s="1" t="s">
        <v>177</v>
      </c>
      <c r="F356" s="1"/>
      <c r="G356" s="1"/>
      <c r="H356" s="1"/>
      <c r="I356" s="1"/>
      <c r="J356" s="1" t="n">
        <v>1630.5</v>
      </c>
      <c r="K356" s="1" t="n">
        <v>1695</v>
      </c>
      <c r="L356" s="33"/>
      <c r="M356" s="1"/>
      <c r="N356" s="1"/>
      <c r="O356" s="1"/>
      <c r="P356" s="1"/>
      <c r="Q356" s="1"/>
      <c r="R356" s="1"/>
      <c r="S356" s="1"/>
      <c r="T356" s="1"/>
      <c r="U356" s="1"/>
      <c r="V356" s="1" t="n">
        <v>1630.5</v>
      </c>
      <c r="W356" s="1" t="n">
        <v>1695</v>
      </c>
    </row>
    <row r="357" customFormat="false" ht="15" hidden="false" customHeight="false" outlineLevel="0" collapsed="false">
      <c r="A357" s="1" t="n">
        <v>356</v>
      </c>
      <c r="B357" s="31" t="s">
        <v>1849</v>
      </c>
      <c r="C357" s="1" t="s">
        <v>30</v>
      </c>
      <c r="D357" s="1" t="s">
        <v>208</v>
      </c>
      <c r="E357" s="1" t="s">
        <v>114</v>
      </c>
      <c r="F357" s="1"/>
      <c r="G357" s="1"/>
      <c r="H357" s="1"/>
      <c r="I357" s="1"/>
      <c r="J357" s="1" t="n">
        <v>1474.1</v>
      </c>
      <c r="K357" s="1" t="n">
        <v>1656.7</v>
      </c>
      <c r="L357" s="33"/>
      <c r="M357" s="1"/>
      <c r="N357" s="1"/>
      <c r="O357" s="1"/>
      <c r="P357" s="1"/>
      <c r="Q357" s="1"/>
      <c r="R357" s="1"/>
      <c r="S357" s="1"/>
      <c r="T357" s="1"/>
      <c r="U357" s="1"/>
      <c r="V357" s="1" t="n">
        <v>1474.1</v>
      </c>
      <c r="W357" s="1" t="n">
        <v>1656.7</v>
      </c>
    </row>
    <row r="358" customFormat="false" ht="15" hidden="false" customHeight="false" outlineLevel="0" collapsed="false">
      <c r="A358" s="1" t="n">
        <v>357</v>
      </c>
      <c r="B358" s="31" t="s">
        <v>1850</v>
      </c>
      <c r="C358" s="1" t="s">
        <v>31</v>
      </c>
      <c r="D358" s="1" t="s">
        <v>136</v>
      </c>
      <c r="E358" s="1" t="s">
        <v>139</v>
      </c>
      <c r="F358" s="1"/>
      <c r="G358" s="1"/>
      <c r="H358" s="1"/>
      <c r="I358" s="1"/>
      <c r="J358" s="1" t="n">
        <v>1522.3</v>
      </c>
      <c r="K358" s="1" t="n">
        <v>1514.3</v>
      </c>
      <c r="L358" s="33"/>
      <c r="M358" s="1"/>
      <c r="N358" s="1"/>
      <c r="O358" s="1"/>
      <c r="P358" s="1"/>
      <c r="Q358" s="1"/>
      <c r="R358" s="1"/>
      <c r="S358" s="1"/>
      <c r="T358" s="1"/>
      <c r="U358" s="1"/>
      <c r="V358" s="1" t="n">
        <v>1522.3</v>
      </c>
      <c r="W358" s="1" t="n">
        <v>1514.3</v>
      </c>
    </row>
    <row r="359" customFormat="false" ht="15" hidden="false" customHeight="false" outlineLevel="0" collapsed="false">
      <c r="A359" s="1" t="n">
        <v>358</v>
      </c>
      <c r="B359" s="31" t="s">
        <v>1850</v>
      </c>
      <c r="C359" s="1" t="s">
        <v>29</v>
      </c>
      <c r="D359" s="1" t="s">
        <v>180</v>
      </c>
      <c r="E359" s="1" t="s">
        <v>138</v>
      </c>
      <c r="F359" s="1"/>
      <c r="G359" s="1"/>
      <c r="H359" s="1"/>
      <c r="I359" s="1"/>
      <c r="J359" s="1" t="n">
        <v>1594.7</v>
      </c>
      <c r="K359" s="1" t="n">
        <v>1645.6</v>
      </c>
      <c r="L359" s="33"/>
      <c r="M359" s="1"/>
      <c r="N359" s="1"/>
      <c r="O359" s="1"/>
      <c r="P359" s="1"/>
      <c r="Q359" s="1"/>
      <c r="R359" s="1"/>
      <c r="S359" s="1"/>
      <c r="T359" s="1"/>
      <c r="U359" s="1"/>
      <c r="V359" s="1" t="n">
        <v>1594.7</v>
      </c>
      <c r="W359" s="1" t="n">
        <v>1645.6</v>
      </c>
    </row>
    <row r="360" customFormat="false" ht="15" hidden="false" customHeight="false" outlineLevel="0" collapsed="false">
      <c r="A360" s="1" t="n">
        <v>359</v>
      </c>
      <c r="B360" s="31" t="s">
        <v>1850</v>
      </c>
      <c r="C360" s="1" t="s">
        <v>31</v>
      </c>
      <c r="D360" s="1" t="s">
        <v>168</v>
      </c>
      <c r="E360" s="1" t="s">
        <v>164</v>
      </c>
      <c r="F360" s="1"/>
      <c r="G360" s="1"/>
      <c r="H360" s="1"/>
      <c r="I360" s="1"/>
      <c r="J360" s="1" t="n">
        <v>1534.8</v>
      </c>
      <c r="K360" s="1" t="n">
        <v>1618.5</v>
      </c>
      <c r="L360" s="33"/>
      <c r="M360" s="1"/>
      <c r="N360" s="1"/>
      <c r="O360" s="1"/>
      <c r="P360" s="1"/>
      <c r="Q360" s="1"/>
      <c r="R360" s="1"/>
      <c r="S360" s="1"/>
      <c r="T360" s="1"/>
      <c r="U360" s="1"/>
      <c r="V360" s="1" t="n">
        <v>1534.8</v>
      </c>
      <c r="W360" s="1" t="n">
        <v>1618.5</v>
      </c>
    </row>
    <row r="361" customFormat="false" ht="15" hidden="false" customHeight="false" outlineLevel="0" collapsed="false">
      <c r="A361" s="1" t="n">
        <v>360</v>
      </c>
      <c r="B361" s="31" t="s">
        <v>1850</v>
      </c>
      <c r="C361" s="1" t="s">
        <v>33</v>
      </c>
      <c r="D361" s="1" t="s">
        <v>157</v>
      </c>
      <c r="E361" s="1" t="s">
        <v>206</v>
      </c>
      <c r="F361" s="1"/>
      <c r="G361" s="1"/>
      <c r="H361" s="1"/>
      <c r="I361" s="1"/>
      <c r="J361" s="1" t="n">
        <v>1662.1</v>
      </c>
      <c r="K361" s="1" t="n">
        <v>1456.1</v>
      </c>
      <c r="L361" s="33"/>
      <c r="M361" s="1"/>
      <c r="N361" s="1"/>
      <c r="O361" s="1"/>
      <c r="P361" s="1"/>
      <c r="Q361" s="1"/>
      <c r="R361" s="1"/>
      <c r="S361" s="1"/>
      <c r="T361" s="1"/>
      <c r="U361" s="1"/>
      <c r="V361" s="1" t="n">
        <v>1662.1</v>
      </c>
      <c r="W361" s="1" t="n">
        <v>1456.1</v>
      </c>
    </row>
    <row r="362" customFormat="false" ht="15" hidden="false" customHeight="false" outlineLevel="0" collapsed="false">
      <c r="A362" s="1" t="n">
        <v>361</v>
      </c>
      <c r="B362" s="31" t="s">
        <v>1851</v>
      </c>
      <c r="C362" s="1" t="s">
        <v>32</v>
      </c>
      <c r="D362" s="1" t="s">
        <v>189</v>
      </c>
      <c r="E362" s="1" t="s">
        <v>196</v>
      </c>
      <c r="F362" s="1"/>
      <c r="G362" s="1"/>
      <c r="H362" s="1"/>
      <c r="I362" s="1"/>
      <c r="J362" s="1" t="n">
        <v>1614</v>
      </c>
      <c r="K362" s="1" t="n">
        <v>1656.4</v>
      </c>
      <c r="L362" s="33"/>
      <c r="M362" s="1"/>
      <c r="N362" s="1"/>
      <c r="O362" s="1"/>
      <c r="P362" s="1"/>
      <c r="Q362" s="1"/>
      <c r="R362" s="1"/>
      <c r="S362" s="1"/>
      <c r="T362" s="1"/>
      <c r="U362" s="1"/>
      <c r="V362" s="1" t="n">
        <v>1614</v>
      </c>
      <c r="W362" s="1" t="n">
        <v>1656.4</v>
      </c>
    </row>
    <row r="363" customFormat="false" ht="15" hidden="false" customHeight="false" outlineLevel="0" collapsed="false">
      <c r="A363" s="1" t="n">
        <v>362</v>
      </c>
      <c r="B363" s="31" t="s">
        <v>1852</v>
      </c>
      <c r="C363" s="1" t="s">
        <v>30</v>
      </c>
      <c r="D363" s="1" t="s">
        <v>118</v>
      </c>
      <c r="E363" s="1" t="s">
        <v>166</v>
      </c>
      <c r="F363" s="1"/>
      <c r="G363" s="1"/>
      <c r="H363" s="1"/>
      <c r="I363" s="1"/>
      <c r="J363" s="1" t="n">
        <v>1559.9</v>
      </c>
      <c r="K363" s="1" t="n">
        <v>1508.7</v>
      </c>
      <c r="L363" s="33"/>
      <c r="M363" s="1"/>
      <c r="N363" s="1"/>
      <c r="O363" s="1"/>
      <c r="P363" s="1"/>
      <c r="Q363" s="1"/>
      <c r="R363" s="1"/>
      <c r="S363" s="1"/>
      <c r="T363" s="1"/>
      <c r="U363" s="1"/>
      <c r="V363" s="1" t="n">
        <v>1559.9</v>
      </c>
      <c r="W363" s="1" t="n">
        <v>1508.7</v>
      </c>
    </row>
    <row r="364" customFormat="false" ht="15" hidden="false" customHeight="false" outlineLevel="0" collapsed="false">
      <c r="A364" s="1" t="n">
        <v>363</v>
      </c>
      <c r="B364" s="31" t="s">
        <v>1853</v>
      </c>
      <c r="C364" s="1" t="s">
        <v>33</v>
      </c>
      <c r="D364" s="1" t="s">
        <v>205</v>
      </c>
      <c r="E364" s="1" t="s">
        <v>134</v>
      </c>
      <c r="F364" s="1"/>
      <c r="G364" s="1"/>
      <c r="H364" s="1"/>
      <c r="I364" s="1"/>
      <c r="J364" s="1" t="n">
        <v>1457.7</v>
      </c>
      <c r="K364" s="1" t="n">
        <v>1588.1</v>
      </c>
      <c r="L364" s="33"/>
      <c r="M364" s="1"/>
      <c r="N364" s="1"/>
      <c r="O364" s="1"/>
      <c r="P364" s="1"/>
      <c r="Q364" s="1"/>
      <c r="R364" s="1"/>
      <c r="S364" s="1"/>
      <c r="T364" s="1"/>
      <c r="U364" s="1"/>
      <c r="V364" s="1" t="n">
        <v>1457.7</v>
      </c>
      <c r="W364" s="1" t="n">
        <v>1588.1</v>
      </c>
    </row>
    <row r="365" customFormat="false" ht="15" hidden="false" customHeight="false" outlineLevel="0" collapsed="false">
      <c r="A365" s="1" t="n">
        <v>364</v>
      </c>
      <c r="B365" s="31" t="s">
        <v>1853</v>
      </c>
      <c r="C365" s="1" t="s">
        <v>33</v>
      </c>
      <c r="D365" s="1" t="s">
        <v>171</v>
      </c>
      <c r="E365" s="1" t="s">
        <v>154</v>
      </c>
      <c r="F365" s="1"/>
      <c r="G365" s="1"/>
      <c r="H365" s="1"/>
      <c r="I365" s="1"/>
      <c r="J365" s="1" t="n">
        <v>1583.2</v>
      </c>
      <c r="K365" s="1" t="n">
        <v>1562.2</v>
      </c>
      <c r="L365" s="33"/>
      <c r="M365" s="1"/>
      <c r="N365" s="1"/>
      <c r="O365" s="1"/>
      <c r="P365" s="1"/>
      <c r="Q365" s="1"/>
      <c r="R365" s="1"/>
      <c r="S365" s="1"/>
      <c r="T365" s="1"/>
      <c r="U365" s="1"/>
      <c r="V365" s="1" t="n">
        <v>1583.2</v>
      </c>
      <c r="W365" s="1" t="n">
        <v>1562.2</v>
      </c>
    </row>
    <row r="366" customFormat="false" ht="15" hidden="false" customHeight="false" outlineLevel="0" collapsed="false">
      <c r="A366" s="1" t="n">
        <v>365</v>
      </c>
      <c r="B366" s="31" t="s">
        <v>1853</v>
      </c>
      <c r="C366" s="1" t="s">
        <v>33</v>
      </c>
      <c r="D366" s="1" t="s">
        <v>158</v>
      </c>
      <c r="E366" s="1" t="s">
        <v>204</v>
      </c>
      <c r="F366" s="1"/>
      <c r="G366" s="1"/>
      <c r="H366" s="1"/>
      <c r="I366" s="1"/>
      <c r="J366" s="1" t="n">
        <v>1581.6</v>
      </c>
      <c r="K366" s="1" t="n">
        <v>1387.4</v>
      </c>
      <c r="L366" s="33"/>
      <c r="M366" s="1"/>
      <c r="N366" s="1"/>
      <c r="O366" s="1"/>
      <c r="P366" s="1"/>
      <c r="Q366" s="1"/>
      <c r="R366" s="1"/>
      <c r="S366" s="1"/>
      <c r="T366" s="1"/>
      <c r="U366" s="1"/>
      <c r="V366" s="1" t="n">
        <v>1581.6</v>
      </c>
      <c r="W366" s="1" t="n">
        <v>1387.4</v>
      </c>
    </row>
    <row r="367" customFormat="false" ht="15" hidden="false" customHeight="false" outlineLevel="0" collapsed="false">
      <c r="A367" s="1" t="n">
        <v>366</v>
      </c>
      <c r="B367" s="31" t="s">
        <v>1854</v>
      </c>
      <c r="C367" s="1" t="s">
        <v>29</v>
      </c>
      <c r="D367" s="1" t="s">
        <v>21</v>
      </c>
      <c r="E367" s="1" t="s">
        <v>121</v>
      </c>
      <c r="F367" s="1"/>
      <c r="G367" s="1"/>
      <c r="H367" s="1"/>
      <c r="I367" s="1"/>
      <c r="J367" s="1" t="n">
        <v>1732.5</v>
      </c>
      <c r="K367" s="1" t="n">
        <v>1562.5</v>
      </c>
      <c r="L367" s="33"/>
      <c r="M367" s="1"/>
      <c r="N367" s="1"/>
      <c r="O367" s="1"/>
      <c r="P367" s="1"/>
      <c r="Q367" s="1"/>
      <c r="R367" s="1"/>
      <c r="S367" s="1"/>
      <c r="T367" s="1"/>
      <c r="U367" s="1"/>
      <c r="V367" s="1" t="n">
        <v>1732.5</v>
      </c>
      <c r="W367" s="1" t="n">
        <v>1562.5</v>
      </c>
    </row>
    <row r="368" customFormat="false" ht="15" hidden="false" customHeight="false" outlineLevel="0" collapsed="false">
      <c r="A368" s="1" t="n">
        <v>367</v>
      </c>
      <c r="B368" s="31" t="s">
        <v>1854</v>
      </c>
      <c r="C368" s="1" t="s">
        <v>32</v>
      </c>
      <c r="D368" s="1" t="s">
        <v>198</v>
      </c>
      <c r="E368" s="1" t="s">
        <v>193</v>
      </c>
      <c r="F368" s="1"/>
      <c r="G368" s="1"/>
      <c r="H368" s="1"/>
      <c r="I368" s="1"/>
      <c r="J368" s="1" t="n">
        <v>1515.2</v>
      </c>
      <c r="K368" s="1" t="n">
        <v>1529.4</v>
      </c>
      <c r="L368" s="33"/>
      <c r="M368" s="1"/>
      <c r="N368" s="1"/>
      <c r="O368" s="1"/>
      <c r="P368" s="1"/>
      <c r="Q368" s="1"/>
      <c r="R368" s="1"/>
      <c r="S368" s="1"/>
      <c r="T368" s="1"/>
      <c r="U368" s="1"/>
      <c r="V368" s="1" t="n">
        <v>1515.2</v>
      </c>
      <c r="W368" s="1" t="n">
        <v>1529.4</v>
      </c>
    </row>
    <row r="369" customFormat="false" ht="15" hidden="false" customHeight="false" outlineLevel="0" collapsed="false">
      <c r="A369" s="1" t="n">
        <v>368</v>
      </c>
      <c r="B369" s="31" t="s">
        <v>1855</v>
      </c>
      <c r="C369" s="1" t="s">
        <v>31</v>
      </c>
      <c r="D369" s="1" t="s">
        <v>24</v>
      </c>
      <c r="E369" s="1" t="s">
        <v>169</v>
      </c>
      <c r="F369" s="1"/>
      <c r="G369" s="1"/>
      <c r="H369" s="1"/>
      <c r="I369" s="1"/>
      <c r="J369" s="1" t="n">
        <v>1719.1</v>
      </c>
      <c r="K369" s="1" t="n">
        <v>1625.4</v>
      </c>
      <c r="L369" s="33"/>
      <c r="M369" s="1"/>
      <c r="N369" s="1"/>
      <c r="O369" s="1"/>
      <c r="P369" s="1"/>
      <c r="Q369" s="1"/>
      <c r="R369" s="1"/>
      <c r="S369" s="1"/>
      <c r="T369" s="1"/>
      <c r="U369" s="1"/>
      <c r="V369" s="1" t="n">
        <v>1719.1</v>
      </c>
      <c r="W369" s="1" t="n">
        <v>1625.4</v>
      </c>
    </row>
    <row r="370" customFormat="false" ht="15" hidden="false" customHeight="false" outlineLevel="0" collapsed="false">
      <c r="A370" s="1" t="n">
        <v>369</v>
      </c>
      <c r="B370" s="31" t="s">
        <v>1856</v>
      </c>
      <c r="C370" s="1" t="s">
        <v>30</v>
      </c>
      <c r="D370" s="1" t="s">
        <v>203</v>
      </c>
      <c r="E370" s="1" t="s">
        <v>167</v>
      </c>
      <c r="F370" s="1"/>
      <c r="G370" s="1"/>
      <c r="H370" s="1"/>
      <c r="I370" s="1"/>
      <c r="J370" s="1" t="n">
        <v>1451.4</v>
      </c>
      <c r="K370" s="1" t="n">
        <v>1556.6</v>
      </c>
      <c r="L370" s="33"/>
      <c r="M370" s="1"/>
      <c r="N370" s="1"/>
      <c r="O370" s="1"/>
      <c r="P370" s="1"/>
      <c r="Q370" s="1"/>
      <c r="R370" s="1"/>
      <c r="S370" s="1"/>
      <c r="T370" s="1"/>
      <c r="U370" s="1"/>
      <c r="V370" s="1" t="n">
        <v>1451.4</v>
      </c>
      <c r="W370" s="1" t="n">
        <v>1556.6</v>
      </c>
    </row>
    <row r="371" customFormat="false" ht="15" hidden="false" customHeight="false" outlineLevel="0" collapsed="false">
      <c r="A371" s="1" t="n">
        <v>370</v>
      </c>
      <c r="B371" s="31" t="s">
        <v>1857</v>
      </c>
      <c r="C371" s="1" t="s">
        <v>31</v>
      </c>
      <c r="D371" s="1" t="s">
        <v>145</v>
      </c>
      <c r="E371" s="1" t="s">
        <v>140</v>
      </c>
      <c r="F371" s="1"/>
      <c r="G371" s="1"/>
      <c r="H371" s="1"/>
      <c r="I371" s="1"/>
      <c r="J371" s="1" t="n">
        <v>1691.6</v>
      </c>
      <c r="K371" s="1" t="n">
        <v>1598.2</v>
      </c>
      <c r="L371" s="33"/>
      <c r="M371" s="1"/>
      <c r="N371" s="1"/>
      <c r="O371" s="1"/>
      <c r="P371" s="1"/>
      <c r="Q371" s="1"/>
      <c r="R371" s="1"/>
      <c r="S371" s="1"/>
      <c r="T371" s="1"/>
      <c r="U371" s="1"/>
      <c r="V371" s="1" t="n">
        <v>1691.6</v>
      </c>
      <c r="W371" s="1" t="n">
        <v>1598.2</v>
      </c>
    </row>
    <row r="372" customFormat="false" ht="15" hidden="false" customHeight="false" outlineLevel="0" collapsed="false">
      <c r="A372" s="1" t="n">
        <v>371</v>
      </c>
      <c r="B372" s="31" t="s">
        <v>1857</v>
      </c>
      <c r="C372" s="1" t="s">
        <v>33</v>
      </c>
      <c r="D372" s="1" t="s">
        <v>159</v>
      </c>
      <c r="E372" s="1" t="s">
        <v>144</v>
      </c>
      <c r="F372" s="1"/>
      <c r="G372" s="1"/>
      <c r="H372" s="1"/>
      <c r="I372" s="1"/>
      <c r="J372" s="1" t="n">
        <v>1534.8</v>
      </c>
      <c r="K372" s="1" t="n">
        <v>1642</v>
      </c>
      <c r="L372" s="33"/>
      <c r="M372" s="1"/>
      <c r="N372" s="1"/>
      <c r="O372" s="1"/>
      <c r="P372" s="1"/>
      <c r="Q372" s="1"/>
      <c r="R372" s="1"/>
      <c r="S372" s="1"/>
      <c r="T372" s="1"/>
      <c r="U372" s="1"/>
      <c r="V372" s="1" t="n">
        <v>1534.8</v>
      </c>
      <c r="W372" s="1" t="n">
        <v>1642</v>
      </c>
    </row>
    <row r="373" customFormat="false" ht="15" hidden="false" customHeight="false" outlineLevel="0" collapsed="false">
      <c r="A373" s="1" t="n">
        <v>372</v>
      </c>
      <c r="B373" s="31" t="s">
        <v>1858</v>
      </c>
      <c r="C373" s="1" t="s">
        <v>30</v>
      </c>
      <c r="D373" s="1" t="s">
        <v>115</v>
      </c>
      <c r="E373" s="1" t="s">
        <v>18</v>
      </c>
      <c r="F373" s="1"/>
      <c r="G373" s="1"/>
      <c r="H373" s="1"/>
      <c r="I373" s="1"/>
      <c r="J373" s="1" t="n">
        <v>1550.5</v>
      </c>
      <c r="K373" s="1" t="n">
        <v>1781.5</v>
      </c>
      <c r="L373" s="33"/>
      <c r="M373" s="1"/>
      <c r="N373" s="1"/>
      <c r="O373" s="1"/>
      <c r="P373" s="1"/>
      <c r="Q373" s="1"/>
      <c r="R373" s="1"/>
      <c r="S373" s="1"/>
      <c r="T373" s="1"/>
      <c r="U373" s="1"/>
      <c r="V373" s="1" t="n">
        <v>1550.5</v>
      </c>
      <c r="W373" s="1" t="n">
        <v>1781.5</v>
      </c>
    </row>
    <row r="374" customFormat="false" ht="15" hidden="false" customHeight="false" outlineLevel="0" collapsed="false">
      <c r="A374" s="1" t="n">
        <v>373</v>
      </c>
      <c r="B374" s="31" t="s">
        <v>1859</v>
      </c>
      <c r="C374" s="1" t="s">
        <v>31</v>
      </c>
      <c r="D374" s="1" t="s">
        <v>210</v>
      </c>
      <c r="E374" s="1" t="s">
        <v>165</v>
      </c>
      <c r="F374" s="1"/>
      <c r="G374" s="1"/>
      <c r="H374" s="1"/>
      <c r="I374" s="1"/>
      <c r="J374" s="1" t="n">
        <v>1452.9</v>
      </c>
      <c r="K374" s="1" t="n">
        <v>1515.1</v>
      </c>
      <c r="L374" s="33"/>
      <c r="M374" s="1"/>
      <c r="N374" s="1"/>
      <c r="O374" s="1"/>
      <c r="P374" s="1"/>
      <c r="Q374" s="1"/>
      <c r="R374" s="1"/>
      <c r="S374" s="1"/>
      <c r="T374" s="1"/>
      <c r="U374" s="1"/>
      <c r="V374" s="1" t="n">
        <v>1452.9</v>
      </c>
      <c r="W374" s="1" t="n">
        <v>1515.1</v>
      </c>
    </row>
    <row r="375" customFormat="false" ht="15" hidden="false" customHeight="false" outlineLevel="0" collapsed="false">
      <c r="A375" s="1" t="n">
        <v>374</v>
      </c>
      <c r="B375" s="31" t="s">
        <v>1860</v>
      </c>
      <c r="C375" s="1" t="s">
        <v>29</v>
      </c>
      <c r="D375" s="1" t="s">
        <v>137</v>
      </c>
      <c r="E375" s="1" t="s">
        <v>152</v>
      </c>
      <c r="F375" s="1"/>
      <c r="G375" s="1"/>
      <c r="H375" s="1"/>
      <c r="I375" s="1"/>
      <c r="J375" s="1" t="n">
        <v>1529.1</v>
      </c>
      <c r="K375" s="1" t="n">
        <v>1600.3</v>
      </c>
      <c r="L375" s="33"/>
      <c r="M375" s="1"/>
      <c r="N375" s="1"/>
      <c r="O375" s="1"/>
      <c r="P375" s="1"/>
      <c r="Q375" s="1"/>
      <c r="R375" s="1"/>
      <c r="S375" s="1"/>
      <c r="T375" s="1"/>
      <c r="U375" s="1"/>
      <c r="V375" s="1" t="n">
        <v>1529.1</v>
      </c>
      <c r="W375" s="1" t="n">
        <v>1600.3</v>
      </c>
    </row>
    <row r="376" customFormat="false" ht="15" hidden="false" customHeight="false" outlineLevel="0" collapsed="false">
      <c r="A376" s="1" t="n">
        <v>375</v>
      </c>
      <c r="B376" s="31" t="s">
        <v>1860</v>
      </c>
      <c r="C376" s="1" t="s">
        <v>30</v>
      </c>
      <c r="D376" s="1" t="s">
        <v>119</v>
      </c>
      <c r="E376" s="1" t="s">
        <v>151</v>
      </c>
      <c r="F376" s="1"/>
      <c r="G376" s="1"/>
      <c r="H376" s="1"/>
      <c r="I376" s="1"/>
      <c r="J376" s="1" t="n">
        <v>1552.4</v>
      </c>
      <c r="K376" s="1" t="n">
        <v>1569.6</v>
      </c>
      <c r="L376" s="33"/>
      <c r="M376" s="1"/>
      <c r="N376" s="1"/>
      <c r="O376" s="1"/>
      <c r="P376" s="1"/>
      <c r="Q376" s="1"/>
      <c r="R376" s="1"/>
      <c r="S376" s="1"/>
      <c r="T376" s="1"/>
      <c r="U376" s="1"/>
      <c r="V376" s="1" t="n">
        <v>1552.4</v>
      </c>
      <c r="W376" s="1" t="n">
        <v>1569.6</v>
      </c>
    </row>
    <row r="377" customFormat="false" ht="15" hidden="false" customHeight="false" outlineLevel="0" collapsed="false">
      <c r="A377" s="1" t="n">
        <v>376</v>
      </c>
      <c r="B377" s="31" t="s">
        <v>1861</v>
      </c>
      <c r="C377" s="1" t="s">
        <v>32</v>
      </c>
      <c r="D377" s="1" t="s">
        <v>192</v>
      </c>
      <c r="E377" s="1" t="s">
        <v>188</v>
      </c>
      <c r="F377" s="1"/>
      <c r="G377" s="1"/>
      <c r="H377" s="1"/>
      <c r="I377" s="1"/>
      <c r="J377" s="1" t="n">
        <v>1620.9</v>
      </c>
      <c r="K377" s="1" t="n">
        <v>1549.2</v>
      </c>
      <c r="L377" s="33"/>
      <c r="M377" s="1"/>
      <c r="N377" s="1"/>
      <c r="O377" s="1"/>
      <c r="P377" s="1"/>
      <c r="Q377" s="1"/>
      <c r="R377" s="1"/>
      <c r="S377" s="1"/>
      <c r="T377" s="1"/>
      <c r="U377" s="1"/>
      <c r="V377" s="1" t="n">
        <v>1620.9</v>
      </c>
      <c r="W377" s="1" t="n">
        <v>1549.2</v>
      </c>
    </row>
    <row r="378" customFormat="false" ht="15" hidden="false" customHeight="false" outlineLevel="0" collapsed="false">
      <c r="A378" s="1" t="n">
        <v>377</v>
      </c>
      <c r="B378" s="31" t="s">
        <v>1862</v>
      </c>
      <c r="C378" s="1" t="s">
        <v>33</v>
      </c>
      <c r="D378" s="1" t="s">
        <v>206</v>
      </c>
      <c r="E378" s="1" t="s">
        <v>159</v>
      </c>
      <c r="F378" s="1"/>
      <c r="G378" s="1"/>
      <c r="H378" s="1"/>
      <c r="I378" s="1"/>
      <c r="J378" s="1" t="n">
        <v>1456.1</v>
      </c>
      <c r="K378" s="1" t="n">
        <v>1534.8</v>
      </c>
      <c r="L378" s="33"/>
      <c r="M378" s="1"/>
      <c r="N378" s="1"/>
      <c r="O378" s="1"/>
      <c r="P378" s="1"/>
      <c r="Q378" s="1"/>
      <c r="R378" s="1"/>
      <c r="S378" s="1"/>
      <c r="T378" s="1"/>
      <c r="U378" s="1"/>
      <c r="V378" s="1" t="n">
        <v>1456.1</v>
      </c>
      <c r="W378" s="1" t="n">
        <v>1534.8</v>
      </c>
    </row>
    <row r="379" customFormat="false" ht="15" hidden="false" customHeight="false" outlineLevel="0" collapsed="false">
      <c r="A379" s="1" t="n">
        <v>378</v>
      </c>
      <c r="B379" s="31" t="s">
        <v>1862</v>
      </c>
      <c r="C379" s="1" t="s">
        <v>31</v>
      </c>
      <c r="D379" s="1" t="s">
        <v>145</v>
      </c>
      <c r="E379" s="1" t="s">
        <v>213</v>
      </c>
      <c r="F379" s="1"/>
      <c r="G379" s="1"/>
      <c r="H379" s="1"/>
      <c r="I379" s="1"/>
      <c r="J379" s="1" t="n">
        <v>1691.6</v>
      </c>
      <c r="K379" s="1" t="n">
        <v>1404</v>
      </c>
      <c r="L379" s="33"/>
      <c r="M379" s="1"/>
      <c r="N379" s="1"/>
      <c r="O379" s="1"/>
      <c r="P379" s="1"/>
      <c r="Q379" s="1"/>
      <c r="R379" s="1"/>
      <c r="S379" s="1"/>
      <c r="T379" s="1"/>
      <c r="U379" s="1"/>
      <c r="V379" s="1" t="n">
        <v>1691.6</v>
      </c>
      <c r="W379" s="1" t="n">
        <v>1404</v>
      </c>
    </row>
    <row r="380" customFormat="false" ht="15" hidden="false" customHeight="false" outlineLevel="0" collapsed="false">
      <c r="A380" s="1" t="n">
        <v>379</v>
      </c>
      <c r="B380" s="31" t="s">
        <v>1863</v>
      </c>
      <c r="C380" s="1" t="s">
        <v>30</v>
      </c>
      <c r="D380" s="1" t="s">
        <v>166</v>
      </c>
      <c r="E380" s="1" t="s">
        <v>124</v>
      </c>
      <c r="F380" s="1"/>
      <c r="G380" s="1"/>
      <c r="H380" s="1"/>
      <c r="I380" s="1"/>
      <c r="J380" s="1" t="n">
        <v>1508.7</v>
      </c>
      <c r="K380" s="1" t="n">
        <v>1555.1</v>
      </c>
      <c r="L380" s="33"/>
      <c r="M380" s="1"/>
      <c r="N380" s="1"/>
      <c r="O380" s="1"/>
      <c r="P380" s="1"/>
      <c r="Q380" s="1"/>
      <c r="R380" s="1"/>
      <c r="S380" s="1"/>
      <c r="T380" s="1"/>
      <c r="U380" s="1"/>
      <c r="V380" s="1" t="n">
        <v>1508.7</v>
      </c>
      <c r="W380" s="1" t="n">
        <v>1555.1</v>
      </c>
    </row>
    <row r="381" customFormat="false" ht="15" hidden="false" customHeight="false" outlineLevel="0" collapsed="false">
      <c r="A381" s="1" t="n">
        <v>380</v>
      </c>
      <c r="B381" s="31" t="s">
        <v>1863</v>
      </c>
      <c r="C381" s="1" t="s">
        <v>29</v>
      </c>
      <c r="D381" s="1" t="s">
        <v>207</v>
      </c>
      <c r="E381" s="1" t="s">
        <v>137</v>
      </c>
      <c r="F381" s="1"/>
      <c r="G381" s="1"/>
      <c r="H381" s="1"/>
      <c r="I381" s="1"/>
      <c r="J381" s="1" t="n">
        <v>1461.1</v>
      </c>
      <c r="K381" s="1" t="n">
        <v>1529.1</v>
      </c>
      <c r="L381" s="33"/>
      <c r="M381" s="1"/>
      <c r="N381" s="1"/>
      <c r="O381" s="1"/>
      <c r="P381" s="1"/>
      <c r="Q381" s="1"/>
      <c r="R381" s="1"/>
      <c r="S381" s="1"/>
      <c r="T381" s="1"/>
      <c r="U381" s="1"/>
      <c r="V381" s="1" t="n">
        <v>1461.1</v>
      </c>
      <c r="W381" s="1" t="n">
        <v>1529.1</v>
      </c>
    </row>
    <row r="382" customFormat="false" ht="15" hidden="false" customHeight="false" outlineLevel="0" collapsed="false">
      <c r="A382" s="1" t="n">
        <v>381</v>
      </c>
      <c r="B382" s="31" t="s">
        <v>1864</v>
      </c>
      <c r="C382" s="1" t="s">
        <v>30</v>
      </c>
      <c r="D382" s="1" t="s">
        <v>117</v>
      </c>
      <c r="E382" s="1" t="s">
        <v>200</v>
      </c>
      <c r="F382" s="1"/>
      <c r="G382" s="1"/>
      <c r="H382" s="1"/>
      <c r="I382" s="1"/>
      <c r="J382" s="1" t="n">
        <v>1475.5</v>
      </c>
      <c r="K382" s="1" t="n">
        <v>1421.9</v>
      </c>
      <c r="L382" s="33"/>
      <c r="M382" s="1"/>
      <c r="N382" s="1"/>
      <c r="O382" s="1"/>
      <c r="P382" s="1"/>
      <c r="Q382" s="1"/>
      <c r="R382" s="1"/>
      <c r="S382" s="1"/>
      <c r="T382" s="1"/>
      <c r="U382" s="1"/>
      <c r="V382" s="1" t="n">
        <v>1475.5</v>
      </c>
      <c r="W382" s="1" t="n">
        <v>1421.9</v>
      </c>
    </row>
    <row r="383" customFormat="false" ht="15" hidden="false" customHeight="false" outlineLevel="0" collapsed="false">
      <c r="A383" s="1" t="n">
        <v>382</v>
      </c>
      <c r="B383" s="31" t="s">
        <v>1865</v>
      </c>
      <c r="C383" s="1" t="s">
        <v>31</v>
      </c>
      <c r="D383" s="1" t="s">
        <v>165</v>
      </c>
      <c r="E383" s="1" t="s">
        <v>174</v>
      </c>
      <c r="F383" s="1"/>
      <c r="G383" s="1"/>
      <c r="H383" s="1"/>
      <c r="I383" s="1"/>
      <c r="J383" s="1" t="n">
        <v>1515.1</v>
      </c>
      <c r="K383" s="1" t="n">
        <v>1501.9</v>
      </c>
      <c r="L383" s="33"/>
      <c r="M383" s="1"/>
      <c r="N383" s="1"/>
      <c r="O383" s="1"/>
      <c r="P383" s="1"/>
      <c r="Q383" s="1"/>
      <c r="R383" s="1"/>
      <c r="S383" s="1"/>
      <c r="T383" s="1"/>
      <c r="U383" s="1"/>
      <c r="V383" s="1" t="n">
        <v>1515.1</v>
      </c>
      <c r="W383" s="1" t="n">
        <v>1501.9</v>
      </c>
    </row>
    <row r="384" customFormat="false" ht="15" hidden="false" customHeight="false" outlineLevel="0" collapsed="false">
      <c r="A384" s="1" t="n">
        <v>383</v>
      </c>
      <c r="B384" s="31" t="s">
        <v>1865</v>
      </c>
      <c r="C384" s="1" t="s">
        <v>31</v>
      </c>
      <c r="D384" s="1" t="s">
        <v>139</v>
      </c>
      <c r="E384" s="1" t="s">
        <v>178</v>
      </c>
      <c r="F384" s="1"/>
      <c r="G384" s="1"/>
      <c r="H384" s="1"/>
      <c r="I384" s="1"/>
      <c r="J384" s="1" t="n">
        <v>1514.3</v>
      </c>
      <c r="K384" s="1" t="n">
        <v>1630.5</v>
      </c>
      <c r="L384" s="33"/>
      <c r="M384" s="1"/>
      <c r="N384" s="1"/>
      <c r="O384" s="1"/>
      <c r="P384" s="1"/>
      <c r="Q384" s="1"/>
      <c r="R384" s="1"/>
      <c r="S384" s="1"/>
      <c r="T384" s="1"/>
      <c r="U384" s="1"/>
      <c r="V384" s="1" t="n">
        <v>1514.3</v>
      </c>
      <c r="W384" s="1" t="n">
        <v>1630.5</v>
      </c>
    </row>
    <row r="385" customFormat="false" ht="15" hidden="false" customHeight="false" outlineLevel="0" collapsed="false">
      <c r="A385" s="1" t="n">
        <v>384</v>
      </c>
      <c r="B385" s="31" t="s">
        <v>1866</v>
      </c>
      <c r="C385" s="1" t="s">
        <v>32</v>
      </c>
      <c r="D385" s="1" t="s">
        <v>196</v>
      </c>
      <c r="E385" s="1" t="s">
        <v>198</v>
      </c>
      <c r="F385" s="1"/>
      <c r="G385" s="1"/>
      <c r="H385" s="1"/>
      <c r="I385" s="1"/>
      <c r="J385" s="1" t="n">
        <v>1656.4</v>
      </c>
      <c r="K385" s="1" t="n">
        <v>1515.2</v>
      </c>
      <c r="L385" s="33"/>
      <c r="M385" s="1"/>
      <c r="N385" s="1"/>
      <c r="O385" s="1"/>
      <c r="P385" s="1"/>
      <c r="Q385" s="1"/>
      <c r="R385" s="1"/>
      <c r="S385" s="1"/>
      <c r="T385" s="1"/>
      <c r="U385" s="1"/>
      <c r="V385" s="1" t="n">
        <v>1656.4</v>
      </c>
      <c r="W385" s="1" t="n">
        <v>1515.2</v>
      </c>
    </row>
    <row r="386" customFormat="false" ht="15" hidden="false" customHeight="false" outlineLevel="0" collapsed="false">
      <c r="A386" s="1" t="n">
        <v>385</v>
      </c>
      <c r="B386" s="31" t="s">
        <v>1866</v>
      </c>
      <c r="C386" s="1" t="s">
        <v>32</v>
      </c>
      <c r="D386" s="1" t="s">
        <v>191</v>
      </c>
      <c r="E386" s="1" t="s">
        <v>185</v>
      </c>
      <c r="F386" s="1"/>
      <c r="G386" s="1"/>
      <c r="H386" s="1"/>
      <c r="I386" s="1"/>
      <c r="J386" s="1" t="n">
        <v>1541</v>
      </c>
      <c r="K386" s="1" t="n">
        <v>1629</v>
      </c>
      <c r="L386" s="33"/>
      <c r="M386" s="1"/>
      <c r="N386" s="1"/>
      <c r="O386" s="1"/>
      <c r="P386" s="1"/>
      <c r="Q386" s="1"/>
      <c r="R386" s="1"/>
      <c r="S386" s="1"/>
      <c r="T386" s="1"/>
      <c r="U386" s="1"/>
      <c r="V386" s="1" t="n">
        <v>1541</v>
      </c>
      <c r="W386" s="1" t="n">
        <v>1629</v>
      </c>
    </row>
    <row r="387" customFormat="false" ht="15" hidden="false" customHeight="false" outlineLevel="0" collapsed="false">
      <c r="A387" s="1" t="n">
        <v>386</v>
      </c>
      <c r="B387" s="31" t="s">
        <v>1866</v>
      </c>
      <c r="C387" s="1" t="s">
        <v>32</v>
      </c>
      <c r="D387" s="1" t="s">
        <v>212</v>
      </c>
      <c r="E387" s="1" t="s">
        <v>197</v>
      </c>
      <c r="F387" s="1"/>
      <c r="G387" s="1"/>
      <c r="H387" s="1"/>
      <c r="I387" s="1"/>
      <c r="J387" s="1" t="n">
        <v>1416.3</v>
      </c>
      <c r="K387" s="1" t="n">
        <v>1535.5</v>
      </c>
      <c r="L387" s="33"/>
      <c r="M387" s="1"/>
      <c r="N387" s="1"/>
      <c r="O387" s="1"/>
      <c r="P387" s="1"/>
      <c r="Q387" s="1"/>
      <c r="R387" s="1"/>
      <c r="S387" s="1"/>
      <c r="T387" s="1"/>
      <c r="U387" s="1"/>
      <c r="V387" s="1" t="n">
        <v>1416.3</v>
      </c>
      <c r="W387" s="1" t="n">
        <v>1535.5</v>
      </c>
    </row>
    <row r="388" customFormat="false" ht="15" hidden="false" customHeight="false" outlineLevel="0" collapsed="false">
      <c r="A388" s="1" t="n">
        <v>387</v>
      </c>
      <c r="B388" s="31" t="s">
        <v>1866</v>
      </c>
      <c r="C388" s="1" t="s">
        <v>32</v>
      </c>
      <c r="D388" s="1" t="s">
        <v>183</v>
      </c>
      <c r="E388" s="1" t="s">
        <v>15</v>
      </c>
      <c r="F388" s="1"/>
      <c r="G388" s="1"/>
      <c r="H388" s="1"/>
      <c r="I388" s="1"/>
      <c r="J388" s="1" t="n">
        <v>1513.1</v>
      </c>
      <c r="K388" s="1" t="n">
        <v>1873.2</v>
      </c>
      <c r="L388" s="33"/>
      <c r="M388" s="1"/>
      <c r="N388" s="1"/>
      <c r="O388" s="1"/>
      <c r="P388" s="1"/>
      <c r="Q388" s="1"/>
      <c r="R388" s="1"/>
      <c r="S388" s="1"/>
      <c r="T388" s="1"/>
      <c r="U388" s="1"/>
      <c r="V388" s="1" t="n">
        <v>1513.1</v>
      </c>
      <c r="W388" s="1" t="n">
        <v>1873.2</v>
      </c>
    </row>
    <row r="389" customFormat="false" ht="15" hidden="false" customHeight="false" outlineLevel="0" collapsed="false">
      <c r="A389" s="1" t="n">
        <v>388</v>
      </c>
      <c r="B389" s="31" t="s">
        <v>1866</v>
      </c>
      <c r="C389" s="1" t="s">
        <v>32</v>
      </c>
      <c r="D389" s="1" t="s">
        <v>193</v>
      </c>
      <c r="E389" s="1" t="s">
        <v>199</v>
      </c>
      <c r="F389" s="1"/>
      <c r="G389" s="1"/>
      <c r="H389" s="1"/>
      <c r="I389" s="1"/>
      <c r="J389" s="1" t="n">
        <v>1529.4</v>
      </c>
      <c r="K389" s="1" t="n">
        <v>1487.5</v>
      </c>
      <c r="L389" s="33"/>
      <c r="M389" s="1"/>
      <c r="N389" s="1"/>
      <c r="O389" s="1"/>
      <c r="P389" s="1"/>
      <c r="Q389" s="1"/>
      <c r="R389" s="1"/>
      <c r="S389" s="1"/>
      <c r="T389" s="1"/>
      <c r="U389" s="1"/>
      <c r="V389" s="1" t="n">
        <v>1529.4</v>
      </c>
      <c r="W389" s="1" t="n">
        <v>1487.5</v>
      </c>
    </row>
    <row r="390" customFormat="false" ht="15" hidden="false" customHeight="false" outlineLevel="0" collapsed="false">
      <c r="A390" s="1" t="n">
        <v>389</v>
      </c>
      <c r="B390" s="31" t="s">
        <v>1867</v>
      </c>
      <c r="C390" s="1" t="s">
        <v>29</v>
      </c>
      <c r="D390" s="1" t="s">
        <v>132</v>
      </c>
      <c r="E390" s="1" t="s">
        <v>122</v>
      </c>
      <c r="F390" s="1"/>
      <c r="G390" s="1"/>
      <c r="H390" s="1"/>
      <c r="I390" s="1"/>
      <c r="J390" s="1" t="n">
        <v>1647.5</v>
      </c>
      <c r="K390" s="1" t="n">
        <v>1580.7</v>
      </c>
      <c r="L390" s="33"/>
      <c r="M390" s="1"/>
      <c r="N390" s="1"/>
      <c r="O390" s="1"/>
      <c r="P390" s="1"/>
      <c r="Q390" s="1"/>
      <c r="R390" s="1"/>
      <c r="S390" s="1"/>
      <c r="T390" s="1"/>
      <c r="U390" s="1"/>
      <c r="V390" s="1" t="n">
        <v>1647.5</v>
      </c>
      <c r="W390" s="1" t="n">
        <v>1580.7</v>
      </c>
    </row>
    <row r="391" customFormat="false" ht="15" hidden="false" customHeight="false" outlineLevel="0" collapsed="false">
      <c r="A391" s="1" t="n">
        <v>390</v>
      </c>
      <c r="B391" s="31" t="s">
        <v>1867</v>
      </c>
      <c r="C391" s="1" t="s">
        <v>29</v>
      </c>
      <c r="D391" s="1" t="s">
        <v>162</v>
      </c>
      <c r="E391" s="1" t="s">
        <v>202</v>
      </c>
      <c r="F391" s="1"/>
      <c r="G391" s="1"/>
      <c r="H391" s="1"/>
      <c r="I391" s="1"/>
      <c r="J391" s="1" t="n">
        <v>1676.6</v>
      </c>
      <c r="K391" s="1" t="n">
        <v>1482.9</v>
      </c>
      <c r="L391" s="33"/>
      <c r="M391" s="1"/>
      <c r="N391" s="1"/>
      <c r="O391" s="1"/>
      <c r="P391" s="1"/>
      <c r="Q391" s="1"/>
      <c r="R391" s="1"/>
      <c r="S391" s="1"/>
      <c r="T391" s="1"/>
      <c r="U391" s="1"/>
      <c r="V391" s="1" t="n">
        <v>1676.6</v>
      </c>
      <c r="W391" s="1" t="n">
        <v>1482.9</v>
      </c>
    </row>
    <row r="392" customFormat="false" ht="15" hidden="false" customHeight="false" outlineLevel="0" collapsed="false">
      <c r="A392" s="1" t="n">
        <v>391</v>
      </c>
      <c r="B392" s="31" t="s">
        <v>1868</v>
      </c>
      <c r="C392" s="1" t="s">
        <v>30</v>
      </c>
      <c r="D392" s="1" t="s">
        <v>176</v>
      </c>
      <c r="E392" s="1" t="s">
        <v>208</v>
      </c>
      <c r="F392" s="1"/>
      <c r="G392" s="1"/>
      <c r="H392" s="1"/>
      <c r="I392" s="1"/>
      <c r="J392" s="1" t="n">
        <v>1594</v>
      </c>
      <c r="K392" s="1" t="n">
        <v>1474.1</v>
      </c>
      <c r="L392" s="33"/>
      <c r="M392" s="1"/>
      <c r="N392" s="1"/>
      <c r="O392" s="1"/>
      <c r="P392" s="1"/>
      <c r="Q392" s="1"/>
      <c r="R392" s="1"/>
      <c r="S392" s="1"/>
      <c r="T392" s="1"/>
      <c r="U392" s="1"/>
      <c r="V392" s="1" t="n">
        <v>1594</v>
      </c>
      <c r="W392" s="1" t="n">
        <v>1474.1</v>
      </c>
    </row>
    <row r="393" customFormat="false" ht="15" hidden="false" customHeight="false" outlineLevel="0" collapsed="false">
      <c r="A393" s="1" t="n">
        <v>392</v>
      </c>
      <c r="B393" s="31" t="s">
        <v>1869</v>
      </c>
      <c r="C393" s="1" t="s">
        <v>33</v>
      </c>
      <c r="D393" s="1" t="s">
        <v>134</v>
      </c>
      <c r="E393" s="1" t="s">
        <v>17</v>
      </c>
      <c r="F393" s="1"/>
      <c r="G393" s="1"/>
      <c r="H393" s="1"/>
      <c r="I393" s="1"/>
      <c r="J393" s="1" t="n">
        <v>1588.1</v>
      </c>
      <c r="K393" s="1" t="n">
        <v>1804.8</v>
      </c>
      <c r="L393" s="33"/>
      <c r="M393" s="1"/>
      <c r="N393" s="1"/>
      <c r="O393" s="1"/>
      <c r="P393" s="1"/>
      <c r="Q393" s="1"/>
      <c r="R393" s="1"/>
      <c r="S393" s="1"/>
      <c r="T393" s="1"/>
      <c r="U393" s="1"/>
      <c r="V393" s="1" t="n">
        <v>1588.1</v>
      </c>
      <c r="W393" s="1" t="n">
        <v>1804.8</v>
      </c>
    </row>
    <row r="394" customFormat="false" ht="15" hidden="false" customHeight="false" outlineLevel="0" collapsed="false">
      <c r="A394" s="1" t="n">
        <v>393</v>
      </c>
      <c r="B394" s="31" t="s">
        <v>1870</v>
      </c>
      <c r="C394" s="1" t="s">
        <v>31</v>
      </c>
      <c r="D394" s="1" t="s">
        <v>22</v>
      </c>
      <c r="E394" s="1" t="s">
        <v>19</v>
      </c>
      <c r="F394" s="1"/>
      <c r="G394" s="1"/>
      <c r="H394" s="1"/>
      <c r="I394" s="1"/>
      <c r="J394" s="1" t="n">
        <v>1733.4</v>
      </c>
      <c r="K394" s="1" t="n">
        <v>1733.9</v>
      </c>
      <c r="L394" s="33"/>
      <c r="M394" s="1"/>
      <c r="N394" s="1"/>
      <c r="O394" s="1"/>
      <c r="P394" s="1"/>
      <c r="Q394" s="1"/>
      <c r="R394" s="1"/>
      <c r="S394" s="1"/>
      <c r="T394" s="1"/>
      <c r="U394" s="1"/>
      <c r="V394" s="1" t="n">
        <v>1733.4</v>
      </c>
      <c r="W394" s="1" t="n">
        <v>1733.9</v>
      </c>
    </row>
    <row r="395" customFormat="false" ht="15" hidden="false" customHeight="false" outlineLevel="0" collapsed="false">
      <c r="A395" s="1" t="n">
        <v>394</v>
      </c>
      <c r="B395" s="31" t="s">
        <v>1871</v>
      </c>
      <c r="C395" s="1" t="s">
        <v>30</v>
      </c>
      <c r="D395" s="1" t="s">
        <v>114</v>
      </c>
      <c r="E395" s="1" t="s">
        <v>115</v>
      </c>
      <c r="F395" s="1"/>
      <c r="G395" s="1"/>
      <c r="H395" s="1"/>
      <c r="I395" s="1"/>
      <c r="J395" s="1" t="n">
        <v>1656.7</v>
      </c>
      <c r="K395" s="1" t="n">
        <v>1550.5</v>
      </c>
      <c r="L395" s="33"/>
      <c r="M395" s="1"/>
      <c r="N395" s="1"/>
      <c r="O395" s="1"/>
      <c r="P395" s="1"/>
      <c r="Q395" s="1"/>
      <c r="R395" s="1"/>
      <c r="S395" s="1"/>
      <c r="T395" s="1"/>
      <c r="U395" s="1"/>
      <c r="V395" s="1" t="n">
        <v>1656.7</v>
      </c>
      <c r="W395" s="1" t="n">
        <v>1550.5</v>
      </c>
    </row>
    <row r="396" customFormat="false" ht="15" hidden="false" customHeight="false" outlineLevel="0" collapsed="false">
      <c r="A396" s="1" t="n">
        <v>395</v>
      </c>
      <c r="B396" s="31" t="s">
        <v>1871</v>
      </c>
      <c r="C396" s="1" t="s">
        <v>29</v>
      </c>
      <c r="D396" s="1" t="s">
        <v>121</v>
      </c>
      <c r="E396" s="1" t="s">
        <v>129</v>
      </c>
      <c r="F396" s="1"/>
      <c r="G396" s="1"/>
      <c r="H396" s="1"/>
      <c r="I396" s="1"/>
      <c r="J396" s="1" t="n">
        <v>1562.5</v>
      </c>
      <c r="K396" s="1" t="n">
        <v>1663.3</v>
      </c>
      <c r="L396" s="33"/>
      <c r="M396" s="1"/>
      <c r="N396" s="1"/>
      <c r="O396" s="1"/>
      <c r="P396" s="1"/>
      <c r="Q396" s="1"/>
      <c r="R396" s="1"/>
      <c r="S396" s="1"/>
      <c r="T396" s="1"/>
      <c r="U396" s="1"/>
      <c r="V396" s="1" t="n">
        <v>1562.5</v>
      </c>
      <c r="W396" s="1" t="n">
        <v>1663.3</v>
      </c>
    </row>
    <row r="397" customFormat="false" ht="15" hidden="false" customHeight="false" outlineLevel="0" collapsed="false">
      <c r="A397" s="1" t="n">
        <v>396</v>
      </c>
      <c r="B397" s="31" t="s">
        <v>1871</v>
      </c>
      <c r="C397" s="1" t="s">
        <v>32</v>
      </c>
      <c r="D397" s="1" t="s">
        <v>195</v>
      </c>
      <c r="E397" s="1" t="s">
        <v>211</v>
      </c>
      <c r="F397" s="1"/>
      <c r="G397" s="1"/>
      <c r="H397" s="1"/>
      <c r="I397" s="1"/>
      <c r="J397" s="1" t="n">
        <v>1732.7</v>
      </c>
      <c r="K397" s="1" t="n">
        <v>1489</v>
      </c>
      <c r="L397" s="33"/>
      <c r="M397" s="1"/>
      <c r="N397" s="1"/>
      <c r="O397" s="1"/>
      <c r="P397" s="1"/>
      <c r="Q397" s="1"/>
      <c r="R397" s="1"/>
      <c r="S397" s="1"/>
      <c r="T397" s="1"/>
      <c r="U397" s="1"/>
      <c r="V397" s="1" t="n">
        <v>1732.7</v>
      </c>
      <c r="W397" s="1" t="n">
        <v>1489</v>
      </c>
    </row>
    <row r="398" customFormat="false" ht="15" hidden="false" customHeight="false" outlineLevel="0" collapsed="false">
      <c r="A398" s="1" t="n">
        <v>397</v>
      </c>
      <c r="B398" s="31" t="s">
        <v>1872</v>
      </c>
      <c r="C398" s="1" t="s">
        <v>33</v>
      </c>
      <c r="D398" s="1" t="s">
        <v>149</v>
      </c>
      <c r="E398" s="1" t="s">
        <v>158</v>
      </c>
      <c r="F398" s="1"/>
      <c r="G398" s="1"/>
      <c r="H398" s="1"/>
      <c r="I398" s="1"/>
      <c r="J398" s="1" t="n">
        <v>1642.4</v>
      </c>
      <c r="K398" s="1" t="n">
        <v>1581.6</v>
      </c>
      <c r="L398" s="33"/>
      <c r="M398" s="1"/>
      <c r="N398" s="1"/>
      <c r="O398" s="1"/>
      <c r="P398" s="1"/>
      <c r="Q398" s="1"/>
      <c r="R398" s="1"/>
      <c r="S398" s="1"/>
      <c r="T398" s="1"/>
      <c r="U398" s="1"/>
      <c r="V398" s="1" t="n">
        <v>1642.4</v>
      </c>
      <c r="W398" s="1" t="n">
        <v>1581.6</v>
      </c>
    </row>
    <row r="399" customFormat="false" ht="15" hidden="false" customHeight="false" outlineLevel="0" collapsed="false">
      <c r="A399" s="1" t="n">
        <v>398</v>
      </c>
      <c r="B399" s="31" t="s">
        <v>1873</v>
      </c>
      <c r="C399" s="1" t="s">
        <v>31</v>
      </c>
      <c r="D399" s="1" t="s">
        <v>210</v>
      </c>
      <c r="E399" s="1" t="s">
        <v>24</v>
      </c>
      <c r="F399" s="1"/>
      <c r="G399" s="1"/>
      <c r="H399" s="1"/>
      <c r="I399" s="1"/>
      <c r="J399" s="1" t="n">
        <v>1452.9</v>
      </c>
      <c r="K399" s="1" t="n">
        <v>1719.1</v>
      </c>
      <c r="L399" s="33"/>
      <c r="M399" s="1"/>
      <c r="N399" s="1"/>
      <c r="O399" s="1"/>
      <c r="P399" s="1"/>
      <c r="Q399" s="1"/>
      <c r="R399" s="1"/>
      <c r="S399" s="1"/>
      <c r="T399" s="1"/>
      <c r="U399" s="1"/>
      <c r="V399" s="1" t="n">
        <v>1452.9</v>
      </c>
      <c r="W399" s="1" t="n">
        <v>1719.1</v>
      </c>
    </row>
    <row r="400" customFormat="false" ht="15" hidden="false" customHeight="false" outlineLevel="0" collapsed="false">
      <c r="A400" s="1" t="n">
        <v>399</v>
      </c>
      <c r="B400" s="31" t="s">
        <v>1874</v>
      </c>
      <c r="C400" s="1" t="s">
        <v>30</v>
      </c>
      <c r="D400" s="1" t="s">
        <v>151</v>
      </c>
      <c r="E400" s="1" t="s">
        <v>181</v>
      </c>
      <c r="F400" s="1"/>
      <c r="G400" s="1"/>
      <c r="H400" s="1"/>
      <c r="I400" s="1"/>
      <c r="J400" s="1" t="n">
        <v>1569.6</v>
      </c>
      <c r="K400" s="1" t="n">
        <v>1718.3</v>
      </c>
      <c r="L400" s="33"/>
      <c r="M400" s="1"/>
      <c r="N400" s="1"/>
      <c r="O400" s="1"/>
      <c r="P400" s="1"/>
      <c r="Q400" s="1"/>
      <c r="R400" s="1"/>
      <c r="S400" s="1"/>
      <c r="T400" s="1"/>
      <c r="U400" s="1"/>
      <c r="V400" s="1" t="n">
        <v>1569.6</v>
      </c>
      <c r="W400" s="1" t="n">
        <v>1718.3</v>
      </c>
    </row>
    <row r="401" customFormat="false" ht="15" hidden="false" customHeight="false" outlineLevel="0" collapsed="false">
      <c r="A401" s="1" t="n">
        <v>400</v>
      </c>
      <c r="B401" s="31" t="s">
        <v>1874</v>
      </c>
      <c r="C401" s="1" t="s">
        <v>29</v>
      </c>
      <c r="D401" s="1" t="s">
        <v>152</v>
      </c>
      <c r="E401" s="1" t="s">
        <v>21</v>
      </c>
      <c r="F401" s="1"/>
      <c r="G401" s="1"/>
      <c r="H401" s="1"/>
      <c r="I401" s="1"/>
      <c r="J401" s="1" t="n">
        <v>1600.3</v>
      </c>
      <c r="K401" s="1" t="n">
        <v>1732.5</v>
      </c>
      <c r="L401" s="33"/>
      <c r="M401" s="1"/>
      <c r="N401" s="1"/>
      <c r="O401" s="1"/>
      <c r="P401" s="1"/>
      <c r="Q401" s="1"/>
      <c r="R401" s="1"/>
      <c r="S401" s="1"/>
      <c r="T401" s="1"/>
      <c r="U401" s="1"/>
      <c r="V401" s="1" t="n">
        <v>1600.3</v>
      </c>
      <c r="W401" s="1" t="n">
        <v>1732.5</v>
      </c>
    </row>
    <row r="402" customFormat="false" ht="15" hidden="false" customHeight="false" outlineLevel="0" collapsed="false">
      <c r="A402" s="1" t="n">
        <v>401</v>
      </c>
      <c r="B402" s="31" t="s">
        <v>1875</v>
      </c>
      <c r="C402" s="1" t="s">
        <v>33</v>
      </c>
      <c r="D402" s="1" t="s">
        <v>157</v>
      </c>
      <c r="E402" s="1" t="s">
        <v>135</v>
      </c>
      <c r="F402" s="1"/>
      <c r="G402" s="1"/>
      <c r="H402" s="1"/>
      <c r="I402" s="1"/>
      <c r="J402" s="1" t="n">
        <v>1662.1</v>
      </c>
      <c r="K402" s="1" t="n">
        <v>1708.2</v>
      </c>
      <c r="L402" s="33"/>
      <c r="M402" s="1"/>
      <c r="N402" s="1"/>
      <c r="O402" s="1"/>
      <c r="P402" s="1"/>
      <c r="Q402" s="1"/>
      <c r="R402" s="1"/>
      <c r="S402" s="1"/>
      <c r="T402" s="1"/>
      <c r="U402" s="1"/>
      <c r="V402" s="1" t="n">
        <v>1662.1</v>
      </c>
      <c r="W402" s="1" t="n">
        <v>1708.2</v>
      </c>
    </row>
    <row r="403" customFormat="false" ht="15" hidden="false" customHeight="false" outlineLevel="0" collapsed="false">
      <c r="A403" s="1" t="n">
        <v>402</v>
      </c>
      <c r="B403" s="31" t="s">
        <v>1876</v>
      </c>
      <c r="C403" s="1" t="s">
        <v>31</v>
      </c>
      <c r="D403" s="1" t="s">
        <v>146</v>
      </c>
      <c r="E403" s="1" t="s">
        <v>136</v>
      </c>
      <c r="F403" s="1"/>
      <c r="G403" s="1"/>
      <c r="H403" s="1"/>
      <c r="I403" s="1"/>
      <c r="J403" s="1" t="n">
        <v>1548.6</v>
      </c>
      <c r="K403" s="1" t="n">
        <v>1522.3</v>
      </c>
      <c r="L403" s="33"/>
      <c r="M403" s="1"/>
      <c r="N403" s="1"/>
      <c r="O403" s="1"/>
      <c r="P403" s="1"/>
      <c r="Q403" s="1"/>
      <c r="R403" s="1"/>
      <c r="S403" s="1"/>
      <c r="T403" s="1"/>
      <c r="U403" s="1"/>
      <c r="V403" s="1" t="n">
        <v>1548.6</v>
      </c>
      <c r="W403" s="1" t="n">
        <v>1522.3</v>
      </c>
    </row>
    <row r="404" customFormat="false" ht="15" hidden="false" customHeight="false" outlineLevel="0" collapsed="false">
      <c r="A404" s="1" t="n">
        <v>403</v>
      </c>
      <c r="B404" s="31" t="s">
        <v>1877</v>
      </c>
      <c r="C404" s="1" t="s">
        <v>30</v>
      </c>
      <c r="D404" s="1" t="s">
        <v>173</v>
      </c>
      <c r="E404" s="1" t="s">
        <v>203</v>
      </c>
      <c r="F404" s="1"/>
      <c r="G404" s="1"/>
      <c r="H404" s="1"/>
      <c r="I404" s="1"/>
      <c r="J404" s="1" t="n">
        <v>1515.9</v>
      </c>
      <c r="K404" s="1" t="n">
        <v>1451.4</v>
      </c>
      <c r="L404" s="33"/>
      <c r="M404" s="1"/>
      <c r="N404" s="1"/>
      <c r="O404" s="1"/>
      <c r="P404" s="1"/>
      <c r="Q404" s="1"/>
      <c r="R404" s="1"/>
      <c r="S404" s="1"/>
      <c r="T404" s="1"/>
      <c r="U404" s="1"/>
      <c r="V404" s="1" t="n">
        <v>1515.9</v>
      </c>
      <c r="W404" s="1" t="n">
        <v>1451.4</v>
      </c>
    </row>
    <row r="405" customFormat="false" ht="15" hidden="false" customHeight="false" outlineLevel="0" collapsed="false">
      <c r="A405" s="1" t="n">
        <v>404</v>
      </c>
      <c r="B405" s="31" t="s">
        <v>1878</v>
      </c>
      <c r="C405" s="1" t="s">
        <v>31</v>
      </c>
      <c r="D405" s="1" t="s">
        <v>209</v>
      </c>
      <c r="E405" s="1" t="s">
        <v>20</v>
      </c>
      <c r="F405" s="1"/>
      <c r="G405" s="1"/>
      <c r="H405" s="1"/>
      <c r="I405" s="1"/>
      <c r="J405" s="1" t="n">
        <v>1462.6</v>
      </c>
      <c r="K405" s="1" t="n">
        <v>1733.7</v>
      </c>
      <c r="L405" s="33"/>
      <c r="M405" s="1"/>
      <c r="N405" s="1"/>
      <c r="O405" s="1"/>
      <c r="P405" s="1"/>
      <c r="Q405" s="1"/>
      <c r="R405" s="1"/>
      <c r="S405" s="1"/>
      <c r="T405" s="1"/>
      <c r="U405" s="1"/>
      <c r="V405" s="1" t="n">
        <v>1462.6</v>
      </c>
      <c r="W405" s="1" t="n">
        <v>1733.7</v>
      </c>
    </row>
    <row r="406" customFormat="false" ht="15" hidden="false" customHeight="false" outlineLevel="0" collapsed="false">
      <c r="A406" s="1" t="n">
        <v>405</v>
      </c>
      <c r="B406" s="31" t="s">
        <v>1878</v>
      </c>
      <c r="C406" s="1" t="s">
        <v>31</v>
      </c>
      <c r="D406" s="1" t="s">
        <v>163</v>
      </c>
      <c r="E406" s="1" t="s">
        <v>168</v>
      </c>
      <c r="F406" s="1"/>
      <c r="G406" s="1"/>
      <c r="H406" s="1"/>
      <c r="I406" s="1"/>
      <c r="J406" s="1" t="n">
        <v>1477.1</v>
      </c>
      <c r="K406" s="1" t="n">
        <v>1534.8</v>
      </c>
      <c r="L406" s="33"/>
      <c r="M406" s="1"/>
      <c r="N406" s="1"/>
      <c r="O406" s="1"/>
      <c r="P406" s="1"/>
      <c r="Q406" s="1"/>
      <c r="R406" s="1"/>
      <c r="S406" s="1"/>
      <c r="T406" s="1"/>
      <c r="U406" s="1"/>
      <c r="V406" s="1" t="n">
        <v>1477.1</v>
      </c>
      <c r="W406" s="1" t="n">
        <v>1534.8</v>
      </c>
    </row>
    <row r="407" customFormat="false" ht="15" hidden="false" customHeight="false" outlineLevel="0" collapsed="false">
      <c r="A407" s="1" t="n">
        <v>406</v>
      </c>
      <c r="B407" s="31" t="s">
        <v>1878</v>
      </c>
      <c r="C407" s="1" t="s">
        <v>33</v>
      </c>
      <c r="D407" s="1" t="s">
        <v>144</v>
      </c>
      <c r="E407" s="1" t="s">
        <v>204</v>
      </c>
      <c r="F407" s="1"/>
      <c r="G407" s="1"/>
      <c r="H407" s="1"/>
      <c r="I407" s="1"/>
      <c r="J407" s="1" t="n">
        <v>1642</v>
      </c>
      <c r="K407" s="1" t="n">
        <v>1387.4</v>
      </c>
      <c r="L407" s="33"/>
      <c r="M407" s="1"/>
      <c r="N407" s="1"/>
      <c r="O407" s="1"/>
      <c r="P407" s="1"/>
      <c r="Q407" s="1"/>
      <c r="R407" s="1"/>
      <c r="S407" s="1"/>
      <c r="T407" s="1"/>
      <c r="U407" s="1"/>
      <c r="V407" s="1" t="n">
        <v>1642</v>
      </c>
      <c r="W407" s="1" t="n">
        <v>1387.4</v>
      </c>
    </row>
    <row r="408" customFormat="false" ht="15" hidden="false" customHeight="false" outlineLevel="0" collapsed="false">
      <c r="A408" s="1" t="n">
        <v>407</v>
      </c>
      <c r="B408" s="31" t="s">
        <v>1878</v>
      </c>
      <c r="C408" s="1" t="s">
        <v>29</v>
      </c>
      <c r="D408" s="1" t="s">
        <v>131</v>
      </c>
      <c r="E408" s="1" t="s">
        <v>201</v>
      </c>
      <c r="F408" s="1"/>
      <c r="G408" s="1"/>
      <c r="H408" s="1"/>
      <c r="I408" s="1"/>
      <c r="J408" s="1" t="n">
        <v>1518.3</v>
      </c>
      <c r="K408" s="1" t="n">
        <v>1410.7</v>
      </c>
      <c r="L408" s="33"/>
      <c r="M408" s="1"/>
      <c r="N408" s="1"/>
      <c r="O408" s="1"/>
      <c r="P408" s="1"/>
      <c r="Q408" s="1"/>
      <c r="R408" s="1"/>
      <c r="S408" s="1"/>
      <c r="T408" s="1"/>
      <c r="U408" s="1"/>
      <c r="V408" s="1" t="n">
        <v>1518.3</v>
      </c>
      <c r="W408" s="1" t="n">
        <v>1410.7</v>
      </c>
    </row>
    <row r="409" customFormat="false" ht="15" hidden="false" customHeight="false" outlineLevel="0" collapsed="false">
      <c r="A409" s="1" t="n">
        <v>408</v>
      </c>
      <c r="B409" s="31" t="s">
        <v>1878</v>
      </c>
      <c r="C409" s="1" t="s">
        <v>29</v>
      </c>
      <c r="D409" s="1" t="s">
        <v>127</v>
      </c>
      <c r="E409" s="1" t="s">
        <v>126</v>
      </c>
      <c r="F409" s="1"/>
      <c r="G409" s="1"/>
      <c r="H409" s="1"/>
      <c r="I409" s="1"/>
      <c r="J409" s="1" t="n">
        <v>1653.9</v>
      </c>
      <c r="K409" s="1" t="n">
        <v>1566.6</v>
      </c>
      <c r="L409" s="33"/>
      <c r="M409" s="1"/>
      <c r="N409" s="1"/>
      <c r="O409" s="1"/>
      <c r="P409" s="1"/>
      <c r="Q409" s="1"/>
      <c r="R409" s="1"/>
      <c r="S409" s="1"/>
      <c r="T409" s="1"/>
      <c r="U409" s="1"/>
      <c r="V409" s="1" t="n">
        <v>1653.9</v>
      </c>
      <c r="W409" s="1" t="n">
        <v>1566.6</v>
      </c>
    </row>
    <row r="410" customFormat="false" ht="15" hidden="false" customHeight="false" outlineLevel="0" collapsed="false">
      <c r="A410" s="1" t="n">
        <v>409</v>
      </c>
      <c r="B410" s="31" t="s">
        <v>1878</v>
      </c>
      <c r="C410" s="1" t="s">
        <v>29</v>
      </c>
      <c r="D410" s="1" t="s">
        <v>130</v>
      </c>
      <c r="E410" s="1" t="s">
        <v>153</v>
      </c>
      <c r="F410" s="1"/>
      <c r="G410" s="1"/>
      <c r="H410" s="1"/>
      <c r="I410" s="1"/>
      <c r="J410" s="1" t="n">
        <v>1746.3</v>
      </c>
      <c r="K410" s="1" t="n">
        <v>1686.3</v>
      </c>
      <c r="L410" s="33"/>
      <c r="M410" s="1"/>
      <c r="N410" s="1"/>
      <c r="O410" s="1"/>
      <c r="P410" s="1"/>
      <c r="Q410" s="1"/>
      <c r="R410" s="1"/>
      <c r="S410" s="1"/>
      <c r="T410" s="1"/>
      <c r="U410" s="1"/>
      <c r="V410" s="1" t="n">
        <v>1746.3</v>
      </c>
      <c r="W410" s="1" t="n">
        <v>1686.3</v>
      </c>
    </row>
    <row r="411" customFormat="false" ht="15" hidden="false" customHeight="false" outlineLevel="0" collapsed="false">
      <c r="A411" s="1" t="n">
        <v>410</v>
      </c>
      <c r="B411" s="31" t="s">
        <v>1878</v>
      </c>
      <c r="C411" s="1" t="s">
        <v>29</v>
      </c>
      <c r="D411" s="1" t="s">
        <v>138</v>
      </c>
      <c r="E411" s="1" t="s">
        <v>23</v>
      </c>
      <c r="F411" s="1"/>
      <c r="G411" s="1"/>
      <c r="H411" s="1"/>
      <c r="I411" s="1"/>
      <c r="J411" s="1" t="n">
        <v>1645.6</v>
      </c>
      <c r="K411" s="1" t="n">
        <v>1722.1</v>
      </c>
      <c r="L411" s="33"/>
      <c r="M411" s="1"/>
      <c r="N411" s="1"/>
      <c r="O411" s="1"/>
      <c r="P411" s="1"/>
      <c r="Q411" s="1"/>
      <c r="R411" s="1"/>
      <c r="S411" s="1"/>
      <c r="T411" s="1"/>
      <c r="U411" s="1"/>
      <c r="V411" s="1" t="n">
        <v>1645.6</v>
      </c>
      <c r="W411" s="1" t="n">
        <v>1722.1</v>
      </c>
    </row>
    <row r="412" customFormat="false" ht="15" hidden="false" customHeight="false" outlineLevel="0" collapsed="false">
      <c r="A412" s="1" t="n">
        <v>411</v>
      </c>
      <c r="B412" s="31" t="s">
        <v>1879</v>
      </c>
      <c r="C412" s="1" t="s">
        <v>32</v>
      </c>
      <c r="D412" s="1" t="s">
        <v>184</v>
      </c>
      <c r="E412" s="1" t="s">
        <v>189</v>
      </c>
      <c r="F412" s="1"/>
      <c r="G412" s="1"/>
      <c r="H412" s="1"/>
      <c r="I412" s="1"/>
      <c r="J412" s="1" t="n">
        <v>1696</v>
      </c>
      <c r="K412" s="1" t="n">
        <v>1614</v>
      </c>
      <c r="L412" s="33"/>
      <c r="M412" s="1"/>
      <c r="N412" s="1"/>
      <c r="O412" s="1"/>
      <c r="P412" s="1"/>
      <c r="Q412" s="1"/>
      <c r="R412" s="1"/>
      <c r="S412" s="1"/>
      <c r="T412" s="1"/>
      <c r="U412" s="1"/>
      <c r="V412" s="1" t="n">
        <v>1696</v>
      </c>
      <c r="W412" s="1" t="n">
        <v>1614</v>
      </c>
    </row>
    <row r="413" customFormat="false" ht="15" hidden="false" customHeight="false" outlineLevel="0" collapsed="false">
      <c r="A413" s="1" t="n">
        <v>412</v>
      </c>
      <c r="B413" s="31" t="s">
        <v>1880</v>
      </c>
      <c r="C413" s="1" t="s">
        <v>30</v>
      </c>
      <c r="D413" s="1" t="s">
        <v>18</v>
      </c>
      <c r="E413" s="1" t="s">
        <v>16</v>
      </c>
      <c r="F413" s="1"/>
      <c r="G413" s="1"/>
      <c r="H413" s="1"/>
      <c r="I413" s="1"/>
      <c r="J413" s="1" t="n">
        <v>1781.5</v>
      </c>
      <c r="K413" s="1" t="n">
        <v>1837.9</v>
      </c>
      <c r="L413" s="33"/>
      <c r="M413" s="1"/>
      <c r="N413" s="1"/>
      <c r="O413" s="1"/>
      <c r="P413" s="1"/>
      <c r="Q413" s="1"/>
      <c r="R413" s="1"/>
      <c r="S413" s="1"/>
      <c r="T413" s="1"/>
      <c r="U413" s="1"/>
      <c r="V413" s="1" t="n">
        <v>1781.5</v>
      </c>
      <c r="W413" s="1" t="n">
        <v>1837.9</v>
      </c>
    </row>
    <row r="414" customFormat="false" ht="15" hidden="false" customHeight="false" outlineLevel="0" collapsed="false">
      <c r="A414" s="1" t="n">
        <v>413</v>
      </c>
      <c r="B414" s="31" t="s">
        <v>1881</v>
      </c>
      <c r="C414" s="1" t="s">
        <v>33</v>
      </c>
      <c r="D414" s="1" t="s">
        <v>156</v>
      </c>
      <c r="E414" s="1" t="s">
        <v>205</v>
      </c>
      <c r="F414" s="1"/>
      <c r="G414" s="1"/>
      <c r="H414" s="1"/>
      <c r="I414" s="1"/>
      <c r="J414" s="1" t="n">
        <v>1506.9</v>
      </c>
      <c r="K414" s="1" t="n">
        <v>1457.7</v>
      </c>
      <c r="L414" s="33"/>
      <c r="M414" s="1"/>
      <c r="N414" s="1"/>
      <c r="O414" s="1"/>
      <c r="P414" s="1"/>
      <c r="Q414" s="1"/>
      <c r="R414" s="1"/>
      <c r="S414" s="1"/>
      <c r="T414" s="1"/>
      <c r="U414" s="1"/>
      <c r="V414" s="1" t="n">
        <v>1506.9</v>
      </c>
      <c r="W414" s="1" t="n">
        <v>1457.7</v>
      </c>
    </row>
    <row r="415" customFormat="false" ht="15" hidden="false" customHeight="false" outlineLevel="0" collapsed="false">
      <c r="A415" s="1" t="n">
        <v>414</v>
      </c>
      <c r="B415" s="31" t="s">
        <v>1881</v>
      </c>
      <c r="C415" s="1" t="s">
        <v>33</v>
      </c>
      <c r="D415" s="1" t="s">
        <v>154</v>
      </c>
      <c r="E415" s="1" t="s">
        <v>120</v>
      </c>
      <c r="F415" s="1"/>
      <c r="G415" s="1"/>
      <c r="H415" s="1"/>
      <c r="I415" s="1"/>
      <c r="J415" s="1" t="n">
        <v>1562.2</v>
      </c>
      <c r="K415" s="1" t="n">
        <v>1527.4</v>
      </c>
      <c r="L415" s="33"/>
      <c r="M415" s="1"/>
      <c r="N415" s="1"/>
      <c r="O415" s="1"/>
      <c r="P415" s="1"/>
      <c r="Q415" s="1"/>
      <c r="R415" s="1"/>
      <c r="S415" s="1"/>
      <c r="T415" s="1"/>
      <c r="U415" s="1"/>
      <c r="V415" s="1" t="n">
        <v>1562.2</v>
      </c>
      <c r="W415" s="1" t="n">
        <v>1527.4</v>
      </c>
    </row>
    <row r="416" customFormat="false" ht="15" hidden="false" customHeight="false" outlineLevel="0" collapsed="false">
      <c r="A416" s="1" t="n">
        <v>415</v>
      </c>
      <c r="B416" s="31" t="s">
        <v>1881</v>
      </c>
      <c r="C416" s="1" t="s">
        <v>33</v>
      </c>
      <c r="D416" s="1" t="s">
        <v>171</v>
      </c>
      <c r="E416" s="1" t="s">
        <v>155</v>
      </c>
      <c r="F416" s="1"/>
      <c r="G416" s="1"/>
      <c r="H416" s="1"/>
      <c r="I416" s="1"/>
      <c r="J416" s="1" t="n">
        <v>1583.2</v>
      </c>
      <c r="K416" s="1" t="n">
        <v>1625</v>
      </c>
      <c r="L416" s="33"/>
      <c r="M416" s="1"/>
      <c r="N416" s="1"/>
      <c r="O416" s="1"/>
      <c r="P416" s="1"/>
      <c r="Q416" s="1"/>
      <c r="R416" s="1"/>
      <c r="S416" s="1"/>
      <c r="T416" s="1"/>
      <c r="U416" s="1"/>
      <c r="V416" s="1" t="n">
        <v>1583.2</v>
      </c>
      <c r="W416" s="1" t="n">
        <v>1625</v>
      </c>
    </row>
    <row r="417" customFormat="false" ht="15" hidden="false" customHeight="false" outlineLevel="0" collapsed="false">
      <c r="A417" s="1" t="n">
        <v>416</v>
      </c>
      <c r="B417" s="31" t="s">
        <v>1882</v>
      </c>
      <c r="C417" s="1" t="s">
        <v>32</v>
      </c>
      <c r="D417" s="1" t="s">
        <v>190</v>
      </c>
      <c r="E417" s="1" t="s">
        <v>187</v>
      </c>
      <c r="F417" s="1"/>
      <c r="G417" s="1"/>
      <c r="H417" s="1"/>
      <c r="I417" s="1"/>
      <c r="J417" s="1" t="n">
        <v>1611.9</v>
      </c>
      <c r="K417" s="1" t="n">
        <v>1591.1</v>
      </c>
      <c r="L417" s="33"/>
      <c r="M417" s="1"/>
      <c r="N417" s="1"/>
      <c r="O417" s="1"/>
      <c r="P417" s="1"/>
      <c r="Q417" s="1"/>
      <c r="R417" s="1"/>
      <c r="S417" s="1"/>
      <c r="T417" s="1"/>
      <c r="U417" s="1"/>
      <c r="V417" s="1" t="n">
        <v>1611.9</v>
      </c>
      <c r="W417" s="1" t="n">
        <v>1591.1</v>
      </c>
    </row>
    <row r="418" customFormat="false" ht="15" hidden="false" customHeight="false" outlineLevel="0" collapsed="false">
      <c r="A418" s="1" t="n">
        <v>417</v>
      </c>
      <c r="B418" s="31" t="s">
        <v>1882</v>
      </c>
      <c r="C418" s="1" t="s">
        <v>29</v>
      </c>
      <c r="D418" s="1" t="s">
        <v>128</v>
      </c>
      <c r="E418" s="1" t="s">
        <v>180</v>
      </c>
      <c r="F418" s="1"/>
      <c r="G418" s="1"/>
      <c r="H418" s="1"/>
      <c r="I418" s="1"/>
      <c r="J418" s="1" t="n">
        <v>1623.4</v>
      </c>
      <c r="K418" s="1" t="n">
        <v>1594.7</v>
      </c>
      <c r="L418" s="33"/>
      <c r="M418" s="1"/>
      <c r="N418" s="1"/>
      <c r="O418" s="1"/>
      <c r="P418" s="1"/>
      <c r="Q418" s="1"/>
      <c r="R418" s="1"/>
      <c r="S418" s="1"/>
      <c r="T418" s="1"/>
      <c r="U418" s="1"/>
      <c r="V418" s="1" t="n">
        <v>1623.4</v>
      </c>
      <c r="W418" s="1" t="n">
        <v>1594.7</v>
      </c>
    </row>
    <row r="419" customFormat="false" ht="15" hidden="false" customHeight="false" outlineLevel="0" collapsed="false">
      <c r="A419" s="1" t="n">
        <v>418</v>
      </c>
      <c r="B419" s="31" t="s">
        <v>1883</v>
      </c>
      <c r="C419" s="1" t="s">
        <v>31</v>
      </c>
      <c r="D419" s="1" t="s">
        <v>140</v>
      </c>
      <c r="E419" s="1" t="s">
        <v>164</v>
      </c>
      <c r="F419" s="1"/>
      <c r="G419" s="1"/>
      <c r="H419" s="1"/>
      <c r="I419" s="1"/>
      <c r="J419" s="1" t="n">
        <v>1598.2</v>
      </c>
      <c r="K419" s="1" t="n">
        <v>1618.5</v>
      </c>
      <c r="L419" s="33"/>
      <c r="M419" s="1"/>
      <c r="N419" s="1"/>
      <c r="O419" s="1"/>
      <c r="P419" s="1"/>
      <c r="Q419" s="1"/>
      <c r="R419" s="1"/>
      <c r="S419" s="1"/>
      <c r="T419" s="1"/>
      <c r="U419" s="1"/>
      <c r="V419" s="1" t="n">
        <v>1598.2</v>
      </c>
      <c r="W419" s="1" t="n">
        <v>1618.5</v>
      </c>
    </row>
    <row r="420" customFormat="false" ht="15" hidden="false" customHeight="false" outlineLevel="0" collapsed="false">
      <c r="A420" s="1" t="n">
        <v>419</v>
      </c>
      <c r="B420" s="31" t="s">
        <v>1884</v>
      </c>
      <c r="C420" s="1" t="s">
        <v>30</v>
      </c>
      <c r="D420" s="1" t="s">
        <v>141</v>
      </c>
      <c r="E420" s="1" t="s">
        <v>118</v>
      </c>
      <c r="F420" s="1"/>
      <c r="G420" s="1"/>
      <c r="H420" s="1"/>
      <c r="I420" s="1"/>
      <c r="J420" s="1" t="n">
        <v>1599.7</v>
      </c>
      <c r="K420" s="1" t="n">
        <v>1559.9</v>
      </c>
      <c r="L420" s="33"/>
      <c r="M420" s="1"/>
      <c r="N420" s="1"/>
      <c r="O420" s="1"/>
      <c r="P420" s="1"/>
      <c r="Q420" s="1"/>
      <c r="R420" s="1"/>
      <c r="S420" s="1"/>
      <c r="T420" s="1"/>
      <c r="U420" s="1"/>
      <c r="V420" s="1" t="n">
        <v>1599.7</v>
      </c>
      <c r="W420" s="1" t="n">
        <v>1559.9</v>
      </c>
    </row>
    <row r="421" customFormat="false" ht="15" hidden="false" customHeight="false" outlineLevel="0" collapsed="false">
      <c r="A421" s="1" t="n">
        <v>420</v>
      </c>
      <c r="B421" s="31" t="s">
        <v>1885</v>
      </c>
      <c r="C421" s="1" t="s">
        <v>33</v>
      </c>
      <c r="D421" s="1" t="s">
        <v>172</v>
      </c>
      <c r="E421" s="1" t="s">
        <v>161</v>
      </c>
      <c r="F421" s="1"/>
      <c r="G421" s="1"/>
      <c r="H421" s="1"/>
      <c r="I421" s="1"/>
      <c r="J421" s="1" t="n">
        <v>1687.2</v>
      </c>
      <c r="K421" s="1" t="n">
        <v>1653.6</v>
      </c>
      <c r="L421" s="33"/>
      <c r="M421" s="1"/>
      <c r="N421" s="1"/>
      <c r="O421" s="1"/>
      <c r="P421" s="1"/>
      <c r="Q421" s="1"/>
      <c r="R421" s="1"/>
      <c r="S421" s="1"/>
      <c r="T421" s="1"/>
      <c r="U421" s="1"/>
      <c r="V421" s="1" t="n">
        <v>1687.2</v>
      </c>
      <c r="W421" s="1" t="n">
        <v>1653.6</v>
      </c>
    </row>
    <row r="422" customFormat="false" ht="15" hidden="false" customHeight="false" outlineLevel="0" collapsed="false">
      <c r="A422" s="1" t="n">
        <v>421</v>
      </c>
      <c r="B422" s="31" t="s">
        <v>1885</v>
      </c>
      <c r="C422" s="1" t="s">
        <v>31</v>
      </c>
      <c r="D422" s="1" t="s">
        <v>169</v>
      </c>
      <c r="E422" s="1" t="s">
        <v>177</v>
      </c>
      <c r="F422" s="1"/>
      <c r="G422" s="1"/>
      <c r="H422" s="1"/>
      <c r="I422" s="1"/>
      <c r="J422" s="1" t="n">
        <v>1625.4</v>
      </c>
      <c r="K422" s="1" t="n">
        <v>1695</v>
      </c>
      <c r="L422" s="33"/>
      <c r="M422" s="1"/>
      <c r="N422" s="1"/>
      <c r="O422" s="1"/>
      <c r="P422" s="1"/>
      <c r="Q422" s="1"/>
      <c r="R422" s="1"/>
      <c r="S422" s="1"/>
      <c r="T422" s="1"/>
      <c r="U422" s="1"/>
      <c r="V422" s="1" t="n">
        <v>1625.4</v>
      </c>
      <c r="W422" s="1" t="n">
        <v>1695</v>
      </c>
    </row>
    <row r="423" customFormat="false" ht="15" hidden="false" customHeight="false" outlineLevel="0" collapsed="false">
      <c r="A423" s="1" t="n">
        <v>422</v>
      </c>
      <c r="B423" s="31" t="s">
        <v>1886</v>
      </c>
      <c r="C423" s="1" t="s">
        <v>30</v>
      </c>
      <c r="D423" s="1" t="s">
        <v>167</v>
      </c>
      <c r="E423" s="1" t="s">
        <v>119</v>
      </c>
      <c r="F423" s="1"/>
      <c r="G423" s="1"/>
      <c r="H423" s="1"/>
      <c r="I423" s="1"/>
      <c r="J423" s="1" t="n">
        <v>1556.6</v>
      </c>
      <c r="K423" s="1" t="n">
        <v>1552.4</v>
      </c>
      <c r="L423" s="33"/>
      <c r="M423" s="1"/>
      <c r="N423" s="1"/>
      <c r="O423" s="1"/>
      <c r="P423" s="1"/>
      <c r="Q423" s="1"/>
      <c r="R423" s="1"/>
      <c r="S423" s="1"/>
      <c r="T423" s="1"/>
      <c r="U423" s="1"/>
      <c r="V423" s="1" t="n">
        <v>1556.6</v>
      </c>
      <c r="W423" s="1" t="n">
        <v>1552.4</v>
      </c>
    </row>
    <row r="424" customFormat="false" ht="15" hidden="false" customHeight="false" outlineLevel="0" collapsed="false">
      <c r="A424" s="1" t="n">
        <v>423</v>
      </c>
      <c r="B424" s="31" t="s">
        <v>1887</v>
      </c>
      <c r="C424" s="1" t="s">
        <v>30</v>
      </c>
      <c r="D424" s="1" t="s">
        <v>116</v>
      </c>
      <c r="E424" s="1" t="s">
        <v>182</v>
      </c>
      <c r="F424" s="1"/>
      <c r="G424" s="1"/>
      <c r="H424" s="1"/>
      <c r="I424" s="1"/>
      <c r="J424" s="1" t="n">
        <v>1642.8</v>
      </c>
      <c r="K424" s="1" t="n">
        <v>1723.7</v>
      </c>
      <c r="L424" s="33"/>
      <c r="M424" s="1"/>
      <c r="N424" s="1"/>
      <c r="O424" s="1"/>
      <c r="P424" s="1"/>
      <c r="Q424" s="1"/>
      <c r="R424" s="1"/>
      <c r="S424" s="1"/>
      <c r="T424" s="1"/>
      <c r="U424" s="1"/>
      <c r="V424" s="1" t="n">
        <v>1642.8</v>
      </c>
      <c r="W424" s="1" t="n">
        <v>1723.7</v>
      </c>
    </row>
    <row r="425" customFormat="false" ht="15" hidden="false" customHeight="false" outlineLevel="0" collapsed="false">
      <c r="A425" s="1" t="n">
        <v>424</v>
      </c>
      <c r="B425" s="31" t="s">
        <v>1888</v>
      </c>
      <c r="C425" s="1" t="s">
        <v>31</v>
      </c>
      <c r="D425" s="1" t="s">
        <v>174</v>
      </c>
      <c r="E425" s="1" t="s">
        <v>22</v>
      </c>
      <c r="F425" s="1"/>
      <c r="G425" s="1"/>
      <c r="H425" s="1"/>
      <c r="I425" s="1"/>
      <c r="J425" s="1" t="n">
        <v>1501.9</v>
      </c>
      <c r="K425" s="1" t="n">
        <v>1733.4</v>
      </c>
      <c r="L425" s="33"/>
      <c r="M425" s="1"/>
      <c r="N425" s="1"/>
      <c r="O425" s="1"/>
      <c r="P425" s="1"/>
      <c r="Q425" s="1"/>
      <c r="R425" s="1"/>
      <c r="S425" s="1"/>
      <c r="T425" s="1"/>
      <c r="U425" s="1"/>
      <c r="V425" s="1" t="n">
        <v>1501.9</v>
      </c>
      <c r="W425" s="1" t="n">
        <v>1733.4</v>
      </c>
    </row>
    <row r="426" customFormat="false" ht="15" hidden="false" customHeight="false" outlineLevel="0" collapsed="false">
      <c r="A426" s="1" t="n">
        <v>425</v>
      </c>
      <c r="B426" s="31" t="s">
        <v>1889</v>
      </c>
      <c r="C426" s="1" t="s">
        <v>31</v>
      </c>
      <c r="D426" s="1" t="s">
        <v>24</v>
      </c>
      <c r="E426" s="1" t="s">
        <v>145</v>
      </c>
      <c r="F426" s="1"/>
      <c r="G426" s="1"/>
      <c r="H426" s="1"/>
      <c r="I426" s="1"/>
      <c r="J426" s="1" t="n">
        <v>1719.1</v>
      </c>
      <c r="K426" s="1" t="n">
        <v>1691.6</v>
      </c>
      <c r="L426" s="33"/>
      <c r="M426" s="1"/>
      <c r="N426" s="1"/>
      <c r="O426" s="1"/>
      <c r="P426" s="1"/>
      <c r="Q426" s="1"/>
      <c r="R426" s="1"/>
      <c r="S426" s="1"/>
      <c r="T426" s="1"/>
      <c r="U426" s="1"/>
      <c r="V426" s="1" t="n">
        <v>1719.1</v>
      </c>
      <c r="W426" s="1" t="n">
        <v>1691.6</v>
      </c>
    </row>
    <row r="427" customFormat="false" ht="15" hidden="false" customHeight="false" outlineLevel="0" collapsed="false">
      <c r="A427" s="1" t="n">
        <v>426</v>
      </c>
      <c r="B427" s="31" t="s">
        <v>1890</v>
      </c>
      <c r="C427" s="1" t="s">
        <v>31</v>
      </c>
      <c r="D427" s="1" t="s">
        <v>178</v>
      </c>
      <c r="E427" s="1" t="s">
        <v>163</v>
      </c>
      <c r="F427" s="1"/>
      <c r="G427" s="1"/>
      <c r="H427" s="1"/>
      <c r="I427" s="1"/>
      <c r="J427" s="1" t="n">
        <v>1630.5</v>
      </c>
      <c r="K427" s="1" t="n">
        <v>1477.1</v>
      </c>
      <c r="L427" s="33"/>
      <c r="M427" s="1"/>
      <c r="N427" s="1"/>
      <c r="O427" s="1"/>
      <c r="P427" s="1"/>
      <c r="Q427" s="1"/>
      <c r="R427" s="1"/>
      <c r="S427" s="1"/>
      <c r="T427" s="1"/>
      <c r="U427" s="1"/>
      <c r="V427" s="1" t="n">
        <v>1630.5</v>
      </c>
      <c r="W427" s="1" t="n">
        <v>1477.1</v>
      </c>
    </row>
    <row r="428" customFormat="false" ht="15" hidden="false" customHeight="false" outlineLevel="0" collapsed="false">
      <c r="A428" s="1" t="n">
        <v>427</v>
      </c>
      <c r="B428" s="31" t="s">
        <v>1890</v>
      </c>
      <c r="C428" s="1" t="s">
        <v>31</v>
      </c>
      <c r="D428" s="1" t="s">
        <v>20</v>
      </c>
      <c r="E428" s="1" t="s">
        <v>139</v>
      </c>
      <c r="F428" s="1"/>
      <c r="G428" s="1"/>
      <c r="H428" s="1"/>
      <c r="I428" s="1"/>
      <c r="J428" s="1" t="n">
        <v>1733.7</v>
      </c>
      <c r="K428" s="1" t="n">
        <v>1514.3</v>
      </c>
      <c r="L428" s="33"/>
      <c r="M428" s="1"/>
      <c r="N428" s="1"/>
      <c r="O428" s="1"/>
      <c r="P428" s="1"/>
      <c r="Q428" s="1"/>
      <c r="R428" s="1"/>
      <c r="S428" s="1"/>
      <c r="T428" s="1"/>
      <c r="U428" s="1"/>
      <c r="V428" s="1" t="n">
        <v>1733.7</v>
      </c>
      <c r="W428" s="1" t="n">
        <v>1514.3</v>
      </c>
    </row>
    <row r="429" customFormat="false" ht="15" hidden="false" customHeight="false" outlineLevel="0" collapsed="false">
      <c r="A429" s="1" t="n">
        <v>428</v>
      </c>
      <c r="B429" s="31" t="s">
        <v>1890</v>
      </c>
      <c r="C429" s="1" t="s">
        <v>31</v>
      </c>
      <c r="D429" s="1" t="s">
        <v>177</v>
      </c>
      <c r="E429" s="1" t="s">
        <v>165</v>
      </c>
      <c r="F429" s="1"/>
      <c r="G429" s="1"/>
      <c r="H429" s="1"/>
      <c r="I429" s="1"/>
      <c r="J429" s="1" t="n">
        <v>1695</v>
      </c>
      <c r="K429" s="1" t="n">
        <v>1515.1</v>
      </c>
      <c r="L429" s="33"/>
      <c r="M429" s="1"/>
      <c r="N429" s="1"/>
      <c r="O429" s="1"/>
      <c r="P429" s="1"/>
      <c r="Q429" s="1"/>
      <c r="R429" s="1"/>
      <c r="S429" s="1"/>
      <c r="T429" s="1"/>
      <c r="U429" s="1"/>
      <c r="V429" s="1" t="n">
        <v>1695</v>
      </c>
      <c r="W429" s="1" t="n">
        <v>1515.1</v>
      </c>
    </row>
    <row r="430" customFormat="false" ht="15" hidden="false" customHeight="false" outlineLevel="0" collapsed="false">
      <c r="A430" s="1" t="n">
        <v>429</v>
      </c>
      <c r="B430" s="31" t="s">
        <v>1891</v>
      </c>
      <c r="C430" s="1" t="s">
        <v>33</v>
      </c>
      <c r="D430" s="1" t="s">
        <v>204</v>
      </c>
      <c r="E430" s="1" t="s">
        <v>157</v>
      </c>
      <c r="F430" s="1"/>
      <c r="G430" s="1"/>
      <c r="H430" s="1"/>
      <c r="I430" s="1"/>
      <c r="J430" s="1" t="n">
        <v>1387.4</v>
      </c>
      <c r="K430" s="1" t="n">
        <v>1662.1</v>
      </c>
      <c r="L430" s="33"/>
      <c r="M430" s="1"/>
      <c r="N430" s="1"/>
      <c r="O430" s="1"/>
      <c r="P430" s="1"/>
      <c r="Q430" s="1"/>
      <c r="R430" s="1"/>
      <c r="S430" s="1"/>
      <c r="T430" s="1"/>
      <c r="U430" s="1"/>
      <c r="V430" s="1" t="n">
        <v>1387.4</v>
      </c>
      <c r="W430" s="1" t="n">
        <v>1662.1</v>
      </c>
    </row>
    <row r="431" customFormat="false" ht="15" hidden="false" customHeight="false" outlineLevel="0" collapsed="false">
      <c r="A431" s="1" t="n">
        <v>430</v>
      </c>
      <c r="B431" s="31" t="s">
        <v>1891</v>
      </c>
      <c r="C431" s="1" t="s">
        <v>33</v>
      </c>
      <c r="D431" s="1" t="s">
        <v>205</v>
      </c>
      <c r="E431" s="1" t="s">
        <v>17</v>
      </c>
      <c r="F431" s="1"/>
      <c r="G431" s="1"/>
      <c r="H431" s="1"/>
      <c r="I431" s="1"/>
      <c r="J431" s="1" t="n">
        <v>1457.7</v>
      </c>
      <c r="K431" s="1" t="n">
        <v>1804.8</v>
      </c>
      <c r="L431" s="33"/>
      <c r="M431" s="1"/>
      <c r="N431" s="1"/>
      <c r="O431" s="1"/>
      <c r="P431" s="1"/>
      <c r="Q431" s="1"/>
      <c r="R431" s="1"/>
      <c r="S431" s="1"/>
      <c r="T431" s="1"/>
      <c r="U431" s="1"/>
      <c r="V431" s="1" t="n">
        <v>1457.7</v>
      </c>
      <c r="W431" s="1" t="n">
        <v>1804.8</v>
      </c>
    </row>
    <row r="432" customFormat="false" ht="15" hidden="false" customHeight="false" outlineLevel="0" collapsed="false">
      <c r="A432" s="1" t="n">
        <v>431</v>
      </c>
      <c r="B432" s="31" t="s">
        <v>1891</v>
      </c>
      <c r="C432" s="1" t="s">
        <v>33</v>
      </c>
      <c r="D432" s="1" t="s">
        <v>120</v>
      </c>
      <c r="E432" s="1" t="s">
        <v>134</v>
      </c>
      <c r="F432" s="1"/>
      <c r="G432" s="1"/>
      <c r="H432" s="1"/>
      <c r="I432" s="1"/>
      <c r="J432" s="1" t="n">
        <v>1527.4</v>
      </c>
      <c r="K432" s="1" t="n">
        <v>1588.1</v>
      </c>
      <c r="L432" s="33"/>
      <c r="M432" s="1"/>
      <c r="N432" s="1"/>
      <c r="O432" s="1"/>
      <c r="P432" s="1"/>
      <c r="Q432" s="1"/>
      <c r="R432" s="1"/>
      <c r="S432" s="1"/>
      <c r="T432" s="1"/>
      <c r="U432" s="1"/>
      <c r="V432" s="1" t="n">
        <v>1527.4</v>
      </c>
      <c r="W432" s="1" t="n">
        <v>1588.1</v>
      </c>
    </row>
    <row r="433" customFormat="false" ht="15" hidden="false" customHeight="false" outlineLevel="0" collapsed="false">
      <c r="A433" s="1" t="n">
        <v>432</v>
      </c>
      <c r="B433" s="31" t="s">
        <v>1891</v>
      </c>
      <c r="C433" s="1" t="s">
        <v>33</v>
      </c>
      <c r="D433" s="1" t="s">
        <v>155</v>
      </c>
      <c r="E433" s="1" t="s">
        <v>144</v>
      </c>
      <c r="F433" s="1"/>
      <c r="G433" s="1"/>
      <c r="H433" s="1"/>
      <c r="I433" s="1"/>
      <c r="J433" s="1" t="n">
        <v>1625</v>
      </c>
      <c r="K433" s="1" t="n">
        <v>1642</v>
      </c>
      <c r="L433" s="33"/>
      <c r="M433" s="1"/>
      <c r="N433" s="1"/>
      <c r="O433" s="1"/>
      <c r="P433" s="1"/>
      <c r="Q433" s="1"/>
      <c r="R433" s="1"/>
      <c r="S433" s="1"/>
      <c r="T433" s="1"/>
      <c r="U433" s="1"/>
      <c r="V433" s="1" t="n">
        <v>1625</v>
      </c>
      <c r="W433" s="1" t="n">
        <v>1642</v>
      </c>
    </row>
    <row r="434" customFormat="false" ht="15" hidden="false" customHeight="false" outlineLevel="0" collapsed="false">
      <c r="A434" s="1" t="n">
        <v>433</v>
      </c>
      <c r="B434" s="31" t="s">
        <v>1892</v>
      </c>
      <c r="C434" s="1" t="s">
        <v>31</v>
      </c>
      <c r="D434" s="1" t="s">
        <v>136</v>
      </c>
      <c r="E434" s="1" t="s">
        <v>210</v>
      </c>
      <c r="F434" s="1"/>
      <c r="G434" s="1"/>
      <c r="H434" s="1"/>
      <c r="I434" s="1"/>
      <c r="J434" s="1" t="n">
        <v>1522.3</v>
      </c>
      <c r="K434" s="1" t="n">
        <v>1452.9</v>
      </c>
      <c r="L434" s="33"/>
      <c r="M434" s="1"/>
      <c r="N434" s="1"/>
      <c r="O434" s="1"/>
      <c r="P434" s="1"/>
      <c r="Q434" s="1"/>
      <c r="R434" s="1"/>
      <c r="S434" s="1"/>
      <c r="T434" s="1"/>
      <c r="U434" s="1"/>
      <c r="V434" s="1" t="n">
        <v>1522.3</v>
      </c>
      <c r="W434" s="1" t="n">
        <v>1452.9</v>
      </c>
    </row>
    <row r="435" customFormat="false" ht="15" hidden="false" customHeight="false" outlineLevel="0" collapsed="false">
      <c r="A435" s="1" t="n">
        <v>434</v>
      </c>
      <c r="B435" s="31" t="s">
        <v>1892</v>
      </c>
      <c r="C435" s="1" t="s">
        <v>31</v>
      </c>
      <c r="D435" s="1" t="s">
        <v>164</v>
      </c>
      <c r="E435" s="1" t="s">
        <v>146</v>
      </c>
      <c r="F435" s="1"/>
      <c r="G435" s="1"/>
      <c r="H435" s="1"/>
      <c r="I435" s="1"/>
      <c r="J435" s="1" t="n">
        <v>1618.5</v>
      </c>
      <c r="K435" s="1" t="n">
        <v>1548.6</v>
      </c>
      <c r="L435" s="33"/>
      <c r="M435" s="1"/>
      <c r="N435" s="1"/>
      <c r="O435" s="1"/>
      <c r="P435" s="1"/>
      <c r="Q435" s="1"/>
      <c r="R435" s="1"/>
      <c r="S435" s="1"/>
      <c r="T435" s="1"/>
      <c r="U435" s="1"/>
      <c r="V435" s="1" t="n">
        <v>1618.5</v>
      </c>
      <c r="W435" s="1" t="n">
        <v>1548.6</v>
      </c>
    </row>
    <row r="436" customFormat="false" ht="15" hidden="false" customHeight="false" outlineLevel="0" collapsed="false">
      <c r="A436" s="1" t="n">
        <v>435</v>
      </c>
      <c r="B436" s="31" t="s">
        <v>1892</v>
      </c>
      <c r="C436" s="1" t="s">
        <v>31</v>
      </c>
      <c r="D436" s="1" t="s">
        <v>19</v>
      </c>
      <c r="E436" s="1" t="s">
        <v>140</v>
      </c>
      <c r="F436" s="1"/>
      <c r="G436" s="1"/>
      <c r="H436" s="1"/>
      <c r="I436" s="1"/>
      <c r="J436" s="1" t="n">
        <v>1733.9</v>
      </c>
      <c r="K436" s="1" t="n">
        <v>1598.2</v>
      </c>
      <c r="L436" s="33"/>
      <c r="M436" s="1"/>
      <c r="N436" s="1"/>
      <c r="O436" s="1"/>
      <c r="P436" s="1"/>
      <c r="Q436" s="1"/>
      <c r="R436" s="1"/>
      <c r="S436" s="1"/>
      <c r="T436" s="1"/>
      <c r="U436" s="1"/>
      <c r="V436" s="1" t="n">
        <v>1733.9</v>
      </c>
      <c r="W436" s="1" t="n">
        <v>1598.2</v>
      </c>
    </row>
    <row r="437" customFormat="false" ht="15" hidden="false" customHeight="false" outlineLevel="0" collapsed="false">
      <c r="A437" s="1" t="n">
        <v>436</v>
      </c>
      <c r="B437" s="31" t="s">
        <v>1893</v>
      </c>
      <c r="C437" s="1" t="s">
        <v>33</v>
      </c>
      <c r="D437" s="1" t="s">
        <v>158</v>
      </c>
      <c r="E437" s="1" t="s">
        <v>171</v>
      </c>
      <c r="F437" s="1"/>
      <c r="G437" s="1"/>
      <c r="H437" s="1"/>
      <c r="I437" s="1"/>
      <c r="J437" s="1" t="n">
        <v>1581.6</v>
      </c>
      <c r="K437" s="1" t="n">
        <v>1583.2</v>
      </c>
      <c r="L437" s="33"/>
      <c r="M437" s="1"/>
      <c r="N437" s="1"/>
      <c r="O437" s="1"/>
      <c r="P437" s="1"/>
      <c r="Q437" s="1"/>
      <c r="R437" s="1"/>
      <c r="S437" s="1"/>
      <c r="T437" s="1"/>
      <c r="U437" s="1"/>
      <c r="V437" s="1" t="n">
        <v>1581.6</v>
      </c>
      <c r="W437" s="1" t="n">
        <v>1583.2</v>
      </c>
    </row>
    <row r="438" customFormat="false" ht="15" hidden="false" customHeight="false" outlineLevel="0" collapsed="false">
      <c r="A438" s="1" t="n">
        <v>437</v>
      </c>
      <c r="B438" s="31" t="s">
        <v>1893</v>
      </c>
      <c r="C438" s="1" t="s">
        <v>33</v>
      </c>
      <c r="D438" s="1" t="s">
        <v>161</v>
      </c>
      <c r="E438" s="1" t="s">
        <v>154</v>
      </c>
      <c r="F438" s="1"/>
      <c r="G438" s="1"/>
      <c r="H438" s="1"/>
      <c r="I438" s="1"/>
      <c r="J438" s="1" t="n">
        <v>1653.6</v>
      </c>
      <c r="K438" s="1" t="n">
        <v>1562.2</v>
      </c>
      <c r="L438" s="33"/>
      <c r="M438" s="1"/>
      <c r="N438" s="1"/>
      <c r="O438" s="1"/>
      <c r="P438" s="1"/>
      <c r="Q438" s="1"/>
      <c r="R438" s="1"/>
      <c r="S438" s="1"/>
      <c r="T438" s="1"/>
      <c r="U438" s="1"/>
      <c r="V438" s="1" t="n">
        <v>1653.6</v>
      </c>
      <c r="W438" s="1" t="n">
        <v>1562.2</v>
      </c>
    </row>
    <row r="439" customFormat="false" ht="15" hidden="false" customHeight="false" outlineLevel="0" collapsed="false">
      <c r="A439" s="1" t="n">
        <v>438</v>
      </c>
      <c r="B439" s="31" t="s">
        <v>1893</v>
      </c>
      <c r="C439" s="1" t="s">
        <v>33</v>
      </c>
      <c r="D439" s="1" t="s">
        <v>206</v>
      </c>
      <c r="E439" s="1" t="s">
        <v>172</v>
      </c>
      <c r="F439" s="1"/>
      <c r="G439" s="1"/>
      <c r="H439" s="1"/>
      <c r="I439" s="1"/>
      <c r="J439" s="1" t="n">
        <v>1456.1</v>
      </c>
      <c r="K439" s="1" t="n">
        <v>1687.2</v>
      </c>
      <c r="L439" s="33"/>
      <c r="M439" s="1"/>
      <c r="N439" s="1"/>
      <c r="O439" s="1"/>
      <c r="P439" s="1"/>
      <c r="Q439" s="1"/>
      <c r="R439" s="1"/>
      <c r="S439" s="1"/>
      <c r="T439" s="1"/>
      <c r="U439" s="1"/>
      <c r="V439" s="1" t="n">
        <v>1456.1</v>
      </c>
      <c r="W439" s="1" t="n">
        <v>1687.2</v>
      </c>
    </row>
    <row r="440" customFormat="false" ht="15" hidden="false" customHeight="false" outlineLevel="0" collapsed="false">
      <c r="A440" s="1" t="n">
        <v>439</v>
      </c>
      <c r="B440" s="31" t="s">
        <v>1893</v>
      </c>
      <c r="C440" s="1" t="s">
        <v>33</v>
      </c>
      <c r="D440" s="1" t="s">
        <v>159</v>
      </c>
      <c r="E440" s="1" t="s">
        <v>149</v>
      </c>
      <c r="F440" s="1"/>
      <c r="G440" s="1"/>
      <c r="H440" s="1"/>
      <c r="I440" s="1"/>
      <c r="J440" s="1" t="n">
        <v>1534.8</v>
      </c>
      <c r="K440" s="1" t="n">
        <v>1642.4</v>
      </c>
      <c r="L440" s="33"/>
      <c r="M440" s="1"/>
      <c r="N440" s="1"/>
      <c r="O440" s="1"/>
      <c r="P440" s="1"/>
      <c r="Q440" s="1"/>
      <c r="R440" s="1"/>
      <c r="S440" s="1"/>
      <c r="T440" s="1"/>
      <c r="U440" s="1"/>
      <c r="V440" s="1" t="n">
        <v>1534.8</v>
      </c>
      <c r="W440" s="1" t="n">
        <v>1642.4</v>
      </c>
    </row>
    <row r="441" customFormat="false" ht="15" hidden="false" customHeight="false" outlineLevel="0" collapsed="false">
      <c r="A441" s="1" t="n">
        <v>440</v>
      </c>
      <c r="B441" s="31" t="s">
        <v>1893</v>
      </c>
      <c r="C441" s="1" t="s">
        <v>33</v>
      </c>
      <c r="D441" s="1" t="s">
        <v>135</v>
      </c>
      <c r="E441" s="1" t="s">
        <v>156</v>
      </c>
      <c r="F441" s="1"/>
      <c r="G441" s="1"/>
      <c r="H441" s="1"/>
      <c r="I441" s="1"/>
      <c r="J441" s="1" t="n">
        <v>1708.2</v>
      </c>
      <c r="K441" s="1" t="n">
        <v>1506.9</v>
      </c>
      <c r="L441" s="33"/>
      <c r="M441" s="1"/>
      <c r="N441" s="1"/>
      <c r="O441" s="1"/>
      <c r="P441" s="1"/>
      <c r="Q441" s="1"/>
      <c r="R441" s="1"/>
      <c r="S441" s="1"/>
      <c r="T441" s="1"/>
      <c r="U441" s="1"/>
      <c r="V441" s="1" t="n">
        <v>1708.2</v>
      </c>
      <c r="W441" s="1" t="n">
        <v>1506.9</v>
      </c>
    </row>
    <row r="442" customFormat="false" ht="15" hidden="false" customHeight="false" outlineLevel="0" collapsed="false">
      <c r="A442" s="1" t="n">
        <v>441</v>
      </c>
      <c r="B442" s="31" t="s">
        <v>1894</v>
      </c>
      <c r="C442" s="1" t="s">
        <v>31</v>
      </c>
      <c r="D442" s="1" t="s">
        <v>168</v>
      </c>
      <c r="E442" s="1" t="s">
        <v>209</v>
      </c>
      <c r="F442" s="1"/>
      <c r="G442" s="1"/>
      <c r="H442" s="1"/>
      <c r="I442" s="1"/>
      <c r="J442" s="1" t="n">
        <v>1534.8</v>
      </c>
      <c r="K442" s="1" t="n">
        <v>1462.6</v>
      </c>
      <c r="L442" s="33"/>
      <c r="M442" s="1"/>
      <c r="N442" s="1"/>
      <c r="O442" s="1"/>
      <c r="P442" s="1"/>
      <c r="Q442" s="1"/>
      <c r="R442" s="1"/>
      <c r="S442" s="1"/>
      <c r="T442" s="1"/>
      <c r="U442" s="1"/>
      <c r="V442" s="1" t="n">
        <v>1534.8</v>
      </c>
      <c r="W442" s="1" t="n">
        <v>1462.6</v>
      </c>
    </row>
    <row r="443" customFormat="false" ht="15" hidden="false" customHeight="false" outlineLevel="0" collapsed="false">
      <c r="A443" s="1" t="n">
        <v>442</v>
      </c>
      <c r="B443" s="31" t="s">
        <v>1895</v>
      </c>
      <c r="C443" s="1" t="s">
        <v>31</v>
      </c>
      <c r="D443" s="1" t="s">
        <v>213</v>
      </c>
      <c r="E443" s="1" t="s">
        <v>169</v>
      </c>
      <c r="F443" s="1"/>
      <c r="G443" s="1"/>
      <c r="H443" s="1"/>
      <c r="I443" s="1"/>
      <c r="J443" s="1" t="n">
        <v>1404</v>
      </c>
      <c r="K443" s="1" t="n">
        <v>1625.4</v>
      </c>
      <c r="L443" s="33"/>
      <c r="M443" s="1"/>
      <c r="N443" s="1"/>
      <c r="O443" s="1"/>
      <c r="P443" s="1"/>
      <c r="Q443" s="1"/>
      <c r="R443" s="1"/>
      <c r="S443" s="1"/>
      <c r="T443" s="1"/>
      <c r="U443" s="1"/>
      <c r="V443" s="1" t="n">
        <v>1404</v>
      </c>
      <c r="W443" s="1" t="n">
        <v>1625.4</v>
      </c>
    </row>
    <row r="444" customFormat="false" ht="15" hidden="false" customHeight="false" outlineLevel="0" collapsed="false">
      <c r="A444" s="1" t="n">
        <v>443</v>
      </c>
      <c r="B444" s="31" t="s">
        <v>1896</v>
      </c>
      <c r="C444" s="1" t="s">
        <v>32</v>
      </c>
      <c r="D444" s="1" t="s">
        <v>191</v>
      </c>
      <c r="E444" s="1" t="s">
        <v>195</v>
      </c>
      <c r="F444" s="1"/>
      <c r="G444" s="1"/>
      <c r="H444" s="1"/>
      <c r="I444" s="1"/>
      <c r="J444" s="1" t="n">
        <v>1541</v>
      </c>
      <c r="K444" s="1" t="n">
        <v>1732.7</v>
      </c>
      <c r="L444" s="33"/>
      <c r="M444" s="1"/>
      <c r="N444" s="1"/>
      <c r="O444" s="1"/>
      <c r="P444" s="1"/>
      <c r="Q444" s="1"/>
      <c r="R444" s="1"/>
      <c r="S444" s="1"/>
      <c r="T444" s="1"/>
      <c r="U444" s="1"/>
      <c r="V444" s="1" t="n">
        <v>1541</v>
      </c>
      <c r="W444" s="1" t="n">
        <v>1732.7</v>
      </c>
    </row>
    <row r="445" customFormat="false" ht="15" hidden="false" customHeight="false" outlineLevel="0" collapsed="false">
      <c r="A445" s="1" t="n">
        <v>444</v>
      </c>
      <c r="B445" s="31" t="s">
        <v>1897</v>
      </c>
      <c r="C445" s="1" t="s">
        <v>30</v>
      </c>
      <c r="D445" s="1" t="s">
        <v>115</v>
      </c>
      <c r="E445" s="1" t="s">
        <v>117</v>
      </c>
      <c r="F445" s="1"/>
      <c r="G445" s="1"/>
      <c r="H445" s="1"/>
      <c r="I445" s="1"/>
      <c r="J445" s="1" t="n">
        <v>1550.5</v>
      </c>
      <c r="K445" s="1" t="n">
        <v>1475.5</v>
      </c>
      <c r="L445" s="33"/>
      <c r="M445" s="1"/>
      <c r="N445" s="1"/>
      <c r="O445" s="1"/>
      <c r="P445" s="1"/>
      <c r="Q445" s="1"/>
      <c r="R445" s="1"/>
      <c r="S445" s="1"/>
      <c r="T445" s="1"/>
      <c r="U445" s="1"/>
      <c r="V445" s="1" t="n">
        <v>1550.5</v>
      </c>
      <c r="W445" s="1" t="n">
        <v>1475.5</v>
      </c>
    </row>
    <row r="446" customFormat="false" ht="15" hidden="false" customHeight="false" outlineLevel="0" collapsed="false">
      <c r="A446" s="1" t="n">
        <v>445</v>
      </c>
      <c r="B446" s="31" t="s">
        <v>1898</v>
      </c>
      <c r="C446" s="1" t="s">
        <v>30</v>
      </c>
      <c r="D446" s="1" t="s">
        <v>181</v>
      </c>
      <c r="E446" s="1" t="s">
        <v>167</v>
      </c>
      <c r="F446" s="1"/>
      <c r="G446" s="1"/>
      <c r="H446" s="1"/>
      <c r="I446" s="1"/>
      <c r="J446" s="1" t="n">
        <v>1718.3</v>
      </c>
      <c r="K446" s="1" t="n">
        <v>1556.6</v>
      </c>
      <c r="L446" s="33"/>
      <c r="M446" s="1"/>
      <c r="N446" s="1"/>
      <c r="O446" s="1"/>
      <c r="P446" s="1"/>
      <c r="Q446" s="1"/>
      <c r="R446" s="1"/>
      <c r="S446" s="1"/>
      <c r="T446" s="1"/>
      <c r="U446" s="1"/>
      <c r="V446" s="1" t="n">
        <v>1718.3</v>
      </c>
      <c r="W446" s="1" t="n">
        <v>1556.6</v>
      </c>
    </row>
    <row r="447" customFormat="false" ht="15" hidden="false" customHeight="false" outlineLevel="0" collapsed="false">
      <c r="A447" s="1" t="n">
        <v>446</v>
      </c>
      <c r="B447" s="31" t="s">
        <v>1899</v>
      </c>
      <c r="C447" s="1" t="s">
        <v>31</v>
      </c>
      <c r="D447" s="1" t="s">
        <v>165</v>
      </c>
      <c r="E447" s="1" t="s">
        <v>24</v>
      </c>
      <c r="F447" s="1"/>
      <c r="G447" s="1"/>
      <c r="H447" s="1"/>
      <c r="I447" s="1"/>
      <c r="J447" s="1" t="n">
        <v>1515.1</v>
      </c>
      <c r="K447" s="1" t="n">
        <v>1719.1</v>
      </c>
      <c r="L447" s="33"/>
      <c r="M447" s="1"/>
      <c r="N447" s="1"/>
      <c r="O447" s="1"/>
      <c r="P447" s="1"/>
      <c r="Q447" s="1"/>
      <c r="R447" s="1"/>
      <c r="S447" s="1"/>
      <c r="T447" s="1"/>
      <c r="U447" s="1"/>
      <c r="V447" s="1" t="n">
        <v>1515.1</v>
      </c>
      <c r="W447" s="1" t="n">
        <v>1719.1</v>
      </c>
    </row>
    <row r="448" customFormat="false" ht="15" hidden="false" customHeight="false" outlineLevel="0" collapsed="false">
      <c r="A448" s="1" t="n">
        <v>447</v>
      </c>
      <c r="B448" s="31" t="s">
        <v>1900</v>
      </c>
      <c r="C448" s="1" t="s">
        <v>32</v>
      </c>
      <c r="D448" s="1" t="s">
        <v>199</v>
      </c>
      <c r="E448" s="1" t="s">
        <v>196</v>
      </c>
      <c r="F448" s="1"/>
      <c r="G448" s="1"/>
      <c r="H448" s="1"/>
      <c r="I448" s="1"/>
      <c r="J448" s="1" t="n">
        <v>1487.5</v>
      </c>
      <c r="K448" s="1" t="n">
        <v>1656.4</v>
      </c>
      <c r="L448" s="33"/>
      <c r="M448" s="1"/>
      <c r="N448" s="1"/>
      <c r="O448" s="1"/>
      <c r="P448" s="1"/>
      <c r="Q448" s="1"/>
      <c r="R448" s="1"/>
      <c r="S448" s="1"/>
      <c r="T448" s="1"/>
      <c r="U448" s="1"/>
      <c r="V448" s="1" t="n">
        <v>1487.5</v>
      </c>
      <c r="W448" s="1" t="n">
        <v>1656.4</v>
      </c>
    </row>
    <row r="449" customFormat="false" ht="15" hidden="false" customHeight="false" outlineLevel="0" collapsed="false">
      <c r="A449" s="1" t="n">
        <v>448</v>
      </c>
      <c r="B449" s="31" t="s">
        <v>1900</v>
      </c>
      <c r="C449" s="1" t="s">
        <v>32</v>
      </c>
      <c r="D449" s="1" t="s">
        <v>185</v>
      </c>
      <c r="E449" s="1" t="s">
        <v>190</v>
      </c>
      <c r="F449" s="1"/>
      <c r="G449" s="1"/>
      <c r="H449" s="1"/>
      <c r="I449" s="1"/>
      <c r="J449" s="1" t="n">
        <v>1629</v>
      </c>
      <c r="K449" s="1" t="n">
        <v>1611.9</v>
      </c>
      <c r="L449" s="33"/>
      <c r="M449" s="1"/>
      <c r="N449" s="1"/>
      <c r="O449" s="1"/>
      <c r="P449" s="1"/>
      <c r="Q449" s="1"/>
      <c r="R449" s="1"/>
      <c r="S449" s="1"/>
      <c r="T449" s="1"/>
      <c r="U449" s="1"/>
      <c r="V449" s="1" t="n">
        <v>1629</v>
      </c>
      <c r="W449" s="1" t="n">
        <v>1611.9</v>
      </c>
    </row>
    <row r="450" customFormat="false" ht="15" hidden="false" customHeight="false" outlineLevel="0" collapsed="false">
      <c r="A450" s="1" t="n">
        <v>449</v>
      </c>
      <c r="B450" s="31" t="s">
        <v>1900</v>
      </c>
      <c r="C450" s="1" t="s">
        <v>32</v>
      </c>
      <c r="D450" s="1" t="s">
        <v>187</v>
      </c>
      <c r="E450" s="1" t="s">
        <v>192</v>
      </c>
      <c r="F450" s="1"/>
      <c r="G450" s="1"/>
      <c r="H450" s="1"/>
      <c r="I450" s="1"/>
      <c r="J450" s="1" t="n">
        <v>1591.1</v>
      </c>
      <c r="K450" s="1" t="n">
        <v>1620.9</v>
      </c>
      <c r="L450" s="33"/>
      <c r="M450" s="1"/>
      <c r="N450" s="1"/>
      <c r="O450" s="1"/>
      <c r="P450" s="1"/>
      <c r="Q450" s="1"/>
      <c r="R450" s="1"/>
      <c r="S450" s="1"/>
      <c r="T450" s="1"/>
      <c r="U450" s="1"/>
      <c r="V450" s="1" t="n">
        <v>1591.1</v>
      </c>
      <c r="W450" s="1" t="n">
        <v>1620.9</v>
      </c>
    </row>
    <row r="451" customFormat="false" ht="15" hidden="false" customHeight="false" outlineLevel="0" collapsed="false">
      <c r="A451" s="1" t="n">
        <v>450</v>
      </c>
      <c r="B451" s="31" t="s">
        <v>1900</v>
      </c>
      <c r="C451" s="1" t="s">
        <v>32</v>
      </c>
      <c r="D451" s="1" t="s">
        <v>198</v>
      </c>
      <c r="E451" s="1" t="s">
        <v>183</v>
      </c>
      <c r="F451" s="1"/>
      <c r="G451" s="1"/>
      <c r="H451" s="1"/>
      <c r="I451" s="1"/>
      <c r="J451" s="1" t="n">
        <v>1515.2</v>
      </c>
      <c r="K451" s="1" t="n">
        <v>1513.1</v>
      </c>
      <c r="L451" s="33"/>
      <c r="M451" s="1"/>
      <c r="N451" s="1"/>
      <c r="O451" s="1"/>
      <c r="P451" s="1"/>
      <c r="Q451" s="1"/>
      <c r="R451" s="1"/>
      <c r="S451" s="1"/>
      <c r="T451" s="1"/>
      <c r="U451" s="1"/>
      <c r="V451" s="1" t="n">
        <v>1515.2</v>
      </c>
      <c r="W451" s="1" t="n">
        <v>1513.1</v>
      </c>
    </row>
    <row r="452" customFormat="false" ht="15" hidden="false" customHeight="false" outlineLevel="0" collapsed="false">
      <c r="A452" s="1" t="n">
        <v>451</v>
      </c>
      <c r="B452" s="31" t="s">
        <v>1900</v>
      </c>
      <c r="C452" s="1" t="s">
        <v>32</v>
      </c>
      <c r="D452" s="1" t="s">
        <v>188</v>
      </c>
      <c r="E452" s="1" t="s">
        <v>189</v>
      </c>
      <c r="F452" s="1"/>
      <c r="G452" s="1"/>
      <c r="H452" s="1"/>
      <c r="I452" s="1"/>
      <c r="J452" s="1" t="n">
        <v>1549.2</v>
      </c>
      <c r="K452" s="1" t="n">
        <v>1614</v>
      </c>
      <c r="L452" s="33"/>
      <c r="M452" s="1"/>
      <c r="N452" s="1"/>
      <c r="O452" s="1"/>
      <c r="P452" s="1"/>
      <c r="Q452" s="1"/>
      <c r="R452" s="1"/>
      <c r="S452" s="1"/>
      <c r="T452" s="1"/>
      <c r="U452" s="1"/>
      <c r="V452" s="1" t="n">
        <v>1549.2</v>
      </c>
      <c r="W452" s="1" t="n">
        <v>1614</v>
      </c>
    </row>
    <row r="453" customFormat="false" ht="15" hidden="false" customHeight="false" outlineLevel="0" collapsed="false">
      <c r="A453" s="1" t="n">
        <v>452</v>
      </c>
      <c r="B453" s="31" t="s">
        <v>1901</v>
      </c>
      <c r="C453" s="1" t="s">
        <v>29</v>
      </c>
      <c r="D453" s="1" t="s">
        <v>201</v>
      </c>
      <c r="E453" s="1" t="s">
        <v>130</v>
      </c>
      <c r="F453" s="1"/>
      <c r="G453" s="1"/>
      <c r="H453" s="1"/>
      <c r="I453" s="1"/>
      <c r="J453" s="1" t="n">
        <v>1410.7</v>
      </c>
      <c r="K453" s="1" t="n">
        <v>1746.3</v>
      </c>
      <c r="L453" s="33"/>
      <c r="M453" s="1"/>
      <c r="N453" s="1"/>
      <c r="O453" s="1"/>
      <c r="P453" s="1"/>
      <c r="Q453" s="1"/>
      <c r="R453" s="1"/>
      <c r="S453" s="1"/>
      <c r="T453" s="1"/>
      <c r="U453" s="1"/>
      <c r="V453" s="1" t="n">
        <v>1410.7</v>
      </c>
      <c r="W453" s="1" t="n">
        <v>1746.3</v>
      </c>
    </row>
    <row r="454" customFormat="false" ht="15" hidden="false" customHeight="false" outlineLevel="0" collapsed="false">
      <c r="A454" s="1" t="n">
        <v>453</v>
      </c>
      <c r="B454" s="31" t="s">
        <v>1901</v>
      </c>
      <c r="C454" s="1" t="s">
        <v>29</v>
      </c>
      <c r="D454" s="1" t="s">
        <v>129</v>
      </c>
      <c r="E454" s="1" t="s">
        <v>207</v>
      </c>
      <c r="F454" s="1"/>
      <c r="G454" s="1"/>
      <c r="H454" s="1"/>
      <c r="I454" s="1"/>
      <c r="J454" s="1" t="n">
        <v>1663.3</v>
      </c>
      <c r="K454" s="1" t="n">
        <v>1461.1</v>
      </c>
      <c r="L454" s="33"/>
      <c r="M454" s="1"/>
      <c r="N454" s="1"/>
      <c r="O454" s="1"/>
      <c r="P454" s="1"/>
      <c r="Q454" s="1"/>
      <c r="R454" s="1"/>
      <c r="S454" s="1"/>
      <c r="T454" s="1"/>
      <c r="U454" s="1"/>
      <c r="V454" s="1" t="n">
        <v>1663.3</v>
      </c>
      <c r="W454" s="1" t="n">
        <v>1461.1</v>
      </c>
    </row>
    <row r="455" customFormat="false" ht="15" hidden="false" customHeight="false" outlineLevel="0" collapsed="false">
      <c r="A455" s="1" t="n">
        <v>454</v>
      </c>
      <c r="B455" s="31" t="s">
        <v>1901</v>
      </c>
      <c r="C455" s="1" t="s">
        <v>29</v>
      </c>
      <c r="D455" s="1" t="s">
        <v>126</v>
      </c>
      <c r="E455" s="1" t="s">
        <v>121</v>
      </c>
      <c r="F455" s="1"/>
      <c r="G455" s="1"/>
      <c r="H455" s="1"/>
      <c r="I455" s="1"/>
      <c r="J455" s="1" t="n">
        <v>1566.6</v>
      </c>
      <c r="K455" s="1" t="n">
        <v>1562.5</v>
      </c>
      <c r="L455" s="33"/>
      <c r="M455" s="1"/>
      <c r="N455" s="1"/>
      <c r="O455" s="1"/>
      <c r="P455" s="1"/>
      <c r="Q455" s="1"/>
      <c r="R455" s="1"/>
      <c r="S455" s="1"/>
      <c r="T455" s="1"/>
      <c r="U455" s="1"/>
      <c r="V455" s="1" t="n">
        <v>1566.6</v>
      </c>
      <c r="W455" s="1" t="n">
        <v>1562.5</v>
      </c>
    </row>
    <row r="456" customFormat="false" ht="15" hidden="false" customHeight="false" outlineLevel="0" collapsed="false">
      <c r="A456" s="1" t="n">
        <v>455</v>
      </c>
      <c r="B456" s="31" t="s">
        <v>1901</v>
      </c>
      <c r="C456" s="1" t="s">
        <v>29</v>
      </c>
      <c r="D456" s="1" t="s">
        <v>122</v>
      </c>
      <c r="E456" s="1" t="s">
        <v>131</v>
      </c>
      <c r="F456" s="1"/>
      <c r="G456" s="1"/>
      <c r="H456" s="1"/>
      <c r="I456" s="1"/>
      <c r="J456" s="1" t="n">
        <v>1580.7</v>
      </c>
      <c r="K456" s="1" t="n">
        <v>1518.3</v>
      </c>
      <c r="L456" s="33"/>
      <c r="M456" s="1"/>
      <c r="N456" s="1"/>
      <c r="O456" s="1"/>
      <c r="P456" s="1"/>
      <c r="Q456" s="1"/>
      <c r="R456" s="1"/>
      <c r="S456" s="1"/>
      <c r="T456" s="1"/>
      <c r="U456" s="1"/>
      <c r="V456" s="1" t="n">
        <v>1580.7</v>
      </c>
      <c r="W456" s="1" t="n">
        <v>1518.3</v>
      </c>
    </row>
    <row r="457" customFormat="false" ht="15" hidden="false" customHeight="false" outlineLevel="0" collapsed="false">
      <c r="A457" s="1" t="n">
        <v>456</v>
      </c>
      <c r="B457" s="31" t="s">
        <v>1901</v>
      </c>
      <c r="C457" s="1" t="s">
        <v>29</v>
      </c>
      <c r="D457" s="1" t="s">
        <v>153</v>
      </c>
      <c r="E457" s="1" t="s">
        <v>152</v>
      </c>
      <c r="F457" s="1"/>
      <c r="G457" s="1"/>
      <c r="H457" s="1"/>
      <c r="I457" s="1"/>
      <c r="J457" s="1" t="n">
        <v>1686.3</v>
      </c>
      <c r="K457" s="1" t="n">
        <v>1600.3</v>
      </c>
      <c r="L457" s="33"/>
      <c r="M457" s="1"/>
      <c r="N457" s="1"/>
      <c r="O457" s="1"/>
      <c r="P457" s="1"/>
      <c r="Q457" s="1"/>
      <c r="R457" s="1"/>
      <c r="S457" s="1"/>
      <c r="T457" s="1"/>
      <c r="U457" s="1"/>
      <c r="V457" s="1" t="n">
        <v>1686.3</v>
      </c>
      <c r="W457" s="1" t="n">
        <v>1600.3</v>
      </c>
    </row>
    <row r="458" customFormat="false" ht="15" hidden="false" customHeight="false" outlineLevel="0" collapsed="false">
      <c r="A458" s="1" t="n">
        <v>457</v>
      </c>
      <c r="B458" s="31" t="s">
        <v>1902</v>
      </c>
      <c r="C458" s="1" t="s">
        <v>30</v>
      </c>
      <c r="D458" s="1" t="s">
        <v>182</v>
      </c>
      <c r="E458" s="1" t="s">
        <v>124</v>
      </c>
      <c r="F458" s="1"/>
      <c r="G458" s="1"/>
      <c r="H458" s="1"/>
      <c r="I458" s="1"/>
      <c r="J458" s="1" t="n">
        <v>1723.7</v>
      </c>
      <c r="K458" s="1" t="n">
        <v>1555.1</v>
      </c>
      <c r="L458" s="33"/>
      <c r="M458" s="1"/>
      <c r="N458" s="1"/>
      <c r="O458" s="1"/>
      <c r="P458" s="1"/>
      <c r="Q458" s="1"/>
      <c r="R458" s="1"/>
      <c r="S458" s="1"/>
      <c r="T458" s="1"/>
      <c r="U458" s="1"/>
      <c r="V458" s="1" t="n">
        <v>1723.7</v>
      </c>
      <c r="W458" s="1" t="n">
        <v>1555.1</v>
      </c>
    </row>
    <row r="459" customFormat="false" ht="15" hidden="false" customHeight="false" outlineLevel="0" collapsed="false">
      <c r="A459" s="1" t="n">
        <v>458</v>
      </c>
      <c r="B459" s="31" t="s">
        <v>1903</v>
      </c>
      <c r="C459" s="1" t="s">
        <v>33</v>
      </c>
      <c r="D459" s="1" t="s">
        <v>17</v>
      </c>
      <c r="E459" s="1" t="s">
        <v>155</v>
      </c>
      <c r="F459" s="1"/>
      <c r="G459" s="1"/>
      <c r="H459" s="1"/>
      <c r="I459" s="1"/>
      <c r="J459" s="1" t="n">
        <v>1804.8</v>
      </c>
      <c r="K459" s="1" t="n">
        <v>1625</v>
      </c>
      <c r="L459" s="33"/>
      <c r="M459" s="1"/>
      <c r="N459" s="1"/>
      <c r="O459" s="1"/>
      <c r="P459" s="1"/>
      <c r="Q459" s="1"/>
      <c r="R459" s="1"/>
      <c r="S459" s="1"/>
      <c r="T459" s="1"/>
      <c r="U459" s="1"/>
      <c r="V459" s="1" t="n">
        <v>1804.8</v>
      </c>
      <c r="W459" s="1" t="n">
        <v>1625</v>
      </c>
    </row>
    <row r="460" customFormat="false" ht="15" hidden="false" customHeight="false" outlineLevel="0" collapsed="false">
      <c r="A460" s="1" t="n">
        <v>459</v>
      </c>
      <c r="B460" s="31" t="s">
        <v>1904</v>
      </c>
      <c r="C460" s="1" t="s">
        <v>31</v>
      </c>
      <c r="D460" s="1" t="s">
        <v>22</v>
      </c>
      <c r="E460" s="1" t="s">
        <v>178</v>
      </c>
      <c r="F460" s="1"/>
      <c r="G460" s="1"/>
      <c r="H460" s="1"/>
      <c r="I460" s="1"/>
      <c r="J460" s="1" t="n">
        <v>1733.4</v>
      </c>
      <c r="K460" s="1" t="n">
        <v>1630.5</v>
      </c>
      <c r="L460" s="33"/>
      <c r="M460" s="1"/>
      <c r="N460" s="1"/>
      <c r="O460" s="1"/>
      <c r="P460" s="1"/>
      <c r="Q460" s="1"/>
      <c r="R460" s="1"/>
      <c r="S460" s="1"/>
      <c r="T460" s="1"/>
      <c r="U460" s="1"/>
      <c r="V460" s="1" t="n">
        <v>1733.4</v>
      </c>
      <c r="W460" s="1" t="n">
        <v>1630.5</v>
      </c>
    </row>
    <row r="461" customFormat="false" ht="15" hidden="false" customHeight="false" outlineLevel="0" collapsed="false">
      <c r="A461" s="1" t="n">
        <v>460</v>
      </c>
      <c r="B461" s="31" t="s">
        <v>1905</v>
      </c>
      <c r="C461" s="1" t="s">
        <v>29</v>
      </c>
      <c r="D461" s="1" t="s">
        <v>180</v>
      </c>
      <c r="E461" s="1" t="s">
        <v>162</v>
      </c>
      <c r="F461" s="1"/>
      <c r="G461" s="1"/>
      <c r="H461" s="1"/>
      <c r="I461" s="1"/>
      <c r="J461" s="1" t="n">
        <v>1594.7</v>
      </c>
      <c r="K461" s="1" t="n">
        <v>1676.6</v>
      </c>
      <c r="L461" s="33"/>
      <c r="M461" s="1"/>
      <c r="N461" s="1"/>
      <c r="O461" s="1"/>
      <c r="P461" s="1"/>
      <c r="Q461" s="1"/>
      <c r="R461" s="1"/>
      <c r="S461" s="1"/>
      <c r="T461" s="1"/>
      <c r="U461" s="1"/>
      <c r="V461" s="1" t="n">
        <v>1594.7</v>
      </c>
      <c r="W461" s="1" t="n">
        <v>1676.6</v>
      </c>
    </row>
    <row r="462" customFormat="false" ht="15" hidden="false" customHeight="false" outlineLevel="0" collapsed="false">
      <c r="A462" s="1" t="n">
        <v>461</v>
      </c>
      <c r="B462" s="31" t="s">
        <v>1905</v>
      </c>
      <c r="C462" s="1" t="s">
        <v>32</v>
      </c>
      <c r="D462" s="1" t="s">
        <v>15</v>
      </c>
      <c r="E462" s="1" t="s">
        <v>184</v>
      </c>
      <c r="F462" s="1"/>
      <c r="G462" s="1"/>
      <c r="H462" s="1"/>
      <c r="I462" s="1"/>
      <c r="J462" s="1" t="n">
        <v>1873.2</v>
      </c>
      <c r="K462" s="1" t="n">
        <v>1696</v>
      </c>
      <c r="L462" s="33"/>
      <c r="M462" s="1"/>
      <c r="N462" s="1"/>
      <c r="O462" s="1"/>
      <c r="P462" s="1"/>
      <c r="Q462" s="1"/>
      <c r="R462" s="1"/>
      <c r="S462" s="1"/>
      <c r="T462" s="1"/>
      <c r="U462" s="1"/>
      <c r="V462" s="1" t="n">
        <v>1873.2</v>
      </c>
      <c r="W462" s="1" t="n">
        <v>1696</v>
      </c>
    </row>
    <row r="463" customFormat="false" ht="15" hidden="false" customHeight="false" outlineLevel="0" collapsed="false">
      <c r="A463" s="1" t="n">
        <v>462</v>
      </c>
      <c r="B463" s="31" t="s">
        <v>1905</v>
      </c>
      <c r="C463" s="1" t="s">
        <v>30</v>
      </c>
      <c r="D463" s="1" t="s">
        <v>166</v>
      </c>
      <c r="E463" s="1" t="s">
        <v>114</v>
      </c>
      <c r="F463" s="1"/>
      <c r="G463" s="1"/>
      <c r="H463" s="1"/>
      <c r="I463" s="1"/>
      <c r="J463" s="1" t="n">
        <v>1508.7</v>
      </c>
      <c r="K463" s="1" t="n">
        <v>1656.7</v>
      </c>
      <c r="L463" s="33"/>
      <c r="M463" s="1"/>
      <c r="N463" s="1"/>
      <c r="O463" s="1"/>
      <c r="P463" s="1"/>
      <c r="Q463" s="1"/>
      <c r="R463" s="1"/>
      <c r="S463" s="1"/>
      <c r="T463" s="1"/>
      <c r="U463" s="1"/>
      <c r="V463" s="1" t="n">
        <v>1508.7</v>
      </c>
      <c r="W463" s="1" t="n">
        <v>1656.7</v>
      </c>
    </row>
    <row r="464" customFormat="false" ht="15" hidden="false" customHeight="false" outlineLevel="0" collapsed="false">
      <c r="A464" s="1" t="n">
        <v>463</v>
      </c>
      <c r="B464" s="31" t="s">
        <v>1906</v>
      </c>
      <c r="C464" s="1" t="s">
        <v>33</v>
      </c>
      <c r="D464" s="1" t="s">
        <v>149</v>
      </c>
      <c r="E464" s="1" t="s">
        <v>206</v>
      </c>
      <c r="F464" s="1"/>
      <c r="G464" s="1"/>
      <c r="H464" s="1"/>
      <c r="I464" s="1"/>
      <c r="J464" s="1" t="n">
        <v>1642.4</v>
      </c>
      <c r="K464" s="1" t="n">
        <v>1456.1</v>
      </c>
      <c r="L464" s="33"/>
      <c r="M464" s="1"/>
      <c r="N464" s="1"/>
      <c r="O464" s="1"/>
      <c r="P464" s="1"/>
      <c r="Q464" s="1"/>
      <c r="R464" s="1"/>
      <c r="S464" s="1"/>
      <c r="T464" s="1"/>
      <c r="U464" s="1"/>
      <c r="V464" s="1" t="n">
        <v>1642.4</v>
      </c>
      <c r="W464" s="1" t="n">
        <v>1456.1</v>
      </c>
    </row>
    <row r="465" customFormat="false" ht="15" hidden="false" customHeight="false" outlineLevel="0" collapsed="false">
      <c r="A465" s="1" t="n">
        <v>464</v>
      </c>
      <c r="B465" s="31" t="s">
        <v>1907</v>
      </c>
      <c r="C465" s="1" t="s">
        <v>31</v>
      </c>
      <c r="D465" s="1" t="s">
        <v>210</v>
      </c>
      <c r="E465" s="1" t="s">
        <v>177</v>
      </c>
      <c r="F465" s="1"/>
      <c r="G465" s="1"/>
      <c r="H465" s="1"/>
      <c r="I465" s="1"/>
      <c r="J465" s="1" t="n">
        <v>1452.9</v>
      </c>
      <c r="K465" s="1" t="n">
        <v>1695</v>
      </c>
      <c r="L465" s="33"/>
      <c r="M465" s="1"/>
      <c r="N465" s="1"/>
      <c r="O465" s="1"/>
      <c r="P465" s="1"/>
      <c r="Q465" s="1"/>
      <c r="R465" s="1"/>
      <c r="S465" s="1"/>
      <c r="T465" s="1"/>
      <c r="U465" s="1"/>
      <c r="V465" s="1" t="n">
        <v>1452.9</v>
      </c>
      <c r="W465" s="1" t="n">
        <v>1695</v>
      </c>
    </row>
    <row r="466" customFormat="false" ht="15" hidden="false" customHeight="false" outlineLevel="0" collapsed="false">
      <c r="A466" s="1" t="n">
        <v>465</v>
      </c>
      <c r="B466" s="31" t="s">
        <v>1908</v>
      </c>
      <c r="C466" s="1" t="s">
        <v>29</v>
      </c>
      <c r="D466" s="1" t="s">
        <v>21</v>
      </c>
      <c r="E466" s="1" t="s">
        <v>138</v>
      </c>
      <c r="F466" s="1"/>
      <c r="G466" s="1"/>
      <c r="H466" s="1"/>
      <c r="I466" s="1"/>
      <c r="J466" s="1" t="n">
        <v>1732.5</v>
      </c>
      <c r="K466" s="1" t="n">
        <v>1645.6</v>
      </c>
      <c r="L466" s="33"/>
      <c r="M466" s="1"/>
      <c r="N466" s="1"/>
      <c r="O466" s="1"/>
      <c r="P466" s="1"/>
      <c r="Q466" s="1"/>
      <c r="R466" s="1"/>
      <c r="S466" s="1"/>
      <c r="T466" s="1"/>
      <c r="U466" s="1"/>
      <c r="V466" s="1" t="n">
        <v>1732.5</v>
      </c>
      <c r="W466" s="1" t="n">
        <v>1645.6</v>
      </c>
    </row>
    <row r="467" customFormat="false" ht="15" hidden="false" customHeight="false" outlineLevel="0" collapsed="false">
      <c r="A467" s="1" t="n">
        <v>466</v>
      </c>
      <c r="B467" s="31" t="s">
        <v>1908</v>
      </c>
      <c r="C467" s="1" t="s">
        <v>30</v>
      </c>
      <c r="D467" s="1" t="s">
        <v>18</v>
      </c>
      <c r="E467" s="1" t="s">
        <v>151</v>
      </c>
      <c r="F467" s="1"/>
      <c r="G467" s="1"/>
      <c r="H467" s="1"/>
      <c r="I467" s="1"/>
      <c r="J467" s="1" t="n">
        <v>1781.5</v>
      </c>
      <c r="K467" s="1" t="n">
        <v>1569.6</v>
      </c>
      <c r="L467" s="33"/>
      <c r="M467" s="1"/>
      <c r="N467" s="1"/>
      <c r="O467" s="1"/>
      <c r="P467" s="1"/>
      <c r="Q467" s="1"/>
      <c r="R467" s="1"/>
      <c r="S467" s="1"/>
      <c r="T467" s="1"/>
      <c r="U467" s="1"/>
      <c r="V467" s="1" t="n">
        <v>1781.5</v>
      </c>
      <c r="W467" s="1" t="n">
        <v>1569.6</v>
      </c>
    </row>
    <row r="468" customFormat="false" ht="15" hidden="false" customHeight="false" outlineLevel="0" collapsed="false">
      <c r="A468" s="1" t="n">
        <v>467</v>
      </c>
      <c r="B468" s="31" t="s">
        <v>1909</v>
      </c>
      <c r="C468" s="1" t="s">
        <v>33</v>
      </c>
      <c r="D468" s="1" t="s">
        <v>154</v>
      </c>
      <c r="E468" s="1" t="s">
        <v>135</v>
      </c>
      <c r="F468" s="1"/>
      <c r="G468" s="1"/>
      <c r="H468" s="1"/>
      <c r="I468" s="1"/>
      <c r="J468" s="1" t="n">
        <v>1562.2</v>
      </c>
      <c r="K468" s="1" t="n">
        <v>1708.2</v>
      </c>
      <c r="L468" s="33"/>
      <c r="M468" s="1"/>
      <c r="N468" s="1"/>
      <c r="O468" s="1"/>
      <c r="P468" s="1"/>
      <c r="Q468" s="1"/>
      <c r="R468" s="1"/>
      <c r="S468" s="1"/>
      <c r="T468" s="1"/>
      <c r="U468" s="1"/>
      <c r="V468" s="1" t="n">
        <v>1562.2</v>
      </c>
      <c r="W468" s="1" t="n">
        <v>1708.2</v>
      </c>
    </row>
    <row r="469" customFormat="false" ht="15" hidden="false" customHeight="false" outlineLevel="0" collapsed="false">
      <c r="A469" s="1" t="n">
        <v>468</v>
      </c>
      <c r="B469" s="31" t="s">
        <v>1910</v>
      </c>
      <c r="C469" s="1" t="s">
        <v>31</v>
      </c>
      <c r="D469" s="1" t="s">
        <v>163</v>
      </c>
      <c r="E469" s="1" t="s">
        <v>19</v>
      </c>
      <c r="F469" s="1"/>
      <c r="G469" s="1"/>
      <c r="H469" s="1"/>
      <c r="I469" s="1"/>
      <c r="J469" s="1" t="n">
        <v>1477.1</v>
      </c>
      <c r="K469" s="1" t="n">
        <v>1733.9</v>
      </c>
      <c r="L469" s="33"/>
      <c r="M469" s="1"/>
      <c r="N469" s="1"/>
      <c r="O469" s="1"/>
      <c r="P469" s="1"/>
      <c r="Q469" s="1"/>
      <c r="R469" s="1"/>
      <c r="S469" s="1"/>
      <c r="T469" s="1"/>
      <c r="U469" s="1"/>
      <c r="V469" s="1" t="n">
        <v>1477.1</v>
      </c>
      <c r="W469" s="1" t="n">
        <v>1733.9</v>
      </c>
    </row>
    <row r="470" customFormat="false" ht="15" hidden="false" customHeight="false" outlineLevel="0" collapsed="false">
      <c r="A470" s="1" t="n">
        <v>469</v>
      </c>
      <c r="B470" s="31" t="s">
        <v>1911</v>
      </c>
      <c r="C470" s="1" t="s">
        <v>30</v>
      </c>
      <c r="D470" s="1" t="s">
        <v>203</v>
      </c>
      <c r="E470" s="1" t="s">
        <v>118</v>
      </c>
      <c r="F470" s="1"/>
      <c r="G470" s="1"/>
      <c r="H470" s="1"/>
      <c r="I470" s="1"/>
      <c r="J470" s="1" t="n">
        <v>1451.4</v>
      </c>
      <c r="K470" s="1" t="n">
        <v>1559.9</v>
      </c>
      <c r="L470" s="33"/>
      <c r="M470" s="1"/>
      <c r="N470" s="1"/>
      <c r="O470" s="1"/>
      <c r="P470" s="1"/>
      <c r="Q470" s="1"/>
      <c r="R470" s="1"/>
      <c r="S470" s="1"/>
      <c r="T470" s="1"/>
      <c r="U470" s="1"/>
      <c r="V470" s="1" t="n">
        <v>1451.4</v>
      </c>
      <c r="W470" s="1" t="n">
        <v>1559.9</v>
      </c>
    </row>
    <row r="471" customFormat="false" ht="15" hidden="false" customHeight="false" outlineLevel="0" collapsed="false">
      <c r="A471" s="1" t="n">
        <v>470</v>
      </c>
      <c r="B471" s="31" t="s">
        <v>1912</v>
      </c>
      <c r="C471" s="1" t="s">
        <v>29</v>
      </c>
      <c r="D471" s="1" t="s">
        <v>137</v>
      </c>
      <c r="E471" s="1" t="s">
        <v>132</v>
      </c>
      <c r="F471" s="1"/>
      <c r="G471" s="1"/>
      <c r="H471" s="1"/>
      <c r="I471" s="1"/>
      <c r="J471" s="1" t="n">
        <v>1529.1</v>
      </c>
      <c r="K471" s="1" t="n">
        <v>1647.5</v>
      </c>
      <c r="L471" s="33"/>
      <c r="M471" s="1"/>
      <c r="N471" s="1"/>
      <c r="O471" s="1"/>
      <c r="P471" s="1"/>
      <c r="Q471" s="1"/>
      <c r="R471" s="1"/>
      <c r="S471" s="1"/>
      <c r="T471" s="1"/>
      <c r="U471" s="1"/>
      <c r="V471" s="1" t="n">
        <v>1529.1</v>
      </c>
      <c r="W471" s="1" t="n">
        <v>1647.5</v>
      </c>
    </row>
    <row r="472" customFormat="false" ht="15" hidden="false" customHeight="false" outlineLevel="0" collapsed="false">
      <c r="A472" s="1" t="n">
        <v>471</v>
      </c>
      <c r="B472" s="31" t="s">
        <v>1912</v>
      </c>
      <c r="C472" s="1" t="s">
        <v>31</v>
      </c>
      <c r="D472" s="1" t="s">
        <v>140</v>
      </c>
      <c r="E472" s="1" t="s">
        <v>174</v>
      </c>
      <c r="F472" s="1"/>
      <c r="G472" s="1"/>
      <c r="H472" s="1"/>
      <c r="I472" s="1"/>
      <c r="J472" s="1" t="n">
        <v>1598.2</v>
      </c>
      <c r="K472" s="1" t="n">
        <v>1501.9</v>
      </c>
      <c r="L472" s="33"/>
      <c r="M472" s="1"/>
      <c r="N472" s="1"/>
      <c r="O472" s="1"/>
      <c r="P472" s="1"/>
      <c r="Q472" s="1"/>
      <c r="R472" s="1"/>
      <c r="S472" s="1"/>
      <c r="T472" s="1"/>
      <c r="U472" s="1"/>
      <c r="V472" s="1" t="n">
        <v>1598.2</v>
      </c>
      <c r="W472" s="1" t="n">
        <v>1501.9</v>
      </c>
    </row>
    <row r="473" customFormat="false" ht="15" hidden="false" customHeight="false" outlineLevel="0" collapsed="false">
      <c r="A473" s="1" t="n">
        <v>472</v>
      </c>
      <c r="B473" s="31" t="s">
        <v>1912</v>
      </c>
      <c r="C473" s="1" t="s">
        <v>33</v>
      </c>
      <c r="D473" s="1" t="s">
        <v>171</v>
      </c>
      <c r="E473" s="1" t="s">
        <v>161</v>
      </c>
      <c r="F473" s="1"/>
      <c r="G473" s="1"/>
      <c r="H473" s="1"/>
      <c r="I473" s="1"/>
      <c r="J473" s="1" t="n">
        <v>1583.2</v>
      </c>
      <c r="K473" s="1" t="n">
        <v>1653.6</v>
      </c>
      <c r="L473" s="33"/>
      <c r="M473" s="1"/>
      <c r="N473" s="1"/>
      <c r="O473" s="1"/>
      <c r="P473" s="1"/>
      <c r="Q473" s="1"/>
      <c r="R473" s="1"/>
      <c r="S473" s="1"/>
      <c r="T473" s="1"/>
      <c r="U473" s="1"/>
      <c r="V473" s="1" t="n">
        <v>1583.2</v>
      </c>
      <c r="W473" s="1" t="n">
        <v>1653.6</v>
      </c>
    </row>
    <row r="474" customFormat="false" ht="15" hidden="false" customHeight="false" outlineLevel="0" collapsed="false">
      <c r="A474" s="1" t="n">
        <v>473</v>
      </c>
      <c r="B474" s="31" t="s">
        <v>1912</v>
      </c>
      <c r="C474" s="1" t="s">
        <v>31</v>
      </c>
      <c r="D474" s="1" t="s">
        <v>146</v>
      </c>
      <c r="E474" s="1" t="s">
        <v>213</v>
      </c>
      <c r="F474" s="1"/>
      <c r="G474" s="1"/>
      <c r="H474" s="1"/>
      <c r="I474" s="1"/>
      <c r="J474" s="1" t="n">
        <v>1548.6</v>
      </c>
      <c r="K474" s="1" t="n">
        <v>1404</v>
      </c>
      <c r="L474" s="33"/>
      <c r="M474" s="1"/>
      <c r="N474" s="1"/>
      <c r="O474" s="1"/>
      <c r="P474" s="1"/>
      <c r="Q474" s="1"/>
      <c r="R474" s="1"/>
      <c r="S474" s="1"/>
      <c r="T474" s="1"/>
      <c r="U474" s="1"/>
      <c r="V474" s="1" t="n">
        <v>1548.6</v>
      </c>
      <c r="W474" s="1" t="n">
        <v>1404</v>
      </c>
    </row>
    <row r="475" customFormat="false" ht="15" hidden="false" customHeight="false" outlineLevel="0" collapsed="false">
      <c r="A475" s="1" t="n">
        <v>474</v>
      </c>
      <c r="B475" s="31" t="s">
        <v>1913</v>
      </c>
      <c r="C475" s="1" t="s">
        <v>32</v>
      </c>
      <c r="D475" s="1" t="s">
        <v>211</v>
      </c>
      <c r="E475" s="1" t="s">
        <v>212</v>
      </c>
      <c r="F475" s="1"/>
      <c r="G475" s="1"/>
      <c r="H475" s="1"/>
      <c r="I475" s="1"/>
      <c r="J475" s="1" t="n">
        <v>1489</v>
      </c>
      <c r="K475" s="1" t="n">
        <v>1416.3</v>
      </c>
      <c r="L475" s="33"/>
      <c r="M475" s="1"/>
      <c r="N475" s="1"/>
      <c r="O475" s="1"/>
      <c r="P475" s="1"/>
      <c r="Q475" s="1"/>
      <c r="R475" s="1"/>
      <c r="S475" s="1"/>
      <c r="T475" s="1"/>
      <c r="U475" s="1"/>
      <c r="V475" s="1" t="n">
        <v>1489</v>
      </c>
      <c r="W475" s="1" t="n">
        <v>1416.3</v>
      </c>
    </row>
    <row r="476" customFormat="false" ht="15" hidden="false" customHeight="false" outlineLevel="0" collapsed="false">
      <c r="A476" s="1" t="n">
        <v>475</v>
      </c>
      <c r="B476" s="31" t="s">
        <v>1914</v>
      </c>
      <c r="C476" s="1" t="s">
        <v>30</v>
      </c>
      <c r="D476" s="1" t="s">
        <v>119</v>
      </c>
      <c r="E476" s="1" t="s">
        <v>176</v>
      </c>
      <c r="F476" s="1"/>
      <c r="G476" s="1"/>
      <c r="H476" s="1"/>
      <c r="I476" s="1"/>
      <c r="J476" s="1" t="n">
        <v>1552.4</v>
      </c>
      <c r="K476" s="1" t="n">
        <v>1594</v>
      </c>
      <c r="L476" s="33"/>
      <c r="M476" s="1"/>
      <c r="N476" s="1"/>
      <c r="O476" s="1"/>
      <c r="P476" s="1"/>
      <c r="Q476" s="1"/>
      <c r="R476" s="1"/>
      <c r="S476" s="1"/>
      <c r="T476" s="1"/>
      <c r="U476" s="1"/>
      <c r="V476" s="1" t="n">
        <v>1552.4</v>
      </c>
      <c r="W476" s="1" t="n">
        <v>1594</v>
      </c>
    </row>
    <row r="477" customFormat="false" ht="15" hidden="false" customHeight="false" outlineLevel="0" collapsed="false">
      <c r="A477" s="1" t="n">
        <v>476</v>
      </c>
      <c r="B477" s="31" t="s">
        <v>1915</v>
      </c>
      <c r="C477" s="1" t="s">
        <v>33</v>
      </c>
      <c r="D477" s="1" t="s">
        <v>158</v>
      </c>
      <c r="E477" s="1" t="s">
        <v>120</v>
      </c>
      <c r="F477" s="1"/>
      <c r="G477" s="1"/>
      <c r="H477" s="1"/>
      <c r="I477" s="1"/>
      <c r="J477" s="1" t="n">
        <v>1581.6</v>
      </c>
      <c r="K477" s="1" t="n">
        <v>1527.4</v>
      </c>
      <c r="L477" s="33"/>
      <c r="M477" s="1"/>
      <c r="N477" s="1"/>
      <c r="O477" s="1"/>
      <c r="P477" s="1"/>
      <c r="Q477" s="1"/>
      <c r="R477" s="1"/>
      <c r="S477" s="1"/>
      <c r="T477" s="1"/>
      <c r="U477" s="1"/>
      <c r="V477" s="1" t="n">
        <v>1581.6</v>
      </c>
      <c r="W477" s="1" t="n">
        <v>1527.4</v>
      </c>
    </row>
    <row r="478" customFormat="false" ht="15" hidden="false" customHeight="false" outlineLevel="0" collapsed="false">
      <c r="A478" s="1" t="n">
        <v>477</v>
      </c>
      <c r="B478" s="31" t="s">
        <v>1915</v>
      </c>
      <c r="C478" s="1" t="s">
        <v>33</v>
      </c>
      <c r="D478" s="1" t="s">
        <v>159</v>
      </c>
      <c r="E478" s="1" t="s">
        <v>204</v>
      </c>
      <c r="F478" s="1"/>
      <c r="G478" s="1"/>
      <c r="H478" s="1"/>
      <c r="I478" s="1"/>
      <c r="J478" s="1" t="n">
        <v>1534.8</v>
      </c>
      <c r="K478" s="1" t="n">
        <v>1387.4</v>
      </c>
      <c r="L478" s="33"/>
      <c r="M478" s="1"/>
      <c r="N478" s="1"/>
      <c r="O478" s="1"/>
      <c r="P478" s="1"/>
      <c r="Q478" s="1"/>
      <c r="R478" s="1"/>
      <c r="S478" s="1"/>
      <c r="T478" s="1"/>
      <c r="U478" s="1"/>
      <c r="V478" s="1" t="n">
        <v>1534.8</v>
      </c>
      <c r="W478" s="1" t="n">
        <v>1387.4</v>
      </c>
    </row>
    <row r="479" customFormat="false" ht="15" hidden="false" customHeight="false" outlineLevel="0" collapsed="false">
      <c r="A479" s="1" t="n">
        <v>478</v>
      </c>
      <c r="B479" s="31" t="s">
        <v>1915</v>
      </c>
      <c r="C479" s="1" t="s">
        <v>33</v>
      </c>
      <c r="D479" s="1" t="s">
        <v>144</v>
      </c>
      <c r="E479" s="1" t="s">
        <v>156</v>
      </c>
      <c r="F479" s="1"/>
      <c r="G479" s="1"/>
      <c r="H479" s="1"/>
      <c r="I479" s="1"/>
      <c r="J479" s="1" t="n">
        <v>1642</v>
      </c>
      <c r="K479" s="1" t="n">
        <v>1506.9</v>
      </c>
      <c r="L479" s="33"/>
      <c r="M479" s="1"/>
      <c r="N479" s="1"/>
      <c r="O479" s="1"/>
      <c r="P479" s="1"/>
      <c r="Q479" s="1"/>
      <c r="R479" s="1"/>
      <c r="S479" s="1"/>
      <c r="T479" s="1"/>
      <c r="U479" s="1"/>
      <c r="V479" s="1" t="n">
        <v>1642</v>
      </c>
      <c r="W479" s="1" t="n">
        <v>1506.9</v>
      </c>
    </row>
    <row r="480" customFormat="false" ht="15" hidden="false" customHeight="false" outlineLevel="0" collapsed="false">
      <c r="A480" s="1" t="n">
        <v>479</v>
      </c>
      <c r="B480" s="31" t="s">
        <v>1915</v>
      </c>
      <c r="C480" s="1" t="s">
        <v>33</v>
      </c>
      <c r="D480" s="1" t="s">
        <v>157</v>
      </c>
      <c r="E480" s="1" t="s">
        <v>205</v>
      </c>
      <c r="F480" s="1"/>
      <c r="G480" s="1"/>
      <c r="H480" s="1"/>
      <c r="I480" s="1"/>
      <c r="J480" s="1" t="n">
        <v>1662.1</v>
      </c>
      <c r="K480" s="1" t="n">
        <v>1457.7</v>
      </c>
      <c r="L480" s="33"/>
      <c r="M480" s="1"/>
      <c r="N480" s="1"/>
      <c r="O480" s="1"/>
      <c r="P480" s="1"/>
      <c r="Q480" s="1"/>
      <c r="R480" s="1"/>
      <c r="S480" s="1"/>
      <c r="T480" s="1"/>
      <c r="U480" s="1"/>
      <c r="V480" s="1" t="n">
        <v>1662.1</v>
      </c>
      <c r="W480" s="1" t="n">
        <v>1457.7</v>
      </c>
    </row>
    <row r="481" customFormat="false" ht="15" hidden="false" customHeight="false" outlineLevel="0" collapsed="false">
      <c r="A481" s="1" t="n">
        <v>480</v>
      </c>
      <c r="B481" s="31" t="s">
        <v>1916</v>
      </c>
      <c r="C481" s="1" t="s">
        <v>29</v>
      </c>
      <c r="D481" s="1" t="s">
        <v>23</v>
      </c>
      <c r="E481" s="1" t="s">
        <v>127</v>
      </c>
      <c r="F481" s="1"/>
      <c r="G481" s="1"/>
      <c r="H481" s="1"/>
      <c r="I481" s="1"/>
      <c r="J481" s="1" t="n">
        <v>1722.1</v>
      </c>
      <c r="K481" s="1" t="n">
        <v>1653.9</v>
      </c>
      <c r="L481" s="33"/>
      <c r="M481" s="1"/>
      <c r="N481" s="1"/>
      <c r="O481" s="1"/>
      <c r="P481" s="1"/>
      <c r="Q481" s="1"/>
      <c r="R481" s="1"/>
      <c r="S481" s="1"/>
      <c r="T481" s="1"/>
      <c r="U481" s="1"/>
      <c r="V481" s="1" t="n">
        <v>1722.1</v>
      </c>
      <c r="W481" s="1" t="n">
        <v>1653.9</v>
      </c>
    </row>
    <row r="482" customFormat="false" ht="15" hidden="false" customHeight="false" outlineLevel="0" collapsed="false">
      <c r="A482" s="1" t="n">
        <v>481</v>
      </c>
      <c r="B482" s="31" t="s">
        <v>1916</v>
      </c>
      <c r="C482" s="1" t="s">
        <v>32</v>
      </c>
      <c r="D482" s="1" t="s">
        <v>197</v>
      </c>
      <c r="E482" s="1" t="s">
        <v>193</v>
      </c>
      <c r="F482" s="1"/>
      <c r="G482" s="1"/>
      <c r="H482" s="1"/>
      <c r="I482" s="1"/>
      <c r="J482" s="1" t="n">
        <v>1535.5</v>
      </c>
      <c r="K482" s="1" t="n">
        <v>1529.4</v>
      </c>
      <c r="L482" s="33"/>
      <c r="M482" s="1"/>
      <c r="N482" s="1"/>
      <c r="O482" s="1"/>
      <c r="P482" s="1"/>
      <c r="Q482" s="1"/>
      <c r="R482" s="1"/>
      <c r="S482" s="1"/>
      <c r="T482" s="1"/>
      <c r="U482" s="1"/>
      <c r="V482" s="1" t="n">
        <v>1535.5</v>
      </c>
      <c r="W482" s="1" t="n">
        <v>1529.4</v>
      </c>
    </row>
    <row r="483" customFormat="false" ht="15" hidden="false" customHeight="false" outlineLevel="0" collapsed="false">
      <c r="A483" s="1" t="n">
        <v>482</v>
      </c>
      <c r="B483" s="31" t="s">
        <v>1917</v>
      </c>
      <c r="C483" s="1" t="s">
        <v>31</v>
      </c>
      <c r="D483" s="1" t="s">
        <v>139</v>
      </c>
      <c r="E483" s="1" t="s">
        <v>164</v>
      </c>
      <c r="F483" s="1"/>
      <c r="G483" s="1"/>
      <c r="H483" s="1"/>
      <c r="I483" s="1"/>
      <c r="J483" s="1" t="n">
        <v>1514.3</v>
      </c>
      <c r="K483" s="1" t="n">
        <v>1618.5</v>
      </c>
      <c r="L483" s="33"/>
      <c r="M483" s="1"/>
      <c r="N483" s="1"/>
      <c r="O483" s="1"/>
      <c r="P483" s="1"/>
      <c r="Q483" s="1"/>
      <c r="R483" s="1"/>
      <c r="S483" s="1"/>
      <c r="T483" s="1"/>
      <c r="U483" s="1"/>
      <c r="V483" s="1" t="n">
        <v>1514.3</v>
      </c>
      <c r="W483" s="1" t="n">
        <v>1618.5</v>
      </c>
    </row>
    <row r="484" customFormat="false" ht="15" hidden="false" customHeight="false" outlineLevel="0" collapsed="false">
      <c r="A484" s="1" t="n">
        <v>483</v>
      </c>
      <c r="B484" s="31" t="s">
        <v>1918</v>
      </c>
      <c r="C484" s="1" t="s">
        <v>30</v>
      </c>
      <c r="D484" s="1" t="s">
        <v>16</v>
      </c>
      <c r="E484" s="1" t="s">
        <v>208</v>
      </c>
      <c r="F484" s="1"/>
      <c r="G484" s="1"/>
      <c r="H484" s="1"/>
      <c r="I484" s="1"/>
      <c r="J484" s="1" t="n">
        <v>1837.9</v>
      </c>
      <c r="K484" s="1" t="n">
        <v>1474.1</v>
      </c>
      <c r="L484" s="33"/>
      <c r="M484" s="1"/>
      <c r="N484" s="1"/>
      <c r="O484" s="1"/>
      <c r="P484" s="1"/>
      <c r="Q484" s="1"/>
      <c r="R484" s="1"/>
      <c r="S484" s="1"/>
      <c r="T484" s="1"/>
      <c r="U484" s="1"/>
      <c r="V484" s="1" t="n">
        <v>1837.9</v>
      </c>
      <c r="W484" s="1" t="n">
        <v>1474.1</v>
      </c>
    </row>
    <row r="485" customFormat="false" ht="15" hidden="false" customHeight="false" outlineLevel="0" collapsed="false">
      <c r="A485" s="1" t="n">
        <v>484</v>
      </c>
      <c r="B485" s="31" t="s">
        <v>1919</v>
      </c>
      <c r="C485" s="1" t="s">
        <v>33</v>
      </c>
      <c r="D485" s="1" t="s">
        <v>134</v>
      </c>
      <c r="E485" s="1" t="s">
        <v>172</v>
      </c>
      <c r="F485" s="1"/>
      <c r="G485" s="1"/>
      <c r="H485" s="1"/>
      <c r="I485" s="1"/>
      <c r="J485" s="1" t="n">
        <v>1588.1</v>
      </c>
      <c r="K485" s="1" t="n">
        <v>1687.2</v>
      </c>
      <c r="L485" s="33"/>
      <c r="M485" s="1"/>
      <c r="N485" s="1"/>
      <c r="O485" s="1"/>
      <c r="P485" s="1"/>
      <c r="Q485" s="1"/>
      <c r="R485" s="1"/>
      <c r="S485" s="1"/>
      <c r="T485" s="1"/>
      <c r="U485" s="1"/>
      <c r="V485" s="1" t="n">
        <v>1588.1</v>
      </c>
      <c r="W485" s="1" t="n">
        <v>1687.2</v>
      </c>
    </row>
    <row r="486" customFormat="false" ht="15" hidden="false" customHeight="false" outlineLevel="0" collapsed="false">
      <c r="A486" s="1" t="n">
        <v>485</v>
      </c>
      <c r="B486" s="31" t="s">
        <v>1919</v>
      </c>
      <c r="C486" s="1" t="s">
        <v>31</v>
      </c>
      <c r="D486" s="1" t="s">
        <v>145</v>
      </c>
      <c r="E486" s="1" t="s">
        <v>20</v>
      </c>
      <c r="F486" s="1"/>
      <c r="G486" s="1"/>
      <c r="H486" s="1"/>
      <c r="I486" s="1"/>
      <c r="J486" s="1" t="n">
        <v>1691.6</v>
      </c>
      <c r="K486" s="1" t="n">
        <v>1733.7</v>
      </c>
      <c r="L486" s="33"/>
      <c r="M486" s="1"/>
      <c r="N486" s="1"/>
      <c r="O486" s="1"/>
      <c r="P486" s="1"/>
      <c r="Q486" s="1"/>
      <c r="R486" s="1"/>
      <c r="S486" s="1"/>
      <c r="T486" s="1"/>
      <c r="U486" s="1"/>
      <c r="V486" s="1" t="n">
        <v>1691.6</v>
      </c>
      <c r="W486" s="1" t="n">
        <v>1733.7</v>
      </c>
    </row>
    <row r="487" customFormat="false" ht="15" hidden="false" customHeight="false" outlineLevel="0" collapsed="false">
      <c r="A487" s="1" t="n">
        <v>486</v>
      </c>
      <c r="B487" s="31" t="s">
        <v>1920</v>
      </c>
      <c r="C487" s="1" t="s">
        <v>30</v>
      </c>
      <c r="D487" s="1" t="s">
        <v>116</v>
      </c>
      <c r="E487" s="1" t="s">
        <v>173</v>
      </c>
      <c r="F487" s="1"/>
      <c r="G487" s="1"/>
      <c r="H487" s="1"/>
      <c r="I487" s="1"/>
      <c r="J487" s="1" t="n">
        <v>1642.8</v>
      </c>
      <c r="K487" s="1" t="n">
        <v>1515.9</v>
      </c>
      <c r="L487" s="33"/>
      <c r="M487" s="1"/>
      <c r="N487" s="1"/>
      <c r="O487" s="1"/>
      <c r="P487" s="1"/>
      <c r="Q487" s="1"/>
      <c r="R487" s="1"/>
      <c r="S487" s="1"/>
      <c r="T487" s="1"/>
      <c r="U487" s="1"/>
      <c r="V487" s="1" t="n">
        <v>1642.8</v>
      </c>
      <c r="W487" s="1" t="n">
        <v>1515.9</v>
      </c>
    </row>
    <row r="488" customFormat="false" ht="15" hidden="false" customHeight="false" outlineLevel="0" collapsed="false">
      <c r="A488" s="1" t="n">
        <v>487</v>
      </c>
      <c r="B488" s="31" t="s">
        <v>1921</v>
      </c>
      <c r="C488" s="1" t="s">
        <v>31</v>
      </c>
      <c r="D488" s="1" t="s">
        <v>209</v>
      </c>
      <c r="E488" s="1" t="s">
        <v>136</v>
      </c>
      <c r="F488" s="1"/>
      <c r="G488" s="1"/>
      <c r="H488" s="1"/>
      <c r="I488" s="1"/>
      <c r="J488" s="1" t="n">
        <v>1462.6</v>
      </c>
      <c r="K488" s="1" t="n">
        <v>1522.3</v>
      </c>
      <c r="L488" s="33"/>
      <c r="M488" s="1"/>
      <c r="N488" s="1"/>
      <c r="O488" s="1"/>
      <c r="P488" s="1"/>
      <c r="Q488" s="1"/>
      <c r="R488" s="1"/>
      <c r="S488" s="1"/>
      <c r="T488" s="1"/>
      <c r="U488" s="1"/>
      <c r="V488" s="1" t="n">
        <v>1462.6</v>
      </c>
      <c r="W488" s="1" t="n">
        <v>1522.3</v>
      </c>
    </row>
    <row r="489" customFormat="false" ht="15" hidden="false" customHeight="false" outlineLevel="0" collapsed="false">
      <c r="A489" s="1" t="n">
        <v>488</v>
      </c>
      <c r="B489" s="31" t="s">
        <v>1922</v>
      </c>
      <c r="C489" s="1" t="s">
        <v>31</v>
      </c>
      <c r="D489" s="1" t="s">
        <v>169</v>
      </c>
      <c r="E489" s="1" t="s">
        <v>168</v>
      </c>
      <c r="F489" s="1"/>
      <c r="G489" s="1"/>
      <c r="H489" s="1"/>
      <c r="I489" s="1"/>
      <c r="J489" s="1" t="n">
        <v>1625.4</v>
      </c>
      <c r="K489" s="1" t="n">
        <v>1534.8</v>
      </c>
      <c r="L489" s="33"/>
      <c r="M489" s="1"/>
      <c r="N489" s="1"/>
      <c r="O489" s="1"/>
      <c r="P489" s="1"/>
      <c r="Q489" s="1"/>
      <c r="R489" s="1"/>
      <c r="S489" s="1"/>
      <c r="T489" s="1"/>
      <c r="U489" s="1"/>
      <c r="V489" s="1" t="n">
        <v>1625.4</v>
      </c>
      <c r="W489" s="1" t="n">
        <v>1534.8</v>
      </c>
    </row>
    <row r="490" customFormat="false" ht="15" hidden="false" customHeight="false" outlineLevel="0" collapsed="false">
      <c r="A490" s="1" t="n">
        <v>489</v>
      </c>
      <c r="B490" s="31" t="s">
        <v>1923</v>
      </c>
      <c r="C490" s="1" t="s">
        <v>29</v>
      </c>
      <c r="D490" s="1" t="s">
        <v>202</v>
      </c>
      <c r="E490" s="1" t="s">
        <v>128</v>
      </c>
      <c r="F490" s="1"/>
      <c r="G490" s="1"/>
      <c r="H490" s="1"/>
      <c r="I490" s="1"/>
      <c r="J490" s="1" t="n">
        <v>1482.9</v>
      </c>
      <c r="K490" s="1" t="n">
        <v>1623.4</v>
      </c>
      <c r="L490" s="33"/>
      <c r="M490" s="1"/>
      <c r="N490" s="1"/>
      <c r="O490" s="1"/>
      <c r="P490" s="1"/>
      <c r="Q490" s="1"/>
      <c r="R490" s="1"/>
      <c r="S490" s="1"/>
      <c r="T490" s="1"/>
      <c r="U490" s="1"/>
      <c r="V490" s="1" t="n">
        <v>1482.9</v>
      </c>
      <c r="W490" s="1" t="n">
        <v>1623.4</v>
      </c>
    </row>
    <row r="491" customFormat="false" ht="15" hidden="false" customHeight="false" outlineLevel="0" collapsed="false">
      <c r="A491" s="1" t="n">
        <v>490</v>
      </c>
      <c r="B491" s="31" t="s">
        <v>1923</v>
      </c>
      <c r="C491" s="1" t="s">
        <v>30</v>
      </c>
      <c r="D491" s="1" t="s">
        <v>200</v>
      </c>
      <c r="E491" s="1" t="s">
        <v>141</v>
      </c>
      <c r="F491" s="1"/>
      <c r="G491" s="1"/>
      <c r="H491" s="1"/>
      <c r="I491" s="1"/>
      <c r="J491" s="1" t="n">
        <v>1421.9</v>
      </c>
      <c r="K491" s="1" t="n">
        <v>1599.7</v>
      </c>
      <c r="L491" s="33"/>
      <c r="M491" s="1"/>
      <c r="N491" s="1"/>
      <c r="O491" s="1"/>
      <c r="P491" s="1"/>
      <c r="Q491" s="1"/>
      <c r="R491" s="1"/>
      <c r="S491" s="1"/>
      <c r="T491" s="1"/>
      <c r="U491" s="1"/>
      <c r="V491" s="1" t="n">
        <v>1421.9</v>
      </c>
      <c r="W491" s="1" t="n">
        <v>1599.7</v>
      </c>
    </row>
    <row r="492" customFormat="false" ht="15" hidden="false" customHeight="false" outlineLevel="0" collapsed="false">
      <c r="A492" s="1" t="n">
        <v>491</v>
      </c>
      <c r="B492" s="31" t="s">
        <v>1924</v>
      </c>
      <c r="C492" s="1" t="s">
        <v>32</v>
      </c>
      <c r="D492" s="1" t="s">
        <v>192</v>
      </c>
      <c r="E492" s="1" t="s">
        <v>197</v>
      </c>
      <c r="F492" s="1"/>
      <c r="G492" s="1"/>
      <c r="H492" s="1"/>
      <c r="I492" s="1"/>
      <c r="J492" s="1" t="n">
        <v>1620.9</v>
      </c>
      <c r="K492" s="1" t="n">
        <v>1535.5</v>
      </c>
      <c r="L492" s="33"/>
      <c r="M492" s="1"/>
      <c r="N492" s="1"/>
      <c r="O492" s="1"/>
      <c r="P492" s="1"/>
      <c r="Q492" s="1"/>
      <c r="R492" s="1"/>
      <c r="S492" s="1"/>
      <c r="T492" s="1"/>
      <c r="U492" s="1"/>
      <c r="V492" s="1" t="n">
        <v>1620.9</v>
      </c>
      <c r="W492" s="1" t="n">
        <v>1535.5</v>
      </c>
    </row>
    <row r="493" customFormat="false" ht="15" hidden="false" customHeight="false" outlineLevel="0" collapsed="false">
      <c r="A493" s="1" t="n">
        <v>492</v>
      </c>
      <c r="B493" s="31" t="s">
        <v>1925</v>
      </c>
      <c r="C493" s="1" t="s">
        <v>31</v>
      </c>
      <c r="D493" s="1" t="s">
        <v>213</v>
      </c>
      <c r="E493" s="1" t="s">
        <v>210</v>
      </c>
      <c r="F493" s="1"/>
      <c r="G493" s="1"/>
      <c r="H493" s="1"/>
      <c r="I493" s="1"/>
      <c r="J493" s="1" t="n">
        <v>1404</v>
      </c>
      <c r="K493" s="1" t="n">
        <v>1452.9</v>
      </c>
      <c r="L493" s="33"/>
      <c r="M493" s="1"/>
      <c r="N493" s="1"/>
      <c r="O493" s="1"/>
      <c r="P493" s="1"/>
      <c r="Q493" s="1"/>
      <c r="R493" s="1"/>
      <c r="S493" s="1"/>
      <c r="T493" s="1"/>
      <c r="U493" s="1"/>
      <c r="V493" s="1" t="n">
        <v>1404</v>
      </c>
      <c r="W493" s="1" t="n">
        <v>1452.9</v>
      </c>
    </row>
    <row r="494" customFormat="false" ht="15" hidden="false" customHeight="false" outlineLevel="0" collapsed="false">
      <c r="A494" s="1" t="n">
        <v>493</v>
      </c>
      <c r="B494" s="31" t="s">
        <v>1925</v>
      </c>
      <c r="C494" s="1" t="s">
        <v>33</v>
      </c>
      <c r="D494" s="1" t="s">
        <v>206</v>
      </c>
      <c r="E494" s="1" t="s">
        <v>171</v>
      </c>
      <c r="F494" s="1"/>
      <c r="G494" s="1"/>
      <c r="H494" s="1"/>
      <c r="I494" s="1"/>
      <c r="J494" s="1" t="n">
        <v>1456.1</v>
      </c>
      <c r="K494" s="1" t="n">
        <v>1583.2</v>
      </c>
      <c r="L494" s="33"/>
      <c r="M494" s="1"/>
      <c r="N494" s="1"/>
      <c r="O494" s="1"/>
      <c r="P494" s="1"/>
      <c r="Q494" s="1"/>
      <c r="R494" s="1"/>
      <c r="S494" s="1"/>
      <c r="T494" s="1"/>
      <c r="U494" s="1"/>
      <c r="V494" s="1" t="n">
        <v>1456.1</v>
      </c>
      <c r="W494" s="1" t="n">
        <v>1583.2</v>
      </c>
    </row>
    <row r="495" customFormat="false" ht="15" hidden="false" customHeight="false" outlineLevel="0" collapsed="false">
      <c r="A495" s="1" t="n">
        <v>494</v>
      </c>
      <c r="B495" s="31" t="s">
        <v>1926</v>
      </c>
      <c r="C495" s="1" t="s">
        <v>29</v>
      </c>
      <c r="D495" s="1" t="s">
        <v>180</v>
      </c>
      <c r="E495" s="1" t="s">
        <v>121</v>
      </c>
      <c r="F495" s="1"/>
      <c r="G495" s="1"/>
      <c r="H495" s="1"/>
      <c r="I495" s="1"/>
      <c r="J495" s="1" t="n">
        <v>1594.7</v>
      </c>
      <c r="K495" s="1" t="n">
        <v>1562.5</v>
      </c>
      <c r="L495" s="33"/>
      <c r="M495" s="1"/>
      <c r="N495" s="1"/>
      <c r="O495" s="1"/>
      <c r="P495" s="1"/>
      <c r="Q495" s="1"/>
      <c r="R495" s="1"/>
      <c r="S495" s="1"/>
      <c r="T495" s="1"/>
      <c r="U495" s="1"/>
      <c r="V495" s="1" t="n">
        <v>1594.7</v>
      </c>
      <c r="W495" s="1" t="n">
        <v>1562.5</v>
      </c>
    </row>
    <row r="496" customFormat="false" ht="15" hidden="false" customHeight="false" outlineLevel="0" collapsed="false">
      <c r="A496" s="1" t="n">
        <v>495</v>
      </c>
      <c r="B496" s="31" t="s">
        <v>1927</v>
      </c>
      <c r="C496" s="1" t="s">
        <v>31</v>
      </c>
      <c r="D496" s="1" t="s">
        <v>178</v>
      </c>
      <c r="E496" s="1" t="s">
        <v>168</v>
      </c>
      <c r="F496" s="1"/>
      <c r="G496" s="1"/>
      <c r="H496" s="1"/>
      <c r="I496" s="1"/>
      <c r="J496" s="1" t="n">
        <v>1630.5</v>
      </c>
      <c r="K496" s="1" t="n">
        <v>1534.8</v>
      </c>
      <c r="L496" s="33"/>
      <c r="M496" s="1"/>
      <c r="N496" s="1"/>
      <c r="O496" s="1"/>
      <c r="P496" s="1"/>
      <c r="Q496" s="1"/>
      <c r="R496" s="1"/>
      <c r="S496" s="1"/>
      <c r="T496" s="1"/>
      <c r="U496" s="1"/>
      <c r="V496" s="1" t="n">
        <v>1630.5</v>
      </c>
      <c r="W496" s="1" t="n">
        <v>1534.8</v>
      </c>
    </row>
    <row r="497" customFormat="false" ht="15" hidden="false" customHeight="false" outlineLevel="0" collapsed="false">
      <c r="A497" s="1" t="n">
        <v>496</v>
      </c>
      <c r="B497" s="31" t="s">
        <v>1927</v>
      </c>
      <c r="C497" s="1" t="s">
        <v>31</v>
      </c>
      <c r="D497" s="1" t="s">
        <v>174</v>
      </c>
      <c r="E497" s="1" t="s">
        <v>163</v>
      </c>
      <c r="F497" s="1"/>
      <c r="G497" s="1"/>
      <c r="H497" s="1"/>
      <c r="I497" s="1"/>
      <c r="J497" s="1" t="n">
        <v>1501.9</v>
      </c>
      <c r="K497" s="1" t="n">
        <v>1477.1</v>
      </c>
      <c r="L497" s="33"/>
      <c r="M497" s="1"/>
      <c r="N497" s="1"/>
      <c r="O497" s="1"/>
      <c r="P497" s="1"/>
      <c r="Q497" s="1"/>
      <c r="R497" s="1"/>
      <c r="S497" s="1"/>
      <c r="T497" s="1"/>
      <c r="U497" s="1"/>
      <c r="V497" s="1" t="n">
        <v>1501.9</v>
      </c>
      <c r="W497" s="1" t="n">
        <v>1477.1</v>
      </c>
    </row>
    <row r="498" customFormat="false" ht="15" hidden="false" customHeight="false" outlineLevel="0" collapsed="false">
      <c r="A498" s="1" t="n">
        <v>497</v>
      </c>
      <c r="B498" s="31" t="s">
        <v>1928</v>
      </c>
      <c r="C498" s="1" t="s">
        <v>32</v>
      </c>
      <c r="D498" s="1" t="s">
        <v>212</v>
      </c>
      <c r="E498" s="1" t="s">
        <v>195</v>
      </c>
      <c r="F498" s="1"/>
      <c r="G498" s="1"/>
      <c r="H498" s="1"/>
      <c r="I498" s="1"/>
      <c r="J498" s="1" t="n">
        <v>1416.3</v>
      </c>
      <c r="K498" s="1" t="n">
        <v>1732.7</v>
      </c>
      <c r="L498" s="33"/>
      <c r="M498" s="1"/>
      <c r="N498" s="1"/>
      <c r="O498" s="1"/>
      <c r="P498" s="1"/>
      <c r="Q498" s="1"/>
      <c r="R498" s="1"/>
      <c r="S498" s="1"/>
      <c r="T498" s="1"/>
      <c r="U498" s="1"/>
      <c r="V498" s="1" t="n">
        <v>1416.3</v>
      </c>
      <c r="W498" s="1" t="n">
        <v>1732.7</v>
      </c>
    </row>
    <row r="499" customFormat="false" ht="15" hidden="false" customHeight="false" outlineLevel="0" collapsed="false">
      <c r="A499" s="1" t="n">
        <v>498</v>
      </c>
      <c r="B499" s="31" t="s">
        <v>1928</v>
      </c>
      <c r="C499" s="1" t="s">
        <v>32</v>
      </c>
      <c r="D499" s="1" t="s">
        <v>188</v>
      </c>
      <c r="E499" s="1" t="s">
        <v>15</v>
      </c>
      <c r="F499" s="1"/>
      <c r="G499" s="1"/>
      <c r="H499" s="1"/>
      <c r="I499" s="1"/>
      <c r="J499" s="1" t="n">
        <v>1549.2</v>
      </c>
      <c r="K499" s="1" t="n">
        <v>1873.2</v>
      </c>
      <c r="L499" s="33"/>
      <c r="M499" s="1"/>
      <c r="N499" s="1"/>
      <c r="O499" s="1"/>
      <c r="P499" s="1"/>
      <c r="Q499" s="1"/>
      <c r="R499" s="1"/>
      <c r="S499" s="1"/>
      <c r="T499" s="1"/>
      <c r="U499" s="1"/>
      <c r="V499" s="1" t="n">
        <v>1549.2</v>
      </c>
      <c r="W499" s="1" t="n">
        <v>1873.2</v>
      </c>
    </row>
    <row r="500" customFormat="false" ht="15" hidden="false" customHeight="false" outlineLevel="0" collapsed="false">
      <c r="A500" s="1" t="n">
        <v>499</v>
      </c>
      <c r="B500" s="31" t="s">
        <v>1928</v>
      </c>
      <c r="C500" s="1" t="s">
        <v>32</v>
      </c>
      <c r="D500" s="1" t="s">
        <v>184</v>
      </c>
      <c r="E500" s="1" t="s">
        <v>199</v>
      </c>
      <c r="F500" s="1"/>
      <c r="G500" s="1"/>
      <c r="H500" s="1"/>
      <c r="I500" s="1"/>
      <c r="J500" s="1" t="n">
        <v>1696</v>
      </c>
      <c r="K500" s="1" t="n">
        <v>1487.5</v>
      </c>
      <c r="L500" s="33"/>
      <c r="M500" s="1"/>
      <c r="N500" s="1"/>
      <c r="O500" s="1"/>
      <c r="P500" s="1"/>
      <c r="Q500" s="1"/>
      <c r="R500" s="1"/>
      <c r="S500" s="1"/>
      <c r="T500" s="1"/>
      <c r="U500" s="1"/>
      <c r="V500" s="1" t="n">
        <v>1696</v>
      </c>
      <c r="W500" s="1" t="n">
        <v>1487.5</v>
      </c>
    </row>
    <row r="501" customFormat="false" ht="15" hidden="false" customHeight="false" outlineLevel="0" collapsed="false">
      <c r="A501" s="1" t="n">
        <v>500</v>
      </c>
      <c r="B501" s="31" t="s">
        <v>1928</v>
      </c>
      <c r="C501" s="1" t="s">
        <v>32</v>
      </c>
      <c r="D501" s="1" t="s">
        <v>193</v>
      </c>
      <c r="E501" s="1" t="s">
        <v>185</v>
      </c>
      <c r="F501" s="1"/>
      <c r="G501" s="1"/>
      <c r="H501" s="1"/>
      <c r="I501" s="1"/>
      <c r="J501" s="1" t="n">
        <v>1529.4</v>
      </c>
      <c r="K501" s="1" t="n">
        <v>1629</v>
      </c>
      <c r="L501" s="33"/>
      <c r="M501" s="1"/>
      <c r="N501" s="1"/>
      <c r="O501" s="1"/>
      <c r="P501" s="1"/>
      <c r="Q501" s="1"/>
      <c r="R501" s="1"/>
      <c r="S501" s="1"/>
      <c r="T501" s="1"/>
      <c r="U501" s="1"/>
      <c r="V501" s="1" t="n">
        <v>1529.4</v>
      </c>
      <c r="W501" s="1" t="n">
        <v>1629</v>
      </c>
    </row>
    <row r="502" customFormat="false" ht="15" hidden="false" customHeight="false" outlineLevel="0" collapsed="false">
      <c r="A502" s="1" t="n">
        <v>501</v>
      </c>
      <c r="B502" s="31" t="s">
        <v>1929</v>
      </c>
      <c r="C502" s="1" t="s">
        <v>29</v>
      </c>
      <c r="D502" s="1" t="s">
        <v>128</v>
      </c>
      <c r="E502" s="1" t="s">
        <v>122</v>
      </c>
      <c r="F502" s="1"/>
      <c r="G502" s="1"/>
      <c r="H502" s="1"/>
      <c r="I502" s="1"/>
      <c r="J502" s="1" t="n">
        <v>1623.4</v>
      </c>
      <c r="K502" s="1" t="n">
        <v>1580.7</v>
      </c>
      <c r="L502" s="33"/>
      <c r="M502" s="1"/>
      <c r="N502" s="1"/>
      <c r="O502" s="1"/>
      <c r="P502" s="1"/>
      <c r="Q502" s="1"/>
      <c r="R502" s="1"/>
      <c r="S502" s="1"/>
      <c r="T502" s="1"/>
      <c r="U502" s="1"/>
      <c r="V502" s="1" t="n">
        <v>1623.4</v>
      </c>
      <c r="W502" s="1" t="n">
        <v>1580.7</v>
      </c>
    </row>
    <row r="503" customFormat="false" ht="15" hidden="false" customHeight="false" outlineLevel="0" collapsed="false">
      <c r="A503" s="1" t="n">
        <v>502</v>
      </c>
      <c r="B503" s="31" t="s">
        <v>1929</v>
      </c>
      <c r="C503" s="1" t="s">
        <v>29</v>
      </c>
      <c r="D503" s="1" t="s">
        <v>137</v>
      </c>
      <c r="E503" s="1" t="s">
        <v>201</v>
      </c>
      <c r="F503" s="1"/>
      <c r="G503" s="1"/>
      <c r="H503" s="1"/>
      <c r="I503" s="1"/>
      <c r="J503" s="1" t="n">
        <v>1529.1</v>
      </c>
      <c r="K503" s="1" t="n">
        <v>1410.7</v>
      </c>
      <c r="L503" s="33"/>
      <c r="M503" s="1"/>
      <c r="N503" s="1"/>
      <c r="O503" s="1"/>
      <c r="P503" s="1"/>
      <c r="Q503" s="1"/>
      <c r="R503" s="1"/>
      <c r="S503" s="1"/>
      <c r="T503" s="1"/>
      <c r="U503" s="1"/>
      <c r="V503" s="1" t="n">
        <v>1529.1</v>
      </c>
      <c r="W503" s="1" t="n">
        <v>1410.7</v>
      </c>
    </row>
    <row r="504" customFormat="false" ht="15" hidden="false" customHeight="false" outlineLevel="0" collapsed="false">
      <c r="A504" s="1" t="n">
        <v>503</v>
      </c>
      <c r="B504" s="31" t="s">
        <v>1930</v>
      </c>
      <c r="C504" s="1" t="s">
        <v>33</v>
      </c>
      <c r="D504" s="1" t="s">
        <v>135</v>
      </c>
      <c r="E504" s="1" t="s">
        <v>134</v>
      </c>
      <c r="F504" s="1"/>
      <c r="G504" s="1"/>
      <c r="H504" s="1"/>
      <c r="I504" s="1"/>
      <c r="J504" s="1" t="n">
        <v>1708.2</v>
      </c>
      <c r="K504" s="1" t="n">
        <v>1588.1</v>
      </c>
      <c r="L504" s="33"/>
      <c r="M504" s="1"/>
      <c r="N504" s="1"/>
      <c r="O504" s="1"/>
      <c r="P504" s="1"/>
      <c r="Q504" s="1"/>
      <c r="R504" s="1"/>
      <c r="S504" s="1"/>
      <c r="T504" s="1"/>
      <c r="U504" s="1"/>
      <c r="V504" s="1" t="n">
        <v>1708.2</v>
      </c>
      <c r="W504" s="1" t="n">
        <v>1588.1</v>
      </c>
    </row>
    <row r="505" customFormat="false" ht="15" hidden="false" customHeight="false" outlineLevel="0" collapsed="false">
      <c r="A505" s="1" t="n">
        <v>504</v>
      </c>
      <c r="B505" s="31" t="s">
        <v>1931</v>
      </c>
      <c r="C505" s="1" t="s">
        <v>31</v>
      </c>
      <c r="D505" s="1" t="s">
        <v>177</v>
      </c>
      <c r="E505" s="1" t="s">
        <v>146</v>
      </c>
      <c r="F505" s="1"/>
      <c r="G505" s="1"/>
      <c r="H505" s="1"/>
      <c r="I505" s="1"/>
      <c r="J505" s="1" t="n">
        <v>1695</v>
      </c>
      <c r="K505" s="1" t="n">
        <v>1548.6</v>
      </c>
      <c r="L505" s="33"/>
      <c r="M505" s="1"/>
      <c r="N505" s="1"/>
      <c r="O505" s="1"/>
      <c r="P505" s="1"/>
      <c r="Q505" s="1"/>
      <c r="R505" s="1"/>
      <c r="S505" s="1"/>
      <c r="T505" s="1"/>
      <c r="U505" s="1"/>
      <c r="V505" s="1" t="n">
        <v>1695</v>
      </c>
      <c r="W505" s="1" t="n">
        <v>1548.6</v>
      </c>
    </row>
    <row r="506" customFormat="false" ht="15" hidden="false" customHeight="false" outlineLevel="0" collapsed="false">
      <c r="A506" s="1" t="n">
        <v>505</v>
      </c>
      <c r="B506" s="31" t="s">
        <v>1932</v>
      </c>
      <c r="C506" s="1" t="s">
        <v>29</v>
      </c>
      <c r="D506" s="1" t="s">
        <v>202</v>
      </c>
      <c r="E506" s="1" t="s">
        <v>130</v>
      </c>
      <c r="F506" s="1"/>
      <c r="G506" s="1"/>
      <c r="H506" s="1"/>
      <c r="I506" s="1"/>
      <c r="J506" s="1" t="n">
        <v>1482.9</v>
      </c>
      <c r="K506" s="1" t="n">
        <v>1746.3</v>
      </c>
      <c r="L506" s="33"/>
      <c r="M506" s="1"/>
      <c r="N506" s="1"/>
      <c r="O506" s="1"/>
      <c r="P506" s="1"/>
      <c r="Q506" s="1"/>
      <c r="R506" s="1"/>
      <c r="S506" s="1"/>
      <c r="T506" s="1"/>
      <c r="U506" s="1"/>
      <c r="V506" s="1" t="n">
        <v>1482.9</v>
      </c>
      <c r="W506" s="1" t="n">
        <v>1746.3</v>
      </c>
    </row>
    <row r="507" customFormat="false" ht="15" hidden="false" customHeight="false" outlineLevel="0" collapsed="false">
      <c r="A507" s="1" t="n">
        <v>506</v>
      </c>
      <c r="B507" s="31" t="s">
        <v>1932</v>
      </c>
      <c r="C507" s="1" t="s">
        <v>32</v>
      </c>
      <c r="D507" s="1" t="s">
        <v>183</v>
      </c>
      <c r="E507" s="1" t="s">
        <v>211</v>
      </c>
      <c r="F507" s="1"/>
      <c r="G507" s="1"/>
      <c r="H507" s="1"/>
      <c r="I507" s="1"/>
      <c r="J507" s="1" t="n">
        <v>1513.1</v>
      </c>
      <c r="K507" s="1" t="n">
        <v>1489</v>
      </c>
      <c r="L507" s="33"/>
      <c r="M507" s="1"/>
      <c r="N507" s="1"/>
      <c r="O507" s="1"/>
      <c r="P507" s="1"/>
      <c r="Q507" s="1"/>
      <c r="R507" s="1"/>
      <c r="S507" s="1"/>
      <c r="T507" s="1"/>
      <c r="U507" s="1"/>
      <c r="V507" s="1" t="n">
        <v>1513.1</v>
      </c>
      <c r="W507" s="1" t="n">
        <v>1489</v>
      </c>
    </row>
    <row r="508" customFormat="false" ht="15" hidden="false" customHeight="false" outlineLevel="0" collapsed="false">
      <c r="A508" s="1" t="n">
        <v>507</v>
      </c>
      <c r="B508" s="31" t="s">
        <v>1933</v>
      </c>
      <c r="C508" s="1" t="s">
        <v>33</v>
      </c>
      <c r="D508" s="1" t="s">
        <v>120</v>
      </c>
      <c r="E508" s="1" t="s">
        <v>159</v>
      </c>
      <c r="F508" s="1"/>
      <c r="G508" s="1"/>
      <c r="H508" s="1"/>
      <c r="I508" s="1"/>
      <c r="J508" s="1" t="n">
        <v>1527.4</v>
      </c>
      <c r="K508" s="1" t="n">
        <v>1534.8</v>
      </c>
      <c r="L508" s="33"/>
      <c r="M508" s="1"/>
      <c r="N508" s="1"/>
      <c r="O508" s="1"/>
      <c r="P508" s="1"/>
      <c r="Q508" s="1"/>
      <c r="R508" s="1"/>
      <c r="S508" s="1"/>
      <c r="T508" s="1"/>
      <c r="U508" s="1"/>
      <c r="V508" s="1" t="n">
        <v>1527.4</v>
      </c>
      <c r="W508" s="1" t="n">
        <v>1534.8</v>
      </c>
    </row>
    <row r="509" customFormat="false" ht="15" hidden="false" customHeight="false" outlineLevel="0" collapsed="false">
      <c r="A509" s="1" t="n">
        <v>508</v>
      </c>
      <c r="B509" s="31" t="s">
        <v>1934</v>
      </c>
      <c r="C509" s="1" t="s">
        <v>31</v>
      </c>
      <c r="D509" s="1" t="s">
        <v>139</v>
      </c>
      <c r="E509" s="1" t="s">
        <v>145</v>
      </c>
      <c r="F509" s="1"/>
      <c r="G509" s="1"/>
      <c r="H509" s="1"/>
      <c r="I509" s="1"/>
      <c r="J509" s="1" t="n">
        <v>1514.3</v>
      </c>
      <c r="K509" s="1" t="n">
        <v>1691.6</v>
      </c>
      <c r="L509" s="33"/>
      <c r="M509" s="1"/>
      <c r="N509" s="1"/>
      <c r="O509" s="1"/>
      <c r="P509" s="1"/>
      <c r="Q509" s="1"/>
      <c r="R509" s="1"/>
      <c r="S509" s="1"/>
      <c r="T509" s="1"/>
      <c r="U509" s="1"/>
      <c r="V509" s="1" t="n">
        <v>1514.3</v>
      </c>
      <c r="W509" s="1" t="n">
        <v>1691.6</v>
      </c>
    </row>
    <row r="510" customFormat="false" ht="15" hidden="false" customHeight="false" outlineLevel="0" collapsed="false">
      <c r="A510" s="1" t="n">
        <v>509</v>
      </c>
      <c r="B510" s="31" t="s">
        <v>1935</v>
      </c>
      <c r="C510" s="1" t="s">
        <v>29</v>
      </c>
      <c r="D510" s="1" t="s">
        <v>162</v>
      </c>
      <c r="E510" s="1" t="s">
        <v>131</v>
      </c>
      <c r="F510" s="1"/>
      <c r="G510" s="1"/>
      <c r="H510" s="1"/>
      <c r="I510" s="1"/>
      <c r="J510" s="1" t="n">
        <v>1676.6</v>
      </c>
      <c r="K510" s="1" t="n">
        <v>1518.3</v>
      </c>
      <c r="L510" s="33"/>
      <c r="M510" s="1"/>
      <c r="N510" s="1"/>
      <c r="O510" s="1"/>
      <c r="P510" s="1"/>
      <c r="Q510" s="1"/>
      <c r="R510" s="1"/>
      <c r="S510" s="1"/>
      <c r="T510" s="1"/>
      <c r="U510" s="1"/>
      <c r="V510" s="1" t="n">
        <v>1676.6</v>
      </c>
      <c r="W510" s="1" t="n">
        <v>1518.3</v>
      </c>
    </row>
    <row r="511" customFormat="false" ht="15" hidden="false" customHeight="false" outlineLevel="0" collapsed="false">
      <c r="A511" s="1" t="n">
        <v>510</v>
      </c>
      <c r="B511" s="31" t="s">
        <v>1936</v>
      </c>
      <c r="C511" s="1" t="s">
        <v>33</v>
      </c>
      <c r="D511" s="1" t="s">
        <v>149</v>
      </c>
      <c r="E511" s="1" t="s">
        <v>157</v>
      </c>
      <c r="F511" s="1"/>
      <c r="G511" s="1"/>
      <c r="H511" s="1"/>
      <c r="I511" s="1"/>
      <c r="J511" s="1" t="n">
        <v>1642.4</v>
      </c>
      <c r="K511" s="1" t="n">
        <v>1662.1</v>
      </c>
      <c r="L511" s="33"/>
      <c r="M511" s="1"/>
      <c r="N511" s="1"/>
      <c r="O511" s="1"/>
      <c r="P511" s="1"/>
      <c r="Q511" s="1"/>
      <c r="R511" s="1"/>
      <c r="S511" s="1"/>
      <c r="T511" s="1"/>
      <c r="U511" s="1"/>
      <c r="V511" s="1" t="n">
        <v>1642.4</v>
      </c>
      <c r="W511" s="1" t="n">
        <v>1662.1</v>
      </c>
    </row>
    <row r="512" customFormat="false" ht="15" hidden="false" customHeight="false" outlineLevel="0" collapsed="false">
      <c r="A512" s="1" t="n">
        <v>511</v>
      </c>
      <c r="B512" s="31" t="s">
        <v>1937</v>
      </c>
      <c r="C512" s="1" t="s">
        <v>31</v>
      </c>
      <c r="D512" s="1" t="s">
        <v>24</v>
      </c>
      <c r="E512" s="1" t="s">
        <v>209</v>
      </c>
      <c r="F512" s="1"/>
      <c r="G512" s="1"/>
      <c r="H512" s="1"/>
      <c r="I512" s="1"/>
      <c r="J512" s="1" t="n">
        <v>1719.1</v>
      </c>
      <c r="K512" s="1" t="n">
        <v>1462.6</v>
      </c>
      <c r="L512" s="33"/>
      <c r="M512" s="1"/>
      <c r="N512" s="1"/>
      <c r="O512" s="1"/>
      <c r="P512" s="1"/>
      <c r="Q512" s="1"/>
      <c r="R512" s="1"/>
      <c r="S512" s="1"/>
      <c r="T512" s="1"/>
      <c r="U512" s="1"/>
      <c r="V512" s="1" t="n">
        <v>1719.1</v>
      </c>
      <c r="W512" s="1" t="n">
        <v>1462.6</v>
      </c>
    </row>
    <row r="513" customFormat="false" ht="15" hidden="false" customHeight="false" outlineLevel="0" collapsed="false">
      <c r="A513" s="1" t="n">
        <v>512</v>
      </c>
      <c r="B513" s="31" t="s">
        <v>1938</v>
      </c>
      <c r="C513" s="1" t="s">
        <v>31</v>
      </c>
      <c r="D513" s="1" t="s">
        <v>136</v>
      </c>
      <c r="E513" s="1" t="s">
        <v>140</v>
      </c>
      <c r="F513" s="1"/>
      <c r="G513" s="1"/>
      <c r="H513" s="1"/>
      <c r="I513" s="1"/>
      <c r="J513" s="1" t="n">
        <v>1522.3</v>
      </c>
      <c r="K513" s="1" t="n">
        <v>1598.2</v>
      </c>
      <c r="L513" s="33"/>
      <c r="M513" s="1"/>
      <c r="N513" s="1"/>
      <c r="O513" s="1"/>
      <c r="P513" s="1"/>
      <c r="Q513" s="1"/>
      <c r="R513" s="1"/>
      <c r="S513" s="1"/>
      <c r="T513" s="1"/>
      <c r="U513" s="1"/>
      <c r="V513" s="1" t="n">
        <v>1522.3</v>
      </c>
      <c r="W513" s="1" t="n">
        <v>1598.2</v>
      </c>
    </row>
    <row r="514" customFormat="false" ht="15" hidden="false" customHeight="false" outlineLevel="0" collapsed="false">
      <c r="A514" s="1" t="n">
        <v>513</v>
      </c>
      <c r="B514" s="31" t="s">
        <v>1938</v>
      </c>
      <c r="C514" s="1" t="s">
        <v>33</v>
      </c>
      <c r="D514" s="1" t="s">
        <v>205</v>
      </c>
      <c r="E514" s="1" t="s">
        <v>158</v>
      </c>
      <c r="F514" s="1"/>
      <c r="G514" s="1"/>
      <c r="H514" s="1"/>
      <c r="I514" s="1"/>
      <c r="J514" s="1" t="n">
        <v>1457.7</v>
      </c>
      <c r="K514" s="1" t="n">
        <v>1581.6</v>
      </c>
      <c r="L514" s="33"/>
      <c r="M514" s="1"/>
      <c r="N514" s="1"/>
      <c r="O514" s="1"/>
      <c r="P514" s="1"/>
      <c r="Q514" s="1"/>
      <c r="R514" s="1"/>
      <c r="S514" s="1"/>
      <c r="T514" s="1"/>
      <c r="U514" s="1"/>
      <c r="V514" s="1" t="n">
        <v>1457.7</v>
      </c>
      <c r="W514" s="1" t="n">
        <v>1581.6</v>
      </c>
    </row>
    <row r="515" customFormat="false" ht="15" hidden="false" customHeight="false" outlineLevel="0" collapsed="false">
      <c r="A515" s="1" t="n">
        <v>514</v>
      </c>
      <c r="B515" s="31" t="s">
        <v>1938</v>
      </c>
      <c r="C515" s="1" t="s">
        <v>29</v>
      </c>
      <c r="D515" s="1" t="s">
        <v>126</v>
      </c>
      <c r="E515" s="1" t="s">
        <v>207</v>
      </c>
      <c r="F515" s="1"/>
      <c r="G515" s="1"/>
      <c r="H515" s="1"/>
      <c r="I515" s="1"/>
      <c r="J515" s="1" t="n">
        <v>1566.6</v>
      </c>
      <c r="K515" s="1" t="n">
        <v>1461.1</v>
      </c>
      <c r="L515" s="33"/>
      <c r="M515" s="1"/>
      <c r="N515" s="1"/>
      <c r="O515" s="1"/>
      <c r="P515" s="1"/>
      <c r="Q515" s="1"/>
      <c r="R515" s="1"/>
      <c r="S515" s="1"/>
      <c r="T515" s="1"/>
      <c r="U515" s="1"/>
      <c r="V515" s="1" t="n">
        <v>1566.6</v>
      </c>
      <c r="W515" s="1" t="n">
        <v>1461.1</v>
      </c>
    </row>
    <row r="516" customFormat="false" ht="15" hidden="false" customHeight="false" outlineLevel="0" collapsed="false">
      <c r="A516" s="1" t="n">
        <v>515</v>
      </c>
      <c r="B516" s="31" t="s">
        <v>1938</v>
      </c>
      <c r="C516" s="1" t="s">
        <v>29</v>
      </c>
      <c r="D516" s="1" t="s">
        <v>138</v>
      </c>
      <c r="E516" s="1" t="s">
        <v>127</v>
      </c>
      <c r="F516" s="1"/>
      <c r="G516" s="1"/>
      <c r="H516" s="1"/>
      <c r="I516" s="1"/>
      <c r="J516" s="1" t="n">
        <v>1645.6</v>
      </c>
      <c r="K516" s="1" t="n">
        <v>1653.9</v>
      </c>
      <c r="L516" s="33"/>
      <c r="M516" s="1"/>
      <c r="N516" s="1"/>
      <c r="O516" s="1"/>
      <c r="P516" s="1"/>
      <c r="Q516" s="1"/>
      <c r="R516" s="1"/>
      <c r="S516" s="1"/>
      <c r="T516" s="1"/>
      <c r="U516" s="1"/>
      <c r="V516" s="1" t="n">
        <v>1645.6</v>
      </c>
      <c r="W516" s="1" t="n">
        <v>1653.9</v>
      </c>
    </row>
    <row r="517" customFormat="false" ht="15" hidden="false" customHeight="false" outlineLevel="0" collapsed="false">
      <c r="A517" s="1" t="n">
        <v>516</v>
      </c>
      <c r="B517" s="31" t="s">
        <v>1938</v>
      </c>
      <c r="C517" s="1" t="s">
        <v>29</v>
      </c>
      <c r="D517" s="1" t="s">
        <v>152</v>
      </c>
      <c r="E517" s="1" t="s">
        <v>132</v>
      </c>
      <c r="F517" s="1"/>
      <c r="G517" s="1"/>
      <c r="H517" s="1"/>
      <c r="I517" s="1"/>
      <c r="J517" s="1" t="n">
        <v>1600.3</v>
      </c>
      <c r="K517" s="1" t="n">
        <v>1647.5</v>
      </c>
      <c r="L517" s="33"/>
      <c r="M517" s="1"/>
      <c r="N517" s="1"/>
      <c r="O517" s="1"/>
      <c r="P517" s="1"/>
      <c r="Q517" s="1"/>
      <c r="R517" s="1"/>
      <c r="S517" s="1"/>
      <c r="T517" s="1"/>
      <c r="U517" s="1"/>
      <c r="V517" s="1" t="n">
        <v>1600.3</v>
      </c>
      <c r="W517" s="1" t="n">
        <v>1647.5</v>
      </c>
    </row>
    <row r="518" customFormat="false" ht="15" hidden="false" customHeight="false" outlineLevel="0" collapsed="false">
      <c r="A518" s="1" t="n">
        <v>517</v>
      </c>
      <c r="B518" s="31" t="s">
        <v>1938</v>
      </c>
      <c r="C518" s="1" t="s">
        <v>29</v>
      </c>
      <c r="D518" s="1" t="s">
        <v>153</v>
      </c>
      <c r="E518" s="1" t="s">
        <v>129</v>
      </c>
      <c r="F518" s="1"/>
      <c r="G518" s="1"/>
      <c r="H518" s="1"/>
      <c r="I518" s="1"/>
      <c r="J518" s="1" t="n">
        <v>1686.3</v>
      </c>
      <c r="K518" s="1" t="n">
        <v>1663.3</v>
      </c>
      <c r="L518" s="33"/>
      <c r="M518" s="1"/>
      <c r="N518" s="1"/>
      <c r="O518" s="1"/>
      <c r="P518" s="1"/>
      <c r="Q518" s="1"/>
      <c r="R518" s="1"/>
      <c r="S518" s="1"/>
      <c r="T518" s="1"/>
      <c r="U518" s="1"/>
      <c r="V518" s="1" t="n">
        <v>1686.3</v>
      </c>
      <c r="W518" s="1" t="n">
        <v>1663.3</v>
      </c>
    </row>
    <row r="519" customFormat="false" ht="15" hidden="false" customHeight="false" outlineLevel="0" collapsed="false">
      <c r="A519" s="1" t="n">
        <v>518</v>
      </c>
      <c r="B519" s="31" t="s">
        <v>1938</v>
      </c>
      <c r="C519" s="1" t="s">
        <v>31</v>
      </c>
      <c r="D519" s="1" t="s">
        <v>164</v>
      </c>
      <c r="E519" s="1" t="s">
        <v>22</v>
      </c>
      <c r="F519" s="1"/>
      <c r="G519" s="1"/>
      <c r="H519" s="1"/>
      <c r="I519" s="1"/>
      <c r="J519" s="1" t="n">
        <v>1618.5</v>
      </c>
      <c r="K519" s="1" t="n">
        <v>1733.4</v>
      </c>
      <c r="L519" s="33"/>
      <c r="M519" s="1"/>
      <c r="N519" s="1"/>
      <c r="O519" s="1"/>
      <c r="P519" s="1"/>
      <c r="Q519" s="1"/>
      <c r="R519" s="1"/>
      <c r="S519" s="1"/>
      <c r="T519" s="1"/>
      <c r="U519" s="1"/>
      <c r="V519" s="1" t="n">
        <v>1618.5</v>
      </c>
      <c r="W519" s="1" t="n">
        <v>1733.4</v>
      </c>
    </row>
    <row r="520" customFormat="false" ht="15" hidden="false" customHeight="false" outlineLevel="0" collapsed="false">
      <c r="A520" s="1" t="n">
        <v>519</v>
      </c>
      <c r="B520" s="31" t="s">
        <v>1939</v>
      </c>
      <c r="C520" s="1" t="s">
        <v>32</v>
      </c>
      <c r="D520" s="1" t="s">
        <v>189</v>
      </c>
      <c r="E520" s="1" t="s">
        <v>198</v>
      </c>
      <c r="F520" s="1"/>
      <c r="G520" s="1"/>
      <c r="H520" s="1"/>
      <c r="I520" s="1"/>
      <c r="J520" s="1" t="n">
        <v>1614</v>
      </c>
      <c r="K520" s="1" t="n">
        <v>1515.2</v>
      </c>
      <c r="L520" s="33"/>
      <c r="M520" s="1"/>
      <c r="N520" s="1"/>
      <c r="O520" s="1"/>
      <c r="P520" s="1"/>
      <c r="Q520" s="1"/>
      <c r="R520" s="1"/>
      <c r="S520" s="1"/>
      <c r="T520" s="1"/>
      <c r="U520" s="1"/>
      <c r="V520" s="1" t="n">
        <v>1614</v>
      </c>
      <c r="W520" s="1" t="n">
        <v>1515.2</v>
      </c>
    </row>
    <row r="521" customFormat="false" ht="15" hidden="false" customHeight="false" outlineLevel="0" collapsed="false">
      <c r="A521" s="1" t="n">
        <v>520</v>
      </c>
      <c r="B521" s="31" t="s">
        <v>1940</v>
      </c>
      <c r="C521" s="1" t="s">
        <v>33</v>
      </c>
      <c r="D521" s="1" t="s">
        <v>156</v>
      </c>
      <c r="E521" s="1" t="s">
        <v>154</v>
      </c>
      <c r="F521" s="1"/>
      <c r="G521" s="1"/>
      <c r="H521" s="1"/>
      <c r="I521" s="1"/>
      <c r="J521" s="1" t="n">
        <v>1506.9</v>
      </c>
      <c r="K521" s="1" t="n">
        <v>1562.2</v>
      </c>
      <c r="L521" s="33"/>
      <c r="M521" s="1"/>
      <c r="N521" s="1"/>
      <c r="O521" s="1"/>
      <c r="P521" s="1"/>
      <c r="Q521" s="1"/>
      <c r="R521" s="1"/>
      <c r="S521" s="1"/>
      <c r="T521" s="1"/>
      <c r="U521" s="1"/>
      <c r="V521" s="1" t="n">
        <v>1506.9</v>
      </c>
      <c r="W521" s="1" t="n">
        <v>1562.2</v>
      </c>
    </row>
    <row r="522" customFormat="false" ht="15" hidden="false" customHeight="false" outlineLevel="0" collapsed="false">
      <c r="A522" s="1" t="n">
        <v>521</v>
      </c>
      <c r="B522" s="31" t="s">
        <v>1940</v>
      </c>
      <c r="C522" s="1" t="s">
        <v>33</v>
      </c>
      <c r="D522" s="1" t="s">
        <v>161</v>
      </c>
      <c r="E522" s="1" t="s">
        <v>144</v>
      </c>
      <c r="F522" s="1"/>
      <c r="G522" s="1"/>
      <c r="H522" s="1"/>
      <c r="I522" s="1"/>
      <c r="J522" s="1" t="n">
        <v>1653.6</v>
      </c>
      <c r="K522" s="1" t="n">
        <v>1642</v>
      </c>
      <c r="L522" s="33"/>
      <c r="M522" s="1"/>
      <c r="N522" s="1"/>
      <c r="O522" s="1"/>
      <c r="P522" s="1"/>
      <c r="Q522" s="1"/>
      <c r="R522" s="1"/>
      <c r="S522" s="1"/>
      <c r="T522" s="1"/>
      <c r="U522" s="1"/>
      <c r="V522" s="1" t="n">
        <v>1653.6</v>
      </c>
      <c r="W522" s="1" t="n">
        <v>1642</v>
      </c>
    </row>
    <row r="523" customFormat="false" ht="15" hidden="false" customHeight="false" outlineLevel="0" collapsed="false">
      <c r="A523" s="1" t="n">
        <v>522</v>
      </c>
      <c r="B523" s="31" t="s">
        <v>1940</v>
      </c>
      <c r="C523" s="1" t="s">
        <v>33</v>
      </c>
      <c r="D523" s="1" t="s">
        <v>204</v>
      </c>
      <c r="E523" s="1" t="s">
        <v>155</v>
      </c>
      <c r="F523" s="1"/>
      <c r="G523" s="1"/>
      <c r="H523" s="1"/>
      <c r="I523" s="1"/>
      <c r="J523" s="1" t="n">
        <v>1387.4</v>
      </c>
      <c r="K523" s="1" t="n">
        <v>1625</v>
      </c>
      <c r="L523" s="33"/>
      <c r="M523" s="1"/>
      <c r="N523" s="1"/>
      <c r="O523" s="1"/>
      <c r="P523" s="1"/>
      <c r="Q523" s="1"/>
      <c r="R523" s="1"/>
      <c r="S523" s="1"/>
      <c r="T523" s="1"/>
      <c r="U523" s="1"/>
      <c r="V523" s="1" t="n">
        <v>1387.4</v>
      </c>
      <c r="W523" s="1" t="n">
        <v>1625</v>
      </c>
    </row>
    <row r="524" customFormat="false" ht="15" hidden="false" customHeight="false" outlineLevel="0" collapsed="false">
      <c r="A524" s="1" t="n">
        <v>523</v>
      </c>
      <c r="B524" s="31" t="s">
        <v>1941</v>
      </c>
      <c r="C524" s="1" t="s">
        <v>32</v>
      </c>
      <c r="D524" s="1" t="s">
        <v>190</v>
      </c>
      <c r="E524" s="1" t="s">
        <v>191</v>
      </c>
      <c r="F524" s="1"/>
      <c r="G524" s="1"/>
      <c r="H524" s="1"/>
      <c r="I524" s="1"/>
      <c r="J524" s="1" t="n">
        <v>1611.9</v>
      </c>
      <c r="K524" s="1" t="n">
        <v>1541</v>
      </c>
      <c r="L524" s="33"/>
      <c r="M524" s="1"/>
      <c r="N524" s="1"/>
      <c r="O524" s="1"/>
      <c r="P524" s="1"/>
      <c r="Q524" s="1"/>
      <c r="R524" s="1"/>
      <c r="S524" s="1"/>
      <c r="T524" s="1"/>
      <c r="U524" s="1"/>
      <c r="V524" s="1" t="n">
        <v>1611.9</v>
      </c>
      <c r="W524" s="1" t="n">
        <v>1541</v>
      </c>
    </row>
    <row r="525" customFormat="false" ht="15" hidden="false" customHeight="false" outlineLevel="0" collapsed="false">
      <c r="A525" s="1" t="n">
        <v>524</v>
      </c>
      <c r="B525" s="31" t="s">
        <v>1941</v>
      </c>
      <c r="C525" s="1" t="s">
        <v>29</v>
      </c>
      <c r="D525" s="1" t="s">
        <v>23</v>
      </c>
      <c r="E525" s="1" t="s">
        <v>21</v>
      </c>
      <c r="F525" s="1"/>
      <c r="G525" s="1"/>
      <c r="H525" s="1"/>
      <c r="I525" s="1"/>
      <c r="J525" s="1" t="n">
        <v>1722.1</v>
      </c>
      <c r="K525" s="1" t="n">
        <v>1732.5</v>
      </c>
      <c r="L525" s="33"/>
      <c r="M525" s="1"/>
      <c r="N525" s="1"/>
      <c r="O525" s="1"/>
      <c r="P525" s="1"/>
      <c r="Q525" s="1"/>
      <c r="R525" s="1"/>
      <c r="S525" s="1"/>
      <c r="T525" s="1"/>
      <c r="U525" s="1"/>
      <c r="V525" s="1" t="n">
        <v>1722.1</v>
      </c>
      <c r="W525" s="1" t="n">
        <v>1732.5</v>
      </c>
    </row>
    <row r="526" customFormat="false" ht="15" hidden="false" customHeight="false" outlineLevel="0" collapsed="false">
      <c r="A526" s="1" t="n">
        <v>525</v>
      </c>
      <c r="B526" s="31" t="s">
        <v>1942</v>
      </c>
      <c r="C526" s="1" t="s">
        <v>31</v>
      </c>
      <c r="D526" s="1" t="s">
        <v>20</v>
      </c>
      <c r="E526" s="1" t="s">
        <v>165</v>
      </c>
      <c r="F526" s="1"/>
      <c r="G526" s="1"/>
      <c r="H526" s="1"/>
      <c r="I526" s="1"/>
      <c r="J526" s="1" t="n">
        <v>1733.7</v>
      </c>
      <c r="K526" s="1" t="n">
        <v>1515.1</v>
      </c>
      <c r="L526" s="33"/>
      <c r="M526" s="1"/>
      <c r="N526" s="1"/>
      <c r="O526" s="1"/>
      <c r="P526" s="1"/>
      <c r="Q526" s="1"/>
      <c r="R526" s="1"/>
      <c r="S526" s="1"/>
      <c r="T526" s="1"/>
      <c r="U526" s="1"/>
      <c r="V526" s="1" t="n">
        <v>1733.7</v>
      </c>
      <c r="W526" s="1" t="n">
        <v>1515.1</v>
      </c>
    </row>
    <row r="527" customFormat="false" ht="15" hidden="false" customHeight="false" outlineLevel="0" collapsed="false">
      <c r="A527" s="1" t="n">
        <v>526</v>
      </c>
      <c r="B527" s="31" t="s">
        <v>1943</v>
      </c>
      <c r="C527" s="1" t="s">
        <v>32</v>
      </c>
      <c r="D527" s="1" t="s">
        <v>196</v>
      </c>
      <c r="E527" s="1" t="s">
        <v>187</v>
      </c>
      <c r="F527" s="1"/>
      <c r="G527" s="1"/>
      <c r="H527" s="1"/>
      <c r="I527" s="1"/>
      <c r="J527" s="1" t="n">
        <v>1656.4</v>
      </c>
      <c r="K527" s="1" t="n">
        <v>1591.1</v>
      </c>
      <c r="L527" s="33"/>
      <c r="M527" s="1"/>
      <c r="N527" s="1"/>
      <c r="O527" s="1"/>
      <c r="P527" s="1"/>
      <c r="Q527" s="1"/>
      <c r="R527" s="1"/>
      <c r="S527" s="1"/>
      <c r="T527" s="1"/>
      <c r="U527" s="1"/>
      <c r="V527" s="1" t="n">
        <v>1656.4</v>
      </c>
      <c r="W527" s="1" t="n">
        <v>1591.1</v>
      </c>
    </row>
    <row r="528" customFormat="false" ht="15" hidden="false" customHeight="false" outlineLevel="0" collapsed="false">
      <c r="A528" s="1" t="n">
        <v>527</v>
      </c>
      <c r="B528" s="31" t="s">
        <v>1944</v>
      </c>
      <c r="C528" s="1" t="s">
        <v>31</v>
      </c>
      <c r="D528" s="1" t="s">
        <v>19</v>
      </c>
      <c r="E528" s="1" t="s">
        <v>169</v>
      </c>
      <c r="F528" s="1"/>
      <c r="G528" s="1"/>
      <c r="H528" s="1"/>
      <c r="I528" s="1"/>
      <c r="J528" s="1" t="n">
        <v>1733.9</v>
      </c>
      <c r="K528" s="1" t="n">
        <v>1625.4</v>
      </c>
      <c r="L528" s="33"/>
      <c r="M528" s="1"/>
      <c r="N528" s="1"/>
      <c r="O528" s="1"/>
      <c r="P528" s="1"/>
      <c r="Q528" s="1"/>
      <c r="R528" s="1"/>
      <c r="S528" s="1"/>
      <c r="T528" s="1"/>
      <c r="U528" s="1"/>
      <c r="V528" s="1" t="n">
        <v>1733.9</v>
      </c>
      <c r="W528" s="1" t="n">
        <v>1625.4</v>
      </c>
    </row>
    <row r="529" customFormat="false" ht="15" hidden="false" customHeight="false" outlineLevel="0" collapsed="false">
      <c r="A529" s="1" t="n">
        <v>528</v>
      </c>
      <c r="B529" s="31" t="s">
        <v>1944</v>
      </c>
      <c r="C529" s="1" t="s">
        <v>33</v>
      </c>
      <c r="D529" s="1" t="s">
        <v>172</v>
      </c>
      <c r="E529" s="1" t="s">
        <v>17</v>
      </c>
      <c r="F529" s="1"/>
      <c r="G529" s="1"/>
      <c r="H529" s="1"/>
      <c r="I529" s="1"/>
      <c r="J529" s="1" t="n">
        <v>1687.2</v>
      </c>
      <c r="K529" s="1" t="n">
        <v>1804.8</v>
      </c>
      <c r="L529" s="33"/>
      <c r="M529" s="1"/>
      <c r="N529" s="1"/>
      <c r="O529" s="1"/>
      <c r="P529" s="1"/>
      <c r="Q529" s="1"/>
      <c r="R529" s="1"/>
      <c r="S529" s="1"/>
      <c r="T529" s="1"/>
      <c r="U529" s="1"/>
      <c r="V529" s="1" t="n">
        <v>1687.2</v>
      </c>
      <c r="W529" s="1" t="n">
        <v>1804.8</v>
      </c>
    </row>
    <row r="530" customFormat="false" ht="15" hidden="false" customHeight="false" outlineLevel="0" collapsed="false">
      <c r="A530" s="1" t="n">
        <v>529</v>
      </c>
      <c r="B530" s="31" t="s">
        <v>1945</v>
      </c>
      <c r="C530" s="1" t="s">
        <v>30</v>
      </c>
      <c r="D530" s="1" t="s">
        <v>182</v>
      </c>
      <c r="E530" s="1" t="s">
        <v>203</v>
      </c>
      <c r="F530" s="1"/>
      <c r="G530" s="1"/>
      <c r="H530" s="1"/>
      <c r="I530" s="1"/>
      <c r="J530" s="1" t="n">
        <v>1723.7</v>
      </c>
      <c r="K530" s="1" t="n">
        <v>1451.4</v>
      </c>
      <c r="L530" s="33"/>
      <c r="M530" s="1"/>
      <c r="N530" s="1"/>
      <c r="O530" s="1"/>
      <c r="P530" s="1"/>
      <c r="Q530" s="1"/>
      <c r="R530" s="1"/>
      <c r="S530" s="1"/>
      <c r="T530" s="1"/>
      <c r="U530" s="1"/>
      <c r="V530" s="1" t="n">
        <v>1723.7</v>
      </c>
      <c r="W530" s="1" t="n">
        <v>1451.4</v>
      </c>
    </row>
    <row r="531" customFormat="false" ht="15" hidden="false" customHeight="false" outlineLevel="0" collapsed="false">
      <c r="A531" s="1" t="n">
        <v>530</v>
      </c>
      <c r="B531" s="31" t="s">
        <v>1945</v>
      </c>
      <c r="C531" s="1" t="s">
        <v>30</v>
      </c>
      <c r="D531" s="1" t="s">
        <v>114</v>
      </c>
      <c r="E531" s="1" t="s">
        <v>200</v>
      </c>
      <c r="F531" s="1"/>
      <c r="G531" s="1"/>
      <c r="H531" s="1"/>
      <c r="I531" s="1"/>
      <c r="J531" s="1" t="n">
        <v>1656.7</v>
      </c>
      <c r="K531" s="1" t="n">
        <v>1421.9</v>
      </c>
      <c r="L531" s="33"/>
      <c r="M531" s="1"/>
      <c r="N531" s="1"/>
      <c r="O531" s="1"/>
      <c r="P531" s="1"/>
      <c r="Q531" s="1"/>
      <c r="R531" s="1"/>
      <c r="S531" s="1"/>
      <c r="T531" s="1"/>
      <c r="U531" s="1"/>
      <c r="V531" s="1" t="n">
        <v>1656.7</v>
      </c>
      <c r="W531" s="1" t="n">
        <v>1421.9</v>
      </c>
    </row>
    <row r="532" customFormat="false" ht="15" hidden="false" customHeight="false" outlineLevel="0" collapsed="false">
      <c r="A532" s="1" t="n">
        <v>531</v>
      </c>
      <c r="B532" s="31" t="s">
        <v>1945</v>
      </c>
      <c r="C532" s="1" t="s">
        <v>30</v>
      </c>
      <c r="D532" s="1" t="s">
        <v>124</v>
      </c>
      <c r="E532" s="1" t="s">
        <v>141</v>
      </c>
      <c r="F532" s="1"/>
      <c r="G532" s="1"/>
      <c r="H532" s="1"/>
      <c r="I532" s="1"/>
      <c r="J532" s="1" t="n">
        <v>1555.1</v>
      </c>
      <c r="K532" s="1" t="n">
        <v>1599.7</v>
      </c>
      <c r="L532" s="33"/>
      <c r="M532" s="1"/>
      <c r="N532" s="1"/>
      <c r="O532" s="1"/>
      <c r="P532" s="1"/>
      <c r="Q532" s="1"/>
      <c r="R532" s="1"/>
      <c r="S532" s="1"/>
      <c r="T532" s="1"/>
      <c r="U532" s="1"/>
      <c r="V532" s="1" t="n">
        <v>1555.1</v>
      </c>
      <c r="W532" s="1" t="n">
        <v>1599.7</v>
      </c>
    </row>
    <row r="533" customFormat="false" ht="15" hidden="false" customHeight="false" outlineLevel="0" collapsed="false">
      <c r="A533" s="1" t="n">
        <v>532</v>
      </c>
      <c r="B533" s="31" t="s">
        <v>1945</v>
      </c>
      <c r="C533" s="1" t="s">
        <v>30</v>
      </c>
      <c r="D533" s="1" t="s">
        <v>173</v>
      </c>
      <c r="E533" s="1" t="s">
        <v>115</v>
      </c>
      <c r="F533" s="1"/>
      <c r="G533" s="1"/>
      <c r="H533" s="1"/>
      <c r="I533" s="1"/>
      <c r="J533" s="1" t="n">
        <v>1515.9</v>
      </c>
      <c r="K533" s="1" t="n">
        <v>1550.5</v>
      </c>
      <c r="L533" s="33"/>
      <c r="M533" s="1"/>
      <c r="N533" s="1"/>
      <c r="O533" s="1"/>
      <c r="P533" s="1"/>
      <c r="Q533" s="1"/>
      <c r="R533" s="1"/>
      <c r="S533" s="1"/>
      <c r="T533" s="1"/>
      <c r="U533" s="1"/>
      <c r="V533" s="1" t="n">
        <v>1515.9</v>
      </c>
      <c r="W533" s="1" t="n">
        <v>1550.5</v>
      </c>
    </row>
    <row r="534" customFormat="false" ht="15" hidden="false" customHeight="false" outlineLevel="0" collapsed="false">
      <c r="A534" s="1" t="n">
        <v>533</v>
      </c>
      <c r="B534" s="31" t="s">
        <v>1945</v>
      </c>
      <c r="C534" s="1" t="s">
        <v>30</v>
      </c>
      <c r="D534" s="1" t="s">
        <v>117</v>
      </c>
      <c r="E534" s="1" t="s">
        <v>119</v>
      </c>
      <c r="F534" s="1"/>
      <c r="G534" s="1"/>
      <c r="H534" s="1"/>
      <c r="I534" s="1"/>
      <c r="J534" s="1" t="n">
        <v>1475.5</v>
      </c>
      <c r="K534" s="1" t="n">
        <v>1552.4</v>
      </c>
      <c r="L534" s="33"/>
      <c r="M534" s="1"/>
      <c r="N534" s="1"/>
      <c r="O534" s="1"/>
      <c r="P534" s="1"/>
      <c r="Q534" s="1"/>
      <c r="R534" s="1"/>
      <c r="S534" s="1"/>
      <c r="T534" s="1"/>
      <c r="U534" s="1"/>
      <c r="V534" s="1" t="n">
        <v>1475.5</v>
      </c>
      <c r="W534" s="1" t="n">
        <v>1552.4</v>
      </c>
    </row>
    <row r="535" customFormat="false" ht="15" hidden="false" customHeight="false" outlineLevel="0" collapsed="false">
      <c r="A535" s="1" t="n">
        <v>534</v>
      </c>
      <c r="B535" s="31" t="s">
        <v>1945</v>
      </c>
      <c r="C535" s="1" t="s">
        <v>30</v>
      </c>
      <c r="D535" s="1" t="s">
        <v>151</v>
      </c>
      <c r="E535" s="1" t="s">
        <v>116</v>
      </c>
      <c r="F535" s="1"/>
      <c r="G535" s="1"/>
      <c r="H535" s="1"/>
      <c r="I535" s="1"/>
      <c r="J535" s="1" t="n">
        <v>1569.6</v>
      </c>
      <c r="K535" s="1" t="n">
        <v>1642.8</v>
      </c>
      <c r="L535" s="33"/>
      <c r="M535" s="1"/>
      <c r="N535" s="1"/>
      <c r="O535" s="1"/>
      <c r="P535" s="1"/>
      <c r="Q535" s="1"/>
      <c r="R535" s="1"/>
      <c r="S535" s="1"/>
      <c r="T535" s="1"/>
      <c r="U535" s="1"/>
      <c r="V535" s="1" t="n">
        <v>1569.6</v>
      </c>
      <c r="W535" s="1" t="n">
        <v>1642.8</v>
      </c>
    </row>
    <row r="536" customFormat="false" ht="15" hidden="false" customHeight="false" outlineLevel="0" collapsed="false">
      <c r="A536" s="1" t="n">
        <v>535</v>
      </c>
      <c r="B536" s="31" t="s">
        <v>1945</v>
      </c>
      <c r="C536" s="1" t="s">
        <v>30</v>
      </c>
      <c r="D536" s="1" t="s">
        <v>208</v>
      </c>
      <c r="E536" s="1" t="s">
        <v>166</v>
      </c>
      <c r="F536" s="1"/>
      <c r="G536" s="1"/>
      <c r="H536" s="1"/>
      <c r="I536" s="1"/>
      <c r="J536" s="1" t="n">
        <v>1474.1</v>
      </c>
      <c r="K536" s="1" t="n">
        <v>1508.7</v>
      </c>
      <c r="L536" s="33"/>
      <c r="M536" s="1"/>
      <c r="N536" s="1"/>
      <c r="O536" s="1"/>
      <c r="P536" s="1"/>
      <c r="Q536" s="1"/>
      <c r="R536" s="1"/>
      <c r="S536" s="1"/>
      <c r="T536" s="1"/>
      <c r="U536" s="1"/>
      <c r="V536" s="1" t="n">
        <v>1474.1</v>
      </c>
      <c r="W536" s="1" t="n">
        <v>1508.7</v>
      </c>
    </row>
    <row r="537" customFormat="false" ht="15" hidden="false" customHeight="false" outlineLevel="0" collapsed="false">
      <c r="A537" s="1" t="n">
        <v>536</v>
      </c>
      <c r="B537" s="31" t="s">
        <v>1945</v>
      </c>
      <c r="C537" s="1" t="s">
        <v>30</v>
      </c>
      <c r="D537" s="1" t="s">
        <v>118</v>
      </c>
      <c r="E537" s="1" t="s">
        <v>16</v>
      </c>
      <c r="F537" s="1"/>
      <c r="G537" s="1"/>
      <c r="H537" s="1"/>
      <c r="I537" s="1"/>
      <c r="J537" s="1" t="n">
        <v>1559.9</v>
      </c>
      <c r="K537" s="1" t="n">
        <v>1837.9</v>
      </c>
      <c r="L537" s="33"/>
      <c r="M537" s="1"/>
      <c r="N537" s="1"/>
      <c r="O537" s="1"/>
      <c r="P537" s="1"/>
      <c r="Q537" s="1"/>
      <c r="R537" s="1"/>
      <c r="S537" s="1"/>
      <c r="T537" s="1"/>
      <c r="U537" s="1"/>
      <c r="V537" s="1" t="n">
        <v>1559.9</v>
      </c>
      <c r="W537" s="1" t="n">
        <v>1837.9</v>
      </c>
    </row>
    <row r="538" customFormat="false" ht="15" hidden="false" customHeight="false" outlineLevel="0" collapsed="false">
      <c r="A538" s="1" t="n">
        <v>537</v>
      </c>
      <c r="B538" s="31" t="s">
        <v>1945</v>
      </c>
      <c r="C538" s="1" t="s">
        <v>30</v>
      </c>
      <c r="D538" s="1" t="s">
        <v>176</v>
      </c>
      <c r="E538" s="1" t="s">
        <v>181</v>
      </c>
      <c r="F538" s="1"/>
      <c r="G538" s="1"/>
      <c r="H538" s="1"/>
      <c r="I538" s="1"/>
      <c r="J538" s="1" t="n">
        <v>1594</v>
      </c>
      <c r="K538" s="1" t="n">
        <v>1718.3</v>
      </c>
      <c r="L538" s="33"/>
      <c r="M538" s="1"/>
      <c r="N538" s="1"/>
      <c r="O538" s="1"/>
      <c r="P538" s="1"/>
      <c r="Q538" s="1"/>
      <c r="R538" s="1"/>
      <c r="S538" s="1"/>
      <c r="T538" s="1"/>
      <c r="U538" s="1"/>
      <c r="V538" s="1" t="n">
        <v>1594</v>
      </c>
      <c r="W538" s="1" t="n">
        <v>1718.3</v>
      </c>
    </row>
    <row r="539" customFormat="false" ht="15" hidden="false" customHeight="false" outlineLevel="0" collapsed="false">
      <c r="A539" s="1" t="n">
        <v>538</v>
      </c>
      <c r="B539" s="31" t="s">
        <v>1945</v>
      </c>
      <c r="C539" s="1" t="s">
        <v>30</v>
      </c>
      <c r="D539" s="1" t="s">
        <v>167</v>
      </c>
      <c r="E539" s="1" t="s">
        <v>18</v>
      </c>
      <c r="F539" s="1"/>
      <c r="G539" s="1"/>
      <c r="H539" s="1"/>
      <c r="I539" s="1"/>
      <c r="J539" s="1" t="n">
        <v>1556.6</v>
      </c>
      <c r="K539" s="1" t="n">
        <v>1781.5</v>
      </c>
      <c r="L539" s="33"/>
      <c r="M539" s="1"/>
      <c r="N539" s="1"/>
      <c r="O539" s="1"/>
      <c r="P539" s="1"/>
      <c r="Q539" s="1"/>
      <c r="R539" s="1"/>
      <c r="S539" s="1"/>
      <c r="T539" s="1"/>
      <c r="U539" s="1"/>
      <c r="V539" s="1" t="n">
        <v>1556.6</v>
      </c>
      <c r="W539" s="1" t="n">
        <v>1781.5</v>
      </c>
    </row>
    <row r="540" customFormat="false" ht="15" hidden="false" customHeight="false" outlineLevel="0" collapsed="false">
      <c r="A540" s="1" t="n">
        <v>539</v>
      </c>
      <c r="B540" s="31" t="s">
        <v>1946</v>
      </c>
      <c r="C540" s="1" t="s">
        <v>32</v>
      </c>
      <c r="D540" s="1" t="s">
        <v>187</v>
      </c>
      <c r="E540" s="1" t="s">
        <v>193</v>
      </c>
      <c r="F540" s="1"/>
      <c r="G540" s="1"/>
      <c r="H540" s="1"/>
      <c r="I540" s="1"/>
      <c r="J540" s="1" t="n">
        <v>1591.1</v>
      </c>
      <c r="K540" s="1" t="n">
        <v>1529.4</v>
      </c>
      <c r="L540" s="33"/>
      <c r="M540" s="1"/>
      <c r="N540" s="1"/>
      <c r="O540" s="1"/>
      <c r="P540" s="1"/>
      <c r="Q540" s="1"/>
      <c r="R540" s="1"/>
      <c r="S540" s="1"/>
      <c r="T540" s="1"/>
      <c r="U540" s="1"/>
      <c r="V540" s="1" t="n">
        <v>1591.1</v>
      </c>
      <c r="W540" s="1" t="n">
        <v>1529.4</v>
      </c>
    </row>
    <row r="541" customFormat="false" ht="15" hidden="false" customHeight="false" outlineLevel="0" collapsed="false">
      <c r="A541" s="1" t="n">
        <v>540</v>
      </c>
      <c r="B541" s="31" t="s">
        <v>1947</v>
      </c>
      <c r="C541" s="1" t="s">
        <v>33</v>
      </c>
      <c r="D541" s="1" t="s">
        <v>155</v>
      </c>
      <c r="E541" s="1" t="s">
        <v>135</v>
      </c>
      <c r="F541" s="1"/>
      <c r="G541" s="1"/>
      <c r="H541" s="1"/>
      <c r="I541" s="1"/>
      <c r="J541" s="1" t="n">
        <v>1625</v>
      </c>
      <c r="K541" s="1" t="n">
        <v>1708.2</v>
      </c>
      <c r="L541" s="33"/>
      <c r="M541" s="1"/>
      <c r="N541" s="1"/>
      <c r="O541" s="1"/>
      <c r="P541" s="1"/>
      <c r="Q541" s="1"/>
      <c r="R541" s="1"/>
      <c r="S541" s="1"/>
      <c r="T541" s="1"/>
      <c r="U541" s="1"/>
      <c r="V541" s="1" t="n">
        <v>1625</v>
      </c>
      <c r="W541" s="1" t="n">
        <v>1708.2</v>
      </c>
    </row>
    <row r="542" customFormat="false" ht="15" hidden="false" customHeight="false" outlineLevel="0" collapsed="false">
      <c r="A542" s="1" t="n">
        <v>541</v>
      </c>
      <c r="B542" s="31" t="s">
        <v>1948</v>
      </c>
      <c r="C542" s="1" t="s">
        <v>29</v>
      </c>
      <c r="D542" s="1" t="s">
        <v>201</v>
      </c>
      <c r="E542" s="1" t="s">
        <v>162</v>
      </c>
      <c r="F542" s="1"/>
      <c r="G542" s="1"/>
      <c r="H542" s="1"/>
      <c r="I542" s="1"/>
      <c r="J542" s="1" t="n">
        <v>1410.7</v>
      </c>
      <c r="K542" s="1" t="n">
        <v>1676.6</v>
      </c>
      <c r="L542" s="33"/>
      <c r="M542" s="1"/>
      <c r="N542" s="1"/>
      <c r="O542" s="1"/>
      <c r="P542" s="1"/>
      <c r="Q542" s="1"/>
      <c r="R542" s="1"/>
      <c r="S542" s="1"/>
      <c r="T542" s="1"/>
      <c r="U542" s="1"/>
      <c r="V542" s="1" t="n">
        <v>1410.7</v>
      </c>
      <c r="W542" s="1" t="n">
        <v>1676.6</v>
      </c>
    </row>
    <row r="543" customFormat="false" ht="15" hidden="false" customHeight="false" outlineLevel="0" collapsed="false">
      <c r="A543" s="1" t="n">
        <v>542</v>
      </c>
      <c r="B543" s="31" t="s">
        <v>1949</v>
      </c>
      <c r="C543" s="1" t="s">
        <v>31</v>
      </c>
      <c r="D543" s="1" t="s">
        <v>165</v>
      </c>
      <c r="E543" s="1" t="s">
        <v>164</v>
      </c>
      <c r="F543" s="1"/>
      <c r="G543" s="1"/>
      <c r="H543" s="1"/>
      <c r="I543" s="1"/>
      <c r="J543" s="1" t="n">
        <v>1515.1</v>
      </c>
      <c r="K543" s="1" t="n">
        <v>1618.5</v>
      </c>
      <c r="L543" s="33"/>
      <c r="M543" s="1"/>
      <c r="N543" s="1"/>
      <c r="O543" s="1"/>
      <c r="P543" s="1"/>
      <c r="Q543" s="1"/>
      <c r="R543" s="1"/>
      <c r="S543" s="1"/>
      <c r="T543" s="1"/>
      <c r="U543" s="1"/>
      <c r="V543" s="1" t="n">
        <v>1515.1</v>
      </c>
      <c r="W543" s="1" t="n">
        <v>1618.5</v>
      </c>
    </row>
    <row r="544" customFormat="false" ht="15" hidden="false" customHeight="false" outlineLevel="0" collapsed="false">
      <c r="A544" s="1" t="n">
        <v>543</v>
      </c>
      <c r="B544" s="31" t="s">
        <v>1949</v>
      </c>
      <c r="C544" s="1" t="s">
        <v>31</v>
      </c>
      <c r="D544" s="1" t="s">
        <v>168</v>
      </c>
      <c r="E544" s="1" t="s">
        <v>136</v>
      </c>
      <c r="F544" s="1"/>
      <c r="G544" s="1"/>
      <c r="H544" s="1"/>
      <c r="I544" s="1"/>
      <c r="J544" s="1" t="n">
        <v>1534.8</v>
      </c>
      <c r="K544" s="1" t="n">
        <v>1522.3</v>
      </c>
      <c r="L544" s="33"/>
      <c r="M544" s="1"/>
      <c r="N544" s="1"/>
      <c r="O544" s="1"/>
      <c r="P544" s="1"/>
      <c r="Q544" s="1"/>
      <c r="R544" s="1"/>
      <c r="S544" s="1"/>
      <c r="T544" s="1"/>
      <c r="U544" s="1"/>
      <c r="V544" s="1" t="n">
        <v>1534.8</v>
      </c>
      <c r="W544" s="1" t="n">
        <v>1522.3</v>
      </c>
    </row>
    <row r="545" customFormat="false" ht="15" hidden="false" customHeight="false" outlineLevel="0" collapsed="false">
      <c r="A545" s="1" t="n">
        <v>544</v>
      </c>
      <c r="B545" s="31" t="s">
        <v>1950</v>
      </c>
      <c r="C545" s="1" t="s">
        <v>32</v>
      </c>
      <c r="D545" s="1" t="s">
        <v>191</v>
      </c>
      <c r="E545" s="1" t="s">
        <v>212</v>
      </c>
      <c r="F545" s="1"/>
      <c r="G545" s="1"/>
      <c r="H545" s="1"/>
      <c r="I545" s="1"/>
      <c r="J545" s="1" t="n">
        <v>1541</v>
      </c>
      <c r="K545" s="1" t="n">
        <v>1416.3</v>
      </c>
      <c r="L545" s="33"/>
      <c r="M545" s="1"/>
      <c r="N545" s="1"/>
      <c r="O545" s="1"/>
      <c r="P545" s="1"/>
      <c r="Q545" s="1"/>
      <c r="R545" s="1"/>
      <c r="S545" s="1"/>
      <c r="T545" s="1"/>
      <c r="U545" s="1"/>
      <c r="V545" s="1" t="n">
        <v>1541</v>
      </c>
      <c r="W545" s="1" t="n">
        <v>1416.3</v>
      </c>
    </row>
    <row r="546" customFormat="false" ht="15" hidden="false" customHeight="false" outlineLevel="0" collapsed="false">
      <c r="A546" s="1" t="n">
        <v>545</v>
      </c>
      <c r="B546" s="31" t="s">
        <v>1950</v>
      </c>
      <c r="C546" s="1" t="s">
        <v>32</v>
      </c>
      <c r="D546" s="1" t="s">
        <v>195</v>
      </c>
      <c r="E546" s="1" t="s">
        <v>190</v>
      </c>
      <c r="F546" s="1"/>
      <c r="G546" s="1"/>
      <c r="H546" s="1"/>
      <c r="I546" s="1"/>
      <c r="J546" s="1" t="n">
        <v>1732.7</v>
      </c>
      <c r="K546" s="1" t="n">
        <v>1611.9</v>
      </c>
      <c r="L546" s="33"/>
      <c r="M546" s="1"/>
      <c r="N546" s="1"/>
      <c r="O546" s="1"/>
      <c r="P546" s="1"/>
      <c r="Q546" s="1"/>
      <c r="R546" s="1"/>
      <c r="S546" s="1"/>
      <c r="T546" s="1"/>
      <c r="U546" s="1"/>
      <c r="V546" s="1" t="n">
        <v>1732.7</v>
      </c>
      <c r="W546" s="1" t="n">
        <v>1611.9</v>
      </c>
    </row>
    <row r="547" customFormat="false" ht="15" hidden="false" customHeight="false" outlineLevel="0" collapsed="false">
      <c r="A547" s="1" t="n">
        <v>546</v>
      </c>
      <c r="B547" s="31" t="s">
        <v>1950</v>
      </c>
      <c r="C547" s="1" t="s">
        <v>32</v>
      </c>
      <c r="D547" s="1" t="s">
        <v>15</v>
      </c>
      <c r="E547" s="1" t="s">
        <v>189</v>
      </c>
      <c r="F547" s="1"/>
      <c r="G547" s="1"/>
      <c r="H547" s="1"/>
      <c r="I547" s="1"/>
      <c r="J547" s="1" t="n">
        <v>1873.2</v>
      </c>
      <c r="K547" s="1" t="n">
        <v>1614</v>
      </c>
      <c r="L547" s="33"/>
      <c r="M547" s="1"/>
      <c r="N547" s="1"/>
      <c r="O547" s="1"/>
      <c r="P547" s="1"/>
      <c r="Q547" s="1"/>
      <c r="R547" s="1"/>
      <c r="S547" s="1"/>
      <c r="T547" s="1"/>
      <c r="U547" s="1"/>
      <c r="V547" s="1" t="n">
        <v>1873.2</v>
      </c>
      <c r="W547" s="1" t="n">
        <v>1614</v>
      </c>
    </row>
    <row r="548" customFormat="false" ht="15" hidden="false" customHeight="false" outlineLevel="0" collapsed="false">
      <c r="A548" s="1" t="n">
        <v>547</v>
      </c>
      <c r="B548" s="31" t="s">
        <v>1950</v>
      </c>
      <c r="C548" s="1" t="s">
        <v>32</v>
      </c>
      <c r="D548" s="1" t="s">
        <v>197</v>
      </c>
      <c r="E548" s="1" t="s">
        <v>184</v>
      </c>
      <c r="F548" s="1"/>
      <c r="G548" s="1"/>
      <c r="H548" s="1"/>
      <c r="I548" s="1"/>
      <c r="J548" s="1" t="n">
        <v>1535.5</v>
      </c>
      <c r="K548" s="1" t="n">
        <v>1696</v>
      </c>
      <c r="L548" s="33"/>
      <c r="M548" s="1"/>
      <c r="N548" s="1"/>
      <c r="O548" s="1"/>
      <c r="P548" s="1"/>
      <c r="Q548" s="1"/>
      <c r="R548" s="1"/>
      <c r="S548" s="1"/>
      <c r="T548" s="1"/>
      <c r="U548" s="1"/>
      <c r="V548" s="1" t="n">
        <v>1535.5</v>
      </c>
      <c r="W548" s="1" t="n">
        <v>1696</v>
      </c>
    </row>
    <row r="549" customFormat="false" ht="15" hidden="false" customHeight="false" outlineLevel="0" collapsed="false">
      <c r="A549" s="1" t="n">
        <v>548</v>
      </c>
      <c r="B549" s="31" t="s">
        <v>1950</v>
      </c>
      <c r="C549" s="1" t="s">
        <v>32</v>
      </c>
      <c r="D549" s="1" t="s">
        <v>199</v>
      </c>
      <c r="E549" s="1" t="s">
        <v>183</v>
      </c>
      <c r="F549" s="1"/>
      <c r="G549" s="1"/>
      <c r="H549" s="1"/>
      <c r="I549" s="1"/>
      <c r="J549" s="1" t="n">
        <v>1487.5</v>
      </c>
      <c r="K549" s="1" t="n">
        <v>1513.1</v>
      </c>
      <c r="L549" s="33"/>
      <c r="M549" s="1"/>
      <c r="N549" s="1"/>
      <c r="O549" s="1"/>
      <c r="P549" s="1"/>
      <c r="Q549" s="1"/>
      <c r="R549" s="1"/>
      <c r="S549" s="1"/>
      <c r="T549" s="1"/>
      <c r="U549" s="1"/>
      <c r="V549" s="1" t="n">
        <v>1487.5</v>
      </c>
      <c r="W549" s="1" t="n">
        <v>1513.1</v>
      </c>
    </row>
    <row r="550" customFormat="false" ht="15" hidden="false" customHeight="false" outlineLevel="0" collapsed="false">
      <c r="A550" s="1" t="n">
        <v>549</v>
      </c>
      <c r="B550" s="31" t="s">
        <v>1951</v>
      </c>
      <c r="C550" s="1" t="s">
        <v>29</v>
      </c>
      <c r="D550" s="1" t="s">
        <v>129</v>
      </c>
      <c r="E550" s="1" t="s">
        <v>152</v>
      </c>
      <c r="F550" s="1"/>
      <c r="G550" s="1"/>
      <c r="H550" s="1"/>
      <c r="I550" s="1"/>
      <c r="J550" s="1" t="n">
        <v>1663.3</v>
      </c>
      <c r="K550" s="1" t="n">
        <v>1600.3</v>
      </c>
      <c r="L550" s="33"/>
      <c r="M550" s="1"/>
      <c r="N550" s="1"/>
      <c r="O550" s="1"/>
      <c r="P550" s="1"/>
      <c r="Q550" s="1"/>
      <c r="R550" s="1"/>
      <c r="S550" s="1"/>
      <c r="T550" s="1"/>
      <c r="U550" s="1"/>
      <c r="V550" s="1" t="n">
        <v>1663.3</v>
      </c>
      <c r="W550" s="1" t="n">
        <v>1600.3</v>
      </c>
    </row>
    <row r="551" customFormat="false" ht="15" hidden="false" customHeight="false" outlineLevel="0" collapsed="false">
      <c r="A551" s="1" t="n">
        <v>550</v>
      </c>
      <c r="B551" s="31" t="s">
        <v>1951</v>
      </c>
      <c r="C551" s="1" t="s">
        <v>29</v>
      </c>
      <c r="D551" s="1" t="s">
        <v>122</v>
      </c>
      <c r="E551" s="1" t="s">
        <v>202</v>
      </c>
      <c r="F551" s="1"/>
      <c r="G551" s="1"/>
      <c r="H551" s="1"/>
      <c r="I551" s="1"/>
      <c r="J551" s="1" t="n">
        <v>1580.7</v>
      </c>
      <c r="K551" s="1" t="n">
        <v>1482.9</v>
      </c>
      <c r="L551" s="33"/>
      <c r="M551" s="1"/>
      <c r="N551" s="1"/>
      <c r="O551" s="1"/>
      <c r="P551" s="1"/>
      <c r="Q551" s="1"/>
      <c r="R551" s="1"/>
      <c r="S551" s="1"/>
      <c r="T551" s="1"/>
      <c r="U551" s="1"/>
      <c r="V551" s="1" t="n">
        <v>1580.7</v>
      </c>
      <c r="W551" s="1" t="n">
        <v>1482.9</v>
      </c>
    </row>
    <row r="552" customFormat="false" ht="15" hidden="false" customHeight="false" outlineLevel="0" collapsed="false">
      <c r="A552" s="1" t="n">
        <v>551</v>
      </c>
      <c r="B552" s="31" t="s">
        <v>1951</v>
      </c>
      <c r="C552" s="1" t="s">
        <v>29</v>
      </c>
      <c r="D552" s="1" t="s">
        <v>21</v>
      </c>
      <c r="E552" s="1" t="s">
        <v>126</v>
      </c>
      <c r="F552" s="1"/>
      <c r="G552" s="1"/>
      <c r="H552" s="1"/>
      <c r="I552" s="1"/>
      <c r="J552" s="1" t="n">
        <v>1732.5</v>
      </c>
      <c r="K552" s="1" t="n">
        <v>1566.6</v>
      </c>
      <c r="L552" s="33"/>
      <c r="M552" s="1"/>
      <c r="N552" s="1"/>
      <c r="O552" s="1"/>
      <c r="P552" s="1"/>
      <c r="Q552" s="1"/>
      <c r="R552" s="1"/>
      <c r="S552" s="1"/>
      <c r="T552" s="1"/>
      <c r="U552" s="1"/>
      <c r="V552" s="1" t="n">
        <v>1732.5</v>
      </c>
      <c r="W552" s="1" t="n">
        <v>1566.6</v>
      </c>
    </row>
    <row r="553" customFormat="false" ht="15" hidden="false" customHeight="false" outlineLevel="0" collapsed="false">
      <c r="A553" s="1" t="n">
        <v>552</v>
      </c>
      <c r="B553" s="31" t="s">
        <v>1951</v>
      </c>
      <c r="C553" s="1" t="s">
        <v>29</v>
      </c>
      <c r="D553" s="1" t="s">
        <v>131</v>
      </c>
      <c r="E553" s="1" t="s">
        <v>153</v>
      </c>
      <c r="F553" s="1"/>
      <c r="G553" s="1"/>
      <c r="H553" s="1"/>
      <c r="I553" s="1"/>
      <c r="J553" s="1" t="n">
        <v>1518.3</v>
      </c>
      <c r="K553" s="1" t="n">
        <v>1686.3</v>
      </c>
      <c r="L553" s="33"/>
      <c r="M553" s="1"/>
      <c r="N553" s="1"/>
      <c r="O553" s="1"/>
      <c r="P553" s="1"/>
      <c r="Q553" s="1"/>
      <c r="R553" s="1"/>
      <c r="S553" s="1"/>
      <c r="T553" s="1"/>
      <c r="U553" s="1"/>
      <c r="V553" s="1" t="n">
        <v>1518.3</v>
      </c>
      <c r="W553" s="1" t="n">
        <v>1686.3</v>
      </c>
    </row>
    <row r="554" customFormat="false" ht="15" hidden="false" customHeight="false" outlineLevel="0" collapsed="false">
      <c r="A554" s="1" t="n">
        <v>553</v>
      </c>
      <c r="B554" s="31" t="s">
        <v>1951</v>
      </c>
      <c r="C554" s="1" t="s">
        <v>29</v>
      </c>
      <c r="D554" s="1" t="s">
        <v>127</v>
      </c>
      <c r="E554" s="1" t="s">
        <v>137</v>
      </c>
      <c r="F554" s="1"/>
      <c r="G554" s="1"/>
      <c r="H554" s="1"/>
      <c r="I554" s="1"/>
      <c r="J554" s="1" t="n">
        <v>1653.9</v>
      </c>
      <c r="K554" s="1" t="n">
        <v>1529.1</v>
      </c>
      <c r="L554" s="33"/>
      <c r="M554" s="1"/>
      <c r="N554" s="1"/>
      <c r="O554" s="1"/>
      <c r="P554" s="1"/>
      <c r="Q554" s="1"/>
      <c r="R554" s="1"/>
      <c r="S554" s="1"/>
      <c r="T554" s="1"/>
      <c r="U554" s="1"/>
      <c r="V554" s="1" t="n">
        <v>1653.9</v>
      </c>
      <c r="W554" s="1" t="n">
        <v>1529.1</v>
      </c>
    </row>
    <row r="555" customFormat="false" ht="15" hidden="false" customHeight="false" outlineLevel="0" collapsed="false">
      <c r="A555" s="1" t="n">
        <v>554</v>
      </c>
      <c r="B555" s="31" t="s">
        <v>1952</v>
      </c>
      <c r="C555" s="1" t="s">
        <v>33</v>
      </c>
      <c r="D555" s="1" t="s">
        <v>157</v>
      </c>
      <c r="E555" s="1" t="s">
        <v>161</v>
      </c>
      <c r="F555" s="1"/>
      <c r="G555" s="1"/>
      <c r="H555" s="1"/>
      <c r="I555" s="1"/>
      <c r="J555" s="1" t="n">
        <v>1662.1</v>
      </c>
      <c r="K555" s="1" t="n">
        <v>1653.6</v>
      </c>
      <c r="L555" s="33"/>
      <c r="M555" s="1"/>
      <c r="N555" s="1"/>
      <c r="O555" s="1"/>
      <c r="P555" s="1"/>
      <c r="Q555" s="1"/>
      <c r="R555" s="1"/>
      <c r="S555" s="1"/>
      <c r="T555" s="1"/>
      <c r="U555" s="1"/>
      <c r="V555" s="1" t="n">
        <v>1662.1</v>
      </c>
      <c r="W555" s="1" t="n">
        <v>1653.6</v>
      </c>
    </row>
    <row r="556" customFormat="false" ht="15" hidden="false" customHeight="false" outlineLevel="0" collapsed="false">
      <c r="A556" s="1" t="n">
        <v>555</v>
      </c>
      <c r="B556" s="31" t="s">
        <v>1953</v>
      </c>
      <c r="C556" s="1" t="s">
        <v>31</v>
      </c>
      <c r="D556" s="1" t="s">
        <v>140</v>
      </c>
      <c r="E556" s="1" t="s">
        <v>177</v>
      </c>
      <c r="F556" s="1"/>
      <c r="G556" s="1"/>
      <c r="H556" s="1"/>
      <c r="I556" s="1"/>
      <c r="J556" s="1" t="n">
        <v>1598.2</v>
      </c>
      <c r="K556" s="1" t="n">
        <v>1695</v>
      </c>
      <c r="L556" s="33"/>
      <c r="M556" s="1"/>
      <c r="N556" s="1"/>
      <c r="O556" s="1"/>
      <c r="P556" s="1"/>
      <c r="Q556" s="1"/>
      <c r="R556" s="1"/>
      <c r="S556" s="1"/>
      <c r="T556" s="1"/>
      <c r="U556" s="1"/>
      <c r="V556" s="1" t="n">
        <v>1598.2</v>
      </c>
      <c r="W556" s="1" t="n">
        <v>1695</v>
      </c>
    </row>
    <row r="557" customFormat="false" ht="15" hidden="false" customHeight="false" outlineLevel="0" collapsed="false">
      <c r="A557" s="1" t="n">
        <v>556</v>
      </c>
      <c r="B557" s="31" t="s">
        <v>1954</v>
      </c>
      <c r="C557" s="1" t="s">
        <v>32</v>
      </c>
      <c r="D557" s="1" t="s">
        <v>211</v>
      </c>
      <c r="E557" s="1" t="s">
        <v>196</v>
      </c>
      <c r="F557" s="1"/>
      <c r="G557" s="1"/>
      <c r="H557" s="1"/>
      <c r="I557" s="1"/>
      <c r="J557" s="1" t="n">
        <v>1489</v>
      </c>
      <c r="K557" s="1" t="n">
        <v>1656.4</v>
      </c>
      <c r="L557" s="33"/>
      <c r="M557" s="1"/>
      <c r="N557" s="1"/>
      <c r="O557" s="1"/>
      <c r="P557" s="1"/>
      <c r="Q557" s="1"/>
      <c r="R557" s="1"/>
      <c r="S557" s="1"/>
      <c r="T557" s="1"/>
      <c r="U557" s="1"/>
      <c r="V557" s="1" t="n">
        <v>1489</v>
      </c>
      <c r="W557" s="1" t="n">
        <v>1656.4</v>
      </c>
    </row>
    <row r="558" customFormat="false" ht="15" hidden="false" customHeight="false" outlineLevel="0" collapsed="false">
      <c r="A558" s="1" t="n">
        <v>557</v>
      </c>
      <c r="B558" s="31" t="s">
        <v>1954</v>
      </c>
      <c r="C558" s="1" t="s">
        <v>29</v>
      </c>
      <c r="D558" s="1" t="s">
        <v>132</v>
      </c>
      <c r="E558" s="1" t="s">
        <v>23</v>
      </c>
      <c r="F558" s="1"/>
      <c r="G558" s="1"/>
      <c r="H558" s="1"/>
      <c r="I558" s="1"/>
      <c r="J558" s="1" t="n">
        <v>1647.5</v>
      </c>
      <c r="K558" s="1" t="n">
        <v>1722.1</v>
      </c>
      <c r="L558" s="33"/>
      <c r="M558" s="1"/>
      <c r="N558" s="1"/>
      <c r="O558" s="1"/>
      <c r="P558" s="1"/>
      <c r="Q558" s="1"/>
      <c r="R558" s="1"/>
      <c r="S558" s="1"/>
      <c r="T558" s="1"/>
      <c r="U558" s="1"/>
      <c r="V558" s="1" t="n">
        <v>1647.5</v>
      </c>
      <c r="W558" s="1" t="n">
        <v>1722.1</v>
      </c>
    </row>
    <row r="559" customFormat="false" ht="15" hidden="false" customHeight="false" outlineLevel="0" collapsed="false">
      <c r="A559" s="1" t="n">
        <v>558</v>
      </c>
      <c r="B559" s="31" t="s">
        <v>1955</v>
      </c>
      <c r="C559" s="1" t="s">
        <v>33</v>
      </c>
      <c r="D559" s="1" t="s">
        <v>171</v>
      </c>
      <c r="E559" s="1" t="s">
        <v>149</v>
      </c>
      <c r="F559" s="1"/>
      <c r="G559" s="1"/>
      <c r="H559" s="1"/>
      <c r="I559" s="1"/>
      <c r="J559" s="1" t="n">
        <v>1583.2</v>
      </c>
      <c r="K559" s="1" t="n">
        <v>1642.4</v>
      </c>
      <c r="L559" s="33"/>
      <c r="M559" s="1"/>
      <c r="N559" s="1"/>
      <c r="O559" s="1"/>
      <c r="P559" s="1"/>
      <c r="Q559" s="1"/>
      <c r="R559" s="1"/>
      <c r="S559" s="1"/>
      <c r="T559" s="1"/>
      <c r="U559" s="1"/>
      <c r="V559" s="1" t="n">
        <v>1583.2</v>
      </c>
      <c r="W559" s="1" t="n">
        <v>1642.4</v>
      </c>
    </row>
    <row r="560" customFormat="false" ht="15" hidden="false" customHeight="false" outlineLevel="0" collapsed="false">
      <c r="A560" s="1" t="n">
        <v>559</v>
      </c>
      <c r="B560" s="31" t="s">
        <v>1956</v>
      </c>
      <c r="C560" s="1" t="s">
        <v>31</v>
      </c>
      <c r="D560" s="1" t="s">
        <v>22</v>
      </c>
      <c r="E560" s="1" t="s">
        <v>24</v>
      </c>
      <c r="F560" s="1"/>
      <c r="G560" s="1"/>
      <c r="H560" s="1"/>
      <c r="I560" s="1"/>
      <c r="J560" s="1" t="n">
        <v>1733.4</v>
      </c>
      <c r="K560" s="1" t="n">
        <v>1719.1</v>
      </c>
      <c r="L560" s="33"/>
      <c r="M560" s="1"/>
      <c r="N560" s="1"/>
      <c r="O560" s="1"/>
      <c r="P560" s="1"/>
      <c r="Q560" s="1"/>
      <c r="R560" s="1"/>
      <c r="S560" s="1"/>
      <c r="T560" s="1"/>
      <c r="U560" s="1"/>
      <c r="V560" s="1" t="n">
        <v>1733.4</v>
      </c>
      <c r="W560" s="1" t="n">
        <v>1719.1</v>
      </c>
    </row>
    <row r="561" customFormat="false" ht="15" hidden="false" customHeight="false" outlineLevel="0" collapsed="false">
      <c r="A561" s="1" t="n">
        <v>560</v>
      </c>
      <c r="B561" s="31" t="s">
        <v>1957</v>
      </c>
      <c r="C561" s="1" t="s">
        <v>33</v>
      </c>
      <c r="D561" s="1" t="s">
        <v>17</v>
      </c>
      <c r="E561" s="1" t="s">
        <v>120</v>
      </c>
      <c r="F561" s="1"/>
      <c r="G561" s="1"/>
      <c r="H561" s="1"/>
      <c r="I561" s="1"/>
      <c r="J561" s="1" t="n">
        <v>1804.8</v>
      </c>
      <c r="K561" s="1" t="n">
        <v>1527.4</v>
      </c>
      <c r="L561" s="33"/>
      <c r="M561" s="1"/>
      <c r="N561" s="1"/>
      <c r="O561" s="1"/>
      <c r="P561" s="1"/>
      <c r="Q561" s="1"/>
      <c r="R561" s="1"/>
      <c r="S561" s="1"/>
      <c r="T561" s="1"/>
      <c r="U561" s="1"/>
      <c r="V561" s="1" t="n">
        <v>1804.8</v>
      </c>
      <c r="W561" s="1" t="n">
        <v>1527.4</v>
      </c>
    </row>
    <row r="562" customFormat="false" ht="15" hidden="false" customHeight="false" outlineLevel="0" collapsed="false">
      <c r="A562" s="1" t="n">
        <v>561</v>
      </c>
      <c r="B562" s="31" t="s">
        <v>1958</v>
      </c>
      <c r="C562" s="1" t="s">
        <v>31</v>
      </c>
      <c r="D562" s="1" t="s">
        <v>163</v>
      </c>
      <c r="E562" s="1" t="s">
        <v>139</v>
      </c>
      <c r="F562" s="1"/>
      <c r="G562" s="1"/>
      <c r="H562" s="1"/>
      <c r="I562" s="1"/>
      <c r="J562" s="1" t="n">
        <v>1477.1</v>
      </c>
      <c r="K562" s="1" t="n">
        <v>1514.3</v>
      </c>
      <c r="L562" s="33"/>
      <c r="M562" s="1"/>
      <c r="N562" s="1"/>
      <c r="O562" s="1"/>
      <c r="P562" s="1"/>
      <c r="Q562" s="1"/>
      <c r="R562" s="1"/>
      <c r="S562" s="1"/>
      <c r="T562" s="1"/>
      <c r="U562" s="1"/>
      <c r="V562" s="1" t="n">
        <v>1477.1</v>
      </c>
      <c r="W562" s="1" t="n">
        <v>1514.3</v>
      </c>
    </row>
    <row r="563" customFormat="false" ht="15" hidden="false" customHeight="false" outlineLevel="0" collapsed="false">
      <c r="A563" s="1" t="n">
        <v>562</v>
      </c>
      <c r="B563" s="31" t="s">
        <v>1959</v>
      </c>
      <c r="C563" s="1" t="s">
        <v>31</v>
      </c>
      <c r="D563" s="1" t="s">
        <v>210</v>
      </c>
      <c r="E563" s="1" t="s">
        <v>20</v>
      </c>
      <c r="F563" s="1"/>
      <c r="G563" s="1"/>
      <c r="H563" s="1"/>
      <c r="I563" s="1"/>
      <c r="J563" s="1" t="n">
        <v>1452.9</v>
      </c>
      <c r="K563" s="1" t="n">
        <v>1733.7</v>
      </c>
      <c r="L563" s="33"/>
      <c r="M563" s="1"/>
      <c r="N563" s="1"/>
      <c r="O563" s="1"/>
      <c r="P563" s="1"/>
      <c r="Q563" s="1"/>
      <c r="R563" s="1"/>
      <c r="S563" s="1"/>
      <c r="T563" s="1"/>
      <c r="U563" s="1"/>
      <c r="V563" s="1" t="n">
        <v>1452.9</v>
      </c>
      <c r="W563" s="1" t="n">
        <v>1733.7</v>
      </c>
    </row>
    <row r="564" customFormat="false" ht="15" hidden="false" customHeight="false" outlineLevel="0" collapsed="false">
      <c r="A564" s="1" t="n">
        <v>563</v>
      </c>
      <c r="B564" s="31" t="s">
        <v>1959</v>
      </c>
      <c r="C564" s="1" t="s">
        <v>33</v>
      </c>
      <c r="D564" s="1" t="s">
        <v>154</v>
      </c>
      <c r="E564" s="1" t="s">
        <v>172</v>
      </c>
      <c r="F564" s="1"/>
      <c r="G564" s="1"/>
      <c r="H564" s="1"/>
      <c r="I564" s="1"/>
      <c r="J564" s="1" t="n">
        <v>1562.2</v>
      </c>
      <c r="K564" s="1" t="n">
        <v>1687.2</v>
      </c>
      <c r="L564" s="33"/>
      <c r="M564" s="1"/>
      <c r="N564" s="1"/>
      <c r="O564" s="1"/>
      <c r="P564" s="1"/>
      <c r="Q564" s="1"/>
      <c r="R564" s="1"/>
      <c r="S564" s="1"/>
      <c r="T564" s="1"/>
      <c r="U564" s="1"/>
      <c r="V564" s="1" t="n">
        <v>1562.2</v>
      </c>
      <c r="W564" s="1" t="n">
        <v>1687.2</v>
      </c>
    </row>
    <row r="565" customFormat="false" ht="15" hidden="false" customHeight="false" outlineLevel="0" collapsed="false">
      <c r="A565" s="1" t="n">
        <v>564</v>
      </c>
      <c r="B565" s="31" t="s">
        <v>1959</v>
      </c>
      <c r="C565" s="1" t="s">
        <v>29</v>
      </c>
      <c r="D565" s="1" t="s">
        <v>207</v>
      </c>
      <c r="E565" s="1" t="s">
        <v>138</v>
      </c>
      <c r="F565" s="1"/>
      <c r="G565" s="1"/>
      <c r="H565" s="1"/>
      <c r="I565" s="1"/>
      <c r="J565" s="1" t="n">
        <v>1461.1</v>
      </c>
      <c r="K565" s="1" t="n">
        <v>1645.6</v>
      </c>
      <c r="L565" s="33"/>
      <c r="M565" s="1"/>
      <c r="N565" s="1"/>
      <c r="O565" s="1"/>
      <c r="P565" s="1"/>
      <c r="Q565" s="1"/>
      <c r="R565" s="1"/>
      <c r="S565" s="1"/>
      <c r="T565" s="1"/>
      <c r="U565" s="1"/>
      <c r="V565" s="1" t="n">
        <v>1461.1</v>
      </c>
      <c r="W565" s="1" t="n">
        <v>1645.6</v>
      </c>
    </row>
    <row r="566" customFormat="false" ht="15" hidden="false" customHeight="false" outlineLevel="0" collapsed="false">
      <c r="A566" s="1" t="n">
        <v>565</v>
      </c>
      <c r="B566" s="31" t="s">
        <v>1960</v>
      </c>
      <c r="C566" s="1" t="s">
        <v>32</v>
      </c>
      <c r="D566" s="1" t="s">
        <v>185</v>
      </c>
      <c r="E566" s="1" t="s">
        <v>192</v>
      </c>
      <c r="F566" s="1"/>
      <c r="G566" s="1"/>
      <c r="H566" s="1"/>
      <c r="I566" s="1"/>
      <c r="J566" s="1" t="n">
        <v>1629</v>
      </c>
      <c r="K566" s="1" t="n">
        <v>1620.9</v>
      </c>
      <c r="L566" s="33"/>
      <c r="M566" s="1"/>
      <c r="N566" s="1"/>
      <c r="O566" s="1"/>
      <c r="P566" s="1"/>
      <c r="Q566" s="1"/>
      <c r="R566" s="1"/>
      <c r="S566" s="1"/>
      <c r="T566" s="1"/>
      <c r="U566" s="1"/>
      <c r="V566" s="1" t="n">
        <v>1629</v>
      </c>
      <c r="W566" s="1" t="n">
        <v>1620.9</v>
      </c>
    </row>
    <row r="567" customFormat="false" ht="15" hidden="false" customHeight="false" outlineLevel="0" collapsed="false">
      <c r="A567" s="1" t="n">
        <v>566</v>
      </c>
      <c r="B567" s="31" t="s">
        <v>1961</v>
      </c>
      <c r="C567" s="1" t="s">
        <v>33</v>
      </c>
      <c r="D567" s="1" t="s">
        <v>134</v>
      </c>
      <c r="E567" s="1" t="s">
        <v>204</v>
      </c>
      <c r="F567" s="1"/>
      <c r="G567" s="1"/>
      <c r="H567" s="1"/>
      <c r="I567" s="1"/>
      <c r="J567" s="1" t="n">
        <v>1588.1</v>
      </c>
      <c r="K567" s="1" t="n">
        <v>1387.4</v>
      </c>
      <c r="L567" s="33"/>
      <c r="M567" s="1"/>
      <c r="N567" s="1"/>
      <c r="O567" s="1"/>
      <c r="P567" s="1"/>
      <c r="Q567" s="1"/>
      <c r="R567" s="1"/>
      <c r="S567" s="1"/>
      <c r="T567" s="1"/>
      <c r="U567" s="1"/>
      <c r="V567" s="1" t="n">
        <v>1588.1</v>
      </c>
      <c r="W567" s="1" t="n">
        <v>1387.4</v>
      </c>
    </row>
    <row r="568" customFormat="false" ht="15" hidden="false" customHeight="false" outlineLevel="0" collapsed="false">
      <c r="A568" s="1" t="n">
        <v>567</v>
      </c>
      <c r="B568" s="31" t="s">
        <v>1961</v>
      </c>
      <c r="C568" s="1" t="s">
        <v>33</v>
      </c>
      <c r="D568" s="1" t="s">
        <v>159</v>
      </c>
      <c r="E568" s="1" t="s">
        <v>205</v>
      </c>
      <c r="F568" s="1"/>
      <c r="G568" s="1"/>
      <c r="H568" s="1"/>
      <c r="I568" s="1"/>
      <c r="J568" s="1" t="n">
        <v>1534.8</v>
      </c>
      <c r="K568" s="1" t="n">
        <v>1457.7</v>
      </c>
      <c r="L568" s="33"/>
      <c r="M568" s="1"/>
      <c r="N568" s="1"/>
      <c r="O568" s="1"/>
      <c r="P568" s="1"/>
      <c r="Q568" s="1"/>
      <c r="R568" s="1"/>
      <c r="S568" s="1"/>
      <c r="T568" s="1"/>
      <c r="U568" s="1"/>
      <c r="V568" s="1" t="n">
        <v>1534.8</v>
      </c>
      <c r="W568" s="1" t="n">
        <v>1457.7</v>
      </c>
    </row>
    <row r="569" customFormat="false" ht="15" hidden="false" customHeight="false" outlineLevel="0" collapsed="false">
      <c r="A569" s="1" t="n">
        <v>568</v>
      </c>
      <c r="B569" s="31" t="s">
        <v>1961</v>
      </c>
      <c r="C569" s="1" t="s">
        <v>33</v>
      </c>
      <c r="D569" s="1" t="s">
        <v>158</v>
      </c>
      <c r="E569" s="1" t="s">
        <v>156</v>
      </c>
      <c r="F569" s="1"/>
      <c r="G569" s="1"/>
      <c r="H569" s="1"/>
      <c r="I569" s="1"/>
      <c r="J569" s="1" t="n">
        <v>1581.6</v>
      </c>
      <c r="K569" s="1" t="n">
        <v>1506.9</v>
      </c>
      <c r="L569" s="33"/>
      <c r="M569" s="1"/>
      <c r="N569" s="1"/>
      <c r="O569" s="1"/>
      <c r="P569" s="1"/>
      <c r="Q569" s="1"/>
      <c r="R569" s="1"/>
      <c r="S569" s="1"/>
      <c r="T569" s="1"/>
      <c r="U569" s="1"/>
      <c r="V569" s="1" t="n">
        <v>1581.6</v>
      </c>
      <c r="W569" s="1" t="n">
        <v>1506.9</v>
      </c>
    </row>
    <row r="570" customFormat="false" ht="15" hidden="false" customHeight="false" outlineLevel="0" collapsed="false">
      <c r="A570" s="1" t="n">
        <v>569</v>
      </c>
      <c r="B570" s="31" t="s">
        <v>1962</v>
      </c>
      <c r="C570" s="1" t="s">
        <v>32</v>
      </c>
      <c r="D570" s="1" t="s">
        <v>198</v>
      </c>
      <c r="E570" s="1" t="s">
        <v>188</v>
      </c>
      <c r="F570" s="1"/>
      <c r="G570" s="1"/>
      <c r="H570" s="1"/>
      <c r="I570" s="1"/>
      <c r="J570" s="1" t="n">
        <v>1515.2</v>
      </c>
      <c r="K570" s="1" t="n">
        <v>1549.2</v>
      </c>
      <c r="L570" s="33"/>
      <c r="M570" s="1"/>
      <c r="N570" s="1"/>
      <c r="O570" s="1"/>
      <c r="P570" s="1"/>
      <c r="Q570" s="1"/>
      <c r="R570" s="1"/>
      <c r="S570" s="1"/>
      <c r="T570" s="1"/>
      <c r="U570" s="1"/>
      <c r="V570" s="1" t="n">
        <v>1515.2</v>
      </c>
      <c r="W570" s="1" t="n">
        <v>1549.2</v>
      </c>
    </row>
    <row r="571" customFormat="false" ht="15" hidden="false" customHeight="false" outlineLevel="0" collapsed="false">
      <c r="A571" s="1" t="n">
        <v>570</v>
      </c>
      <c r="B571" s="31" t="s">
        <v>1962</v>
      </c>
      <c r="C571" s="1" t="s">
        <v>29</v>
      </c>
      <c r="D571" s="1" t="s">
        <v>130</v>
      </c>
      <c r="E571" s="1" t="s">
        <v>180</v>
      </c>
      <c r="F571" s="1"/>
      <c r="G571" s="1"/>
      <c r="H571" s="1"/>
      <c r="I571" s="1"/>
      <c r="J571" s="1" t="n">
        <v>1746.3</v>
      </c>
      <c r="K571" s="1" t="n">
        <v>1594.7</v>
      </c>
      <c r="L571" s="33"/>
      <c r="M571" s="1"/>
      <c r="N571" s="1"/>
      <c r="O571" s="1"/>
      <c r="P571" s="1"/>
      <c r="Q571" s="1"/>
      <c r="R571" s="1"/>
      <c r="S571" s="1"/>
      <c r="T571" s="1"/>
      <c r="U571" s="1"/>
      <c r="V571" s="1" t="n">
        <v>1746.3</v>
      </c>
      <c r="W571" s="1" t="n">
        <v>1594.7</v>
      </c>
    </row>
    <row r="572" customFormat="false" ht="15" hidden="false" customHeight="false" outlineLevel="0" collapsed="false">
      <c r="A572" s="1" t="n">
        <v>571</v>
      </c>
      <c r="B572" s="31" t="s">
        <v>1963</v>
      </c>
      <c r="C572" s="1" t="s">
        <v>31</v>
      </c>
      <c r="D572" s="1" t="s">
        <v>169</v>
      </c>
      <c r="E572" s="1" t="s">
        <v>174</v>
      </c>
      <c r="F572" s="1"/>
      <c r="G572" s="1"/>
      <c r="H572" s="1"/>
      <c r="I572" s="1"/>
      <c r="J572" s="1" t="n">
        <v>1625.4</v>
      </c>
      <c r="K572" s="1" t="n">
        <v>1501.9</v>
      </c>
      <c r="L572" s="33"/>
      <c r="M572" s="1"/>
      <c r="N572" s="1"/>
      <c r="O572" s="1"/>
      <c r="P572" s="1"/>
      <c r="Q572" s="1"/>
      <c r="R572" s="1"/>
      <c r="S572" s="1"/>
      <c r="T572" s="1"/>
      <c r="U572" s="1"/>
      <c r="V572" s="1" t="n">
        <v>1625.4</v>
      </c>
      <c r="W572" s="1" t="n">
        <v>1501.9</v>
      </c>
    </row>
    <row r="573" customFormat="false" ht="15" hidden="false" customHeight="false" outlineLevel="0" collapsed="false">
      <c r="A573" s="1" t="n">
        <v>572</v>
      </c>
      <c r="B573" s="31" t="s">
        <v>1964</v>
      </c>
      <c r="C573" s="1" t="s">
        <v>31</v>
      </c>
      <c r="D573" s="1" t="s">
        <v>19</v>
      </c>
      <c r="E573" s="1" t="s">
        <v>145</v>
      </c>
      <c r="F573" s="1"/>
      <c r="G573" s="1"/>
      <c r="H573" s="1"/>
      <c r="I573" s="1"/>
      <c r="J573" s="1" t="n">
        <v>1733.9</v>
      </c>
      <c r="K573" s="1" t="n">
        <v>1691.6</v>
      </c>
      <c r="L573" s="33"/>
      <c r="M573" s="1"/>
      <c r="N573" s="1"/>
      <c r="O573" s="1"/>
      <c r="P573" s="1"/>
      <c r="Q573" s="1"/>
      <c r="R573" s="1"/>
      <c r="S573" s="1"/>
      <c r="T573" s="1"/>
      <c r="U573" s="1"/>
      <c r="V573" s="1" t="n">
        <v>1733.9</v>
      </c>
      <c r="W573" s="1" t="n">
        <v>1691.6</v>
      </c>
    </row>
    <row r="574" customFormat="false" ht="15" hidden="false" customHeight="false" outlineLevel="0" collapsed="false">
      <c r="A574" s="1" t="n">
        <v>573</v>
      </c>
      <c r="B574" s="31" t="s">
        <v>1964</v>
      </c>
      <c r="C574" s="1" t="s">
        <v>33</v>
      </c>
      <c r="D574" s="1" t="s">
        <v>144</v>
      </c>
      <c r="E574" s="1" t="s">
        <v>206</v>
      </c>
      <c r="F574" s="1"/>
      <c r="G574" s="1"/>
      <c r="H574" s="1"/>
      <c r="I574" s="1"/>
      <c r="J574" s="1" t="n">
        <v>1642</v>
      </c>
      <c r="K574" s="1" t="n">
        <v>1456.1</v>
      </c>
      <c r="L574" s="33"/>
      <c r="M574" s="1"/>
      <c r="N574" s="1"/>
      <c r="O574" s="1"/>
      <c r="P574" s="1"/>
      <c r="Q574" s="1"/>
      <c r="R574" s="1"/>
      <c r="S574" s="1"/>
      <c r="T574" s="1"/>
      <c r="U574" s="1"/>
      <c r="V574" s="1" t="n">
        <v>1642</v>
      </c>
      <c r="W574" s="1" t="n">
        <v>1456.1</v>
      </c>
    </row>
    <row r="575" customFormat="false" ht="15" hidden="false" customHeight="false" outlineLevel="0" collapsed="false">
      <c r="A575" s="1" t="n">
        <v>574</v>
      </c>
      <c r="B575" s="31" t="s">
        <v>1965</v>
      </c>
      <c r="C575" s="1" t="s">
        <v>30</v>
      </c>
      <c r="D575" s="1" t="s">
        <v>181</v>
      </c>
      <c r="E575" s="1" t="s">
        <v>173</v>
      </c>
      <c r="F575" s="1"/>
      <c r="G575" s="1"/>
      <c r="H575" s="1"/>
      <c r="I575" s="1"/>
      <c r="J575" s="1" t="n">
        <v>1718.3</v>
      </c>
      <c r="K575" s="1" t="n">
        <v>1515.9</v>
      </c>
      <c r="L575" s="33"/>
      <c r="M575" s="1"/>
      <c r="N575" s="1"/>
      <c r="O575" s="1"/>
      <c r="P575" s="1"/>
      <c r="Q575" s="1"/>
      <c r="R575" s="1"/>
      <c r="S575" s="1"/>
      <c r="T575" s="1"/>
      <c r="U575" s="1"/>
      <c r="V575" s="1" t="n">
        <v>1718.3</v>
      </c>
      <c r="W575" s="1" t="n">
        <v>1515.9</v>
      </c>
    </row>
    <row r="576" customFormat="false" ht="15" hidden="false" customHeight="false" outlineLevel="0" collapsed="false">
      <c r="A576" s="1" t="n">
        <v>575</v>
      </c>
      <c r="B576" s="31" t="s">
        <v>1965</v>
      </c>
      <c r="C576" s="1" t="s">
        <v>30</v>
      </c>
      <c r="D576" s="1" t="s">
        <v>176</v>
      </c>
      <c r="E576" s="1" t="s">
        <v>124</v>
      </c>
      <c r="F576" s="1"/>
      <c r="G576" s="1"/>
      <c r="H576" s="1"/>
      <c r="I576" s="1"/>
      <c r="J576" s="1" t="n">
        <v>1594</v>
      </c>
      <c r="K576" s="1" t="n">
        <v>1555.1</v>
      </c>
      <c r="L576" s="33"/>
      <c r="M576" s="1"/>
      <c r="N576" s="1"/>
      <c r="O576" s="1"/>
      <c r="P576" s="1"/>
      <c r="Q576" s="1"/>
      <c r="R576" s="1"/>
      <c r="S576" s="1"/>
      <c r="T576" s="1"/>
      <c r="U576" s="1"/>
      <c r="V576" s="1" t="n">
        <v>1594</v>
      </c>
      <c r="W576" s="1" t="n">
        <v>1555.1</v>
      </c>
    </row>
    <row r="577" customFormat="false" ht="15" hidden="false" customHeight="false" outlineLevel="0" collapsed="false">
      <c r="A577" s="1" t="n">
        <v>576</v>
      </c>
      <c r="B577" s="31" t="s">
        <v>1965</v>
      </c>
      <c r="C577" s="1" t="s">
        <v>30</v>
      </c>
      <c r="D577" s="1" t="s">
        <v>208</v>
      </c>
      <c r="E577" s="1" t="s">
        <v>18</v>
      </c>
      <c r="F577" s="1"/>
      <c r="G577" s="1"/>
      <c r="H577" s="1"/>
      <c r="I577" s="1"/>
      <c r="J577" s="1" t="n">
        <v>1474.1</v>
      </c>
      <c r="K577" s="1" t="n">
        <v>1781.5</v>
      </c>
      <c r="L577" s="33"/>
      <c r="M577" s="1"/>
      <c r="N577" s="1"/>
      <c r="O577" s="1"/>
      <c r="P577" s="1"/>
      <c r="Q577" s="1"/>
      <c r="R577" s="1"/>
      <c r="S577" s="1"/>
      <c r="T577" s="1"/>
      <c r="U577" s="1"/>
      <c r="V577" s="1" t="n">
        <v>1474.1</v>
      </c>
      <c r="W577" s="1" t="n">
        <v>1781.5</v>
      </c>
    </row>
    <row r="578" customFormat="false" ht="15" hidden="false" customHeight="false" outlineLevel="0" collapsed="false">
      <c r="A578" s="1" t="n">
        <v>577</v>
      </c>
      <c r="B578" s="31" t="s">
        <v>1965</v>
      </c>
      <c r="C578" s="1" t="s">
        <v>30</v>
      </c>
      <c r="D578" s="1" t="s">
        <v>141</v>
      </c>
      <c r="E578" s="1" t="s">
        <v>166</v>
      </c>
      <c r="F578" s="1"/>
      <c r="G578" s="1"/>
      <c r="H578" s="1"/>
      <c r="I578" s="1"/>
      <c r="J578" s="1" t="n">
        <v>1599.7</v>
      </c>
      <c r="K578" s="1" t="n">
        <v>1508.7</v>
      </c>
      <c r="L578" s="33"/>
      <c r="M578" s="1"/>
      <c r="N578" s="1"/>
      <c r="O578" s="1"/>
      <c r="P578" s="1"/>
      <c r="Q578" s="1"/>
      <c r="R578" s="1"/>
      <c r="S578" s="1"/>
      <c r="T578" s="1"/>
      <c r="U578" s="1"/>
      <c r="V578" s="1" t="n">
        <v>1599.7</v>
      </c>
      <c r="W578" s="1" t="n">
        <v>1508.7</v>
      </c>
    </row>
    <row r="579" customFormat="false" ht="15" hidden="false" customHeight="false" outlineLevel="0" collapsed="false">
      <c r="A579" s="1" t="n">
        <v>578</v>
      </c>
      <c r="B579" s="31" t="s">
        <v>1965</v>
      </c>
      <c r="C579" s="1" t="s">
        <v>30</v>
      </c>
      <c r="D579" s="1" t="s">
        <v>116</v>
      </c>
      <c r="E579" s="1" t="s">
        <v>117</v>
      </c>
      <c r="F579" s="1"/>
      <c r="G579" s="1"/>
      <c r="H579" s="1"/>
      <c r="I579" s="1"/>
      <c r="J579" s="1" t="n">
        <v>1642.8</v>
      </c>
      <c r="K579" s="1" t="n">
        <v>1475.5</v>
      </c>
      <c r="L579" s="33"/>
      <c r="M579" s="1"/>
      <c r="N579" s="1"/>
      <c r="O579" s="1"/>
      <c r="P579" s="1"/>
      <c r="Q579" s="1"/>
      <c r="R579" s="1"/>
      <c r="S579" s="1"/>
      <c r="T579" s="1"/>
      <c r="U579" s="1"/>
      <c r="V579" s="1" t="n">
        <v>1642.8</v>
      </c>
      <c r="W579" s="1" t="n">
        <v>1475.5</v>
      </c>
    </row>
    <row r="580" customFormat="false" ht="15" hidden="false" customHeight="false" outlineLevel="0" collapsed="false">
      <c r="A580" s="1" t="n">
        <v>579</v>
      </c>
      <c r="B580" s="31" t="s">
        <v>1965</v>
      </c>
      <c r="C580" s="1" t="s">
        <v>30</v>
      </c>
      <c r="D580" s="1" t="s">
        <v>200</v>
      </c>
      <c r="E580" s="1" t="s">
        <v>167</v>
      </c>
      <c r="F580" s="1"/>
      <c r="G580" s="1"/>
      <c r="H580" s="1"/>
      <c r="I580" s="1"/>
      <c r="J580" s="1" t="n">
        <v>1421.9</v>
      </c>
      <c r="K580" s="1" t="n">
        <v>1556.6</v>
      </c>
      <c r="L580" s="33"/>
      <c r="M580" s="1"/>
      <c r="N580" s="1"/>
      <c r="O580" s="1"/>
      <c r="P580" s="1"/>
      <c r="Q580" s="1"/>
      <c r="R580" s="1"/>
      <c r="S580" s="1"/>
      <c r="T580" s="1"/>
      <c r="U580" s="1"/>
      <c r="V580" s="1" t="n">
        <v>1421.9</v>
      </c>
      <c r="W580" s="1" t="n">
        <v>1556.6</v>
      </c>
    </row>
    <row r="581" customFormat="false" ht="15" hidden="false" customHeight="false" outlineLevel="0" collapsed="false">
      <c r="A581" s="1" t="n">
        <v>580</v>
      </c>
      <c r="B581" s="31" t="s">
        <v>1965</v>
      </c>
      <c r="C581" s="1" t="s">
        <v>30</v>
      </c>
      <c r="D581" s="1" t="s">
        <v>151</v>
      </c>
      <c r="E581" s="1" t="s">
        <v>203</v>
      </c>
      <c r="F581" s="1"/>
      <c r="G581" s="1"/>
      <c r="H581" s="1"/>
      <c r="I581" s="1"/>
      <c r="J581" s="1" t="n">
        <v>1569.6</v>
      </c>
      <c r="K581" s="1" t="n">
        <v>1451.4</v>
      </c>
      <c r="L581" s="33"/>
      <c r="M581" s="1"/>
      <c r="N581" s="1"/>
      <c r="O581" s="1"/>
      <c r="P581" s="1"/>
      <c r="Q581" s="1"/>
      <c r="R581" s="1"/>
      <c r="S581" s="1"/>
      <c r="T581" s="1"/>
      <c r="U581" s="1"/>
      <c r="V581" s="1" t="n">
        <v>1569.6</v>
      </c>
      <c r="W581" s="1" t="n">
        <v>1451.4</v>
      </c>
    </row>
    <row r="582" customFormat="false" ht="15" hidden="false" customHeight="false" outlineLevel="0" collapsed="false">
      <c r="A582" s="1" t="n">
        <v>581</v>
      </c>
      <c r="B582" s="31" t="s">
        <v>1965</v>
      </c>
      <c r="C582" s="1" t="s">
        <v>30</v>
      </c>
      <c r="D582" s="1" t="s">
        <v>16</v>
      </c>
      <c r="E582" s="1" t="s">
        <v>114</v>
      </c>
      <c r="F582" s="1"/>
      <c r="G582" s="1"/>
      <c r="H582" s="1"/>
      <c r="I582" s="1"/>
      <c r="J582" s="1" t="n">
        <v>1837.9</v>
      </c>
      <c r="K582" s="1" t="n">
        <v>1656.7</v>
      </c>
      <c r="L582" s="33"/>
      <c r="M582" s="1"/>
      <c r="N582" s="1"/>
      <c r="O582" s="1"/>
      <c r="P582" s="1"/>
      <c r="Q582" s="1"/>
      <c r="R582" s="1"/>
      <c r="S582" s="1"/>
      <c r="T582" s="1"/>
      <c r="U582" s="1"/>
      <c r="V582" s="1" t="n">
        <v>1837.9</v>
      </c>
      <c r="W582" s="1" t="n">
        <v>1656.7</v>
      </c>
    </row>
    <row r="583" customFormat="false" ht="15" hidden="false" customHeight="false" outlineLevel="0" collapsed="false">
      <c r="A583" s="1" t="n">
        <v>582</v>
      </c>
      <c r="B583" s="31" t="s">
        <v>1965</v>
      </c>
      <c r="C583" s="1" t="s">
        <v>30</v>
      </c>
      <c r="D583" s="1" t="s">
        <v>119</v>
      </c>
      <c r="E583" s="1" t="s">
        <v>118</v>
      </c>
      <c r="F583" s="1"/>
      <c r="G583" s="1"/>
      <c r="H583" s="1"/>
      <c r="I583" s="1"/>
      <c r="J583" s="1" t="n">
        <v>1552.4</v>
      </c>
      <c r="K583" s="1" t="n">
        <v>1559.9</v>
      </c>
      <c r="L583" s="33"/>
      <c r="M583" s="1"/>
      <c r="N583" s="1"/>
      <c r="O583" s="1"/>
      <c r="P583" s="1"/>
      <c r="Q583" s="1"/>
      <c r="R583" s="1"/>
      <c r="S583" s="1"/>
      <c r="T583" s="1"/>
      <c r="U583" s="1"/>
      <c r="V583" s="1" t="n">
        <v>1552.4</v>
      </c>
      <c r="W583" s="1" t="n">
        <v>1559.9</v>
      </c>
    </row>
    <row r="584" customFormat="false" ht="15" hidden="false" customHeight="false" outlineLevel="0" collapsed="false">
      <c r="A584" s="1" t="n">
        <v>583</v>
      </c>
      <c r="B584" s="31" t="s">
        <v>1965</v>
      </c>
      <c r="C584" s="1" t="s">
        <v>30</v>
      </c>
      <c r="D584" s="1" t="s">
        <v>115</v>
      </c>
      <c r="E584" s="1" t="s">
        <v>182</v>
      </c>
      <c r="F584" s="1"/>
      <c r="G584" s="1"/>
      <c r="H584" s="1"/>
      <c r="I584" s="1"/>
      <c r="J584" s="1" t="n">
        <v>1550.5</v>
      </c>
      <c r="K584" s="1" t="n">
        <v>1723.7</v>
      </c>
      <c r="L584" s="33"/>
      <c r="M584" s="1"/>
      <c r="N584" s="1"/>
      <c r="O584" s="1"/>
      <c r="P584" s="1"/>
      <c r="Q584" s="1"/>
      <c r="R584" s="1"/>
      <c r="S584" s="1"/>
      <c r="T584" s="1"/>
      <c r="U584" s="1"/>
      <c r="V584" s="1" t="n">
        <v>1550.5</v>
      </c>
      <c r="W584" s="1" t="n">
        <v>1723.7</v>
      </c>
    </row>
    <row r="585" customFormat="false" ht="15" hidden="false" customHeight="false" outlineLevel="0" collapsed="false">
      <c r="A585" s="1" t="n">
        <v>584</v>
      </c>
      <c r="B585" s="31" t="s">
        <v>1966</v>
      </c>
      <c r="C585" s="1" t="s">
        <v>31</v>
      </c>
      <c r="D585" s="1" t="s">
        <v>146</v>
      </c>
      <c r="E585" s="1" t="s">
        <v>178</v>
      </c>
      <c r="F585" s="1"/>
      <c r="G585" s="1"/>
      <c r="H585" s="1"/>
      <c r="I585" s="1"/>
      <c r="J585" s="1" t="n">
        <v>1548.6</v>
      </c>
      <c r="K585" s="1" t="n">
        <v>1630.5</v>
      </c>
      <c r="L585" s="33"/>
      <c r="M585" s="1"/>
      <c r="N585" s="1"/>
      <c r="O585" s="1"/>
      <c r="P585" s="1"/>
      <c r="Q585" s="1"/>
      <c r="R585" s="1"/>
      <c r="S585" s="1"/>
      <c r="T585" s="1"/>
      <c r="U585" s="1"/>
      <c r="V585" s="1" t="n">
        <v>1548.6</v>
      </c>
      <c r="W585" s="1" t="n">
        <v>1630.5</v>
      </c>
    </row>
    <row r="586" customFormat="false" ht="15" hidden="false" customHeight="false" outlineLevel="0" collapsed="false">
      <c r="A586" s="1" t="n">
        <v>585</v>
      </c>
      <c r="B586" s="31" t="s">
        <v>1967</v>
      </c>
      <c r="C586" s="1" t="s">
        <v>31</v>
      </c>
      <c r="D586" s="1" t="s">
        <v>209</v>
      </c>
      <c r="E586" s="1" t="s">
        <v>213</v>
      </c>
      <c r="F586" s="1"/>
      <c r="G586" s="1"/>
      <c r="H586" s="1"/>
      <c r="I586" s="1"/>
      <c r="J586" s="1" t="n">
        <v>1462.6</v>
      </c>
      <c r="K586" s="1" t="n">
        <v>1404</v>
      </c>
      <c r="L586" s="33"/>
      <c r="M586" s="1"/>
      <c r="N586" s="1"/>
      <c r="O586" s="1"/>
      <c r="P586" s="1"/>
      <c r="Q586" s="1"/>
      <c r="R586" s="1"/>
      <c r="S586" s="1"/>
      <c r="T586" s="1"/>
      <c r="U586" s="1"/>
      <c r="V586" s="1" t="n">
        <v>1462.6</v>
      </c>
      <c r="W586" s="1" t="n">
        <v>1404</v>
      </c>
    </row>
    <row r="587" customFormat="false" ht="15" hidden="false" customHeight="false" outlineLevel="0" collapsed="false">
      <c r="A587" s="1" t="n">
        <v>586</v>
      </c>
      <c r="B587" s="31" t="s">
        <v>1968</v>
      </c>
      <c r="C587" s="1" t="s">
        <v>29</v>
      </c>
      <c r="D587" s="1" t="s">
        <v>121</v>
      </c>
      <c r="E587" s="1" t="s">
        <v>128</v>
      </c>
      <c r="F587" s="1"/>
      <c r="G587" s="1"/>
      <c r="H587" s="1"/>
      <c r="I587" s="1"/>
      <c r="J587" s="1" t="n">
        <v>1562.5</v>
      </c>
      <c r="K587" s="1" t="n">
        <v>1623.4</v>
      </c>
      <c r="L587" s="33"/>
      <c r="M587" s="1"/>
      <c r="N587" s="1"/>
      <c r="O587" s="1"/>
      <c r="P587" s="1"/>
      <c r="Q587" s="1"/>
      <c r="R587" s="1"/>
      <c r="S587" s="1"/>
      <c r="T587" s="1"/>
      <c r="U587" s="1"/>
      <c r="V587" s="1" t="n">
        <v>1562.5</v>
      </c>
      <c r="W587" s="1" t="n">
        <v>1623.4</v>
      </c>
    </row>
    <row r="588" customFormat="false" ht="15" hidden="false" customHeight="false" outlineLevel="0" collapsed="false">
      <c r="A588" s="1" t="n">
        <v>587</v>
      </c>
      <c r="B588" s="31" t="s">
        <v>1969</v>
      </c>
      <c r="C588" s="1" t="s">
        <v>32</v>
      </c>
      <c r="D588" s="1" t="s">
        <v>183</v>
      </c>
      <c r="E588" s="1" t="s">
        <v>185</v>
      </c>
      <c r="F588" s="1"/>
      <c r="G588" s="1"/>
      <c r="H588" s="1"/>
      <c r="I588" s="1"/>
      <c r="J588" s="1" t="n">
        <v>1513.1</v>
      </c>
      <c r="K588" s="1" t="n">
        <v>1629</v>
      </c>
      <c r="L588" s="33"/>
      <c r="M588" s="1"/>
      <c r="N588" s="1"/>
      <c r="O588" s="1"/>
      <c r="P588" s="1"/>
      <c r="Q588" s="1"/>
      <c r="R588" s="1"/>
      <c r="S588" s="1"/>
      <c r="T588" s="1"/>
      <c r="U588" s="1"/>
      <c r="V588" s="1" t="n">
        <v>1513.1</v>
      </c>
      <c r="W588" s="1" t="n">
        <v>1629</v>
      </c>
    </row>
    <row r="589" customFormat="false" ht="15" hidden="false" customHeight="false" outlineLevel="0" collapsed="false">
      <c r="A589" s="1" t="n">
        <v>588</v>
      </c>
      <c r="B589" s="31" t="s">
        <v>1970</v>
      </c>
      <c r="C589" s="1" t="s">
        <v>33</v>
      </c>
      <c r="D589" s="1" t="s">
        <v>204</v>
      </c>
      <c r="E589" s="1" t="s">
        <v>171</v>
      </c>
      <c r="F589" s="1"/>
      <c r="G589" s="1"/>
      <c r="H589" s="1"/>
      <c r="I589" s="1"/>
      <c r="J589" s="1" t="n">
        <v>1387.4</v>
      </c>
      <c r="K589" s="1" t="n">
        <v>1583.2</v>
      </c>
      <c r="L589" s="33"/>
      <c r="M589" s="1"/>
      <c r="N589" s="1"/>
      <c r="O589" s="1"/>
      <c r="P589" s="1"/>
      <c r="Q589" s="1"/>
      <c r="R589" s="1"/>
      <c r="S589" s="1"/>
      <c r="T589" s="1"/>
      <c r="U589" s="1"/>
      <c r="V589" s="1" t="n">
        <v>1387.4</v>
      </c>
      <c r="W589" s="1" t="n">
        <v>1583.2</v>
      </c>
    </row>
    <row r="590" customFormat="false" ht="15" hidden="false" customHeight="false" outlineLevel="0" collapsed="false">
      <c r="A590" s="1" t="n">
        <v>589</v>
      </c>
      <c r="B590" s="31" t="s">
        <v>1971</v>
      </c>
      <c r="C590" s="1" t="s">
        <v>32</v>
      </c>
      <c r="D590" s="1" t="s">
        <v>188</v>
      </c>
      <c r="E590" s="1" t="s">
        <v>199</v>
      </c>
      <c r="F590" s="1"/>
      <c r="G590" s="1"/>
      <c r="H590" s="1"/>
      <c r="I590" s="1"/>
      <c r="J590" s="1" t="n">
        <v>1549.2</v>
      </c>
      <c r="K590" s="1" t="n">
        <v>1487.5</v>
      </c>
      <c r="L590" s="33"/>
      <c r="M590" s="1"/>
      <c r="N590" s="1"/>
      <c r="O590" s="1"/>
      <c r="P590" s="1"/>
      <c r="Q590" s="1"/>
      <c r="R590" s="1"/>
      <c r="S590" s="1"/>
      <c r="T590" s="1"/>
      <c r="U590" s="1"/>
      <c r="V590" s="1" t="n">
        <v>1549.2</v>
      </c>
      <c r="W590" s="1" t="n">
        <v>1487.5</v>
      </c>
    </row>
    <row r="591" customFormat="false" ht="15" hidden="false" customHeight="false" outlineLevel="0" collapsed="false">
      <c r="A591" s="1" t="n">
        <v>590</v>
      </c>
      <c r="B591" s="31" t="s">
        <v>1971</v>
      </c>
      <c r="C591" s="1" t="s">
        <v>32</v>
      </c>
      <c r="D591" s="1" t="s">
        <v>193</v>
      </c>
      <c r="E591" s="1" t="s">
        <v>191</v>
      </c>
      <c r="F591" s="1"/>
      <c r="G591" s="1"/>
      <c r="H591" s="1"/>
      <c r="I591" s="1"/>
      <c r="J591" s="1" t="n">
        <v>1529.4</v>
      </c>
      <c r="K591" s="1" t="n">
        <v>1541</v>
      </c>
      <c r="L591" s="33"/>
      <c r="M591" s="1"/>
      <c r="N591" s="1"/>
      <c r="O591" s="1"/>
      <c r="P591" s="1"/>
      <c r="Q591" s="1"/>
      <c r="R591" s="1"/>
      <c r="S591" s="1"/>
      <c r="T591" s="1"/>
      <c r="U591" s="1"/>
      <c r="V591" s="1" t="n">
        <v>1529.4</v>
      </c>
      <c r="W591" s="1" t="n">
        <v>1541</v>
      </c>
    </row>
    <row r="592" customFormat="false" ht="15" hidden="false" customHeight="false" outlineLevel="0" collapsed="false">
      <c r="A592" s="1" t="n">
        <v>591</v>
      </c>
      <c r="B592" s="31" t="s">
        <v>1971</v>
      </c>
      <c r="C592" s="1" t="s">
        <v>32</v>
      </c>
      <c r="D592" s="1" t="s">
        <v>192</v>
      </c>
      <c r="E592" s="1" t="s">
        <v>211</v>
      </c>
      <c r="F592" s="1"/>
      <c r="G592" s="1"/>
      <c r="H592" s="1"/>
      <c r="I592" s="1"/>
      <c r="J592" s="1" t="n">
        <v>1620.9</v>
      </c>
      <c r="K592" s="1" t="n">
        <v>1489</v>
      </c>
      <c r="L592" s="33"/>
      <c r="M592" s="1"/>
      <c r="N592" s="1"/>
      <c r="O592" s="1"/>
      <c r="P592" s="1"/>
      <c r="Q592" s="1"/>
      <c r="R592" s="1"/>
      <c r="S592" s="1"/>
      <c r="T592" s="1"/>
      <c r="U592" s="1"/>
      <c r="V592" s="1" t="n">
        <v>1620.9</v>
      </c>
      <c r="W592" s="1" t="n">
        <v>1489</v>
      </c>
    </row>
    <row r="593" customFormat="false" ht="15" hidden="false" customHeight="false" outlineLevel="0" collapsed="false">
      <c r="A593" s="1" t="n">
        <v>592</v>
      </c>
      <c r="B593" s="31" t="s">
        <v>1971</v>
      </c>
      <c r="C593" s="1" t="s">
        <v>32</v>
      </c>
      <c r="D593" s="1" t="s">
        <v>15</v>
      </c>
      <c r="E593" s="1" t="s">
        <v>198</v>
      </c>
      <c r="F593" s="1"/>
      <c r="G593" s="1"/>
      <c r="H593" s="1"/>
      <c r="I593" s="1"/>
      <c r="J593" s="1" t="n">
        <v>1873.2</v>
      </c>
      <c r="K593" s="1" t="n">
        <v>1515.2</v>
      </c>
      <c r="L593" s="33"/>
      <c r="M593" s="1"/>
      <c r="N593" s="1"/>
      <c r="O593" s="1"/>
      <c r="P593" s="1"/>
      <c r="Q593" s="1"/>
      <c r="R593" s="1"/>
      <c r="S593" s="1"/>
      <c r="T593" s="1"/>
      <c r="U593" s="1"/>
      <c r="V593" s="1" t="n">
        <v>1873.2</v>
      </c>
      <c r="W593" s="1" t="n">
        <v>1515.2</v>
      </c>
    </row>
    <row r="594" customFormat="false" ht="15" hidden="false" customHeight="false" outlineLevel="0" collapsed="false">
      <c r="A594" s="1" t="n">
        <v>593</v>
      </c>
      <c r="B594" s="31" t="s">
        <v>1972</v>
      </c>
      <c r="C594" s="1" t="s">
        <v>29</v>
      </c>
      <c r="D594" s="1" t="s">
        <v>23</v>
      </c>
      <c r="E594" s="1" t="s">
        <v>207</v>
      </c>
      <c r="F594" s="1"/>
      <c r="G594" s="1"/>
      <c r="H594" s="1"/>
      <c r="I594" s="1"/>
      <c r="J594" s="1" t="n">
        <v>1722.1</v>
      </c>
      <c r="K594" s="1" t="n">
        <v>1461.1</v>
      </c>
      <c r="L594" s="33"/>
      <c r="M594" s="1"/>
      <c r="N594" s="1"/>
      <c r="O594" s="1"/>
      <c r="P594" s="1"/>
      <c r="Q594" s="1"/>
      <c r="R594" s="1"/>
      <c r="S594" s="1"/>
      <c r="T594" s="1"/>
      <c r="U594" s="1"/>
      <c r="V594" s="1" t="n">
        <v>1722.1</v>
      </c>
      <c r="W594" s="1" t="n">
        <v>1461.1</v>
      </c>
    </row>
    <row r="595" customFormat="false" ht="15" hidden="false" customHeight="false" outlineLevel="0" collapsed="false">
      <c r="A595" s="1" t="n">
        <v>594</v>
      </c>
      <c r="B595" s="31" t="s">
        <v>1972</v>
      </c>
      <c r="C595" s="1" t="s">
        <v>29</v>
      </c>
      <c r="D595" s="1" t="s">
        <v>152</v>
      </c>
      <c r="E595" s="1" t="s">
        <v>201</v>
      </c>
      <c r="F595" s="1"/>
      <c r="G595" s="1"/>
      <c r="H595" s="1"/>
      <c r="I595" s="1"/>
      <c r="J595" s="1" t="n">
        <v>1600.3</v>
      </c>
      <c r="K595" s="1" t="n">
        <v>1410.7</v>
      </c>
      <c r="L595" s="33"/>
      <c r="M595" s="1"/>
      <c r="N595" s="1"/>
      <c r="O595" s="1"/>
      <c r="P595" s="1"/>
      <c r="Q595" s="1"/>
      <c r="R595" s="1"/>
      <c r="S595" s="1"/>
      <c r="T595" s="1"/>
      <c r="U595" s="1"/>
      <c r="V595" s="1" t="n">
        <v>1600.3</v>
      </c>
      <c r="W595" s="1" t="n">
        <v>1410.7</v>
      </c>
    </row>
    <row r="596" customFormat="false" ht="15" hidden="false" customHeight="false" outlineLevel="0" collapsed="false">
      <c r="A596" s="1" t="n">
        <v>595</v>
      </c>
      <c r="B596" s="31" t="s">
        <v>1972</v>
      </c>
      <c r="C596" s="1" t="s">
        <v>29</v>
      </c>
      <c r="D596" s="1" t="s">
        <v>202</v>
      </c>
      <c r="E596" s="1" t="s">
        <v>127</v>
      </c>
      <c r="F596" s="1"/>
      <c r="G596" s="1"/>
      <c r="H596" s="1"/>
      <c r="I596" s="1"/>
      <c r="J596" s="1" t="n">
        <v>1482.9</v>
      </c>
      <c r="K596" s="1" t="n">
        <v>1653.9</v>
      </c>
      <c r="L596" s="33"/>
      <c r="M596" s="1"/>
      <c r="N596" s="1"/>
      <c r="O596" s="1"/>
      <c r="P596" s="1"/>
      <c r="Q596" s="1"/>
      <c r="R596" s="1"/>
      <c r="S596" s="1"/>
      <c r="T596" s="1"/>
      <c r="U596" s="1"/>
      <c r="V596" s="1" t="n">
        <v>1482.9</v>
      </c>
      <c r="W596" s="1" t="n">
        <v>1653.9</v>
      </c>
    </row>
    <row r="597" customFormat="false" ht="15" hidden="false" customHeight="false" outlineLevel="0" collapsed="false">
      <c r="A597" s="1" t="n">
        <v>596</v>
      </c>
      <c r="B597" s="31" t="s">
        <v>1973</v>
      </c>
      <c r="C597" s="1" t="s">
        <v>33</v>
      </c>
      <c r="D597" s="1" t="s">
        <v>149</v>
      </c>
      <c r="E597" s="1" t="s">
        <v>17</v>
      </c>
      <c r="F597" s="1"/>
      <c r="G597" s="1"/>
      <c r="H597" s="1"/>
      <c r="I597" s="1"/>
      <c r="J597" s="1" t="n">
        <v>1642.4</v>
      </c>
      <c r="K597" s="1" t="n">
        <v>1804.8</v>
      </c>
      <c r="L597" s="33"/>
      <c r="M597" s="1"/>
      <c r="N597" s="1"/>
      <c r="O597" s="1"/>
      <c r="P597" s="1"/>
      <c r="Q597" s="1"/>
      <c r="R597" s="1"/>
      <c r="S597" s="1"/>
      <c r="T597" s="1"/>
      <c r="U597" s="1"/>
      <c r="V597" s="1" t="n">
        <v>1642.4</v>
      </c>
      <c r="W597" s="1" t="n">
        <v>1804.8</v>
      </c>
    </row>
    <row r="598" customFormat="false" ht="15" hidden="false" customHeight="false" outlineLevel="0" collapsed="false">
      <c r="A598" s="1" t="n">
        <v>597</v>
      </c>
      <c r="B598" s="31" t="s">
        <v>1974</v>
      </c>
      <c r="C598" s="1" t="s">
        <v>29</v>
      </c>
      <c r="D598" s="1" t="s">
        <v>128</v>
      </c>
      <c r="E598" s="1" t="s">
        <v>132</v>
      </c>
      <c r="F598" s="1"/>
      <c r="G598" s="1"/>
      <c r="H598" s="1"/>
      <c r="I598" s="1"/>
      <c r="J598" s="1" t="n">
        <v>1623.4</v>
      </c>
      <c r="K598" s="1" t="n">
        <v>1647.5</v>
      </c>
      <c r="L598" s="33"/>
      <c r="M598" s="1"/>
      <c r="N598" s="1"/>
      <c r="O598" s="1"/>
      <c r="P598" s="1"/>
      <c r="Q598" s="1"/>
      <c r="R598" s="1"/>
      <c r="S598" s="1"/>
      <c r="T598" s="1"/>
      <c r="U598" s="1"/>
      <c r="V598" s="1" t="n">
        <v>1623.4</v>
      </c>
      <c r="W598" s="1" t="n">
        <v>1647.5</v>
      </c>
    </row>
    <row r="599" customFormat="false" ht="15" hidden="false" customHeight="false" outlineLevel="0" collapsed="false">
      <c r="A599" s="1" t="n">
        <v>598</v>
      </c>
      <c r="B599" s="31" t="s">
        <v>1974</v>
      </c>
      <c r="C599" s="1" t="s">
        <v>32</v>
      </c>
      <c r="D599" s="1" t="s">
        <v>184</v>
      </c>
      <c r="E599" s="1" t="s">
        <v>195</v>
      </c>
      <c r="F599" s="1"/>
      <c r="G599" s="1"/>
      <c r="H599" s="1"/>
      <c r="I599" s="1"/>
      <c r="J599" s="1" t="n">
        <v>1696</v>
      </c>
      <c r="K599" s="1" t="n">
        <v>1732.7</v>
      </c>
      <c r="L599" s="33"/>
      <c r="M599" s="1"/>
      <c r="N599" s="1"/>
      <c r="O599" s="1"/>
      <c r="P599" s="1"/>
      <c r="Q599" s="1"/>
      <c r="R599" s="1"/>
      <c r="S599" s="1"/>
      <c r="T599" s="1"/>
      <c r="U599" s="1"/>
      <c r="V599" s="1" t="n">
        <v>1696</v>
      </c>
      <c r="W599" s="1" t="n">
        <v>1732.7</v>
      </c>
    </row>
    <row r="600" customFormat="false" ht="15" hidden="false" customHeight="false" outlineLevel="0" collapsed="false">
      <c r="A600" s="1" t="n">
        <v>599</v>
      </c>
      <c r="B600" s="31" t="s">
        <v>1975</v>
      </c>
      <c r="C600" s="1" t="s">
        <v>33</v>
      </c>
      <c r="D600" s="1" t="s">
        <v>206</v>
      </c>
      <c r="E600" s="1" t="s">
        <v>154</v>
      </c>
      <c r="F600" s="1"/>
      <c r="G600" s="1"/>
      <c r="H600" s="1"/>
      <c r="I600" s="1"/>
      <c r="J600" s="1" t="n">
        <v>1456.1</v>
      </c>
      <c r="K600" s="1" t="n">
        <v>1562.2</v>
      </c>
      <c r="L600" s="33"/>
      <c r="M600" s="1"/>
      <c r="N600" s="1"/>
      <c r="O600" s="1"/>
      <c r="P600" s="1"/>
      <c r="Q600" s="1"/>
      <c r="R600" s="1"/>
      <c r="S600" s="1"/>
      <c r="T600" s="1"/>
      <c r="U600" s="1"/>
      <c r="V600" s="1" t="n">
        <v>1456.1</v>
      </c>
      <c r="W600" s="1" t="n">
        <v>1562.2</v>
      </c>
    </row>
    <row r="601" customFormat="false" ht="15" hidden="false" customHeight="false" outlineLevel="0" collapsed="false">
      <c r="A601" s="1" t="n">
        <v>600</v>
      </c>
      <c r="B601" s="31" t="s">
        <v>1976</v>
      </c>
      <c r="C601" s="1" t="s">
        <v>29</v>
      </c>
      <c r="D601" s="1" t="s">
        <v>180</v>
      </c>
      <c r="E601" s="1" t="s">
        <v>122</v>
      </c>
      <c r="F601" s="1"/>
      <c r="G601" s="1"/>
      <c r="H601" s="1"/>
      <c r="I601" s="1"/>
      <c r="J601" s="1" t="n">
        <v>1594.7</v>
      </c>
      <c r="K601" s="1" t="n">
        <v>1580.7</v>
      </c>
      <c r="L601" s="33"/>
      <c r="M601" s="1"/>
      <c r="N601" s="1"/>
      <c r="O601" s="1"/>
      <c r="P601" s="1"/>
      <c r="Q601" s="1"/>
      <c r="R601" s="1"/>
      <c r="S601" s="1"/>
      <c r="T601" s="1"/>
      <c r="U601" s="1"/>
      <c r="V601" s="1" t="n">
        <v>1594.7</v>
      </c>
      <c r="W601" s="1" t="n">
        <v>1580.7</v>
      </c>
    </row>
    <row r="602" customFormat="false" ht="15" hidden="false" customHeight="false" outlineLevel="0" collapsed="false">
      <c r="A602" s="1" t="n">
        <v>601</v>
      </c>
      <c r="B602" s="31" t="s">
        <v>1977</v>
      </c>
      <c r="C602" s="1" t="s">
        <v>33</v>
      </c>
      <c r="D602" s="1" t="s">
        <v>135</v>
      </c>
      <c r="E602" s="1" t="s">
        <v>158</v>
      </c>
      <c r="F602" s="1"/>
      <c r="G602" s="1"/>
      <c r="H602" s="1"/>
      <c r="I602" s="1"/>
      <c r="J602" s="1" t="n">
        <v>1708.2</v>
      </c>
      <c r="K602" s="1" t="n">
        <v>1581.6</v>
      </c>
      <c r="L602" s="33"/>
      <c r="M602" s="1"/>
      <c r="N602" s="1"/>
      <c r="O602" s="1"/>
      <c r="P602" s="1"/>
      <c r="Q602" s="1"/>
      <c r="R602" s="1"/>
      <c r="S602" s="1"/>
      <c r="T602" s="1"/>
      <c r="U602" s="1"/>
      <c r="V602" s="1" t="n">
        <v>1708.2</v>
      </c>
      <c r="W602" s="1" t="n">
        <v>1581.6</v>
      </c>
    </row>
    <row r="603" customFormat="false" ht="15" hidden="false" customHeight="false" outlineLevel="0" collapsed="false">
      <c r="A603" s="1" t="n">
        <v>602</v>
      </c>
      <c r="B603" s="31" t="s">
        <v>1978</v>
      </c>
      <c r="C603" s="1" t="s">
        <v>29</v>
      </c>
      <c r="D603" s="1" t="s">
        <v>153</v>
      </c>
      <c r="E603" s="1" t="s">
        <v>121</v>
      </c>
      <c r="F603" s="1"/>
      <c r="G603" s="1"/>
      <c r="H603" s="1"/>
      <c r="I603" s="1"/>
      <c r="J603" s="1" t="n">
        <v>1686.3</v>
      </c>
      <c r="K603" s="1" t="n">
        <v>1562.5</v>
      </c>
      <c r="L603" s="33"/>
      <c r="M603" s="1"/>
      <c r="N603" s="1"/>
      <c r="O603" s="1"/>
      <c r="P603" s="1"/>
      <c r="Q603" s="1"/>
      <c r="R603" s="1"/>
      <c r="S603" s="1"/>
      <c r="T603" s="1"/>
      <c r="U603" s="1"/>
      <c r="V603" s="1" t="n">
        <v>1686.3</v>
      </c>
      <c r="W603" s="1" t="n">
        <v>1562.5</v>
      </c>
    </row>
    <row r="604" customFormat="false" ht="15" hidden="false" customHeight="false" outlineLevel="0" collapsed="false">
      <c r="A604" s="1" t="n">
        <v>603</v>
      </c>
      <c r="B604" s="31" t="s">
        <v>1979</v>
      </c>
      <c r="C604" s="1" t="s">
        <v>33</v>
      </c>
      <c r="D604" s="1" t="s">
        <v>161</v>
      </c>
      <c r="E604" s="1" t="s">
        <v>134</v>
      </c>
      <c r="F604" s="1"/>
      <c r="G604" s="1"/>
      <c r="H604" s="1"/>
      <c r="I604" s="1"/>
      <c r="J604" s="1" t="n">
        <v>1653.6</v>
      </c>
      <c r="K604" s="1" t="n">
        <v>1588.1</v>
      </c>
      <c r="L604" s="33"/>
      <c r="M604" s="1"/>
      <c r="N604" s="1"/>
      <c r="O604" s="1"/>
      <c r="P604" s="1"/>
      <c r="Q604" s="1"/>
      <c r="R604" s="1"/>
      <c r="S604" s="1"/>
      <c r="T604" s="1"/>
      <c r="U604" s="1"/>
      <c r="V604" s="1" t="n">
        <v>1653.6</v>
      </c>
      <c r="W604" s="1" t="n">
        <v>1588.1</v>
      </c>
    </row>
    <row r="605" customFormat="false" ht="15" hidden="false" customHeight="false" outlineLevel="0" collapsed="false">
      <c r="A605" s="1" t="n">
        <v>604</v>
      </c>
      <c r="B605" s="31" t="s">
        <v>1980</v>
      </c>
      <c r="C605" s="1" t="s">
        <v>29</v>
      </c>
      <c r="D605" s="1" t="s">
        <v>137</v>
      </c>
      <c r="E605" s="1" t="s">
        <v>21</v>
      </c>
      <c r="F605" s="1"/>
      <c r="G605" s="1"/>
      <c r="H605" s="1"/>
      <c r="I605" s="1"/>
      <c r="J605" s="1" t="n">
        <v>1529.1</v>
      </c>
      <c r="K605" s="1" t="n">
        <v>1732.5</v>
      </c>
      <c r="L605" s="33"/>
      <c r="M605" s="1"/>
      <c r="N605" s="1"/>
      <c r="O605" s="1"/>
      <c r="P605" s="1"/>
      <c r="Q605" s="1"/>
      <c r="R605" s="1"/>
      <c r="S605" s="1"/>
      <c r="T605" s="1"/>
      <c r="U605" s="1"/>
      <c r="V605" s="1" t="n">
        <v>1529.1</v>
      </c>
      <c r="W605" s="1" t="n">
        <v>1732.5</v>
      </c>
    </row>
    <row r="606" customFormat="false" ht="15" hidden="false" customHeight="false" outlineLevel="0" collapsed="false">
      <c r="A606" s="1" t="n">
        <v>605</v>
      </c>
      <c r="B606" s="31" t="s">
        <v>1980</v>
      </c>
      <c r="C606" s="1" t="s">
        <v>29</v>
      </c>
      <c r="D606" s="1" t="s">
        <v>126</v>
      </c>
      <c r="E606" s="1" t="s">
        <v>129</v>
      </c>
      <c r="F606" s="1"/>
      <c r="G606" s="1"/>
      <c r="H606" s="1"/>
      <c r="I606" s="1"/>
      <c r="J606" s="1" t="n">
        <v>1566.6</v>
      </c>
      <c r="K606" s="1" t="n">
        <v>1663.3</v>
      </c>
      <c r="L606" s="33"/>
      <c r="M606" s="1"/>
      <c r="N606" s="1"/>
      <c r="O606" s="1"/>
      <c r="P606" s="1"/>
      <c r="Q606" s="1"/>
      <c r="R606" s="1"/>
      <c r="S606" s="1"/>
      <c r="T606" s="1"/>
      <c r="U606" s="1"/>
      <c r="V606" s="1" t="n">
        <v>1566.6</v>
      </c>
      <c r="W606" s="1" t="n">
        <v>1663.3</v>
      </c>
    </row>
    <row r="607" customFormat="false" ht="15" hidden="false" customHeight="false" outlineLevel="0" collapsed="false">
      <c r="A607" s="1" t="n">
        <v>606</v>
      </c>
      <c r="B607" s="31" t="s">
        <v>1980</v>
      </c>
      <c r="C607" s="1" t="s">
        <v>29</v>
      </c>
      <c r="D607" s="1" t="s">
        <v>138</v>
      </c>
      <c r="E607" s="1" t="s">
        <v>131</v>
      </c>
      <c r="F607" s="1"/>
      <c r="G607" s="1"/>
      <c r="H607" s="1"/>
      <c r="I607" s="1"/>
      <c r="J607" s="1" t="n">
        <v>1645.6</v>
      </c>
      <c r="K607" s="1" t="n">
        <v>1518.3</v>
      </c>
      <c r="L607" s="33"/>
      <c r="M607" s="1"/>
      <c r="N607" s="1"/>
      <c r="O607" s="1"/>
      <c r="P607" s="1"/>
      <c r="Q607" s="1"/>
      <c r="R607" s="1"/>
      <c r="S607" s="1"/>
      <c r="T607" s="1"/>
      <c r="U607" s="1"/>
      <c r="V607" s="1" t="n">
        <v>1645.6</v>
      </c>
      <c r="W607" s="1" t="n">
        <v>1518.3</v>
      </c>
    </row>
    <row r="608" customFormat="false" ht="15" hidden="false" customHeight="false" outlineLevel="0" collapsed="false">
      <c r="A608" s="1" t="n">
        <v>607</v>
      </c>
      <c r="B608" s="31" t="s">
        <v>1981</v>
      </c>
      <c r="C608" s="1" t="s">
        <v>32</v>
      </c>
      <c r="D608" s="1" t="s">
        <v>212</v>
      </c>
      <c r="E608" s="1" t="s">
        <v>190</v>
      </c>
      <c r="F608" s="1"/>
      <c r="G608" s="1"/>
      <c r="H608" s="1"/>
      <c r="I608" s="1"/>
      <c r="J608" s="1" t="n">
        <v>1416.3</v>
      </c>
      <c r="K608" s="1" t="n">
        <v>1611.9</v>
      </c>
      <c r="L608" s="33"/>
      <c r="M608" s="1"/>
      <c r="N608" s="1"/>
      <c r="O608" s="1"/>
      <c r="P608" s="1"/>
      <c r="Q608" s="1"/>
      <c r="R608" s="1"/>
      <c r="S608" s="1"/>
      <c r="T608" s="1"/>
      <c r="U608" s="1"/>
      <c r="V608" s="1" t="n">
        <v>1416.3</v>
      </c>
      <c r="W608" s="1" t="n">
        <v>1611.9</v>
      </c>
    </row>
    <row r="609" customFormat="false" ht="15" hidden="false" customHeight="false" outlineLevel="0" collapsed="false">
      <c r="A609" s="1" t="n">
        <v>608</v>
      </c>
      <c r="B609" s="31" t="s">
        <v>1982</v>
      </c>
      <c r="C609" s="1" t="s">
        <v>33</v>
      </c>
      <c r="D609" s="1" t="s">
        <v>156</v>
      </c>
      <c r="E609" s="1" t="s">
        <v>157</v>
      </c>
      <c r="F609" s="1"/>
      <c r="G609" s="1"/>
      <c r="H609" s="1"/>
      <c r="I609" s="1"/>
      <c r="J609" s="1" t="n">
        <v>1506.9</v>
      </c>
      <c r="K609" s="1" t="n">
        <v>1662.1</v>
      </c>
      <c r="L609" s="33"/>
      <c r="M609" s="1"/>
      <c r="N609" s="1"/>
      <c r="O609" s="1"/>
      <c r="P609" s="1"/>
      <c r="Q609" s="1"/>
      <c r="R609" s="1"/>
      <c r="S609" s="1"/>
      <c r="T609" s="1"/>
      <c r="U609" s="1"/>
      <c r="V609" s="1" t="n">
        <v>1506.9</v>
      </c>
      <c r="W609" s="1" t="n">
        <v>1662.1</v>
      </c>
    </row>
    <row r="610" customFormat="false" ht="15" hidden="false" customHeight="false" outlineLevel="0" collapsed="false">
      <c r="A610" s="1" t="n">
        <v>609</v>
      </c>
      <c r="B610" s="31" t="s">
        <v>1982</v>
      </c>
      <c r="C610" s="1" t="s">
        <v>33</v>
      </c>
      <c r="D610" s="1" t="s">
        <v>205</v>
      </c>
      <c r="E610" s="1" t="s">
        <v>155</v>
      </c>
      <c r="F610" s="1"/>
      <c r="G610" s="1"/>
      <c r="H610" s="1"/>
      <c r="I610" s="1"/>
      <c r="J610" s="1" t="n">
        <v>1457.7</v>
      </c>
      <c r="K610" s="1" t="n">
        <v>1625</v>
      </c>
      <c r="L610" s="33"/>
      <c r="M610" s="1"/>
      <c r="N610" s="1"/>
      <c r="O610" s="1"/>
      <c r="P610" s="1"/>
      <c r="Q610" s="1"/>
      <c r="R610" s="1"/>
      <c r="S610" s="1"/>
      <c r="T610" s="1"/>
      <c r="U610" s="1"/>
      <c r="V610" s="1" t="n">
        <v>1457.7</v>
      </c>
      <c r="W610" s="1" t="n">
        <v>1625</v>
      </c>
    </row>
    <row r="611" customFormat="false" ht="15" hidden="false" customHeight="false" outlineLevel="0" collapsed="false">
      <c r="A611" s="1" t="n">
        <v>610</v>
      </c>
      <c r="B611" s="31" t="s">
        <v>1982</v>
      </c>
      <c r="C611" s="1" t="s">
        <v>33</v>
      </c>
      <c r="D611" s="1" t="s">
        <v>120</v>
      </c>
      <c r="E611" s="1" t="s">
        <v>144</v>
      </c>
      <c r="F611" s="1"/>
      <c r="G611" s="1"/>
      <c r="H611" s="1"/>
      <c r="I611" s="1"/>
      <c r="J611" s="1" t="n">
        <v>1527.4</v>
      </c>
      <c r="K611" s="1" t="n">
        <v>1642</v>
      </c>
      <c r="L611" s="33"/>
      <c r="M611" s="1"/>
      <c r="N611" s="1"/>
      <c r="O611" s="1"/>
      <c r="P611" s="1"/>
      <c r="Q611" s="1"/>
      <c r="R611" s="1"/>
      <c r="S611" s="1"/>
      <c r="T611" s="1"/>
      <c r="U611" s="1"/>
      <c r="V611" s="1" t="n">
        <v>1527.4</v>
      </c>
      <c r="W611" s="1" t="n">
        <v>1642</v>
      </c>
    </row>
    <row r="612" customFormat="false" ht="15" hidden="false" customHeight="false" outlineLevel="0" collapsed="false">
      <c r="A612" s="1" t="n">
        <v>611</v>
      </c>
      <c r="B612" s="31" t="s">
        <v>1983</v>
      </c>
      <c r="C612" s="1" t="s">
        <v>29</v>
      </c>
      <c r="D612" s="1" t="s">
        <v>162</v>
      </c>
      <c r="E612" s="1" t="s">
        <v>130</v>
      </c>
      <c r="F612" s="1"/>
      <c r="G612" s="1"/>
      <c r="H612" s="1"/>
      <c r="I612" s="1"/>
      <c r="J612" s="1" t="n">
        <v>1676.6</v>
      </c>
      <c r="K612" s="1" t="n">
        <v>1746.3</v>
      </c>
      <c r="L612" s="33"/>
      <c r="M612" s="1"/>
      <c r="N612" s="1"/>
      <c r="O612" s="1"/>
      <c r="P612" s="1"/>
      <c r="Q612" s="1"/>
      <c r="R612" s="1"/>
      <c r="S612" s="1"/>
      <c r="T612" s="1"/>
      <c r="U612" s="1"/>
      <c r="V612" s="1" t="n">
        <v>1676.6</v>
      </c>
      <c r="W612" s="1" t="n">
        <v>1746.3</v>
      </c>
    </row>
    <row r="613" customFormat="false" ht="15" hidden="false" customHeight="false" outlineLevel="0" collapsed="false">
      <c r="A613" s="1" t="n">
        <v>612</v>
      </c>
      <c r="B613" s="31" t="s">
        <v>1983</v>
      </c>
      <c r="C613" s="1" t="s">
        <v>32</v>
      </c>
      <c r="D613" s="1" t="s">
        <v>196</v>
      </c>
      <c r="E613" s="1" t="s">
        <v>197</v>
      </c>
      <c r="F613" s="1"/>
      <c r="G613" s="1"/>
      <c r="H613" s="1"/>
      <c r="I613" s="1"/>
      <c r="J613" s="1" t="n">
        <v>1656.4</v>
      </c>
      <c r="K613" s="1" t="n">
        <v>1535.5</v>
      </c>
      <c r="L613" s="33"/>
      <c r="M613" s="1"/>
      <c r="N613" s="1"/>
      <c r="O613" s="1"/>
      <c r="P613" s="1"/>
      <c r="Q613" s="1"/>
      <c r="R613" s="1"/>
      <c r="S613" s="1"/>
      <c r="T613" s="1"/>
      <c r="U613" s="1"/>
      <c r="V613" s="1" t="n">
        <v>1656.4</v>
      </c>
      <c r="W613" s="1" t="n">
        <v>1535.5</v>
      </c>
    </row>
    <row r="614" customFormat="false" ht="15" hidden="false" customHeight="false" outlineLevel="0" collapsed="false">
      <c r="A614" s="1" t="n">
        <v>613</v>
      </c>
      <c r="B614" s="31" t="s">
        <v>1984</v>
      </c>
      <c r="C614" s="1" t="s">
        <v>32</v>
      </c>
      <c r="D614" s="1" t="s">
        <v>189</v>
      </c>
      <c r="E614" s="1" t="s">
        <v>187</v>
      </c>
      <c r="F614" s="1"/>
      <c r="G614" s="1"/>
      <c r="H614" s="1"/>
      <c r="I614" s="1"/>
      <c r="J614" s="1" t="n">
        <v>1614</v>
      </c>
      <c r="K614" s="1" t="n">
        <v>1591.1</v>
      </c>
      <c r="L614" s="33"/>
      <c r="M614" s="1"/>
      <c r="N614" s="1"/>
      <c r="O614" s="1"/>
      <c r="P614" s="1"/>
      <c r="Q614" s="1"/>
      <c r="R614" s="1"/>
      <c r="S614" s="1"/>
      <c r="T614" s="1"/>
      <c r="U614" s="1"/>
      <c r="V614" s="1" t="n">
        <v>1614</v>
      </c>
      <c r="W614" s="1" t="n">
        <v>1591.1</v>
      </c>
    </row>
    <row r="615" customFormat="false" ht="15" hidden="false" customHeight="false" outlineLevel="0" collapsed="false">
      <c r="A615" s="1" t="n">
        <v>614</v>
      </c>
      <c r="B615" s="31" t="s">
        <v>1985</v>
      </c>
      <c r="C615" s="1" t="s">
        <v>33</v>
      </c>
      <c r="D615" s="1" t="s">
        <v>172</v>
      </c>
      <c r="E615" s="1" t="s">
        <v>159</v>
      </c>
      <c r="F615" s="1"/>
      <c r="G615" s="1"/>
      <c r="H615" s="1"/>
      <c r="I615" s="1"/>
      <c r="J615" s="1" t="n">
        <v>1687.2</v>
      </c>
      <c r="K615" s="1" t="n">
        <v>1534.8</v>
      </c>
      <c r="L615" s="33"/>
      <c r="M615" s="1"/>
      <c r="N615" s="1"/>
      <c r="O615" s="1"/>
      <c r="P615" s="1"/>
      <c r="Q615" s="1"/>
      <c r="R615" s="1"/>
      <c r="S615" s="1"/>
      <c r="T615" s="1"/>
      <c r="U615" s="1"/>
      <c r="V615" s="1" t="n">
        <v>1687.2</v>
      </c>
      <c r="W615" s="1" t="n">
        <v>1534.8</v>
      </c>
    </row>
    <row r="616" customFormat="false" ht="15" hidden="false" customHeight="false" outlineLevel="0" collapsed="false">
      <c r="A616" s="1" t="n">
        <v>615</v>
      </c>
      <c r="B616" s="31" t="s">
        <v>1986</v>
      </c>
      <c r="C616" s="1" t="s">
        <v>31</v>
      </c>
      <c r="D616" s="1" t="s">
        <v>174</v>
      </c>
      <c r="E616" s="1" t="s">
        <v>146</v>
      </c>
      <c r="F616" s="1"/>
      <c r="G616" s="1"/>
      <c r="H616" s="1"/>
      <c r="I616" s="1"/>
      <c r="J616" s="1" t="n">
        <v>1501.9</v>
      </c>
      <c r="K616" s="1" t="n">
        <v>1548.6</v>
      </c>
      <c r="L616" s="33"/>
      <c r="M616" s="1"/>
      <c r="N616" s="1"/>
      <c r="O616" s="1"/>
      <c r="P616" s="1"/>
      <c r="Q616" s="1"/>
      <c r="R616" s="1"/>
      <c r="S616" s="1"/>
      <c r="T616" s="1"/>
      <c r="U616" s="1"/>
      <c r="V616" s="1" t="n">
        <v>1501.9</v>
      </c>
      <c r="W616" s="1" t="n">
        <v>1548.6</v>
      </c>
    </row>
    <row r="617" customFormat="false" ht="15" hidden="false" customHeight="false" outlineLevel="0" collapsed="false">
      <c r="A617" s="1" t="n">
        <v>616</v>
      </c>
      <c r="B617" s="31" t="s">
        <v>1986</v>
      </c>
      <c r="C617" s="1" t="s">
        <v>31</v>
      </c>
      <c r="D617" s="1" t="s">
        <v>139</v>
      </c>
      <c r="E617" s="1" t="s">
        <v>165</v>
      </c>
      <c r="F617" s="1"/>
      <c r="G617" s="1"/>
      <c r="H617" s="1"/>
      <c r="I617" s="1"/>
      <c r="J617" s="1" t="n">
        <v>1514.3</v>
      </c>
      <c r="K617" s="1" t="n">
        <v>1515.1</v>
      </c>
      <c r="L617" s="33"/>
      <c r="M617" s="1"/>
      <c r="N617" s="1"/>
      <c r="O617" s="1"/>
      <c r="P617" s="1"/>
      <c r="Q617" s="1"/>
      <c r="R617" s="1"/>
      <c r="S617" s="1"/>
      <c r="T617" s="1"/>
      <c r="U617" s="1"/>
      <c r="V617" s="1" t="n">
        <v>1514.3</v>
      </c>
      <c r="W617" s="1" t="n">
        <v>1515.1</v>
      </c>
    </row>
    <row r="618" customFormat="false" ht="15" hidden="false" customHeight="false" outlineLevel="0" collapsed="false">
      <c r="A618" s="1" t="n">
        <v>617</v>
      </c>
      <c r="B618" s="31" t="s">
        <v>1986</v>
      </c>
      <c r="C618" s="1" t="s">
        <v>31</v>
      </c>
      <c r="D618" s="1" t="s">
        <v>164</v>
      </c>
      <c r="E618" s="1" t="s">
        <v>210</v>
      </c>
      <c r="F618" s="1"/>
      <c r="G618" s="1"/>
      <c r="H618" s="1"/>
      <c r="I618" s="1"/>
      <c r="J618" s="1" t="n">
        <v>1618.5</v>
      </c>
      <c r="K618" s="1" t="n">
        <v>1452.9</v>
      </c>
      <c r="L618" s="33"/>
      <c r="M618" s="1"/>
      <c r="N618" s="1"/>
      <c r="O618" s="1"/>
      <c r="P618" s="1"/>
      <c r="Q618" s="1"/>
      <c r="R618" s="1"/>
      <c r="S618" s="1"/>
      <c r="T618" s="1"/>
      <c r="U618" s="1"/>
      <c r="V618" s="1" t="n">
        <v>1618.5</v>
      </c>
      <c r="W618" s="1" t="n">
        <v>1452.9</v>
      </c>
    </row>
    <row r="619" customFormat="false" ht="15" hidden="false" customHeight="false" outlineLevel="0" collapsed="false">
      <c r="A619" s="1" t="n">
        <v>618</v>
      </c>
      <c r="B619" s="31" t="s">
        <v>1986</v>
      </c>
      <c r="C619" s="1" t="s">
        <v>31</v>
      </c>
      <c r="D619" s="1" t="s">
        <v>178</v>
      </c>
      <c r="E619" s="1" t="s">
        <v>209</v>
      </c>
      <c r="F619" s="1"/>
      <c r="G619" s="1"/>
      <c r="H619" s="1"/>
      <c r="I619" s="1"/>
      <c r="J619" s="1" t="n">
        <v>1630.5</v>
      </c>
      <c r="K619" s="1" t="n">
        <v>1462.6</v>
      </c>
      <c r="L619" s="33"/>
      <c r="M619" s="1"/>
      <c r="N619" s="1"/>
      <c r="O619" s="1"/>
      <c r="P619" s="1"/>
      <c r="Q619" s="1"/>
      <c r="R619" s="1"/>
      <c r="S619" s="1"/>
      <c r="T619" s="1"/>
      <c r="U619" s="1"/>
      <c r="V619" s="1" t="n">
        <v>1630.5</v>
      </c>
      <c r="W619" s="1" t="n">
        <v>1462.6</v>
      </c>
    </row>
    <row r="620" customFormat="false" ht="15" hidden="false" customHeight="false" outlineLevel="0" collapsed="false">
      <c r="A620" s="1" t="n">
        <v>619</v>
      </c>
      <c r="B620" s="31" t="s">
        <v>1986</v>
      </c>
      <c r="C620" s="1" t="s">
        <v>31</v>
      </c>
      <c r="D620" s="1" t="s">
        <v>136</v>
      </c>
      <c r="E620" s="1" t="s">
        <v>163</v>
      </c>
      <c r="F620" s="1"/>
      <c r="G620" s="1"/>
      <c r="H620" s="1"/>
      <c r="I620" s="1"/>
      <c r="J620" s="1" t="n">
        <v>1522.3</v>
      </c>
      <c r="K620" s="1" t="n">
        <v>1477.1</v>
      </c>
      <c r="L620" s="33"/>
      <c r="M620" s="1"/>
      <c r="N620" s="1"/>
      <c r="O620" s="1"/>
      <c r="P620" s="1"/>
      <c r="Q620" s="1"/>
      <c r="R620" s="1"/>
      <c r="S620" s="1"/>
      <c r="T620" s="1"/>
      <c r="U620" s="1"/>
      <c r="V620" s="1" t="n">
        <v>1522.3</v>
      </c>
      <c r="W620" s="1" t="n">
        <v>1477.1</v>
      </c>
    </row>
    <row r="621" customFormat="false" ht="15" hidden="false" customHeight="false" outlineLevel="0" collapsed="false">
      <c r="A621" s="1" t="n">
        <v>620</v>
      </c>
      <c r="B621" s="31" t="s">
        <v>1986</v>
      </c>
      <c r="C621" s="1" t="s">
        <v>31</v>
      </c>
      <c r="D621" s="1" t="s">
        <v>177</v>
      </c>
      <c r="E621" s="1" t="s">
        <v>168</v>
      </c>
      <c r="F621" s="1"/>
      <c r="G621" s="1"/>
      <c r="H621" s="1"/>
      <c r="I621" s="1"/>
      <c r="J621" s="1" t="n">
        <v>1695</v>
      </c>
      <c r="K621" s="1" t="n">
        <v>1534.8</v>
      </c>
      <c r="L621" s="33"/>
      <c r="M621" s="1"/>
      <c r="N621" s="1"/>
      <c r="O621" s="1"/>
      <c r="P621" s="1"/>
      <c r="Q621" s="1"/>
      <c r="R621" s="1"/>
      <c r="S621" s="1"/>
      <c r="T621" s="1"/>
      <c r="U621" s="1"/>
      <c r="V621" s="1" t="n">
        <v>1695</v>
      </c>
      <c r="W621" s="1" t="n">
        <v>1534.8</v>
      </c>
    </row>
    <row r="622" customFormat="false" ht="15" hidden="false" customHeight="false" outlineLevel="0" collapsed="false">
      <c r="A622" s="1" t="n">
        <v>621</v>
      </c>
      <c r="B622" s="31" t="s">
        <v>1986</v>
      </c>
      <c r="C622" s="1" t="s">
        <v>31</v>
      </c>
      <c r="D622" s="1" t="s">
        <v>24</v>
      </c>
      <c r="E622" s="1" t="s">
        <v>140</v>
      </c>
      <c r="F622" s="1"/>
      <c r="G622" s="1"/>
      <c r="H622" s="1"/>
      <c r="I622" s="1"/>
      <c r="J622" s="1" t="n">
        <v>1719.1</v>
      </c>
      <c r="K622" s="1" t="n">
        <v>1598.2</v>
      </c>
      <c r="L622" s="33"/>
      <c r="M622" s="1"/>
      <c r="N622" s="1"/>
      <c r="O622" s="1"/>
      <c r="P622" s="1"/>
      <c r="Q622" s="1"/>
      <c r="R622" s="1"/>
      <c r="S622" s="1"/>
      <c r="T622" s="1"/>
      <c r="U622" s="1"/>
      <c r="V622" s="1" t="n">
        <v>1719.1</v>
      </c>
      <c r="W622" s="1" t="n">
        <v>1598.2</v>
      </c>
    </row>
    <row r="623" customFormat="false" ht="15" hidden="false" customHeight="false" outlineLevel="0" collapsed="false">
      <c r="A623" s="1" t="n">
        <v>622</v>
      </c>
      <c r="B623" s="31" t="s">
        <v>1986</v>
      </c>
      <c r="C623" s="1" t="s">
        <v>31</v>
      </c>
      <c r="D623" s="1" t="s">
        <v>145</v>
      </c>
      <c r="E623" s="1" t="s">
        <v>169</v>
      </c>
      <c r="F623" s="1"/>
      <c r="G623" s="1"/>
      <c r="H623" s="1"/>
      <c r="I623" s="1"/>
      <c r="J623" s="1" t="n">
        <v>1691.6</v>
      </c>
      <c r="K623" s="1" t="n">
        <v>1625.4</v>
      </c>
      <c r="L623" s="33"/>
      <c r="M623" s="1"/>
      <c r="N623" s="1"/>
      <c r="O623" s="1"/>
      <c r="P623" s="1"/>
      <c r="Q623" s="1"/>
      <c r="R623" s="1"/>
      <c r="S623" s="1"/>
      <c r="T623" s="1"/>
      <c r="U623" s="1"/>
      <c r="V623" s="1" t="n">
        <v>1691.6</v>
      </c>
      <c r="W623" s="1" t="n">
        <v>1625.4</v>
      </c>
    </row>
    <row r="624" customFormat="false" ht="15" hidden="false" customHeight="false" outlineLevel="0" collapsed="false">
      <c r="A624" s="1" t="n">
        <v>623</v>
      </c>
      <c r="B624" s="31" t="s">
        <v>1986</v>
      </c>
      <c r="C624" s="1" t="s">
        <v>31</v>
      </c>
      <c r="D624" s="1" t="s">
        <v>20</v>
      </c>
      <c r="E624" s="1" t="s">
        <v>22</v>
      </c>
      <c r="F624" s="1"/>
      <c r="G624" s="1"/>
      <c r="H624" s="1"/>
      <c r="I624" s="1"/>
      <c r="J624" s="1" t="n">
        <v>1733.7</v>
      </c>
      <c r="K624" s="1" t="n">
        <v>1733.4</v>
      </c>
      <c r="L624" s="33"/>
      <c r="M624" s="1"/>
      <c r="N624" s="1"/>
      <c r="O624" s="1"/>
      <c r="P624" s="1"/>
      <c r="Q624" s="1"/>
      <c r="R624" s="1"/>
      <c r="S624" s="1"/>
      <c r="T624" s="1"/>
      <c r="U624" s="1"/>
      <c r="V624" s="1" t="n">
        <v>1733.7</v>
      </c>
      <c r="W624" s="1" t="n">
        <v>1733.4</v>
      </c>
    </row>
    <row r="625" customFormat="false" ht="15" hidden="false" customHeight="false" outlineLevel="0" collapsed="false">
      <c r="A625" s="1" t="n">
        <v>624</v>
      </c>
      <c r="B625" s="31" t="s">
        <v>1986</v>
      </c>
      <c r="C625" s="1" t="s">
        <v>30</v>
      </c>
      <c r="D625" s="1" t="s">
        <v>117</v>
      </c>
      <c r="E625" s="1" t="s">
        <v>18</v>
      </c>
      <c r="F625" s="1"/>
      <c r="G625" s="1"/>
      <c r="H625" s="1"/>
      <c r="I625" s="1"/>
      <c r="J625" s="1" t="n">
        <v>1475.5</v>
      </c>
      <c r="K625" s="1" t="n">
        <v>1781.5</v>
      </c>
      <c r="L625" s="33"/>
      <c r="M625" s="1"/>
      <c r="N625" s="1"/>
      <c r="O625" s="1"/>
      <c r="P625" s="1"/>
      <c r="Q625" s="1"/>
      <c r="R625" s="1"/>
      <c r="S625" s="1"/>
      <c r="T625" s="1"/>
      <c r="U625" s="1"/>
      <c r="V625" s="1" t="n">
        <v>1475.5</v>
      </c>
      <c r="W625" s="1" t="n">
        <v>1781.5</v>
      </c>
    </row>
    <row r="626" customFormat="false" ht="15" hidden="false" customHeight="false" outlineLevel="0" collapsed="false">
      <c r="A626" s="1" t="n">
        <v>625</v>
      </c>
      <c r="B626" s="31" t="s">
        <v>1986</v>
      </c>
      <c r="C626" s="1" t="s">
        <v>30</v>
      </c>
      <c r="D626" s="1" t="s">
        <v>166</v>
      </c>
      <c r="E626" s="1" t="s">
        <v>181</v>
      </c>
      <c r="F626" s="1"/>
      <c r="G626" s="1"/>
      <c r="H626" s="1"/>
      <c r="I626" s="1"/>
      <c r="J626" s="1" t="n">
        <v>1508.7</v>
      </c>
      <c r="K626" s="1" t="n">
        <v>1718.3</v>
      </c>
      <c r="L626" s="33"/>
      <c r="M626" s="1"/>
      <c r="N626" s="1"/>
      <c r="O626" s="1"/>
      <c r="P626" s="1"/>
      <c r="Q626" s="1"/>
      <c r="R626" s="1"/>
      <c r="S626" s="1"/>
      <c r="T626" s="1"/>
      <c r="U626" s="1"/>
      <c r="V626" s="1" t="n">
        <v>1508.7</v>
      </c>
      <c r="W626" s="1" t="n">
        <v>1718.3</v>
      </c>
    </row>
    <row r="627" customFormat="false" ht="15" hidden="false" customHeight="false" outlineLevel="0" collapsed="false">
      <c r="A627" s="1" t="n">
        <v>626</v>
      </c>
      <c r="B627" s="31" t="s">
        <v>1986</v>
      </c>
      <c r="C627" s="1" t="s">
        <v>30</v>
      </c>
      <c r="D627" s="1" t="s">
        <v>182</v>
      </c>
      <c r="E627" s="1" t="s">
        <v>200</v>
      </c>
      <c r="F627" s="1"/>
      <c r="G627" s="1"/>
      <c r="H627" s="1"/>
      <c r="I627" s="1"/>
      <c r="J627" s="1" t="n">
        <v>1723.7</v>
      </c>
      <c r="K627" s="1" t="n">
        <v>1421.9</v>
      </c>
      <c r="L627" s="33"/>
      <c r="M627" s="1"/>
      <c r="N627" s="1"/>
      <c r="O627" s="1"/>
      <c r="P627" s="1"/>
      <c r="Q627" s="1"/>
      <c r="R627" s="1"/>
      <c r="S627" s="1"/>
      <c r="T627" s="1"/>
      <c r="U627" s="1"/>
      <c r="V627" s="1" t="n">
        <v>1723.7</v>
      </c>
      <c r="W627" s="1" t="n">
        <v>1421.9</v>
      </c>
    </row>
    <row r="628" customFormat="false" ht="15" hidden="false" customHeight="false" outlineLevel="0" collapsed="false">
      <c r="A628" s="1" t="n">
        <v>627</v>
      </c>
      <c r="B628" s="31" t="s">
        <v>1986</v>
      </c>
      <c r="C628" s="1" t="s">
        <v>30</v>
      </c>
      <c r="D628" s="1" t="s">
        <v>167</v>
      </c>
      <c r="E628" s="1" t="s">
        <v>151</v>
      </c>
      <c r="F628" s="1"/>
      <c r="G628" s="1"/>
      <c r="H628" s="1"/>
      <c r="I628" s="1"/>
      <c r="J628" s="1" t="n">
        <v>1556.6</v>
      </c>
      <c r="K628" s="1" t="n">
        <v>1569.6</v>
      </c>
      <c r="L628" s="33"/>
      <c r="M628" s="1"/>
      <c r="N628" s="1"/>
      <c r="O628" s="1"/>
      <c r="P628" s="1"/>
      <c r="Q628" s="1"/>
      <c r="R628" s="1"/>
      <c r="S628" s="1"/>
      <c r="T628" s="1"/>
      <c r="U628" s="1"/>
      <c r="V628" s="1" t="n">
        <v>1556.6</v>
      </c>
      <c r="W628" s="1" t="n">
        <v>1569.6</v>
      </c>
    </row>
    <row r="629" customFormat="false" ht="15" hidden="false" customHeight="false" outlineLevel="0" collapsed="false">
      <c r="A629" s="1" t="n">
        <v>628</v>
      </c>
      <c r="B629" s="31" t="s">
        <v>1986</v>
      </c>
      <c r="C629" s="1" t="s">
        <v>31</v>
      </c>
      <c r="D629" s="1" t="s">
        <v>213</v>
      </c>
      <c r="E629" s="1" t="s">
        <v>19</v>
      </c>
      <c r="F629" s="1"/>
      <c r="G629" s="1"/>
      <c r="H629" s="1"/>
      <c r="I629" s="1"/>
      <c r="J629" s="1" t="n">
        <v>1404</v>
      </c>
      <c r="K629" s="1" t="n">
        <v>1733.9</v>
      </c>
      <c r="L629" s="33"/>
      <c r="M629" s="1"/>
      <c r="N629" s="1"/>
      <c r="O629" s="1"/>
      <c r="P629" s="1"/>
      <c r="Q629" s="1"/>
      <c r="R629" s="1"/>
      <c r="S629" s="1"/>
      <c r="T629" s="1"/>
      <c r="U629" s="1"/>
      <c r="V629" s="1" t="n">
        <v>1404</v>
      </c>
      <c r="W629" s="1" t="n">
        <v>1733.9</v>
      </c>
    </row>
    <row r="630" customFormat="false" ht="15" hidden="false" customHeight="false" outlineLevel="0" collapsed="false">
      <c r="A630" s="1" t="n">
        <v>629</v>
      </c>
      <c r="B630" s="31" t="s">
        <v>1986</v>
      </c>
      <c r="C630" s="1" t="s">
        <v>30</v>
      </c>
      <c r="D630" s="1" t="s">
        <v>173</v>
      </c>
      <c r="E630" s="1" t="s">
        <v>141</v>
      </c>
      <c r="F630" s="1"/>
      <c r="G630" s="1"/>
      <c r="H630" s="1"/>
      <c r="I630" s="1"/>
      <c r="J630" s="1" t="n">
        <v>1515.9</v>
      </c>
      <c r="K630" s="1" t="n">
        <v>1599.7</v>
      </c>
      <c r="L630" s="33"/>
      <c r="M630" s="1"/>
      <c r="N630" s="1"/>
      <c r="O630" s="1"/>
      <c r="P630" s="1"/>
      <c r="Q630" s="1"/>
      <c r="R630" s="1"/>
      <c r="S630" s="1"/>
      <c r="T630" s="1"/>
      <c r="U630" s="1"/>
      <c r="V630" s="1" t="n">
        <v>1515.9</v>
      </c>
      <c r="W630" s="1" t="n">
        <v>1599.7</v>
      </c>
    </row>
    <row r="631" customFormat="false" ht="15" hidden="false" customHeight="false" outlineLevel="0" collapsed="false">
      <c r="A631" s="1" t="n">
        <v>630</v>
      </c>
      <c r="B631" s="31" t="s">
        <v>1986</v>
      </c>
      <c r="C631" s="1" t="s">
        <v>30</v>
      </c>
      <c r="D631" s="1" t="s">
        <v>203</v>
      </c>
      <c r="E631" s="1" t="s">
        <v>114</v>
      </c>
      <c r="F631" s="1"/>
      <c r="G631" s="1"/>
      <c r="H631" s="1"/>
      <c r="I631" s="1"/>
      <c r="J631" s="1" t="n">
        <v>1451.4</v>
      </c>
      <c r="K631" s="1" t="n">
        <v>1656.7</v>
      </c>
      <c r="L631" s="33"/>
      <c r="M631" s="1"/>
      <c r="N631" s="1"/>
      <c r="O631" s="1"/>
      <c r="P631" s="1"/>
      <c r="Q631" s="1"/>
      <c r="R631" s="1"/>
      <c r="S631" s="1"/>
      <c r="T631" s="1"/>
      <c r="U631" s="1"/>
      <c r="V631" s="1" t="n">
        <v>1451.4</v>
      </c>
      <c r="W631" s="1" t="n">
        <v>1656.7</v>
      </c>
    </row>
    <row r="632" customFormat="false" ht="15" hidden="false" customHeight="false" outlineLevel="0" collapsed="false">
      <c r="A632" s="1" t="n">
        <v>631</v>
      </c>
      <c r="B632" s="31" t="s">
        <v>1986</v>
      </c>
      <c r="C632" s="1" t="s">
        <v>30</v>
      </c>
      <c r="D632" s="1" t="s">
        <v>115</v>
      </c>
      <c r="E632" s="1" t="s">
        <v>208</v>
      </c>
      <c r="F632" s="1"/>
      <c r="G632" s="1"/>
      <c r="H632" s="1"/>
      <c r="I632" s="1"/>
      <c r="J632" s="1" t="n">
        <v>1550.5</v>
      </c>
      <c r="K632" s="1" t="n">
        <v>1474.1</v>
      </c>
      <c r="L632" s="33"/>
      <c r="M632" s="1"/>
      <c r="N632" s="1"/>
      <c r="O632" s="1"/>
      <c r="P632" s="1"/>
      <c r="Q632" s="1"/>
      <c r="R632" s="1"/>
      <c r="S632" s="1"/>
      <c r="T632" s="1"/>
      <c r="U632" s="1"/>
      <c r="V632" s="1" t="n">
        <v>1550.5</v>
      </c>
      <c r="W632" s="1" t="n">
        <v>1474.1</v>
      </c>
    </row>
    <row r="633" customFormat="false" ht="15" hidden="false" customHeight="false" outlineLevel="0" collapsed="false">
      <c r="A633" s="1" t="n">
        <v>632</v>
      </c>
      <c r="B633" s="31" t="s">
        <v>1986</v>
      </c>
      <c r="C633" s="1" t="s">
        <v>30</v>
      </c>
      <c r="D633" s="1" t="s">
        <v>118</v>
      </c>
      <c r="E633" s="1" t="s">
        <v>176</v>
      </c>
      <c r="F633" s="1"/>
      <c r="G633" s="1"/>
      <c r="H633" s="1"/>
      <c r="I633" s="1"/>
      <c r="J633" s="1" t="n">
        <v>1559.9</v>
      </c>
      <c r="K633" s="1" t="n">
        <v>1594</v>
      </c>
      <c r="L633" s="33"/>
      <c r="M633" s="1"/>
      <c r="N633" s="1"/>
      <c r="O633" s="1"/>
      <c r="P633" s="1"/>
      <c r="Q633" s="1"/>
      <c r="R633" s="1"/>
      <c r="S633" s="1"/>
      <c r="T633" s="1"/>
      <c r="U633" s="1"/>
      <c r="V633" s="1" t="n">
        <v>1559.9</v>
      </c>
      <c r="W633" s="1" t="n">
        <v>1594</v>
      </c>
    </row>
    <row r="634" customFormat="false" ht="15" hidden="false" customHeight="false" outlineLevel="0" collapsed="false">
      <c r="A634" s="1" t="n">
        <v>633</v>
      </c>
      <c r="B634" s="31" t="s">
        <v>1986</v>
      </c>
      <c r="C634" s="1" t="s">
        <v>30</v>
      </c>
      <c r="D634" s="1" t="s">
        <v>16</v>
      </c>
      <c r="E634" s="1" t="s">
        <v>119</v>
      </c>
      <c r="F634" s="1"/>
      <c r="G634" s="1"/>
      <c r="H634" s="1"/>
      <c r="I634" s="1"/>
      <c r="J634" s="1" t="n">
        <v>1837.9</v>
      </c>
      <c r="K634" s="1" t="n">
        <v>1552.4</v>
      </c>
      <c r="L634" s="33"/>
      <c r="M634" s="1"/>
      <c r="N634" s="1"/>
      <c r="O634" s="1"/>
      <c r="P634" s="1"/>
      <c r="Q634" s="1"/>
      <c r="R634" s="1"/>
      <c r="S634" s="1"/>
      <c r="T634" s="1"/>
      <c r="U634" s="1"/>
      <c r="V634" s="1" t="n">
        <v>1837.9</v>
      </c>
      <c r="W634" s="1" t="n">
        <v>1552.4</v>
      </c>
    </row>
    <row r="635" customFormat="false" ht="15" hidden="false" customHeight="false" outlineLevel="0" collapsed="false">
      <c r="A635" s="1" t="n">
        <v>634</v>
      </c>
      <c r="B635" s="31" t="s">
        <v>1986</v>
      </c>
      <c r="C635" s="1" t="s">
        <v>30</v>
      </c>
      <c r="D635" s="1" t="s">
        <v>124</v>
      </c>
      <c r="E635" s="1" t="s">
        <v>116</v>
      </c>
      <c r="F635" s="1"/>
      <c r="G635" s="1"/>
      <c r="H635" s="1"/>
      <c r="I635" s="1"/>
      <c r="J635" s="1" t="n">
        <v>1555.1</v>
      </c>
      <c r="K635" s="1" t="n">
        <v>1642.8</v>
      </c>
      <c r="L635" s="33"/>
      <c r="M635" s="1"/>
      <c r="N635" s="1"/>
      <c r="O635" s="1"/>
      <c r="P635" s="1"/>
      <c r="Q635" s="1"/>
      <c r="R635" s="1"/>
      <c r="S635" s="1"/>
      <c r="T635" s="1"/>
      <c r="U635" s="1"/>
      <c r="V635" s="1" t="n">
        <v>1555.1</v>
      </c>
      <c r="W635" s="1" t="n">
        <v>1642.8</v>
      </c>
    </row>
    <row r="636" customFormat="false" ht="15" hidden="false" customHeight="false" outlineLevel="0" collapsed="false">
      <c r="A636" s="1" t="n">
        <v>635</v>
      </c>
      <c r="B636" s="31" t="s">
        <v>1987</v>
      </c>
      <c r="C636" s="1" t="s">
        <v>29</v>
      </c>
      <c r="D636" s="1" t="s">
        <v>201</v>
      </c>
      <c r="E636" s="1" t="s">
        <v>153</v>
      </c>
      <c r="F636" s="1"/>
      <c r="G636" s="1"/>
      <c r="H636" s="1"/>
      <c r="I636" s="1"/>
      <c r="J636" s="1" t="n">
        <v>1410.7</v>
      </c>
      <c r="K636" s="1" t="n">
        <v>1686.3</v>
      </c>
      <c r="L636" s="33"/>
      <c r="M636" s="1"/>
      <c r="N636" s="1"/>
      <c r="O636" s="1"/>
      <c r="P636" s="1"/>
      <c r="Q636" s="1"/>
      <c r="R636" s="1"/>
      <c r="S636" s="1"/>
      <c r="T636" s="1"/>
      <c r="U636" s="1"/>
      <c r="V636" s="1" t="n">
        <v>1410.7</v>
      </c>
      <c r="W636" s="1" t="n">
        <v>1686.3</v>
      </c>
    </row>
    <row r="637" customFormat="false" ht="15" hidden="false" customHeight="false" outlineLevel="0" collapsed="false">
      <c r="A637" s="1" t="n">
        <v>636</v>
      </c>
      <c r="B637" s="31" t="s">
        <v>1987</v>
      </c>
      <c r="C637" s="1" t="s">
        <v>29</v>
      </c>
      <c r="D637" s="1" t="s">
        <v>129</v>
      </c>
      <c r="E637" s="1" t="s">
        <v>138</v>
      </c>
      <c r="F637" s="1"/>
      <c r="G637" s="1"/>
      <c r="H637" s="1"/>
      <c r="I637" s="1"/>
      <c r="J637" s="1" t="n">
        <v>1663.3</v>
      </c>
      <c r="K637" s="1" t="n">
        <v>1645.6</v>
      </c>
      <c r="L637" s="33"/>
      <c r="M637" s="1"/>
      <c r="N637" s="1"/>
      <c r="O637" s="1"/>
      <c r="P637" s="1"/>
      <c r="Q637" s="1"/>
      <c r="R637" s="1"/>
      <c r="S637" s="1"/>
      <c r="T637" s="1"/>
      <c r="U637" s="1"/>
      <c r="V637" s="1" t="n">
        <v>1663.3</v>
      </c>
      <c r="W637" s="1" t="n">
        <v>1645.6</v>
      </c>
    </row>
    <row r="638" customFormat="false" ht="15" hidden="false" customHeight="false" outlineLevel="0" collapsed="false">
      <c r="A638" s="1" t="n">
        <v>637</v>
      </c>
      <c r="B638" s="31" t="s">
        <v>1987</v>
      </c>
      <c r="C638" s="1" t="s">
        <v>29</v>
      </c>
      <c r="D638" s="1" t="s">
        <v>130</v>
      </c>
      <c r="E638" s="1" t="s">
        <v>152</v>
      </c>
      <c r="F638" s="1"/>
      <c r="G638" s="1"/>
      <c r="H638" s="1"/>
      <c r="I638" s="1"/>
      <c r="J638" s="1" t="n">
        <v>1746.3</v>
      </c>
      <c r="K638" s="1" t="n">
        <v>1600.3</v>
      </c>
      <c r="L638" s="33"/>
      <c r="M638" s="1"/>
      <c r="N638" s="1"/>
      <c r="O638" s="1"/>
      <c r="P638" s="1"/>
      <c r="Q638" s="1"/>
      <c r="R638" s="1"/>
      <c r="S638" s="1"/>
      <c r="T638" s="1"/>
      <c r="U638" s="1"/>
      <c r="V638" s="1" t="n">
        <v>1746.3</v>
      </c>
      <c r="W638" s="1" t="n">
        <v>1600.3</v>
      </c>
    </row>
    <row r="639" customFormat="false" ht="15" hidden="false" customHeight="false" outlineLevel="0" collapsed="false">
      <c r="A639" s="1" t="n">
        <v>638</v>
      </c>
      <c r="B639" s="31" t="s">
        <v>1987</v>
      </c>
      <c r="C639" s="1" t="s">
        <v>29</v>
      </c>
      <c r="D639" s="1" t="s">
        <v>121</v>
      </c>
      <c r="E639" s="1" t="s">
        <v>137</v>
      </c>
      <c r="F639" s="1"/>
      <c r="G639" s="1"/>
      <c r="H639" s="1"/>
      <c r="I639" s="1"/>
      <c r="J639" s="1" t="n">
        <v>1562.5</v>
      </c>
      <c r="K639" s="1" t="n">
        <v>1529.1</v>
      </c>
      <c r="L639" s="33"/>
      <c r="M639" s="1"/>
      <c r="N639" s="1"/>
      <c r="O639" s="1"/>
      <c r="P639" s="1"/>
      <c r="Q639" s="1"/>
      <c r="R639" s="1"/>
      <c r="S639" s="1"/>
      <c r="T639" s="1"/>
      <c r="U639" s="1"/>
      <c r="V639" s="1" t="n">
        <v>1562.5</v>
      </c>
      <c r="W639" s="1" t="n">
        <v>1529.1</v>
      </c>
    </row>
    <row r="640" customFormat="false" ht="15" hidden="false" customHeight="false" outlineLevel="0" collapsed="false">
      <c r="A640" s="1" t="n">
        <v>639</v>
      </c>
      <c r="B640" s="31" t="s">
        <v>1987</v>
      </c>
      <c r="C640" s="1" t="s">
        <v>29</v>
      </c>
      <c r="D640" s="1" t="s">
        <v>131</v>
      </c>
      <c r="E640" s="1" t="s">
        <v>126</v>
      </c>
      <c r="F640" s="1"/>
      <c r="G640" s="1"/>
      <c r="H640" s="1"/>
      <c r="I640" s="1"/>
      <c r="J640" s="1" t="n">
        <v>1518.3</v>
      </c>
      <c r="K640" s="1" t="n">
        <v>1566.6</v>
      </c>
      <c r="L640" s="33"/>
      <c r="M640" s="1"/>
      <c r="N640" s="1"/>
      <c r="O640" s="1"/>
      <c r="P640" s="1"/>
      <c r="Q640" s="1"/>
      <c r="R640" s="1"/>
      <c r="S640" s="1"/>
      <c r="T640" s="1"/>
      <c r="U640" s="1"/>
      <c r="V640" s="1" t="n">
        <v>1518.3</v>
      </c>
      <c r="W640" s="1" t="n">
        <v>1566.6</v>
      </c>
    </row>
    <row r="641" customFormat="false" ht="15" hidden="false" customHeight="false" outlineLevel="0" collapsed="false">
      <c r="A641" s="1" t="n">
        <v>640</v>
      </c>
      <c r="B641" s="31" t="s">
        <v>1987</v>
      </c>
      <c r="C641" s="1" t="s">
        <v>29</v>
      </c>
      <c r="D641" s="1" t="s">
        <v>132</v>
      </c>
      <c r="E641" s="1" t="s">
        <v>180</v>
      </c>
      <c r="F641" s="1"/>
      <c r="G641" s="1"/>
      <c r="H641" s="1"/>
      <c r="I641" s="1"/>
      <c r="J641" s="1" t="n">
        <v>1647.5</v>
      </c>
      <c r="K641" s="1" t="n">
        <v>1594.7</v>
      </c>
      <c r="L641" s="33"/>
      <c r="M641" s="1"/>
      <c r="N641" s="1"/>
      <c r="O641" s="1"/>
      <c r="P641" s="1"/>
      <c r="Q641" s="1"/>
      <c r="R641" s="1"/>
      <c r="S641" s="1"/>
      <c r="T641" s="1"/>
      <c r="U641" s="1"/>
      <c r="V641" s="1" t="n">
        <v>1647.5</v>
      </c>
      <c r="W641" s="1" t="n">
        <v>1594.7</v>
      </c>
    </row>
    <row r="642" customFormat="false" ht="15" hidden="false" customHeight="false" outlineLevel="0" collapsed="false">
      <c r="A642" s="1" t="n">
        <v>641</v>
      </c>
      <c r="B642" s="31" t="s">
        <v>1987</v>
      </c>
      <c r="C642" s="1" t="s">
        <v>29</v>
      </c>
      <c r="D642" s="1" t="s">
        <v>122</v>
      </c>
      <c r="E642" s="1" t="s">
        <v>23</v>
      </c>
      <c r="F642" s="1"/>
      <c r="G642" s="1"/>
      <c r="H642" s="1"/>
      <c r="I642" s="1"/>
      <c r="J642" s="1" t="n">
        <v>1580.7</v>
      </c>
      <c r="K642" s="1" t="n">
        <v>1722.1</v>
      </c>
      <c r="L642" s="33"/>
      <c r="M642" s="1"/>
      <c r="N642" s="1"/>
      <c r="O642" s="1"/>
      <c r="P642" s="1"/>
      <c r="Q642" s="1"/>
      <c r="R642" s="1"/>
      <c r="S642" s="1"/>
      <c r="T642" s="1"/>
      <c r="U642" s="1"/>
      <c r="V642" s="1" t="n">
        <v>1580.7</v>
      </c>
      <c r="W642" s="1" t="n">
        <v>1722.1</v>
      </c>
    </row>
    <row r="643" customFormat="false" ht="15" hidden="false" customHeight="false" outlineLevel="0" collapsed="false">
      <c r="A643" s="1" t="n">
        <v>642</v>
      </c>
      <c r="B643" s="31" t="s">
        <v>1987</v>
      </c>
      <c r="C643" s="1" t="s">
        <v>29</v>
      </c>
      <c r="D643" s="1" t="s">
        <v>21</v>
      </c>
      <c r="E643" s="1" t="s">
        <v>202</v>
      </c>
      <c r="F643" s="1"/>
      <c r="G643" s="1"/>
      <c r="H643" s="1"/>
      <c r="I643" s="1"/>
      <c r="J643" s="1" t="n">
        <v>1732.5</v>
      </c>
      <c r="K643" s="1" t="n">
        <v>1482.9</v>
      </c>
      <c r="L643" s="33"/>
      <c r="M643" s="1"/>
      <c r="N643" s="1"/>
      <c r="O643" s="1"/>
      <c r="P643" s="1"/>
      <c r="Q643" s="1"/>
      <c r="R643" s="1"/>
      <c r="S643" s="1"/>
      <c r="T643" s="1"/>
      <c r="U643" s="1"/>
      <c r="V643" s="1" t="n">
        <v>1732.5</v>
      </c>
      <c r="W643" s="1" t="n">
        <v>1482.9</v>
      </c>
    </row>
    <row r="644" customFormat="false" ht="15" hidden="false" customHeight="false" outlineLevel="0" collapsed="false">
      <c r="A644" s="1" t="n">
        <v>643</v>
      </c>
      <c r="B644" s="31" t="s">
        <v>1987</v>
      </c>
      <c r="C644" s="1" t="s">
        <v>29</v>
      </c>
      <c r="D644" s="1" t="s">
        <v>127</v>
      </c>
      <c r="E644" s="1" t="s">
        <v>128</v>
      </c>
      <c r="F644" s="1"/>
      <c r="G644" s="1"/>
      <c r="H644" s="1"/>
      <c r="I644" s="1"/>
      <c r="J644" s="1" t="n">
        <v>1653.9</v>
      </c>
      <c r="K644" s="1" t="n">
        <v>1623.4</v>
      </c>
      <c r="L644" s="33"/>
      <c r="M644" s="1"/>
      <c r="N644" s="1"/>
      <c r="O644" s="1"/>
      <c r="P644" s="1"/>
      <c r="Q644" s="1"/>
      <c r="R644" s="1"/>
      <c r="S644" s="1"/>
      <c r="T644" s="1"/>
      <c r="U644" s="1"/>
      <c r="V644" s="1" t="n">
        <v>1653.9</v>
      </c>
      <c r="W644" s="1" t="n">
        <v>1623.4</v>
      </c>
    </row>
    <row r="645" customFormat="false" ht="15" hidden="false" customHeight="false" outlineLevel="0" collapsed="false">
      <c r="A645" s="1" t="n">
        <v>644</v>
      </c>
      <c r="B645" s="31" t="s">
        <v>1987</v>
      </c>
      <c r="C645" s="1" t="s">
        <v>29</v>
      </c>
      <c r="D645" s="1" t="s">
        <v>207</v>
      </c>
      <c r="E645" s="1" t="s">
        <v>162</v>
      </c>
      <c r="F645" s="1"/>
      <c r="G645" s="1"/>
      <c r="H645" s="1"/>
      <c r="I645" s="1"/>
      <c r="J645" s="1" t="n">
        <v>1461.1</v>
      </c>
      <c r="K645" s="1" t="n">
        <v>1676.6</v>
      </c>
      <c r="L645" s="33"/>
      <c r="M645" s="1"/>
      <c r="N645" s="1"/>
      <c r="O645" s="1"/>
      <c r="P645" s="1"/>
      <c r="Q645" s="1"/>
      <c r="R645" s="1"/>
      <c r="S645" s="1"/>
      <c r="T645" s="1"/>
      <c r="U645" s="1"/>
      <c r="V645" s="1" t="n">
        <v>1461.1</v>
      </c>
      <c r="W645" s="1" t="n">
        <v>1676.6</v>
      </c>
    </row>
    <row r="646" customFormat="false" ht="15" hidden="false" customHeight="false" outlineLevel="0" collapsed="false">
      <c r="A646" s="1" t="n">
        <v>645</v>
      </c>
      <c r="B646" s="31" t="s">
        <v>1988</v>
      </c>
      <c r="C646" s="1" t="s">
        <v>33</v>
      </c>
      <c r="D646" s="1" t="s">
        <v>134</v>
      </c>
      <c r="E646" s="1" t="s">
        <v>149</v>
      </c>
      <c r="F646" s="1"/>
      <c r="G646" s="1"/>
      <c r="H646" s="1"/>
      <c r="I646" s="1"/>
      <c r="J646" s="1" t="n">
        <v>1588.1</v>
      </c>
      <c r="K646" s="1" t="n">
        <v>1642.4</v>
      </c>
      <c r="L646" s="33"/>
      <c r="M646" s="1"/>
      <c r="N646" s="1"/>
      <c r="O646" s="1"/>
      <c r="P646" s="1"/>
      <c r="Q646" s="1"/>
      <c r="R646" s="1"/>
      <c r="S646" s="1"/>
      <c r="T646" s="1"/>
      <c r="U646" s="1"/>
      <c r="V646" s="1" t="n">
        <v>1588.1</v>
      </c>
      <c r="W646" s="1" t="n">
        <v>1642.4</v>
      </c>
    </row>
    <row r="647" customFormat="false" ht="15" hidden="false" customHeight="false" outlineLevel="0" collapsed="false">
      <c r="A647" s="1" t="n">
        <v>646</v>
      </c>
      <c r="B647" s="31" t="s">
        <v>1989</v>
      </c>
      <c r="C647" s="1" t="s">
        <v>33</v>
      </c>
      <c r="D647" s="1" t="s">
        <v>144</v>
      </c>
      <c r="E647" s="1" t="s">
        <v>135</v>
      </c>
      <c r="F647" s="1"/>
      <c r="G647" s="1"/>
      <c r="H647" s="1"/>
      <c r="I647" s="1"/>
      <c r="J647" s="1" t="n">
        <v>1642</v>
      </c>
      <c r="K647" s="1" t="n">
        <v>1708.2</v>
      </c>
      <c r="L647" s="33"/>
      <c r="M647" s="1"/>
      <c r="N647" s="1"/>
      <c r="O647" s="1"/>
      <c r="P647" s="1"/>
      <c r="Q647" s="1"/>
      <c r="R647" s="1"/>
      <c r="S647" s="1"/>
      <c r="T647" s="1"/>
      <c r="U647" s="1"/>
      <c r="V647" s="1" t="n">
        <v>1642</v>
      </c>
      <c r="W647" s="1" t="n">
        <v>1708.2</v>
      </c>
    </row>
    <row r="648" customFormat="false" ht="15" hidden="false" customHeight="false" outlineLevel="0" collapsed="false">
      <c r="A648" s="1" t="n">
        <v>647</v>
      </c>
      <c r="B648" s="31" t="s">
        <v>1990</v>
      </c>
      <c r="C648" s="1" t="s">
        <v>29</v>
      </c>
      <c r="D648" s="1" t="s">
        <v>23</v>
      </c>
      <c r="E648" s="1" t="s">
        <v>202</v>
      </c>
      <c r="F648" s="1"/>
      <c r="G648" s="1"/>
      <c r="H648" s="1"/>
      <c r="I648" s="1"/>
      <c r="J648" s="1" t="n">
        <v>1722.1</v>
      </c>
      <c r="K648" s="1" t="n">
        <v>1482.9</v>
      </c>
      <c r="L648" s="33"/>
      <c r="M648" s="1"/>
      <c r="N648" s="1"/>
      <c r="O648" s="1"/>
      <c r="P648" s="1"/>
      <c r="Q648" s="1"/>
      <c r="R648" s="1"/>
      <c r="S648" s="1"/>
      <c r="T648" s="1"/>
      <c r="U648" s="1"/>
      <c r="V648" s="1" t="n">
        <v>1722.1</v>
      </c>
      <c r="W648" s="1" t="n">
        <v>1482.9</v>
      </c>
    </row>
    <row r="649" customFormat="false" ht="15" hidden="false" customHeight="false" outlineLevel="0" collapsed="false">
      <c r="A649" s="1" t="n">
        <v>648</v>
      </c>
      <c r="B649" s="31" t="s">
        <v>1990</v>
      </c>
      <c r="C649" s="1" t="s">
        <v>29</v>
      </c>
      <c r="D649" s="1" t="s">
        <v>131</v>
      </c>
      <c r="E649" s="1" t="s">
        <v>121</v>
      </c>
      <c r="F649" s="1"/>
      <c r="G649" s="1"/>
      <c r="H649" s="1"/>
      <c r="I649" s="1"/>
      <c r="J649" s="1" t="n">
        <v>1518.3</v>
      </c>
      <c r="K649" s="1" t="n">
        <v>1562.5</v>
      </c>
      <c r="L649" s="33"/>
      <c r="M649" s="1"/>
      <c r="N649" s="1"/>
      <c r="O649" s="1"/>
      <c r="P649" s="1"/>
      <c r="Q649" s="1"/>
      <c r="R649" s="1"/>
      <c r="S649" s="1"/>
      <c r="T649" s="1"/>
      <c r="U649" s="1"/>
      <c r="V649" s="1" t="n">
        <v>1518.3</v>
      </c>
      <c r="W649" s="1" t="n">
        <v>1562.5</v>
      </c>
    </row>
    <row r="650" customFormat="false" ht="15" hidden="false" customHeight="false" outlineLevel="0" collapsed="false">
      <c r="A650" s="1" t="n">
        <v>649</v>
      </c>
      <c r="B650" s="31" t="s">
        <v>1990</v>
      </c>
      <c r="C650" s="1" t="s">
        <v>29</v>
      </c>
      <c r="D650" s="1" t="s">
        <v>122</v>
      </c>
      <c r="E650" s="1" t="s">
        <v>153</v>
      </c>
      <c r="F650" s="1"/>
      <c r="G650" s="1"/>
      <c r="H650" s="1"/>
      <c r="I650" s="1"/>
      <c r="J650" s="1" t="n">
        <v>1580.7</v>
      </c>
      <c r="K650" s="1" t="n">
        <v>1686.3</v>
      </c>
      <c r="L650" s="33"/>
      <c r="M650" s="1"/>
      <c r="N650" s="1"/>
      <c r="O650" s="1"/>
      <c r="P650" s="1"/>
      <c r="Q650" s="1"/>
      <c r="R650" s="1"/>
      <c r="S650" s="1"/>
      <c r="T650" s="1"/>
      <c r="U650" s="1"/>
      <c r="V650" s="1" t="n">
        <v>1580.7</v>
      </c>
      <c r="W650" s="1" t="n">
        <v>1686.3</v>
      </c>
    </row>
    <row r="651" customFormat="false" ht="15" hidden="false" customHeight="false" outlineLevel="0" collapsed="false">
      <c r="A651" s="1" t="n">
        <v>650</v>
      </c>
      <c r="B651" s="31" t="s">
        <v>1990</v>
      </c>
      <c r="C651" s="1" t="s">
        <v>29</v>
      </c>
      <c r="D651" s="1" t="s">
        <v>128</v>
      </c>
      <c r="E651" s="1" t="s">
        <v>126</v>
      </c>
      <c r="F651" s="1"/>
      <c r="G651" s="1"/>
      <c r="H651" s="1"/>
      <c r="I651" s="1"/>
      <c r="J651" s="1" t="n">
        <v>1623.4</v>
      </c>
      <c r="K651" s="1" t="n">
        <v>1566.6</v>
      </c>
      <c r="L651" s="33"/>
      <c r="M651" s="1"/>
      <c r="N651" s="1"/>
      <c r="O651" s="1"/>
      <c r="P651" s="1"/>
      <c r="Q651" s="1"/>
      <c r="R651" s="1"/>
      <c r="S651" s="1"/>
      <c r="T651" s="1"/>
      <c r="U651" s="1"/>
      <c r="V651" s="1" t="n">
        <v>1623.4</v>
      </c>
      <c r="W651" s="1" t="n">
        <v>1566.6</v>
      </c>
    </row>
    <row r="652" customFormat="false" ht="15" hidden="false" customHeight="false" outlineLevel="0" collapsed="false">
      <c r="A652" s="1" t="n">
        <v>651</v>
      </c>
      <c r="B652" s="31" t="s">
        <v>1990</v>
      </c>
      <c r="C652" s="1" t="s">
        <v>29</v>
      </c>
      <c r="D652" s="1" t="s">
        <v>129</v>
      </c>
      <c r="E652" s="1" t="s">
        <v>137</v>
      </c>
      <c r="F652" s="1"/>
      <c r="G652" s="1"/>
      <c r="H652" s="1"/>
      <c r="I652" s="1"/>
      <c r="J652" s="1" t="n">
        <v>1663.3</v>
      </c>
      <c r="K652" s="1" t="n">
        <v>1529.1</v>
      </c>
      <c r="L652" s="33"/>
      <c r="M652" s="1"/>
      <c r="N652" s="1"/>
      <c r="O652" s="1"/>
      <c r="P652" s="1"/>
      <c r="Q652" s="1"/>
      <c r="R652" s="1"/>
      <c r="S652" s="1"/>
      <c r="T652" s="1"/>
      <c r="U652" s="1"/>
      <c r="V652" s="1" t="n">
        <v>1663.3</v>
      </c>
      <c r="W652" s="1" t="n">
        <v>1529.1</v>
      </c>
    </row>
    <row r="653" customFormat="false" ht="15" hidden="false" customHeight="false" outlineLevel="0" collapsed="false">
      <c r="A653" s="1" t="n">
        <v>652</v>
      </c>
      <c r="B653" s="31" t="s">
        <v>1990</v>
      </c>
      <c r="C653" s="1" t="s">
        <v>29</v>
      </c>
      <c r="D653" s="1" t="s">
        <v>132</v>
      </c>
      <c r="E653" s="1" t="s">
        <v>201</v>
      </c>
      <c r="F653" s="1"/>
      <c r="G653" s="1"/>
      <c r="H653" s="1"/>
      <c r="I653" s="1"/>
      <c r="J653" s="1" t="n">
        <v>1647.5</v>
      </c>
      <c r="K653" s="1" t="n">
        <v>1410.7</v>
      </c>
      <c r="L653" s="33"/>
      <c r="M653" s="1"/>
      <c r="N653" s="1"/>
      <c r="O653" s="1"/>
      <c r="P653" s="1"/>
      <c r="Q653" s="1"/>
      <c r="R653" s="1"/>
      <c r="S653" s="1"/>
      <c r="T653" s="1"/>
      <c r="U653" s="1"/>
      <c r="V653" s="1" t="n">
        <v>1647.5</v>
      </c>
      <c r="W653" s="1" t="n">
        <v>1410.7</v>
      </c>
    </row>
    <row r="654" customFormat="false" ht="15" hidden="false" customHeight="false" outlineLevel="0" collapsed="false">
      <c r="A654" s="1" t="n">
        <v>653</v>
      </c>
      <c r="B654" s="31" t="s">
        <v>1990</v>
      </c>
      <c r="C654" s="1" t="s">
        <v>29</v>
      </c>
      <c r="D654" s="1" t="s">
        <v>207</v>
      </c>
      <c r="E654" s="1" t="s">
        <v>21</v>
      </c>
      <c r="F654" s="1"/>
      <c r="G654" s="1"/>
      <c r="H654" s="1"/>
      <c r="I654" s="1"/>
      <c r="J654" s="1" t="n">
        <v>1461.1</v>
      </c>
      <c r="K654" s="1" t="n">
        <v>1732.5</v>
      </c>
      <c r="L654" s="33"/>
      <c r="M654" s="1"/>
      <c r="N654" s="1"/>
      <c r="O654" s="1"/>
      <c r="P654" s="1"/>
      <c r="Q654" s="1"/>
      <c r="R654" s="1"/>
      <c r="S654" s="1"/>
      <c r="T654" s="1"/>
      <c r="U654" s="1"/>
      <c r="V654" s="1" t="n">
        <v>1461.1</v>
      </c>
      <c r="W654" s="1" t="n">
        <v>1732.5</v>
      </c>
    </row>
    <row r="655" customFormat="false" ht="15" hidden="false" customHeight="false" outlineLevel="0" collapsed="false">
      <c r="A655" s="1" t="n">
        <v>654</v>
      </c>
      <c r="B655" s="31" t="s">
        <v>1990</v>
      </c>
      <c r="C655" s="1" t="s">
        <v>29</v>
      </c>
      <c r="D655" s="1" t="s">
        <v>138</v>
      </c>
      <c r="E655" s="1" t="s">
        <v>130</v>
      </c>
      <c r="F655" s="1"/>
      <c r="G655" s="1"/>
      <c r="H655" s="1"/>
      <c r="I655" s="1"/>
      <c r="J655" s="1" t="n">
        <v>1645.6</v>
      </c>
      <c r="K655" s="1" t="n">
        <v>1746.3</v>
      </c>
      <c r="L655" s="33"/>
      <c r="M655" s="1"/>
      <c r="N655" s="1"/>
      <c r="O655" s="1"/>
      <c r="P655" s="1"/>
      <c r="Q655" s="1"/>
      <c r="R655" s="1"/>
      <c r="S655" s="1"/>
      <c r="T655" s="1"/>
      <c r="U655" s="1"/>
      <c r="V655" s="1" t="n">
        <v>1645.6</v>
      </c>
      <c r="W655" s="1" t="n">
        <v>1746.3</v>
      </c>
    </row>
    <row r="656" customFormat="false" ht="15" hidden="false" customHeight="false" outlineLevel="0" collapsed="false">
      <c r="A656" s="1" t="n">
        <v>655</v>
      </c>
      <c r="B656" s="31" t="s">
        <v>1990</v>
      </c>
      <c r="C656" s="1" t="s">
        <v>29</v>
      </c>
      <c r="D656" s="1" t="s">
        <v>180</v>
      </c>
      <c r="E656" s="1" t="s">
        <v>152</v>
      </c>
      <c r="F656" s="1"/>
      <c r="G656" s="1"/>
      <c r="H656" s="1"/>
      <c r="I656" s="1"/>
      <c r="J656" s="1" t="n">
        <v>1594.7</v>
      </c>
      <c r="K656" s="1" t="n">
        <v>1600.3</v>
      </c>
      <c r="L656" s="33"/>
      <c r="M656" s="1"/>
      <c r="N656" s="1"/>
      <c r="O656" s="1"/>
      <c r="P656" s="1"/>
      <c r="Q656" s="1"/>
      <c r="R656" s="1"/>
      <c r="S656" s="1"/>
      <c r="T656" s="1"/>
      <c r="U656" s="1"/>
      <c r="V656" s="1" t="n">
        <v>1594.7</v>
      </c>
      <c r="W656" s="1" t="n">
        <v>1600.3</v>
      </c>
    </row>
    <row r="657" customFormat="false" ht="15" hidden="false" customHeight="false" outlineLevel="0" collapsed="false">
      <c r="A657" s="1" t="n">
        <v>656</v>
      </c>
      <c r="B657" s="31" t="s">
        <v>1990</v>
      </c>
      <c r="C657" s="1" t="s">
        <v>29</v>
      </c>
      <c r="D657" s="1" t="s">
        <v>127</v>
      </c>
      <c r="E657" s="1" t="s">
        <v>162</v>
      </c>
      <c r="F657" s="1"/>
      <c r="G657" s="1"/>
      <c r="H657" s="1"/>
      <c r="I657" s="1"/>
      <c r="J657" s="1" t="n">
        <v>1653.9</v>
      </c>
      <c r="K657" s="1" t="n">
        <v>1676.6</v>
      </c>
      <c r="L657" s="33"/>
      <c r="M657" s="1"/>
      <c r="N657" s="1"/>
      <c r="O657" s="1"/>
      <c r="P657" s="1"/>
      <c r="Q657" s="1"/>
      <c r="R657" s="1"/>
      <c r="S657" s="1"/>
      <c r="T657" s="1"/>
      <c r="U657" s="1"/>
      <c r="V657" s="1" t="n">
        <v>1653.9</v>
      </c>
      <c r="W657" s="1" t="n">
        <v>1676.6</v>
      </c>
    </row>
    <row r="658" customFormat="false" ht="15" hidden="false" customHeight="false" outlineLevel="0" collapsed="false">
      <c r="A658" s="1" t="n">
        <v>657</v>
      </c>
      <c r="B658" s="31" t="s">
        <v>1991</v>
      </c>
      <c r="C658" s="1" t="s">
        <v>33</v>
      </c>
      <c r="D658" s="1" t="s">
        <v>159</v>
      </c>
      <c r="E658" s="1" t="s">
        <v>157</v>
      </c>
      <c r="F658" s="1"/>
      <c r="G658" s="1"/>
      <c r="H658" s="1"/>
      <c r="I658" s="1"/>
      <c r="J658" s="1" t="n">
        <v>1534.8</v>
      </c>
      <c r="K658" s="1" t="n">
        <v>1662.1</v>
      </c>
      <c r="L658" s="33"/>
      <c r="M658" s="1"/>
      <c r="N658" s="1"/>
      <c r="O658" s="1"/>
      <c r="P658" s="1"/>
      <c r="Q658" s="1"/>
      <c r="R658" s="1"/>
      <c r="S658" s="1"/>
      <c r="T658" s="1"/>
      <c r="U658" s="1"/>
      <c r="V658" s="1" t="n">
        <v>1534.8</v>
      </c>
      <c r="W658" s="1" t="n">
        <v>1662.1</v>
      </c>
    </row>
    <row r="659" customFormat="false" ht="15" hidden="false" customHeight="false" outlineLevel="0" collapsed="false">
      <c r="A659" s="1" t="n">
        <v>658</v>
      </c>
      <c r="B659" s="31" t="s">
        <v>1992</v>
      </c>
      <c r="C659" s="1" t="s">
        <v>33</v>
      </c>
      <c r="D659" s="1" t="s">
        <v>158</v>
      </c>
      <c r="E659" s="1" t="s">
        <v>161</v>
      </c>
      <c r="F659" s="1"/>
      <c r="G659" s="1"/>
      <c r="H659" s="1"/>
      <c r="I659" s="1"/>
      <c r="J659" s="1" t="n">
        <v>1581.6</v>
      </c>
      <c r="K659" s="1" t="n">
        <v>1653.6</v>
      </c>
      <c r="L659" s="33"/>
      <c r="M659" s="1"/>
      <c r="N659" s="1"/>
      <c r="O659" s="1"/>
      <c r="P659" s="1"/>
      <c r="Q659" s="1"/>
      <c r="R659" s="1"/>
      <c r="S659" s="1"/>
      <c r="T659" s="1"/>
      <c r="U659" s="1"/>
      <c r="V659" s="1" t="n">
        <v>1581.6</v>
      </c>
      <c r="W659" s="1" t="n">
        <v>1653.6</v>
      </c>
    </row>
    <row r="660" customFormat="false" ht="15" hidden="false" customHeight="false" outlineLevel="0" collapsed="false">
      <c r="A660" s="1" t="n">
        <v>659</v>
      </c>
      <c r="B660" s="31" t="s">
        <v>1993</v>
      </c>
      <c r="C660" s="1" t="s">
        <v>32</v>
      </c>
      <c r="D660" s="1" t="s">
        <v>195</v>
      </c>
      <c r="E660" s="1" t="s">
        <v>193</v>
      </c>
      <c r="F660" s="1"/>
      <c r="G660" s="1"/>
      <c r="H660" s="1"/>
      <c r="I660" s="1"/>
      <c r="J660" s="1" t="n">
        <v>1732.7</v>
      </c>
      <c r="K660" s="1" t="n">
        <v>1529.4</v>
      </c>
      <c r="L660" s="33"/>
      <c r="M660" s="1"/>
      <c r="N660" s="1"/>
      <c r="O660" s="1"/>
      <c r="P660" s="1"/>
      <c r="Q660" s="1"/>
      <c r="R660" s="1"/>
      <c r="S660" s="1"/>
      <c r="T660" s="1"/>
      <c r="U660" s="1"/>
      <c r="V660" s="1" t="n">
        <v>1732.7</v>
      </c>
      <c r="W660" s="1" t="n">
        <v>1529.4</v>
      </c>
    </row>
    <row r="661" customFormat="false" ht="15" hidden="false" customHeight="false" outlineLevel="0" collapsed="false">
      <c r="A661" s="1" t="n">
        <v>660</v>
      </c>
      <c r="B661" s="31" t="s">
        <v>1993</v>
      </c>
      <c r="C661" s="1" t="s">
        <v>32</v>
      </c>
      <c r="D661" s="1" t="s">
        <v>185</v>
      </c>
      <c r="E661" s="1" t="s">
        <v>196</v>
      </c>
      <c r="F661" s="1"/>
      <c r="G661" s="1"/>
      <c r="H661" s="1"/>
      <c r="I661" s="1"/>
      <c r="J661" s="1" t="n">
        <v>1629</v>
      </c>
      <c r="K661" s="1" t="n">
        <v>1656.4</v>
      </c>
      <c r="L661" s="33"/>
      <c r="M661" s="1"/>
      <c r="N661" s="1"/>
      <c r="O661" s="1"/>
      <c r="P661" s="1"/>
      <c r="Q661" s="1"/>
      <c r="R661" s="1"/>
      <c r="S661" s="1"/>
      <c r="T661" s="1"/>
      <c r="U661" s="1"/>
      <c r="V661" s="1" t="n">
        <v>1629</v>
      </c>
      <c r="W661" s="1" t="n">
        <v>1656.4</v>
      </c>
    </row>
    <row r="662" customFormat="false" ht="15" hidden="false" customHeight="false" outlineLevel="0" collapsed="false">
      <c r="A662" s="1" t="n">
        <v>661</v>
      </c>
      <c r="B662" s="31" t="s">
        <v>1993</v>
      </c>
      <c r="C662" s="1" t="s">
        <v>32</v>
      </c>
      <c r="D662" s="1" t="s">
        <v>190</v>
      </c>
      <c r="E662" s="1" t="s">
        <v>15</v>
      </c>
      <c r="F662" s="1"/>
      <c r="G662" s="1"/>
      <c r="H662" s="1"/>
      <c r="I662" s="1"/>
      <c r="J662" s="1" t="n">
        <v>1611.9</v>
      </c>
      <c r="K662" s="1" t="n">
        <v>1873.2</v>
      </c>
      <c r="L662" s="33"/>
      <c r="M662" s="1"/>
      <c r="N662" s="1"/>
      <c r="O662" s="1"/>
      <c r="P662" s="1"/>
      <c r="Q662" s="1"/>
      <c r="R662" s="1"/>
      <c r="S662" s="1"/>
      <c r="T662" s="1"/>
      <c r="U662" s="1"/>
      <c r="V662" s="1" t="n">
        <v>1611.9</v>
      </c>
      <c r="W662" s="1" t="n">
        <v>1873.2</v>
      </c>
    </row>
    <row r="663" customFormat="false" ht="15" hidden="false" customHeight="false" outlineLevel="0" collapsed="false">
      <c r="A663" s="1" t="n">
        <v>662</v>
      </c>
      <c r="B663" s="31" t="s">
        <v>1993</v>
      </c>
      <c r="C663" s="1" t="s">
        <v>32</v>
      </c>
      <c r="D663" s="1" t="s">
        <v>197</v>
      </c>
      <c r="E663" s="1" t="s">
        <v>188</v>
      </c>
      <c r="F663" s="1"/>
      <c r="G663" s="1"/>
      <c r="H663" s="1"/>
      <c r="I663" s="1"/>
      <c r="J663" s="1" t="n">
        <v>1535.5</v>
      </c>
      <c r="K663" s="1" t="n">
        <v>1549.2</v>
      </c>
      <c r="L663" s="33"/>
      <c r="M663" s="1"/>
      <c r="N663" s="1"/>
      <c r="O663" s="1"/>
      <c r="P663" s="1"/>
      <c r="Q663" s="1"/>
      <c r="R663" s="1"/>
      <c r="S663" s="1"/>
      <c r="T663" s="1"/>
      <c r="U663" s="1"/>
      <c r="V663" s="1" t="n">
        <v>1535.5</v>
      </c>
      <c r="W663" s="1" t="n">
        <v>1549.2</v>
      </c>
    </row>
    <row r="664" customFormat="false" ht="15" hidden="false" customHeight="false" outlineLevel="0" collapsed="false">
      <c r="A664" s="1" t="n">
        <v>663</v>
      </c>
      <c r="B664" s="31" t="s">
        <v>1993</v>
      </c>
      <c r="C664" s="1" t="s">
        <v>32</v>
      </c>
      <c r="D664" s="1" t="s">
        <v>212</v>
      </c>
      <c r="E664" s="1" t="s">
        <v>192</v>
      </c>
      <c r="F664" s="1"/>
      <c r="G664" s="1"/>
      <c r="H664" s="1"/>
      <c r="I664" s="1"/>
      <c r="J664" s="1" t="n">
        <v>1416.3</v>
      </c>
      <c r="K664" s="1" t="n">
        <v>1620.9</v>
      </c>
      <c r="L664" s="33"/>
      <c r="M664" s="1"/>
      <c r="N664" s="1"/>
      <c r="O664" s="1"/>
      <c r="P664" s="1"/>
      <c r="Q664" s="1"/>
      <c r="R664" s="1"/>
      <c r="S664" s="1"/>
      <c r="T664" s="1"/>
      <c r="U664" s="1"/>
      <c r="V664" s="1" t="n">
        <v>1416.3</v>
      </c>
      <c r="W664" s="1" t="n">
        <v>1620.9</v>
      </c>
    </row>
    <row r="665" customFormat="false" ht="15" hidden="false" customHeight="false" outlineLevel="0" collapsed="false">
      <c r="A665" s="1" t="n">
        <v>664</v>
      </c>
      <c r="B665" s="31" t="s">
        <v>1993</v>
      </c>
      <c r="C665" s="1" t="s">
        <v>32</v>
      </c>
      <c r="D665" s="1" t="s">
        <v>187</v>
      </c>
      <c r="E665" s="1" t="s">
        <v>183</v>
      </c>
      <c r="F665" s="1"/>
      <c r="G665" s="1"/>
      <c r="H665" s="1"/>
      <c r="I665" s="1"/>
      <c r="J665" s="1" t="n">
        <v>1591.1</v>
      </c>
      <c r="K665" s="1" t="n">
        <v>1513.1</v>
      </c>
      <c r="L665" s="33"/>
      <c r="M665" s="1"/>
      <c r="N665" s="1"/>
      <c r="O665" s="1"/>
      <c r="P665" s="1"/>
      <c r="Q665" s="1"/>
      <c r="R665" s="1"/>
      <c r="S665" s="1"/>
      <c r="T665" s="1"/>
      <c r="U665" s="1"/>
      <c r="V665" s="1" t="n">
        <v>1591.1</v>
      </c>
      <c r="W665" s="1" t="n">
        <v>1513.1</v>
      </c>
    </row>
    <row r="666" customFormat="false" ht="15" hidden="false" customHeight="false" outlineLevel="0" collapsed="false">
      <c r="A666" s="1" t="n">
        <v>665</v>
      </c>
      <c r="B666" s="31" t="s">
        <v>1993</v>
      </c>
      <c r="C666" s="1" t="s">
        <v>32</v>
      </c>
      <c r="D666" s="1" t="s">
        <v>211</v>
      </c>
      <c r="E666" s="1" t="s">
        <v>198</v>
      </c>
      <c r="F666" s="1"/>
      <c r="G666" s="1"/>
      <c r="H666" s="1"/>
      <c r="I666" s="1"/>
      <c r="J666" s="1" t="n">
        <v>1489</v>
      </c>
      <c r="K666" s="1" t="n">
        <v>1515.2</v>
      </c>
      <c r="L666" s="33"/>
      <c r="M666" s="1"/>
      <c r="N666" s="1"/>
      <c r="O666" s="1"/>
      <c r="P666" s="1"/>
      <c r="Q666" s="1"/>
      <c r="R666" s="1"/>
      <c r="S666" s="1"/>
      <c r="T666" s="1"/>
      <c r="U666" s="1"/>
      <c r="V666" s="1" t="n">
        <v>1489</v>
      </c>
      <c r="W666" s="1" t="n">
        <v>1515.2</v>
      </c>
    </row>
    <row r="667" customFormat="false" ht="15" hidden="false" customHeight="false" outlineLevel="0" collapsed="false">
      <c r="A667" s="1" t="n">
        <v>666</v>
      </c>
      <c r="B667" s="31" t="s">
        <v>1993</v>
      </c>
      <c r="C667" s="1" t="s">
        <v>32</v>
      </c>
      <c r="D667" s="1" t="s">
        <v>191</v>
      </c>
      <c r="E667" s="1" t="s">
        <v>184</v>
      </c>
      <c r="F667" s="1"/>
      <c r="G667" s="1"/>
      <c r="H667" s="1"/>
      <c r="I667" s="1"/>
      <c r="J667" s="1" t="n">
        <v>1541</v>
      </c>
      <c r="K667" s="1" t="n">
        <v>1696</v>
      </c>
      <c r="L667" s="33"/>
      <c r="M667" s="1"/>
      <c r="N667" s="1"/>
      <c r="O667" s="1"/>
      <c r="P667" s="1"/>
      <c r="Q667" s="1"/>
      <c r="R667" s="1"/>
      <c r="S667" s="1"/>
      <c r="T667" s="1"/>
      <c r="U667" s="1"/>
      <c r="V667" s="1" t="n">
        <v>1541</v>
      </c>
      <c r="W667" s="1" t="n">
        <v>1696</v>
      </c>
    </row>
    <row r="668" customFormat="false" ht="15" hidden="false" customHeight="false" outlineLevel="0" collapsed="false">
      <c r="A668" s="1" t="n">
        <v>667</v>
      </c>
      <c r="B668" s="31" t="s">
        <v>1993</v>
      </c>
      <c r="C668" s="1" t="s">
        <v>32</v>
      </c>
      <c r="D668" s="1" t="s">
        <v>199</v>
      </c>
      <c r="E668" s="1" t="s">
        <v>189</v>
      </c>
      <c r="F668" s="1"/>
      <c r="G668" s="1"/>
      <c r="H668" s="1"/>
      <c r="I668" s="1"/>
      <c r="J668" s="1" t="n">
        <v>1487.5</v>
      </c>
      <c r="K668" s="1" t="n">
        <v>1614</v>
      </c>
      <c r="L668" s="33"/>
      <c r="M668" s="1"/>
      <c r="N668" s="1"/>
      <c r="O668" s="1"/>
      <c r="P668" s="1"/>
      <c r="Q668" s="1"/>
      <c r="R668" s="1"/>
      <c r="S668" s="1"/>
      <c r="T668" s="1"/>
      <c r="U668" s="1"/>
      <c r="V668" s="1" t="n">
        <v>1487.5</v>
      </c>
      <c r="W668" s="1" t="n">
        <v>1614</v>
      </c>
    </row>
    <row r="669" customFormat="false" ht="15" hidden="false" customHeight="false" outlineLevel="0" collapsed="false">
      <c r="A669" s="1" t="n">
        <v>668</v>
      </c>
      <c r="B669" s="31" t="s">
        <v>1994</v>
      </c>
      <c r="C669" s="1" t="s">
        <v>33</v>
      </c>
      <c r="D669" s="1" t="s">
        <v>17</v>
      </c>
      <c r="E669" s="1" t="s">
        <v>171</v>
      </c>
      <c r="F669" s="1"/>
      <c r="G669" s="1"/>
      <c r="H669" s="1"/>
      <c r="I669" s="1"/>
      <c r="J669" s="1" t="n">
        <v>1804.8</v>
      </c>
      <c r="K669" s="1" t="n">
        <v>1583.2</v>
      </c>
      <c r="L669" s="33"/>
      <c r="M669" s="1"/>
      <c r="N669" s="1"/>
      <c r="O669" s="1"/>
      <c r="P669" s="1"/>
      <c r="Q669" s="1"/>
      <c r="R669" s="1"/>
      <c r="S669" s="1"/>
      <c r="T669" s="1"/>
      <c r="U669" s="1"/>
      <c r="V669" s="1" t="n">
        <v>1804.8</v>
      </c>
      <c r="W669" s="1" t="n">
        <v>1583.2</v>
      </c>
    </row>
    <row r="670" customFormat="false" ht="15" hidden="false" customHeight="false" outlineLevel="0" collapsed="false">
      <c r="A670" s="1" t="n">
        <v>669</v>
      </c>
      <c r="B670" s="31" t="s">
        <v>1995</v>
      </c>
      <c r="C670" s="1" t="s">
        <v>33</v>
      </c>
      <c r="D670" s="1" t="s">
        <v>155</v>
      </c>
      <c r="E670" s="1" t="s">
        <v>156</v>
      </c>
      <c r="F670" s="1"/>
      <c r="G670" s="1"/>
      <c r="H670" s="1"/>
      <c r="I670" s="1"/>
      <c r="J670" s="1" t="n">
        <v>1625</v>
      </c>
      <c r="K670" s="1" t="n">
        <v>1506.9</v>
      </c>
      <c r="L670" s="33"/>
      <c r="M670" s="1"/>
      <c r="N670" s="1"/>
      <c r="O670" s="1"/>
      <c r="P670" s="1"/>
      <c r="Q670" s="1"/>
      <c r="R670" s="1"/>
      <c r="S670" s="1"/>
      <c r="T670" s="1"/>
      <c r="U670" s="1"/>
      <c r="V670" s="1" t="n">
        <v>1625</v>
      </c>
      <c r="W670" s="1" t="n">
        <v>1506.9</v>
      </c>
    </row>
    <row r="671" customFormat="false" ht="15" hidden="false" customHeight="false" outlineLevel="0" collapsed="false">
      <c r="A671" s="1" t="n">
        <v>670</v>
      </c>
      <c r="B671" s="31" t="s">
        <v>1996</v>
      </c>
      <c r="C671" s="1" t="s">
        <v>33</v>
      </c>
      <c r="D671" s="1" t="s">
        <v>154</v>
      </c>
      <c r="E671" s="1" t="s">
        <v>204</v>
      </c>
      <c r="F671" s="1"/>
      <c r="G671" s="1"/>
      <c r="H671" s="1"/>
      <c r="I671" s="1"/>
      <c r="J671" s="1" t="n">
        <v>1562.2</v>
      </c>
      <c r="K671" s="1" t="n">
        <v>1387.4</v>
      </c>
      <c r="L671" s="33"/>
      <c r="M671" s="1"/>
      <c r="N671" s="1"/>
      <c r="O671" s="1"/>
      <c r="P671" s="1"/>
      <c r="Q671" s="1"/>
      <c r="R671" s="1"/>
      <c r="S671" s="1"/>
      <c r="T671" s="1"/>
      <c r="U671" s="1"/>
      <c r="V671" s="1" t="n">
        <v>1562.2</v>
      </c>
      <c r="W671" s="1" t="n">
        <v>1387.4</v>
      </c>
    </row>
    <row r="672" customFormat="false" ht="15" hidden="false" customHeight="false" outlineLevel="0" collapsed="false">
      <c r="A672" s="1" t="n">
        <v>671</v>
      </c>
      <c r="B672" s="31" t="s">
        <v>1996</v>
      </c>
      <c r="C672" s="1" t="s">
        <v>33</v>
      </c>
      <c r="D672" s="1" t="s">
        <v>120</v>
      </c>
      <c r="E672" s="1" t="s">
        <v>206</v>
      </c>
      <c r="F672" s="1"/>
      <c r="G672" s="1"/>
      <c r="H672" s="1"/>
      <c r="I672" s="1"/>
      <c r="J672" s="1" t="n">
        <v>1527.4</v>
      </c>
      <c r="K672" s="1" t="n">
        <v>1456.1</v>
      </c>
      <c r="L672" s="33"/>
      <c r="M672" s="1"/>
      <c r="N672" s="1"/>
      <c r="O672" s="1"/>
      <c r="P672" s="1"/>
      <c r="Q672" s="1"/>
      <c r="R672" s="1"/>
      <c r="S672" s="1"/>
      <c r="T672" s="1"/>
      <c r="U672" s="1"/>
      <c r="V672" s="1" t="n">
        <v>1527.4</v>
      </c>
      <c r="W672" s="1" t="n">
        <v>1456.1</v>
      </c>
    </row>
    <row r="673" customFormat="false" ht="15" hidden="false" customHeight="false" outlineLevel="0" collapsed="false">
      <c r="A673" s="1" t="n">
        <v>672</v>
      </c>
      <c r="B673" s="31" t="s">
        <v>1997</v>
      </c>
      <c r="C673" s="1" t="s">
        <v>33</v>
      </c>
      <c r="D673" s="1" t="s">
        <v>205</v>
      </c>
      <c r="E673" s="1" t="s">
        <v>172</v>
      </c>
      <c r="F673" s="1"/>
      <c r="G673" s="1"/>
      <c r="H673" s="1"/>
      <c r="I673" s="1"/>
      <c r="J673" s="1" t="n">
        <v>1457.7</v>
      </c>
      <c r="K673" s="1" t="n">
        <v>1687.2</v>
      </c>
      <c r="L673" s="33"/>
      <c r="M673" s="1"/>
      <c r="N673" s="1"/>
      <c r="O673" s="1"/>
      <c r="P673" s="1"/>
      <c r="Q673" s="1"/>
      <c r="R673" s="1"/>
      <c r="S673" s="1"/>
      <c r="T673" s="1"/>
      <c r="U673" s="1"/>
      <c r="V673" s="1" t="n">
        <v>1457.7</v>
      </c>
      <c r="W673" s="1" t="n">
        <v>1687.2</v>
      </c>
    </row>
    <row r="674" customFormat="false" ht="15" hidden="false" customHeight="false" outlineLevel="0" collapsed="false">
      <c r="A674" s="1" t="n">
        <v>673</v>
      </c>
      <c r="B674" s="31" t="s">
        <v>1998</v>
      </c>
      <c r="C674" s="1" t="s">
        <v>30</v>
      </c>
      <c r="D674" s="1" t="s">
        <v>176</v>
      </c>
      <c r="E674" s="1" t="s">
        <v>167</v>
      </c>
      <c r="F674" s="1"/>
      <c r="G674" s="1"/>
      <c r="H674" s="1"/>
      <c r="I674" s="1"/>
      <c r="J674" s="1" t="n">
        <v>1594</v>
      </c>
      <c r="K674" s="1" t="n">
        <v>1556.6</v>
      </c>
      <c r="L674" s="33"/>
      <c r="M674" s="1"/>
      <c r="N674" s="1"/>
      <c r="O674" s="1"/>
      <c r="P674" s="1"/>
      <c r="Q674" s="1"/>
      <c r="R674" s="1"/>
      <c r="S674" s="1"/>
      <c r="T674" s="1"/>
      <c r="U674" s="1"/>
      <c r="V674" s="1" t="n">
        <v>1594</v>
      </c>
      <c r="W674" s="1" t="n">
        <v>1556.6</v>
      </c>
    </row>
    <row r="675" customFormat="false" ht="15" hidden="false" customHeight="false" outlineLevel="0" collapsed="false">
      <c r="A675" s="1" t="n">
        <v>674</v>
      </c>
      <c r="B675" s="31" t="s">
        <v>1998</v>
      </c>
      <c r="C675" s="1" t="s">
        <v>30</v>
      </c>
      <c r="D675" s="1" t="s">
        <v>208</v>
      </c>
      <c r="E675" s="1" t="s">
        <v>117</v>
      </c>
      <c r="F675" s="1"/>
      <c r="G675" s="1"/>
      <c r="H675" s="1"/>
      <c r="I675" s="1"/>
      <c r="J675" s="1" t="n">
        <v>1474.1</v>
      </c>
      <c r="K675" s="1" t="n">
        <v>1475.5</v>
      </c>
      <c r="L675" s="33"/>
      <c r="M675" s="1"/>
      <c r="N675" s="1"/>
      <c r="O675" s="1"/>
      <c r="P675" s="1"/>
      <c r="Q675" s="1"/>
      <c r="R675" s="1"/>
      <c r="S675" s="1"/>
      <c r="T675" s="1"/>
      <c r="U675" s="1"/>
      <c r="V675" s="1" t="n">
        <v>1474.1</v>
      </c>
      <c r="W675" s="1" t="n">
        <v>1475.5</v>
      </c>
    </row>
    <row r="676" customFormat="false" ht="15" hidden="false" customHeight="false" outlineLevel="0" collapsed="false">
      <c r="A676" s="1" t="n">
        <v>675</v>
      </c>
      <c r="B676" s="31" t="s">
        <v>1998</v>
      </c>
      <c r="C676" s="1" t="s">
        <v>30</v>
      </c>
      <c r="D676" s="1" t="s">
        <v>114</v>
      </c>
      <c r="E676" s="1" t="s">
        <v>182</v>
      </c>
      <c r="F676" s="1"/>
      <c r="G676" s="1"/>
      <c r="H676" s="1"/>
      <c r="I676" s="1"/>
      <c r="J676" s="1" t="n">
        <v>1656.7</v>
      </c>
      <c r="K676" s="1" t="n">
        <v>1723.7</v>
      </c>
      <c r="L676" s="33"/>
      <c r="M676" s="1"/>
      <c r="N676" s="1"/>
      <c r="O676" s="1"/>
      <c r="P676" s="1"/>
      <c r="Q676" s="1"/>
      <c r="R676" s="1"/>
      <c r="S676" s="1"/>
      <c r="T676" s="1"/>
      <c r="U676" s="1"/>
      <c r="V676" s="1" t="n">
        <v>1656.7</v>
      </c>
      <c r="W676" s="1" t="n">
        <v>1723.7</v>
      </c>
    </row>
    <row r="677" customFormat="false" ht="15" hidden="false" customHeight="false" outlineLevel="0" collapsed="false">
      <c r="A677" s="1" t="n">
        <v>676</v>
      </c>
      <c r="B677" s="31" t="s">
        <v>1998</v>
      </c>
      <c r="C677" s="1" t="s">
        <v>30</v>
      </c>
      <c r="D677" s="1" t="s">
        <v>119</v>
      </c>
      <c r="E677" s="1" t="s">
        <v>166</v>
      </c>
      <c r="F677" s="1"/>
      <c r="G677" s="1"/>
      <c r="H677" s="1"/>
      <c r="I677" s="1"/>
      <c r="J677" s="1" t="n">
        <v>1552.4</v>
      </c>
      <c r="K677" s="1" t="n">
        <v>1508.7</v>
      </c>
      <c r="L677" s="33"/>
      <c r="M677" s="1"/>
      <c r="N677" s="1"/>
      <c r="O677" s="1"/>
      <c r="P677" s="1"/>
      <c r="Q677" s="1"/>
      <c r="R677" s="1"/>
      <c r="S677" s="1"/>
      <c r="T677" s="1"/>
      <c r="U677" s="1"/>
      <c r="V677" s="1" t="n">
        <v>1552.4</v>
      </c>
      <c r="W677" s="1" t="n">
        <v>1508.7</v>
      </c>
    </row>
    <row r="678" customFormat="false" ht="15" hidden="false" customHeight="false" outlineLevel="0" collapsed="false">
      <c r="A678" s="1" t="n">
        <v>677</v>
      </c>
      <c r="B678" s="31" t="s">
        <v>1998</v>
      </c>
      <c r="C678" s="1" t="s">
        <v>30</v>
      </c>
      <c r="D678" s="1" t="s">
        <v>181</v>
      </c>
      <c r="E678" s="1" t="s">
        <v>115</v>
      </c>
      <c r="F678" s="1"/>
      <c r="G678" s="1"/>
      <c r="H678" s="1"/>
      <c r="I678" s="1"/>
      <c r="J678" s="1" t="n">
        <v>1718.3</v>
      </c>
      <c r="K678" s="1" t="n">
        <v>1550.5</v>
      </c>
      <c r="L678" s="33"/>
      <c r="M678" s="1"/>
      <c r="N678" s="1"/>
      <c r="O678" s="1"/>
      <c r="P678" s="1"/>
      <c r="Q678" s="1"/>
      <c r="R678" s="1"/>
      <c r="S678" s="1"/>
      <c r="T678" s="1"/>
      <c r="U678" s="1"/>
      <c r="V678" s="1" t="n">
        <v>1718.3</v>
      </c>
      <c r="W678" s="1" t="n">
        <v>1550.5</v>
      </c>
    </row>
    <row r="679" customFormat="false" ht="15" hidden="false" customHeight="false" outlineLevel="0" collapsed="false">
      <c r="A679" s="1" t="n">
        <v>678</v>
      </c>
      <c r="B679" s="31" t="s">
        <v>1998</v>
      </c>
      <c r="C679" s="1" t="s">
        <v>30</v>
      </c>
      <c r="D679" s="1" t="s">
        <v>116</v>
      </c>
      <c r="E679" s="1" t="s">
        <v>16</v>
      </c>
      <c r="F679" s="1"/>
      <c r="G679" s="1"/>
      <c r="H679" s="1"/>
      <c r="I679" s="1"/>
      <c r="J679" s="1" t="n">
        <v>1642.8</v>
      </c>
      <c r="K679" s="1" t="n">
        <v>1837.9</v>
      </c>
      <c r="L679" s="33"/>
      <c r="M679" s="1"/>
      <c r="N679" s="1"/>
      <c r="O679" s="1"/>
      <c r="P679" s="1"/>
      <c r="Q679" s="1"/>
      <c r="R679" s="1"/>
      <c r="S679" s="1"/>
      <c r="T679" s="1"/>
      <c r="U679" s="1"/>
      <c r="V679" s="1" t="n">
        <v>1642.8</v>
      </c>
      <c r="W679" s="1" t="n">
        <v>1837.9</v>
      </c>
    </row>
    <row r="680" customFormat="false" ht="15" hidden="false" customHeight="false" outlineLevel="0" collapsed="false">
      <c r="A680" s="1" t="n">
        <v>679</v>
      </c>
      <c r="B680" s="31" t="s">
        <v>1998</v>
      </c>
      <c r="C680" s="1" t="s">
        <v>30</v>
      </c>
      <c r="D680" s="1" t="s">
        <v>18</v>
      </c>
      <c r="E680" s="1" t="s">
        <v>118</v>
      </c>
      <c r="F680" s="1"/>
      <c r="G680" s="1"/>
      <c r="H680" s="1"/>
      <c r="I680" s="1"/>
      <c r="J680" s="1" t="n">
        <v>1781.5</v>
      </c>
      <c r="K680" s="1" t="n">
        <v>1559.9</v>
      </c>
      <c r="L680" s="33"/>
      <c r="M680" s="1"/>
      <c r="N680" s="1"/>
      <c r="O680" s="1"/>
      <c r="P680" s="1"/>
      <c r="Q680" s="1"/>
      <c r="R680" s="1"/>
      <c r="S680" s="1"/>
      <c r="T680" s="1"/>
      <c r="U680" s="1"/>
      <c r="V680" s="1" t="n">
        <v>1781.5</v>
      </c>
      <c r="W680" s="1" t="n">
        <v>1559.9</v>
      </c>
    </row>
    <row r="681" customFormat="false" ht="15" hidden="false" customHeight="false" outlineLevel="0" collapsed="false">
      <c r="A681" s="1" t="n">
        <v>680</v>
      </c>
      <c r="B681" s="31" t="s">
        <v>1998</v>
      </c>
      <c r="C681" s="1" t="s">
        <v>30</v>
      </c>
      <c r="D681" s="1" t="s">
        <v>200</v>
      </c>
      <c r="E681" s="1" t="s">
        <v>173</v>
      </c>
      <c r="F681" s="1"/>
      <c r="G681" s="1"/>
      <c r="H681" s="1"/>
      <c r="I681" s="1"/>
      <c r="J681" s="1" t="n">
        <v>1421.9</v>
      </c>
      <c r="K681" s="1" t="n">
        <v>1515.9</v>
      </c>
      <c r="L681" s="33"/>
      <c r="M681" s="1"/>
      <c r="N681" s="1"/>
      <c r="O681" s="1"/>
      <c r="P681" s="1"/>
      <c r="Q681" s="1"/>
      <c r="R681" s="1"/>
      <c r="S681" s="1"/>
      <c r="T681" s="1"/>
      <c r="U681" s="1"/>
      <c r="V681" s="1" t="n">
        <v>1421.9</v>
      </c>
      <c r="W681" s="1" t="n">
        <v>1515.9</v>
      </c>
    </row>
    <row r="682" customFormat="false" ht="15" hidden="false" customHeight="false" outlineLevel="0" collapsed="false">
      <c r="A682" s="1" t="n">
        <v>681</v>
      </c>
      <c r="B682" s="31" t="s">
        <v>1998</v>
      </c>
      <c r="C682" s="1" t="s">
        <v>30</v>
      </c>
      <c r="D682" s="1" t="s">
        <v>151</v>
      </c>
      <c r="E682" s="1" t="s">
        <v>124</v>
      </c>
      <c r="F682" s="1"/>
      <c r="G682" s="1"/>
      <c r="H682" s="1"/>
      <c r="I682" s="1"/>
      <c r="J682" s="1" t="n">
        <v>1569.6</v>
      </c>
      <c r="K682" s="1" t="n">
        <v>1555.1</v>
      </c>
      <c r="L682" s="33"/>
      <c r="M682" s="1"/>
      <c r="N682" s="1"/>
      <c r="O682" s="1"/>
      <c r="P682" s="1"/>
      <c r="Q682" s="1"/>
      <c r="R682" s="1"/>
      <c r="S682" s="1"/>
      <c r="T682" s="1"/>
      <c r="U682" s="1"/>
      <c r="V682" s="1" t="n">
        <v>1569.6</v>
      </c>
      <c r="W682" s="1" t="n">
        <v>1555.1</v>
      </c>
    </row>
    <row r="683" customFormat="false" ht="15" hidden="false" customHeight="false" outlineLevel="0" collapsed="false">
      <c r="A683" s="1" t="n">
        <v>682</v>
      </c>
      <c r="B683" s="31" t="s">
        <v>1998</v>
      </c>
      <c r="C683" s="1" t="s">
        <v>30</v>
      </c>
      <c r="D683" s="1" t="s">
        <v>141</v>
      </c>
      <c r="E683" s="1" t="s">
        <v>203</v>
      </c>
      <c r="F683" s="1"/>
      <c r="G683" s="1"/>
      <c r="H683" s="1"/>
      <c r="I683" s="1"/>
      <c r="J683" s="1" t="n">
        <v>1599.7</v>
      </c>
      <c r="K683" s="1" t="n">
        <v>1451.4</v>
      </c>
      <c r="L683" s="33"/>
      <c r="M683" s="1"/>
      <c r="N683" s="1"/>
      <c r="O683" s="1"/>
      <c r="P683" s="1"/>
      <c r="Q683" s="1"/>
      <c r="R683" s="1"/>
      <c r="S683" s="1"/>
      <c r="T683" s="1"/>
      <c r="U683" s="1"/>
      <c r="V683" s="1" t="n">
        <v>1599.7</v>
      </c>
      <c r="W683" s="1" t="n">
        <v>1451.4</v>
      </c>
    </row>
    <row r="684" customFormat="false" ht="15" hidden="false" customHeight="false" outlineLevel="0" collapsed="false">
      <c r="A684" s="1" t="n">
        <v>683</v>
      </c>
      <c r="B684" s="31" t="s">
        <v>1998</v>
      </c>
      <c r="C684" s="1" t="s">
        <v>31</v>
      </c>
      <c r="D684" s="1" t="s">
        <v>168</v>
      </c>
      <c r="E684" s="1" t="s">
        <v>20</v>
      </c>
      <c r="F684" s="1"/>
      <c r="G684" s="1"/>
      <c r="H684" s="1"/>
      <c r="I684" s="1"/>
      <c r="J684" s="1" t="n">
        <v>1534.8</v>
      </c>
      <c r="K684" s="1" t="n">
        <v>1733.7</v>
      </c>
      <c r="L684" s="33"/>
      <c r="M684" s="1"/>
      <c r="N684" s="1"/>
      <c r="O684" s="1"/>
      <c r="P684" s="1"/>
      <c r="Q684" s="1"/>
      <c r="R684" s="1"/>
      <c r="S684" s="1"/>
      <c r="T684" s="1"/>
      <c r="U684" s="1"/>
      <c r="V684" s="1" t="n">
        <v>1534.8</v>
      </c>
      <c r="W684" s="1" t="n">
        <v>1733.7</v>
      </c>
    </row>
    <row r="685" customFormat="false" ht="15" hidden="false" customHeight="false" outlineLevel="0" collapsed="false">
      <c r="A685" s="1" t="n">
        <v>684</v>
      </c>
      <c r="B685" s="31" t="s">
        <v>1998</v>
      </c>
      <c r="C685" s="1" t="s">
        <v>31</v>
      </c>
      <c r="D685" s="1" t="s">
        <v>146</v>
      </c>
      <c r="E685" s="1" t="s">
        <v>145</v>
      </c>
      <c r="F685" s="1"/>
      <c r="G685" s="1"/>
      <c r="H685" s="1"/>
      <c r="I685" s="1"/>
      <c r="J685" s="1" t="n">
        <v>1548.6</v>
      </c>
      <c r="K685" s="1" t="n">
        <v>1691.6</v>
      </c>
      <c r="L685" s="33"/>
      <c r="M685" s="1"/>
      <c r="N685" s="1"/>
      <c r="O685" s="1"/>
      <c r="P685" s="1"/>
      <c r="Q685" s="1"/>
      <c r="R685" s="1"/>
      <c r="S685" s="1"/>
      <c r="T685" s="1"/>
      <c r="U685" s="1"/>
      <c r="V685" s="1" t="n">
        <v>1548.6</v>
      </c>
      <c r="W685" s="1" t="n">
        <v>1691.6</v>
      </c>
    </row>
    <row r="686" customFormat="false" ht="15" hidden="false" customHeight="false" outlineLevel="0" collapsed="false">
      <c r="A686" s="1" t="n">
        <v>685</v>
      </c>
      <c r="B686" s="31" t="s">
        <v>1998</v>
      </c>
      <c r="C686" s="1" t="s">
        <v>31</v>
      </c>
      <c r="D686" s="1" t="s">
        <v>210</v>
      </c>
      <c r="E686" s="1" t="s">
        <v>174</v>
      </c>
      <c r="F686" s="1"/>
      <c r="G686" s="1"/>
      <c r="H686" s="1"/>
      <c r="I686" s="1"/>
      <c r="J686" s="1" t="n">
        <v>1452.9</v>
      </c>
      <c r="K686" s="1" t="n">
        <v>1501.9</v>
      </c>
      <c r="L686" s="33"/>
      <c r="M686" s="1"/>
      <c r="N686" s="1"/>
      <c r="O686" s="1"/>
      <c r="P686" s="1"/>
      <c r="Q686" s="1"/>
      <c r="R686" s="1"/>
      <c r="S686" s="1"/>
      <c r="T686" s="1"/>
      <c r="U686" s="1"/>
      <c r="V686" s="1" t="n">
        <v>1452.9</v>
      </c>
      <c r="W686" s="1" t="n">
        <v>1501.9</v>
      </c>
    </row>
    <row r="687" customFormat="false" ht="15" hidden="false" customHeight="false" outlineLevel="0" collapsed="false">
      <c r="A687" s="1" t="n">
        <v>686</v>
      </c>
      <c r="B687" s="31" t="s">
        <v>1998</v>
      </c>
      <c r="C687" s="1" t="s">
        <v>31</v>
      </c>
      <c r="D687" s="1" t="s">
        <v>209</v>
      </c>
      <c r="E687" s="1" t="s">
        <v>140</v>
      </c>
      <c r="F687" s="1"/>
      <c r="G687" s="1"/>
      <c r="H687" s="1"/>
      <c r="I687" s="1"/>
      <c r="J687" s="1" t="n">
        <v>1462.6</v>
      </c>
      <c r="K687" s="1" t="n">
        <v>1598.2</v>
      </c>
      <c r="L687" s="33"/>
      <c r="M687" s="1"/>
      <c r="N687" s="1"/>
      <c r="O687" s="1"/>
      <c r="P687" s="1"/>
      <c r="Q687" s="1"/>
      <c r="R687" s="1"/>
      <c r="S687" s="1"/>
      <c r="T687" s="1"/>
      <c r="U687" s="1"/>
      <c r="V687" s="1" t="n">
        <v>1462.6</v>
      </c>
      <c r="W687" s="1" t="n">
        <v>1598.2</v>
      </c>
    </row>
    <row r="688" customFormat="false" ht="15" hidden="false" customHeight="false" outlineLevel="0" collapsed="false">
      <c r="A688" s="1" t="n">
        <v>687</v>
      </c>
      <c r="B688" s="31" t="s">
        <v>1998</v>
      </c>
      <c r="C688" s="1" t="s">
        <v>31</v>
      </c>
      <c r="D688" s="1" t="s">
        <v>213</v>
      </c>
      <c r="E688" s="1" t="s">
        <v>139</v>
      </c>
      <c r="F688" s="1"/>
      <c r="G688" s="1"/>
      <c r="H688" s="1"/>
      <c r="I688" s="1"/>
      <c r="J688" s="1" t="n">
        <v>1404</v>
      </c>
      <c r="K688" s="1" t="n">
        <v>1514.3</v>
      </c>
      <c r="L688" s="33"/>
      <c r="M688" s="1"/>
      <c r="N688" s="1"/>
      <c r="O688" s="1"/>
      <c r="P688" s="1"/>
      <c r="Q688" s="1"/>
      <c r="R688" s="1"/>
      <c r="S688" s="1"/>
      <c r="T688" s="1"/>
      <c r="U688" s="1"/>
      <c r="V688" s="1" t="n">
        <v>1404</v>
      </c>
      <c r="W688" s="1" t="n">
        <v>1514.3</v>
      </c>
    </row>
    <row r="689" customFormat="false" ht="15" hidden="false" customHeight="false" outlineLevel="0" collapsed="false">
      <c r="A689" s="1" t="n">
        <v>688</v>
      </c>
      <c r="B689" s="31" t="s">
        <v>1998</v>
      </c>
      <c r="C689" s="1" t="s">
        <v>31</v>
      </c>
      <c r="D689" s="1" t="s">
        <v>22</v>
      </c>
      <c r="E689" s="1" t="s">
        <v>177</v>
      </c>
      <c r="F689" s="1"/>
      <c r="G689" s="1"/>
      <c r="H689" s="1"/>
      <c r="I689" s="1"/>
      <c r="J689" s="1" t="n">
        <v>1733.4</v>
      </c>
      <c r="K689" s="1" t="n">
        <v>1695</v>
      </c>
      <c r="L689" s="33"/>
      <c r="M689" s="1"/>
      <c r="N689" s="1"/>
      <c r="O689" s="1"/>
      <c r="P689" s="1"/>
      <c r="Q689" s="1"/>
      <c r="R689" s="1"/>
      <c r="S689" s="1"/>
      <c r="T689" s="1"/>
      <c r="U689" s="1"/>
      <c r="V689" s="1" t="n">
        <v>1733.4</v>
      </c>
      <c r="W689" s="1" t="n">
        <v>1695</v>
      </c>
    </row>
    <row r="690" customFormat="false" ht="15" hidden="false" customHeight="false" outlineLevel="0" collapsed="false">
      <c r="A690" s="1" t="n">
        <v>689</v>
      </c>
      <c r="B690" s="31" t="s">
        <v>1998</v>
      </c>
      <c r="C690" s="1" t="s">
        <v>31</v>
      </c>
      <c r="D690" s="1" t="s">
        <v>169</v>
      </c>
      <c r="E690" s="1" t="s">
        <v>164</v>
      </c>
      <c r="F690" s="1"/>
      <c r="G690" s="1"/>
      <c r="H690" s="1"/>
      <c r="I690" s="1"/>
      <c r="J690" s="1" t="n">
        <v>1625.4</v>
      </c>
      <c r="K690" s="1" t="n">
        <v>1618.5</v>
      </c>
      <c r="L690" s="33"/>
      <c r="M690" s="1"/>
      <c r="N690" s="1"/>
      <c r="O690" s="1"/>
      <c r="P690" s="1"/>
      <c r="Q690" s="1"/>
      <c r="R690" s="1"/>
      <c r="S690" s="1"/>
      <c r="T690" s="1"/>
      <c r="U690" s="1"/>
      <c r="V690" s="1" t="n">
        <v>1625.4</v>
      </c>
      <c r="W690" s="1" t="n">
        <v>1618.5</v>
      </c>
    </row>
    <row r="691" customFormat="false" ht="15" hidden="false" customHeight="false" outlineLevel="0" collapsed="false">
      <c r="A691" s="1" t="n">
        <v>690</v>
      </c>
      <c r="B691" s="31" t="s">
        <v>1998</v>
      </c>
      <c r="C691" s="1" t="s">
        <v>31</v>
      </c>
      <c r="D691" s="1" t="s">
        <v>165</v>
      </c>
      <c r="E691" s="1" t="s">
        <v>136</v>
      </c>
      <c r="F691" s="1"/>
      <c r="G691" s="1"/>
      <c r="H691" s="1"/>
      <c r="I691" s="1"/>
      <c r="J691" s="1" t="n">
        <v>1515.1</v>
      </c>
      <c r="K691" s="1" t="n">
        <v>1522.3</v>
      </c>
      <c r="L691" s="33"/>
      <c r="M691" s="1"/>
      <c r="N691" s="1"/>
      <c r="O691" s="1"/>
      <c r="P691" s="1"/>
      <c r="Q691" s="1"/>
      <c r="R691" s="1"/>
      <c r="S691" s="1"/>
      <c r="T691" s="1"/>
      <c r="U691" s="1"/>
      <c r="V691" s="1" t="n">
        <v>1515.1</v>
      </c>
      <c r="W691" s="1" t="n">
        <v>1522.3</v>
      </c>
    </row>
    <row r="692" customFormat="false" ht="15" hidden="false" customHeight="false" outlineLevel="0" collapsed="false">
      <c r="A692" s="1" t="n">
        <v>691</v>
      </c>
      <c r="B692" s="31" t="s">
        <v>1998</v>
      </c>
      <c r="C692" s="1" t="s">
        <v>31</v>
      </c>
      <c r="D692" s="1" t="s">
        <v>19</v>
      </c>
      <c r="E692" s="1" t="s">
        <v>178</v>
      </c>
      <c r="F692" s="1"/>
      <c r="G692" s="1"/>
      <c r="H692" s="1"/>
      <c r="I692" s="1"/>
      <c r="J692" s="1" t="n">
        <v>1733.9</v>
      </c>
      <c r="K692" s="1" t="n">
        <v>1630.5</v>
      </c>
      <c r="L692" s="33"/>
      <c r="M692" s="1"/>
      <c r="N692" s="1"/>
      <c r="O692" s="1"/>
      <c r="P692" s="1"/>
      <c r="Q692" s="1"/>
      <c r="R692" s="1"/>
      <c r="S692" s="1"/>
      <c r="T692" s="1"/>
      <c r="U692" s="1"/>
      <c r="V692" s="1" t="n">
        <v>1733.9</v>
      </c>
      <c r="W692" s="1" t="n">
        <v>1630.5</v>
      </c>
    </row>
    <row r="693" customFormat="false" ht="15" hidden="false" customHeight="false" outlineLevel="0" collapsed="false">
      <c r="A693" s="1" t="n">
        <v>692</v>
      </c>
      <c r="B693" s="31" t="s">
        <v>1998</v>
      </c>
      <c r="C693" s="1" t="s">
        <v>31</v>
      </c>
      <c r="D693" s="1" t="s">
        <v>163</v>
      </c>
      <c r="E693" s="1" t="s">
        <v>24</v>
      </c>
      <c r="F693" s="1"/>
      <c r="G693" s="1"/>
      <c r="H693" s="1"/>
      <c r="I693" s="1"/>
      <c r="J693" s="1" t="n">
        <v>1477.1</v>
      </c>
      <c r="K693" s="1" t="n">
        <v>1719.1</v>
      </c>
      <c r="L693" s="33"/>
      <c r="M693" s="1"/>
      <c r="N693" s="1"/>
      <c r="O693" s="1"/>
      <c r="P693" s="1"/>
      <c r="Q693" s="1"/>
      <c r="R693" s="1"/>
      <c r="S693" s="1"/>
      <c r="T693" s="1"/>
      <c r="U693" s="1"/>
      <c r="V693" s="1" t="n">
        <v>1477.1</v>
      </c>
      <c r="W693" s="1" t="n">
        <v>1719.1</v>
      </c>
    </row>
    <row r="694" customFormat="false" ht="15" hidden="false" customHeight="false" outlineLevel="0" collapsed="false">
      <c r="A694" s="1" t="n">
        <v>693</v>
      </c>
      <c r="B694" s="31" t="s">
        <v>1999</v>
      </c>
      <c r="C694" s="1" t="s">
        <v>33</v>
      </c>
      <c r="D694" s="1" t="s">
        <v>156</v>
      </c>
      <c r="E694" s="1" t="s">
        <v>159</v>
      </c>
      <c r="F694" s="1"/>
      <c r="G694" s="1"/>
      <c r="H694" s="1"/>
      <c r="I694" s="1"/>
      <c r="J694" s="1" t="n">
        <v>1506.9</v>
      </c>
      <c r="K694" s="1" t="n">
        <v>1534.8</v>
      </c>
      <c r="L694" s="33"/>
      <c r="M694" s="1"/>
      <c r="N694" s="1"/>
      <c r="O694" s="1"/>
      <c r="P694" s="1"/>
      <c r="Q694" s="1"/>
      <c r="R694" s="1"/>
      <c r="S694" s="1"/>
      <c r="T694" s="1"/>
      <c r="U694" s="1"/>
      <c r="V694" s="1" t="n">
        <v>1506.9</v>
      </c>
      <c r="W694" s="1" t="n">
        <v>1534.8</v>
      </c>
    </row>
    <row r="695" customFormat="false" ht="15" hidden="false" customHeight="false" outlineLevel="0" collapsed="false">
      <c r="A695" s="1" t="n">
        <v>694</v>
      </c>
      <c r="B695" s="31" t="s">
        <v>2000</v>
      </c>
      <c r="C695" s="1" t="s">
        <v>29</v>
      </c>
      <c r="D695" s="1" t="s">
        <v>126</v>
      </c>
      <c r="E695" s="1" t="s">
        <v>180</v>
      </c>
      <c r="F695" s="1"/>
      <c r="G695" s="1"/>
      <c r="H695" s="1"/>
      <c r="I695" s="1"/>
      <c r="J695" s="1" t="n">
        <v>1566.6</v>
      </c>
      <c r="K695" s="1" t="n">
        <v>1594.7</v>
      </c>
      <c r="L695" s="33"/>
      <c r="M695" s="1"/>
      <c r="N695" s="1"/>
      <c r="O695" s="1"/>
      <c r="P695" s="1"/>
      <c r="Q695" s="1"/>
      <c r="R695" s="1"/>
      <c r="S695" s="1"/>
      <c r="T695" s="1"/>
      <c r="U695" s="1"/>
      <c r="V695" s="1" t="n">
        <v>1566.6</v>
      </c>
      <c r="W695" s="1" t="n">
        <v>1594.7</v>
      </c>
    </row>
    <row r="696" customFormat="false" ht="15" hidden="false" customHeight="false" outlineLevel="0" collapsed="false">
      <c r="A696" s="1" t="n">
        <v>695</v>
      </c>
      <c r="B696" s="31" t="s">
        <v>2000</v>
      </c>
      <c r="C696" s="1" t="s">
        <v>29</v>
      </c>
      <c r="D696" s="1" t="s">
        <v>152</v>
      </c>
      <c r="E696" s="1" t="s">
        <v>207</v>
      </c>
      <c r="F696" s="1"/>
      <c r="G696" s="1"/>
      <c r="H696" s="1"/>
      <c r="I696" s="1"/>
      <c r="J696" s="1" t="n">
        <v>1600.3</v>
      </c>
      <c r="K696" s="1" t="n">
        <v>1461.1</v>
      </c>
      <c r="L696" s="33"/>
      <c r="M696" s="1"/>
      <c r="N696" s="1"/>
      <c r="O696" s="1"/>
      <c r="P696" s="1"/>
      <c r="Q696" s="1"/>
      <c r="R696" s="1"/>
      <c r="S696" s="1"/>
      <c r="T696" s="1"/>
      <c r="U696" s="1"/>
      <c r="V696" s="1" t="n">
        <v>1600.3</v>
      </c>
      <c r="W696" s="1" t="n">
        <v>1461.1</v>
      </c>
    </row>
    <row r="697" customFormat="false" ht="15" hidden="false" customHeight="false" outlineLevel="0" collapsed="false">
      <c r="A697" s="1" t="n">
        <v>696</v>
      </c>
      <c r="B697" s="31" t="s">
        <v>2000</v>
      </c>
      <c r="C697" s="1" t="s">
        <v>29</v>
      </c>
      <c r="D697" s="1" t="s">
        <v>21</v>
      </c>
      <c r="E697" s="1" t="s">
        <v>129</v>
      </c>
      <c r="F697" s="1"/>
      <c r="G697" s="1"/>
      <c r="H697" s="1"/>
      <c r="I697" s="1"/>
      <c r="J697" s="1" t="n">
        <v>1732.5</v>
      </c>
      <c r="K697" s="1" t="n">
        <v>1663.3</v>
      </c>
      <c r="L697" s="33"/>
      <c r="M697" s="1"/>
      <c r="N697" s="1"/>
      <c r="O697" s="1"/>
      <c r="P697" s="1"/>
      <c r="Q697" s="1"/>
      <c r="R697" s="1"/>
      <c r="S697" s="1"/>
      <c r="T697" s="1"/>
      <c r="U697" s="1"/>
      <c r="V697" s="1" t="n">
        <v>1732.5</v>
      </c>
      <c r="W697" s="1" t="n">
        <v>1663.3</v>
      </c>
    </row>
    <row r="698" customFormat="false" ht="15" hidden="false" customHeight="false" outlineLevel="0" collapsed="false">
      <c r="A698" s="1" t="n">
        <v>697</v>
      </c>
      <c r="B698" s="31" t="s">
        <v>2000</v>
      </c>
      <c r="C698" s="1" t="s">
        <v>29</v>
      </c>
      <c r="D698" s="1" t="s">
        <v>121</v>
      </c>
      <c r="E698" s="1" t="s">
        <v>127</v>
      </c>
      <c r="F698" s="1"/>
      <c r="G698" s="1"/>
      <c r="H698" s="1"/>
      <c r="I698" s="1"/>
      <c r="J698" s="1" t="n">
        <v>1562.5</v>
      </c>
      <c r="K698" s="1" t="n">
        <v>1653.9</v>
      </c>
      <c r="L698" s="33"/>
      <c r="M698" s="1"/>
      <c r="N698" s="1"/>
      <c r="O698" s="1"/>
      <c r="P698" s="1"/>
      <c r="Q698" s="1"/>
      <c r="R698" s="1"/>
      <c r="S698" s="1"/>
      <c r="T698" s="1"/>
      <c r="U698" s="1"/>
      <c r="V698" s="1" t="n">
        <v>1562.5</v>
      </c>
      <c r="W698" s="1" t="n">
        <v>1653.9</v>
      </c>
    </row>
    <row r="699" customFormat="false" ht="15" hidden="false" customHeight="false" outlineLevel="0" collapsed="false">
      <c r="A699" s="1" t="n">
        <v>698</v>
      </c>
      <c r="B699" s="31" t="s">
        <v>2000</v>
      </c>
      <c r="C699" s="1" t="s">
        <v>29</v>
      </c>
      <c r="D699" s="1" t="s">
        <v>162</v>
      </c>
      <c r="E699" s="1" t="s">
        <v>128</v>
      </c>
      <c r="F699" s="1"/>
      <c r="G699" s="1"/>
      <c r="H699" s="1"/>
      <c r="I699" s="1"/>
      <c r="J699" s="1" t="n">
        <v>1676.6</v>
      </c>
      <c r="K699" s="1" t="n">
        <v>1623.4</v>
      </c>
      <c r="L699" s="33"/>
      <c r="M699" s="1"/>
      <c r="N699" s="1"/>
      <c r="O699" s="1"/>
      <c r="P699" s="1"/>
      <c r="Q699" s="1"/>
      <c r="R699" s="1"/>
      <c r="S699" s="1"/>
      <c r="T699" s="1"/>
      <c r="U699" s="1"/>
      <c r="V699" s="1" t="n">
        <v>1676.6</v>
      </c>
      <c r="W699" s="1" t="n">
        <v>1623.4</v>
      </c>
    </row>
    <row r="700" customFormat="false" ht="15" hidden="false" customHeight="false" outlineLevel="0" collapsed="false">
      <c r="A700" s="1" t="n">
        <v>699</v>
      </c>
      <c r="B700" s="31" t="s">
        <v>2000</v>
      </c>
      <c r="C700" s="1" t="s">
        <v>29</v>
      </c>
      <c r="D700" s="1" t="s">
        <v>201</v>
      </c>
      <c r="E700" s="1" t="s">
        <v>122</v>
      </c>
      <c r="F700" s="1"/>
      <c r="G700" s="1"/>
      <c r="H700" s="1"/>
      <c r="I700" s="1"/>
      <c r="J700" s="1" t="n">
        <v>1410.7</v>
      </c>
      <c r="K700" s="1" t="n">
        <v>1580.7</v>
      </c>
      <c r="L700" s="33"/>
      <c r="M700" s="1"/>
      <c r="N700" s="1"/>
      <c r="O700" s="1"/>
      <c r="P700" s="1"/>
      <c r="Q700" s="1"/>
      <c r="R700" s="1"/>
      <c r="S700" s="1"/>
      <c r="T700" s="1"/>
      <c r="U700" s="1"/>
      <c r="V700" s="1" t="n">
        <v>1410.7</v>
      </c>
      <c r="W700" s="1" t="n">
        <v>1580.7</v>
      </c>
    </row>
    <row r="701" customFormat="false" ht="15" hidden="false" customHeight="false" outlineLevel="0" collapsed="false">
      <c r="A701" s="1" t="n">
        <v>700</v>
      </c>
      <c r="B701" s="31" t="s">
        <v>2000</v>
      </c>
      <c r="C701" s="1" t="s">
        <v>29</v>
      </c>
      <c r="D701" s="1" t="s">
        <v>137</v>
      </c>
      <c r="E701" s="1" t="s">
        <v>138</v>
      </c>
      <c r="F701" s="1"/>
      <c r="G701" s="1"/>
      <c r="H701" s="1"/>
      <c r="I701" s="1"/>
      <c r="J701" s="1" t="n">
        <v>1529.1</v>
      </c>
      <c r="K701" s="1" t="n">
        <v>1645.6</v>
      </c>
      <c r="L701" s="33"/>
      <c r="M701" s="1"/>
      <c r="N701" s="1"/>
      <c r="O701" s="1"/>
      <c r="P701" s="1"/>
      <c r="Q701" s="1"/>
      <c r="R701" s="1"/>
      <c r="S701" s="1"/>
      <c r="T701" s="1"/>
      <c r="U701" s="1"/>
      <c r="V701" s="1" t="n">
        <v>1529.1</v>
      </c>
      <c r="W701" s="1" t="n">
        <v>1645.6</v>
      </c>
    </row>
    <row r="702" customFormat="false" ht="15" hidden="false" customHeight="false" outlineLevel="0" collapsed="false">
      <c r="A702" s="1" t="n">
        <v>701</v>
      </c>
      <c r="B702" s="31" t="s">
        <v>2000</v>
      </c>
      <c r="C702" s="1" t="s">
        <v>29</v>
      </c>
      <c r="D702" s="1" t="s">
        <v>153</v>
      </c>
      <c r="E702" s="1" t="s">
        <v>23</v>
      </c>
      <c r="F702" s="1"/>
      <c r="G702" s="1"/>
      <c r="H702" s="1"/>
      <c r="I702" s="1"/>
      <c r="J702" s="1" t="n">
        <v>1686.3</v>
      </c>
      <c r="K702" s="1" t="n">
        <v>1722.1</v>
      </c>
      <c r="L702" s="33"/>
      <c r="M702" s="1"/>
      <c r="N702" s="1"/>
      <c r="O702" s="1"/>
      <c r="P702" s="1"/>
      <c r="Q702" s="1"/>
      <c r="R702" s="1"/>
      <c r="S702" s="1"/>
      <c r="T702" s="1"/>
      <c r="U702" s="1"/>
      <c r="V702" s="1" t="n">
        <v>1686.3</v>
      </c>
      <c r="W702" s="1" t="n">
        <v>1722.1</v>
      </c>
    </row>
    <row r="703" customFormat="false" ht="15" hidden="false" customHeight="false" outlineLevel="0" collapsed="false">
      <c r="A703" s="1" t="n">
        <v>702</v>
      </c>
      <c r="B703" s="31" t="s">
        <v>2000</v>
      </c>
      <c r="C703" s="1" t="s">
        <v>29</v>
      </c>
      <c r="D703" s="1" t="s">
        <v>130</v>
      </c>
      <c r="E703" s="1" t="s">
        <v>131</v>
      </c>
      <c r="F703" s="1"/>
      <c r="G703" s="1"/>
      <c r="H703" s="1"/>
      <c r="I703" s="1"/>
      <c r="J703" s="1" t="n">
        <v>1746.3</v>
      </c>
      <c r="K703" s="1" t="n">
        <v>1518.3</v>
      </c>
      <c r="L703" s="33"/>
      <c r="M703" s="1"/>
      <c r="N703" s="1"/>
      <c r="O703" s="1"/>
      <c r="P703" s="1"/>
      <c r="Q703" s="1"/>
      <c r="R703" s="1"/>
      <c r="S703" s="1"/>
      <c r="T703" s="1"/>
      <c r="U703" s="1"/>
      <c r="V703" s="1" t="n">
        <v>1746.3</v>
      </c>
      <c r="W703" s="1" t="n">
        <v>1518.3</v>
      </c>
    </row>
    <row r="704" customFormat="false" ht="15" hidden="false" customHeight="false" outlineLevel="0" collapsed="false">
      <c r="A704" s="1" t="n">
        <v>703</v>
      </c>
      <c r="B704" s="31" t="s">
        <v>2000</v>
      </c>
      <c r="C704" s="1" t="s">
        <v>29</v>
      </c>
      <c r="D704" s="1" t="s">
        <v>202</v>
      </c>
      <c r="E704" s="1" t="s">
        <v>132</v>
      </c>
      <c r="F704" s="1"/>
      <c r="G704" s="1"/>
      <c r="H704" s="1"/>
      <c r="I704" s="1"/>
      <c r="J704" s="1" t="n">
        <v>1482.9</v>
      </c>
      <c r="K704" s="1" t="n">
        <v>1647.5</v>
      </c>
      <c r="L704" s="33"/>
      <c r="M704" s="1"/>
      <c r="N704" s="1"/>
      <c r="O704" s="1"/>
      <c r="P704" s="1"/>
      <c r="Q704" s="1"/>
      <c r="R704" s="1"/>
      <c r="S704" s="1"/>
      <c r="T704" s="1"/>
      <c r="U704" s="1"/>
      <c r="V704" s="1" t="n">
        <v>1482.9</v>
      </c>
      <c r="W704" s="1" t="n">
        <v>1647.5</v>
      </c>
    </row>
    <row r="705" customFormat="false" ht="15" hidden="false" customHeight="false" outlineLevel="0" collapsed="false">
      <c r="A705" s="1" t="n">
        <v>704</v>
      </c>
      <c r="B705" s="31" t="s">
        <v>2001</v>
      </c>
      <c r="C705" s="1" t="s">
        <v>33</v>
      </c>
      <c r="D705" s="1" t="s">
        <v>171</v>
      </c>
      <c r="E705" s="1" t="s">
        <v>134</v>
      </c>
      <c r="F705" s="1"/>
      <c r="G705" s="1"/>
      <c r="H705" s="1"/>
      <c r="I705" s="1"/>
      <c r="J705" s="1" t="n">
        <v>1583.2</v>
      </c>
      <c r="K705" s="1" t="n">
        <v>1588.1</v>
      </c>
      <c r="L705" s="33"/>
      <c r="M705" s="1"/>
      <c r="N705" s="1"/>
      <c r="O705" s="1"/>
      <c r="P705" s="1"/>
      <c r="Q705" s="1"/>
      <c r="R705" s="1"/>
      <c r="S705" s="1"/>
      <c r="T705" s="1"/>
      <c r="U705" s="1"/>
      <c r="V705" s="1" t="n">
        <v>1583.2</v>
      </c>
      <c r="W705" s="1" t="n">
        <v>1588.1</v>
      </c>
    </row>
    <row r="706" customFormat="false" ht="15" hidden="false" customHeight="false" outlineLevel="0" collapsed="false">
      <c r="A706" s="1" t="n">
        <v>705</v>
      </c>
      <c r="B706" s="31" t="s">
        <v>2002</v>
      </c>
      <c r="C706" s="1" t="s">
        <v>33</v>
      </c>
      <c r="D706" s="1" t="s">
        <v>204</v>
      </c>
      <c r="E706" s="1" t="s">
        <v>17</v>
      </c>
      <c r="F706" s="1"/>
      <c r="G706" s="1"/>
      <c r="H706" s="1"/>
      <c r="I706" s="1"/>
      <c r="J706" s="1" t="n">
        <v>1387.4</v>
      </c>
      <c r="K706" s="1" t="n">
        <v>1804.8</v>
      </c>
      <c r="L706" s="33"/>
      <c r="M706" s="1"/>
      <c r="N706" s="1"/>
      <c r="O706" s="1"/>
      <c r="P706" s="1"/>
      <c r="Q706" s="1"/>
      <c r="R706" s="1"/>
      <c r="S706" s="1"/>
      <c r="T706" s="1"/>
      <c r="U706" s="1"/>
      <c r="V706" s="1" t="n">
        <v>1387.4</v>
      </c>
      <c r="W706" s="1" t="n">
        <v>1804.8</v>
      </c>
    </row>
    <row r="707" customFormat="false" ht="15" hidden="false" customHeight="false" outlineLevel="0" collapsed="false">
      <c r="A707" s="1" t="n">
        <v>706</v>
      </c>
      <c r="B707" s="31" t="s">
        <v>2003</v>
      </c>
      <c r="C707" s="1" t="s">
        <v>32</v>
      </c>
      <c r="D707" s="1" t="s">
        <v>192</v>
      </c>
      <c r="E707" s="1" t="s">
        <v>190</v>
      </c>
      <c r="F707" s="1"/>
      <c r="G707" s="1"/>
      <c r="H707" s="1"/>
      <c r="I707" s="1"/>
      <c r="J707" s="1" t="n">
        <v>1620.9</v>
      </c>
      <c r="K707" s="1" t="n">
        <v>1611.9</v>
      </c>
      <c r="L707" s="33"/>
      <c r="M707" s="1"/>
      <c r="N707" s="1"/>
      <c r="O707" s="1"/>
      <c r="P707" s="1"/>
      <c r="Q707" s="1"/>
      <c r="R707" s="1"/>
      <c r="S707" s="1"/>
      <c r="T707" s="1"/>
      <c r="U707" s="1"/>
      <c r="V707" s="1" t="n">
        <v>1620.9</v>
      </c>
      <c r="W707" s="1" t="n">
        <v>1611.9</v>
      </c>
    </row>
    <row r="708" customFormat="false" ht="15" hidden="false" customHeight="false" outlineLevel="0" collapsed="false">
      <c r="A708" s="1" t="n">
        <v>707</v>
      </c>
      <c r="B708" s="31" t="s">
        <v>2003</v>
      </c>
      <c r="C708" s="1" t="s">
        <v>32</v>
      </c>
      <c r="D708" s="1" t="s">
        <v>189</v>
      </c>
      <c r="E708" s="1" t="s">
        <v>195</v>
      </c>
      <c r="F708" s="1"/>
      <c r="G708" s="1"/>
      <c r="H708" s="1"/>
      <c r="I708" s="1"/>
      <c r="J708" s="1" t="n">
        <v>1614</v>
      </c>
      <c r="K708" s="1" t="n">
        <v>1732.7</v>
      </c>
      <c r="L708" s="33"/>
      <c r="M708" s="1"/>
      <c r="N708" s="1"/>
      <c r="O708" s="1"/>
      <c r="P708" s="1"/>
      <c r="Q708" s="1"/>
      <c r="R708" s="1"/>
      <c r="S708" s="1"/>
      <c r="T708" s="1"/>
      <c r="U708" s="1"/>
      <c r="V708" s="1" t="n">
        <v>1614</v>
      </c>
      <c r="W708" s="1" t="n">
        <v>1732.7</v>
      </c>
    </row>
    <row r="709" customFormat="false" ht="15" hidden="false" customHeight="false" outlineLevel="0" collapsed="false">
      <c r="A709" s="1" t="n">
        <v>708</v>
      </c>
      <c r="B709" s="31" t="s">
        <v>2003</v>
      </c>
      <c r="C709" s="1" t="s">
        <v>32</v>
      </c>
      <c r="D709" s="1" t="s">
        <v>184</v>
      </c>
      <c r="E709" s="1" t="s">
        <v>211</v>
      </c>
      <c r="F709" s="1"/>
      <c r="G709" s="1"/>
      <c r="H709" s="1"/>
      <c r="I709" s="1"/>
      <c r="J709" s="1" t="n">
        <v>1696</v>
      </c>
      <c r="K709" s="1" t="n">
        <v>1489</v>
      </c>
      <c r="L709" s="33"/>
      <c r="M709" s="1"/>
      <c r="N709" s="1"/>
      <c r="O709" s="1"/>
      <c r="P709" s="1"/>
      <c r="Q709" s="1"/>
      <c r="R709" s="1"/>
      <c r="S709" s="1"/>
      <c r="T709" s="1"/>
      <c r="U709" s="1"/>
      <c r="V709" s="1" t="n">
        <v>1696</v>
      </c>
      <c r="W709" s="1" t="n">
        <v>1489</v>
      </c>
    </row>
    <row r="710" customFormat="false" ht="15" hidden="false" customHeight="false" outlineLevel="0" collapsed="false">
      <c r="A710" s="1" t="n">
        <v>709</v>
      </c>
      <c r="B710" s="31" t="s">
        <v>2003</v>
      </c>
      <c r="C710" s="1" t="s">
        <v>32</v>
      </c>
      <c r="D710" s="1" t="s">
        <v>15</v>
      </c>
      <c r="E710" s="1" t="s">
        <v>187</v>
      </c>
      <c r="F710" s="1"/>
      <c r="G710" s="1"/>
      <c r="H710" s="1"/>
      <c r="I710" s="1"/>
      <c r="J710" s="1" t="n">
        <v>1873.2</v>
      </c>
      <c r="K710" s="1" t="n">
        <v>1591.1</v>
      </c>
      <c r="L710" s="33"/>
      <c r="M710" s="1"/>
      <c r="N710" s="1"/>
      <c r="O710" s="1"/>
      <c r="P710" s="1"/>
      <c r="Q710" s="1"/>
      <c r="R710" s="1"/>
      <c r="S710" s="1"/>
      <c r="T710" s="1"/>
      <c r="U710" s="1"/>
      <c r="V710" s="1" t="n">
        <v>1873.2</v>
      </c>
      <c r="W710" s="1" t="n">
        <v>1591.1</v>
      </c>
    </row>
    <row r="711" customFormat="false" ht="15" hidden="false" customHeight="false" outlineLevel="0" collapsed="false">
      <c r="A711" s="1" t="n">
        <v>710</v>
      </c>
      <c r="B711" s="31" t="s">
        <v>2003</v>
      </c>
      <c r="C711" s="1" t="s">
        <v>32</v>
      </c>
      <c r="D711" s="1" t="s">
        <v>193</v>
      </c>
      <c r="E711" s="1" t="s">
        <v>212</v>
      </c>
      <c r="F711" s="1"/>
      <c r="G711" s="1"/>
      <c r="H711" s="1"/>
      <c r="I711" s="1"/>
      <c r="J711" s="1" t="n">
        <v>1529.4</v>
      </c>
      <c r="K711" s="1" t="n">
        <v>1416.3</v>
      </c>
      <c r="L711" s="33"/>
      <c r="M711" s="1"/>
      <c r="N711" s="1"/>
      <c r="O711" s="1"/>
      <c r="P711" s="1"/>
      <c r="Q711" s="1"/>
      <c r="R711" s="1"/>
      <c r="S711" s="1"/>
      <c r="T711" s="1"/>
      <c r="U711" s="1"/>
      <c r="V711" s="1" t="n">
        <v>1529.4</v>
      </c>
      <c r="W711" s="1" t="n">
        <v>1416.3</v>
      </c>
    </row>
    <row r="712" customFormat="false" ht="15" hidden="false" customHeight="false" outlineLevel="0" collapsed="false">
      <c r="A712" s="1" t="n">
        <v>711</v>
      </c>
      <c r="B712" s="31" t="s">
        <v>2003</v>
      </c>
      <c r="C712" s="1" t="s">
        <v>32</v>
      </c>
      <c r="D712" s="1" t="s">
        <v>188</v>
      </c>
      <c r="E712" s="1" t="s">
        <v>185</v>
      </c>
      <c r="F712" s="1"/>
      <c r="G712" s="1"/>
      <c r="H712" s="1"/>
      <c r="I712" s="1"/>
      <c r="J712" s="1" t="n">
        <v>1549.2</v>
      </c>
      <c r="K712" s="1" t="n">
        <v>1629</v>
      </c>
      <c r="L712" s="33"/>
      <c r="M712" s="1"/>
      <c r="N712" s="1"/>
      <c r="O712" s="1"/>
      <c r="P712" s="1"/>
      <c r="Q712" s="1"/>
      <c r="R712" s="1"/>
      <c r="S712" s="1"/>
      <c r="T712" s="1"/>
      <c r="U712" s="1"/>
      <c r="V712" s="1" t="n">
        <v>1549.2</v>
      </c>
      <c r="W712" s="1" t="n">
        <v>1629</v>
      </c>
    </row>
    <row r="713" customFormat="false" ht="15" hidden="false" customHeight="false" outlineLevel="0" collapsed="false">
      <c r="A713" s="1" t="n">
        <v>712</v>
      </c>
      <c r="B713" s="31" t="s">
        <v>2003</v>
      </c>
      <c r="C713" s="1" t="s">
        <v>32</v>
      </c>
      <c r="D713" s="1" t="s">
        <v>198</v>
      </c>
      <c r="E713" s="1" t="s">
        <v>199</v>
      </c>
      <c r="F713" s="1"/>
      <c r="G713" s="1"/>
      <c r="H713" s="1"/>
      <c r="I713" s="1"/>
      <c r="J713" s="1" t="n">
        <v>1515.2</v>
      </c>
      <c r="K713" s="1" t="n">
        <v>1487.5</v>
      </c>
      <c r="L713" s="33"/>
      <c r="M713" s="1"/>
      <c r="N713" s="1"/>
      <c r="O713" s="1"/>
      <c r="P713" s="1"/>
      <c r="Q713" s="1"/>
      <c r="R713" s="1"/>
      <c r="S713" s="1"/>
      <c r="T713" s="1"/>
      <c r="U713" s="1"/>
      <c r="V713" s="1" t="n">
        <v>1515.2</v>
      </c>
      <c r="W713" s="1" t="n">
        <v>1487.5</v>
      </c>
    </row>
    <row r="714" customFormat="false" ht="15" hidden="false" customHeight="false" outlineLevel="0" collapsed="false">
      <c r="A714" s="1" t="n">
        <v>713</v>
      </c>
      <c r="B714" s="31" t="s">
        <v>2003</v>
      </c>
      <c r="C714" s="1" t="s">
        <v>32</v>
      </c>
      <c r="D714" s="1" t="s">
        <v>183</v>
      </c>
      <c r="E714" s="1" t="s">
        <v>197</v>
      </c>
      <c r="F714" s="1"/>
      <c r="G714" s="1"/>
      <c r="H714" s="1"/>
      <c r="I714" s="1"/>
      <c r="J714" s="1" t="n">
        <v>1513.1</v>
      </c>
      <c r="K714" s="1" t="n">
        <v>1535.5</v>
      </c>
      <c r="L714" s="33"/>
      <c r="M714" s="1"/>
      <c r="N714" s="1"/>
      <c r="O714" s="1"/>
      <c r="P714" s="1"/>
      <c r="Q714" s="1"/>
      <c r="R714" s="1"/>
      <c r="S714" s="1"/>
      <c r="T714" s="1"/>
      <c r="U714" s="1"/>
      <c r="V714" s="1" t="n">
        <v>1513.1</v>
      </c>
      <c r="W714" s="1" t="n">
        <v>1535.5</v>
      </c>
    </row>
    <row r="715" customFormat="false" ht="15" hidden="false" customHeight="false" outlineLevel="0" collapsed="false">
      <c r="A715" s="1" t="n">
        <v>714</v>
      </c>
      <c r="B715" s="31" t="s">
        <v>2003</v>
      </c>
      <c r="C715" s="1" t="s">
        <v>32</v>
      </c>
      <c r="D715" s="1" t="s">
        <v>196</v>
      </c>
      <c r="E715" s="1" t="s">
        <v>191</v>
      </c>
      <c r="F715" s="1"/>
      <c r="G715" s="1"/>
      <c r="H715" s="1"/>
      <c r="I715" s="1"/>
      <c r="J715" s="1" t="n">
        <v>1656.4</v>
      </c>
      <c r="K715" s="1" t="n">
        <v>1541</v>
      </c>
      <c r="L715" s="33"/>
      <c r="M715" s="1"/>
      <c r="N715" s="1"/>
      <c r="O715" s="1"/>
      <c r="P715" s="1"/>
      <c r="Q715" s="1"/>
      <c r="R715" s="1"/>
      <c r="S715" s="1"/>
      <c r="T715" s="1"/>
      <c r="U715" s="1"/>
      <c r="V715" s="1" t="n">
        <v>1656.4</v>
      </c>
      <c r="W715" s="1" t="n">
        <v>1541</v>
      </c>
    </row>
    <row r="716" customFormat="false" ht="15" hidden="false" customHeight="false" outlineLevel="0" collapsed="false">
      <c r="A716" s="1" t="n">
        <v>715</v>
      </c>
      <c r="B716" s="31" t="s">
        <v>2004</v>
      </c>
      <c r="C716" s="1" t="s">
        <v>33</v>
      </c>
      <c r="D716" s="1" t="s">
        <v>206</v>
      </c>
      <c r="E716" s="1" t="s">
        <v>158</v>
      </c>
      <c r="F716" s="1"/>
      <c r="G716" s="1"/>
      <c r="H716" s="1"/>
      <c r="I716" s="1"/>
      <c r="J716" s="1" t="n">
        <v>1456.1</v>
      </c>
      <c r="K716" s="1" t="n">
        <v>1581.6</v>
      </c>
      <c r="L716" s="33"/>
      <c r="M716" s="1"/>
      <c r="N716" s="1"/>
      <c r="O716" s="1"/>
      <c r="P716" s="1"/>
      <c r="Q716" s="1"/>
      <c r="R716" s="1"/>
      <c r="S716" s="1"/>
      <c r="T716" s="1"/>
      <c r="U716" s="1"/>
      <c r="V716" s="1" t="n">
        <v>1456.1</v>
      </c>
      <c r="W716" s="1" t="n">
        <v>1581.6</v>
      </c>
    </row>
    <row r="717" customFormat="false" ht="15" hidden="false" customHeight="false" outlineLevel="0" collapsed="false">
      <c r="A717" s="1" t="n">
        <v>716</v>
      </c>
      <c r="B717" s="31" t="s">
        <v>2005</v>
      </c>
      <c r="C717" s="1" t="s">
        <v>33</v>
      </c>
      <c r="D717" s="1" t="s">
        <v>172</v>
      </c>
      <c r="E717" s="1" t="s">
        <v>120</v>
      </c>
      <c r="F717" s="1"/>
      <c r="G717" s="1"/>
      <c r="H717" s="1"/>
      <c r="I717" s="1"/>
      <c r="J717" s="1" t="n">
        <v>1687.2</v>
      </c>
      <c r="K717" s="1" t="n">
        <v>1527.4</v>
      </c>
      <c r="L717" s="33"/>
      <c r="M717" s="1"/>
      <c r="N717" s="1"/>
      <c r="O717" s="1"/>
      <c r="P717" s="1"/>
      <c r="Q717" s="1"/>
      <c r="R717" s="1"/>
      <c r="S717" s="1"/>
      <c r="T717" s="1"/>
      <c r="U717" s="1"/>
      <c r="V717" s="1" t="n">
        <v>1687.2</v>
      </c>
      <c r="W717" s="1" t="n">
        <v>1527.4</v>
      </c>
    </row>
    <row r="718" customFormat="false" ht="15" hidden="false" customHeight="false" outlineLevel="0" collapsed="false">
      <c r="A718" s="1" t="n">
        <v>717</v>
      </c>
      <c r="B718" s="31" t="s">
        <v>2006</v>
      </c>
      <c r="C718" s="1" t="s">
        <v>33</v>
      </c>
      <c r="D718" s="1" t="s">
        <v>161</v>
      </c>
      <c r="E718" s="1" t="s">
        <v>205</v>
      </c>
      <c r="F718" s="1"/>
      <c r="G718" s="1"/>
      <c r="H718" s="1"/>
      <c r="I718" s="1"/>
      <c r="J718" s="1" t="n">
        <v>1653.6</v>
      </c>
      <c r="K718" s="1" t="n">
        <v>1457.7</v>
      </c>
      <c r="L718" s="33"/>
      <c r="M718" s="1"/>
      <c r="N718" s="1"/>
      <c r="O718" s="1"/>
      <c r="P718" s="1"/>
      <c r="Q718" s="1"/>
      <c r="R718" s="1"/>
      <c r="S718" s="1"/>
      <c r="T718" s="1"/>
      <c r="U718" s="1"/>
      <c r="V718" s="1" t="n">
        <v>1653.6</v>
      </c>
      <c r="W718" s="1" t="n">
        <v>1457.7</v>
      </c>
    </row>
    <row r="719" customFormat="false" ht="15" hidden="false" customHeight="false" outlineLevel="0" collapsed="false">
      <c r="A719" s="1" t="n">
        <v>718</v>
      </c>
      <c r="B719" s="31" t="s">
        <v>2006</v>
      </c>
      <c r="C719" s="1" t="s">
        <v>33</v>
      </c>
      <c r="D719" s="1" t="s">
        <v>157</v>
      </c>
      <c r="E719" s="1" t="s">
        <v>155</v>
      </c>
      <c r="F719" s="1"/>
      <c r="G719" s="1"/>
      <c r="H719" s="1"/>
      <c r="I719" s="1"/>
      <c r="J719" s="1" t="n">
        <v>1662.1</v>
      </c>
      <c r="K719" s="1" t="n">
        <v>1625</v>
      </c>
      <c r="L719" s="33"/>
      <c r="M719" s="1"/>
      <c r="N719" s="1"/>
      <c r="O719" s="1"/>
      <c r="P719" s="1"/>
      <c r="Q719" s="1"/>
      <c r="R719" s="1"/>
      <c r="S719" s="1"/>
      <c r="T719" s="1"/>
      <c r="U719" s="1"/>
      <c r="V719" s="1" t="n">
        <v>1662.1</v>
      </c>
      <c r="W719" s="1" t="n">
        <v>1625</v>
      </c>
    </row>
    <row r="720" customFormat="false" ht="15" hidden="false" customHeight="false" outlineLevel="0" collapsed="false">
      <c r="A720" s="1" t="n">
        <v>719</v>
      </c>
      <c r="B720" s="31" t="s">
        <v>2006</v>
      </c>
      <c r="C720" s="1" t="s">
        <v>33</v>
      </c>
      <c r="D720" s="1" t="s">
        <v>154</v>
      </c>
      <c r="E720" s="1" t="s">
        <v>144</v>
      </c>
      <c r="F720" s="1"/>
      <c r="G720" s="1"/>
      <c r="H720" s="1"/>
      <c r="I720" s="1"/>
      <c r="J720" s="1" t="n">
        <v>1562.2</v>
      </c>
      <c r="K720" s="1" t="n">
        <v>1642</v>
      </c>
      <c r="L720" s="33"/>
      <c r="M720" s="1"/>
      <c r="N720" s="1"/>
      <c r="O720" s="1"/>
      <c r="P720" s="1"/>
      <c r="Q720" s="1"/>
      <c r="R720" s="1"/>
      <c r="S720" s="1"/>
      <c r="T720" s="1"/>
      <c r="U720" s="1"/>
      <c r="V720" s="1" t="n">
        <v>1562.2</v>
      </c>
      <c r="W720" s="1" t="n">
        <v>1642</v>
      </c>
    </row>
    <row r="721" customFormat="false" ht="15" hidden="false" customHeight="false" outlineLevel="0" collapsed="false">
      <c r="A721" s="1" t="n">
        <v>720</v>
      </c>
      <c r="B721" s="31" t="s">
        <v>2007</v>
      </c>
      <c r="C721" s="1" t="s">
        <v>33</v>
      </c>
      <c r="D721" s="1" t="s">
        <v>135</v>
      </c>
      <c r="E721" s="1" t="s">
        <v>149</v>
      </c>
      <c r="F721" s="1"/>
      <c r="G721" s="1"/>
      <c r="H721" s="1"/>
      <c r="I721" s="1"/>
      <c r="J721" s="1" t="n">
        <v>1708.2</v>
      </c>
      <c r="K721" s="1" t="n">
        <v>1642.4</v>
      </c>
      <c r="L721" s="33"/>
      <c r="M721" s="1"/>
      <c r="N721" s="1"/>
      <c r="O721" s="1"/>
      <c r="P721" s="1"/>
      <c r="Q721" s="1"/>
      <c r="R721" s="1"/>
      <c r="S721" s="1"/>
      <c r="T721" s="1"/>
      <c r="U721" s="1"/>
      <c r="V721" s="1" t="n">
        <v>1708.2</v>
      </c>
      <c r="W721" s="1" t="n">
        <v>1642.4</v>
      </c>
    </row>
    <row r="722" customFormat="false" ht="15" hidden="false" customHeight="false" outlineLevel="0" collapsed="false">
      <c r="A722" s="1" t="n">
        <v>721</v>
      </c>
      <c r="B722" s="31" t="s">
        <v>2008</v>
      </c>
      <c r="C722" s="1" t="s">
        <v>30</v>
      </c>
      <c r="D722" s="1" t="s">
        <v>119</v>
      </c>
      <c r="E722" s="1" t="s">
        <v>18</v>
      </c>
      <c r="F722" s="1"/>
      <c r="G722" s="1"/>
      <c r="H722" s="1"/>
      <c r="I722" s="1"/>
      <c r="J722" s="1" t="n">
        <v>1552.4</v>
      </c>
      <c r="K722" s="1" t="n">
        <v>1781.5</v>
      </c>
      <c r="L722" s="33"/>
      <c r="M722" s="1"/>
      <c r="N722" s="1"/>
      <c r="O722" s="1"/>
      <c r="P722" s="1"/>
      <c r="Q722" s="1"/>
      <c r="R722" s="1"/>
      <c r="S722" s="1"/>
      <c r="T722" s="1"/>
      <c r="U722" s="1"/>
      <c r="V722" s="1" t="n">
        <v>1552.4</v>
      </c>
      <c r="W722" s="1" t="n">
        <v>1781.5</v>
      </c>
    </row>
    <row r="723" customFormat="false" ht="15" hidden="false" customHeight="false" outlineLevel="0" collapsed="false">
      <c r="A723" s="1" t="n">
        <v>722</v>
      </c>
      <c r="B723" s="31" t="s">
        <v>2008</v>
      </c>
      <c r="C723" s="1" t="s">
        <v>30</v>
      </c>
      <c r="D723" s="1" t="s">
        <v>166</v>
      </c>
      <c r="E723" s="1" t="s">
        <v>117</v>
      </c>
      <c r="F723" s="1"/>
      <c r="G723" s="1"/>
      <c r="H723" s="1"/>
      <c r="I723" s="1"/>
      <c r="J723" s="1" t="n">
        <v>1508.7</v>
      </c>
      <c r="K723" s="1" t="n">
        <v>1475.5</v>
      </c>
      <c r="L723" s="33"/>
      <c r="M723" s="1"/>
      <c r="N723" s="1"/>
      <c r="O723" s="1"/>
      <c r="P723" s="1"/>
      <c r="Q723" s="1"/>
      <c r="R723" s="1"/>
      <c r="S723" s="1"/>
      <c r="T723" s="1"/>
      <c r="U723" s="1"/>
      <c r="V723" s="1" t="n">
        <v>1508.7</v>
      </c>
      <c r="W723" s="1" t="n">
        <v>1475.5</v>
      </c>
    </row>
    <row r="724" customFormat="false" ht="15" hidden="false" customHeight="false" outlineLevel="0" collapsed="false">
      <c r="A724" s="1" t="n">
        <v>723</v>
      </c>
      <c r="B724" s="31" t="s">
        <v>2008</v>
      </c>
      <c r="C724" s="1" t="s">
        <v>30</v>
      </c>
      <c r="D724" s="1" t="s">
        <v>124</v>
      </c>
      <c r="E724" s="1" t="s">
        <v>200</v>
      </c>
      <c r="F724" s="1"/>
      <c r="G724" s="1"/>
      <c r="H724" s="1"/>
      <c r="I724" s="1"/>
      <c r="J724" s="1" t="n">
        <v>1555.1</v>
      </c>
      <c r="K724" s="1" t="n">
        <v>1421.9</v>
      </c>
      <c r="L724" s="33"/>
      <c r="M724" s="1"/>
      <c r="N724" s="1"/>
      <c r="O724" s="1"/>
      <c r="P724" s="1"/>
      <c r="Q724" s="1"/>
      <c r="R724" s="1"/>
      <c r="S724" s="1"/>
      <c r="T724" s="1"/>
      <c r="U724" s="1"/>
      <c r="V724" s="1" t="n">
        <v>1555.1</v>
      </c>
      <c r="W724" s="1" t="n">
        <v>1421.9</v>
      </c>
    </row>
    <row r="725" customFormat="false" ht="15" hidden="false" customHeight="false" outlineLevel="0" collapsed="false">
      <c r="A725" s="1" t="n">
        <v>724</v>
      </c>
      <c r="B725" s="31" t="s">
        <v>2008</v>
      </c>
      <c r="C725" s="1" t="s">
        <v>31</v>
      </c>
      <c r="D725" s="1" t="s">
        <v>165</v>
      </c>
      <c r="E725" s="1" t="s">
        <v>22</v>
      </c>
      <c r="F725" s="1"/>
      <c r="G725" s="1"/>
      <c r="H725" s="1"/>
      <c r="I725" s="1"/>
      <c r="J725" s="1" t="n">
        <v>1515.1</v>
      </c>
      <c r="K725" s="1" t="n">
        <v>1733.4</v>
      </c>
      <c r="L725" s="33"/>
      <c r="M725" s="1"/>
      <c r="N725" s="1"/>
      <c r="O725" s="1"/>
      <c r="P725" s="1"/>
      <c r="Q725" s="1"/>
      <c r="R725" s="1"/>
      <c r="S725" s="1"/>
      <c r="T725" s="1"/>
      <c r="U725" s="1"/>
      <c r="V725" s="1" t="n">
        <v>1515.1</v>
      </c>
      <c r="W725" s="1" t="n">
        <v>1733.4</v>
      </c>
    </row>
    <row r="726" customFormat="false" ht="15" hidden="false" customHeight="false" outlineLevel="0" collapsed="false">
      <c r="A726" s="1" t="n">
        <v>725</v>
      </c>
      <c r="B726" s="31" t="s">
        <v>2008</v>
      </c>
      <c r="C726" s="1" t="s">
        <v>30</v>
      </c>
      <c r="D726" s="1" t="s">
        <v>167</v>
      </c>
      <c r="E726" s="1" t="s">
        <v>116</v>
      </c>
      <c r="F726" s="1"/>
      <c r="G726" s="1"/>
      <c r="H726" s="1"/>
      <c r="I726" s="1"/>
      <c r="J726" s="1" t="n">
        <v>1556.6</v>
      </c>
      <c r="K726" s="1" t="n">
        <v>1642.8</v>
      </c>
      <c r="L726" s="33"/>
      <c r="M726" s="1"/>
      <c r="N726" s="1"/>
      <c r="O726" s="1"/>
      <c r="P726" s="1"/>
      <c r="Q726" s="1"/>
      <c r="R726" s="1"/>
      <c r="S726" s="1"/>
      <c r="T726" s="1"/>
      <c r="U726" s="1"/>
      <c r="V726" s="1" t="n">
        <v>1556.6</v>
      </c>
      <c r="W726" s="1" t="n">
        <v>1642.8</v>
      </c>
    </row>
    <row r="727" customFormat="false" ht="15" hidden="false" customHeight="false" outlineLevel="0" collapsed="false">
      <c r="A727" s="1" t="n">
        <v>726</v>
      </c>
      <c r="B727" s="31" t="s">
        <v>2008</v>
      </c>
      <c r="C727" s="1" t="s">
        <v>31</v>
      </c>
      <c r="D727" s="1" t="s">
        <v>24</v>
      </c>
      <c r="E727" s="1" t="s">
        <v>168</v>
      </c>
      <c r="F727" s="1"/>
      <c r="G727" s="1"/>
      <c r="H727" s="1"/>
      <c r="I727" s="1"/>
      <c r="J727" s="1" t="n">
        <v>1719.1</v>
      </c>
      <c r="K727" s="1" t="n">
        <v>1534.8</v>
      </c>
      <c r="L727" s="33"/>
      <c r="M727" s="1"/>
      <c r="N727" s="1"/>
      <c r="O727" s="1"/>
      <c r="P727" s="1"/>
      <c r="Q727" s="1"/>
      <c r="R727" s="1"/>
      <c r="S727" s="1"/>
      <c r="T727" s="1"/>
      <c r="U727" s="1"/>
      <c r="V727" s="1" t="n">
        <v>1719.1</v>
      </c>
      <c r="W727" s="1" t="n">
        <v>1534.8</v>
      </c>
    </row>
    <row r="728" customFormat="false" ht="15" hidden="false" customHeight="false" outlineLevel="0" collapsed="false">
      <c r="A728" s="1" t="n">
        <v>727</v>
      </c>
      <c r="B728" s="31" t="s">
        <v>2008</v>
      </c>
      <c r="C728" s="1" t="s">
        <v>30</v>
      </c>
      <c r="D728" s="1" t="s">
        <v>118</v>
      </c>
      <c r="E728" s="1" t="s">
        <v>114</v>
      </c>
      <c r="F728" s="1"/>
      <c r="G728" s="1"/>
      <c r="H728" s="1"/>
      <c r="I728" s="1"/>
      <c r="J728" s="1" t="n">
        <v>1559.9</v>
      </c>
      <c r="K728" s="1" t="n">
        <v>1656.7</v>
      </c>
      <c r="L728" s="33"/>
      <c r="M728" s="1"/>
      <c r="N728" s="1"/>
      <c r="O728" s="1"/>
      <c r="P728" s="1"/>
      <c r="Q728" s="1"/>
      <c r="R728" s="1"/>
      <c r="S728" s="1"/>
      <c r="T728" s="1"/>
      <c r="U728" s="1"/>
      <c r="V728" s="1" t="n">
        <v>1559.9</v>
      </c>
      <c r="W728" s="1" t="n">
        <v>1656.7</v>
      </c>
    </row>
    <row r="729" customFormat="false" ht="15" hidden="false" customHeight="false" outlineLevel="0" collapsed="false">
      <c r="A729" s="1" t="n">
        <v>728</v>
      </c>
      <c r="B729" s="31" t="s">
        <v>2008</v>
      </c>
      <c r="C729" s="1" t="s">
        <v>31</v>
      </c>
      <c r="D729" s="1" t="s">
        <v>164</v>
      </c>
      <c r="E729" s="1" t="s">
        <v>177</v>
      </c>
      <c r="F729" s="1"/>
      <c r="G729" s="1"/>
      <c r="H729" s="1"/>
      <c r="I729" s="1"/>
      <c r="J729" s="1" t="n">
        <v>1618.5</v>
      </c>
      <c r="K729" s="1" t="n">
        <v>1695</v>
      </c>
      <c r="L729" s="33"/>
      <c r="M729" s="1"/>
      <c r="N729" s="1"/>
      <c r="O729" s="1"/>
      <c r="P729" s="1"/>
      <c r="Q729" s="1"/>
      <c r="R729" s="1"/>
      <c r="S729" s="1"/>
      <c r="T729" s="1"/>
      <c r="U729" s="1"/>
      <c r="V729" s="1" t="n">
        <v>1618.5</v>
      </c>
      <c r="W729" s="1" t="n">
        <v>1695</v>
      </c>
    </row>
    <row r="730" customFormat="false" ht="15" hidden="false" customHeight="false" outlineLevel="0" collapsed="false">
      <c r="A730" s="1" t="n">
        <v>729</v>
      </c>
      <c r="B730" s="31" t="s">
        <v>2008</v>
      </c>
      <c r="C730" s="1" t="s">
        <v>31</v>
      </c>
      <c r="D730" s="1" t="s">
        <v>140</v>
      </c>
      <c r="E730" s="1" t="s">
        <v>163</v>
      </c>
      <c r="F730" s="1"/>
      <c r="G730" s="1"/>
      <c r="H730" s="1"/>
      <c r="I730" s="1"/>
      <c r="J730" s="1" t="n">
        <v>1598.2</v>
      </c>
      <c r="K730" s="1" t="n">
        <v>1477.1</v>
      </c>
      <c r="L730" s="33"/>
      <c r="M730" s="1"/>
      <c r="N730" s="1"/>
      <c r="O730" s="1"/>
      <c r="P730" s="1"/>
      <c r="Q730" s="1"/>
      <c r="R730" s="1"/>
      <c r="S730" s="1"/>
      <c r="T730" s="1"/>
      <c r="U730" s="1"/>
      <c r="V730" s="1" t="n">
        <v>1598.2</v>
      </c>
      <c r="W730" s="1" t="n">
        <v>1477.1</v>
      </c>
    </row>
    <row r="731" customFormat="false" ht="15" hidden="false" customHeight="false" outlineLevel="0" collapsed="false">
      <c r="A731" s="1" t="n">
        <v>730</v>
      </c>
      <c r="B731" s="31" t="s">
        <v>2008</v>
      </c>
      <c r="C731" s="1" t="s">
        <v>31</v>
      </c>
      <c r="D731" s="1" t="s">
        <v>136</v>
      </c>
      <c r="E731" s="1" t="s">
        <v>19</v>
      </c>
      <c r="F731" s="1"/>
      <c r="G731" s="1"/>
      <c r="H731" s="1"/>
      <c r="I731" s="1"/>
      <c r="J731" s="1" t="n">
        <v>1522.3</v>
      </c>
      <c r="K731" s="1" t="n">
        <v>1733.9</v>
      </c>
      <c r="L731" s="33"/>
      <c r="M731" s="1"/>
      <c r="N731" s="1"/>
      <c r="O731" s="1"/>
      <c r="P731" s="1"/>
      <c r="Q731" s="1"/>
      <c r="R731" s="1"/>
      <c r="S731" s="1"/>
      <c r="T731" s="1"/>
      <c r="U731" s="1"/>
      <c r="V731" s="1" t="n">
        <v>1522.3</v>
      </c>
      <c r="W731" s="1" t="n">
        <v>1733.9</v>
      </c>
    </row>
    <row r="732" customFormat="false" ht="15" hidden="false" customHeight="false" outlineLevel="0" collapsed="false">
      <c r="A732" s="1" t="n">
        <v>731</v>
      </c>
      <c r="B732" s="31" t="s">
        <v>2008</v>
      </c>
      <c r="C732" s="1" t="s">
        <v>31</v>
      </c>
      <c r="D732" s="1" t="s">
        <v>174</v>
      </c>
      <c r="E732" s="1" t="s">
        <v>213</v>
      </c>
      <c r="F732" s="1"/>
      <c r="G732" s="1"/>
      <c r="H732" s="1"/>
      <c r="I732" s="1"/>
      <c r="J732" s="1" t="n">
        <v>1501.9</v>
      </c>
      <c r="K732" s="1" t="n">
        <v>1404</v>
      </c>
      <c r="L732" s="33"/>
      <c r="M732" s="1"/>
      <c r="N732" s="1"/>
      <c r="O732" s="1"/>
      <c r="P732" s="1"/>
      <c r="Q732" s="1"/>
      <c r="R732" s="1"/>
      <c r="S732" s="1"/>
      <c r="T732" s="1"/>
      <c r="U732" s="1"/>
      <c r="V732" s="1" t="n">
        <v>1501.9</v>
      </c>
      <c r="W732" s="1" t="n">
        <v>1404</v>
      </c>
    </row>
    <row r="733" customFormat="false" ht="15" hidden="false" customHeight="false" outlineLevel="0" collapsed="false">
      <c r="A733" s="1" t="n">
        <v>732</v>
      </c>
      <c r="B733" s="31" t="s">
        <v>2008</v>
      </c>
      <c r="C733" s="1" t="s">
        <v>31</v>
      </c>
      <c r="D733" s="1" t="s">
        <v>145</v>
      </c>
      <c r="E733" s="1" t="s">
        <v>209</v>
      </c>
      <c r="F733" s="1"/>
      <c r="G733" s="1"/>
      <c r="H733" s="1"/>
      <c r="I733" s="1"/>
      <c r="J733" s="1" t="n">
        <v>1691.6</v>
      </c>
      <c r="K733" s="1" t="n">
        <v>1462.6</v>
      </c>
      <c r="L733" s="33"/>
      <c r="M733" s="1"/>
      <c r="N733" s="1"/>
      <c r="O733" s="1"/>
      <c r="P733" s="1"/>
      <c r="Q733" s="1"/>
      <c r="R733" s="1"/>
      <c r="S733" s="1"/>
      <c r="T733" s="1"/>
      <c r="U733" s="1"/>
      <c r="V733" s="1" t="n">
        <v>1691.6</v>
      </c>
      <c r="W733" s="1" t="n">
        <v>1462.6</v>
      </c>
    </row>
    <row r="734" customFormat="false" ht="15" hidden="false" customHeight="false" outlineLevel="0" collapsed="false">
      <c r="A734" s="1" t="n">
        <v>733</v>
      </c>
      <c r="B734" s="31" t="s">
        <v>2008</v>
      </c>
      <c r="C734" s="1" t="s">
        <v>31</v>
      </c>
      <c r="D734" s="1" t="s">
        <v>139</v>
      </c>
      <c r="E734" s="1" t="s">
        <v>169</v>
      </c>
      <c r="F734" s="1"/>
      <c r="G734" s="1"/>
      <c r="H734" s="1"/>
      <c r="I734" s="1"/>
      <c r="J734" s="1" t="n">
        <v>1514.3</v>
      </c>
      <c r="K734" s="1" t="n">
        <v>1625.4</v>
      </c>
      <c r="L734" s="33"/>
      <c r="M734" s="1"/>
      <c r="N734" s="1"/>
      <c r="O734" s="1"/>
      <c r="P734" s="1"/>
      <c r="Q734" s="1"/>
      <c r="R734" s="1"/>
      <c r="S734" s="1"/>
      <c r="T734" s="1"/>
      <c r="U734" s="1"/>
      <c r="V734" s="1" t="n">
        <v>1514.3</v>
      </c>
      <c r="W734" s="1" t="n">
        <v>1625.4</v>
      </c>
    </row>
    <row r="735" customFormat="false" ht="15" hidden="false" customHeight="false" outlineLevel="0" collapsed="false">
      <c r="A735" s="1" t="n">
        <v>734</v>
      </c>
      <c r="B735" s="31" t="s">
        <v>2008</v>
      </c>
      <c r="C735" s="1" t="s">
        <v>31</v>
      </c>
      <c r="D735" s="1" t="s">
        <v>20</v>
      </c>
      <c r="E735" s="1" t="s">
        <v>178</v>
      </c>
      <c r="F735" s="1"/>
      <c r="G735" s="1"/>
      <c r="H735" s="1"/>
      <c r="I735" s="1"/>
      <c r="J735" s="1" t="n">
        <v>1733.7</v>
      </c>
      <c r="K735" s="1" t="n">
        <v>1630.5</v>
      </c>
      <c r="L735" s="33"/>
      <c r="M735" s="1"/>
      <c r="N735" s="1"/>
      <c r="O735" s="1"/>
      <c r="P735" s="1"/>
      <c r="Q735" s="1"/>
      <c r="R735" s="1"/>
      <c r="S735" s="1"/>
      <c r="T735" s="1"/>
      <c r="U735" s="1"/>
      <c r="V735" s="1" t="n">
        <v>1733.7</v>
      </c>
      <c r="W735" s="1" t="n">
        <v>1630.5</v>
      </c>
    </row>
    <row r="736" customFormat="false" ht="15" hidden="false" customHeight="false" outlineLevel="0" collapsed="false">
      <c r="A736" s="1" t="n">
        <v>735</v>
      </c>
      <c r="B736" s="31" t="s">
        <v>2008</v>
      </c>
      <c r="C736" s="1" t="s">
        <v>31</v>
      </c>
      <c r="D736" s="1" t="s">
        <v>146</v>
      </c>
      <c r="E736" s="1" t="s">
        <v>210</v>
      </c>
      <c r="F736" s="1"/>
      <c r="G736" s="1"/>
      <c r="H736" s="1"/>
      <c r="I736" s="1"/>
      <c r="J736" s="1" t="n">
        <v>1548.6</v>
      </c>
      <c r="K736" s="1" t="n">
        <v>1452.9</v>
      </c>
      <c r="L736" s="33"/>
      <c r="M736" s="1"/>
      <c r="N736" s="1"/>
      <c r="O736" s="1"/>
      <c r="P736" s="1"/>
      <c r="Q736" s="1"/>
      <c r="R736" s="1"/>
      <c r="S736" s="1"/>
      <c r="T736" s="1"/>
      <c r="U736" s="1"/>
      <c r="V736" s="1" t="n">
        <v>1548.6</v>
      </c>
      <c r="W736" s="1" t="n">
        <v>1452.9</v>
      </c>
    </row>
    <row r="737" customFormat="false" ht="15" hidden="false" customHeight="false" outlineLevel="0" collapsed="false">
      <c r="A737" s="1" t="n">
        <v>736</v>
      </c>
      <c r="B737" s="31" t="s">
        <v>2008</v>
      </c>
      <c r="C737" s="1" t="s">
        <v>30</v>
      </c>
      <c r="D737" s="1" t="s">
        <v>16</v>
      </c>
      <c r="E737" s="1" t="s">
        <v>141</v>
      </c>
      <c r="F737" s="1"/>
      <c r="G737" s="1"/>
      <c r="H737" s="1"/>
      <c r="I737" s="1"/>
      <c r="J737" s="1" t="n">
        <v>1837.9</v>
      </c>
      <c r="K737" s="1" t="n">
        <v>1599.7</v>
      </c>
      <c r="L737" s="33"/>
      <c r="M737" s="1"/>
      <c r="N737" s="1"/>
      <c r="O737" s="1"/>
      <c r="P737" s="1"/>
      <c r="Q737" s="1"/>
      <c r="R737" s="1"/>
      <c r="S737" s="1"/>
      <c r="T737" s="1"/>
      <c r="U737" s="1"/>
      <c r="V737" s="1" t="n">
        <v>1837.9</v>
      </c>
      <c r="W737" s="1" t="n">
        <v>1599.7</v>
      </c>
    </row>
    <row r="738" customFormat="false" ht="15" hidden="false" customHeight="false" outlineLevel="0" collapsed="false">
      <c r="A738" s="1" t="n">
        <v>737</v>
      </c>
      <c r="B738" s="31" t="s">
        <v>2008</v>
      </c>
      <c r="C738" s="1" t="s">
        <v>30</v>
      </c>
      <c r="D738" s="1" t="s">
        <v>182</v>
      </c>
      <c r="E738" s="1" t="s">
        <v>151</v>
      </c>
      <c r="F738" s="1"/>
      <c r="G738" s="1"/>
      <c r="H738" s="1"/>
      <c r="I738" s="1"/>
      <c r="J738" s="1" t="n">
        <v>1723.7</v>
      </c>
      <c r="K738" s="1" t="n">
        <v>1569.6</v>
      </c>
      <c r="L738" s="33"/>
      <c r="M738" s="1"/>
      <c r="N738" s="1"/>
      <c r="O738" s="1"/>
      <c r="P738" s="1"/>
      <c r="Q738" s="1"/>
      <c r="R738" s="1"/>
      <c r="S738" s="1"/>
      <c r="T738" s="1"/>
      <c r="U738" s="1"/>
      <c r="V738" s="1" t="n">
        <v>1723.7</v>
      </c>
      <c r="W738" s="1" t="n">
        <v>1569.6</v>
      </c>
    </row>
    <row r="739" customFormat="false" ht="15" hidden="false" customHeight="false" outlineLevel="0" collapsed="false">
      <c r="A739" s="1" t="n">
        <v>738</v>
      </c>
      <c r="B739" s="31" t="s">
        <v>2008</v>
      </c>
      <c r="C739" s="1" t="s">
        <v>30</v>
      </c>
      <c r="D739" s="1" t="s">
        <v>115</v>
      </c>
      <c r="E739" s="1" t="s">
        <v>176</v>
      </c>
      <c r="F739" s="1"/>
      <c r="G739" s="1"/>
      <c r="H739" s="1"/>
      <c r="I739" s="1"/>
      <c r="J739" s="1" t="n">
        <v>1550.5</v>
      </c>
      <c r="K739" s="1" t="n">
        <v>1594</v>
      </c>
      <c r="L739" s="33"/>
      <c r="M739" s="1"/>
      <c r="N739" s="1"/>
      <c r="O739" s="1"/>
      <c r="P739" s="1"/>
      <c r="Q739" s="1"/>
      <c r="R739" s="1"/>
      <c r="S739" s="1"/>
      <c r="T739" s="1"/>
      <c r="U739" s="1"/>
      <c r="V739" s="1" t="n">
        <v>1550.5</v>
      </c>
      <c r="W739" s="1" t="n">
        <v>1594</v>
      </c>
    </row>
    <row r="740" customFormat="false" ht="15" hidden="false" customHeight="false" outlineLevel="0" collapsed="false">
      <c r="A740" s="1" t="n">
        <v>739</v>
      </c>
      <c r="B740" s="31" t="s">
        <v>2008</v>
      </c>
      <c r="C740" s="1" t="s">
        <v>30</v>
      </c>
      <c r="D740" s="1" t="s">
        <v>203</v>
      </c>
      <c r="E740" s="1" t="s">
        <v>181</v>
      </c>
      <c r="F740" s="1"/>
      <c r="G740" s="1"/>
      <c r="H740" s="1"/>
      <c r="I740" s="1"/>
      <c r="J740" s="1" t="n">
        <v>1451.4</v>
      </c>
      <c r="K740" s="1" t="n">
        <v>1718.3</v>
      </c>
      <c r="L740" s="33"/>
      <c r="M740" s="1"/>
      <c r="N740" s="1"/>
      <c r="O740" s="1"/>
      <c r="P740" s="1"/>
      <c r="Q740" s="1"/>
      <c r="R740" s="1"/>
      <c r="S740" s="1"/>
      <c r="T740" s="1"/>
      <c r="U740" s="1"/>
      <c r="V740" s="1" t="n">
        <v>1451.4</v>
      </c>
      <c r="W740" s="1" t="n">
        <v>1718.3</v>
      </c>
    </row>
    <row r="741" customFormat="false" ht="15" hidden="false" customHeight="false" outlineLevel="0" collapsed="false">
      <c r="A741" s="1" t="n">
        <v>740</v>
      </c>
      <c r="B741" s="31" t="s">
        <v>2008</v>
      </c>
      <c r="C741" s="1" t="s">
        <v>30</v>
      </c>
      <c r="D741" s="1" t="s">
        <v>173</v>
      </c>
      <c r="E741" s="1" t="s">
        <v>208</v>
      </c>
      <c r="F741" s="1"/>
      <c r="G741" s="1"/>
      <c r="H741" s="1"/>
      <c r="I741" s="1"/>
      <c r="J741" s="1" t="n">
        <v>1515.9</v>
      </c>
      <c r="K741" s="1" t="n">
        <v>1474.1</v>
      </c>
      <c r="L741" s="33"/>
      <c r="M741" s="1"/>
      <c r="N741" s="1"/>
      <c r="O741" s="1"/>
      <c r="P741" s="1"/>
      <c r="Q741" s="1"/>
      <c r="R741" s="1"/>
      <c r="S741" s="1"/>
      <c r="T741" s="1"/>
      <c r="U741" s="1"/>
      <c r="V741" s="1" t="n">
        <v>1515.9</v>
      </c>
      <c r="W741" s="1" t="n">
        <v>1474.1</v>
      </c>
    </row>
    <row r="742" customFormat="false" ht="15" hidden="false" customHeight="false" outlineLevel="0" collapsed="false">
      <c r="A742" s="1" t="n">
        <v>741</v>
      </c>
      <c r="B742" s="31" t="s">
        <v>2009</v>
      </c>
      <c r="C742" s="1" t="s">
        <v>29</v>
      </c>
      <c r="D742" s="1" t="s">
        <v>122</v>
      </c>
      <c r="E742" s="1" t="s">
        <v>126</v>
      </c>
      <c r="F742" s="1"/>
      <c r="G742" s="1"/>
      <c r="H742" s="1"/>
      <c r="I742" s="1"/>
      <c r="J742" s="1" t="n">
        <v>1580.7</v>
      </c>
      <c r="K742" s="1" t="n">
        <v>1566.6</v>
      </c>
      <c r="L742" s="33"/>
      <c r="M742" s="1"/>
      <c r="N742" s="1"/>
      <c r="O742" s="1"/>
      <c r="P742" s="1"/>
      <c r="Q742" s="1"/>
      <c r="R742" s="1"/>
      <c r="S742" s="1"/>
      <c r="T742" s="1"/>
      <c r="U742" s="1"/>
      <c r="V742" s="1" t="n">
        <v>1580.7</v>
      </c>
      <c r="W742" s="1" t="n">
        <v>1566.6</v>
      </c>
    </row>
    <row r="743" customFormat="false" ht="15" hidden="false" customHeight="false" outlineLevel="0" collapsed="false">
      <c r="A743" s="1" t="n">
        <v>742</v>
      </c>
      <c r="B743" s="31" t="s">
        <v>2009</v>
      </c>
      <c r="C743" s="1" t="s">
        <v>29</v>
      </c>
      <c r="D743" s="1" t="s">
        <v>129</v>
      </c>
      <c r="E743" s="1" t="s">
        <v>202</v>
      </c>
      <c r="F743" s="1"/>
      <c r="G743" s="1"/>
      <c r="H743" s="1"/>
      <c r="I743" s="1"/>
      <c r="J743" s="1" t="n">
        <v>1663.3</v>
      </c>
      <c r="K743" s="1" t="n">
        <v>1482.9</v>
      </c>
      <c r="L743" s="33"/>
      <c r="M743" s="1"/>
      <c r="N743" s="1"/>
      <c r="O743" s="1"/>
      <c r="P743" s="1"/>
      <c r="Q743" s="1"/>
      <c r="R743" s="1"/>
      <c r="S743" s="1"/>
      <c r="T743" s="1"/>
      <c r="U743" s="1"/>
      <c r="V743" s="1" t="n">
        <v>1663.3</v>
      </c>
      <c r="W743" s="1" t="n">
        <v>1482.9</v>
      </c>
    </row>
    <row r="744" customFormat="false" ht="15" hidden="false" customHeight="false" outlineLevel="0" collapsed="false">
      <c r="A744" s="1" t="n">
        <v>743</v>
      </c>
      <c r="B744" s="31" t="s">
        <v>2009</v>
      </c>
      <c r="C744" s="1" t="s">
        <v>29</v>
      </c>
      <c r="D744" s="1" t="s">
        <v>207</v>
      </c>
      <c r="E744" s="1" t="s">
        <v>153</v>
      </c>
      <c r="F744" s="1"/>
      <c r="G744" s="1"/>
      <c r="H744" s="1"/>
      <c r="I744" s="1"/>
      <c r="J744" s="1" t="n">
        <v>1461.1</v>
      </c>
      <c r="K744" s="1" t="n">
        <v>1686.3</v>
      </c>
      <c r="L744" s="33"/>
      <c r="M744" s="1"/>
      <c r="N744" s="1"/>
      <c r="O744" s="1"/>
      <c r="P744" s="1"/>
      <c r="Q744" s="1"/>
      <c r="R744" s="1"/>
      <c r="S744" s="1"/>
      <c r="T744" s="1"/>
      <c r="U744" s="1"/>
      <c r="V744" s="1" t="n">
        <v>1461.1</v>
      </c>
      <c r="W744" s="1" t="n">
        <v>1686.3</v>
      </c>
    </row>
    <row r="745" customFormat="false" ht="15" hidden="false" customHeight="false" outlineLevel="0" collapsed="false">
      <c r="A745" s="1" t="n">
        <v>744</v>
      </c>
      <c r="B745" s="31" t="s">
        <v>2009</v>
      </c>
      <c r="C745" s="1" t="s">
        <v>29</v>
      </c>
      <c r="D745" s="1" t="s">
        <v>23</v>
      </c>
      <c r="E745" s="1" t="s">
        <v>137</v>
      </c>
      <c r="F745" s="1"/>
      <c r="G745" s="1"/>
      <c r="H745" s="1"/>
      <c r="I745" s="1"/>
      <c r="J745" s="1" t="n">
        <v>1722.1</v>
      </c>
      <c r="K745" s="1" t="n">
        <v>1529.1</v>
      </c>
      <c r="L745" s="33"/>
      <c r="M745" s="1"/>
      <c r="N745" s="1"/>
      <c r="O745" s="1"/>
      <c r="P745" s="1"/>
      <c r="Q745" s="1"/>
      <c r="R745" s="1"/>
      <c r="S745" s="1"/>
      <c r="T745" s="1"/>
      <c r="U745" s="1"/>
      <c r="V745" s="1" t="n">
        <v>1722.1</v>
      </c>
      <c r="W745" s="1" t="n">
        <v>1529.1</v>
      </c>
    </row>
    <row r="746" customFormat="false" ht="15" hidden="false" customHeight="false" outlineLevel="0" collapsed="false">
      <c r="A746" s="1" t="n">
        <v>745</v>
      </c>
      <c r="B746" s="31" t="s">
        <v>2009</v>
      </c>
      <c r="C746" s="1" t="s">
        <v>29</v>
      </c>
      <c r="D746" s="1" t="s">
        <v>131</v>
      </c>
      <c r="E746" s="1" t="s">
        <v>152</v>
      </c>
      <c r="F746" s="1"/>
      <c r="G746" s="1"/>
      <c r="H746" s="1"/>
      <c r="I746" s="1"/>
      <c r="J746" s="1" t="n">
        <v>1518.3</v>
      </c>
      <c r="K746" s="1" t="n">
        <v>1600.3</v>
      </c>
      <c r="L746" s="33"/>
      <c r="M746" s="1"/>
      <c r="N746" s="1"/>
      <c r="O746" s="1"/>
      <c r="P746" s="1"/>
      <c r="Q746" s="1"/>
      <c r="R746" s="1"/>
      <c r="S746" s="1"/>
      <c r="T746" s="1"/>
      <c r="U746" s="1"/>
      <c r="V746" s="1" t="n">
        <v>1518.3</v>
      </c>
      <c r="W746" s="1" t="n">
        <v>1600.3</v>
      </c>
    </row>
    <row r="747" customFormat="false" ht="15" hidden="false" customHeight="false" outlineLevel="0" collapsed="false">
      <c r="A747" s="1" t="n">
        <v>746</v>
      </c>
      <c r="B747" s="31" t="s">
        <v>2009</v>
      </c>
      <c r="C747" s="1" t="s">
        <v>29</v>
      </c>
      <c r="D747" s="1" t="s">
        <v>180</v>
      </c>
      <c r="E747" s="1" t="s">
        <v>21</v>
      </c>
      <c r="F747" s="1"/>
      <c r="G747" s="1"/>
      <c r="H747" s="1"/>
      <c r="I747" s="1"/>
      <c r="J747" s="1" t="n">
        <v>1594.7</v>
      </c>
      <c r="K747" s="1" t="n">
        <v>1732.5</v>
      </c>
      <c r="L747" s="33"/>
      <c r="M747" s="1"/>
      <c r="N747" s="1"/>
      <c r="O747" s="1"/>
      <c r="P747" s="1"/>
      <c r="Q747" s="1"/>
      <c r="R747" s="1"/>
      <c r="S747" s="1"/>
      <c r="T747" s="1"/>
      <c r="U747" s="1"/>
      <c r="V747" s="1" t="n">
        <v>1594.7</v>
      </c>
      <c r="W747" s="1" t="n">
        <v>1732.5</v>
      </c>
    </row>
    <row r="748" customFormat="false" ht="15" hidden="false" customHeight="false" outlineLevel="0" collapsed="false">
      <c r="A748" s="1" t="n">
        <v>747</v>
      </c>
      <c r="B748" s="31" t="s">
        <v>2009</v>
      </c>
      <c r="C748" s="1" t="s">
        <v>29</v>
      </c>
      <c r="D748" s="1" t="s">
        <v>138</v>
      </c>
      <c r="E748" s="1" t="s">
        <v>121</v>
      </c>
      <c r="F748" s="1"/>
      <c r="G748" s="1"/>
      <c r="H748" s="1"/>
      <c r="I748" s="1"/>
      <c r="J748" s="1" t="n">
        <v>1645.6</v>
      </c>
      <c r="K748" s="1" t="n">
        <v>1562.5</v>
      </c>
      <c r="L748" s="33"/>
      <c r="M748" s="1"/>
      <c r="N748" s="1"/>
      <c r="O748" s="1"/>
      <c r="P748" s="1"/>
      <c r="Q748" s="1"/>
      <c r="R748" s="1"/>
      <c r="S748" s="1"/>
      <c r="T748" s="1"/>
      <c r="U748" s="1"/>
      <c r="V748" s="1" t="n">
        <v>1645.6</v>
      </c>
      <c r="W748" s="1" t="n">
        <v>1562.5</v>
      </c>
    </row>
    <row r="749" customFormat="false" ht="15" hidden="false" customHeight="false" outlineLevel="0" collapsed="false">
      <c r="A749" s="1" t="n">
        <v>748</v>
      </c>
      <c r="B749" s="31" t="s">
        <v>2009</v>
      </c>
      <c r="C749" s="1" t="s">
        <v>29</v>
      </c>
      <c r="D749" s="1" t="s">
        <v>132</v>
      </c>
      <c r="E749" s="1" t="s">
        <v>162</v>
      </c>
      <c r="F749" s="1"/>
      <c r="G749" s="1"/>
      <c r="H749" s="1"/>
      <c r="I749" s="1"/>
      <c r="J749" s="1" t="n">
        <v>1647.5</v>
      </c>
      <c r="K749" s="1" t="n">
        <v>1676.6</v>
      </c>
      <c r="L749" s="33"/>
      <c r="M749" s="1"/>
      <c r="N749" s="1"/>
      <c r="O749" s="1"/>
      <c r="P749" s="1"/>
      <c r="Q749" s="1"/>
      <c r="R749" s="1"/>
      <c r="S749" s="1"/>
      <c r="T749" s="1"/>
      <c r="U749" s="1"/>
      <c r="V749" s="1" t="n">
        <v>1647.5</v>
      </c>
      <c r="W749" s="1" t="n">
        <v>1676.6</v>
      </c>
    </row>
    <row r="750" customFormat="false" ht="15" hidden="false" customHeight="false" outlineLevel="0" collapsed="false">
      <c r="A750" s="1" t="n">
        <v>749</v>
      </c>
      <c r="B750" s="31" t="s">
        <v>2009</v>
      </c>
      <c r="C750" s="1" t="s">
        <v>29</v>
      </c>
      <c r="D750" s="1" t="s">
        <v>127</v>
      </c>
      <c r="E750" s="1" t="s">
        <v>201</v>
      </c>
      <c r="F750" s="1"/>
      <c r="G750" s="1"/>
      <c r="H750" s="1"/>
      <c r="I750" s="1"/>
      <c r="J750" s="1" t="n">
        <v>1653.9</v>
      </c>
      <c r="K750" s="1" t="n">
        <v>1410.7</v>
      </c>
      <c r="L750" s="33"/>
      <c r="M750" s="1"/>
      <c r="N750" s="1"/>
      <c r="O750" s="1"/>
      <c r="P750" s="1"/>
      <c r="Q750" s="1"/>
      <c r="R750" s="1"/>
      <c r="S750" s="1"/>
      <c r="T750" s="1"/>
      <c r="U750" s="1"/>
      <c r="V750" s="1" t="n">
        <v>1653.9</v>
      </c>
      <c r="W750" s="1" t="n">
        <v>1410.7</v>
      </c>
    </row>
    <row r="751" customFormat="false" ht="15" hidden="false" customHeight="false" outlineLevel="0" collapsed="false">
      <c r="A751" s="1" t="n">
        <v>750</v>
      </c>
      <c r="B751" s="31" t="s">
        <v>2009</v>
      </c>
      <c r="C751" s="1" t="s">
        <v>29</v>
      </c>
      <c r="D751" s="1" t="s">
        <v>128</v>
      </c>
      <c r="E751" s="1" t="s">
        <v>130</v>
      </c>
      <c r="F751" s="1"/>
      <c r="G751" s="1"/>
      <c r="H751" s="1"/>
      <c r="I751" s="1"/>
      <c r="J751" s="1" t="n">
        <v>1623.4</v>
      </c>
      <c r="K751" s="1" t="n">
        <v>1746.3</v>
      </c>
      <c r="L751" s="33"/>
      <c r="M751" s="1"/>
      <c r="N751" s="1"/>
      <c r="O751" s="1"/>
      <c r="P751" s="1"/>
      <c r="Q751" s="1"/>
      <c r="R751" s="1"/>
      <c r="S751" s="1"/>
      <c r="T751" s="1"/>
      <c r="U751" s="1"/>
      <c r="V751" s="1" t="n">
        <v>1623.4</v>
      </c>
      <c r="W751" s="1" t="n">
        <v>1746.3</v>
      </c>
    </row>
    <row r="752" customFormat="false" ht="15" hidden="false" customHeight="false" outlineLevel="0" collapsed="false">
      <c r="A752" s="1" t="n">
        <v>751</v>
      </c>
      <c r="B752" s="31" t="s">
        <v>2010</v>
      </c>
      <c r="C752" s="1" t="s">
        <v>32</v>
      </c>
      <c r="D752" s="1" t="s">
        <v>190</v>
      </c>
      <c r="E752" s="1" t="s">
        <v>193</v>
      </c>
      <c r="F752" s="1"/>
      <c r="G752" s="1"/>
      <c r="H752" s="1"/>
      <c r="I752" s="1"/>
      <c r="J752" s="1" t="n">
        <v>1611.9</v>
      </c>
      <c r="K752" s="1" t="n">
        <v>1529.4</v>
      </c>
      <c r="L752" s="33"/>
      <c r="M752" s="1"/>
      <c r="N752" s="1"/>
      <c r="O752" s="1"/>
      <c r="P752" s="1"/>
      <c r="Q752" s="1"/>
      <c r="R752" s="1"/>
      <c r="S752" s="1"/>
      <c r="T752" s="1"/>
      <c r="U752" s="1"/>
      <c r="V752" s="1" t="n">
        <v>1611.9</v>
      </c>
      <c r="W752" s="1" t="n">
        <v>1529.4</v>
      </c>
    </row>
    <row r="753" customFormat="false" ht="15" hidden="false" customHeight="false" outlineLevel="0" collapsed="false">
      <c r="A753" s="1" t="n">
        <v>752</v>
      </c>
      <c r="B753" s="31" t="s">
        <v>2010</v>
      </c>
      <c r="C753" s="1" t="s">
        <v>32</v>
      </c>
      <c r="D753" s="1" t="s">
        <v>199</v>
      </c>
      <c r="E753" s="1" t="s">
        <v>15</v>
      </c>
      <c r="F753" s="1"/>
      <c r="G753" s="1"/>
      <c r="H753" s="1"/>
      <c r="I753" s="1"/>
      <c r="J753" s="1" t="n">
        <v>1487.5</v>
      </c>
      <c r="K753" s="1" t="n">
        <v>1873.2</v>
      </c>
      <c r="L753" s="33"/>
      <c r="M753" s="1"/>
      <c r="N753" s="1"/>
      <c r="O753" s="1"/>
      <c r="P753" s="1"/>
      <c r="Q753" s="1"/>
      <c r="R753" s="1"/>
      <c r="S753" s="1"/>
      <c r="T753" s="1"/>
      <c r="U753" s="1"/>
      <c r="V753" s="1" t="n">
        <v>1487.5</v>
      </c>
      <c r="W753" s="1" t="n">
        <v>1873.2</v>
      </c>
    </row>
    <row r="754" customFormat="false" ht="15" hidden="false" customHeight="false" outlineLevel="0" collapsed="false">
      <c r="A754" s="1" t="n">
        <v>753</v>
      </c>
      <c r="B754" s="31" t="s">
        <v>2010</v>
      </c>
      <c r="C754" s="1" t="s">
        <v>32</v>
      </c>
      <c r="D754" s="1" t="s">
        <v>211</v>
      </c>
      <c r="E754" s="1" t="s">
        <v>188</v>
      </c>
      <c r="F754" s="1"/>
      <c r="G754" s="1"/>
      <c r="H754" s="1"/>
      <c r="I754" s="1"/>
      <c r="J754" s="1" t="n">
        <v>1489</v>
      </c>
      <c r="K754" s="1" t="n">
        <v>1549.2</v>
      </c>
      <c r="L754" s="33"/>
      <c r="M754" s="1"/>
      <c r="N754" s="1"/>
      <c r="O754" s="1"/>
      <c r="P754" s="1"/>
      <c r="Q754" s="1"/>
      <c r="R754" s="1"/>
      <c r="S754" s="1"/>
      <c r="T754" s="1"/>
      <c r="U754" s="1"/>
      <c r="V754" s="1" t="n">
        <v>1489</v>
      </c>
      <c r="W754" s="1" t="n">
        <v>1549.2</v>
      </c>
    </row>
    <row r="755" customFormat="false" ht="15" hidden="false" customHeight="false" outlineLevel="0" collapsed="false">
      <c r="A755" s="1" t="n">
        <v>754</v>
      </c>
      <c r="B755" s="31" t="s">
        <v>2010</v>
      </c>
      <c r="C755" s="1" t="s">
        <v>32</v>
      </c>
      <c r="D755" s="1" t="s">
        <v>195</v>
      </c>
      <c r="E755" s="1" t="s">
        <v>183</v>
      </c>
      <c r="F755" s="1"/>
      <c r="G755" s="1"/>
      <c r="H755" s="1"/>
      <c r="I755" s="1"/>
      <c r="J755" s="1" t="n">
        <v>1732.7</v>
      </c>
      <c r="K755" s="1" t="n">
        <v>1513.1</v>
      </c>
      <c r="L755" s="33"/>
      <c r="M755" s="1"/>
      <c r="N755" s="1"/>
      <c r="O755" s="1"/>
      <c r="P755" s="1"/>
      <c r="Q755" s="1"/>
      <c r="R755" s="1"/>
      <c r="S755" s="1"/>
      <c r="T755" s="1"/>
      <c r="U755" s="1"/>
      <c r="V755" s="1" t="n">
        <v>1732.7</v>
      </c>
      <c r="W755" s="1" t="n">
        <v>1513.1</v>
      </c>
    </row>
    <row r="756" customFormat="false" ht="15" hidden="false" customHeight="false" outlineLevel="0" collapsed="false">
      <c r="A756" s="1" t="n">
        <v>755</v>
      </c>
      <c r="B756" s="31" t="s">
        <v>2010</v>
      </c>
      <c r="C756" s="1" t="s">
        <v>32</v>
      </c>
      <c r="D756" s="1" t="s">
        <v>187</v>
      </c>
      <c r="E756" s="1" t="s">
        <v>198</v>
      </c>
      <c r="F756" s="1"/>
      <c r="G756" s="1"/>
      <c r="H756" s="1"/>
      <c r="I756" s="1"/>
      <c r="J756" s="1" t="n">
        <v>1591.1</v>
      </c>
      <c r="K756" s="1" t="n">
        <v>1515.2</v>
      </c>
      <c r="L756" s="33"/>
      <c r="M756" s="1"/>
      <c r="N756" s="1"/>
      <c r="O756" s="1"/>
      <c r="P756" s="1"/>
      <c r="Q756" s="1"/>
      <c r="R756" s="1"/>
      <c r="S756" s="1"/>
      <c r="T756" s="1"/>
      <c r="U756" s="1"/>
      <c r="V756" s="1" t="n">
        <v>1591.1</v>
      </c>
      <c r="W756" s="1" t="n">
        <v>1515.2</v>
      </c>
    </row>
    <row r="757" customFormat="false" ht="15" hidden="false" customHeight="false" outlineLevel="0" collapsed="false">
      <c r="A757" s="1" t="n">
        <v>756</v>
      </c>
      <c r="B757" s="31" t="s">
        <v>2010</v>
      </c>
      <c r="C757" s="1" t="s">
        <v>32</v>
      </c>
      <c r="D757" s="1" t="s">
        <v>197</v>
      </c>
      <c r="E757" s="1" t="s">
        <v>189</v>
      </c>
      <c r="F757" s="1"/>
      <c r="G757" s="1"/>
      <c r="H757" s="1"/>
      <c r="I757" s="1"/>
      <c r="J757" s="1" t="n">
        <v>1535.5</v>
      </c>
      <c r="K757" s="1" t="n">
        <v>1614</v>
      </c>
      <c r="L757" s="33"/>
      <c r="M757" s="1"/>
      <c r="N757" s="1"/>
      <c r="O757" s="1"/>
      <c r="P757" s="1"/>
      <c r="Q757" s="1"/>
      <c r="R757" s="1"/>
      <c r="S757" s="1"/>
      <c r="T757" s="1"/>
      <c r="U757" s="1"/>
      <c r="V757" s="1" t="n">
        <v>1535.5</v>
      </c>
      <c r="W757" s="1" t="n">
        <v>1614</v>
      </c>
    </row>
    <row r="758" customFormat="false" ht="15" hidden="false" customHeight="false" outlineLevel="0" collapsed="false">
      <c r="A758" s="1" t="n">
        <v>757</v>
      </c>
      <c r="B758" s="31" t="s">
        <v>2010</v>
      </c>
      <c r="C758" s="1" t="s">
        <v>32</v>
      </c>
      <c r="D758" s="1" t="s">
        <v>191</v>
      </c>
      <c r="E758" s="1" t="s">
        <v>192</v>
      </c>
      <c r="F758" s="1"/>
      <c r="G758" s="1"/>
      <c r="H758" s="1"/>
      <c r="I758" s="1"/>
      <c r="J758" s="1" t="n">
        <v>1541</v>
      </c>
      <c r="K758" s="1" t="n">
        <v>1620.9</v>
      </c>
      <c r="L758" s="33"/>
      <c r="M758" s="1"/>
      <c r="N758" s="1"/>
      <c r="O758" s="1"/>
      <c r="P758" s="1"/>
      <c r="Q758" s="1"/>
      <c r="R758" s="1"/>
      <c r="S758" s="1"/>
      <c r="T758" s="1"/>
      <c r="U758" s="1"/>
      <c r="V758" s="1" t="n">
        <v>1541</v>
      </c>
      <c r="W758" s="1" t="n">
        <v>1620.9</v>
      </c>
    </row>
    <row r="759" customFormat="false" ht="15" hidden="false" customHeight="false" outlineLevel="0" collapsed="false">
      <c r="A759" s="1" t="n">
        <v>758</v>
      </c>
      <c r="B759" s="31" t="s">
        <v>2010</v>
      </c>
      <c r="C759" s="1" t="s">
        <v>32</v>
      </c>
      <c r="D759" s="1" t="s">
        <v>212</v>
      </c>
      <c r="E759" s="1" t="s">
        <v>196</v>
      </c>
      <c r="F759" s="1"/>
      <c r="G759" s="1"/>
      <c r="H759" s="1"/>
      <c r="I759" s="1"/>
      <c r="J759" s="1" t="n">
        <v>1416.3</v>
      </c>
      <c r="K759" s="1" t="n">
        <v>1656.4</v>
      </c>
      <c r="L759" s="33"/>
      <c r="M759" s="1"/>
      <c r="N759" s="1"/>
      <c r="O759" s="1"/>
      <c r="P759" s="1"/>
      <c r="Q759" s="1"/>
      <c r="R759" s="1"/>
      <c r="S759" s="1"/>
      <c r="T759" s="1"/>
      <c r="U759" s="1"/>
      <c r="V759" s="1" t="n">
        <v>1416.3</v>
      </c>
      <c r="W759" s="1" t="n">
        <v>1656.4</v>
      </c>
    </row>
    <row r="760" customFormat="false" ht="15" hidden="false" customHeight="false" outlineLevel="0" collapsed="false">
      <c r="A760" s="1" t="n">
        <v>759</v>
      </c>
      <c r="B760" s="31" t="s">
        <v>2010</v>
      </c>
      <c r="C760" s="1" t="s">
        <v>32</v>
      </c>
      <c r="D760" s="1" t="s">
        <v>185</v>
      </c>
      <c r="E760" s="1" t="s">
        <v>184</v>
      </c>
      <c r="F760" s="1"/>
      <c r="G760" s="1"/>
      <c r="H760" s="1"/>
      <c r="I760" s="1"/>
      <c r="J760" s="1" t="n">
        <v>1629</v>
      </c>
      <c r="K760" s="1" t="n">
        <v>1696</v>
      </c>
      <c r="L760" s="33"/>
      <c r="M760" s="1"/>
      <c r="N760" s="1"/>
      <c r="O760" s="1"/>
      <c r="P760" s="1"/>
      <c r="Q760" s="1"/>
      <c r="R760" s="1"/>
      <c r="S760" s="1"/>
      <c r="T760" s="1"/>
      <c r="U760" s="1"/>
      <c r="V760" s="1" t="n">
        <v>1629</v>
      </c>
      <c r="W760" s="1" t="n">
        <v>1696</v>
      </c>
    </row>
    <row r="761" customFormat="false" ht="15" hidden="false" customHeight="false" outlineLevel="0" collapsed="false">
      <c r="A761" s="1" t="n">
        <v>760</v>
      </c>
      <c r="B761" s="31" t="s">
        <v>2011</v>
      </c>
      <c r="C761" s="1" t="s">
        <v>30</v>
      </c>
      <c r="D761" s="1" t="s">
        <v>141</v>
      </c>
      <c r="E761" s="1" t="s">
        <v>119</v>
      </c>
      <c r="F761" s="1"/>
      <c r="G761" s="1"/>
      <c r="H761" s="1"/>
      <c r="I761" s="1"/>
      <c r="J761" s="1" t="n">
        <v>1599.7</v>
      </c>
      <c r="K761" s="1" t="n">
        <v>1552.4</v>
      </c>
      <c r="L761" s="33"/>
      <c r="M761" s="1"/>
      <c r="N761" s="1"/>
      <c r="O761" s="1"/>
      <c r="P761" s="1"/>
      <c r="Q761" s="1"/>
      <c r="R761" s="1"/>
      <c r="S761" s="1"/>
      <c r="T761" s="1"/>
      <c r="U761" s="1"/>
      <c r="V761" s="1" t="n">
        <v>1599.7</v>
      </c>
      <c r="W761" s="1" t="n">
        <v>1552.4</v>
      </c>
    </row>
    <row r="762" customFormat="false" ht="15" hidden="false" customHeight="false" outlineLevel="0" collapsed="false">
      <c r="A762" s="1" t="n">
        <v>761</v>
      </c>
      <c r="B762" s="31" t="s">
        <v>2011</v>
      </c>
      <c r="C762" s="1" t="s">
        <v>30</v>
      </c>
      <c r="D762" s="1" t="s">
        <v>200</v>
      </c>
      <c r="E762" s="1" t="s">
        <v>118</v>
      </c>
      <c r="F762" s="1"/>
      <c r="G762" s="1"/>
      <c r="H762" s="1"/>
      <c r="I762" s="1"/>
      <c r="J762" s="1" t="n">
        <v>1421.9</v>
      </c>
      <c r="K762" s="1" t="n">
        <v>1559.9</v>
      </c>
      <c r="L762" s="33"/>
      <c r="M762" s="1"/>
      <c r="N762" s="1"/>
      <c r="O762" s="1"/>
      <c r="P762" s="1"/>
      <c r="Q762" s="1"/>
      <c r="R762" s="1"/>
      <c r="S762" s="1"/>
      <c r="T762" s="1"/>
      <c r="U762" s="1"/>
      <c r="V762" s="1" t="n">
        <v>1421.9</v>
      </c>
      <c r="W762" s="1" t="n">
        <v>1559.9</v>
      </c>
    </row>
    <row r="763" customFormat="false" ht="15" hidden="false" customHeight="false" outlineLevel="0" collapsed="false">
      <c r="A763" s="1" t="n">
        <v>762</v>
      </c>
      <c r="B763" s="31" t="s">
        <v>2011</v>
      </c>
      <c r="C763" s="1" t="s">
        <v>31</v>
      </c>
      <c r="D763" s="1" t="s">
        <v>168</v>
      </c>
      <c r="E763" s="1" t="s">
        <v>213</v>
      </c>
      <c r="F763" s="1"/>
      <c r="G763" s="1"/>
      <c r="H763" s="1"/>
      <c r="I763" s="1"/>
      <c r="J763" s="1" t="n">
        <v>1534.8</v>
      </c>
      <c r="K763" s="1" t="n">
        <v>1404</v>
      </c>
      <c r="L763" s="33"/>
      <c r="M763" s="1"/>
      <c r="N763" s="1"/>
      <c r="O763" s="1"/>
      <c r="P763" s="1"/>
      <c r="Q763" s="1"/>
      <c r="R763" s="1"/>
      <c r="S763" s="1"/>
      <c r="T763" s="1"/>
      <c r="U763" s="1"/>
      <c r="V763" s="1" t="n">
        <v>1534.8</v>
      </c>
      <c r="W763" s="1" t="n">
        <v>1404</v>
      </c>
    </row>
    <row r="764" customFormat="false" ht="15" hidden="false" customHeight="false" outlineLevel="0" collapsed="false">
      <c r="A764" s="1" t="n">
        <v>763</v>
      </c>
      <c r="B764" s="31" t="s">
        <v>2011</v>
      </c>
      <c r="C764" s="1" t="s">
        <v>30</v>
      </c>
      <c r="D764" s="1" t="s">
        <v>116</v>
      </c>
      <c r="E764" s="1" t="s">
        <v>115</v>
      </c>
      <c r="F764" s="1"/>
      <c r="G764" s="1"/>
      <c r="H764" s="1"/>
      <c r="I764" s="1"/>
      <c r="J764" s="1" t="n">
        <v>1642.8</v>
      </c>
      <c r="K764" s="1" t="n">
        <v>1550.5</v>
      </c>
      <c r="L764" s="33"/>
      <c r="M764" s="1"/>
      <c r="N764" s="1"/>
      <c r="O764" s="1"/>
      <c r="P764" s="1"/>
      <c r="Q764" s="1"/>
      <c r="R764" s="1"/>
      <c r="S764" s="1"/>
      <c r="T764" s="1"/>
      <c r="U764" s="1"/>
      <c r="V764" s="1" t="n">
        <v>1642.8</v>
      </c>
      <c r="W764" s="1" t="n">
        <v>1550.5</v>
      </c>
    </row>
    <row r="765" customFormat="false" ht="15" hidden="false" customHeight="false" outlineLevel="0" collapsed="false">
      <c r="A765" s="1" t="n">
        <v>764</v>
      </c>
      <c r="B765" s="31" t="s">
        <v>2011</v>
      </c>
      <c r="C765" s="1" t="s">
        <v>30</v>
      </c>
      <c r="D765" s="1" t="s">
        <v>18</v>
      </c>
      <c r="E765" s="1" t="s">
        <v>124</v>
      </c>
      <c r="F765" s="1"/>
      <c r="G765" s="1"/>
      <c r="H765" s="1"/>
      <c r="I765" s="1"/>
      <c r="J765" s="1" t="n">
        <v>1781.5</v>
      </c>
      <c r="K765" s="1" t="n">
        <v>1555.1</v>
      </c>
      <c r="L765" s="33"/>
      <c r="M765" s="1"/>
      <c r="N765" s="1"/>
      <c r="O765" s="1"/>
      <c r="P765" s="1"/>
      <c r="Q765" s="1"/>
      <c r="R765" s="1"/>
      <c r="S765" s="1"/>
      <c r="T765" s="1"/>
      <c r="U765" s="1"/>
      <c r="V765" s="1" t="n">
        <v>1781.5</v>
      </c>
      <c r="W765" s="1" t="n">
        <v>1555.1</v>
      </c>
    </row>
    <row r="766" customFormat="false" ht="15" hidden="false" customHeight="false" outlineLevel="0" collapsed="false">
      <c r="A766" s="1" t="n">
        <v>765</v>
      </c>
      <c r="B766" s="31" t="s">
        <v>2011</v>
      </c>
      <c r="C766" s="1" t="s">
        <v>30</v>
      </c>
      <c r="D766" s="1" t="s">
        <v>151</v>
      </c>
      <c r="E766" s="1" t="s">
        <v>173</v>
      </c>
      <c r="F766" s="1"/>
      <c r="G766" s="1"/>
      <c r="H766" s="1"/>
      <c r="I766" s="1"/>
      <c r="J766" s="1" t="n">
        <v>1569.6</v>
      </c>
      <c r="K766" s="1" t="n">
        <v>1515.9</v>
      </c>
      <c r="L766" s="33"/>
      <c r="M766" s="1"/>
      <c r="N766" s="1"/>
      <c r="O766" s="1"/>
      <c r="P766" s="1"/>
      <c r="Q766" s="1"/>
      <c r="R766" s="1"/>
      <c r="S766" s="1"/>
      <c r="T766" s="1"/>
      <c r="U766" s="1"/>
      <c r="V766" s="1" t="n">
        <v>1569.6</v>
      </c>
      <c r="W766" s="1" t="n">
        <v>1515.9</v>
      </c>
    </row>
    <row r="767" customFormat="false" ht="15" hidden="false" customHeight="false" outlineLevel="0" collapsed="false">
      <c r="A767" s="1" t="n">
        <v>766</v>
      </c>
      <c r="B767" s="31" t="s">
        <v>2011</v>
      </c>
      <c r="C767" s="1" t="s">
        <v>30</v>
      </c>
      <c r="D767" s="1" t="s">
        <v>114</v>
      </c>
      <c r="E767" s="1" t="s">
        <v>176</v>
      </c>
      <c r="F767" s="1"/>
      <c r="G767" s="1"/>
      <c r="H767" s="1"/>
      <c r="I767" s="1"/>
      <c r="J767" s="1" t="n">
        <v>1656.7</v>
      </c>
      <c r="K767" s="1" t="n">
        <v>1594</v>
      </c>
      <c r="L767" s="33"/>
      <c r="M767" s="1"/>
      <c r="N767" s="1"/>
      <c r="O767" s="1"/>
      <c r="P767" s="1"/>
      <c r="Q767" s="1"/>
      <c r="R767" s="1"/>
      <c r="S767" s="1"/>
      <c r="T767" s="1"/>
      <c r="U767" s="1"/>
      <c r="V767" s="1" t="n">
        <v>1656.7</v>
      </c>
      <c r="W767" s="1" t="n">
        <v>1594</v>
      </c>
    </row>
    <row r="768" customFormat="false" ht="15" hidden="false" customHeight="false" outlineLevel="0" collapsed="false">
      <c r="A768" s="1" t="n">
        <v>767</v>
      </c>
      <c r="B768" s="31" t="s">
        <v>2011</v>
      </c>
      <c r="C768" s="1" t="s">
        <v>31</v>
      </c>
      <c r="D768" s="1" t="s">
        <v>178</v>
      </c>
      <c r="E768" s="1" t="s">
        <v>145</v>
      </c>
      <c r="F768" s="1"/>
      <c r="G768" s="1"/>
      <c r="H768" s="1"/>
      <c r="I768" s="1"/>
      <c r="J768" s="1" t="n">
        <v>1630.5</v>
      </c>
      <c r="K768" s="1" t="n">
        <v>1691.6</v>
      </c>
      <c r="L768" s="33"/>
      <c r="M768" s="1"/>
      <c r="N768" s="1"/>
      <c r="O768" s="1"/>
      <c r="P768" s="1"/>
      <c r="Q768" s="1"/>
      <c r="R768" s="1"/>
      <c r="S768" s="1"/>
      <c r="T768" s="1"/>
      <c r="U768" s="1"/>
      <c r="V768" s="1" t="n">
        <v>1630.5</v>
      </c>
      <c r="W768" s="1" t="n">
        <v>1691.6</v>
      </c>
    </row>
    <row r="769" customFormat="false" ht="15" hidden="false" customHeight="false" outlineLevel="0" collapsed="false">
      <c r="A769" s="1" t="n">
        <v>768</v>
      </c>
      <c r="B769" s="31" t="s">
        <v>2011</v>
      </c>
      <c r="C769" s="1" t="s">
        <v>30</v>
      </c>
      <c r="D769" s="1" t="s">
        <v>203</v>
      </c>
      <c r="E769" s="1" t="s">
        <v>166</v>
      </c>
      <c r="F769" s="1"/>
      <c r="G769" s="1"/>
      <c r="H769" s="1"/>
      <c r="I769" s="1"/>
      <c r="J769" s="1" t="n">
        <v>1451.4</v>
      </c>
      <c r="K769" s="1" t="n">
        <v>1508.7</v>
      </c>
      <c r="L769" s="33"/>
      <c r="M769" s="1"/>
      <c r="N769" s="1"/>
      <c r="O769" s="1"/>
      <c r="P769" s="1"/>
      <c r="Q769" s="1"/>
      <c r="R769" s="1"/>
      <c r="S769" s="1"/>
      <c r="T769" s="1"/>
      <c r="U769" s="1"/>
      <c r="V769" s="1" t="n">
        <v>1451.4</v>
      </c>
      <c r="W769" s="1" t="n">
        <v>1508.7</v>
      </c>
    </row>
    <row r="770" customFormat="false" ht="15" hidden="false" customHeight="false" outlineLevel="0" collapsed="false">
      <c r="A770" s="1" t="n">
        <v>769</v>
      </c>
      <c r="B770" s="31" t="s">
        <v>2011</v>
      </c>
      <c r="C770" s="1" t="s">
        <v>31</v>
      </c>
      <c r="D770" s="1" t="s">
        <v>19</v>
      </c>
      <c r="E770" s="1" t="s">
        <v>174</v>
      </c>
      <c r="F770" s="1"/>
      <c r="G770" s="1"/>
      <c r="H770" s="1"/>
      <c r="I770" s="1"/>
      <c r="J770" s="1" t="n">
        <v>1733.9</v>
      </c>
      <c r="K770" s="1" t="n">
        <v>1501.9</v>
      </c>
      <c r="L770" s="33"/>
      <c r="M770" s="1"/>
      <c r="N770" s="1"/>
      <c r="O770" s="1"/>
      <c r="P770" s="1"/>
      <c r="Q770" s="1"/>
      <c r="R770" s="1"/>
      <c r="S770" s="1"/>
      <c r="T770" s="1"/>
      <c r="U770" s="1"/>
      <c r="V770" s="1" t="n">
        <v>1733.9</v>
      </c>
      <c r="W770" s="1" t="n">
        <v>1501.9</v>
      </c>
    </row>
    <row r="771" customFormat="false" ht="15" hidden="false" customHeight="false" outlineLevel="0" collapsed="false">
      <c r="A771" s="1" t="n">
        <v>770</v>
      </c>
      <c r="B771" s="31" t="s">
        <v>2011</v>
      </c>
      <c r="C771" s="1" t="s">
        <v>31</v>
      </c>
      <c r="D771" s="1" t="s">
        <v>140</v>
      </c>
      <c r="E771" s="1" t="s">
        <v>165</v>
      </c>
      <c r="F771" s="1"/>
      <c r="G771" s="1"/>
      <c r="H771" s="1"/>
      <c r="I771" s="1"/>
      <c r="J771" s="1" t="n">
        <v>1598.2</v>
      </c>
      <c r="K771" s="1" t="n">
        <v>1515.1</v>
      </c>
      <c r="L771" s="33"/>
      <c r="M771" s="1"/>
      <c r="N771" s="1"/>
      <c r="O771" s="1"/>
      <c r="P771" s="1"/>
      <c r="Q771" s="1"/>
      <c r="R771" s="1"/>
      <c r="S771" s="1"/>
      <c r="T771" s="1"/>
      <c r="U771" s="1"/>
      <c r="V771" s="1" t="n">
        <v>1598.2</v>
      </c>
      <c r="W771" s="1" t="n">
        <v>1515.1</v>
      </c>
    </row>
    <row r="772" customFormat="false" ht="15" hidden="false" customHeight="false" outlineLevel="0" collapsed="false">
      <c r="A772" s="1" t="n">
        <v>771</v>
      </c>
      <c r="B772" s="31" t="s">
        <v>2011</v>
      </c>
      <c r="C772" s="1" t="s">
        <v>30</v>
      </c>
      <c r="D772" s="1" t="s">
        <v>181</v>
      </c>
      <c r="E772" s="1" t="s">
        <v>16</v>
      </c>
      <c r="F772" s="1"/>
      <c r="G772" s="1"/>
      <c r="H772" s="1"/>
      <c r="I772" s="1"/>
      <c r="J772" s="1" t="n">
        <v>1718.3</v>
      </c>
      <c r="K772" s="1" t="n">
        <v>1837.9</v>
      </c>
      <c r="L772" s="33"/>
      <c r="M772" s="1"/>
      <c r="N772" s="1"/>
      <c r="O772" s="1"/>
      <c r="P772" s="1"/>
      <c r="Q772" s="1"/>
      <c r="R772" s="1"/>
      <c r="S772" s="1"/>
      <c r="T772" s="1"/>
      <c r="U772" s="1"/>
      <c r="V772" s="1" t="n">
        <v>1718.3</v>
      </c>
      <c r="W772" s="1" t="n">
        <v>1837.9</v>
      </c>
    </row>
    <row r="773" customFormat="false" ht="15" hidden="false" customHeight="false" outlineLevel="0" collapsed="false">
      <c r="A773" s="1" t="n">
        <v>772</v>
      </c>
      <c r="B773" s="31" t="s">
        <v>2011</v>
      </c>
      <c r="C773" s="1" t="s">
        <v>30</v>
      </c>
      <c r="D773" s="1" t="s">
        <v>208</v>
      </c>
      <c r="E773" s="1" t="s">
        <v>167</v>
      </c>
      <c r="F773" s="1"/>
      <c r="G773" s="1"/>
      <c r="H773" s="1"/>
      <c r="I773" s="1"/>
      <c r="J773" s="1" t="n">
        <v>1474.1</v>
      </c>
      <c r="K773" s="1" t="n">
        <v>1556.6</v>
      </c>
      <c r="L773" s="33"/>
      <c r="M773" s="1"/>
      <c r="N773" s="1"/>
      <c r="O773" s="1"/>
      <c r="P773" s="1"/>
      <c r="Q773" s="1"/>
      <c r="R773" s="1"/>
      <c r="S773" s="1"/>
      <c r="T773" s="1"/>
      <c r="U773" s="1"/>
      <c r="V773" s="1" t="n">
        <v>1474.1</v>
      </c>
      <c r="W773" s="1" t="n">
        <v>1556.6</v>
      </c>
    </row>
    <row r="774" customFormat="false" ht="15" hidden="false" customHeight="false" outlineLevel="0" collapsed="false">
      <c r="A774" s="1" t="n">
        <v>773</v>
      </c>
      <c r="B774" s="31" t="s">
        <v>2011</v>
      </c>
      <c r="C774" s="1" t="s">
        <v>31</v>
      </c>
      <c r="D774" s="1" t="s">
        <v>136</v>
      </c>
      <c r="E774" s="1" t="s">
        <v>24</v>
      </c>
      <c r="F774" s="1"/>
      <c r="G774" s="1"/>
      <c r="H774" s="1"/>
      <c r="I774" s="1"/>
      <c r="J774" s="1" t="n">
        <v>1522.3</v>
      </c>
      <c r="K774" s="1" t="n">
        <v>1719.1</v>
      </c>
      <c r="L774" s="33"/>
      <c r="M774" s="1"/>
      <c r="N774" s="1"/>
      <c r="O774" s="1"/>
      <c r="P774" s="1"/>
      <c r="Q774" s="1"/>
      <c r="R774" s="1"/>
      <c r="S774" s="1"/>
      <c r="T774" s="1"/>
      <c r="U774" s="1"/>
      <c r="V774" s="1" t="n">
        <v>1522.3</v>
      </c>
      <c r="W774" s="1" t="n">
        <v>1719.1</v>
      </c>
    </row>
    <row r="775" customFormat="false" ht="15" hidden="false" customHeight="false" outlineLevel="0" collapsed="false">
      <c r="A775" s="1" t="n">
        <v>774</v>
      </c>
      <c r="B775" s="31" t="s">
        <v>2011</v>
      </c>
      <c r="C775" s="1" t="s">
        <v>31</v>
      </c>
      <c r="D775" s="1" t="s">
        <v>163</v>
      </c>
      <c r="E775" s="1" t="s">
        <v>164</v>
      </c>
      <c r="F775" s="1"/>
      <c r="G775" s="1"/>
      <c r="H775" s="1"/>
      <c r="I775" s="1"/>
      <c r="J775" s="1" t="n">
        <v>1477.1</v>
      </c>
      <c r="K775" s="1" t="n">
        <v>1618.5</v>
      </c>
      <c r="L775" s="33"/>
      <c r="M775" s="1"/>
      <c r="N775" s="1"/>
      <c r="O775" s="1"/>
      <c r="P775" s="1"/>
      <c r="Q775" s="1"/>
      <c r="R775" s="1"/>
      <c r="S775" s="1"/>
      <c r="T775" s="1"/>
      <c r="U775" s="1"/>
      <c r="V775" s="1" t="n">
        <v>1477.1</v>
      </c>
      <c r="W775" s="1" t="n">
        <v>1618.5</v>
      </c>
    </row>
    <row r="776" customFormat="false" ht="15" hidden="false" customHeight="false" outlineLevel="0" collapsed="false">
      <c r="A776" s="1" t="n">
        <v>775</v>
      </c>
      <c r="B776" s="31" t="s">
        <v>2011</v>
      </c>
      <c r="C776" s="1" t="s">
        <v>30</v>
      </c>
      <c r="D776" s="1" t="s">
        <v>117</v>
      </c>
      <c r="E776" s="1" t="s">
        <v>182</v>
      </c>
      <c r="F776" s="1"/>
      <c r="G776" s="1"/>
      <c r="H776" s="1"/>
      <c r="I776" s="1"/>
      <c r="J776" s="1" t="n">
        <v>1475.5</v>
      </c>
      <c r="K776" s="1" t="n">
        <v>1723.7</v>
      </c>
      <c r="L776" s="33"/>
      <c r="M776" s="1"/>
      <c r="N776" s="1"/>
      <c r="O776" s="1"/>
      <c r="P776" s="1"/>
      <c r="Q776" s="1"/>
      <c r="R776" s="1"/>
      <c r="S776" s="1"/>
      <c r="T776" s="1"/>
      <c r="U776" s="1"/>
      <c r="V776" s="1" t="n">
        <v>1475.5</v>
      </c>
      <c r="W776" s="1" t="n">
        <v>1723.7</v>
      </c>
    </row>
    <row r="777" customFormat="false" ht="15" hidden="false" customHeight="false" outlineLevel="0" collapsed="false">
      <c r="A777" s="1" t="n">
        <v>776</v>
      </c>
      <c r="B777" s="31" t="s">
        <v>2011</v>
      </c>
      <c r="C777" s="1" t="s">
        <v>31</v>
      </c>
      <c r="D777" s="1" t="s">
        <v>177</v>
      </c>
      <c r="E777" s="1" t="s">
        <v>20</v>
      </c>
      <c r="F777" s="1"/>
      <c r="G777" s="1"/>
      <c r="H777" s="1"/>
      <c r="I777" s="1"/>
      <c r="J777" s="1" t="n">
        <v>1695</v>
      </c>
      <c r="K777" s="1" t="n">
        <v>1733.7</v>
      </c>
      <c r="L777" s="33"/>
      <c r="M777" s="1"/>
      <c r="N777" s="1"/>
      <c r="O777" s="1"/>
      <c r="P777" s="1"/>
      <c r="Q777" s="1"/>
      <c r="R777" s="1"/>
      <c r="S777" s="1"/>
      <c r="T777" s="1"/>
      <c r="U777" s="1"/>
      <c r="V777" s="1" t="n">
        <v>1695</v>
      </c>
      <c r="W777" s="1" t="n">
        <v>1733.7</v>
      </c>
    </row>
    <row r="778" customFormat="false" ht="15" hidden="false" customHeight="false" outlineLevel="0" collapsed="false">
      <c r="A778" s="1" t="n">
        <v>777</v>
      </c>
      <c r="B778" s="31" t="s">
        <v>2011</v>
      </c>
      <c r="C778" s="1" t="s">
        <v>31</v>
      </c>
      <c r="D778" s="1" t="s">
        <v>209</v>
      </c>
      <c r="E778" s="1" t="s">
        <v>146</v>
      </c>
      <c r="F778" s="1"/>
      <c r="G778" s="1"/>
      <c r="H778" s="1"/>
      <c r="I778" s="1"/>
      <c r="J778" s="1" t="n">
        <v>1462.6</v>
      </c>
      <c r="K778" s="1" t="n">
        <v>1548.6</v>
      </c>
      <c r="L778" s="33"/>
      <c r="M778" s="1"/>
      <c r="N778" s="1"/>
      <c r="O778" s="1"/>
      <c r="P778" s="1"/>
      <c r="Q778" s="1"/>
      <c r="R778" s="1"/>
      <c r="S778" s="1"/>
      <c r="T778" s="1"/>
      <c r="U778" s="1"/>
      <c r="V778" s="1" t="n">
        <v>1462.6</v>
      </c>
      <c r="W778" s="1" t="n">
        <v>1548.6</v>
      </c>
    </row>
    <row r="779" customFormat="false" ht="15" hidden="false" customHeight="false" outlineLevel="0" collapsed="false">
      <c r="A779" s="1" t="n">
        <v>778</v>
      </c>
      <c r="B779" s="31" t="s">
        <v>2011</v>
      </c>
      <c r="C779" s="1" t="s">
        <v>31</v>
      </c>
      <c r="D779" s="1" t="s">
        <v>22</v>
      </c>
      <c r="E779" s="1" t="s">
        <v>139</v>
      </c>
      <c r="F779" s="1"/>
      <c r="G779" s="1"/>
      <c r="H779" s="1"/>
      <c r="I779" s="1"/>
      <c r="J779" s="1" t="n">
        <v>1733.4</v>
      </c>
      <c r="K779" s="1" t="n">
        <v>1514.3</v>
      </c>
      <c r="L779" s="33"/>
      <c r="M779" s="1"/>
      <c r="N779" s="1"/>
      <c r="O779" s="1"/>
      <c r="P779" s="1"/>
      <c r="Q779" s="1"/>
      <c r="R779" s="1"/>
      <c r="S779" s="1"/>
      <c r="T779" s="1"/>
      <c r="U779" s="1"/>
      <c r="V779" s="1" t="n">
        <v>1733.4</v>
      </c>
      <c r="W779" s="1" t="n">
        <v>1514.3</v>
      </c>
    </row>
    <row r="780" customFormat="false" ht="15" hidden="false" customHeight="false" outlineLevel="0" collapsed="false">
      <c r="A780" s="1" t="n">
        <v>779</v>
      </c>
      <c r="B780" s="31" t="s">
        <v>2011</v>
      </c>
      <c r="C780" s="1" t="s">
        <v>31</v>
      </c>
      <c r="D780" s="1" t="s">
        <v>169</v>
      </c>
      <c r="E780" s="1" t="s">
        <v>210</v>
      </c>
      <c r="F780" s="1"/>
      <c r="G780" s="1"/>
      <c r="H780" s="1"/>
      <c r="I780" s="1"/>
      <c r="J780" s="1" t="n">
        <v>1625.4</v>
      </c>
      <c r="K780" s="1" t="n">
        <v>1452.9</v>
      </c>
      <c r="L780" s="33"/>
      <c r="M780" s="1"/>
      <c r="N780" s="1"/>
      <c r="O780" s="1"/>
      <c r="P780" s="1"/>
      <c r="Q780" s="1"/>
      <c r="R780" s="1"/>
      <c r="S780" s="1"/>
      <c r="T780" s="1"/>
      <c r="U780" s="1"/>
      <c r="V780" s="1" t="n">
        <v>1625.4</v>
      </c>
      <c r="W780" s="1" t="n">
        <v>1452.9</v>
      </c>
    </row>
    <row r="781" customFormat="false" ht="15" hidden="false" customHeight="false" outlineLevel="0" collapsed="false">
      <c r="A781" s="1" t="n">
        <v>780</v>
      </c>
      <c r="B781" s="31" t="s">
        <v>2012</v>
      </c>
      <c r="C781" s="1" t="s">
        <v>29</v>
      </c>
      <c r="D781" s="1" t="s">
        <v>21</v>
      </c>
      <c r="E781" s="1" t="s">
        <v>131</v>
      </c>
      <c r="F781" s="1"/>
      <c r="G781" s="1"/>
      <c r="H781" s="1"/>
      <c r="I781" s="1"/>
      <c r="J781" s="1" t="n">
        <v>1732.5</v>
      </c>
      <c r="K781" s="1" t="n">
        <v>1518.3</v>
      </c>
      <c r="L781" s="33"/>
      <c r="M781" s="1"/>
      <c r="N781" s="1"/>
      <c r="O781" s="1"/>
      <c r="P781" s="1"/>
      <c r="Q781" s="1"/>
      <c r="R781" s="1"/>
      <c r="S781" s="1"/>
      <c r="T781" s="1"/>
      <c r="U781" s="1"/>
      <c r="V781" s="1" t="n">
        <v>1732.5</v>
      </c>
      <c r="W781" s="1" t="n">
        <v>1518.3</v>
      </c>
    </row>
    <row r="782" customFormat="false" ht="15" hidden="false" customHeight="false" outlineLevel="0" collapsed="false">
      <c r="A782" s="1" t="n">
        <v>781</v>
      </c>
      <c r="B782" s="31" t="s">
        <v>2012</v>
      </c>
      <c r="C782" s="1" t="s">
        <v>29</v>
      </c>
      <c r="D782" s="1" t="s">
        <v>201</v>
      </c>
      <c r="E782" s="1" t="s">
        <v>128</v>
      </c>
      <c r="F782" s="1"/>
      <c r="G782" s="1"/>
      <c r="H782" s="1"/>
      <c r="I782" s="1"/>
      <c r="J782" s="1" t="n">
        <v>1410.7</v>
      </c>
      <c r="K782" s="1" t="n">
        <v>1623.4</v>
      </c>
      <c r="L782" s="33"/>
      <c r="M782" s="1"/>
      <c r="N782" s="1"/>
      <c r="O782" s="1"/>
      <c r="P782" s="1"/>
      <c r="Q782" s="1"/>
      <c r="R782" s="1"/>
      <c r="S782" s="1"/>
      <c r="T782" s="1"/>
      <c r="U782" s="1"/>
      <c r="V782" s="1" t="n">
        <v>1410.7</v>
      </c>
      <c r="W782" s="1" t="n">
        <v>1623.4</v>
      </c>
    </row>
    <row r="783" customFormat="false" ht="15" hidden="false" customHeight="false" outlineLevel="0" collapsed="false">
      <c r="A783" s="1" t="n">
        <v>782</v>
      </c>
      <c r="B783" s="31" t="s">
        <v>2012</v>
      </c>
      <c r="C783" s="1" t="s">
        <v>29</v>
      </c>
      <c r="D783" s="1" t="s">
        <v>202</v>
      </c>
      <c r="E783" s="1" t="s">
        <v>207</v>
      </c>
      <c r="F783" s="1"/>
      <c r="G783" s="1"/>
      <c r="H783" s="1"/>
      <c r="I783" s="1"/>
      <c r="J783" s="1" t="n">
        <v>1482.9</v>
      </c>
      <c r="K783" s="1" t="n">
        <v>1461.1</v>
      </c>
      <c r="L783" s="33"/>
      <c r="M783" s="1"/>
      <c r="N783" s="1"/>
      <c r="O783" s="1"/>
      <c r="P783" s="1"/>
      <c r="Q783" s="1"/>
      <c r="R783" s="1"/>
      <c r="S783" s="1"/>
      <c r="T783" s="1"/>
      <c r="U783" s="1"/>
      <c r="V783" s="1" t="n">
        <v>1482.9</v>
      </c>
      <c r="W783" s="1" t="n">
        <v>1461.1</v>
      </c>
    </row>
    <row r="784" customFormat="false" ht="15" hidden="false" customHeight="false" outlineLevel="0" collapsed="false">
      <c r="A784" s="1" t="n">
        <v>783</v>
      </c>
      <c r="B784" s="31" t="s">
        <v>2012</v>
      </c>
      <c r="C784" s="1" t="s">
        <v>29</v>
      </c>
      <c r="D784" s="1" t="s">
        <v>130</v>
      </c>
      <c r="E784" s="1" t="s">
        <v>129</v>
      </c>
      <c r="F784" s="1"/>
      <c r="G784" s="1"/>
      <c r="H784" s="1"/>
      <c r="I784" s="1"/>
      <c r="J784" s="1" t="n">
        <v>1746.3</v>
      </c>
      <c r="K784" s="1" t="n">
        <v>1663.3</v>
      </c>
      <c r="L784" s="33"/>
      <c r="M784" s="1"/>
      <c r="N784" s="1"/>
      <c r="O784" s="1"/>
      <c r="P784" s="1"/>
      <c r="Q784" s="1"/>
      <c r="R784" s="1"/>
      <c r="S784" s="1"/>
      <c r="T784" s="1"/>
      <c r="U784" s="1"/>
      <c r="V784" s="1" t="n">
        <v>1746.3</v>
      </c>
      <c r="W784" s="1" t="n">
        <v>1663.3</v>
      </c>
    </row>
    <row r="785" customFormat="false" ht="15" hidden="false" customHeight="false" outlineLevel="0" collapsed="false">
      <c r="A785" s="1" t="n">
        <v>784</v>
      </c>
      <c r="B785" s="31" t="s">
        <v>2012</v>
      </c>
      <c r="C785" s="1" t="s">
        <v>29</v>
      </c>
      <c r="D785" s="1" t="s">
        <v>153</v>
      </c>
      <c r="E785" s="1" t="s">
        <v>180</v>
      </c>
      <c r="F785" s="1"/>
      <c r="G785" s="1"/>
      <c r="H785" s="1"/>
      <c r="I785" s="1"/>
      <c r="J785" s="1" t="n">
        <v>1686.3</v>
      </c>
      <c r="K785" s="1" t="n">
        <v>1594.7</v>
      </c>
      <c r="L785" s="33"/>
      <c r="M785" s="1"/>
      <c r="N785" s="1"/>
      <c r="O785" s="1"/>
      <c r="P785" s="1"/>
      <c r="Q785" s="1"/>
      <c r="R785" s="1"/>
      <c r="S785" s="1"/>
      <c r="T785" s="1"/>
      <c r="U785" s="1"/>
      <c r="V785" s="1" t="n">
        <v>1686.3</v>
      </c>
      <c r="W785" s="1" t="n">
        <v>1594.7</v>
      </c>
    </row>
    <row r="786" customFormat="false" ht="15" hidden="false" customHeight="false" outlineLevel="0" collapsed="false">
      <c r="A786" s="1" t="n">
        <v>785</v>
      </c>
      <c r="B786" s="31" t="s">
        <v>2012</v>
      </c>
      <c r="C786" s="1" t="s">
        <v>29</v>
      </c>
      <c r="D786" s="1" t="s">
        <v>162</v>
      </c>
      <c r="E786" s="1" t="s">
        <v>138</v>
      </c>
      <c r="F786" s="1"/>
      <c r="G786" s="1"/>
      <c r="H786" s="1"/>
      <c r="I786" s="1"/>
      <c r="J786" s="1" t="n">
        <v>1676.6</v>
      </c>
      <c r="K786" s="1" t="n">
        <v>1645.6</v>
      </c>
      <c r="L786" s="33"/>
      <c r="M786" s="1"/>
      <c r="N786" s="1"/>
      <c r="O786" s="1"/>
      <c r="P786" s="1"/>
      <c r="Q786" s="1"/>
      <c r="R786" s="1"/>
      <c r="S786" s="1"/>
      <c r="T786" s="1"/>
      <c r="U786" s="1"/>
      <c r="V786" s="1" t="n">
        <v>1676.6</v>
      </c>
      <c r="W786" s="1" t="n">
        <v>1645.6</v>
      </c>
    </row>
    <row r="787" customFormat="false" ht="15" hidden="false" customHeight="false" outlineLevel="0" collapsed="false">
      <c r="A787" s="1" t="n">
        <v>786</v>
      </c>
      <c r="B787" s="31" t="s">
        <v>2012</v>
      </c>
      <c r="C787" s="1" t="s">
        <v>29</v>
      </c>
      <c r="D787" s="1" t="s">
        <v>152</v>
      </c>
      <c r="E787" s="1" t="s">
        <v>127</v>
      </c>
      <c r="F787" s="1"/>
      <c r="G787" s="1"/>
      <c r="H787" s="1"/>
      <c r="I787" s="1"/>
      <c r="J787" s="1" t="n">
        <v>1600.3</v>
      </c>
      <c r="K787" s="1" t="n">
        <v>1653.9</v>
      </c>
      <c r="L787" s="33"/>
      <c r="M787" s="1"/>
      <c r="N787" s="1"/>
      <c r="O787" s="1"/>
      <c r="P787" s="1"/>
      <c r="Q787" s="1"/>
      <c r="R787" s="1"/>
      <c r="S787" s="1"/>
      <c r="T787" s="1"/>
      <c r="U787" s="1"/>
      <c r="V787" s="1" t="n">
        <v>1600.3</v>
      </c>
      <c r="W787" s="1" t="n">
        <v>1653.9</v>
      </c>
    </row>
    <row r="788" customFormat="false" ht="15" hidden="false" customHeight="false" outlineLevel="0" collapsed="false">
      <c r="A788" s="1" t="n">
        <v>787</v>
      </c>
      <c r="B788" s="31" t="s">
        <v>2012</v>
      </c>
      <c r="C788" s="1" t="s">
        <v>29</v>
      </c>
      <c r="D788" s="1" t="s">
        <v>126</v>
      </c>
      <c r="E788" s="1" t="s">
        <v>23</v>
      </c>
      <c r="F788" s="1"/>
      <c r="G788" s="1"/>
      <c r="H788" s="1"/>
      <c r="I788" s="1"/>
      <c r="J788" s="1" t="n">
        <v>1566.6</v>
      </c>
      <c r="K788" s="1" t="n">
        <v>1722.1</v>
      </c>
      <c r="L788" s="33"/>
      <c r="M788" s="1"/>
      <c r="N788" s="1"/>
      <c r="O788" s="1"/>
      <c r="P788" s="1"/>
      <c r="Q788" s="1"/>
      <c r="R788" s="1"/>
      <c r="S788" s="1"/>
      <c r="T788" s="1"/>
      <c r="U788" s="1"/>
      <c r="V788" s="1" t="n">
        <v>1566.6</v>
      </c>
      <c r="W788" s="1" t="n">
        <v>1722.1</v>
      </c>
    </row>
    <row r="789" customFormat="false" ht="15" hidden="false" customHeight="false" outlineLevel="0" collapsed="false">
      <c r="A789" s="1" t="n">
        <v>788</v>
      </c>
      <c r="B789" s="31" t="s">
        <v>2012</v>
      </c>
      <c r="C789" s="1" t="s">
        <v>29</v>
      </c>
      <c r="D789" s="1" t="s">
        <v>121</v>
      </c>
      <c r="E789" s="1" t="s">
        <v>132</v>
      </c>
      <c r="F789" s="1"/>
      <c r="G789" s="1"/>
      <c r="H789" s="1"/>
      <c r="I789" s="1"/>
      <c r="J789" s="1" t="n">
        <v>1562.5</v>
      </c>
      <c r="K789" s="1" t="n">
        <v>1647.5</v>
      </c>
      <c r="L789" s="33"/>
      <c r="M789" s="1"/>
      <c r="N789" s="1"/>
      <c r="O789" s="1"/>
      <c r="P789" s="1"/>
      <c r="Q789" s="1"/>
      <c r="R789" s="1"/>
      <c r="S789" s="1"/>
      <c r="T789" s="1"/>
      <c r="U789" s="1"/>
      <c r="V789" s="1" t="n">
        <v>1562.5</v>
      </c>
      <c r="W789" s="1" t="n">
        <v>1647.5</v>
      </c>
    </row>
    <row r="790" customFormat="false" ht="15" hidden="false" customHeight="false" outlineLevel="0" collapsed="false">
      <c r="A790" s="1" t="n">
        <v>789</v>
      </c>
      <c r="B790" s="31" t="s">
        <v>2012</v>
      </c>
      <c r="C790" s="1" t="s">
        <v>29</v>
      </c>
      <c r="D790" s="1" t="s">
        <v>137</v>
      </c>
      <c r="E790" s="1" t="s">
        <v>122</v>
      </c>
      <c r="F790" s="1"/>
      <c r="G790" s="1"/>
      <c r="H790" s="1"/>
      <c r="I790" s="1"/>
      <c r="J790" s="1" t="n">
        <v>1529.1</v>
      </c>
      <c r="K790" s="1" t="n">
        <v>1580.7</v>
      </c>
      <c r="L790" s="33"/>
      <c r="M790" s="1"/>
      <c r="N790" s="1"/>
      <c r="O790" s="1"/>
      <c r="P790" s="1"/>
      <c r="Q790" s="1"/>
      <c r="R790" s="1"/>
      <c r="S790" s="1"/>
      <c r="T790" s="1"/>
      <c r="U790" s="1"/>
      <c r="V790" s="1" t="n">
        <v>1529.1</v>
      </c>
      <c r="W790" s="1" t="n">
        <v>1580.7</v>
      </c>
    </row>
    <row r="791" customFormat="false" ht="15" hidden="false" customHeight="false" outlineLevel="0" collapsed="false">
      <c r="A791" s="1" t="n">
        <v>790</v>
      </c>
      <c r="B791" s="31" t="s">
        <v>2013</v>
      </c>
      <c r="C791" s="1" t="s">
        <v>31</v>
      </c>
      <c r="D791" s="1" t="s">
        <v>146</v>
      </c>
      <c r="E791" s="1" t="s">
        <v>168</v>
      </c>
      <c r="F791" s="1"/>
      <c r="G791" s="1"/>
      <c r="H791" s="1"/>
      <c r="I791" s="1"/>
      <c r="J791" s="1" t="n">
        <v>1548.6</v>
      </c>
      <c r="K791" s="1" t="n">
        <v>1534.8</v>
      </c>
      <c r="L791" s="33"/>
      <c r="M791" s="1"/>
      <c r="N791" s="1"/>
      <c r="O791" s="1"/>
      <c r="P791" s="1"/>
      <c r="Q791" s="1"/>
      <c r="R791" s="1"/>
      <c r="S791" s="1"/>
      <c r="T791" s="1"/>
      <c r="U791" s="1"/>
      <c r="V791" s="1" t="n">
        <v>1548.6</v>
      </c>
      <c r="W791" s="1" t="n">
        <v>1534.8</v>
      </c>
    </row>
    <row r="792" customFormat="false" ht="15" hidden="false" customHeight="false" outlineLevel="0" collapsed="false">
      <c r="A792" s="1" t="n">
        <v>791</v>
      </c>
      <c r="B792" s="31" t="s">
        <v>2013</v>
      </c>
      <c r="C792" s="1" t="s">
        <v>31</v>
      </c>
      <c r="D792" s="1" t="s">
        <v>20</v>
      </c>
      <c r="E792" s="1" t="s">
        <v>136</v>
      </c>
      <c r="F792" s="1"/>
      <c r="G792" s="1"/>
      <c r="H792" s="1"/>
      <c r="I792" s="1"/>
      <c r="J792" s="1" t="n">
        <v>1733.7</v>
      </c>
      <c r="K792" s="1" t="n">
        <v>1522.3</v>
      </c>
      <c r="L792" s="33"/>
      <c r="M792" s="1"/>
      <c r="N792" s="1"/>
      <c r="O792" s="1"/>
      <c r="P792" s="1"/>
      <c r="Q792" s="1"/>
      <c r="R792" s="1"/>
      <c r="S792" s="1"/>
      <c r="T792" s="1"/>
      <c r="U792" s="1"/>
      <c r="V792" s="1" t="n">
        <v>1733.7</v>
      </c>
      <c r="W792" s="1" t="n">
        <v>1522.3</v>
      </c>
    </row>
    <row r="793" customFormat="false" ht="15" hidden="false" customHeight="false" outlineLevel="0" collapsed="false">
      <c r="A793" s="1" t="n">
        <v>792</v>
      </c>
      <c r="B793" s="31" t="s">
        <v>2013</v>
      </c>
      <c r="C793" s="1" t="s">
        <v>31</v>
      </c>
      <c r="D793" s="1" t="s">
        <v>213</v>
      </c>
      <c r="E793" s="1" t="s">
        <v>177</v>
      </c>
      <c r="F793" s="1"/>
      <c r="G793" s="1"/>
      <c r="H793" s="1"/>
      <c r="I793" s="1"/>
      <c r="J793" s="1" t="n">
        <v>1404</v>
      </c>
      <c r="K793" s="1" t="n">
        <v>1695</v>
      </c>
      <c r="L793" s="33"/>
      <c r="M793" s="1"/>
      <c r="N793" s="1"/>
      <c r="O793" s="1"/>
      <c r="P793" s="1"/>
      <c r="Q793" s="1"/>
      <c r="R793" s="1"/>
      <c r="S793" s="1"/>
      <c r="T793" s="1"/>
      <c r="U793" s="1"/>
      <c r="V793" s="1" t="n">
        <v>1404</v>
      </c>
      <c r="W793" s="1" t="n">
        <v>1695</v>
      </c>
    </row>
    <row r="794" customFormat="false" ht="15" hidden="false" customHeight="false" outlineLevel="0" collapsed="false">
      <c r="A794" s="1" t="n">
        <v>793</v>
      </c>
      <c r="B794" s="31" t="s">
        <v>2013</v>
      </c>
      <c r="C794" s="1" t="s">
        <v>31</v>
      </c>
      <c r="D794" s="1" t="s">
        <v>165</v>
      </c>
      <c r="E794" s="1" t="s">
        <v>169</v>
      </c>
      <c r="F794" s="1"/>
      <c r="G794" s="1"/>
      <c r="H794" s="1"/>
      <c r="I794" s="1"/>
      <c r="J794" s="1" t="n">
        <v>1515.1</v>
      </c>
      <c r="K794" s="1" t="n">
        <v>1625.4</v>
      </c>
      <c r="L794" s="33"/>
      <c r="M794" s="1"/>
      <c r="N794" s="1"/>
      <c r="O794" s="1"/>
      <c r="P794" s="1"/>
      <c r="Q794" s="1"/>
      <c r="R794" s="1"/>
      <c r="S794" s="1"/>
      <c r="T794" s="1"/>
      <c r="U794" s="1"/>
      <c r="V794" s="1" t="n">
        <v>1515.1</v>
      </c>
      <c r="W794" s="1" t="n">
        <v>1625.4</v>
      </c>
    </row>
    <row r="795" customFormat="false" ht="15" hidden="false" customHeight="false" outlineLevel="0" collapsed="false">
      <c r="A795" s="1" t="n">
        <v>794</v>
      </c>
      <c r="B795" s="31" t="s">
        <v>2013</v>
      </c>
      <c r="C795" s="1" t="s">
        <v>31</v>
      </c>
      <c r="D795" s="1" t="s">
        <v>174</v>
      </c>
      <c r="E795" s="1" t="s">
        <v>178</v>
      </c>
      <c r="F795" s="1"/>
      <c r="G795" s="1"/>
      <c r="H795" s="1"/>
      <c r="I795" s="1"/>
      <c r="J795" s="1" t="n">
        <v>1501.9</v>
      </c>
      <c r="K795" s="1" t="n">
        <v>1630.5</v>
      </c>
      <c r="L795" s="33"/>
      <c r="M795" s="1"/>
      <c r="N795" s="1"/>
      <c r="O795" s="1"/>
      <c r="P795" s="1"/>
      <c r="Q795" s="1"/>
      <c r="R795" s="1"/>
      <c r="S795" s="1"/>
      <c r="T795" s="1"/>
      <c r="U795" s="1"/>
      <c r="V795" s="1" t="n">
        <v>1501.9</v>
      </c>
      <c r="W795" s="1" t="n">
        <v>1630.5</v>
      </c>
    </row>
    <row r="796" customFormat="false" ht="15" hidden="false" customHeight="false" outlineLevel="0" collapsed="false">
      <c r="A796" s="1" t="n">
        <v>795</v>
      </c>
      <c r="B796" s="31" t="s">
        <v>2013</v>
      </c>
      <c r="C796" s="1" t="s">
        <v>31</v>
      </c>
      <c r="D796" s="1" t="s">
        <v>210</v>
      </c>
      <c r="E796" s="1" t="s">
        <v>22</v>
      </c>
      <c r="F796" s="1"/>
      <c r="G796" s="1"/>
      <c r="H796" s="1"/>
      <c r="I796" s="1"/>
      <c r="J796" s="1" t="n">
        <v>1452.9</v>
      </c>
      <c r="K796" s="1" t="n">
        <v>1733.4</v>
      </c>
      <c r="L796" s="33"/>
      <c r="M796" s="1"/>
      <c r="N796" s="1"/>
      <c r="O796" s="1"/>
      <c r="P796" s="1"/>
      <c r="Q796" s="1"/>
      <c r="R796" s="1"/>
      <c r="S796" s="1"/>
      <c r="T796" s="1"/>
      <c r="U796" s="1"/>
      <c r="V796" s="1" t="n">
        <v>1452.9</v>
      </c>
      <c r="W796" s="1" t="n">
        <v>1733.4</v>
      </c>
    </row>
    <row r="797" customFormat="false" ht="15" hidden="false" customHeight="false" outlineLevel="0" collapsed="false">
      <c r="A797" s="1" t="n">
        <v>796</v>
      </c>
      <c r="B797" s="31" t="s">
        <v>2013</v>
      </c>
      <c r="C797" s="1" t="s">
        <v>31</v>
      </c>
      <c r="D797" s="1" t="s">
        <v>164</v>
      </c>
      <c r="E797" s="1" t="s">
        <v>209</v>
      </c>
      <c r="F797" s="1"/>
      <c r="G797" s="1"/>
      <c r="H797" s="1"/>
      <c r="I797" s="1"/>
      <c r="J797" s="1" t="n">
        <v>1618.5</v>
      </c>
      <c r="K797" s="1" t="n">
        <v>1462.6</v>
      </c>
      <c r="L797" s="33"/>
      <c r="M797" s="1"/>
      <c r="N797" s="1"/>
      <c r="O797" s="1"/>
      <c r="P797" s="1"/>
      <c r="Q797" s="1"/>
      <c r="R797" s="1"/>
      <c r="S797" s="1"/>
      <c r="T797" s="1"/>
      <c r="U797" s="1"/>
      <c r="V797" s="1" t="n">
        <v>1618.5</v>
      </c>
      <c r="W797" s="1" t="n">
        <v>1462.6</v>
      </c>
    </row>
    <row r="798" customFormat="false" ht="15" hidden="false" customHeight="false" outlineLevel="0" collapsed="false">
      <c r="A798" s="1" t="n">
        <v>797</v>
      </c>
      <c r="B798" s="31" t="s">
        <v>2013</v>
      </c>
      <c r="C798" s="1" t="s">
        <v>31</v>
      </c>
      <c r="D798" s="1" t="s">
        <v>139</v>
      </c>
      <c r="E798" s="1" t="s">
        <v>140</v>
      </c>
      <c r="F798" s="1"/>
      <c r="G798" s="1"/>
      <c r="H798" s="1"/>
      <c r="I798" s="1"/>
      <c r="J798" s="1" t="n">
        <v>1514.3</v>
      </c>
      <c r="K798" s="1" t="n">
        <v>1598.2</v>
      </c>
      <c r="L798" s="33"/>
      <c r="M798" s="1"/>
      <c r="N798" s="1"/>
      <c r="O798" s="1"/>
      <c r="P798" s="1"/>
      <c r="Q798" s="1"/>
      <c r="R798" s="1"/>
      <c r="S798" s="1"/>
      <c r="T798" s="1"/>
      <c r="U798" s="1"/>
      <c r="V798" s="1" t="n">
        <v>1514.3</v>
      </c>
      <c r="W798" s="1" t="n">
        <v>1598.2</v>
      </c>
    </row>
    <row r="799" customFormat="false" ht="15" hidden="false" customHeight="false" outlineLevel="0" collapsed="false">
      <c r="A799" s="1" t="n">
        <v>798</v>
      </c>
      <c r="B799" s="31" t="s">
        <v>2013</v>
      </c>
      <c r="C799" s="1" t="s">
        <v>31</v>
      </c>
      <c r="D799" s="1" t="s">
        <v>24</v>
      </c>
      <c r="E799" s="1" t="s">
        <v>19</v>
      </c>
      <c r="F799" s="1"/>
      <c r="G799" s="1"/>
      <c r="H799" s="1"/>
      <c r="I799" s="1"/>
      <c r="J799" s="1" t="n">
        <v>1719.1</v>
      </c>
      <c r="K799" s="1" t="n">
        <v>1733.9</v>
      </c>
      <c r="L799" s="33"/>
      <c r="M799" s="1"/>
      <c r="N799" s="1"/>
      <c r="O799" s="1"/>
      <c r="P799" s="1"/>
      <c r="Q799" s="1"/>
      <c r="R799" s="1"/>
      <c r="S799" s="1"/>
      <c r="T799" s="1"/>
      <c r="U799" s="1"/>
      <c r="V799" s="1" t="n">
        <v>1719.1</v>
      </c>
      <c r="W799" s="1" t="n">
        <v>1733.9</v>
      </c>
    </row>
    <row r="800" customFormat="false" ht="15" hidden="false" customHeight="false" outlineLevel="0" collapsed="false">
      <c r="A800" s="1" t="n">
        <v>799</v>
      </c>
      <c r="B800" s="31" t="s">
        <v>2013</v>
      </c>
      <c r="C800" s="1" t="s">
        <v>31</v>
      </c>
      <c r="D800" s="1" t="s">
        <v>145</v>
      </c>
      <c r="E800" s="1" t="s">
        <v>163</v>
      </c>
      <c r="F800" s="1"/>
      <c r="G800" s="1"/>
      <c r="H800" s="1"/>
      <c r="I800" s="1"/>
      <c r="J800" s="1" t="n">
        <v>1691.6</v>
      </c>
      <c r="K800" s="1" t="n">
        <v>1477.1</v>
      </c>
      <c r="L800" s="33"/>
      <c r="M800" s="1"/>
      <c r="N800" s="1"/>
      <c r="O800" s="1"/>
      <c r="P800" s="1"/>
      <c r="Q800" s="1"/>
      <c r="R800" s="1"/>
      <c r="S800" s="1"/>
      <c r="T800" s="1"/>
      <c r="U800" s="1"/>
      <c r="V800" s="1" t="n">
        <v>1691.6</v>
      </c>
      <c r="W800" s="1" t="n">
        <v>1477.1</v>
      </c>
    </row>
    <row r="801" customFormat="false" ht="15" hidden="false" customHeight="false" outlineLevel="0" collapsed="false">
      <c r="A801" s="1" t="n">
        <v>800</v>
      </c>
      <c r="B801" s="31" t="s">
        <v>2014</v>
      </c>
      <c r="C801" s="1" t="s">
        <v>29</v>
      </c>
      <c r="D801" s="1" t="s">
        <v>126</v>
      </c>
      <c r="E801" s="1" t="s">
        <v>128</v>
      </c>
      <c r="F801" s="1"/>
      <c r="G801" s="1"/>
      <c r="H801" s="1"/>
      <c r="I801" s="1"/>
      <c r="J801" s="1" t="n">
        <v>1566.6</v>
      </c>
      <c r="K801" s="1" t="n">
        <v>1623.4</v>
      </c>
      <c r="L801" s="33"/>
      <c r="M801" s="1"/>
      <c r="N801" s="1"/>
      <c r="O801" s="1"/>
      <c r="P801" s="1"/>
      <c r="Q801" s="1"/>
      <c r="R801" s="1"/>
      <c r="S801" s="1"/>
      <c r="T801" s="1"/>
      <c r="U801" s="1"/>
      <c r="V801" s="1" t="n">
        <v>1566.6</v>
      </c>
      <c r="W801" s="1" t="n">
        <v>1623.4</v>
      </c>
    </row>
    <row r="802" customFormat="false" ht="15" hidden="false" customHeight="false" outlineLevel="0" collapsed="false">
      <c r="A802" s="1" t="n">
        <v>801</v>
      </c>
      <c r="B802" s="31" t="s">
        <v>2014</v>
      </c>
      <c r="C802" s="1" t="s">
        <v>29</v>
      </c>
      <c r="D802" s="1" t="s">
        <v>202</v>
      </c>
      <c r="E802" s="1" t="s">
        <v>23</v>
      </c>
      <c r="F802" s="1"/>
      <c r="G802" s="1"/>
      <c r="H802" s="1"/>
      <c r="I802" s="1"/>
      <c r="J802" s="1" t="n">
        <v>1482.9</v>
      </c>
      <c r="K802" s="1" t="n">
        <v>1722.1</v>
      </c>
      <c r="L802" s="33"/>
      <c r="M802" s="1"/>
      <c r="N802" s="1"/>
      <c r="O802" s="1"/>
      <c r="P802" s="1"/>
      <c r="Q802" s="1"/>
      <c r="R802" s="1"/>
      <c r="S802" s="1"/>
      <c r="T802" s="1"/>
      <c r="U802" s="1"/>
      <c r="V802" s="1" t="n">
        <v>1482.9</v>
      </c>
      <c r="W802" s="1" t="n">
        <v>1722.1</v>
      </c>
    </row>
    <row r="803" customFormat="false" ht="15" hidden="false" customHeight="false" outlineLevel="0" collapsed="false">
      <c r="A803" s="1" t="n">
        <v>802</v>
      </c>
      <c r="B803" s="31" t="s">
        <v>2014</v>
      </c>
      <c r="C803" s="1" t="s">
        <v>29</v>
      </c>
      <c r="D803" s="1" t="s">
        <v>152</v>
      </c>
      <c r="E803" s="1" t="s">
        <v>180</v>
      </c>
      <c r="F803" s="1"/>
      <c r="G803" s="1"/>
      <c r="H803" s="1"/>
      <c r="I803" s="1"/>
      <c r="J803" s="1" t="n">
        <v>1600.3</v>
      </c>
      <c r="K803" s="1" t="n">
        <v>1594.7</v>
      </c>
      <c r="L803" s="33"/>
      <c r="M803" s="1"/>
      <c r="N803" s="1"/>
      <c r="O803" s="1"/>
      <c r="P803" s="1"/>
      <c r="Q803" s="1"/>
      <c r="R803" s="1"/>
      <c r="S803" s="1"/>
      <c r="T803" s="1"/>
      <c r="U803" s="1"/>
      <c r="V803" s="1" t="n">
        <v>1600.3</v>
      </c>
      <c r="W803" s="1" t="n">
        <v>1594.7</v>
      </c>
    </row>
    <row r="804" customFormat="false" ht="15" hidden="false" customHeight="false" outlineLevel="0" collapsed="false">
      <c r="A804" s="1" t="n">
        <v>803</v>
      </c>
      <c r="B804" s="31" t="s">
        <v>2014</v>
      </c>
      <c r="C804" s="1" t="s">
        <v>29</v>
      </c>
      <c r="D804" s="1" t="s">
        <v>137</v>
      </c>
      <c r="E804" s="1" t="s">
        <v>129</v>
      </c>
      <c r="F804" s="1"/>
      <c r="G804" s="1"/>
      <c r="H804" s="1"/>
      <c r="I804" s="1"/>
      <c r="J804" s="1" t="n">
        <v>1529.1</v>
      </c>
      <c r="K804" s="1" t="n">
        <v>1663.3</v>
      </c>
      <c r="L804" s="33"/>
      <c r="M804" s="1"/>
      <c r="N804" s="1"/>
      <c r="O804" s="1"/>
      <c r="P804" s="1"/>
      <c r="Q804" s="1"/>
      <c r="R804" s="1"/>
      <c r="S804" s="1"/>
      <c r="T804" s="1"/>
      <c r="U804" s="1"/>
      <c r="V804" s="1" t="n">
        <v>1529.1</v>
      </c>
      <c r="W804" s="1" t="n">
        <v>1663.3</v>
      </c>
    </row>
    <row r="805" customFormat="false" ht="15" hidden="false" customHeight="false" outlineLevel="0" collapsed="false">
      <c r="A805" s="1" t="n">
        <v>804</v>
      </c>
      <c r="B805" s="31" t="s">
        <v>2014</v>
      </c>
      <c r="C805" s="1" t="s">
        <v>29</v>
      </c>
      <c r="D805" s="1" t="s">
        <v>121</v>
      </c>
      <c r="E805" s="1" t="s">
        <v>131</v>
      </c>
      <c r="F805" s="1"/>
      <c r="G805" s="1"/>
      <c r="H805" s="1"/>
      <c r="I805" s="1"/>
      <c r="J805" s="1" t="n">
        <v>1562.5</v>
      </c>
      <c r="K805" s="1" t="n">
        <v>1518.3</v>
      </c>
      <c r="L805" s="33"/>
      <c r="M805" s="1"/>
      <c r="N805" s="1"/>
      <c r="O805" s="1"/>
      <c r="P805" s="1"/>
      <c r="Q805" s="1"/>
      <c r="R805" s="1"/>
      <c r="S805" s="1"/>
      <c r="T805" s="1"/>
      <c r="U805" s="1"/>
      <c r="V805" s="1" t="n">
        <v>1562.5</v>
      </c>
      <c r="W805" s="1" t="n">
        <v>1518.3</v>
      </c>
    </row>
    <row r="806" customFormat="false" ht="15" hidden="false" customHeight="false" outlineLevel="0" collapsed="false">
      <c r="A806" s="1" t="n">
        <v>805</v>
      </c>
      <c r="B806" s="31" t="s">
        <v>2014</v>
      </c>
      <c r="C806" s="1" t="s">
        <v>29</v>
      </c>
      <c r="D806" s="1" t="s">
        <v>21</v>
      </c>
      <c r="E806" s="1" t="s">
        <v>207</v>
      </c>
      <c r="F806" s="1"/>
      <c r="G806" s="1"/>
      <c r="H806" s="1"/>
      <c r="I806" s="1"/>
      <c r="J806" s="1" t="n">
        <v>1732.5</v>
      </c>
      <c r="K806" s="1" t="n">
        <v>1461.1</v>
      </c>
      <c r="L806" s="33"/>
      <c r="M806" s="1"/>
      <c r="N806" s="1"/>
      <c r="O806" s="1"/>
      <c r="P806" s="1"/>
      <c r="Q806" s="1"/>
      <c r="R806" s="1"/>
      <c r="S806" s="1"/>
      <c r="T806" s="1"/>
      <c r="U806" s="1"/>
      <c r="V806" s="1" t="n">
        <v>1732.5</v>
      </c>
      <c r="W806" s="1" t="n">
        <v>1461.1</v>
      </c>
    </row>
    <row r="807" customFormat="false" ht="15" hidden="false" customHeight="false" outlineLevel="0" collapsed="false">
      <c r="A807" s="1" t="n">
        <v>806</v>
      </c>
      <c r="B807" s="31" t="s">
        <v>2014</v>
      </c>
      <c r="C807" s="1" t="s">
        <v>29</v>
      </c>
      <c r="D807" s="1" t="s">
        <v>130</v>
      </c>
      <c r="E807" s="1" t="s">
        <v>138</v>
      </c>
      <c r="F807" s="1"/>
      <c r="G807" s="1"/>
      <c r="H807" s="1"/>
      <c r="I807" s="1"/>
      <c r="J807" s="1" t="n">
        <v>1746.3</v>
      </c>
      <c r="K807" s="1" t="n">
        <v>1645.6</v>
      </c>
      <c r="L807" s="33"/>
      <c r="M807" s="1"/>
      <c r="N807" s="1"/>
      <c r="O807" s="1"/>
      <c r="P807" s="1"/>
      <c r="Q807" s="1"/>
      <c r="R807" s="1"/>
      <c r="S807" s="1"/>
      <c r="T807" s="1"/>
      <c r="U807" s="1"/>
      <c r="V807" s="1" t="n">
        <v>1746.3</v>
      </c>
      <c r="W807" s="1" t="n">
        <v>1645.6</v>
      </c>
    </row>
    <row r="808" customFormat="false" ht="15" hidden="false" customHeight="false" outlineLevel="0" collapsed="false">
      <c r="A808" s="1" t="n">
        <v>807</v>
      </c>
      <c r="B808" s="31" t="s">
        <v>2014</v>
      </c>
      <c r="C808" s="1" t="s">
        <v>29</v>
      </c>
      <c r="D808" s="1" t="s">
        <v>162</v>
      </c>
      <c r="E808" s="1" t="s">
        <v>127</v>
      </c>
      <c r="F808" s="1"/>
      <c r="G808" s="1"/>
      <c r="H808" s="1"/>
      <c r="I808" s="1"/>
      <c r="J808" s="1" t="n">
        <v>1676.6</v>
      </c>
      <c r="K808" s="1" t="n">
        <v>1653.9</v>
      </c>
      <c r="L808" s="33"/>
      <c r="M808" s="1"/>
      <c r="N808" s="1"/>
      <c r="O808" s="1"/>
      <c r="P808" s="1"/>
      <c r="Q808" s="1"/>
      <c r="R808" s="1"/>
      <c r="S808" s="1"/>
      <c r="T808" s="1"/>
      <c r="U808" s="1"/>
      <c r="V808" s="1" t="n">
        <v>1676.6</v>
      </c>
      <c r="W808" s="1" t="n">
        <v>1653.9</v>
      </c>
    </row>
    <row r="809" customFormat="false" ht="15" hidden="false" customHeight="false" outlineLevel="0" collapsed="false">
      <c r="A809" s="1" t="n">
        <v>808</v>
      </c>
      <c r="B809" s="31" t="s">
        <v>2014</v>
      </c>
      <c r="C809" s="1" t="s">
        <v>29</v>
      </c>
      <c r="D809" s="1" t="s">
        <v>153</v>
      </c>
      <c r="E809" s="1" t="s">
        <v>122</v>
      </c>
      <c r="F809" s="1"/>
      <c r="G809" s="1"/>
      <c r="H809" s="1"/>
      <c r="I809" s="1"/>
      <c r="J809" s="1" t="n">
        <v>1686.3</v>
      </c>
      <c r="K809" s="1" t="n">
        <v>1580.7</v>
      </c>
      <c r="L809" s="33"/>
      <c r="M809" s="1"/>
      <c r="N809" s="1"/>
      <c r="O809" s="1"/>
      <c r="P809" s="1"/>
      <c r="Q809" s="1"/>
      <c r="R809" s="1"/>
      <c r="S809" s="1"/>
      <c r="T809" s="1"/>
      <c r="U809" s="1"/>
      <c r="V809" s="1" t="n">
        <v>1686.3</v>
      </c>
      <c r="W809" s="1" t="n">
        <v>1580.7</v>
      </c>
    </row>
    <row r="810" customFormat="false" ht="15" hidden="false" customHeight="false" outlineLevel="0" collapsed="false">
      <c r="A810" s="1" t="n">
        <v>809</v>
      </c>
      <c r="B810" s="31" t="s">
        <v>2014</v>
      </c>
      <c r="C810" s="1" t="s">
        <v>29</v>
      </c>
      <c r="D810" s="1" t="s">
        <v>201</v>
      </c>
      <c r="E810" s="1" t="s">
        <v>132</v>
      </c>
      <c r="F810" s="1"/>
      <c r="G810" s="1"/>
      <c r="H810" s="1"/>
      <c r="I810" s="1"/>
      <c r="J810" s="1" t="n">
        <v>1410.7</v>
      </c>
      <c r="K810" s="1" t="n">
        <v>1647.5</v>
      </c>
      <c r="L810" s="33"/>
      <c r="M810" s="1"/>
      <c r="N810" s="1"/>
      <c r="O810" s="1"/>
      <c r="P810" s="1"/>
      <c r="Q810" s="1"/>
      <c r="R810" s="1"/>
      <c r="S810" s="1"/>
      <c r="T810" s="1"/>
      <c r="U810" s="1"/>
      <c r="V810" s="1" t="n">
        <v>1410.7</v>
      </c>
      <c r="W810" s="1" t="n">
        <v>1647.5</v>
      </c>
    </row>
    <row r="811" customFormat="false" ht="15" hidden="false" customHeight="false" outlineLevel="0" collapsed="false">
      <c r="A811" s="1" t="n">
        <v>810</v>
      </c>
      <c r="B811" s="31" t="s">
        <v>2015</v>
      </c>
      <c r="C811" s="1" t="s">
        <v>29</v>
      </c>
      <c r="D811" s="1" t="s">
        <v>129</v>
      </c>
      <c r="E811" s="1" t="s">
        <v>201</v>
      </c>
      <c r="F811" s="1"/>
      <c r="G811" s="1"/>
      <c r="H811" s="1"/>
      <c r="I811" s="1"/>
      <c r="J811" s="1" t="n">
        <v>1663.3</v>
      </c>
      <c r="K811" s="1" t="n">
        <v>1410.7</v>
      </c>
      <c r="L811" s="33"/>
      <c r="M811" s="1"/>
      <c r="N811" s="1"/>
      <c r="O811" s="1"/>
      <c r="P811" s="1"/>
      <c r="Q811" s="1"/>
      <c r="R811" s="1"/>
      <c r="S811" s="1"/>
      <c r="T811" s="1"/>
      <c r="U811" s="1"/>
      <c r="V811" s="1" t="n">
        <v>1663.3</v>
      </c>
      <c r="W811" s="1" t="n">
        <v>1410.7</v>
      </c>
    </row>
    <row r="812" customFormat="false" ht="15" hidden="false" customHeight="false" outlineLevel="0" collapsed="false">
      <c r="A812" s="1" t="n">
        <v>811</v>
      </c>
      <c r="B812" s="31" t="s">
        <v>2015</v>
      </c>
      <c r="C812" s="1" t="s">
        <v>29</v>
      </c>
      <c r="D812" s="1" t="s">
        <v>128</v>
      </c>
      <c r="E812" s="1" t="s">
        <v>152</v>
      </c>
      <c r="F812" s="1"/>
      <c r="G812" s="1"/>
      <c r="H812" s="1"/>
      <c r="I812" s="1"/>
      <c r="J812" s="1" t="n">
        <v>1623.4</v>
      </c>
      <c r="K812" s="1" t="n">
        <v>1600.3</v>
      </c>
      <c r="L812" s="33"/>
      <c r="M812" s="1"/>
      <c r="N812" s="1"/>
      <c r="O812" s="1"/>
      <c r="P812" s="1"/>
      <c r="Q812" s="1"/>
      <c r="R812" s="1"/>
      <c r="S812" s="1"/>
      <c r="T812" s="1"/>
      <c r="U812" s="1"/>
      <c r="V812" s="1" t="n">
        <v>1623.4</v>
      </c>
      <c r="W812" s="1" t="n">
        <v>1600.3</v>
      </c>
    </row>
    <row r="813" customFormat="false" ht="15" hidden="false" customHeight="false" outlineLevel="0" collapsed="false">
      <c r="A813" s="1" t="n">
        <v>812</v>
      </c>
      <c r="B813" s="31" t="s">
        <v>2015</v>
      </c>
      <c r="C813" s="1" t="s">
        <v>29</v>
      </c>
      <c r="D813" s="1" t="s">
        <v>132</v>
      </c>
      <c r="E813" s="1" t="s">
        <v>153</v>
      </c>
      <c r="F813" s="1"/>
      <c r="G813" s="1"/>
      <c r="H813" s="1"/>
      <c r="I813" s="1"/>
      <c r="J813" s="1" t="n">
        <v>1647.5</v>
      </c>
      <c r="K813" s="1" t="n">
        <v>1686.3</v>
      </c>
      <c r="L813" s="33"/>
      <c r="M813" s="1"/>
      <c r="N813" s="1"/>
      <c r="O813" s="1"/>
      <c r="P813" s="1"/>
      <c r="Q813" s="1"/>
      <c r="R813" s="1"/>
      <c r="S813" s="1"/>
      <c r="T813" s="1"/>
      <c r="U813" s="1"/>
      <c r="V813" s="1" t="n">
        <v>1647.5</v>
      </c>
      <c r="W813" s="1" t="n">
        <v>1686.3</v>
      </c>
    </row>
    <row r="814" customFormat="false" ht="15" hidden="false" customHeight="false" outlineLevel="0" collapsed="false">
      <c r="A814" s="1" t="n">
        <v>813</v>
      </c>
      <c r="B814" s="31" t="s">
        <v>2015</v>
      </c>
      <c r="C814" s="1" t="s">
        <v>29</v>
      </c>
      <c r="D814" s="1" t="s">
        <v>23</v>
      </c>
      <c r="E814" s="1" t="s">
        <v>162</v>
      </c>
      <c r="F814" s="1"/>
      <c r="G814" s="1"/>
      <c r="H814" s="1"/>
      <c r="I814" s="1"/>
      <c r="J814" s="1" t="n">
        <v>1722.1</v>
      </c>
      <c r="K814" s="1" t="n">
        <v>1676.6</v>
      </c>
      <c r="L814" s="33"/>
      <c r="M814" s="1"/>
      <c r="N814" s="1"/>
      <c r="O814" s="1"/>
      <c r="P814" s="1"/>
      <c r="Q814" s="1"/>
      <c r="R814" s="1"/>
      <c r="S814" s="1"/>
      <c r="T814" s="1"/>
      <c r="U814" s="1"/>
      <c r="V814" s="1" t="n">
        <v>1722.1</v>
      </c>
      <c r="W814" s="1" t="n">
        <v>1676.6</v>
      </c>
    </row>
    <row r="815" customFormat="false" ht="15" hidden="false" customHeight="false" outlineLevel="0" collapsed="false">
      <c r="A815" s="1" t="n">
        <v>814</v>
      </c>
      <c r="B815" s="31" t="s">
        <v>2015</v>
      </c>
      <c r="C815" s="1" t="s">
        <v>29</v>
      </c>
      <c r="D815" s="1" t="s">
        <v>207</v>
      </c>
      <c r="E815" s="1" t="s">
        <v>121</v>
      </c>
      <c r="F815" s="1"/>
      <c r="G815" s="1"/>
      <c r="H815" s="1"/>
      <c r="I815" s="1"/>
      <c r="J815" s="1" t="n">
        <v>1461.1</v>
      </c>
      <c r="K815" s="1" t="n">
        <v>1562.5</v>
      </c>
      <c r="L815" s="33"/>
      <c r="M815" s="1"/>
      <c r="N815" s="1"/>
      <c r="O815" s="1"/>
      <c r="P815" s="1"/>
      <c r="Q815" s="1"/>
      <c r="R815" s="1"/>
      <c r="S815" s="1"/>
      <c r="T815" s="1"/>
      <c r="U815" s="1"/>
      <c r="V815" s="1" t="n">
        <v>1461.1</v>
      </c>
      <c r="W815" s="1" t="n">
        <v>1562.5</v>
      </c>
    </row>
    <row r="816" customFormat="false" ht="15" hidden="false" customHeight="false" outlineLevel="0" collapsed="false">
      <c r="A816" s="1" t="n">
        <v>815</v>
      </c>
      <c r="B816" s="31" t="s">
        <v>2015</v>
      </c>
      <c r="C816" s="1" t="s">
        <v>29</v>
      </c>
      <c r="D816" s="1" t="s">
        <v>122</v>
      </c>
      <c r="E816" s="1" t="s">
        <v>21</v>
      </c>
      <c r="F816" s="1"/>
      <c r="G816" s="1"/>
      <c r="H816" s="1"/>
      <c r="I816" s="1"/>
      <c r="J816" s="1" t="n">
        <v>1580.7</v>
      </c>
      <c r="K816" s="1" t="n">
        <v>1732.5</v>
      </c>
      <c r="L816" s="33"/>
      <c r="M816" s="1"/>
      <c r="N816" s="1"/>
      <c r="O816" s="1"/>
      <c r="P816" s="1"/>
      <c r="Q816" s="1"/>
      <c r="R816" s="1"/>
      <c r="S816" s="1"/>
      <c r="T816" s="1"/>
      <c r="U816" s="1"/>
      <c r="V816" s="1" t="n">
        <v>1580.7</v>
      </c>
      <c r="W816" s="1" t="n">
        <v>1732.5</v>
      </c>
    </row>
    <row r="817" customFormat="false" ht="15" hidden="false" customHeight="false" outlineLevel="0" collapsed="false">
      <c r="A817" s="1" t="n">
        <v>816</v>
      </c>
      <c r="B817" s="31" t="s">
        <v>2015</v>
      </c>
      <c r="C817" s="1" t="s">
        <v>29</v>
      </c>
      <c r="D817" s="1" t="s">
        <v>138</v>
      </c>
      <c r="E817" s="1" t="s">
        <v>126</v>
      </c>
      <c r="F817" s="1"/>
      <c r="G817" s="1"/>
      <c r="H817" s="1"/>
      <c r="I817" s="1"/>
      <c r="J817" s="1" t="n">
        <v>1645.6</v>
      </c>
      <c r="K817" s="1" t="n">
        <v>1566.6</v>
      </c>
      <c r="L817" s="33"/>
      <c r="M817" s="1"/>
      <c r="N817" s="1"/>
      <c r="O817" s="1"/>
      <c r="P817" s="1"/>
      <c r="Q817" s="1"/>
      <c r="R817" s="1"/>
      <c r="S817" s="1"/>
      <c r="T817" s="1"/>
      <c r="U817" s="1"/>
      <c r="V817" s="1" t="n">
        <v>1645.6</v>
      </c>
      <c r="W817" s="1" t="n">
        <v>1566.6</v>
      </c>
    </row>
    <row r="818" customFormat="false" ht="15" hidden="false" customHeight="false" outlineLevel="0" collapsed="false">
      <c r="A818" s="1" t="n">
        <v>817</v>
      </c>
      <c r="B818" s="31" t="s">
        <v>2015</v>
      </c>
      <c r="C818" s="1" t="s">
        <v>29</v>
      </c>
      <c r="D818" s="1" t="s">
        <v>131</v>
      </c>
      <c r="E818" s="1" t="s">
        <v>137</v>
      </c>
      <c r="F818" s="1"/>
      <c r="G818" s="1"/>
      <c r="H818" s="1"/>
      <c r="I818" s="1"/>
      <c r="J818" s="1" t="n">
        <v>1518.3</v>
      </c>
      <c r="K818" s="1" t="n">
        <v>1529.1</v>
      </c>
      <c r="L818" s="33"/>
      <c r="M818" s="1"/>
      <c r="N818" s="1"/>
      <c r="O818" s="1"/>
      <c r="P818" s="1"/>
      <c r="Q818" s="1"/>
      <c r="R818" s="1"/>
      <c r="S818" s="1"/>
      <c r="T818" s="1"/>
      <c r="U818" s="1"/>
      <c r="V818" s="1" t="n">
        <v>1518.3</v>
      </c>
      <c r="W818" s="1" t="n">
        <v>1529.1</v>
      </c>
    </row>
    <row r="819" customFormat="false" ht="15" hidden="false" customHeight="false" outlineLevel="0" collapsed="false">
      <c r="A819" s="1" t="n">
        <v>818</v>
      </c>
      <c r="B819" s="31" t="s">
        <v>2015</v>
      </c>
      <c r="C819" s="1" t="s">
        <v>29</v>
      </c>
      <c r="D819" s="1" t="s">
        <v>127</v>
      </c>
      <c r="E819" s="1" t="s">
        <v>130</v>
      </c>
      <c r="F819" s="1"/>
      <c r="G819" s="1"/>
      <c r="H819" s="1"/>
      <c r="I819" s="1"/>
      <c r="J819" s="1" t="n">
        <v>1653.9</v>
      </c>
      <c r="K819" s="1" t="n">
        <v>1746.3</v>
      </c>
      <c r="L819" s="33"/>
      <c r="M819" s="1"/>
      <c r="N819" s="1"/>
      <c r="O819" s="1"/>
      <c r="P819" s="1"/>
      <c r="Q819" s="1"/>
      <c r="R819" s="1"/>
      <c r="S819" s="1"/>
      <c r="T819" s="1"/>
      <c r="U819" s="1"/>
      <c r="V819" s="1" t="n">
        <v>1653.9</v>
      </c>
      <c r="W819" s="1" t="n">
        <v>1746.3</v>
      </c>
    </row>
    <row r="820" customFormat="false" ht="15" hidden="false" customHeight="false" outlineLevel="0" collapsed="false">
      <c r="A820" s="1" t="n">
        <v>819</v>
      </c>
      <c r="B820" s="31" t="s">
        <v>2015</v>
      </c>
      <c r="C820" s="1" t="s">
        <v>29</v>
      </c>
      <c r="D820" s="1" t="s">
        <v>180</v>
      </c>
      <c r="E820" s="1" t="s">
        <v>202</v>
      </c>
      <c r="F820" s="1"/>
      <c r="G820" s="1"/>
      <c r="H820" s="1"/>
      <c r="I820" s="1"/>
      <c r="J820" s="1" t="n">
        <v>1594.7</v>
      </c>
      <c r="K820" s="1" t="n">
        <v>1482.9</v>
      </c>
      <c r="L820" s="33"/>
      <c r="M820" s="1"/>
      <c r="N820" s="1"/>
      <c r="O820" s="1"/>
      <c r="P820" s="1"/>
      <c r="Q820" s="1"/>
      <c r="R820" s="1"/>
      <c r="S820" s="1"/>
      <c r="T820" s="1"/>
      <c r="U820" s="1"/>
      <c r="V820" s="1" t="n">
        <v>1594.7</v>
      </c>
      <c r="W820" s="1" t="n">
        <v>1482.9</v>
      </c>
    </row>
    <row r="821" customFormat="false" ht="15" hidden="false" customHeight="false" outlineLevel="0" collapsed="false">
      <c r="A821" s="1" t="n">
        <v>820</v>
      </c>
      <c r="B821" s="31" t="s">
        <v>2016</v>
      </c>
      <c r="C821" s="1" t="s">
        <v>31</v>
      </c>
      <c r="D821" s="1" t="s">
        <v>169</v>
      </c>
      <c r="E821" s="1" t="s">
        <v>22</v>
      </c>
      <c r="F821" s="1"/>
      <c r="G821" s="1"/>
      <c r="H821" s="1"/>
      <c r="I821" s="1"/>
      <c r="J821" s="1" t="n">
        <v>1625.4</v>
      </c>
      <c r="K821" s="1" t="n">
        <v>1733.4</v>
      </c>
      <c r="L821" s="33"/>
      <c r="M821" s="1"/>
      <c r="N821" s="1"/>
      <c r="O821" s="1"/>
      <c r="P821" s="1"/>
      <c r="Q821" s="1"/>
      <c r="R821" s="1"/>
      <c r="S821" s="1"/>
      <c r="T821" s="1"/>
      <c r="U821" s="1"/>
      <c r="V821" s="1" t="n">
        <v>1625.4</v>
      </c>
      <c r="W821" s="1" t="n">
        <v>1733.4</v>
      </c>
    </row>
    <row r="822" customFormat="false" ht="15" hidden="false" customHeight="false" outlineLevel="0" collapsed="false">
      <c r="A822" s="1" t="n">
        <v>821</v>
      </c>
      <c r="B822" s="31" t="s">
        <v>2016</v>
      </c>
      <c r="C822" s="1" t="s">
        <v>31</v>
      </c>
      <c r="D822" s="1" t="s">
        <v>177</v>
      </c>
      <c r="E822" s="1" t="s">
        <v>174</v>
      </c>
      <c r="F822" s="1"/>
      <c r="G822" s="1"/>
      <c r="H822" s="1"/>
      <c r="I822" s="1"/>
      <c r="J822" s="1" t="n">
        <v>1695</v>
      </c>
      <c r="K822" s="1" t="n">
        <v>1501.9</v>
      </c>
      <c r="L822" s="33"/>
      <c r="M822" s="1"/>
      <c r="N822" s="1"/>
      <c r="O822" s="1"/>
      <c r="P822" s="1"/>
      <c r="Q822" s="1"/>
      <c r="R822" s="1"/>
      <c r="S822" s="1"/>
      <c r="T822" s="1"/>
      <c r="U822" s="1"/>
      <c r="V822" s="1" t="n">
        <v>1695</v>
      </c>
      <c r="W822" s="1" t="n">
        <v>1501.9</v>
      </c>
    </row>
    <row r="823" customFormat="false" ht="15" hidden="false" customHeight="false" outlineLevel="0" collapsed="false">
      <c r="A823" s="1" t="n">
        <v>822</v>
      </c>
      <c r="B823" s="31" t="s">
        <v>2016</v>
      </c>
      <c r="C823" s="1" t="s">
        <v>31</v>
      </c>
      <c r="D823" s="1" t="s">
        <v>19</v>
      </c>
      <c r="E823" s="1" t="s">
        <v>164</v>
      </c>
      <c r="F823" s="1"/>
      <c r="G823" s="1"/>
      <c r="H823" s="1"/>
      <c r="I823" s="1"/>
      <c r="J823" s="1" t="n">
        <v>1733.9</v>
      </c>
      <c r="K823" s="1" t="n">
        <v>1618.5</v>
      </c>
      <c r="L823" s="33"/>
      <c r="M823" s="1"/>
      <c r="N823" s="1"/>
      <c r="O823" s="1"/>
      <c r="P823" s="1"/>
      <c r="Q823" s="1"/>
      <c r="R823" s="1"/>
      <c r="S823" s="1"/>
      <c r="T823" s="1"/>
      <c r="U823" s="1"/>
      <c r="V823" s="1" t="n">
        <v>1733.9</v>
      </c>
      <c r="W823" s="1" t="n">
        <v>1618.5</v>
      </c>
    </row>
    <row r="824" customFormat="false" ht="15" hidden="false" customHeight="false" outlineLevel="0" collapsed="false">
      <c r="A824" s="1" t="n">
        <v>823</v>
      </c>
      <c r="B824" s="31" t="s">
        <v>2016</v>
      </c>
      <c r="C824" s="1" t="s">
        <v>31</v>
      </c>
      <c r="D824" s="1" t="s">
        <v>163</v>
      </c>
      <c r="E824" s="1" t="s">
        <v>146</v>
      </c>
      <c r="F824" s="1"/>
      <c r="G824" s="1"/>
      <c r="H824" s="1"/>
      <c r="I824" s="1"/>
      <c r="J824" s="1" t="n">
        <v>1477.1</v>
      </c>
      <c r="K824" s="1" t="n">
        <v>1548.6</v>
      </c>
      <c r="L824" s="33"/>
      <c r="M824" s="1"/>
      <c r="N824" s="1"/>
      <c r="O824" s="1"/>
      <c r="P824" s="1"/>
      <c r="Q824" s="1"/>
      <c r="R824" s="1"/>
      <c r="S824" s="1"/>
      <c r="T824" s="1"/>
      <c r="U824" s="1"/>
      <c r="V824" s="1" t="n">
        <v>1477.1</v>
      </c>
      <c r="W824" s="1" t="n">
        <v>1548.6</v>
      </c>
    </row>
    <row r="825" customFormat="false" ht="15" hidden="false" customHeight="false" outlineLevel="0" collapsed="false">
      <c r="A825" s="1" t="n">
        <v>824</v>
      </c>
      <c r="B825" s="31" t="s">
        <v>2016</v>
      </c>
      <c r="C825" s="1" t="s">
        <v>31</v>
      </c>
      <c r="D825" s="1" t="s">
        <v>209</v>
      </c>
      <c r="E825" s="1" t="s">
        <v>139</v>
      </c>
      <c r="F825" s="1"/>
      <c r="G825" s="1"/>
      <c r="H825" s="1"/>
      <c r="I825" s="1"/>
      <c r="J825" s="1" t="n">
        <v>1462.6</v>
      </c>
      <c r="K825" s="1" t="n">
        <v>1514.3</v>
      </c>
      <c r="L825" s="33"/>
      <c r="M825" s="1"/>
      <c r="N825" s="1"/>
      <c r="O825" s="1"/>
      <c r="P825" s="1"/>
      <c r="Q825" s="1"/>
      <c r="R825" s="1"/>
      <c r="S825" s="1"/>
      <c r="T825" s="1"/>
      <c r="U825" s="1"/>
      <c r="V825" s="1" t="n">
        <v>1462.6</v>
      </c>
      <c r="W825" s="1" t="n">
        <v>1514.3</v>
      </c>
    </row>
    <row r="826" customFormat="false" ht="15" hidden="false" customHeight="false" outlineLevel="0" collapsed="false">
      <c r="A826" s="1" t="n">
        <v>825</v>
      </c>
      <c r="B826" s="31" t="s">
        <v>2016</v>
      </c>
      <c r="C826" s="1" t="s">
        <v>31</v>
      </c>
      <c r="D826" s="1" t="s">
        <v>140</v>
      </c>
      <c r="E826" s="1" t="s">
        <v>210</v>
      </c>
      <c r="F826" s="1"/>
      <c r="G826" s="1"/>
      <c r="H826" s="1"/>
      <c r="I826" s="1"/>
      <c r="J826" s="1" t="n">
        <v>1598.2</v>
      </c>
      <c r="K826" s="1" t="n">
        <v>1452.9</v>
      </c>
      <c r="L826" s="33"/>
      <c r="M826" s="1"/>
      <c r="N826" s="1"/>
      <c r="O826" s="1"/>
      <c r="P826" s="1"/>
      <c r="Q826" s="1"/>
      <c r="R826" s="1"/>
      <c r="S826" s="1"/>
      <c r="T826" s="1"/>
      <c r="U826" s="1"/>
      <c r="V826" s="1" t="n">
        <v>1598.2</v>
      </c>
      <c r="W826" s="1" t="n">
        <v>1452.9</v>
      </c>
    </row>
    <row r="827" customFormat="false" ht="15" hidden="false" customHeight="false" outlineLevel="0" collapsed="false">
      <c r="A827" s="1" t="n">
        <v>826</v>
      </c>
      <c r="B827" s="31" t="s">
        <v>2016</v>
      </c>
      <c r="C827" s="1" t="s">
        <v>31</v>
      </c>
      <c r="D827" s="1" t="s">
        <v>178</v>
      </c>
      <c r="E827" s="1" t="s">
        <v>165</v>
      </c>
      <c r="F827" s="1"/>
      <c r="G827" s="1"/>
      <c r="H827" s="1"/>
      <c r="I827" s="1"/>
      <c r="J827" s="1" t="n">
        <v>1630.5</v>
      </c>
      <c r="K827" s="1" t="n">
        <v>1515.1</v>
      </c>
      <c r="L827" s="33"/>
      <c r="M827" s="1"/>
      <c r="N827" s="1"/>
      <c r="O827" s="1"/>
      <c r="P827" s="1"/>
      <c r="Q827" s="1"/>
      <c r="R827" s="1"/>
      <c r="S827" s="1"/>
      <c r="T827" s="1"/>
      <c r="U827" s="1"/>
      <c r="V827" s="1" t="n">
        <v>1630.5</v>
      </c>
      <c r="W827" s="1" t="n">
        <v>1515.1</v>
      </c>
    </row>
    <row r="828" customFormat="false" ht="15" hidden="false" customHeight="false" outlineLevel="0" collapsed="false">
      <c r="A828" s="1" t="n">
        <v>827</v>
      </c>
      <c r="B828" s="31" t="s">
        <v>2016</v>
      </c>
      <c r="C828" s="1" t="s">
        <v>31</v>
      </c>
      <c r="D828" s="1" t="s">
        <v>136</v>
      </c>
      <c r="E828" s="1" t="s">
        <v>213</v>
      </c>
      <c r="F828" s="1"/>
      <c r="G828" s="1"/>
      <c r="H828" s="1"/>
      <c r="I828" s="1"/>
      <c r="J828" s="1" t="n">
        <v>1522.3</v>
      </c>
      <c r="K828" s="1" t="n">
        <v>1404</v>
      </c>
      <c r="L828" s="33"/>
      <c r="M828" s="1"/>
      <c r="N828" s="1"/>
      <c r="O828" s="1"/>
      <c r="P828" s="1"/>
      <c r="Q828" s="1"/>
      <c r="R828" s="1"/>
      <c r="S828" s="1"/>
      <c r="T828" s="1"/>
      <c r="U828" s="1"/>
      <c r="V828" s="1" t="n">
        <v>1522.3</v>
      </c>
      <c r="W828" s="1" t="n">
        <v>1404</v>
      </c>
    </row>
    <row r="829" customFormat="false" ht="15" hidden="false" customHeight="false" outlineLevel="0" collapsed="false">
      <c r="A829" s="1" t="n">
        <v>828</v>
      </c>
      <c r="B829" s="31" t="s">
        <v>2016</v>
      </c>
      <c r="C829" s="1" t="s">
        <v>31</v>
      </c>
      <c r="D829" s="1" t="s">
        <v>24</v>
      </c>
      <c r="E829" s="1" t="s">
        <v>20</v>
      </c>
      <c r="F829" s="1"/>
      <c r="G829" s="1"/>
      <c r="H829" s="1"/>
      <c r="I829" s="1"/>
      <c r="J829" s="1" t="n">
        <v>1719.1</v>
      </c>
      <c r="K829" s="1" t="n">
        <v>1733.7</v>
      </c>
      <c r="L829" s="33"/>
      <c r="M829" s="1"/>
      <c r="N829" s="1"/>
      <c r="O829" s="1"/>
      <c r="P829" s="1"/>
      <c r="Q829" s="1"/>
      <c r="R829" s="1"/>
      <c r="S829" s="1"/>
      <c r="T829" s="1"/>
      <c r="U829" s="1"/>
      <c r="V829" s="1" t="n">
        <v>1719.1</v>
      </c>
      <c r="W829" s="1" t="n">
        <v>1733.7</v>
      </c>
    </row>
    <row r="830" customFormat="false" ht="15" hidden="false" customHeight="false" outlineLevel="0" collapsed="false">
      <c r="A830" s="1" t="n">
        <v>829</v>
      </c>
      <c r="B830" s="31" t="s">
        <v>2016</v>
      </c>
      <c r="C830" s="1" t="s">
        <v>31</v>
      </c>
      <c r="D830" s="1" t="s">
        <v>168</v>
      </c>
      <c r="E830" s="1" t="s">
        <v>145</v>
      </c>
      <c r="F830" s="1"/>
      <c r="G830" s="1"/>
      <c r="H830" s="1"/>
      <c r="I830" s="1"/>
      <c r="J830" s="1" t="n">
        <v>1534.8</v>
      </c>
      <c r="K830" s="1" t="n">
        <v>1691.6</v>
      </c>
      <c r="L830" s="33"/>
      <c r="M830" s="1"/>
      <c r="N830" s="1"/>
      <c r="O830" s="1"/>
      <c r="P830" s="1"/>
      <c r="Q830" s="1"/>
      <c r="R830" s="1"/>
      <c r="S830" s="1"/>
      <c r="T830" s="1"/>
      <c r="U830" s="1"/>
      <c r="V830" s="1" t="n">
        <v>1534.8</v>
      </c>
      <c r="W830" s="1" t="n">
        <v>1691.6</v>
      </c>
    </row>
    <row r="831" customFormat="false" ht="15" hidden="false" customHeight="false" outlineLevel="0" collapsed="false">
      <c r="A831" s="1" t="n">
        <v>830</v>
      </c>
      <c r="B831" s="31" t="s">
        <v>2017</v>
      </c>
      <c r="C831" s="1" t="s">
        <v>33</v>
      </c>
      <c r="D831" s="1" t="s">
        <v>144</v>
      </c>
      <c r="E831" s="1" t="s">
        <v>171</v>
      </c>
      <c r="F831" s="1"/>
      <c r="G831" s="1"/>
      <c r="H831" s="1"/>
      <c r="I831" s="1"/>
      <c r="J831" s="1" t="n">
        <v>1642</v>
      </c>
      <c r="K831" s="1" t="n">
        <v>1583.2</v>
      </c>
      <c r="L831" s="33"/>
      <c r="M831" s="1"/>
      <c r="N831" s="1"/>
      <c r="O831" s="1"/>
      <c r="P831" s="1"/>
      <c r="Q831" s="1"/>
      <c r="R831" s="1"/>
      <c r="S831" s="1"/>
      <c r="T831" s="1"/>
      <c r="U831" s="1"/>
      <c r="V831" s="1" t="n">
        <v>1642</v>
      </c>
      <c r="W831" s="1" t="n">
        <v>1583.2</v>
      </c>
    </row>
    <row r="832" customFormat="false" ht="15" hidden="false" customHeight="false" outlineLevel="0" collapsed="false">
      <c r="A832" s="1" t="n">
        <v>831</v>
      </c>
      <c r="B832" s="31" t="s">
        <v>2017</v>
      </c>
      <c r="C832" s="1" t="s">
        <v>33</v>
      </c>
      <c r="D832" s="1" t="s">
        <v>149</v>
      </c>
      <c r="E832" s="1" t="s">
        <v>172</v>
      </c>
      <c r="F832" s="1"/>
      <c r="G832" s="1"/>
      <c r="H832" s="1"/>
      <c r="I832" s="1"/>
      <c r="J832" s="1" t="n">
        <v>1642.4</v>
      </c>
      <c r="K832" s="1" t="n">
        <v>1687.2</v>
      </c>
      <c r="L832" s="33"/>
      <c r="M832" s="1"/>
      <c r="N832" s="1"/>
      <c r="O832" s="1"/>
      <c r="P832" s="1"/>
      <c r="Q832" s="1"/>
      <c r="R832" s="1"/>
      <c r="S832" s="1"/>
      <c r="T832" s="1"/>
      <c r="U832" s="1"/>
      <c r="V832" s="1" t="n">
        <v>1642.4</v>
      </c>
      <c r="W832" s="1" t="n">
        <v>1687.2</v>
      </c>
    </row>
    <row r="833" customFormat="false" ht="15" hidden="false" customHeight="false" outlineLevel="0" collapsed="false">
      <c r="A833" s="1" t="n">
        <v>832</v>
      </c>
      <c r="B833" s="31" t="s">
        <v>2017</v>
      </c>
      <c r="C833" s="1" t="s">
        <v>33</v>
      </c>
      <c r="D833" s="1" t="s">
        <v>155</v>
      </c>
      <c r="E833" s="1" t="s">
        <v>161</v>
      </c>
      <c r="F833" s="1"/>
      <c r="G833" s="1"/>
      <c r="H833" s="1"/>
      <c r="I833" s="1"/>
      <c r="J833" s="1" t="n">
        <v>1625</v>
      </c>
      <c r="K833" s="1" t="n">
        <v>1653.6</v>
      </c>
      <c r="L833" s="33"/>
      <c r="M833" s="1"/>
      <c r="N833" s="1"/>
      <c r="O833" s="1"/>
      <c r="P833" s="1"/>
      <c r="Q833" s="1"/>
      <c r="R833" s="1"/>
      <c r="S833" s="1"/>
      <c r="T833" s="1"/>
      <c r="U833" s="1"/>
      <c r="V833" s="1" t="n">
        <v>1625</v>
      </c>
      <c r="W833" s="1" t="n">
        <v>1653.6</v>
      </c>
    </row>
    <row r="834" customFormat="false" ht="15" hidden="false" customHeight="false" outlineLevel="0" collapsed="false">
      <c r="A834" s="1" t="n">
        <v>833</v>
      </c>
      <c r="B834" s="31" t="s">
        <v>2017</v>
      </c>
      <c r="C834" s="1" t="s">
        <v>33</v>
      </c>
      <c r="D834" s="1" t="s">
        <v>17</v>
      </c>
      <c r="E834" s="1" t="s">
        <v>206</v>
      </c>
      <c r="F834" s="1"/>
      <c r="G834" s="1"/>
      <c r="H834" s="1"/>
      <c r="I834" s="1"/>
      <c r="J834" s="1" t="n">
        <v>1804.8</v>
      </c>
      <c r="K834" s="1" t="n">
        <v>1456.1</v>
      </c>
      <c r="L834" s="33"/>
      <c r="M834" s="1"/>
      <c r="N834" s="1"/>
      <c r="O834" s="1"/>
      <c r="P834" s="1"/>
      <c r="Q834" s="1"/>
      <c r="R834" s="1"/>
      <c r="S834" s="1"/>
      <c r="T834" s="1"/>
      <c r="U834" s="1"/>
      <c r="V834" s="1" t="n">
        <v>1804.8</v>
      </c>
      <c r="W834" s="1" t="n">
        <v>1456.1</v>
      </c>
    </row>
    <row r="835" customFormat="false" ht="15" hidden="false" customHeight="false" outlineLevel="0" collapsed="false">
      <c r="A835" s="1" t="n">
        <v>834</v>
      </c>
      <c r="B835" s="31" t="s">
        <v>2017</v>
      </c>
      <c r="C835" s="1" t="s">
        <v>33</v>
      </c>
      <c r="D835" s="1" t="s">
        <v>158</v>
      </c>
      <c r="E835" s="1" t="s">
        <v>157</v>
      </c>
      <c r="F835" s="1"/>
      <c r="G835" s="1"/>
      <c r="H835" s="1"/>
      <c r="I835" s="1"/>
      <c r="J835" s="1" t="n">
        <v>1581.6</v>
      </c>
      <c r="K835" s="1" t="n">
        <v>1662.1</v>
      </c>
      <c r="L835" s="33"/>
      <c r="M835" s="1"/>
      <c r="N835" s="1"/>
      <c r="O835" s="1"/>
      <c r="P835" s="1"/>
      <c r="Q835" s="1"/>
      <c r="R835" s="1"/>
      <c r="S835" s="1"/>
      <c r="T835" s="1"/>
      <c r="U835" s="1"/>
      <c r="V835" s="1" t="n">
        <v>1581.6</v>
      </c>
      <c r="W835" s="1" t="n">
        <v>1662.1</v>
      </c>
    </row>
    <row r="836" customFormat="false" ht="15" hidden="false" customHeight="false" outlineLevel="0" collapsed="false">
      <c r="A836" s="1" t="n">
        <v>835</v>
      </c>
      <c r="B836" s="31" t="s">
        <v>2017</v>
      </c>
      <c r="C836" s="1" t="s">
        <v>33</v>
      </c>
      <c r="D836" s="1" t="s">
        <v>135</v>
      </c>
      <c r="E836" s="1" t="s">
        <v>159</v>
      </c>
      <c r="F836" s="1"/>
      <c r="G836" s="1"/>
      <c r="H836" s="1"/>
      <c r="I836" s="1"/>
      <c r="J836" s="1" t="n">
        <v>1708.2</v>
      </c>
      <c r="K836" s="1" t="n">
        <v>1534.8</v>
      </c>
      <c r="L836" s="33"/>
      <c r="M836" s="1"/>
      <c r="N836" s="1"/>
      <c r="O836" s="1"/>
      <c r="P836" s="1"/>
      <c r="Q836" s="1"/>
      <c r="R836" s="1"/>
      <c r="S836" s="1"/>
      <c r="T836" s="1"/>
      <c r="U836" s="1"/>
      <c r="V836" s="1" t="n">
        <v>1708.2</v>
      </c>
      <c r="W836" s="1" t="n">
        <v>1534.8</v>
      </c>
    </row>
    <row r="837" customFormat="false" ht="15" hidden="false" customHeight="false" outlineLevel="0" collapsed="false">
      <c r="A837" s="1" t="n">
        <v>836</v>
      </c>
      <c r="B837" s="31" t="s">
        <v>2017</v>
      </c>
      <c r="C837" s="1" t="s">
        <v>33</v>
      </c>
      <c r="D837" s="1" t="s">
        <v>205</v>
      </c>
      <c r="E837" s="1" t="s">
        <v>204</v>
      </c>
      <c r="F837" s="1"/>
      <c r="G837" s="1"/>
      <c r="H837" s="1"/>
      <c r="I837" s="1"/>
      <c r="J837" s="1" t="n">
        <v>1457.7</v>
      </c>
      <c r="K837" s="1" t="n">
        <v>1387.4</v>
      </c>
      <c r="L837" s="33"/>
      <c r="M837" s="1"/>
      <c r="N837" s="1"/>
      <c r="O837" s="1"/>
      <c r="P837" s="1"/>
      <c r="Q837" s="1"/>
      <c r="R837" s="1"/>
      <c r="S837" s="1"/>
      <c r="T837" s="1"/>
      <c r="U837" s="1"/>
      <c r="V837" s="1" t="n">
        <v>1457.7</v>
      </c>
      <c r="W837" s="1" t="n">
        <v>1387.4</v>
      </c>
    </row>
    <row r="838" customFormat="false" ht="15" hidden="false" customHeight="false" outlineLevel="0" collapsed="false">
      <c r="A838" s="1" t="n">
        <v>837</v>
      </c>
      <c r="B838" s="31" t="s">
        <v>2017</v>
      </c>
      <c r="C838" s="1" t="s">
        <v>33</v>
      </c>
      <c r="D838" s="1" t="s">
        <v>134</v>
      </c>
      <c r="E838" s="1" t="s">
        <v>154</v>
      </c>
      <c r="F838" s="1"/>
      <c r="G838" s="1"/>
      <c r="H838" s="1"/>
      <c r="I838" s="1"/>
      <c r="J838" s="1" t="n">
        <v>1588.1</v>
      </c>
      <c r="K838" s="1" t="n">
        <v>1562.2</v>
      </c>
      <c r="L838" s="33"/>
      <c r="M838" s="1"/>
      <c r="N838" s="1"/>
      <c r="O838" s="1"/>
      <c r="P838" s="1"/>
      <c r="Q838" s="1"/>
      <c r="R838" s="1"/>
      <c r="S838" s="1"/>
      <c r="T838" s="1"/>
      <c r="U838" s="1"/>
      <c r="V838" s="1" t="n">
        <v>1588.1</v>
      </c>
      <c r="W838" s="1" t="n">
        <v>1562.2</v>
      </c>
    </row>
    <row r="839" customFormat="false" ht="15" hidden="false" customHeight="false" outlineLevel="0" collapsed="false">
      <c r="A839" s="1" t="n">
        <v>838</v>
      </c>
      <c r="B839" s="31" t="s">
        <v>2017</v>
      </c>
      <c r="C839" s="1" t="s">
        <v>30</v>
      </c>
      <c r="D839" s="1" t="s">
        <v>119</v>
      </c>
      <c r="E839" s="1" t="s">
        <v>200</v>
      </c>
      <c r="F839" s="1"/>
      <c r="G839" s="1"/>
      <c r="H839" s="1"/>
      <c r="I839" s="1"/>
      <c r="J839" s="1" t="n">
        <v>1552.4</v>
      </c>
      <c r="K839" s="1" t="n">
        <v>1421.9</v>
      </c>
      <c r="L839" s="33"/>
      <c r="M839" s="1"/>
      <c r="N839" s="1"/>
      <c r="O839" s="1"/>
      <c r="P839" s="1"/>
      <c r="Q839" s="1"/>
      <c r="R839" s="1"/>
      <c r="S839" s="1"/>
      <c r="T839" s="1"/>
      <c r="U839" s="1"/>
      <c r="V839" s="1" t="n">
        <v>1552.4</v>
      </c>
      <c r="W839" s="1" t="n">
        <v>1421.9</v>
      </c>
    </row>
    <row r="840" customFormat="false" ht="15" hidden="false" customHeight="false" outlineLevel="0" collapsed="false">
      <c r="A840" s="1" t="n">
        <v>839</v>
      </c>
      <c r="B840" s="31" t="s">
        <v>2017</v>
      </c>
      <c r="C840" s="1" t="s">
        <v>30</v>
      </c>
      <c r="D840" s="1" t="s">
        <v>166</v>
      </c>
      <c r="E840" s="1" t="s">
        <v>182</v>
      </c>
      <c r="F840" s="1"/>
      <c r="G840" s="1"/>
      <c r="H840" s="1"/>
      <c r="I840" s="1"/>
      <c r="J840" s="1" t="n">
        <v>1508.7</v>
      </c>
      <c r="K840" s="1" t="n">
        <v>1723.7</v>
      </c>
      <c r="L840" s="33"/>
      <c r="M840" s="1"/>
      <c r="N840" s="1"/>
      <c r="O840" s="1"/>
      <c r="P840" s="1"/>
      <c r="Q840" s="1"/>
      <c r="R840" s="1"/>
      <c r="S840" s="1"/>
      <c r="T840" s="1"/>
      <c r="U840" s="1"/>
      <c r="V840" s="1" t="n">
        <v>1508.7</v>
      </c>
      <c r="W840" s="1" t="n">
        <v>1723.7</v>
      </c>
    </row>
    <row r="841" customFormat="false" ht="15" hidden="false" customHeight="false" outlineLevel="0" collapsed="false">
      <c r="A841" s="1" t="n">
        <v>840</v>
      </c>
      <c r="B841" s="31" t="s">
        <v>2017</v>
      </c>
      <c r="C841" s="1" t="s">
        <v>30</v>
      </c>
      <c r="D841" s="1" t="s">
        <v>18</v>
      </c>
      <c r="E841" s="1" t="s">
        <v>116</v>
      </c>
      <c r="F841" s="1"/>
      <c r="G841" s="1"/>
      <c r="H841" s="1"/>
      <c r="I841" s="1"/>
      <c r="J841" s="1" t="n">
        <v>1781.5</v>
      </c>
      <c r="K841" s="1" t="n">
        <v>1642.8</v>
      </c>
      <c r="L841" s="33"/>
      <c r="M841" s="1"/>
      <c r="N841" s="1"/>
      <c r="O841" s="1"/>
      <c r="P841" s="1"/>
      <c r="Q841" s="1"/>
      <c r="R841" s="1"/>
      <c r="S841" s="1"/>
      <c r="T841" s="1"/>
      <c r="U841" s="1"/>
      <c r="V841" s="1" t="n">
        <v>1781.5</v>
      </c>
      <c r="W841" s="1" t="n">
        <v>1642.8</v>
      </c>
    </row>
    <row r="842" customFormat="false" ht="15" hidden="false" customHeight="false" outlineLevel="0" collapsed="false">
      <c r="A842" s="1" t="n">
        <v>841</v>
      </c>
      <c r="B842" s="31" t="s">
        <v>2017</v>
      </c>
      <c r="C842" s="1" t="s">
        <v>30</v>
      </c>
      <c r="D842" s="1" t="s">
        <v>167</v>
      </c>
      <c r="E842" s="1" t="s">
        <v>115</v>
      </c>
      <c r="F842" s="1"/>
      <c r="G842" s="1"/>
      <c r="H842" s="1"/>
      <c r="I842" s="1"/>
      <c r="J842" s="1" t="n">
        <v>1556.6</v>
      </c>
      <c r="K842" s="1" t="n">
        <v>1550.5</v>
      </c>
      <c r="L842" s="33"/>
      <c r="M842" s="1"/>
      <c r="N842" s="1"/>
      <c r="O842" s="1"/>
      <c r="P842" s="1"/>
      <c r="Q842" s="1"/>
      <c r="R842" s="1"/>
      <c r="S842" s="1"/>
      <c r="T842" s="1"/>
      <c r="U842" s="1"/>
      <c r="V842" s="1" t="n">
        <v>1556.6</v>
      </c>
      <c r="W842" s="1" t="n">
        <v>1550.5</v>
      </c>
    </row>
    <row r="843" customFormat="false" ht="15" hidden="false" customHeight="false" outlineLevel="0" collapsed="false">
      <c r="A843" s="1" t="n">
        <v>842</v>
      </c>
      <c r="B843" s="31" t="s">
        <v>2017</v>
      </c>
      <c r="C843" s="1" t="s">
        <v>30</v>
      </c>
      <c r="D843" s="1" t="s">
        <v>141</v>
      </c>
      <c r="E843" s="1" t="s">
        <v>114</v>
      </c>
      <c r="F843" s="1"/>
      <c r="G843" s="1"/>
      <c r="H843" s="1"/>
      <c r="I843" s="1"/>
      <c r="J843" s="1" t="n">
        <v>1599.7</v>
      </c>
      <c r="K843" s="1" t="n">
        <v>1656.7</v>
      </c>
      <c r="L843" s="33"/>
      <c r="M843" s="1"/>
      <c r="N843" s="1"/>
      <c r="O843" s="1"/>
      <c r="P843" s="1"/>
      <c r="Q843" s="1"/>
      <c r="R843" s="1"/>
      <c r="S843" s="1"/>
      <c r="T843" s="1"/>
      <c r="U843" s="1"/>
      <c r="V843" s="1" t="n">
        <v>1599.7</v>
      </c>
      <c r="W843" s="1" t="n">
        <v>1656.7</v>
      </c>
    </row>
    <row r="844" customFormat="false" ht="15" hidden="false" customHeight="false" outlineLevel="0" collapsed="false">
      <c r="A844" s="1" t="n">
        <v>843</v>
      </c>
      <c r="B844" s="31" t="s">
        <v>2017</v>
      </c>
      <c r="C844" s="1" t="s">
        <v>30</v>
      </c>
      <c r="D844" s="1" t="s">
        <v>173</v>
      </c>
      <c r="E844" s="1" t="s">
        <v>117</v>
      </c>
      <c r="F844" s="1"/>
      <c r="G844" s="1"/>
      <c r="H844" s="1"/>
      <c r="I844" s="1"/>
      <c r="J844" s="1" t="n">
        <v>1515.9</v>
      </c>
      <c r="K844" s="1" t="n">
        <v>1475.5</v>
      </c>
      <c r="L844" s="33"/>
      <c r="M844" s="1"/>
      <c r="N844" s="1"/>
      <c r="O844" s="1"/>
      <c r="P844" s="1"/>
      <c r="Q844" s="1"/>
      <c r="R844" s="1"/>
      <c r="S844" s="1"/>
      <c r="T844" s="1"/>
      <c r="U844" s="1"/>
      <c r="V844" s="1" t="n">
        <v>1515.9</v>
      </c>
      <c r="W844" s="1" t="n">
        <v>1475.5</v>
      </c>
    </row>
    <row r="845" customFormat="false" ht="15" hidden="false" customHeight="false" outlineLevel="0" collapsed="false">
      <c r="A845" s="1" t="n">
        <v>844</v>
      </c>
      <c r="B845" s="31" t="s">
        <v>2017</v>
      </c>
      <c r="C845" s="1" t="s">
        <v>30</v>
      </c>
      <c r="D845" s="1" t="s">
        <v>176</v>
      </c>
      <c r="E845" s="1" t="s">
        <v>16</v>
      </c>
      <c r="F845" s="1"/>
      <c r="G845" s="1"/>
      <c r="H845" s="1"/>
      <c r="I845" s="1"/>
      <c r="J845" s="1" t="n">
        <v>1594</v>
      </c>
      <c r="K845" s="1" t="n">
        <v>1837.9</v>
      </c>
      <c r="L845" s="33"/>
      <c r="M845" s="1"/>
      <c r="N845" s="1"/>
      <c r="O845" s="1"/>
      <c r="P845" s="1"/>
      <c r="Q845" s="1"/>
      <c r="R845" s="1"/>
      <c r="S845" s="1"/>
      <c r="T845" s="1"/>
      <c r="U845" s="1"/>
      <c r="V845" s="1" t="n">
        <v>1594</v>
      </c>
      <c r="W845" s="1" t="n">
        <v>1837.9</v>
      </c>
    </row>
    <row r="846" customFormat="false" ht="15" hidden="false" customHeight="false" outlineLevel="0" collapsed="false">
      <c r="A846" s="1" t="n">
        <v>845</v>
      </c>
      <c r="B846" s="31" t="s">
        <v>2017</v>
      </c>
      <c r="C846" s="1" t="s">
        <v>33</v>
      </c>
      <c r="D846" s="1" t="s">
        <v>120</v>
      </c>
      <c r="E846" s="1" t="s">
        <v>156</v>
      </c>
      <c r="F846" s="1"/>
      <c r="G846" s="1"/>
      <c r="H846" s="1"/>
      <c r="I846" s="1"/>
      <c r="J846" s="1" t="n">
        <v>1527.4</v>
      </c>
      <c r="K846" s="1" t="n">
        <v>1506.9</v>
      </c>
      <c r="L846" s="33"/>
      <c r="M846" s="1"/>
      <c r="N846" s="1"/>
      <c r="O846" s="1"/>
      <c r="P846" s="1"/>
      <c r="Q846" s="1"/>
      <c r="R846" s="1"/>
      <c r="S846" s="1"/>
      <c r="T846" s="1"/>
      <c r="U846" s="1"/>
      <c r="V846" s="1" t="n">
        <v>1527.4</v>
      </c>
      <c r="W846" s="1" t="n">
        <v>1506.9</v>
      </c>
    </row>
    <row r="847" customFormat="false" ht="15" hidden="false" customHeight="false" outlineLevel="0" collapsed="false">
      <c r="A847" s="1" t="n">
        <v>846</v>
      </c>
      <c r="B847" s="31" t="s">
        <v>2017</v>
      </c>
      <c r="C847" s="1" t="s">
        <v>30</v>
      </c>
      <c r="D847" s="1" t="s">
        <v>124</v>
      </c>
      <c r="E847" s="1" t="s">
        <v>203</v>
      </c>
      <c r="F847" s="1"/>
      <c r="G847" s="1"/>
      <c r="H847" s="1"/>
      <c r="I847" s="1"/>
      <c r="J847" s="1" t="n">
        <v>1555.1</v>
      </c>
      <c r="K847" s="1" t="n">
        <v>1451.4</v>
      </c>
      <c r="L847" s="33"/>
      <c r="M847" s="1"/>
      <c r="N847" s="1"/>
      <c r="O847" s="1"/>
      <c r="P847" s="1"/>
      <c r="Q847" s="1"/>
      <c r="R847" s="1"/>
      <c r="S847" s="1"/>
      <c r="T847" s="1"/>
      <c r="U847" s="1"/>
      <c r="V847" s="1" t="n">
        <v>1555.1</v>
      </c>
      <c r="W847" s="1" t="n">
        <v>1451.4</v>
      </c>
    </row>
    <row r="848" customFormat="false" ht="15" hidden="false" customHeight="false" outlineLevel="0" collapsed="false">
      <c r="A848" s="1" t="n">
        <v>847</v>
      </c>
      <c r="B848" s="31" t="s">
        <v>2017</v>
      </c>
      <c r="C848" s="1" t="s">
        <v>30</v>
      </c>
      <c r="D848" s="1" t="s">
        <v>208</v>
      </c>
      <c r="E848" s="1" t="s">
        <v>181</v>
      </c>
      <c r="F848" s="1"/>
      <c r="G848" s="1"/>
      <c r="H848" s="1"/>
      <c r="I848" s="1"/>
      <c r="J848" s="1" t="n">
        <v>1474.1</v>
      </c>
      <c r="K848" s="1" t="n">
        <v>1718.3</v>
      </c>
      <c r="L848" s="33"/>
      <c r="M848" s="1"/>
      <c r="N848" s="1"/>
      <c r="O848" s="1"/>
      <c r="P848" s="1"/>
      <c r="Q848" s="1"/>
      <c r="R848" s="1"/>
      <c r="S848" s="1"/>
      <c r="T848" s="1"/>
      <c r="U848" s="1"/>
      <c r="V848" s="1" t="n">
        <v>1474.1</v>
      </c>
      <c r="W848" s="1" t="n">
        <v>1718.3</v>
      </c>
    </row>
    <row r="849" customFormat="false" ht="15" hidden="false" customHeight="false" outlineLevel="0" collapsed="false">
      <c r="A849" s="1" t="n">
        <v>848</v>
      </c>
      <c r="B849" s="31" t="s">
        <v>2017</v>
      </c>
      <c r="C849" s="1" t="s">
        <v>30</v>
      </c>
      <c r="D849" s="1" t="s">
        <v>118</v>
      </c>
      <c r="E849" s="1" t="s">
        <v>151</v>
      </c>
      <c r="F849" s="1"/>
      <c r="G849" s="1"/>
      <c r="H849" s="1"/>
      <c r="I849" s="1"/>
      <c r="J849" s="1" t="n">
        <v>1559.9</v>
      </c>
      <c r="K849" s="1" t="n">
        <v>1569.6</v>
      </c>
      <c r="L849" s="33"/>
      <c r="M849" s="1"/>
      <c r="N849" s="1"/>
      <c r="O849" s="1"/>
      <c r="P849" s="1"/>
      <c r="Q849" s="1"/>
      <c r="R849" s="1"/>
      <c r="S849" s="1"/>
      <c r="T849" s="1"/>
      <c r="U849" s="1"/>
      <c r="V849" s="1" t="n">
        <v>1559.9</v>
      </c>
      <c r="W849" s="1" t="n">
        <v>1569.6</v>
      </c>
    </row>
    <row r="850" customFormat="false" ht="15" hidden="false" customHeight="false" outlineLevel="0" collapsed="false">
      <c r="A850" s="1" t="n">
        <v>849</v>
      </c>
      <c r="B850" s="31" t="s">
        <v>2018</v>
      </c>
      <c r="C850" s="1" t="s">
        <v>31</v>
      </c>
      <c r="D850" s="1" t="s">
        <v>164</v>
      </c>
      <c r="E850" s="1" t="s">
        <v>24</v>
      </c>
      <c r="F850" s="1"/>
      <c r="G850" s="1"/>
      <c r="H850" s="1"/>
      <c r="I850" s="1"/>
      <c r="J850" s="1" t="n">
        <v>1618.5</v>
      </c>
      <c r="K850" s="1" t="n">
        <v>1719.1</v>
      </c>
      <c r="L850" s="33"/>
      <c r="M850" s="1"/>
      <c r="N850" s="1"/>
      <c r="O850" s="1"/>
      <c r="P850" s="1"/>
      <c r="Q850" s="1"/>
      <c r="R850" s="1"/>
      <c r="S850" s="1"/>
      <c r="T850" s="1"/>
      <c r="U850" s="1"/>
      <c r="V850" s="1" t="n">
        <v>1618.5</v>
      </c>
      <c r="W850" s="1" t="n">
        <v>1719.1</v>
      </c>
    </row>
    <row r="851" customFormat="false" ht="15" hidden="false" customHeight="false" outlineLevel="0" collapsed="false">
      <c r="A851" s="1" t="n">
        <v>850</v>
      </c>
      <c r="B851" s="31" t="s">
        <v>2018</v>
      </c>
      <c r="C851" s="1" t="s">
        <v>31</v>
      </c>
      <c r="D851" s="1" t="s">
        <v>209</v>
      </c>
      <c r="E851" s="1" t="s">
        <v>177</v>
      </c>
      <c r="F851" s="1"/>
      <c r="G851" s="1"/>
      <c r="H851" s="1"/>
      <c r="I851" s="1"/>
      <c r="J851" s="1" t="n">
        <v>1462.6</v>
      </c>
      <c r="K851" s="1" t="n">
        <v>1695</v>
      </c>
      <c r="L851" s="33"/>
      <c r="M851" s="1"/>
      <c r="N851" s="1"/>
      <c r="O851" s="1"/>
      <c r="P851" s="1"/>
      <c r="Q851" s="1"/>
      <c r="R851" s="1"/>
      <c r="S851" s="1"/>
      <c r="T851" s="1"/>
      <c r="U851" s="1"/>
      <c r="V851" s="1" t="n">
        <v>1462.6</v>
      </c>
      <c r="W851" s="1" t="n">
        <v>1695</v>
      </c>
    </row>
    <row r="852" customFormat="false" ht="15" hidden="false" customHeight="false" outlineLevel="0" collapsed="false">
      <c r="A852" s="1" t="n">
        <v>851</v>
      </c>
      <c r="B852" s="31" t="s">
        <v>2018</v>
      </c>
      <c r="C852" s="1" t="s">
        <v>31</v>
      </c>
      <c r="D852" s="1" t="s">
        <v>213</v>
      </c>
      <c r="E852" s="1" t="s">
        <v>178</v>
      </c>
      <c r="F852" s="1"/>
      <c r="G852" s="1"/>
      <c r="H852" s="1"/>
      <c r="I852" s="1"/>
      <c r="J852" s="1" t="n">
        <v>1404</v>
      </c>
      <c r="K852" s="1" t="n">
        <v>1630.5</v>
      </c>
      <c r="L852" s="33"/>
      <c r="M852" s="1"/>
      <c r="N852" s="1"/>
      <c r="O852" s="1"/>
      <c r="P852" s="1"/>
      <c r="Q852" s="1"/>
      <c r="R852" s="1"/>
      <c r="S852" s="1"/>
      <c r="T852" s="1"/>
      <c r="U852" s="1"/>
      <c r="V852" s="1" t="n">
        <v>1404</v>
      </c>
      <c r="W852" s="1" t="n">
        <v>1630.5</v>
      </c>
    </row>
    <row r="853" customFormat="false" ht="15" hidden="false" customHeight="false" outlineLevel="0" collapsed="false">
      <c r="A853" s="1" t="n">
        <v>852</v>
      </c>
      <c r="B853" s="31" t="s">
        <v>2018</v>
      </c>
      <c r="C853" s="1" t="s">
        <v>31</v>
      </c>
      <c r="D853" s="1" t="s">
        <v>139</v>
      </c>
      <c r="E853" s="1" t="s">
        <v>19</v>
      </c>
      <c r="F853" s="1"/>
      <c r="G853" s="1"/>
      <c r="H853" s="1"/>
      <c r="I853" s="1"/>
      <c r="J853" s="1" t="n">
        <v>1514.3</v>
      </c>
      <c r="K853" s="1" t="n">
        <v>1733.9</v>
      </c>
      <c r="L853" s="33"/>
      <c r="M853" s="1"/>
      <c r="N853" s="1"/>
      <c r="O853" s="1"/>
      <c r="P853" s="1"/>
      <c r="Q853" s="1"/>
      <c r="R853" s="1"/>
      <c r="S853" s="1"/>
      <c r="T853" s="1"/>
      <c r="U853" s="1"/>
      <c r="V853" s="1" t="n">
        <v>1514.3</v>
      </c>
      <c r="W853" s="1" t="n">
        <v>1733.9</v>
      </c>
    </row>
    <row r="854" customFormat="false" ht="15" hidden="false" customHeight="false" outlineLevel="0" collapsed="false">
      <c r="A854" s="1" t="n">
        <v>853</v>
      </c>
      <c r="B854" s="31" t="s">
        <v>2018</v>
      </c>
      <c r="C854" s="1" t="s">
        <v>31</v>
      </c>
      <c r="D854" s="1" t="s">
        <v>22</v>
      </c>
      <c r="E854" s="1" t="s">
        <v>163</v>
      </c>
      <c r="F854" s="1"/>
      <c r="G854" s="1"/>
      <c r="H854" s="1"/>
      <c r="I854" s="1"/>
      <c r="J854" s="1" t="n">
        <v>1733.4</v>
      </c>
      <c r="K854" s="1" t="n">
        <v>1477.1</v>
      </c>
      <c r="L854" s="33"/>
      <c r="M854" s="1"/>
      <c r="N854" s="1"/>
      <c r="O854" s="1"/>
      <c r="P854" s="1"/>
      <c r="Q854" s="1"/>
      <c r="R854" s="1"/>
      <c r="S854" s="1"/>
      <c r="T854" s="1"/>
      <c r="U854" s="1"/>
      <c r="V854" s="1" t="n">
        <v>1733.4</v>
      </c>
      <c r="W854" s="1" t="n">
        <v>1477.1</v>
      </c>
    </row>
    <row r="855" customFormat="false" ht="15" hidden="false" customHeight="false" outlineLevel="0" collapsed="false">
      <c r="A855" s="1" t="n">
        <v>854</v>
      </c>
      <c r="B855" s="31" t="s">
        <v>2018</v>
      </c>
      <c r="C855" s="1" t="s">
        <v>31</v>
      </c>
      <c r="D855" s="1" t="s">
        <v>145</v>
      </c>
      <c r="E855" s="1" t="s">
        <v>136</v>
      </c>
      <c r="F855" s="1"/>
      <c r="G855" s="1"/>
      <c r="H855" s="1"/>
      <c r="I855" s="1"/>
      <c r="J855" s="1" t="n">
        <v>1691.6</v>
      </c>
      <c r="K855" s="1" t="n">
        <v>1522.3</v>
      </c>
      <c r="L855" s="33"/>
      <c r="M855" s="1"/>
      <c r="N855" s="1"/>
      <c r="O855" s="1"/>
      <c r="P855" s="1"/>
      <c r="Q855" s="1"/>
      <c r="R855" s="1"/>
      <c r="S855" s="1"/>
      <c r="T855" s="1"/>
      <c r="U855" s="1"/>
      <c r="V855" s="1" t="n">
        <v>1691.6</v>
      </c>
      <c r="W855" s="1" t="n">
        <v>1522.3</v>
      </c>
    </row>
    <row r="856" customFormat="false" ht="15" hidden="false" customHeight="false" outlineLevel="0" collapsed="false">
      <c r="A856" s="1" t="n">
        <v>855</v>
      </c>
      <c r="B856" s="31" t="s">
        <v>2018</v>
      </c>
      <c r="C856" s="1" t="s">
        <v>31</v>
      </c>
      <c r="D856" s="1" t="s">
        <v>174</v>
      </c>
      <c r="E856" s="1" t="s">
        <v>20</v>
      </c>
      <c r="F856" s="1"/>
      <c r="G856" s="1"/>
      <c r="H856" s="1"/>
      <c r="I856" s="1"/>
      <c r="J856" s="1" t="n">
        <v>1501.9</v>
      </c>
      <c r="K856" s="1" t="n">
        <v>1733.7</v>
      </c>
      <c r="L856" s="33"/>
      <c r="M856" s="1"/>
      <c r="N856" s="1"/>
      <c r="O856" s="1"/>
      <c r="P856" s="1"/>
      <c r="Q856" s="1"/>
      <c r="R856" s="1"/>
      <c r="S856" s="1"/>
      <c r="T856" s="1"/>
      <c r="U856" s="1"/>
      <c r="V856" s="1" t="n">
        <v>1501.9</v>
      </c>
      <c r="W856" s="1" t="n">
        <v>1733.7</v>
      </c>
    </row>
    <row r="857" customFormat="false" ht="15" hidden="false" customHeight="false" outlineLevel="0" collapsed="false">
      <c r="A857" s="1" t="n">
        <v>856</v>
      </c>
      <c r="B857" s="31" t="s">
        <v>2018</v>
      </c>
      <c r="C857" s="1" t="s">
        <v>31</v>
      </c>
      <c r="D857" s="1" t="s">
        <v>210</v>
      </c>
      <c r="E857" s="1" t="s">
        <v>168</v>
      </c>
      <c r="F857" s="1"/>
      <c r="G857" s="1"/>
      <c r="H857" s="1"/>
      <c r="I857" s="1"/>
      <c r="J857" s="1" t="n">
        <v>1452.9</v>
      </c>
      <c r="K857" s="1" t="n">
        <v>1534.8</v>
      </c>
      <c r="L857" s="33"/>
      <c r="M857" s="1"/>
      <c r="N857" s="1"/>
      <c r="O857" s="1"/>
      <c r="P857" s="1"/>
      <c r="Q857" s="1"/>
      <c r="R857" s="1"/>
      <c r="S857" s="1"/>
      <c r="T857" s="1"/>
      <c r="U857" s="1"/>
      <c r="V857" s="1" t="n">
        <v>1452.9</v>
      </c>
      <c r="W857" s="1" t="n">
        <v>1534.8</v>
      </c>
    </row>
    <row r="858" customFormat="false" ht="15" hidden="false" customHeight="false" outlineLevel="0" collapsed="false">
      <c r="A858" s="1" t="n">
        <v>857</v>
      </c>
      <c r="B858" s="31" t="s">
        <v>2018</v>
      </c>
      <c r="C858" s="1" t="s">
        <v>31</v>
      </c>
      <c r="D858" s="1" t="s">
        <v>146</v>
      </c>
      <c r="E858" s="1" t="s">
        <v>165</v>
      </c>
      <c r="F858" s="1"/>
      <c r="G858" s="1"/>
      <c r="H858" s="1"/>
      <c r="I858" s="1"/>
      <c r="J858" s="1" t="n">
        <v>1548.6</v>
      </c>
      <c r="K858" s="1" t="n">
        <v>1515.1</v>
      </c>
      <c r="L858" s="33"/>
      <c r="M858" s="1"/>
      <c r="N858" s="1"/>
      <c r="O858" s="1"/>
      <c r="P858" s="1"/>
      <c r="Q858" s="1"/>
      <c r="R858" s="1"/>
      <c r="S858" s="1"/>
      <c r="T858" s="1"/>
      <c r="U858" s="1"/>
      <c r="V858" s="1" t="n">
        <v>1548.6</v>
      </c>
      <c r="W858" s="1" t="n">
        <v>1515.1</v>
      </c>
    </row>
    <row r="859" customFormat="false" ht="15" hidden="false" customHeight="false" outlineLevel="0" collapsed="false">
      <c r="A859" s="1" t="n">
        <v>858</v>
      </c>
      <c r="B859" s="31" t="s">
        <v>2018</v>
      </c>
      <c r="C859" s="1" t="s">
        <v>31</v>
      </c>
      <c r="D859" s="1" t="s">
        <v>169</v>
      </c>
      <c r="E859" s="1" t="s">
        <v>140</v>
      </c>
      <c r="F859" s="1"/>
      <c r="G859" s="1"/>
      <c r="H859" s="1"/>
      <c r="I859" s="1"/>
      <c r="J859" s="1" t="n">
        <v>1625.4</v>
      </c>
      <c r="K859" s="1" t="n">
        <v>1598.2</v>
      </c>
      <c r="L859" s="33"/>
      <c r="M859" s="1"/>
      <c r="N859" s="1"/>
      <c r="O859" s="1"/>
      <c r="P859" s="1"/>
      <c r="Q859" s="1"/>
      <c r="R859" s="1"/>
      <c r="S859" s="1"/>
      <c r="T859" s="1"/>
      <c r="U859" s="1"/>
      <c r="V859" s="1" t="n">
        <v>1625.4</v>
      </c>
      <c r="W859" s="1" t="n">
        <v>1598.2</v>
      </c>
    </row>
    <row r="860" customFormat="false" ht="15" hidden="false" customHeight="false" outlineLevel="0" collapsed="false">
      <c r="A860" s="1" t="n">
        <v>859</v>
      </c>
      <c r="B860" s="31" t="s">
        <v>2019</v>
      </c>
      <c r="C860" s="1" t="s">
        <v>29</v>
      </c>
      <c r="D860" s="1" t="s">
        <v>137</v>
      </c>
      <c r="E860" s="1" t="s">
        <v>126</v>
      </c>
      <c r="F860" s="1"/>
      <c r="G860" s="1"/>
      <c r="H860" s="1"/>
      <c r="I860" s="1"/>
      <c r="J860" s="1" t="n">
        <v>1529.1</v>
      </c>
      <c r="K860" s="1" t="n">
        <v>1566.6</v>
      </c>
      <c r="L860" s="33"/>
      <c r="M860" s="1"/>
      <c r="N860" s="1"/>
      <c r="O860" s="1"/>
      <c r="P860" s="1"/>
      <c r="Q860" s="1"/>
      <c r="R860" s="1"/>
      <c r="S860" s="1"/>
      <c r="T860" s="1"/>
      <c r="U860" s="1"/>
      <c r="V860" s="1" t="n">
        <v>1529.1</v>
      </c>
      <c r="W860" s="1" t="n">
        <v>1566.6</v>
      </c>
    </row>
    <row r="861" customFormat="false" ht="15" hidden="false" customHeight="false" outlineLevel="0" collapsed="false">
      <c r="A861" s="1" t="n">
        <v>860</v>
      </c>
      <c r="B861" s="31" t="s">
        <v>2019</v>
      </c>
      <c r="C861" s="1" t="s">
        <v>29</v>
      </c>
      <c r="D861" s="1" t="s">
        <v>128</v>
      </c>
      <c r="E861" s="1" t="s">
        <v>131</v>
      </c>
      <c r="F861" s="1"/>
      <c r="G861" s="1"/>
      <c r="H861" s="1"/>
      <c r="I861" s="1"/>
      <c r="J861" s="1" t="n">
        <v>1623.4</v>
      </c>
      <c r="K861" s="1" t="n">
        <v>1518.3</v>
      </c>
      <c r="L861" s="33"/>
      <c r="M861" s="1"/>
      <c r="N861" s="1"/>
      <c r="O861" s="1"/>
      <c r="P861" s="1"/>
      <c r="Q861" s="1"/>
      <c r="R861" s="1"/>
      <c r="S861" s="1"/>
      <c r="T861" s="1"/>
      <c r="U861" s="1"/>
      <c r="V861" s="1" t="n">
        <v>1623.4</v>
      </c>
      <c r="W861" s="1" t="n">
        <v>1518.3</v>
      </c>
    </row>
    <row r="862" customFormat="false" ht="15" hidden="false" customHeight="false" outlineLevel="0" collapsed="false">
      <c r="A862" s="1" t="n">
        <v>861</v>
      </c>
      <c r="B862" s="31" t="s">
        <v>2019</v>
      </c>
      <c r="C862" s="1" t="s">
        <v>29</v>
      </c>
      <c r="D862" s="1" t="s">
        <v>201</v>
      </c>
      <c r="E862" s="1" t="s">
        <v>121</v>
      </c>
      <c r="F862" s="1"/>
      <c r="G862" s="1"/>
      <c r="H862" s="1"/>
      <c r="I862" s="1"/>
      <c r="J862" s="1" t="n">
        <v>1410.7</v>
      </c>
      <c r="K862" s="1" t="n">
        <v>1562.5</v>
      </c>
      <c r="L862" s="33"/>
      <c r="M862" s="1"/>
      <c r="N862" s="1"/>
      <c r="O862" s="1"/>
      <c r="P862" s="1"/>
      <c r="Q862" s="1"/>
      <c r="R862" s="1"/>
      <c r="S862" s="1"/>
      <c r="T862" s="1"/>
      <c r="U862" s="1"/>
      <c r="V862" s="1" t="n">
        <v>1410.7</v>
      </c>
      <c r="W862" s="1" t="n">
        <v>1562.5</v>
      </c>
    </row>
    <row r="863" customFormat="false" ht="15" hidden="false" customHeight="false" outlineLevel="0" collapsed="false">
      <c r="A863" s="1" t="n">
        <v>862</v>
      </c>
      <c r="B863" s="31" t="s">
        <v>2019</v>
      </c>
      <c r="C863" s="1" t="s">
        <v>29</v>
      </c>
      <c r="D863" s="1" t="s">
        <v>152</v>
      </c>
      <c r="E863" s="1" t="s">
        <v>202</v>
      </c>
      <c r="F863" s="1"/>
      <c r="G863" s="1"/>
      <c r="H863" s="1"/>
      <c r="I863" s="1"/>
      <c r="J863" s="1" t="n">
        <v>1600.3</v>
      </c>
      <c r="K863" s="1" t="n">
        <v>1482.9</v>
      </c>
      <c r="L863" s="33"/>
      <c r="M863" s="1"/>
      <c r="N863" s="1"/>
      <c r="O863" s="1"/>
      <c r="P863" s="1"/>
      <c r="Q863" s="1"/>
      <c r="R863" s="1"/>
      <c r="S863" s="1"/>
      <c r="T863" s="1"/>
      <c r="U863" s="1"/>
      <c r="V863" s="1" t="n">
        <v>1600.3</v>
      </c>
      <c r="W863" s="1" t="n">
        <v>1482.9</v>
      </c>
    </row>
    <row r="864" customFormat="false" ht="15" hidden="false" customHeight="false" outlineLevel="0" collapsed="false">
      <c r="A864" s="1" t="n">
        <v>863</v>
      </c>
      <c r="B864" s="31" t="s">
        <v>2019</v>
      </c>
      <c r="C864" s="1" t="s">
        <v>29</v>
      </c>
      <c r="D864" s="1" t="s">
        <v>127</v>
      </c>
      <c r="E864" s="1" t="s">
        <v>180</v>
      </c>
      <c r="F864" s="1"/>
      <c r="G864" s="1"/>
      <c r="H864" s="1"/>
      <c r="I864" s="1"/>
      <c r="J864" s="1" t="n">
        <v>1653.9</v>
      </c>
      <c r="K864" s="1" t="n">
        <v>1594.7</v>
      </c>
      <c r="L864" s="33"/>
      <c r="M864" s="1"/>
      <c r="N864" s="1"/>
      <c r="O864" s="1"/>
      <c r="P864" s="1"/>
      <c r="Q864" s="1"/>
      <c r="R864" s="1"/>
      <c r="S864" s="1"/>
      <c r="T864" s="1"/>
      <c r="U864" s="1"/>
      <c r="V864" s="1" t="n">
        <v>1653.9</v>
      </c>
      <c r="W864" s="1" t="n">
        <v>1594.7</v>
      </c>
    </row>
    <row r="865" customFormat="false" ht="15" hidden="false" customHeight="false" outlineLevel="0" collapsed="false">
      <c r="A865" s="1" t="n">
        <v>864</v>
      </c>
      <c r="B865" s="31" t="s">
        <v>2019</v>
      </c>
      <c r="C865" s="1" t="s">
        <v>29</v>
      </c>
      <c r="D865" s="1" t="s">
        <v>130</v>
      </c>
      <c r="E865" s="1" t="s">
        <v>21</v>
      </c>
      <c r="F865" s="1"/>
      <c r="G865" s="1"/>
      <c r="H865" s="1"/>
      <c r="I865" s="1"/>
      <c r="J865" s="1" t="n">
        <v>1746.3</v>
      </c>
      <c r="K865" s="1" t="n">
        <v>1732.5</v>
      </c>
      <c r="L865" s="33"/>
      <c r="M865" s="1"/>
      <c r="N865" s="1"/>
      <c r="O865" s="1"/>
      <c r="P865" s="1"/>
      <c r="Q865" s="1"/>
      <c r="R865" s="1"/>
      <c r="S865" s="1"/>
      <c r="T865" s="1"/>
      <c r="U865" s="1"/>
      <c r="V865" s="1" t="n">
        <v>1746.3</v>
      </c>
      <c r="W865" s="1" t="n">
        <v>1732.5</v>
      </c>
    </row>
    <row r="866" customFormat="false" ht="15" hidden="false" customHeight="false" outlineLevel="0" collapsed="false">
      <c r="A866" s="1" t="n">
        <v>865</v>
      </c>
      <c r="B866" s="31" t="s">
        <v>2019</v>
      </c>
      <c r="C866" s="1" t="s">
        <v>29</v>
      </c>
      <c r="D866" s="1" t="s">
        <v>132</v>
      </c>
      <c r="E866" s="1" t="s">
        <v>207</v>
      </c>
      <c r="F866" s="1"/>
      <c r="G866" s="1"/>
      <c r="H866" s="1"/>
      <c r="I866" s="1"/>
      <c r="J866" s="1" t="n">
        <v>1647.5</v>
      </c>
      <c r="K866" s="1" t="n">
        <v>1461.1</v>
      </c>
      <c r="L866" s="33"/>
      <c r="M866" s="1"/>
      <c r="N866" s="1"/>
      <c r="O866" s="1"/>
      <c r="P866" s="1"/>
      <c r="Q866" s="1"/>
      <c r="R866" s="1"/>
      <c r="S866" s="1"/>
      <c r="T866" s="1"/>
      <c r="U866" s="1"/>
      <c r="V866" s="1" t="n">
        <v>1647.5</v>
      </c>
      <c r="W866" s="1" t="n">
        <v>1461.1</v>
      </c>
    </row>
    <row r="867" customFormat="false" ht="15" hidden="false" customHeight="false" outlineLevel="0" collapsed="false">
      <c r="A867" s="1" t="n">
        <v>866</v>
      </c>
      <c r="B867" s="31" t="s">
        <v>2019</v>
      </c>
      <c r="C867" s="1" t="s">
        <v>29</v>
      </c>
      <c r="D867" s="1" t="s">
        <v>153</v>
      </c>
      <c r="E867" s="1" t="s">
        <v>138</v>
      </c>
      <c r="F867" s="1"/>
      <c r="G867" s="1"/>
      <c r="H867" s="1"/>
      <c r="I867" s="1"/>
      <c r="J867" s="1" t="n">
        <v>1686.3</v>
      </c>
      <c r="K867" s="1" t="n">
        <v>1645.6</v>
      </c>
      <c r="L867" s="33"/>
      <c r="M867" s="1"/>
      <c r="N867" s="1"/>
      <c r="O867" s="1"/>
      <c r="P867" s="1"/>
      <c r="Q867" s="1"/>
      <c r="R867" s="1"/>
      <c r="S867" s="1"/>
      <c r="T867" s="1"/>
      <c r="U867" s="1"/>
      <c r="V867" s="1" t="n">
        <v>1686.3</v>
      </c>
      <c r="W867" s="1" t="n">
        <v>1645.6</v>
      </c>
    </row>
    <row r="868" customFormat="false" ht="15" hidden="false" customHeight="false" outlineLevel="0" collapsed="false">
      <c r="A868" s="1" t="n">
        <v>867</v>
      </c>
      <c r="B868" s="31" t="s">
        <v>2019</v>
      </c>
      <c r="C868" s="1" t="s">
        <v>29</v>
      </c>
      <c r="D868" s="1" t="s">
        <v>23</v>
      </c>
      <c r="E868" s="1" t="s">
        <v>129</v>
      </c>
      <c r="F868" s="1"/>
      <c r="G868" s="1"/>
      <c r="H868" s="1"/>
      <c r="I868" s="1"/>
      <c r="J868" s="1" t="n">
        <v>1722.1</v>
      </c>
      <c r="K868" s="1" t="n">
        <v>1663.3</v>
      </c>
      <c r="L868" s="33"/>
      <c r="M868" s="1"/>
      <c r="N868" s="1"/>
      <c r="O868" s="1"/>
      <c r="P868" s="1"/>
      <c r="Q868" s="1"/>
      <c r="R868" s="1"/>
      <c r="S868" s="1"/>
      <c r="T868" s="1"/>
      <c r="U868" s="1"/>
      <c r="V868" s="1" t="n">
        <v>1722.1</v>
      </c>
      <c r="W868" s="1" t="n">
        <v>1663.3</v>
      </c>
    </row>
    <row r="869" customFormat="false" ht="15" hidden="false" customHeight="false" outlineLevel="0" collapsed="false">
      <c r="A869" s="1" t="n">
        <v>868</v>
      </c>
      <c r="B869" s="31" t="s">
        <v>2019</v>
      </c>
      <c r="C869" s="1" t="s">
        <v>29</v>
      </c>
      <c r="D869" s="1" t="s">
        <v>122</v>
      </c>
      <c r="E869" s="1" t="s">
        <v>162</v>
      </c>
      <c r="F869" s="1"/>
      <c r="G869" s="1"/>
      <c r="H869" s="1"/>
      <c r="I869" s="1"/>
      <c r="J869" s="1" t="n">
        <v>1580.7</v>
      </c>
      <c r="K869" s="1" t="n">
        <v>1676.6</v>
      </c>
      <c r="L869" s="33"/>
      <c r="M869" s="1"/>
      <c r="N869" s="1"/>
      <c r="O869" s="1"/>
      <c r="P869" s="1"/>
      <c r="Q869" s="1"/>
      <c r="R869" s="1"/>
      <c r="S869" s="1"/>
      <c r="T869" s="1"/>
      <c r="U869" s="1"/>
      <c r="V869" s="1" t="n">
        <v>1580.7</v>
      </c>
      <c r="W869" s="1" t="n">
        <v>1676.6</v>
      </c>
    </row>
    <row r="870" customFormat="false" ht="15" hidden="false" customHeight="false" outlineLevel="0" collapsed="false">
      <c r="A870" s="1" t="n">
        <v>869</v>
      </c>
      <c r="B870" s="31" t="s">
        <v>2020</v>
      </c>
      <c r="C870" s="1" t="s">
        <v>32</v>
      </c>
      <c r="D870" s="1" t="s">
        <v>199</v>
      </c>
      <c r="E870" s="1" t="s">
        <v>211</v>
      </c>
      <c r="F870" s="1"/>
      <c r="G870" s="1"/>
      <c r="H870" s="1"/>
      <c r="I870" s="1"/>
      <c r="J870" s="1" t="n">
        <v>1487.5</v>
      </c>
      <c r="K870" s="1" t="n">
        <v>1489</v>
      </c>
      <c r="L870" s="33"/>
      <c r="M870" s="1"/>
      <c r="N870" s="1"/>
      <c r="O870" s="1"/>
      <c r="P870" s="1"/>
      <c r="Q870" s="1"/>
      <c r="R870" s="1"/>
      <c r="S870" s="1"/>
      <c r="T870" s="1"/>
      <c r="U870" s="1"/>
      <c r="V870" s="1" t="n">
        <v>1487.5</v>
      </c>
      <c r="W870" s="1" t="n">
        <v>1489</v>
      </c>
    </row>
    <row r="871" customFormat="false" ht="15" hidden="false" customHeight="false" outlineLevel="0" collapsed="false">
      <c r="A871" s="1" t="n">
        <v>870</v>
      </c>
      <c r="B871" s="31" t="s">
        <v>2020</v>
      </c>
      <c r="C871" s="1" t="s">
        <v>32</v>
      </c>
      <c r="D871" s="1" t="s">
        <v>192</v>
      </c>
      <c r="E871" s="1" t="s">
        <v>193</v>
      </c>
      <c r="F871" s="1"/>
      <c r="G871" s="1"/>
      <c r="H871" s="1"/>
      <c r="I871" s="1"/>
      <c r="J871" s="1" t="n">
        <v>1620.9</v>
      </c>
      <c r="K871" s="1" t="n">
        <v>1529.4</v>
      </c>
      <c r="L871" s="33"/>
      <c r="M871" s="1"/>
      <c r="N871" s="1"/>
      <c r="O871" s="1"/>
      <c r="P871" s="1"/>
      <c r="Q871" s="1"/>
      <c r="R871" s="1"/>
      <c r="S871" s="1"/>
      <c r="T871" s="1"/>
      <c r="U871" s="1"/>
      <c r="V871" s="1" t="n">
        <v>1620.9</v>
      </c>
      <c r="W871" s="1" t="n">
        <v>1529.4</v>
      </c>
    </row>
    <row r="872" customFormat="false" ht="15" hidden="false" customHeight="false" outlineLevel="0" collapsed="false">
      <c r="A872" s="1" t="n">
        <v>871</v>
      </c>
      <c r="B872" s="31" t="s">
        <v>2020</v>
      </c>
      <c r="C872" s="1" t="s">
        <v>32</v>
      </c>
      <c r="D872" s="1" t="s">
        <v>188</v>
      </c>
      <c r="E872" s="1" t="s">
        <v>187</v>
      </c>
      <c r="F872" s="1"/>
      <c r="G872" s="1"/>
      <c r="H872" s="1"/>
      <c r="I872" s="1"/>
      <c r="J872" s="1" t="n">
        <v>1549.2</v>
      </c>
      <c r="K872" s="1" t="n">
        <v>1591.1</v>
      </c>
      <c r="L872" s="33"/>
      <c r="M872" s="1"/>
      <c r="N872" s="1"/>
      <c r="O872" s="1"/>
      <c r="P872" s="1"/>
      <c r="Q872" s="1"/>
      <c r="R872" s="1"/>
      <c r="S872" s="1"/>
      <c r="T872" s="1"/>
      <c r="U872" s="1"/>
      <c r="V872" s="1" t="n">
        <v>1549.2</v>
      </c>
      <c r="W872" s="1" t="n">
        <v>1591.1</v>
      </c>
    </row>
    <row r="873" customFormat="false" ht="15" hidden="false" customHeight="false" outlineLevel="0" collapsed="false">
      <c r="A873" s="1" t="n">
        <v>872</v>
      </c>
      <c r="B873" s="31" t="s">
        <v>2020</v>
      </c>
      <c r="C873" s="1" t="s">
        <v>32</v>
      </c>
      <c r="D873" s="1" t="s">
        <v>198</v>
      </c>
      <c r="E873" s="1" t="s">
        <v>185</v>
      </c>
      <c r="F873" s="1"/>
      <c r="G873" s="1"/>
      <c r="H873" s="1"/>
      <c r="I873" s="1"/>
      <c r="J873" s="1" t="n">
        <v>1515.2</v>
      </c>
      <c r="K873" s="1" t="n">
        <v>1629</v>
      </c>
      <c r="L873" s="33"/>
      <c r="M873" s="1"/>
      <c r="N873" s="1"/>
      <c r="O873" s="1"/>
      <c r="P873" s="1"/>
      <c r="Q873" s="1"/>
      <c r="R873" s="1"/>
      <c r="S873" s="1"/>
      <c r="T873" s="1"/>
      <c r="U873" s="1"/>
      <c r="V873" s="1" t="n">
        <v>1515.2</v>
      </c>
      <c r="W873" s="1" t="n">
        <v>1629</v>
      </c>
    </row>
    <row r="874" customFormat="false" ht="15" hidden="false" customHeight="false" outlineLevel="0" collapsed="false">
      <c r="A874" s="1" t="n">
        <v>873</v>
      </c>
      <c r="B874" s="31" t="s">
        <v>2020</v>
      </c>
      <c r="C874" s="1" t="s">
        <v>32</v>
      </c>
      <c r="D874" s="1" t="s">
        <v>15</v>
      </c>
      <c r="E874" s="1" t="s">
        <v>197</v>
      </c>
      <c r="F874" s="1"/>
      <c r="G874" s="1"/>
      <c r="H874" s="1"/>
      <c r="I874" s="1"/>
      <c r="J874" s="1" t="n">
        <v>1873.2</v>
      </c>
      <c r="K874" s="1" t="n">
        <v>1535.5</v>
      </c>
      <c r="L874" s="33"/>
      <c r="M874" s="1"/>
      <c r="N874" s="1"/>
      <c r="O874" s="1"/>
      <c r="P874" s="1"/>
      <c r="Q874" s="1"/>
      <c r="R874" s="1"/>
      <c r="S874" s="1"/>
      <c r="T874" s="1"/>
      <c r="U874" s="1"/>
      <c r="V874" s="1" t="n">
        <v>1873.2</v>
      </c>
      <c r="W874" s="1" t="n">
        <v>1535.5</v>
      </c>
    </row>
    <row r="875" customFormat="false" ht="15" hidden="false" customHeight="false" outlineLevel="0" collapsed="false">
      <c r="A875" s="1" t="n">
        <v>874</v>
      </c>
      <c r="B875" s="31" t="s">
        <v>2020</v>
      </c>
      <c r="C875" s="1" t="s">
        <v>32</v>
      </c>
      <c r="D875" s="1" t="s">
        <v>196</v>
      </c>
      <c r="E875" s="1" t="s">
        <v>195</v>
      </c>
      <c r="F875" s="1"/>
      <c r="G875" s="1"/>
      <c r="H875" s="1"/>
      <c r="I875" s="1"/>
      <c r="J875" s="1" t="n">
        <v>1656.4</v>
      </c>
      <c r="K875" s="1" t="n">
        <v>1732.7</v>
      </c>
      <c r="L875" s="33"/>
      <c r="M875" s="1"/>
      <c r="N875" s="1"/>
      <c r="O875" s="1"/>
      <c r="P875" s="1"/>
      <c r="Q875" s="1"/>
      <c r="R875" s="1"/>
      <c r="S875" s="1"/>
      <c r="T875" s="1"/>
      <c r="U875" s="1"/>
      <c r="V875" s="1" t="n">
        <v>1656.4</v>
      </c>
      <c r="W875" s="1" t="n">
        <v>1732.7</v>
      </c>
    </row>
    <row r="876" customFormat="false" ht="15" hidden="false" customHeight="false" outlineLevel="0" collapsed="false">
      <c r="A876" s="1" t="n">
        <v>875</v>
      </c>
      <c r="B876" s="31" t="s">
        <v>2020</v>
      </c>
      <c r="C876" s="1" t="s">
        <v>32</v>
      </c>
      <c r="D876" s="1" t="s">
        <v>183</v>
      </c>
      <c r="E876" s="1" t="s">
        <v>191</v>
      </c>
      <c r="F876" s="1"/>
      <c r="G876" s="1"/>
      <c r="H876" s="1"/>
      <c r="I876" s="1"/>
      <c r="J876" s="1" t="n">
        <v>1513.1</v>
      </c>
      <c r="K876" s="1" t="n">
        <v>1541</v>
      </c>
      <c r="L876" s="33"/>
      <c r="M876" s="1"/>
      <c r="N876" s="1"/>
      <c r="O876" s="1"/>
      <c r="P876" s="1"/>
      <c r="Q876" s="1"/>
      <c r="R876" s="1"/>
      <c r="S876" s="1"/>
      <c r="T876" s="1"/>
      <c r="U876" s="1"/>
      <c r="V876" s="1" t="n">
        <v>1513.1</v>
      </c>
      <c r="W876" s="1" t="n">
        <v>1541</v>
      </c>
    </row>
    <row r="877" customFormat="false" ht="15" hidden="false" customHeight="false" outlineLevel="0" collapsed="false">
      <c r="A877" s="1" t="n">
        <v>876</v>
      </c>
      <c r="B877" s="31" t="s">
        <v>2020</v>
      </c>
      <c r="C877" s="1" t="s">
        <v>32</v>
      </c>
      <c r="D877" s="1" t="s">
        <v>184</v>
      </c>
      <c r="E877" s="1" t="s">
        <v>190</v>
      </c>
      <c r="F877" s="1"/>
      <c r="G877" s="1"/>
      <c r="H877" s="1"/>
      <c r="I877" s="1"/>
      <c r="J877" s="1" t="n">
        <v>1696</v>
      </c>
      <c r="K877" s="1" t="n">
        <v>1611.9</v>
      </c>
      <c r="L877" s="33"/>
      <c r="M877" s="1"/>
      <c r="N877" s="1"/>
      <c r="O877" s="1"/>
      <c r="P877" s="1"/>
      <c r="Q877" s="1"/>
      <c r="R877" s="1"/>
      <c r="S877" s="1"/>
      <c r="T877" s="1"/>
      <c r="U877" s="1"/>
      <c r="V877" s="1" t="n">
        <v>1696</v>
      </c>
      <c r="W877" s="1" t="n">
        <v>1611.9</v>
      </c>
    </row>
    <row r="878" customFormat="false" ht="15" hidden="false" customHeight="false" outlineLevel="0" collapsed="false">
      <c r="A878" s="1" t="n">
        <v>877</v>
      </c>
      <c r="B878" s="31" t="s">
        <v>2020</v>
      </c>
      <c r="C878" s="1" t="s">
        <v>32</v>
      </c>
      <c r="D878" s="1" t="s">
        <v>189</v>
      </c>
      <c r="E878" s="1" t="s">
        <v>212</v>
      </c>
      <c r="F878" s="1"/>
      <c r="G878" s="1"/>
      <c r="H878" s="1"/>
      <c r="I878" s="1"/>
      <c r="J878" s="1" t="n">
        <v>1614</v>
      </c>
      <c r="K878" s="1" t="n">
        <v>1416.3</v>
      </c>
      <c r="L878" s="33"/>
      <c r="M878" s="1"/>
      <c r="N878" s="1"/>
      <c r="O878" s="1"/>
      <c r="P878" s="1"/>
      <c r="Q878" s="1"/>
      <c r="R878" s="1"/>
      <c r="S878" s="1"/>
      <c r="T878" s="1"/>
      <c r="U878" s="1"/>
      <c r="V878" s="1" t="n">
        <v>1614</v>
      </c>
      <c r="W878" s="1" t="n">
        <v>1416.3</v>
      </c>
    </row>
    <row r="879" customFormat="false" ht="15" hidden="false" customHeight="false" outlineLevel="0" collapsed="false">
      <c r="A879" s="1" t="n">
        <v>878</v>
      </c>
      <c r="B879" s="31" t="s">
        <v>2021</v>
      </c>
      <c r="C879" s="1" t="s">
        <v>31</v>
      </c>
      <c r="D879" s="1" t="s">
        <v>20</v>
      </c>
      <c r="E879" s="1" t="s">
        <v>209</v>
      </c>
      <c r="F879" s="1"/>
      <c r="G879" s="1"/>
      <c r="H879" s="1"/>
      <c r="I879" s="1"/>
      <c r="J879" s="1" t="n">
        <v>1733.7</v>
      </c>
      <c r="K879" s="1" t="n">
        <v>1462.6</v>
      </c>
      <c r="L879" s="33"/>
      <c r="M879" s="1"/>
      <c r="N879" s="1"/>
      <c r="O879" s="1"/>
      <c r="P879" s="1"/>
      <c r="Q879" s="1"/>
      <c r="R879" s="1"/>
      <c r="S879" s="1"/>
      <c r="T879" s="1"/>
      <c r="U879" s="1"/>
      <c r="V879" s="1" t="n">
        <v>1733.7</v>
      </c>
      <c r="W879" s="1" t="n">
        <v>1462.6</v>
      </c>
    </row>
    <row r="880" customFormat="false" ht="15" hidden="false" customHeight="false" outlineLevel="0" collapsed="false">
      <c r="A880" s="1" t="n">
        <v>879</v>
      </c>
      <c r="B880" s="31" t="s">
        <v>2021</v>
      </c>
      <c r="C880" s="1" t="s">
        <v>31</v>
      </c>
      <c r="D880" s="1" t="s">
        <v>174</v>
      </c>
      <c r="E880" s="1" t="s">
        <v>139</v>
      </c>
      <c r="F880" s="1"/>
      <c r="G880" s="1"/>
      <c r="H880" s="1"/>
      <c r="I880" s="1"/>
      <c r="J880" s="1" t="n">
        <v>1501.9</v>
      </c>
      <c r="K880" s="1" t="n">
        <v>1514.3</v>
      </c>
      <c r="L880" s="33"/>
      <c r="M880" s="1"/>
      <c r="N880" s="1"/>
      <c r="O880" s="1"/>
      <c r="P880" s="1"/>
      <c r="Q880" s="1"/>
      <c r="R880" s="1"/>
      <c r="S880" s="1"/>
      <c r="T880" s="1"/>
      <c r="U880" s="1"/>
      <c r="V880" s="1" t="n">
        <v>1501.9</v>
      </c>
      <c r="W880" s="1" t="n">
        <v>1514.3</v>
      </c>
    </row>
    <row r="881" customFormat="false" ht="15" hidden="false" customHeight="false" outlineLevel="0" collapsed="false">
      <c r="A881" s="1" t="n">
        <v>880</v>
      </c>
      <c r="B881" s="31" t="s">
        <v>2021</v>
      </c>
      <c r="C881" s="1" t="s">
        <v>31</v>
      </c>
      <c r="D881" s="1" t="s">
        <v>165</v>
      </c>
      <c r="E881" s="1" t="s">
        <v>213</v>
      </c>
      <c r="F881" s="1"/>
      <c r="G881" s="1"/>
      <c r="H881" s="1"/>
      <c r="I881" s="1"/>
      <c r="J881" s="1" t="n">
        <v>1515.1</v>
      </c>
      <c r="K881" s="1" t="n">
        <v>1404</v>
      </c>
      <c r="L881" s="33"/>
      <c r="M881" s="1"/>
      <c r="N881" s="1"/>
      <c r="O881" s="1"/>
      <c r="P881" s="1"/>
      <c r="Q881" s="1"/>
      <c r="R881" s="1"/>
      <c r="S881" s="1"/>
      <c r="T881" s="1"/>
      <c r="U881" s="1"/>
      <c r="V881" s="1" t="n">
        <v>1515.1</v>
      </c>
      <c r="W881" s="1" t="n">
        <v>1404</v>
      </c>
    </row>
    <row r="882" customFormat="false" ht="15" hidden="false" customHeight="false" outlineLevel="0" collapsed="false">
      <c r="A882" s="1" t="n">
        <v>881</v>
      </c>
      <c r="B882" s="31" t="s">
        <v>2021</v>
      </c>
      <c r="C882" s="1" t="s">
        <v>31</v>
      </c>
      <c r="D882" s="1" t="s">
        <v>163</v>
      </c>
      <c r="E882" s="1" t="s">
        <v>169</v>
      </c>
      <c r="F882" s="1"/>
      <c r="G882" s="1"/>
      <c r="H882" s="1"/>
      <c r="I882" s="1"/>
      <c r="J882" s="1" t="n">
        <v>1477.1</v>
      </c>
      <c r="K882" s="1" t="n">
        <v>1625.4</v>
      </c>
      <c r="L882" s="33"/>
      <c r="M882" s="1"/>
      <c r="N882" s="1"/>
      <c r="O882" s="1"/>
      <c r="P882" s="1"/>
      <c r="Q882" s="1"/>
      <c r="R882" s="1"/>
      <c r="S882" s="1"/>
      <c r="T882" s="1"/>
      <c r="U882" s="1"/>
      <c r="V882" s="1" t="n">
        <v>1477.1</v>
      </c>
      <c r="W882" s="1" t="n">
        <v>1625.4</v>
      </c>
    </row>
    <row r="883" customFormat="false" ht="15" hidden="false" customHeight="false" outlineLevel="0" collapsed="false">
      <c r="A883" s="1" t="n">
        <v>882</v>
      </c>
      <c r="B883" s="31" t="s">
        <v>2021</v>
      </c>
      <c r="C883" s="1" t="s">
        <v>31</v>
      </c>
      <c r="D883" s="1" t="s">
        <v>19</v>
      </c>
      <c r="E883" s="1" t="s">
        <v>22</v>
      </c>
      <c r="F883" s="1"/>
      <c r="G883" s="1"/>
      <c r="H883" s="1"/>
      <c r="I883" s="1"/>
      <c r="J883" s="1" t="n">
        <v>1733.9</v>
      </c>
      <c r="K883" s="1" t="n">
        <v>1733.4</v>
      </c>
      <c r="L883" s="33"/>
      <c r="M883" s="1"/>
      <c r="N883" s="1"/>
      <c r="O883" s="1"/>
      <c r="P883" s="1"/>
      <c r="Q883" s="1"/>
      <c r="R883" s="1"/>
      <c r="S883" s="1"/>
      <c r="T883" s="1"/>
      <c r="U883" s="1"/>
      <c r="V883" s="1" t="n">
        <v>1733.9</v>
      </c>
      <c r="W883" s="1" t="n">
        <v>1733.4</v>
      </c>
    </row>
    <row r="884" customFormat="false" ht="15" hidden="false" customHeight="false" outlineLevel="0" collapsed="false">
      <c r="A884" s="1" t="n">
        <v>883</v>
      </c>
      <c r="B884" s="31" t="s">
        <v>2021</v>
      </c>
      <c r="C884" s="1" t="s">
        <v>31</v>
      </c>
      <c r="D884" s="1" t="s">
        <v>177</v>
      </c>
      <c r="E884" s="1" t="s">
        <v>210</v>
      </c>
      <c r="F884" s="1"/>
      <c r="G884" s="1"/>
      <c r="H884" s="1"/>
      <c r="I884" s="1"/>
      <c r="J884" s="1" t="n">
        <v>1695</v>
      </c>
      <c r="K884" s="1" t="n">
        <v>1452.9</v>
      </c>
      <c r="L884" s="33"/>
      <c r="M884" s="1"/>
      <c r="N884" s="1"/>
      <c r="O884" s="1"/>
      <c r="P884" s="1"/>
      <c r="Q884" s="1"/>
      <c r="R884" s="1"/>
      <c r="S884" s="1"/>
      <c r="T884" s="1"/>
      <c r="U884" s="1"/>
      <c r="V884" s="1" t="n">
        <v>1695</v>
      </c>
      <c r="W884" s="1" t="n">
        <v>1452.9</v>
      </c>
    </row>
    <row r="885" customFormat="false" ht="15" hidden="false" customHeight="false" outlineLevel="0" collapsed="false">
      <c r="A885" s="1" t="n">
        <v>884</v>
      </c>
      <c r="B885" s="31" t="s">
        <v>2021</v>
      </c>
      <c r="C885" s="1" t="s">
        <v>30</v>
      </c>
      <c r="D885" s="1" t="s">
        <v>151</v>
      </c>
      <c r="E885" s="1" t="s">
        <v>208</v>
      </c>
      <c r="F885" s="1"/>
      <c r="G885" s="1"/>
      <c r="H885" s="1"/>
      <c r="I885" s="1"/>
      <c r="J885" s="1" t="n">
        <v>1569.6</v>
      </c>
      <c r="K885" s="1" t="n">
        <v>1474.1</v>
      </c>
      <c r="L885" s="33"/>
      <c r="M885" s="1"/>
      <c r="N885" s="1"/>
      <c r="O885" s="1"/>
      <c r="P885" s="1"/>
      <c r="Q885" s="1"/>
      <c r="R885" s="1"/>
      <c r="S885" s="1"/>
      <c r="T885" s="1"/>
      <c r="U885" s="1"/>
      <c r="V885" s="1" t="n">
        <v>1569.6</v>
      </c>
      <c r="W885" s="1" t="n">
        <v>1474.1</v>
      </c>
    </row>
    <row r="886" customFormat="false" ht="15" hidden="false" customHeight="false" outlineLevel="0" collapsed="false">
      <c r="A886" s="1" t="n">
        <v>885</v>
      </c>
      <c r="B886" s="31" t="s">
        <v>2021</v>
      </c>
      <c r="C886" s="1" t="s">
        <v>31</v>
      </c>
      <c r="D886" s="1" t="s">
        <v>24</v>
      </c>
      <c r="E886" s="1" t="s">
        <v>146</v>
      </c>
      <c r="F886" s="1"/>
      <c r="G886" s="1"/>
      <c r="H886" s="1"/>
      <c r="I886" s="1"/>
      <c r="J886" s="1" t="n">
        <v>1719.1</v>
      </c>
      <c r="K886" s="1" t="n">
        <v>1548.6</v>
      </c>
      <c r="L886" s="33"/>
      <c r="M886" s="1"/>
      <c r="N886" s="1"/>
      <c r="O886" s="1"/>
      <c r="P886" s="1"/>
      <c r="Q886" s="1"/>
      <c r="R886" s="1"/>
      <c r="S886" s="1"/>
      <c r="T886" s="1"/>
      <c r="U886" s="1"/>
      <c r="V886" s="1" t="n">
        <v>1719.1</v>
      </c>
      <c r="W886" s="1" t="n">
        <v>1548.6</v>
      </c>
    </row>
    <row r="887" customFormat="false" ht="15" hidden="false" customHeight="false" outlineLevel="0" collapsed="false">
      <c r="A887" s="1" t="n">
        <v>886</v>
      </c>
      <c r="B887" s="31" t="s">
        <v>2021</v>
      </c>
      <c r="C887" s="1" t="s">
        <v>31</v>
      </c>
      <c r="D887" s="1" t="s">
        <v>178</v>
      </c>
      <c r="E887" s="1" t="s">
        <v>164</v>
      </c>
      <c r="F887" s="1"/>
      <c r="G887" s="1"/>
      <c r="H887" s="1"/>
      <c r="I887" s="1"/>
      <c r="J887" s="1" t="n">
        <v>1630.5</v>
      </c>
      <c r="K887" s="1" t="n">
        <v>1618.5</v>
      </c>
      <c r="L887" s="33"/>
      <c r="M887" s="1"/>
      <c r="N887" s="1"/>
      <c r="O887" s="1"/>
      <c r="P887" s="1"/>
      <c r="Q887" s="1"/>
      <c r="R887" s="1"/>
      <c r="S887" s="1"/>
      <c r="T887" s="1"/>
      <c r="U887" s="1"/>
      <c r="V887" s="1" t="n">
        <v>1630.5</v>
      </c>
      <c r="W887" s="1" t="n">
        <v>1618.5</v>
      </c>
    </row>
    <row r="888" customFormat="false" ht="15" hidden="false" customHeight="false" outlineLevel="0" collapsed="false">
      <c r="A888" s="1" t="n">
        <v>887</v>
      </c>
      <c r="B888" s="31" t="s">
        <v>2021</v>
      </c>
      <c r="C888" s="1" t="s">
        <v>31</v>
      </c>
      <c r="D888" s="1" t="s">
        <v>140</v>
      </c>
      <c r="E888" s="1" t="s">
        <v>145</v>
      </c>
      <c r="F888" s="1"/>
      <c r="G888" s="1"/>
      <c r="H888" s="1"/>
      <c r="I888" s="1"/>
      <c r="J888" s="1" t="n">
        <v>1598.2</v>
      </c>
      <c r="K888" s="1" t="n">
        <v>1691.6</v>
      </c>
      <c r="L888" s="33"/>
      <c r="M888" s="1"/>
      <c r="N888" s="1"/>
      <c r="O888" s="1"/>
      <c r="P888" s="1"/>
      <c r="Q888" s="1"/>
      <c r="R888" s="1"/>
      <c r="S888" s="1"/>
      <c r="T888" s="1"/>
      <c r="U888" s="1"/>
      <c r="V888" s="1" t="n">
        <v>1598.2</v>
      </c>
      <c r="W888" s="1" t="n">
        <v>1691.6</v>
      </c>
    </row>
    <row r="889" customFormat="false" ht="15" hidden="false" customHeight="false" outlineLevel="0" collapsed="false">
      <c r="A889" s="1" t="n">
        <v>888</v>
      </c>
      <c r="B889" s="31" t="s">
        <v>2021</v>
      </c>
      <c r="C889" s="1" t="s">
        <v>31</v>
      </c>
      <c r="D889" s="1" t="s">
        <v>136</v>
      </c>
      <c r="E889" s="1" t="s">
        <v>168</v>
      </c>
      <c r="F889" s="1"/>
      <c r="G889" s="1"/>
      <c r="H889" s="1"/>
      <c r="I889" s="1"/>
      <c r="J889" s="1" t="n">
        <v>1522.3</v>
      </c>
      <c r="K889" s="1" t="n">
        <v>1534.8</v>
      </c>
      <c r="L889" s="33"/>
      <c r="M889" s="1"/>
      <c r="N889" s="1"/>
      <c r="O889" s="1"/>
      <c r="P889" s="1"/>
      <c r="Q889" s="1"/>
      <c r="R889" s="1"/>
      <c r="S889" s="1"/>
      <c r="T889" s="1"/>
      <c r="U889" s="1"/>
      <c r="V889" s="1" t="n">
        <v>1522.3</v>
      </c>
      <c r="W889" s="1" t="n">
        <v>1534.8</v>
      </c>
    </row>
    <row r="890" customFormat="false" ht="15" hidden="false" customHeight="false" outlineLevel="0" collapsed="false">
      <c r="A890" s="1" t="n">
        <v>889</v>
      </c>
      <c r="B890" s="31" t="s">
        <v>2021</v>
      </c>
      <c r="C890" s="1" t="s">
        <v>30</v>
      </c>
      <c r="D890" s="1" t="s">
        <v>124</v>
      </c>
      <c r="E890" s="1" t="s">
        <v>118</v>
      </c>
      <c r="F890" s="1"/>
      <c r="G890" s="1"/>
      <c r="H890" s="1"/>
      <c r="I890" s="1"/>
      <c r="J890" s="1" t="n">
        <v>1555.1</v>
      </c>
      <c r="K890" s="1" t="n">
        <v>1559.9</v>
      </c>
      <c r="L890" s="33"/>
      <c r="M890" s="1"/>
      <c r="N890" s="1"/>
      <c r="O890" s="1"/>
      <c r="P890" s="1"/>
      <c r="Q890" s="1"/>
      <c r="R890" s="1"/>
      <c r="S890" s="1"/>
      <c r="T890" s="1"/>
      <c r="U890" s="1"/>
      <c r="V890" s="1" t="n">
        <v>1555.1</v>
      </c>
      <c r="W890" s="1" t="n">
        <v>1559.9</v>
      </c>
    </row>
    <row r="891" customFormat="false" ht="15" hidden="false" customHeight="false" outlineLevel="0" collapsed="false">
      <c r="A891" s="1" t="n">
        <v>890</v>
      </c>
      <c r="B891" s="31" t="s">
        <v>2021</v>
      </c>
      <c r="C891" s="1" t="s">
        <v>30</v>
      </c>
      <c r="D891" s="1" t="s">
        <v>167</v>
      </c>
      <c r="E891" s="1" t="s">
        <v>173</v>
      </c>
      <c r="F891" s="1"/>
      <c r="G891" s="1"/>
      <c r="H891" s="1"/>
      <c r="I891" s="1"/>
      <c r="J891" s="1" t="n">
        <v>1556.6</v>
      </c>
      <c r="K891" s="1" t="n">
        <v>1515.9</v>
      </c>
      <c r="L891" s="33"/>
      <c r="M891" s="1"/>
      <c r="N891" s="1"/>
      <c r="O891" s="1"/>
      <c r="P891" s="1"/>
      <c r="Q891" s="1"/>
      <c r="R891" s="1"/>
      <c r="S891" s="1"/>
      <c r="T891" s="1"/>
      <c r="U891" s="1"/>
      <c r="V891" s="1" t="n">
        <v>1556.6</v>
      </c>
      <c r="W891" s="1" t="n">
        <v>1515.9</v>
      </c>
    </row>
    <row r="892" customFormat="false" ht="15" hidden="false" customHeight="false" outlineLevel="0" collapsed="false">
      <c r="A892" s="1" t="n">
        <v>891</v>
      </c>
      <c r="B892" s="31" t="s">
        <v>2021</v>
      </c>
      <c r="C892" s="1" t="s">
        <v>30</v>
      </c>
      <c r="D892" s="1" t="s">
        <v>200</v>
      </c>
      <c r="E892" s="1" t="s">
        <v>116</v>
      </c>
      <c r="F892" s="1"/>
      <c r="G892" s="1"/>
      <c r="H892" s="1"/>
      <c r="I892" s="1"/>
      <c r="J892" s="1" t="n">
        <v>1421.9</v>
      </c>
      <c r="K892" s="1" t="n">
        <v>1642.8</v>
      </c>
      <c r="L892" s="33"/>
      <c r="M892" s="1"/>
      <c r="N892" s="1"/>
      <c r="O892" s="1"/>
      <c r="P892" s="1"/>
      <c r="Q892" s="1"/>
      <c r="R892" s="1"/>
      <c r="S892" s="1"/>
      <c r="T892" s="1"/>
      <c r="U892" s="1"/>
      <c r="V892" s="1" t="n">
        <v>1421.9</v>
      </c>
      <c r="W892" s="1" t="n">
        <v>1642.8</v>
      </c>
    </row>
    <row r="893" customFormat="false" ht="15" hidden="false" customHeight="false" outlineLevel="0" collapsed="false">
      <c r="A893" s="1" t="n">
        <v>892</v>
      </c>
      <c r="B893" s="31" t="s">
        <v>2021</v>
      </c>
      <c r="C893" s="1" t="s">
        <v>30</v>
      </c>
      <c r="D893" s="1" t="s">
        <v>117</v>
      </c>
      <c r="E893" s="1" t="s">
        <v>141</v>
      </c>
      <c r="F893" s="1"/>
      <c r="G893" s="1"/>
      <c r="H893" s="1"/>
      <c r="I893" s="1"/>
      <c r="J893" s="1" t="n">
        <v>1475.5</v>
      </c>
      <c r="K893" s="1" t="n">
        <v>1599.7</v>
      </c>
      <c r="L893" s="33"/>
      <c r="M893" s="1"/>
      <c r="N893" s="1"/>
      <c r="O893" s="1"/>
      <c r="P893" s="1"/>
      <c r="Q893" s="1"/>
      <c r="R893" s="1"/>
      <c r="S893" s="1"/>
      <c r="T893" s="1"/>
      <c r="U893" s="1"/>
      <c r="V893" s="1" t="n">
        <v>1475.5</v>
      </c>
      <c r="W893" s="1" t="n">
        <v>1599.7</v>
      </c>
    </row>
    <row r="894" customFormat="false" ht="15" hidden="false" customHeight="false" outlineLevel="0" collapsed="false">
      <c r="A894" s="1" t="n">
        <v>893</v>
      </c>
      <c r="B894" s="31" t="s">
        <v>2021</v>
      </c>
      <c r="C894" s="1" t="s">
        <v>30</v>
      </c>
      <c r="D894" s="1" t="s">
        <v>115</v>
      </c>
      <c r="E894" s="1" t="s">
        <v>166</v>
      </c>
      <c r="F894" s="1"/>
      <c r="G894" s="1"/>
      <c r="H894" s="1"/>
      <c r="I894" s="1"/>
      <c r="J894" s="1" t="n">
        <v>1550.5</v>
      </c>
      <c r="K894" s="1" t="n">
        <v>1508.7</v>
      </c>
      <c r="L894" s="33"/>
      <c r="M894" s="1"/>
      <c r="N894" s="1"/>
      <c r="O894" s="1"/>
      <c r="P894" s="1"/>
      <c r="Q894" s="1"/>
      <c r="R894" s="1"/>
      <c r="S894" s="1"/>
      <c r="T894" s="1"/>
      <c r="U894" s="1"/>
      <c r="V894" s="1" t="n">
        <v>1550.5</v>
      </c>
      <c r="W894" s="1" t="n">
        <v>1508.7</v>
      </c>
    </row>
    <row r="895" customFormat="false" ht="15" hidden="false" customHeight="false" outlineLevel="0" collapsed="false">
      <c r="A895" s="1" t="n">
        <v>894</v>
      </c>
      <c r="B895" s="31" t="s">
        <v>2021</v>
      </c>
      <c r="C895" s="1" t="s">
        <v>30</v>
      </c>
      <c r="D895" s="1" t="s">
        <v>16</v>
      </c>
      <c r="E895" s="1" t="s">
        <v>182</v>
      </c>
      <c r="F895" s="1"/>
      <c r="G895" s="1"/>
      <c r="H895" s="1"/>
      <c r="I895" s="1"/>
      <c r="J895" s="1" t="n">
        <v>1837.9</v>
      </c>
      <c r="K895" s="1" t="n">
        <v>1723.7</v>
      </c>
      <c r="L895" s="33"/>
      <c r="M895" s="1"/>
      <c r="N895" s="1"/>
      <c r="O895" s="1"/>
      <c r="P895" s="1"/>
      <c r="Q895" s="1"/>
      <c r="R895" s="1"/>
      <c r="S895" s="1"/>
      <c r="T895" s="1"/>
      <c r="U895" s="1"/>
      <c r="V895" s="1" t="n">
        <v>1837.9</v>
      </c>
      <c r="W895" s="1" t="n">
        <v>1723.7</v>
      </c>
    </row>
    <row r="896" customFormat="false" ht="15" hidden="false" customHeight="false" outlineLevel="0" collapsed="false">
      <c r="A896" s="1" t="n">
        <v>895</v>
      </c>
      <c r="B896" s="31" t="s">
        <v>2021</v>
      </c>
      <c r="C896" s="1" t="s">
        <v>30</v>
      </c>
      <c r="D896" s="1" t="s">
        <v>114</v>
      </c>
      <c r="E896" s="1" t="s">
        <v>18</v>
      </c>
      <c r="F896" s="1"/>
      <c r="G896" s="1"/>
      <c r="H896" s="1"/>
      <c r="I896" s="1"/>
      <c r="J896" s="1" t="n">
        <v>1656.7</v>
      </c>
      <c r="K896" s="1" t="n">
        <v>1781.5</v>
      </c>
      <c r="L896" s="33"/>
      <c r="M896" s="1"/>
      <c r="N896" s="1"/>
      <c r="O896" s="1"/>
      <c r="P896" s="1"/>
      <c r="Q896" s="1"/>
      <c r="R896" s="1"/>
      <c r="S896" s="1"/>
      <c r="T896" s="1"/>
      <c r="U896" s="1"/>
      <c r="V896" s="1" t="n">
        <v>1656.7</v>
      </c>
      <c r="W896" s="1" t="n">
        <v>1781.5</v>
      </c>
    </row>
    <row r="897" customFormat="false" ht="15" hidden="false" customHeight="false" outlineLevel="0" collapsed="false">
      <c r="A897" s="1" t="n">
        <v>896</v>
      </c>
      <c r="B897" s="31" t="s">
        <v>2021</v>
      </c>
      <c r="C897" s="1" t="s">
        <v>30</v>
      </c>
      <c r="D897" s="1" t="s">
        <v>181</v>
      </c>
      <c r="E897" s="1" t="s">
        <v>119</v>
      </c>
      <c r="F897" s="1"/>
      <c r="G897" s="1"/>
      <c r="H897" s="1"/>
      <c r="I897" s="1"/>
      <c r="J897" s="1" t="n">
        <v>1718.3</v>
      </c>
      <c r="K897" s="1" t="n">
        <v>1552.4</v>
      </c>
      <c r="L897" s="33"/>
      <c r="M897" s="1"/>
      <c r="N897" s="1"/>
      <c r="O897" s="1"/>
      <c r="P897" s="1"/>
      <c r="Q897" s="1"/>
      <c r="R897" s="1"/>
      <c r="S897" s="1"/>
      <c r="T897" s="1"/>
      <c r="U897" s="1"/>
      <c r="V897" s="1" t="n">
        <v>1718.3</v>
      </c>
      <c r="W897" s="1" t="n">
        <v>1552.4</v>
      </c>
    </row>
    <row r="898" customFormat="false" ht="15" hidden="false" customHeight="false" outlineLevel="0" collapsed="false">
      <c r="A898" s="1" t="n">
        <v>897</v>
      </c>
      <c r="B898" s="31" t="s">
        <v>2021</v>
      </c>
      <c r="C898" s="1" t="s">
        <v>30</v>
      </c>
      <c r="D898" s="1" t="s">
        <v>203</v>
      </c>
      <c r="E898" s="1" t="s">
        <v>176</v>
      </c>
      <c r="F898" s="1"/>
      <c r="G898" s="1"/>
      <c r="H898" s="1"/>
      <c r="I898" s="1"/>
      <c r="J898" s="1" t="n">
        <v>1451.4</v>
      </c>
      <c r="K898" s="1" t="n">
        <v>1594</v>
      </c>
      <c r="L898" s="33"/>
      <c r="M898" s="1"/>
      <c r="N898" s="1"/>
      <c r="O898" s="1"/>
      <c r="P898" s="1"/>
      <c r="Q898" s="1"/>
      <c r="R898" s="1"/>
      <c r="S898" s="1"/>
      <c r="T898" s="1"/>
      <c r="U898" s="1"/>
      <c r="V898" s="1" t="n">
        <v>1451.4</v>
      </c>
      <c r="W898" s="1" t="n">
        <v>1594</v>
      </c>
    </row>
    <row r="899" customFormat="false" ht="15" hidden="false" customHeight="false" outlineLevel="0" collapsed="false">
      <c r="A899" s="1" t="n">
        <v>898</v>
      </c>
      <c r="B899" s="31" t="s">
        <v>2022</v>
      </c>
      <c r="C899" s="1" t="s">
        <v>32</v>
      </c>
      <c r="D899" s="1" t="s">
        <v>190</v>
      </c>
      <c r="E899" s="1" t="s">
        <v>196</v>
      </c>
      <c r="F899" s="1"/>
      <c r="G899" s="1"/>
      <c r="H899" s="1"/>
      <c r="I899" s="1"/>
      <c r="J899" s="1" t="n">
        <v>1611.9</v>
      </c>
      <c r="K899" s="1" t="n">
        <v>1656.4</v>
      </c>
      <c r="L899" s="33"/>
      <c r="M899" s="1"/>
      <c r="N899" s="1"/>
      <c r="O899" s="1"/>
      <c r="P899" s="1"/>
      <c r="Q899" s="1"/>
      <c r="R899" s="1"/>
      <c r="S899" s="1"/>
      <c r="T899" s="1"/>
      <c r="U899" s="1"/>
      <c r="V899" s="1" t="n">
        <v>1611.9</v>
      </c>
      <c r="W899" s="1" t="n">
        <v>1656.4</v>
      </c>
    </row>
    <row r="900" customFormat="false" ht="15" hidden="false" customHeight="false" outlineLevel="0" collapsed="false">
      <c r="A900" s="1" t="n">
        <v>899</v>
      </c>
      <c r="B900" s="31" t="s">
        <v>2022</v>
      </c>
      <c r="C900" s="1" t="s">
        <v>32</v>
      </c>
      <c r="D900" s="1" t="s">
        <v>212</v>
      </c>
      <c r="E900" s="1" t="s">
        <v>184</v>
      </c>
      <c r="F900" s="1"/>
      <c r="G900" s="1"/>
      <c r="H900" s="1"/>
      <c r="I900" s="1"/>
      <c r="J900" s="1" t="n">
        <v>1416.3</v>
      </c>
      <c r="K900" s="1" t="n">
        <v>1696</v>
      </c>
      <c r="L900" s="33"/>
      <c r="M900" s="1"/>
      <c r="N900" s="1"/>
      <c r="O900" s="1"/>
      <c r="P900" s="1"/>
      <c r="Q900" s="1"/>
      <c r="R900" s="1"/>
      <c r="S900" s="1"/>
      <c r="T900" s="1"/>
      <c r="U900" s="1"/>
      <c r="V900" s="1" t="n">
        <v>1416.3</v>
      </c>
      <c r="W900" s="1" t="n">
        <v>1696</v>
      </c>
    </row>
    <row r="901" customFormat="false" ht="15" hidden="false" customHeight="false" outlineLevel="0" collapsed="false">
      <c r="A901" s="1" t="n">
        <v>900</v>
      </c>
      <c r="B901" s="31" t="s">
        <v>2022</v>
      </c>
      <c r="C901" s="1" t="s">
        <v>32</v>
      </c>
      <c r="D901" s="1" t="s">
        <v>193</v>
      </c>
      <c r="E901" s="1" t="s">
        <v>183</v>
      </c>
      <c r="F901" s="1"/>
      <c r="G901" s="1"/>
      <c r="H901" s="1"/>
      <c r="I901" s="1"/>
      <c r="J901" s="1" t="n">
        <v>1529.4</v>
      </c>
      <c r="K901" s="1" t="n">
        <v>1513.1</v>
      </c>
      <c r="L901" s="33"/>
      <c r="M901" s="1"/>
      <c r="N901" s="1"/>
      <c r="O901" s="1"/>
      <c r="P901" s="1"/>
      <c r="Q901" s="1"/>
      <c r="R901" s="1"/>
      <c r="S901" s="1"/>
      <c r="T901" s="1"/>
      <c r="U901" s="1"/>
      <c r="V901" s="1" t="n">
        <v>1529.4</v>
      </c>
      <c r="W901" s="1" t="n">
        <v>1513.1</v>
      </c>
    </row>
    <row r="902" customFormat="false" ht="15" hidden="false" customHeight="false" outlineLevel="0" collapsed="false">
      <c r="A902" s="1" t="n">
        <v>901</v>
      </c>
      <c r="B902" s="31" t="s">
        <v>2022</v>
      </c>
      <c r="C902" s="1" t="s">
        <v>32</v>
      </c>
      <c r="D902" s="1" t="s">
        <v>211</v>
      </c>
      <c r="E902" s="1" t="s">
        <v>15</v>
      </c>
      <c r="F902" s="1"/>
      <c r="G902" s="1"/>
      <c r="H902" s="1"/>
      <c r="I902" s="1"/>
      <c r="J902" s="1" t="n">
        <v>1489</v>
      </c>
      <c r="K902" s="1" t="n">
        <v>1873.2</v>
      </c>
      <c r="L902" s="33"/>
      <c r="M902" s="1"/>
      <c r="N902" s="1"/>
      <c r="O902" s="1"/>
      <c r="P902" s="1"/>
      <c r="Q902" s="1"/>
      <c r="R902" s="1"/>
      <c r="S902" s="1"/>
      <c r="T902" s="1"/>
      <c r="U902" s="1"/>
      <c r="V902" s="1" t="n">
        <v>1489</v>
      </c>
      <c r="W902" s="1" t="n">
        <v>1873.2</v>
      </c>
    </row>
    <row r="903" customFormat="false" ht="15" hidden="false" customHeight="false" outlineLevel="0" collapsed="false">
      <c r="A903" s="1" t="n">
        <v>902</v>
      </c>
      <c r="B903" s="31" t="s">
        <v>2022</v>
      </c>
      <c r="C903" s="1" t="s">
        <v>32</v>
      </c>
      <c r="D903" s="1" t="s">
        <v>185</v>
      </c>
      <c r="E903" s="1" t="s">
        <v>189</v>
      </c>
      <c r="F903" s="1"/>
      <c r="G903" s="1"/>
      <c r="H903" s="1"/>
      <c r="I903" s="1"/>
      <c r="J903" s="1" t="n">
        <v>1629</v>
      </c>
      <c r="K903" s="1" t="n">
        <v>1614</v>
      </c>
      <c r="L903" s="33"/>
      <c r="M903" s="1"/>
      <c r="N903" s="1"/>
      <c r="O903" s="1"/>
      <c r="P903" s="1"/>
      <c r="Q903" s="1"/>
      <c r="R903" s="1"/>
      <c r="S903" s="1"/>
      <c r="T903" s="1"/>
      <c r="U903" s="1"/>
      <c r="V903" s="1" t="n">
        <v>1629</v>
      </c>
      <c r="W903" s="1" t="n">
        <v>1614</v>
      </c>
    </row>
    <row r="904" customFormat="false" ht="15" hidden="false" customHeight="false" outlineLevel="0" collapsed="false">
      <c r="A904" s="1" t="n">
        <v>903</v>
      </c>
      <c r="B904" s="31" t="s">
        <v>2022</v>
      </c>
      <c r="C904" s="1" t="s">
        <v>32</v>
      </c>
      <c r="D904" s="1" t="s">
        <v>191</v>
      </c>
      <c r="E904" s="1" t="s">
        <v>188</v>
      </c>
      <c r="F904" s="1"/>
      <c r="G904" s="1"/>
      <c r="H904" s="1"/>
      <c r="I904" s="1"/>
      <c r="J904" s="1" t="n">
        <v>1541</v>
      </c>
      <c r="K904" s="1" t="n">
        <v>1549.2</v>
      </c>
      <c r="L904" s="33"/>
      <c r="M904" s="1"/>
      <c r="N904" s="1"/>
      <c r="O904" s="1"/>
      <c r="P904" s="1"/>
      <c r="Q904" s="1"/>
      <c r="R904" s="1"/>
      <c r="S904" s="1"/>
      <c r="T904" s="1"/>
      <c r="U904" s="1"/>
      <c r="V904" s="1" t="n">
        <v>1541</v>
      </c>
      <c r="W904" s="1" t="n">
        <v>1549.2</v>
      </c>
    </row>
    <row r="905" customFormat="false" ht="15" hidden="false" customHeight="false" outlineLevel="0" collapsed="false">
      <c r="A905" s="1" t="n">
        <v>904</v>
      </c>
      <c r="B905" s="31" t="s">
        <v>2022</v>
      </c>
      <c r="C905" s="1" t="s">
        <v>32</v>
      </c>
      <c r="D905" s="1" t="s">
        <v>195</v>
      </c>
      <c r="E905" s="1" t="s">
        <v>192</v>
      </c>
      <c r="F905" s="1"/>
      <c r="G905" s="1"/>
      <c r="H905" s="1"/>
      <c r="I905" s="1"/>
      <c r="J905" s="1" t="n">
        <v>1732.7</v>
      </c>
      <c r="K905" s="1" t="n">
        <v>1620.9</v>
      </c>
      <c r="L905" s="33"/>
      <c r="M905" s="1"/>
      <c r="N905" s="1"/>
      <c r="O905" s="1"/>
      <c r="P905" s="1"/>
      <c r="Q905" s="1"/>
      <c r="R905" s="1"/>
      <c r="S905" s="1"/>
      <c r="T905" s="1"/>
      <c r="U905" s="1"/>
      <c r="V905" s="1" t="n">
        <v>1732.7</v>
      </c>
      <c r="W905" s="1" t="n">
        <v>1620.9</v>
      </c>
    </row>
    <row r="906" customFormat="false" ht="15" hidden="false" customHeight="false" outlineLevel="0" collapsed="false">
      <c r="A906" s="1" t="n">
        <v>905</v>
      </c>
      <c r="B906" s="31" t="s">
        <v>2022</v>
      </c>
      <c r="C906" s="1" t="s">
        <v>32</v>
      </c>
      <c r="D906" s="1" t="s">
        <v>187</v>
      </c>
      <c r="E906" s="1" t="s">
        <v>199</v>
      </c>
      <c r="F906" s="1"/>
      <c r="G906" s="1"/>
      <c r="H906" s="1"/>
      <c r="I906" s="1"/>
      <c r="J906" s="1" t="n">
        <v>1591.1</v>
      </c>
      <c r="K906" s="1" t="n">
        <v>1487.5</v>
      </c>
      <c r="L906" s="33"/>
      <c r="M906" s="1"/>
      <c r="N906" s="1"/>
      <c r="O906" s="1"/>
      <c r="P906" s="1"/>
      <c r="Q906" s="1"/>
      <c r="R906" s="1"/>
      <c r="S906" s="1"/>
      <c r="T906" s="1"/>
      <c r="U906" s="1"/>
      <c r="V906" s="1" t="n">
        <v>1591.1</v>
      </c>
      <c r="W906" s="1" t="n">
        <v>1487.5</v>
      </c>
    </row>
    <row r="907" customFormat="false" ht="15" hidden="false" customHeight="false" outlineLevel="0" collapsed="false">
      <c r="A907" s="1" t="n">
        <v>906</v>
      </c>
      <c r="B907" s="31" t="s">
        <v>2022</v>
      </c>
      <c r="C907" s="1" t="s">
        <v>32</v>
      </c>
      <c r="D907" s="1" t="s">
        <v>197</v>
      </c>
      <c r="E907" s="1" t="s">
        <v>198</v>
      </c>
      <c r="F907" s="1"/>
      <c r="G907" s="1"/>
      <c r="H907" s="1"/>
      <c r="I907" s="1"/>
      <c r="J907" s="1" t="n">
        <v>1535.5</v>
      </c>
      <c r="K907" s="1" t="n">
        <v>1515.2</v>
      </c>
      <c r="L907" s="33"/>
      <c r="M907" s="1"/>
      <c r="N907" s="1"/>
      <c r="O907" s="1"/>
      <c r="P907" s="1"/>
      <c r="Q907" s="1"/>
      <c r="R907" s="1"/>
      <c r="S907" s="1"/>
      <c r="T907" s="1"/>
      <c r="U907" s="1"/>
      <c r="V907" s="1" t="n">
        <v>1535.5</v>
      </c>
      <c r="W907" s="1" t="n">
        <v>1515.2</v>
      </c>
    </row>
    <row r="908" customFormat="false" ht="15" hidden="false" customHeight="false" outlineLevel="0" collapsed="false">
      <c r="A908" s="1" t="n">
        <v>907</v>
      </c>
      <c r="B908" s="31" t="s">
        <v>2023</v>
      </c>
      <c r="C908" s="1" t="s">
        <v>29</v>
      </c>
      <c r="D908" s="1" t="s">
        <v>126</v>
      </c>
      <c r="E908" s="1" t="s">
        <v>130</v>
      </c>
      <c r="F908" s="1"/>
      <c r="G908" s="1"/>
      <c r="H908" s="1"/>
      <c r="I908" s="1"/>
      <c r="J908" s="1" t="n">
        <v>1566.6</v>
      </c>
      <c r="K908" s="1" t="n">
        <v>1746.3</v>
      </c>
      <c r="L908" s="33"/>
      <c r="M908" s="1"/>
      <c r="N908" s="1"/>
      <c r="O908" s="1"/>
      <c r="P908" s="1"/>
      <c r="Q908" s="1"/>
      <c r="R908" s="1"/>
      <c r="S908" s="1"/>
      <c r="T908" s="1"/>
      <c r="U908" s="1"/>
      <c r="V908" s="1" t="n">
        <v>1566.6</v>
      </c>
      <c r="W908" s="1" t="n">
        <v>1746.3</v>
      </c>
    </row>
    <row r="909" customFormat="false" ht="15" hidden="false" customHeight="false" outlineLevel="0" collapsed="false">
      <c r="A909" s="1" t="n">
        <v>908</v>
      </c>
      <c r="B909" s="31" t="s">
        <v>2023</v>
      </c>
      <c r="C909" s="1" t="s">
        <v>29</v>
      </c>
      <c r="D909" s="1" t="s">
        <v>202</v>
      </c>
      <c r="E909" s="1" t="s">
        <v>153</v>
      </c>
      <c r="F909" s="1"/>
      <c r="G909" s="1"/>
      <c r="H909" s="1"/>
      <c r="I909" s="1"/>
      <c r="J909" s="1" t="n">
        <v>1482.9</v>
      </c>
      <c r="K909" s="1" t="n">
        <v>1686.3</v>
      </c>
      <c r="L909" s="33"/>
      <c r="M909" s="1"/>
      <c r="N909" s="1"/>
      <c r="O909" s="1"/>
      <c r="P909" s="1"/>
      <c r="Q909" s="1"/>
      <c r="R909" s="1"/>
      <c r="S909" s="1"/>
      <c r="T909" s="1"/>
      <c r="U909" s="1"/>
      <c r="V909" s="1" t="n">
        <v>1482.9</v>
      </c>
      <c r="W909" s="1" t="n">
        <v>1686.3</v>
      </c>
    </row>
    <row r="910" customFormat="false" ht="15" hidden="false" customHeight="false" outlineLevel="0" collapsed="false">
      <c r="A910" s="1" t="n">
        <v>909</v>
      </c>
      <c r="B910" s="31" t="s">
        <v>2023</v>
      </c>
      <c r="C910" s="1" t="s">
        <v>29</v>
      </c>
      <c r="D910" s="1" t="s">
        <v>121</v>
      </c>
      <c r="E910" s="1" t="s">
        <v>23</v>
      </c>
      <c r="F910" s="1"/>
      <c r="G910" s="1"/>
      <c r="H910" s="1"/>
      <c r="I910" s="1"/>
      <c r="J910" s="1" t="n">
        <v>1562.5</v>
      </c>
      <c r="K910" s="1" t="n">
        <v>1722.1</v>
      </c>
      <c r="L910" s="33"/>
      <c r="M910" s="1"/>
      <c r="N910" s="1"/>
      <c r="O910" s="1"/>
      <c r="P910" s="1"/>
      <c r="Q910" s="1"/>
      <c r="R910" s="1"/>
      <c r="S910" s="1"/>
      <c r="T910" s="1"/>
      <c r="U910" s="1"/>
      <c r="V910" s="1" t="n">
        <v>1562.5</v>
      </c>
      <c r="W910" s="1" t="n">
        <v>1722.1</v>
      </c>
    </row>
    <row r="911" customFormat="false" ht="15" hidden="false" customHeight="false" outlineLevel="0" collapsed="false">
      <c r="A911" s="1" t="n">
        <v>910</v>
      </c>
      <c r="B911" s="31" t="s">
        <v>2023</v>
      </c>
      <c r="C911" s="1" t="s">
        <v>29</v>
      </c>
      <c r="D911" s="1" t="s">
        <v>207</v>
      </c>
      <c r="E911" s="1" t="s">
        <v>122</v>
      </c>
      <c r="F911" s="1"/>
      <c r="G911" s="1"/>
      <c r="H911" s="1"/>
      <c r="I911" s="1"/>
      <c r="J911" s="1" t="n">
        <v>1461.1</v>
      </c>
      <c r="K911" s="1" t="n">
        <v>1580.7</v>
      </c>
      <c r="L911" s="33"/>
      <c r="M911" s="1"/>
      <c r="N911" s="1"/>
      <c r="O911" s="1"/>
      <c r="P911" s="1"/>
      <c r="Q911" s="1"/>
      <c r="R911" s="1"/>
      <c r="S911" s="1"/>
      <c r="T911" s="1"/>
      <c r="U911" s="1"/>
      <c r="V911" s="1" t="n">
        <v>1461.1</v>
      </c>
      <c r="W911" s="1" t="n">
        <v>1580.7</v>
      </c>
    </row>
    <row r="912" customFormat="false" ht="15" hidden="false" customHeight="false" outlineLevel="0" collapsed="false">
      <c r="A912" s="1" t="n">
        <v>911</v>
      </c>
      <c r="B912" s="31" t="s">
        <v>2023</v>
      </c>
      <c r="C912" s="1" t="s">
        <v>29</v>
      </c>
      <c r="D912" s="1" t="s">
        <v>162</v>
      </c>
      <c r="E912" s="1" t="s">
        <v>152</v>
      </c>
      <c r="F912" s="1"/>
      <c r="G912" s="1"/>
      <c r="H912" s="1"/>
      <c r="I912" s="1"/>
      <c r="J912" s="1" t="n">
        <v>1676.6</v>
      </c>
      <c r="K912" s="1" t="n">
        <v>1600.3</v>
      </c>
      <c r="L912" s="33"/>
      <c r="M912" s="1"/>
      <c r="N912" s="1"/>
      <c r="O912" s="1"/>
      <c r="P912" s="1"/>
      <c r="Q912" s="1"/>
      <c r="R912" s="1"/>
      <c r="S912" s="1"/>
      <c r="T912" s="1"/>
      <c r="U912" s="1"/>
      <c r="V912" s="1" t="n">
        <v>1676.6</v>
      </c>
      <c r="W912" s="1" t="n">
        <v>1600.3</v>
      </c>
    </row>
    <row r="913" customFormat="false" ht="15" hidden="false" customHeight="false" outlineLevel="0" collapsed="false">
      <c r="A913" s="1" t="n">
        <v>912</v>
      </c>
      <c r="B913" s="31" t="s">
        <v>2023</v>
      </c>
      <c r="C913" s="1" t="s">
        <v>29</v>
      </c>
      <c r="D913" s="1" t="s">
        <v>129</v>
      </c>
      <c r="E913" s="1" t="s">
        <v>127</v>
      </c>
      <c r="F913" s="1"/>
      <c r="G913" s="1"/>
      <c r="H913" s="1"/>
      <c r="I913" s="1"/>
      <c r="J913" s="1" t="n">
        <v>1663.3</v>
      </c>
      <c r="K913" s="1" t="n">
        <v>1653.9</v>
      </c>
      <c r="L913" s="33"/>
      <c r="M913" s="1"/>
      <c r="N913" s="1"/>
      <c r="O913" s="1"/>
      <c r="P913" s="1"/>
      <c r="Q913" s="1"/>
      <c r="R913" s="1"/>
      <c r="S913" s="1"/>
      <c r="T913" s="1"/>
      <c r="U913" s="1"/>
      <c r="V913" s="1" t="n">
        <v>1663.3</v>
      </c>
      <c r="W913" s="1" t="n">
        <v>1653.9</v>
      </c>
    </row>
    <row r="914" customFormat="false" ht="15" hidden="false" customHeight="false" outlineLevel="0" collapsed="false">
      <c r="A914" s="1" t="n">
        <v>913</v>
      </c>
      <c r="B914" s="31" t="s">
        <v>2023</v>
      </c>
      <c r="C914" s="1" t="s">
        <v>29</v>
      </c>
      <c r="D914" s="1" t="s">
        <v>180</v>
      </c>
      <c r="E914" s="1" t="s">
        <v>137</v>
      </c>
      <c r="F914" s="1"/>
      <c r="G914" s="1"/>
      <c r="H914" s="1"/>
      <c r="I914" s="1"/>
      <c r="J914" s="1" t="n">
        <v>1594.7</v>
      </c>
      <c r="K914" s="1" t="n">
        <v>1529.1</v>
      </c>
      <c r="L914" s="33"/>
      <c r="M914" s="1"/>
      <c r="N914" s="1"/>
      <c r="O914" s="1"/>
      <c r="P914" s="1"/>
      <c r="Q914" s="1"/>
      <c r="R914" s="1"/>
      <c r="S914" s="1"/>
      <c r="T914" s="1"/>
      <c r="U914" s="1"/>
      <c r="V914" s="1" t="n">
        <v>1594.7</v>
      </c>
      <c r="W914" s="1" t="n">
        <v>1529.1</v>
      </c>
    </row>
    <row r="915" customFormat="false" ht="15" hidden="false" customHeight="false" outlineLevel="0" collapsed="false">
      <c r="A915" s="1" t="n">
        <v>914</v>
      </c>
      <c r="B915" s="31" t="s">
        <v>2023</v>
      </c>
      <c r="C915" s="1" t="s">
        <v>29</v>
      </c>
      <c r="D915" s="1" t="s">
        <v>138</v>
      </c>
      <c r="E915" s="1" t="s">
        <v>128</v>
      </c>
      <c r="F915" s="1"/>
      <c r="G915" s="1"/>
      <c r="H915" s="1"/>
      <c r="I915" s="1"/>
      <c r="J915" s="1" t="n">
        <v>1645.6</v>
      </c>
      <c r="K915" s="1" t="n">
        <v>1623.4</v>
      </c>
      <c r="L915" s="33"/>
      <c r="M915" s="1"/>
      <c r="N915" s="1"/>
      <c r="O915" s="1"/>
      <c r="P915" s="1"/>
      <c r="Q915" s="1"/>
      <c r="R915" s="1"/>
      <c r="S915" s="1"/>
      <c r="T915" s="1"/>
      <c r="U915" s="1"/>
      <c r="V915" s="1" t="n">
        <v>1645.6</v>
      </c>
      <c r="W915" s="1" t="n">
        <v>1623.4</v>
      </c>
    </row>
    <row r="916" customFormat="false" ht="15" hidden="false" customHeight="false" outlineLevel="0" collapsed="false">
      <c r="A916" s="1" t="n">
        <v>915</v>
      </c>
      <c r="B916" s="31" t="s">
        <v>2023</v>
      </c>
      <c r="C916" s="1" t="s">
        <v>29</v>
      </c>
      <c r="D916" s="1" t="s">
        <v>131</v>
      </c>
      <c r="E916" s="1" t="s">
        <v>132</v>
      </c>
      <c r="F916" s="1"/>
      <c r="G916" s="1"/>
      <c r="H916" s="1"/>
      <c r="I916" s="1"/>
      <c r="J916" s="1" t="n">
        <v>1518.3</v>
      </c>
      <c r="K916" s="1" t="n">
        <v>1647.5</v>
      </c>
      <c r="L916" s="33"/>
      <c r="M916" s="1"/>
      <c r="N916" s="1"/>
      <c r="O916" s="1"/>
      <c r="P916" s="1"/>
      <c r="Q916" s="1"/>
      <c r="R916" s="1"/>
      <c r="S916" s="1"/>
      <c r="T916" s="1"/>
      <c r="U916" s="1"/>
      <c r="V916" s="1" t="n">
        <v>1518.3</v>
      </c>
      <c r="W916" s="1" t="n">
        <v>1647.5</v>
      </c>
    </row>
    <row r="917" customFormat="false" ht="15" hidden="false" customHeight="false" outlineLevel="0" collapsed="false">
      <c r="A917" s="1" t="n">
        <v>916</v>
      </c>
      <c r="B917" s="31" t="s">
        <v>2023</v>
      </c>
      <c r="C917" s="1" t="s">
        <v>29</v>
      </c>
      <c r="D917" s="1" t="s">
        <v>21</v>
      </c>
      <c r="E917" s="1" t="s">
        <v>201</v>
      </c>
      <c r="F917" s="1"/>
      <c r="G917" s="1"/>
      <c r="H917" s="1"/>
      <c r="I917" s="1"/>
      <c r="J917" s="1" t="n">
        <v>1732.5</v>
      </c>
      <c r="K917" s="1" t="n">
        <v>1410.7</v>
      </c>
      <c r="L917" s="33"/>
      <c r="M917" s="1"/>
      <c r="N917" s="1"/>
      <c r="O917" s="1"/>
      <c r="P917" s="1"/>
      <c r="Q917" s="1"/>
      <c r="R917" s="1"/>
      <c r="S917" s="1"/>
      <c r="T917" s="1"/>
      <c r="U917" s="1"/>
      <c r="V917" s="1" t="n">
        <v>1732.5</v>
      </c>
      <c r="W917" s="1" t="n">
        <v>1410.7</v>
      </c>
    </row>
    <row r="918" customFormat="false" ht="15" hidden="false" customHeight="false" outlineLevel="0" collapsed="false">
      <c r="A918" s="1" t="n">
        <v>917</v>
      </c>
      <c r="B918" s="31" t="s">
        <v>2024</v>
      </c>
      <c r="C918" s="1" t="s">
        <v>32</v>
      </c>
      <c r="D918" s="1" t="s">
        <v>185</v>
      </c>
      <c r="E918" s="1" t="s">
        <v>15</v>
      </c>
      <c r="F918" s="1"/>
      <c r="G918" s="1"/>
      <c r="H918" s="1"/>
      <c r="I918" s="1"/>
      <c r="J918" s="1" t="n">
        <v>1629</v>
      </c>
      <c r="K918" s="1" t="n">
        <v>1873.2</v>
      </c>
      <c r="L918" s="33"/>
      <c r="M918" s="1"/>
      <c r="N918" s="1"/>
      <c r="O918" s="1"/>
      <c r="P918" s="1"/>
      <c r="Q918" s="1"/>
      <c r="R918" s="1"/>
      <c r="S918" s="1"/>
      <c r="T918" s="1"/>
      <c r="U918" s="1"/>
      <c r="V918" s="1" t="n">
        <v>1629</v>
      </c>
      <c r="W918" s="1" t="n">
        <v>1873.2</v>
      </c>
    </row>
    <row r="919" customFormat="false" ht="15" hidden="false" customHeight="false" outlineLevel="0" collapsed="false">
      <c r="A919" s="1" t="n">
        <v>918</v>
      </c>
      <c r="B919" s="31" t="s">
        <v>2024</v>
      </c>
      <c r="C919" s="1" t="s">
        <v>32</v>
      </c>
      <c r="D919" s="1" t="s">
        <v>211</v>
      </c>
      <c r="E919" s="1" t="s">
        <v>187</v>
      </c>
      <c r="F919" s="1"/>
      <c r="G919" s="1"/>
      <c r="H919" s="1"/>
      <c r="I919" s="1"/>
      <c r="J919" s="1" t="n">
        <v>1489</v>
      </c>
      <c r="K919" s="1" t="n">
        <v>1591.1</v>
      </c>
      <c r="L919" s="33"/>
      <c r="M919" s="1"/>
      <c r="N919" s="1"/>
      <c r="O919" s="1"/>
      <c r="P919" s="1"/>
      <c r="Q919" s="1"/>
      <c r="R919" s="1"/>
      <c r="S919" s="1"/>
      <c r="T919" s="1"/>
      <c r="U919" s="1"/>
      <c r="V919" s="1" t="n">
        <v>1489</v>
      </c>
      <c r="W919" s="1" t="n">
        <v>1591.1</v>
      </c>
    </row>
    <row r="920" customFormat="false" ht="15" hidden="false" customHeight="false" outlineLevel="0" collapsed="false">
      <c r="A920" s="1" t="n">
        <v>919</v>
      </c>
      <c r="B920" s="31" t="s">
        <v>2024</v>
      </c>
      <c r="C920" s="1" t="s">
        <v>32</v>
      </c>
      <c r="D920" s="1" t="s">
        <v>197</v>
      </c>
      <c r="E920" s="1" t="s">
        <v>199</v>
      </c>
      <c r="F920" s="1"/>
      <c r="G920" s="1"/>
      <c r="H920" s="1"/>
      <c r="I920" s="1"/>
      <c r="J920" s="1" t="n">
        <v>1535.5</v>
      </c>
      <c r="K920" s="1" t="n">
        <v>1487.5</v>
      </c>
      <c r="L920" s="33"/>
      <c r="M920" s="1"/>
      <c r="N920" s="1"/>
      <c r="O920" s="1"/>
      <c r="P920" s="1"/>
      <c r="Q920" s="1"/>
      <c r="R920" s="1"/>
      <c r="S920" s="1"/>
      <c r="T920" s="1"/>
      <c r="U920" s="1"/>
      <c r="V920" s="1" t="n">
        <v>1535.5</v>
      </c>
      <c r="W920" s="1" t="n">
        <v>1487.5</v>
      </c>
    </row>
    <row r="921" customFormat="false" ht="15" hidden="false" customHeight="false" outlineLevel="0" collapsed="false">
      <c r="A921" s="1" t="n">
        <v>920</v>
      </c>
      <c r="B921" s="31" t="s">
        <v>2024</v>
      </c>
      <c r="C921" s="1" t="s">
        <v>32</v>
      </c>
      <c r="D921" s="1" t="s">
        <v>192</v>
      </c>
      <c r="E921" s="1" t="s">
        <v>196</v>
      </c>
      <c r="F921" s="1"/>
      <c r="G921" s="1"/>
      <c r="H921" s="1"/>
      <c r="I921" s="1"/>
      <c r="J921" s="1" t="n">
        <v>1620.9</v>
      </c>
      <c r="K921" s="1" t="n">
        <v>1656.4</v>
      </c>
      <c r="L921" s="33"/>
      <c r="M921" s="1"/>
      <c r="N921" s="1"/>
      <c r="O921" s="1"/>
      <c r="P921" s="1"/>
      <c r="Q921" s="1"/>
      <c r="R921" s="1"/>
      <c r="S921" s="1"/>
      <c r="T921" s="1"/>
      <c r="U921" s="1"/>
      <c r="V921" s="1" t="n">
        <v>1620.9</v>
      </c>
      <c r="W921" s="1" t="n">
        <v>1656.4</v>
      </c>
    </row>
    <row r="922" customFormat="false" ht="15" hidden="false" customHeight="false" outlineLevel="0" collapsed="false">
      <c r="A922" s="1" t="n">
        <v>921</v>
      </c>
      <c r="B922" s="31" t="s">
        <v>2024</v>
      </c>
      <c r="C922" s="1" t="s">
        <v>32</v>
      </c>
      <c r="D922" s="1" t="s">
        <v>193</v>
      </c>
      <c r="E922" s="1" t="s">
        <v>184</v>
      </c>
      <c r="F922" s="1"/>
      <c r="G922" s="1"/>
      <c r="H922" s="1"/>
      <c r="I922" s="1"/>
      <c r="J922" s="1" t="n">
        <v>1529.4</v>
      </c>
      <c r="K922" s="1" t="n">
        <v>1696</v>
      </c>
      <c r="L922" s="33"/>
      <c r="M922" s="1"/>
      <c r="N922" s="1"/>
      <c r="O922" s="1"/>
      <c r="P922" s="1"/>
      <c r="Q922" s="1"/>
      <c r="R922" s="1"/>
      <c r="S922" s="1"/>
      <c r="T922" s="1"/>
      <c r="U922" s="1"/>
      <c r="V922" s="1" t="n">
        <v>1529.4</v>
      </c>
      <c r="W922" s="1" t="n">
        <v>1696</v>
      </c>
    </row>
    <row r="923" customFormat="false" ht="15" hidden="false" customHeight="false" outlineLevel="0" collapsed="false">
      <c r="A923" s="1" t="n">
        <v>922</v>
      </c>
      <c r="B923" s="31" t="s">
        <v>2024</v>
      </c>
      <c r="C923" s="1" t="s">
        <v>32</v>
      </c>
      <c r="D923" s="1" t="s">
        <v>195</v>
      </c>
      <c r="E923" s="1" t="s">
        <v>198</v>
      </c>
      <c r="F923" s="1"/>
      <c r="G923" s="1"/>
      <c r="H923" s="1"/>
      <c r="I923" s="1"/>
      <c r="J923" s="1" t="n">
        <v>1732.7</v>
      </c>
      <c r="K923" s="1" t="n">
        <v>1515.2</v>
      </c>
      <c r="L923" s="33"/>
      <c r="M923" s="1"/>
      <c r="N923" s="1"/>
      <c r="O923" s="1"/>
      <c r="P923" s="1"/>
      <c r="Q923" s="1"/>
      <c r="R923" s="1"/>
      <c r="S923" s="1"/>
      <c r="T923" s="1"/>
      <c r="U923" s="1"/>
      <c r="V923" s="1" t="n">
        <v>1732.7</v>
      </c>
      <c r="W923" s="1" t="n">
        <v>1515.2</v>
      </c>
    </row>
    <row r="924" customFormat="false" ht="15" hidden="false" customHeight="false" outlineLevel="0" collapsed="false">
      <c r="A924" s="1" t="n">
        <v>923</v>
      </c>
      <c r="B924" s="31" t="s">
        <v>2024</v>
      </c>
      <c r="C924" s="1" t="s">
        <v>32</v>
      </c>
      <c r="D924" s="1" t="s">
        <v>190</v>
      </c>
      <c r="E924" s="1" t="s">
        <v>188</v>
      </c>
      <c r="F924" s="1"/>
      <c r="G924" s="1"/>
      <c r="H924" s="1"/>
      <c r="I924" s="1"/>
      <c r="J924" s="1" t="n">
        <v>1611.9</v>
      </c>
      <c r="K924" s="1" t="n">
        <v>1549.2</v>
      </c>
      <c r="L924" s="33"/>
      <c r="M924" s="1"/>
      <c r="N924" s="1"/>
      <c r="O924" s="1"/>
      <c r="P924" s="1"/>
      <c r="Q924" s="1"/>
      <c r="R924" s="1"/>
      <c r="S924" s="1"/>
      <c r="T924" s="1"/>
      <c r="U924" s="1"/>
      <c r="V924" s="1" t="n">
        <v>1611.9</v>
      </c>
      <c r="W924" s="1" t="n">
        <v>1549.2</v>
      </c>
    </row>
    <row r="925" customFormat="false" ht="15" hidden="false" customHeight="false" outlineLevel="0" collapsed="false">
      <c r="A925" s="1" t="n">
        <v>924</v>
      </c>
      <c r="B925" s="31" t="s">
        <v>2024</v>
      </c>
      <c r="C925" s="1" t="s">
        <v>32</v>
      </c>
      <c r="D925" s="1" t="s">
        <v>191</v>
      </c>
      <c r="E925" s="1" t="s">
        <v>189</v>
      </c>
      <c r="F925" s="1"/>
      <c r="G925" s="1"/>
      <c r="H925" s="1"/>
      <c r="I925" s="1"/>
      <c r="J925" s="1" t="n">
        <v>1541</v>
      </c>
      <c r="K925" s="1" t="n">
        <v>1614</v>
      </c>
      <c r="L925" s="33"/>
      <c r="M925" s="1"/>
      <c r="N925" s="1"/>
      <c r="O925" s="1"/>
      <c r="P925" s="1"/>
      <c r="Q925" s="1"/>
      <c r="R925" s="1"/>
      <c r="S925" s="1"/>
      <c r="T925" s="1"/>
      <c r="U925" s="1"/>
      <c r="V925" s="1" t="n">
        <v>1541</v>
      </c>
      <c r="W925" s="1" t="n">
        <v>1614</v>
      </c>
    </row>
    <row r="926" customFormat="false" ht="15" hidden="false" customHeight="false" outlineLevel="0" collapsed="false">
      <c r="A926" s="1" t="n">
        <v>925</v>
      </c>
      <c r="B926" s="31" t="s">
        <v>2024</v>
      </c>
      <c r="C926" s="1" t="s">
        <v>32</v>
      </c>
      <c r="D926" s="1" t="s">
        <v>212</v>
      </c>
      <c r="E926" s="1" t="s">
        <v>183</v>
      </c>
      <c r="F926" s="1"/>
      <c r="G926" s="1"/>
      <c r="H926" s="1"/>
      <c r="I926" s="1"/>
      <c r="J926" s="1" t="n">
        <v>1416.3</v>
      </c>
      <c r="K926" s="1" t="n">
        <v>1513.1</v>
      </c>
      <c r="L926" s="33"/>
      <c r="M926" s="1"/>
      <c r="N926" s="1"/>
      <c r="O926" s="1"/>
      <c r="P926" s="1"/>
      <c r="Q926" s="1"/>
      <c r="R926" s="1"/>
      <c r="S926" s="1"/>
      <c r="T926" s="1"/>
      <c r="U926" s="1"/>
      <c r="V926" s="1" t="n">
        <v>1416.3</v>
      </c>
      <c r="W926" s="1" t="n">
        <v>1513.1</v>
      </c>
    </row>
    <row r="927" customFormat="false" ht="15" hidden="false" customHeight="false" outlineLevel="0" collapsed="false">
      <c r="A927" s="1" t="n">
        <v>926</v>
      </c>
      <c r="B927" s="31" t="s">
        <v>2025</v>
      </c>
      <c r="C927" s="1" t="s">
        <v>31</v>
      </c>
      <c r="D927" s="1" t="s">
        <v>213</v>
      </c>
      <c r="E927" s="1" t="s">
        <v>24</v>
      </c>
      <c r="F927" s="1"/>
      <c r="G927" s="1"/>
      <c r="H927" s="1"/>
      <c r="I927" s="1"/>
      <c r="J927" s="1" t="n">
        <v>1404</v>
      </c>
      <c r="K927" s="1" t="n">
        <v>1719.1</v>
      </c>
      <c r="L927" s="33"/>
      <c r="M927" s="1"/>
      <c r="N927" s="1"/>
      <c r="O927" s="1"/>
      <c r="P927" s="1"/>
      <c r="Q927" s="1"/>
      <c r="R927" s="1"/>
      <c r="S927" s="1"/>
      <c r="T927" s="1"/>
      <c r="U927" s="1"/>
      <c r="V927" s="1" t="n">
        <v>1404</v>
      </c>
      <c r="W927" s="1" t="n">
        <v>1719.1</v>
      </c>
    </row>
    <row r="928" customFormat="false" ht="15" hidden="false" customHeight="false" outlineLevel="0" collapsed="false">
      <c r="A928" s="1" t="n">
        <v>927</v>
      </c>
      <c r="B928" s="31" t="s">
        <v>2025</v>
      </c>
      <c r="C928" s="1" t="s">
        <v>31</v>
      </c>
      <c r="D928" s="1" t="s">
        <v>145</v>
      </c>
      <c r="E928" s="1" t="s">
        <v>174</v>
      </c>
      <c r="F928" s="1"/>
      <c r="G928" s="1"/>
      <c r="H928" s="1"/>
      <c r="I928" s="1"/>
      <c r="J928" s="1" t="n">
        <v>1691.6</v>
      </c>
      <c r="K928" s="1" t="n">
        <v>1501.9</v>
      </c>
      <c r="L928" s="33"/>
      <c r="M928" s="1"/>
      <c r="N928" s="1"/>
      <c r="O928" s="1"/>
      <c r="P928" s="1"/>
      <c r="Q928" s="1"/>
      <c r="R928" s="1"/>
      <c r="S928" s="1"/>
      <c r="T928" s="1"/>
      <c r="U928" s="1"/>
      <c r="V928" s="1" t="n">
        <v>1691.6</v>
      </c>
      <c r="W928" s="1" t="n">
        <v>1501.9</v>
      </c>
    </row>
    <row r="929" customFormat="false" ht="15" hidden="false" customHeight="false" outlineLevel="0" collapsed="false">
      <c r="A929" s="1" t="n">
        <v>928</v>
      </c>
      <c r="B929" s="31" t="s">
        <v>2025</v>
      </c>
      <c r="C929" s="1" t="s">
        <v>31</v>
      </c>
      <c r="D929" s="1" t="s">
        <v>139</v>
      </c>
      <c r="E929" s="1" t="s">
        <v>136</v>
      </c>
      <c r="F929" s="1"/>
      <c r="G929" s="1"/>
      <c r="H929" s="1"/>
      <c r="I929" s="1"/>
      <c r="J929" s="1" t="n">
        <v>1514.3</v>
      </c>
      <c r="K929" s="1" t="n">
        <v>1522.3</v>
      </c>
      <c r="L929" s="33"/>
      <c r="M929" s="1"/>
      <c r="N929" s="1"/>
      <c r="O929" s="1"/>
      <c r="P929" s="1"/>
      <c r="Q929" s="1"/>
      <c r="R929" s="1"/>
      <c r="S929" s="1"/>
      <c r="T929" s="1"/>
      <c r="U929" s="1"/>
      <c r="V929" s="1" t="n">
        <v>1514.3</v>
      </c>
      <c r="W929" s="1" t="n">
        <v>1522.3</v>
      </c>
    </row>
    <row r="930" customFormat="false" ht="15" hidden="false" customHeight="false" outlineLevel="0" collapsed="false">
      <c r="A930" s="1" t="n">
        <v>929</v>
      </c>
      <c r="B930" s="31" t="s">
        <v>2025</v>
      </c>
      <c r="C930" s="1" t="s">
        <v>30</v>
      </c>
      <c r="D930" s="1" t="s">
        <v>208</v>
      </c>
      <c r="E930" s="1" t="s">
        <v>124</v>
      </c>
      <c r="F930" s="1"/>
      <c r="G930" s="1"/>
      <c r="H930" s="1"/>
      <c r="I930" s="1"/>
      <c r="J930" s="1" t="n">
        <v>1474.1</v>
      </c>
      <c r="K930" s="1" t="n">
        <v>1555.1</v>
      </c>
      <c r="L930" s="33"/>
      <c r="M930" s="1"/>
      <c r="N930" s="1"/>
      <c r="O930" s="1"/>
      <c r="P930" s="1"/>
      <c r="Q930" s="1"/>
      <c r="R930" s="1"/>
      <c r="S930" s="1"/>
      <c r="T930" s="1"/>
      <c r="U930" s="1"/>
      <c r="V930" s="1" t="n">
        <v>1474.1</v>
      </c>
      <c r="W930" s="1" t="n">
        <v>1555.1</v>
      </c>
    </row>
    <row r="931" customFormat="false" ht="15" hidden="false" customHeight="false" outlineLevel="0" collapsed="false">
      <c r="A931" s="1" t="n">
        <v>930</v>
      </c>
      <c r="B931" s="31" t="s">
        <v>2025</v>
      </c>
      <c r="C931" s="1" t="s">
        <v>31</v>
      </c>
      <c r="D931" s="1" t="s">
        <v>22</v>
      </c>
      <c r="E931" s="1" t="s">
        <v>209</v>
      </c>
      <c r="F931" s="1"/>
      <c r="G931" s="1"/>
      <c r="H931" s="1"/>
      <c r="I931" s="1"/>
      <c r="J931" s="1" t="n">
        <v>1733.4</v>
      </c>
      <c r="K931" s="1" t="n">
        <v>1462.6</v>
      </c>
      <c r="L931" s="33"/>
      <c r="M931" s="1"/>
      <c r="N931" s="1"/>
      <c r="O931" s="1"/>
      <c r="P931" s="1"/>
      <c r="Q931" s="1"/>
      <c r="R931" s="1"/>
      <c r="S931" s="1"/>
      <c r="T931" s="1"/>
      <c r="U931" s="1"/>
      <c r="V931" s="1" t="n">
        <v>1733.4</v>
      </c>
      <c r="W931" s="1" t="n">
        <v>1462.6</v>
      </c>
    </row>
    <row r="932" customFormat="false" ht="15" hidden="false" customHeight="false" outlineLevel="0" collapsed="false">
      <c r="A932" s="1" t="n">
        <v>931</v>
      </c>
      <c r="B932" s="31" t="s">
        <v>2025</v>
      </c>
      <c r="C932" s="1" t="s">
        <v>31</v>
      </c>
      <c r="D932" s="1" t="s">
        <v>146</v>
      </c>
      <c r="E932" s="1" t="s">
        <v>20</v>
      </c>
      <c r="F932" s="1"/>
      <c r="G932" s="1"/>
      <c r="H932" s="1"/>
      <c r="I932" s="1"/>
      <c r="J932" s="1" t="n">
        <v>1548.6</v>
      </c>
      <c r="K932" s="1" t="n">
        <v>1733.7</v>
      </c>
      <c r="L932" s="33"/>
      <c r="M932" s="1"/>
      <c r="N932" s="1"/>
      <c r="O932" s="1"/>
      <c r="P932" s="1"/>
      <c r="Q932" s="1"/>
      <c r="R932" s="1"/>
      <c r="S932" s="1"/>
      <c r="T932" s="1"/>
      <c r="U932" s="1"/>
      <c r="V932" s="1" t="n">
        <v>1548.6</v>
      </c>
      <c r="W932" s="1" t="n">
        <v>1733.7</v>
      </c>
    </row>
    <row r="933" customFormat="false" ht="15" hidden="false" customHeight="false" outlineLevel="0" collapsed="false">
      <c r="A933" s="1" t="n">
        <v>932</v>
      </c>
      <c r="B933" s="31" t="s">
        <v>2025</v>
      </c>
      <c r="C933" s="1" t="s">
        <v>30</v>
      </c>
      <c r="D933" s="1" t="s">
        <v>118</v>
      </c>
      <c r="E933" s="1" t="s">
        <v>167</v>
      </c>
      <c r="F933" s="1"/>
      <c r="G933" s="1"/>
      <c r="H933" s="1"/>
      <c r="I933" s="1"/>
      <c r="J933" s="1" t="n">
        <v>1559.9</v>
      </c>
      <c r="K933" s="1" t="n">
        <v>1556.6</v>
      </c>
      <c r="L933" s="33"/>
      <c r="M933" s="1"/>
      <c r="N933" s="1"/>
      <c r="O933" s="1"/>
      <c r="P933" s="1"/>
      <c r="Q933" s="1"/>
      <c r="R933" s="1"/>
      <c r="S933" s="1"/>
      <c r="T933" s="1"/>
      <c r="U933" s="1"/>
      <c r="V933" s="1" t="n">
        <v>1559.9</v>
      </c>
      <c r="W933" s="1" t="n">
        <v>1556.6</v>
      </c>
    </row>
    <row r="934" customFormat="false" ht="15" hidden="false" customHeight="false" outlineLevel="0" collapsed="false">
      <c r="A934" s="1" t="n">
        <v>933</v>
      </c>
      <c r="B934" s="31" t="s">
        <v>2025</v>
      </c>
      <c r="C934" s="1" t="s">
        <v>31</v>
      </c>
      <c r="D934" s="1" t="s">
        <v>165</v>
      </c>
      <c r="E934" s="1" t="s">
        <v>19</v>
      </c>
      <c r="F934" s="1"/>
      <c r="G934" s="1"/>
      <c r="H934" s="1"/>
      <c r="I934" s="1"/>
      <c r="J934" s="1" t="n">
        <v>1515.1</v>
      </c>
      <c r="K934" s="1" t="n">
        <v>1733.9</v>
      </c>
      <c r="L934" s="33"/>
      <c r="M934" s="1"/>
      <c r="N934" s="1"/>
      <c r="O934" s="1"/>
      <c r="P934" s="1"/>
      <c r="Q934" s="1"/>
      <c r="R934" s="1"/>
      <c r="S934" s="1"/>
      <c r="T934" s="1"/>
      <c r="U934" s="1"/>
      <c r="V934" s="1" t="n">
        <v>1515.1</v>
      </c>
      <c r="W934" s="1" t="n">
        <v>1733.9</v>
      </c>
    </row>
    <row r="935" customFormat="false" ht="15" hidden="false" customHeight="false" outlineLevel="0" collapsed="false">
      <c r="A935" s="1" t="n">
        <v>934</v>
      </c>
      <c r="B935" s="31" t="s">
        <v>2025</v>
      </c>
      <c r="C935" s="1" t="s">
        <v>31</v>
      </c>
      <c r="D935" s="1" t="s">
        <v>164</v>
      </c>
      <c r="E935" s="1" t="s">
        <v>140</v>
      </c>
      <c r="F935" s="1"/>
      <c r="G935" s="1"/>
      <c r="H935" s="1"/>
      <c r="I935" s="1"/>
      <c r="J935" s="1" t="n">
        <v>1618.5</v>
      </c>
      <c r="K935" s="1" t="n">
        <v>1598.2</v>
      </c>
      <c r="L935" s="33"/>
      <c r="M935" s="1"/>
      <c r="N935" s="1"/>
      <c r="O935" s="1"/>
      <c r="P935" s="1"/>
      <c r="Q935" s="1"/>
      <c r="R935" s="1"/>
      <c r="S935" s="1"/>
      <c r="T935" s="1"/>
      <c r="U935" s="1"/>
      <c r="V935" s="1" t="n">
        <v>1618.5</v>
      </c>
      <c r="W935" s="1" t="n">
        <v>1598.2</v>
      </c>
    </row>
    <row r="936" customFormat="false" ht="15" hidden="false" customHeight="false" outlineLevel="0" collapsed="false">
      <c r="A936" s="1" t="n">
        <v>935</v>
      </c>
      <c r="B936" s="31" t="s">
        <v>2025</v>
      </c>
      <c r="C936" s="1" t="s">
        <v>30</v>
      </c>
      <c r="D936" s="1" t="s">
        <v>141</v>
      </c>
      <c r="E936" s="1" t="s">
        <v>200</v>
      </c>
      <c r="F936" s="1"/>
      <c r="G936" s="1"/>
      <c r="H936" s="1"/>
      <c r="I936" s="1"/>
      <c r="J936" s="1" t="n">
        <v>1599.7</v>
      </c>
      <c r="K936" s="1" t="n">
        <v>1421.9</v>
      </c>
      <c r="L936" s="33"/>
      <c r="M936" s="1"/>
      <c r="N936" s="1"/>
      <c r="O936" s="1"/>
      <c r="P936" s="1"/>
      <c r="Q936" s="1"/>
      <c r="R936" s="1"/>
      <c r="S936" s="1"/>
      <c r="T936" s="1"/>
      <c r="U936" s="1"/>
      <c r="V936" s="1" t="n">
        <v>1599.7</v>
      </c>
      <c r="W936" s="1" t="n">
        <v>1421.9</v>
      </c>
    </row>
    <row r="937" customFormat="false" ht="15" hidden="false" customHeight="false" outlineLevel="0" collapsed="false">
      <c r="A937" s="1" t="n">
        <v>936</v>
      </c>
      <c r="B937" s="31" t="s">
        <v>2025</v>
      </c>
      <c r="C937" s="1" t="s">
        <v>31</v>
      </c>
      <c r="D937" s="1" t="s">
        <v>210</v>
      </c>
      <c r="E937" s="1" t="s">
        <v>163</v>
      </c>
      <c r="F937" s="1"/>
      <c r="G937" s="1"/>
      <c r="H937" s="1"/>
      <c r="I937" s="1"/>
      <c r="J937" s="1" t="n">
        <v>1452.9</v>
      </c>
      <c r="K937" s="1" t="n">
        <v>1477.1</v>
      </c>
      <c r="L937" s="33"/>
      <c r="M937" s="1"/>
      <c r="N937" s="1"/>
      <c r="O937" s="1"/>
      <c r="P937" s="1"/>
      <c r="Q937" s="1"/>
      <c r="R937" s="1"/>
      <c r="S937" s="1"/>
      <c r="T937" s="1"/>
      <c r="U937" s="1"/>
      <c r="V937" s="1" t="n">
        <v>1452.9</v>
      </c>
      <c r="W937" s="1" t="n">
        <v>1477.1</v>
      </c>
    </row>
    <row r="938" customFormat="false" ht="15" hidden="false" customHeight="false" outlineLevel="0" collapsed="false">
      <c r="A938" s="1" t="n">
        <v>937</v>
      </c>
      <c r="B938" s="31" t="s">
        <v>2025</v>
      </c>
      <c r="C938" s="1" t="s">
        <v>31</v>
      </c>
      <c r="D938" s="1" t="s">
        <v>169</v>
      </c>
      <c r="E938" s="1" t="s">
        <v>178</v>
      </c>
      <c r="F938" s="1"/>
      <c r="G938" s="1"/>
      <c r="H938" s="1"/>
      <c r="I938" s="1"/>
      <c r="J938" s="1" t="n">
        <v>1625.4</v>
      </c>
      <c r="K938" s="1" t="n">
        <v>1630.5</v>
      </c>
      <c r="L938" s="33"/>
      <c r="M938" s="1"/>
      <c r="N938" s="1"/>
      <c r="O938" s="1"/>
      <c r="P938" s="1"/>
      <c r="Q938" s="1"/>
      <c r="R938" s="1"/>
      <c r="S938" s="1"/>
      <c r="T938" s="1"/>
      <c r="U938" s="1"/>
      <c r="V938" s="1" t="n">
        <v>1625.4</v>
      </c>
      <c r="W938" s="1" t="n">
        <v>1630.5</v>
      </c>
    </row>
    <row r="939" customFormat="false" ht="15" hidden="false" customHeight="false" outlineLevel="0" collapsed="false">
      <c r="A939" s="1" t="n">
        <v>938</v>
      </c>
      <c r="B939" s="31" t="s">
        <v>2025</v>
      </c>
      <c r="C939" s="1" t="s">
        <v>30</v>
      </c>
      <c r="D939" s="1" t="s">
        <v>173</v>
      </c>
      <c r="E939" s="1" t="s">
        <v>114</v>
      </c>
      <c r="F939" s="1"/>
      <c r="G939" s="1"/>
      <c r="H939" s="1"/>
      <c r="I939" s="1"/>
      <c r="J939" s="1" t="n">
        <v>1515.9</v>
      </c>
      <c r="K939" s="1" t="n">
        <v>1656.7</v>
      </c>
      <c r="L939" s="33"/>
      <c r="M939" s="1"/>
      <c r="N939" s="1"/>
      <c r="O939" s="1"/>
      <c r="P939" s="1"/>
      <c r="Q939" s="1"/>
      <c r="R939" s="1"/>
      <c r="S939" s="1"/>
      <c r="T939" s="1"/>
      <c r="U939" s="1"/>
      <c r="V939" s="1" t="n">
        <v>1515.9</v>
      </c>
      <c r="W939" s="1" t="n">
        <v>1656.7</v>
      </c>
    </row>
    <row r="940" customFormat="false" ht="15" hidden="false" customHeight="false" outlineLevel="0" collapsed="false">
      <c r="A940" s="1" t="n">
        <v>939</v>
      </c>
      <c r="B940" s="31" t="s">
        <v>2025</v>
      </c>
      <c r="C940" s="1" t="s">
        <v>30</v>
      </c>
      <c r="D940" s="1" t="s">
        <v>115</v>
      </c>
      <c r="E940" s="1" t="s">
        <v>151</v>
      </c>
      <c r="F940" s="1"/>
      <c r="G940" s="1"/>
      <c r="H940" s="1"/>
      <c r="I940" s="1"/>
      <c r="J940" s="1" t="n">
        <v>1550.5</v>
      </c>
      <c r="K940" s="1" t="n">
        <v>1569.6</v>
      </c>
      <c r="L940" s="33"/>
      <c r="M940" s="1"/>
      <c r="N940" s="1"/>
      <c r="O940" s="1"/>
      <c r="P940" s="1"/>
      <c r="Q940" s="1"/>
      <c r="R940" s="1"/>
      <c r="S940" s="1"/>
      <c r="T940" s="1"/>
      <c r="U940" s="1"/>
      <c r="V940" s="1" t="n">
        <v>1550.5</v>
      </c>
      <c r="W940" s="1" t="n">
        <v>1569.6</v>
      </c>
    </row>
    <row r="941" customFormat="false" ht="15" hidden="false" customHeight="false" outlineLevel="0" collapsed="false">
      <c r="A941" s="1" t="n">
        <v>940</v>
      </c>
      <c r="B941" s="31" t="s">
        <v>2025</v>
      </c>
      <c r="C941" s="1" t="s">
        <v>30</v>
      </c>
      <c r="D941" s="1" t="s">
        <v>182</v>
      </c>
      <c r="E941" s="1" t="s">
        <v>119</v>
      </c>
      <c r="F941" s="1"/>
      <c r="G941" s="1"/>
      <c r="H941" s="1"/>
      <c r="I941" s="1"/>
      <c r="J941" s="1" t="n">
        <v>1723.7</v>
      </c>
      <c r="K941" s="1" t="n">
        <v>1552.4</v>
      </c>
      <c r="L941" s="33"/>
      <c r="M941" s="1"/>
      <c r="N941" s="1"/>
      <c r="O941" s="1"/>
      <c r="P941" s="1"/>
      <c r="Q941" s="1"/>
      <c r="R941" s="1"/>
      <c r="S941" s="1"/>
      <c r="T941" s="1"/>
      <c r="U941" s="1"/>
      <c r="V941" s="1" t="n">
        <v>1723.7</v>
      </c>
      <c r="W941" s="1" t="n">
        <v>1552.4</v>
      </c>
    </row>
    <row r="942" customFormat="false" ht="15" hidden="false" customHeight="false" outlineLevel="0" collapsed="false">
      <c r="A942" s="1" t="n">
        <v>941</v>
      </c>
      <c r="B942" s="31" t="s">
        <v>2025</v>
      </c>
      <c r="C942" s="1" t="s">
        <v>30</v>
      </c>
      <c r="D942" s="1" t="s">
        <v>166</v>
      </c>
      <c r="E942" s="1" t="s">
        <v>16</v>
      </c>
      <c r="F942" s="1"/>
      <c r="G942" s="1"/>
      <c r="H942" s="1"/>
      <c r="I942" s="1"/>
      <c r="J942" s="1" t="n">
        <v>1508.7</v>
      </c>
      <c r="K942" s="1" t="n">
        <v>1837.9</v>
      </c>
      <c r="L942" s="33"/>
      <c r="M942" s="1"/>
      <c r="N942" s="1"/>
      <c r="O942" s="1"/>
      <c r="P942" s="1"/>
      <c r="Q942" s="1"/>
      <c r="R942" s="1"/>
      <c r="S942" s="1"/>
      <c r="T942" s="1"/>
      <c r="U942" s="1"/>
      <c r="V942" s="1" t="n">
        <v>1508.7</v>
      </c>
      <c r="W942" s="1" t="n">
        <v>1837.9</v>
      </c>
    </row>
    <row r="943" customFormat="false" ht="15" hidden="false" customHeight="false" outlineLevel="0" collapsed="false">
      <c r="A943" s="1" t="n">
        <v>942</v>
      </c>
      <c r="B943" s="31" t="s">
        <v>2025</v>
      </c>
      <c r="C943" s="1" t="s">
        <v>30</v>
      </c>
      <c r="D943" s="1" t="s">
        <v>18</v>
      </c>
      <c r="E943" s="1" t="s">
        <v>203</v>
      </c>
      <c r="F943" s="1"/>
      <c r="G943" s="1"/>
      <c r="H943" s="1"/>
      <c r="I943" s="1"/>
      <c r="J943" s="1" t="n">
        <v>1781.5</v>
      </c>
      <c r="K943" s="1" t="n">
        <v>1451.4</v>
      </c>
      <c r="L943" s="33"/>
      <c r="M943" s="1"/>
      <c r="N943" s="1"/>
      <c r="O943" s="1"/>
      <c r="P943" s="1"/>
      <c r="Q943" s="1"/>
      <c r="R943" s="1"/>
      <c r="S943" s="1"/>
      <c r="T943" s="1"/>
      <c r="U943" s="1"/>
      <c r="V943" s="1" t="n">
        <v>1781.5</v>
      </c>
      <c r="W943" s="1" t="n">
        <v>1451.4</v>
      </c>
    </row>
    <row r="944" customFormat="false" ht="15" hidden="false" customHeight="false" outlineLevel="0" collapsed="false">
      <c r="A944" s="1" t="n">
        <v>943</v>
      </c>
      <c r="B944" s="31" t="s">
        <v>2025</v>
      </c>
      <c r="C944" s="1" t="s">
        <v>30</v>
      </c>
      <c r="D944" s="1" t="s">
        <v>116</v>
      </c>
      <c r="E944" s="1" t="s">
        <v>181</v>
      </c>
      <c r="F944" s="1"/>
      <c r="G944" s="1"/>
      <c r="H944" s="1"/>
      <c r="I944" s="1"/>
      <c r="J944" s="1" t="n">
        <v>1642.8</v>
      </c>
      <c r="K944" s="1" t="n">
        <v>1718.3</v>
      </c>
      <c r="L944" s="33"/>
      <c r="M944" s="1"/>
      <c r="N944" s="1"/>
      <c r="O944" s="1"/>
      <c r="P944" s="1"/>
      <c r="Q944" s="1"/>
      <c r="R944" s="1"/>
      <c r="S944" s="1"/>
      <c r="T944" s="1"/>
      <c r="U944" s="1"/>
      <c r="V944" s="1" t="n">
        <v>1642.8</v>
      </c>
      <c r="W944" s="1" t="n">
        <v>1718.3</v>
      </c>
    </row>
    <row r="945" customFormat="false" ht="15" hidden="false" customHeight="false" outlineLevel="0" collapsed="false">
      <c r="A945" s="1" t="n">
        <v>944</v>
      </c>
      <c r="B945" s="31" t="s">
        <v>2025</v>
      </c>
      <c r="C945" s="1" t="s">
        <v>31</v>
      </c>
      <c r="D945" s="1" t="s">
        <v>168</v>
      </c>
      <c r="E945" s="1" t="s">
        <v>177</v>
      </c>
      <c r="F945" s="1"/>
      <c r="G945" s="1"/>
      <c r="H945" s="1"/>
      <c r="I945" s="1"/>
      <c r="J945" s="1" t="n">
        <v>1534.8</v>
      </c>
      <c r="K945" s="1" t="n">
        <v>1695</v>
      </c>
      <c r="L945" s="33"/>
      <c r="M945" s="1"/>
      <c r="N945" s="1"/>
      <c r="O945" s="1"/>
      <c r="P945" s="1"/>
      <c r="Q945" s="1"/>
      <c r="R945" s="1"/>
      <c r="S945" s="1"/>
      <c r="T945" s="1"/>
      <c r="U945" s="1"/>
      <c r="V945" s="1" t="n">
        <v>1534.8</v>
      </c>
      <c r="W945" s="1" t="n">
        <v>1695</v>
      </c>
    </row>
    <row r="946" customFormat="false" ht="15" hidden="false" customHeight="false" outlineLevel="0" collapsed="false">
      <c r="A946" s="1" t="n">
        <v>945</v>
      </c>
      <c r="B946" s="31" t="s">
        <v>2025</v>
      </c>
      <c r="C946" s="1" t="s">
        <v>30</v>
      </c>
      <c r="D946" s="1" t="s">
        <v>176</v>
      </c>
      <c r="E946" s="1" t="s">
        <v>117</v>
      </c>
      <c r="F946" s="1"/>
      <c r="G946" s="1"/>
      <c r="H946" s="1"/>
      <c r="I946" s="1"/>
      <c r="J946" s="1" t="n">
        <v>1594</v>
      </c>
      <c r="K946" s="1" t="n">
        <v>1475.5</v>
      </c>
      <c r="L946" s="33"/>
      <c r="M946" s="1"/>
      <c r="N946" s="1"/>
      <c r="O946" s="1"/>
      <c r="P946" s="1"/>
      <c r="Q946" s="1"/>
      <c r="R946" s="1"/>
      <c r="S946" s="1"/>
      <c r="T946" s="1"/>
      <c r="U946" s="1"/>
      <c r="V946" s="1" t="n">
        <v>1594</v>
      </c>
      <c r="W946" s="1" t="n">
        <v>1475.5</v>
      </c>
    </row>
    <row r="947" customFormat="false" ht="15" hidden="false" customHeight="false" outlineLevel="0" collapsed="false">
      <c r="A947" s="1" t="n">
        <v>946</v>
      </c>
      <c r="B947" s="31" t="s">
        <v>2025</v>
      </c>
      <c r="C947" s="1" t="s">
        <v>33</v>
      </c>
      <c r="D947" s="1" t="s">
        <v>171</v>
      </c>
      <c r="E947" s="1" t="s">
        <v>120</v>
      </c>
      <c r="F947" s="1"/>
      <c r="G947" s="1"/>
      <c r="H947" s="1"/>
      <c r="I947" s="1"/>
      <c r="J947" s="1" t="n">
        <v>1583.2</v>
      </c>
      <c r="K947" s="1" t="n">
        <v>1527.4</v>
      </c>
      <c r="L947" s="33"/>
      <c r="M947" s="1"/>
      <c r="N947" s="1"/>
      <c r="O947" s="1"/>
      <c r="P947" s="1"/>
      <c r="Q947" s="1"/>
      <c r="R947" s="1"/>
      <c r="S947" s="1"/>
      <c r="T947" s="1"/>
      <c r="U947" s="1"/>
      <c r="V947" s="1" t="n">
        <v>1583.2</v>
      </c>
      <c r="W947" s="1" t="n">
        <v>1527.4</v>
      </c>
    </row>
    <row r="948" customFormat="false" ht="15" hidden="false" customHeight="false" outlineLevel="0" collapsed="false">
      <c r="A948" s="1" t="n">
        <v>947</v>
      </c>
      <c r="B948" s="31" t="s">
        <v>2025</v>
      </c>
      <c r="C948" s="1" t="s">
        <v>33</v>
      </c>
      <c r="D948" s="1" t="s">
        <v>156</v>
      </c>
      <c r="E948" s="1" t="s">
        <v>135</v>
      </c>
      <c r="F948" s="1"/>
      <c r="G948" s="1"/>
      <c r="H948" s="1"/>
      <c r="I948" s="1"/>
      <c r="J948" s="1" t="n">
        <v>1506.9</v>
      </c>
      <c r="K948" s="1" t="n">
        <v>1708.2</v>
      </c>
      <c r="L948" s="33"/>
      <c r="M948" s="1"/>
      <c r="N948" s="1"/>
      <c r="O948" s="1"/>
      <c r="P948" s="1"/>
      <c r="Q948" s="1"/>
      <c r="R948" s="1"/>
      <c r="S948" s="1"/>
      <c r="T948" s="1"/>
      <c r="U948" s="1"/>
      <c r="V948" s="1" t="n">
        <v>1506.9</v>
      </c>
      <c r="W948" s="1" t="n">
        <v>1708.2</v>
      </c>
    </row>
    <row r="949" customFormat="false" ht="15" hidden="false" customHeight="false" outlineLevel="0" collapsed="false">
      <c r="A949" s="1" t="n">
        <v>948</v>
      </c>
      <c r="B949" s="31" t="s">
        <v>2025</v>
      </c>
      <c r="C949" s="1" t="s">
        <v>33</v>
      </c>
      <c r="D949" s="1" t="s">
        <v>157</v>
      </c>
      <c r="E949" s="1" t="s">
        <v>154</v>
      </c>
      <c r="F949" s="1"/>
      <c r="G949" s="1"/>
      <c r="H949" s="1"/>
      <c r="I949" s="1"/>
      <c r="J949" s="1" t="n">
        <v>1662.1</v>
      </c>
      <c r="K949" s="1" t="n">
        <v>1562.2</v>
      </c>
      <c r="L949" s="33"/>
      <c r="M949" s="1"/>
      <c r="N949" s="1"/>
      <c r="O949" s="1"/>
      <c r="P949" s="1"/>
      <c r="Q949" s="1"/>
      <c r="R949" s="1"/>
      <c r="S949" s="1"/>
      <c r="T949" s="1"/>
      <c r="U949" s="1"/>
      <c r="V949" s="1" t="n">
        <v>1662.1</v>
      </c>
      <c r="W949" s="1" t="n">
        <v>1562.2</v>
      </c>
    </row>
    <row r="950" customFormat="false" ht="15" hidden="false" customHeight="false" outlineLevel="0" collapsed="false">
      <c r="A950" s="1" t="n">
        <v>949</v>
      </c>
      <c r="B950" s="31" t="s">
        <v>2025</v>
      </c>
      <c r="C950" s="1" t="s">
        <v>33</v>
      </c>
      <c r="D950" s="1" t="s">
        <v>172</v>
      </c>
      <c r="E950" s="1" t="s">
        <v>134</v>
      </c>
      <c r="F950" s="1"/>
      <c r="G950" s="1"/>
      <c r="H950" s="1"/>
      <c r="I950" s="1"/>
      <c r="J950" s="1" t="n">
        <v>1687.2</v>
      </c>
      <c r="K950" s="1" t="n">
        <v>1588.1</v>
      </c>
      <c r="L950" s="33"/>
      <c r="M950" s="1"/>
      <c r="N950" s="1"/>
      <c r="O950" s="1"/>
      <c r="P950" s="1"/>
      <c r="Q950" s="1"/>
      <c r="R950" s="1"/>
      <c r="S950" s="1"/>
      <c r="T950" s="1"/>
      <c r="U950" s="1"/>
      <c r="V950" s="1" t="n">
        <v>1687.2</v>
      </c>
      <c r="W950" s="1" t="n">
        <v>1588.1</v>
      </c>
    </row>
    <row r="951" customFormat="false" ht="15" hidden="false" customHeight="false" outlineLevel="0" collapsed="false">
      <c r="A951" s="1" t="n">
        <v>950</v>
      </c>
      <c r="B951" s="31" t="s">
        <v>2025</v>
      </c>
      <c r="C951" s="1" t="s">
        <v>33</v>
      </c>
      <c r="D951" s="1" t="s">
        <v>149</v>
      </c>
      <c r="E951" s="1" t="s">
        <v>205</v>
      </c>
      <c r="F951" s="1"/>
      <c r="G951" s="1"/>
      <c r="H951" s="1"/>
      <c r="I951" s="1"/>
      <c r="J951" s="1" t="n">
        <v>1642.4</v>
      </c>
      <c r="K951" s="1" t="n">
        <v>1457.7</v>
      </c>
      <c r="L951" s="33"/>
      <c r="M951" s="1"/>
      <c r="N951" s="1"/>
      <c r="O951" s="1"/>
      <c r="P951" s="1"/>
      <c r="Q951" s="1"/>
      <c r="R951" s="1"/>
      <c r="S951" s="1"/>
      <c r="T951" s="1"/>
      <c r="U951" s="1"/>
      <c r="V951" s="1" t="n">
        <v>1642.4</v>
      </c>
      <c r="W951" s="1" t="n">
        <v>1457.7</v>
      </c>
    </row>
    <row r="952" customFormat="false" ht="15" hidden="false" customHeight="false" outlineLevel="0" collapsed="false">
      <c r="A952" s="1" t="n">
        <v>951</v>
      </c>
      <c r="B952" s="31" t="s">
        <v>2025</v>
      </c>
      <c r="C952" s="1" t="s">
        <v>33</v>
      </c>
      <c r="D952" s="1" t="s">
        <v>159</v>
      </c>
      <c r="E952" s="1" t="s">
        <v>206</v>
      </c>
      <c r="F952" s="1"/>
      <c r="G952" s="1"/>
      <c r="H952" s="1"/>
      <c r="I952" s="1"/>
      <c r="J952" s="1" t="n">
        <v>1534.8</v>
      </c>
      <c r="K952" s="1" t="n">
        <v>1456.1</v>
      </c>
      <c r="L952" s="33"/>
      <c r="M952" s="1"/>
      <c r="N952" s="1"/>
      <c r="O952" s="1"/>
      <c r="P952" s="1"/>
      <c r="Q952" s="1"/>
      <c r="R952" s="1"/>
      <c r="S952" s="1"/>
      <c r="T952" s="1"/>
      <c r="U952" s="1"/>
      <c r="V952" s="1" t="n">
        <v>1534.8</v>
      </c>
      <c r="W952" s="1" t="n">
        <v>1456.1</v>
      </c>
    </row>
    <row r="953" customFormat="false" ht="15" hidden="false" customHeight="false" outlineLevel="0" collapsed="false">
      <c r="A953" s="1" t="n">
        <v>952</v>
      </c>
      <c r="B953" s="31" t="s">
        <v>2025</v>
      </c>
      <c r="C953" s="1" t="s">
        <v>33</v>
      </c>
      <c r="D953" s="1" t="s">
        <v>17</v>
      </c>
      <c r="E953" s="1" t="s">
        <v>144</v>
      </c>
      <c r="F953" s="1"/>
      <c r="G953" s="1"/>
      <c r="H953" s="1"/>
      <c r="I953" s="1"/>
      <c r="J953" s="1" t="n">
        <v>1804.8</v>
      </c>
      <c r="K953" s="1" t="n">
        <v>1642</v>
      </c>
      <c r="L953" s="33"/>
      <c r="M953" s="1"/>
      <c r="N953" s="1"/>
      <c r="O953" s="1"/>
      <c r="P953" s="1"/>
      <c r="Q953" s="1"/>
      <c r="R953" s="1"/>
      <c r="S953" s="1"/>
      <c r="T953" s="1"/>
      <c r="U953" s="1"/>
      <c r="V953" s="1" t="n">
        <v>1804.8</v>
      </c>
      <c r="W953" s="1" t="n">
        <v>1642</v>
      </c>
    </row>
    <row r="954" customFormat="false" ht="15" hidden="false" customHeight="false" outlineLevel="0" collapsed="false">
      <c r="A954" s="1" t="n">
        <v>953</v>
      </c>
      <c r="B954" s="31" t="s">
        <v>2025</v>
      </c>
      <c r="C954" s="1" t="s">
        <v>33</v>
      </c>
      <c r="D954" s="1" t="s">
        <v>161</v>
      </c>
      <c r="E954" s="1" t="s">
        <v>204</v>
      </c>
      <c r="F954" s="1"/>
      <c r="G954" s="1"/>
      <c r="H954" s="1"/>
      <c r="I954" s="1"/>
      <c r="J954" s="1" t="n">
        <v>1653.6</v>
      </c>
      <c r="K954" s="1" t="n">
        <v>1387.4</v>
      </c>
      <c r="L954" s="33"/>
      <c r="M954" s="1"/>
      <c r="N954" s="1"/>
      <c r="O954" s="1"/>
      <c r="P954" s="1"/>
      <c r="Q954" s="1"/>
      <c r="R954" s="1"/>
      <c r="S954" s="1"/>
      <c r="T954" s="1"/>
      <c r="U954" s="1"/>
      <c r="V954" s="1" t="n">
        <v>1653.6</v>
      </c>
      <c r="W954" s="1" t="n">
        <v>1387.4</v>
      </c>
    </row>
    <row r="955" customFormat="false" ht="15" hidden="false" customHeight="false" outlineLevel="0" collapsed="false">
      <c r="A955" s="1" t="n">
        <v>954</v>
      </c>
      <c r="B955" s="31" t="s">
        <v>2025</v>
      </c>
      <c r="C955" s="1" t="s">
        <v>33</v>
      </c>
      <c r="D955" s="1" t="s">
        <v>158</v>
      </c>
      <c r="E955" s="1" t="s">
        <v>155</v>
      </c>
      <c r="F955" s="1"/>
      <c r="G955" s="1"/>
      <c r="H955" s="1"/>
      <c r="I955" s="1"/>
      <c r="J955" s="1" t="n">
        <v>1581.6</v>
      </c>
      <c r="K955" s="1" t="n">
        <v>1625</v>
      </c>
      <c r="L955" s="33"/>
      <c r="M955" s="1"/>
      <c r="N955" s="1"/>
      <c r="O955" s="1"/>
      <c r="P955" s="1"/>
      <c r="Q955" s="1"/>
      <c r="R955" s="1"/>
      <c r="S955" s="1"/>
      <c r="T955" s="1"/>
      <c r="U955" s="1"/>
      <c r="V955" s="1" t="n">
        <v>1581.6</v>
      </c>
      <c r="W955" s="1" t="n">
        <v>1625</v>
      </c>
    </row>
    <row r="956" customFormat="false" ht="15" hidden="false" customHeight="false" outlineLevel="0" collapsed="false">
      <c r="A956" s="1" t="n">
        <v>955</v>
      </c>
      <c r="B956" s="31" t="s">
        <v>2026</v>
      </c>
      <c r="C956" s="1" t="s">
        <v>29</v>
      </c>
      <c r="D956" s="1" t="s">
        <v>127</v>
      </c>
      <c r="E956" s="1" t="s">
        <v>21</v>
      </c>
      <c r="F956" s="1"/>
      <c r="G956" s="1"/>
      <c r="H956" s="1"/>
      <c r="I956" s="1"/>
      <c r="J956" s="1" t="n">
        <v>1653.9</v>
      </c>
      <c r="K956" s="1" t="n">
        <v>1732.5</v>
      </c>
      <c r="L956" s="33"/>
      <c r="M956" s="1"/>
      <c r="N956" s="1"/>
      <c r="O956" s="1"/>
      <c r="P956" s="1"/>
      <c r="Q956" s="1"/>
      <c r="R956" s="1"/>
      <c r="S956" s="1"/>
      <c r="T956" s="1"/>
      <c r="U956" s="1"/>
      <c r="V956" s="1" t="n">
        <v>1653.9</v>
      </c>
      <c r="W956" s="1" t="n">
        <v>1732.5</v>
      </c>
    </row>
    <row r="957" customFormat="false" ht="15" hidden="false" customHeight="false" outlineLevel="0" collapsed="false">
      <c r="A957" s="1" t="n">
        <v>956</v>
      </c>
      <c r="B957" s="31" t="s">
        <v>2026</v>
      </c>
      <c r="C957" s="1" t="s">
        <v>29</v>
      </c>
      <c r="D957" s="1" t="s">
        <v>122</v>
      </c>
      <c r="E957" s="1" t="s">
        <v>129</v>
      </c>
      <c r="F957" s="1"/>
      <c r="G957" s="1"/>
      <c r="H957" s="1"/>
      <c r="I957" s="1"/>
      <c r="J957" s="1" t="n">
        <v>1580.7</v>
      </c>
      <c r="K957" s="1" t="n">
        <v>1663.3</v>
      </c>
      <c r="L957" s="33"/>
      <c r="M957" s="1"/>
      <c r="N957" s="1"/>
      <c r="O957" s="1"/>
      <c r="P957" s="1"/>
      <c r="Q957" s="1"/>
      <c r="R957" s="1"/>
      <c r="S957" s="1"/>
      <c r="T957" s="1"/>
      <c r="U957" s="1"/>
      <c r="V957" s="1" t="n">
        <v>1580.7</v>
      </c>
      <c r="W957" s="1" t="n">
        <v>1663.3</v>
      </c>
    </row>
    <row r="958" customFormat="false" ht="15" hidden="false" customHeight="false" outlineLevel="0" collapsed="false">
      <c r="A958" s="1" t="n">
        <v>957</v>
      </c>
      <c r="B958" s="31" t="s">
        <v>2026</v>
      </c>
      <c r="C958" s="1" t="s">
        <v>29</v>
      </c>
      <c r="D958" s="1" t="s">
        <v>130</v>
      </c>
      <c r="E958" s="1" t="s">
        <v>121</v>
      </c>
      <c r="F958" s="1"/>
      <c r="G958" s="1"/>
      <c r="H958" s="1"/>
      <c r="I958" s="1"/>
      <c r="J958" s="1" t="n">
        <v>1746.3</v>
      </c>
      <c r="K958" s="1" t="n">
        <v>1562.5</v>
      </c>
      <c r="L958" s="33"/>
      <c r="M958" s="1"/>
      <c r="N958" s="1"/>
      <c r="O958" s="1"/>
      <c r="P958" s="1"/>
      <c r="Q958" s="1"/>
      <c r="R958" s="1"/>
      <c r="S958" s="1"/>
      <c r="T958" s="1"/>
      <c r="U958" s="1"/>
      <c r="V958" s="1" t="n">
        <v>1746.3</v>
      </c>
      <c r="W958" s="1" t="n">
        <v>1562.5</v>
      </c>
    </row>
    <row r="959" customFormat="false" ht="15" hidden="false" customHeight="false" outlineLevel="0" collapsed="false">
      <c r="A959" s="1" t="n">
        <v>958</v>
      </c>
      <c r="B959" s="31" t="s">
        <v>2026</v>
      </c>
      <c r="C959" s="1" t="s">
        <v>29</v>
      </c>
      <c r="D959" s="1" t="s">
        <v>153</v>
      </c>
      <c r="E959" s="1" t="s">
        <v>162</v>
      </c>
      <c r="F959" s="1"/>
      <c r="G959" s="1"/>
      <c r="H959" s="1"/>
      <c r="I959" s="1"/>
      <c r="J959" s="1" t="n">
        <v>1686.3</v>
      </c>
      <c r="K959" s="1" t="n">
        <v>1676.6</v>
      </c>
      <c r="L959" s="33"/>
      <c r="M959" s="1"/>
      <c r="N959" s="1"/>
      <c r="O959" s="1"/>
      <c r="P959" s="1"/>
      <c r="Q959" s="1"/>
      <c r="R959" s="1"/>
      <c r="S959" s="1"/>
      <c r="T959" s="1"/>
      <c r="U959" s="1"/>
      <c r="V959" s="1" t="n">
        <v>1686.3</v>
      </c>
      <c r="W959" s="1" t="n">
        <v>1676.6</v>
      </c>
    </row>
    <row r="960" customFormat="false" ht="15" hidden="false" customHeight="false" outlineLevel="0" collapsed="false">
      <c r="A960" s="1" t="n">
        <v>959</v>
      </c>
      <c r="B960" s="31" t="s">
        <v>2026</v>
      </c>
      <c r="C960" s="1" t="s">
        <v>29</v>
      </c>
      <c r="D960" s="1" t="s">
        <v>128</v>
      </c>
      <c r="E960" s="1" t="s">
        <v>207</v>
      </c>
      <c r="F960" s="1"/>
      <c r="G960" s="1"/>
      <c r="H960" s="1"/>
      <c r="I960" s="1"/>
      <c r="J960" s="1" t="n">
        <v>1623.4</v>
      </c>
      <c r="K960" s="1" t="n">
        <v>1461.1</v>
      </c>
      <c r="L960" s="33"/>
      <c r="M960" s="1"/>
      <c r="N960" s="1"/>
      <c r="O960" s="1"/>
      <c r="P960" s="1"/>
      <c r="Q960" s="1"/>
      <c r="R960" s="1"/>
      <c r="S960" s="1"/>
      <c r="T960" s="1"/>
      <c r="U960" s="1"/>
      <c r="V960" s="1" t="n">
        <v>1623.4</v>
      </c>
      <c r="W960" s="1" t="n">
        <v>1461.1</v>
      </c>
    </row>
    <row r="961" customFormat="false" ht="15" hidden="false" customHeight="false" outlineLevel="0" collapsed="false">
      <c r="A961" s="1" t="n">
        <v>960</v>
      </c>
      <c r="B961" s="31" t="s">
        <v>2026</v>
      </c>
      <c r="C961" s="1" t="s">
        <v>29</v>
      </c>
      <c r="D961" s="1" t="s">
        <v>23</v>
      </c>
      <c r="E961" s="1" t="s">
        <v>131</v>
      </c>
      <c r="F961" s="1"/>
      <c r="G961" s="1"/>
      <c r="H961" s="1"/>
      <c r="I961" s="1"/>
      <c r="J961" s="1" t="n">
        <v>1722.1</v>
      </c>
      <c r="K961" s="1" t="n">
        <v>1518.3</v>
      </c>
      <c r="L961" s="33"/>
      <c r="M961" s="1"/>
      <c r="N961" s="1"/>
      <c r="O961" s="1"/>
      <c r="P961" s="1"/>
      <c r="Q961" s="1"/>
      <c r="R961" s="1"/>
      <c r="S961" s="1"/>
      <c r="T961" s="1"/>
      <c r="U961" s="1"/>
      <c r="V961" s="1" t="n">
        <v>1722.1</v>
      </c>
      <c r="W961" s="1" t="n">
        <v>1518.3</v>
      </c>
    </row>
    <row r="962" customFormat="false" ht="15" hidden="false" customHeight="false" outlineLevel="0" collapsed="false">
      <c r="A962" s="1" t="n">
        <v>961</v>
      </c>
      <c r="B962" s="31" t="s">
        <v>2026</v>
      </c>
      <c r="C962" s="1" t="s">
        <v>29</v>
      </c>
      <c r="D962" s="1" t="s">
        <v>132</v>
      </c>
      <c r="E962" s="1" t="s">
        <v>138</v>
      </c>
      <c r="F962" s="1"/>
      <c r="G962" s="1"/>
      <c r="H962" s="1"/>
      <c r="I962" s="1"/>
      <c r="J962" s="1" t="n">
        <v>1647.5</v>
      </c>
      <c r="K962" s="1" t="n">
        <v>1645.6</v>
      </c>
      <c r="L962" s="33"/>
      <c r="M962" s="1"/>
      <c r="N962" s="1"/>
      <c r="O962" s="1"/>
      <c r="P962" s="1"/>
      <c r="Q962" s="1"/>
      <c r="R962" s="1"/>
      <c r="S962" s="1"/>
      <c r="T962" s="1"/>
      <c r="U962" s="1"/>
      <c r="V962" s="1" t="n">
        <v>1647.5</v>
      </c>
      <c r="W962" s="1" t="n">
        <v>1645.6</v>
      </c>
    </row>
    <row r="963" customFormat="false" ht="15" hidden="false" customHeight="false" outlineLevel="0" collapsed="false">
      <c r="A963" s="1" t="n">
        <v>962</v>
      </c>
      <c r="B963" s="31" t="s">
        <v>2026</v>
      </c>
      <c r="C963" s="1" t="s">
        <v>29</v>
      </c>
      <c r="D963" s="1" t="s">
        <v>137</v>
      </c>
      <c r="E963" s="1" t="s">
        <v>202</v>
      </c>
      <c r="F963" s="1"/>
      <c r="G963" s="1"/>
      <c r="H963" s="1"/>
      <c r="I963" s="1"/>
      <c r="J963" s="1" t="n">
        <v>1529.1</v>
      </c>
      <c r="K963" s="1" t="n">
        <v>1482.9</v>
      </c>
      <c r="L963" s="33"/>
      <c r="M963" s="1"/>
      <c r="N963" s="1"/>
      <c r="O963" s="1"/>
      <c r="P963" s="1"/>
      <c r="Q963" s="1"/>
      <c r="R963" s="1"/>
      <c r="S963" s="1"/>
      <c r="T963" s="1"/>
      <c r="U963" s="1"/>
      <c r="V963" s="1" t="n">
        <v>1529.1</v>
      </c>
      <c r="W963" s="1" t="n">
        <v>1482.9</v>
      </c>
    </row>
    <row r="964" customFormat="false" ht="15" hidden="false" customHeight="false" outlineLevel="0" collapsed="false">
      <c r="A964" s="1" t="n">
        <v>963</v>
      </c>
      <c r="B964" s="31" t="s">
        <v>2026</v>
      </c>
      <c r="C964" s="1" t="s">
        <v>29</v>
      </c>
      <c r="D964" s="1" t="s">
        <v>152</v>
      </c>
      <c r="E964" s="1" t="s">
        <v>126</v>
      </c>
      <c r="F964" s="1"/>
      <c r="G964" s="1"/>
      <c r="H964" s="1"/>
      <c r="I964" s="1"/>
      <c r="J964" s="1" t="n">
        <v>1600.3</v>
      </c>
      <c r="K964" s="1" t="n">
        <v>1566.6</v>
      </c>
      <c r="L964" s="33"/>
      <c r="M964" s="1"/>
      <c r="N964" s="1"/>
      <c r="O964" s="1"/>
      <c r="P964" s="1"/>
      <c r="Q964" s="1"/>
      <c r="R964" s="1"/>
      <c r="S964" s="1"/>
      <c r="T964" s="1"/>
      <c r="U964" s="1"/>
      <c r="V964" s="1" t="n">
        <v>1600.3</v>
      </c>
      <c r="W964" s="1" t="n">
        <v>1566.6</v>
      </c>
    </row>
    <row r="965" customFormat="false" ht="15" hidden="false" customHeight="false" outlineLevel="0" collapsed="false">
      <c r="A965" s="1" t="n">
        <v>964</v>
      </c>
      <c r="B965" s="31" t="s">
        <v>2026</v>
      </c>
      <c r="C965" s="1" t="s">
        <v>29</v>
      </c>
      <c r="D965" s="1" t="s">
        <v>201</v>
      </c>
      <c r="E965" s="1" t="s">
        <v>180</v>
      </c>
      <c r="F965" s="1"/>
      <c r="G965" s="1"/>
      <c r="H965" s="1"/>
      <c r="I965" s="1"/>
      <c r="J965" s="1" t="n">
        <v>1410.7</v>
      </c>
      <c r="K965" s="1" t="n">
        <v>1594.7</v>
      </c>
      <c r="L965" s="33"/>
      <c r="M965" s="1"/>
      <c r="N965" s="1"/>
      <c r="O965" s="1"/>
      <c r="P965" s="1"/>
      <c r="Q965" s="1"/>
      <c r="R965" s="1"/>
      <c r="S965" s="1"/>
      <c r="T965" s="1"/>
      <c r="U965" s="1"/>
      <c r="V965" s="1" t="n">
        <v>1410.7</v>
      </c>
      <c r="W965" s="1" t="n">
        <v>1594.7</v>
      </c>
    </row>
    <row r="966" customFormat="false" ht="15" hidden="false" customHeight="false" outlineLevel="0" collapsed="false">
      <c r="A966" s="1" t="n">
        <v>965</v>
      </c>
      <c r="B966" s="31" t="s">
        <v>2027</v>
      </c>
      <c r="C966" s="1" t="s">
        <v>32</v>
      </c>
      <c r="D966" s="1" t="s">
        <v>198</v>
      </c>
      <c r="E966" s="1" t="s">
        <v>212</v>
      </c>
      <c r="F966" s="1"/>
      <c r="G966" s="1"/>
      <c r="H966" s="1"/>
      <c r="I966" s="1"/>
      <c r="J966" s="1" t="n">
        <v>1515.2</v>
      </c>
      <c r="K966" s="1" t="n">
        <v>1416.3</v>
      </c>
      <c r="L966" s="33"/>
      <c r="M966" s="1"/>
      <c r="N966" s="1"/>
      <c r="O966" s="1"/>
      <c r="P966" s="1"/>
      <c r="Q966" s="1"/>
      <c r="R966" s="1"/>
      <c r="S966" s="1"/>
      <c r="T966" s="1"/>
      <c r="U966" s="1"/>
      <c r="V966" s="1" t="n">
        <v>1515.2</v>
      </c>
      <c r="W966" s="1" t="n">
        <v>1416.3</v>
      </c>
    </row>
    <row r="967" customFormat="false" ht="15" hidden="false" customHeight="false" outlineLevel="0" collapsed="false">
      <c r="A967" s="1" t="n">
        <v>966</v>
      </c>
      <c r="B967" s="31" t="s">
        <v>2027</v>
      </c>
      <c r="C967" s="1" t="s">
        <v>32</v>
      </c>
      <c r="D967" s="1" t="s">
        <v>188</v>
      </c>
      <c r="E967" s="1" t="s">
        <v>195</v>
      </c>
      <c r="F967" s="1"/>
      <c r="G967" s="1"/>
      <c r="H967" s="1"/>
      <c r="I967" s="1"/>
      <c r="J967" s="1" t="n">
        <v>1549.2</v>
      </c>
      <c r="K967" s="1" t="n">
        <v>1732.7</v>
      </c>
      <c r="L967" s="33"/>
      <c r="M967" s="1"/>
      <c r="N967" s="1"/>
      <c r="O967" s="1"/>
      <c r="P967" s="1"/>
      <c r="Q967" s="1"/>
      <c r="R967" s="1"/>
      <c r="S967" s="1"/>
      <c r="T967" s="1"/>
      <c r="U967" s="1"/>
      <c r="V967" s="1" t="n">
        <v>1549.2</v>
      </c>
      <c r="W967" s="1" t="n">
        <v>1732.7</v>
      </c>
    </row>
    <row r="968" customFormat="false" ht="15" hidden="false" customHeight="false" outlineLevel="0" collapsed="false">
      <c r="A968" s="1" t="n">
        <v>967</v>
      </c>
      <c r="B968" s="31" t="s">
        <v>2027</v>
      </c>
      <c r="C968" s="1" t="s">
        <v>32</v>
      </c>
      <c r="D968" s="1" t="s">
        <v>189</v>
      </c>
      <c r="E968" s="1" t="s">
        <v>211</v>
      </c>
      <c r="F968" s="1"/>
      <c r="G968" s="1"/>
      <c r="H968" s="1"/>
      <c r="I968" s="1"/>
      <c r="J968" s="1" t="n">
        <v>1614</v>
      </c>
      <c r="K968" s="1" t="n">
        <v>1489</v>
      </c>
      <c r="L968" s="33"/>
      <c r="M968" s="1"/>
      <c r="N968" s="1"/>
      <c r="O968" s="1"/>
      <c r="P968" s="1"/>
      <c r="Q968" s="1"/>
      <c r="R968" s="1"/>
      <c r="S968" s="1"/>
      <c r="T968" s="1"/>
      <c r="U968" s="1"/>
      <c r="V968" s="1" t="n">
        <v>1614</v>
      </c>
      <c r="W968" s="1" t="n">
        <v>1489</v>
      </c>
    </row>
    <row r="969" customFormat="false" ht="15" hidden="false" customHeight="false" outlineLevel="0" collapsed="false">
      <c r="A969" s="1" t="n">
        <v>968</v>
      </c>
      <c r="B969" s="31" t="s">
        <v>2027</v>
      </c>
      <c r="C969" s="1" t="s">
        <v>32</v>
      </c>
      <c r="D969" s="1" t="s">
        <v>187</v>
      </c>
      <c r="E969" s="1" t="s">
        <v>197</v>
      </c>
      <c r="F969" s="1"/>
      <c r="G969" s="1"/>
      <c r="H969" s="1"/>
      <c r="I969" s="1"/>
      <c r="J969" s="1" t="n">
        <v>1591.1</v>
      </c>
      <c r="K969" s="1" t="n">
        <v>1535.5</v>
      </c>
      <c r="L969" s="33"/>
      <c r="M969" s="1"/>
      <c r="N969" s="1"/>
      <c r="O969" s="1"/>
      <c r="P969" s="1"/>
      <c r="Q969" s="1"/>
      <c r="R969" s="1"/>
      <c r="S969" s="1"/>
      <c r="T969" s="1"/>
      <c r="U969" s="1"/>
      <c r="V969" s="1" t="n">
        <v>1591.1</v>
      </c>
      <c r="W969" s="1" t="n">
        <v>1535.5</v>
      </c>
    </row>
    <row r="970" customFormat="false" ht="15" hidden="false" customHeight="false" outlineLevel="0" collapsed="false">
      <c r="A970" s="1" t="n">
        <v>969</v>
      </c>
      <c r="B970" s="31" t="s">
        <v>2027</v>
      </c>
      <c r="C970" s="1" t="s">
        <v>32</v>
      </c>
      <c r="D970" s="1" t="s">
        <v>184</v>
      </c>
      <c r="E970" s="1" t="s">
        <v>192</v>
      </c>
      <c r="F970" s="1"/>
      <c r="G970" s="1"/>
      <c r="H970" s="1"/>
      <c r="I970" s="1"/>
      <c r="J970" s="1" t="n">
        <v>1696</v>
      </c>
      <c r="K970" s="1" t="n">
        <v>1620.9</v>
      </c>
      <c r="L970" s="33"/>
      <c r="M970" s="1"/>
      <c r="N970" s="1"/>
      <c r="O970" s="1"/>
      <c r="P970" s="1"/>
      <c r="Q970" s="1"/>
      <c r="R970" s="1"/>
      <c r="S970" s="1"/>
      <c r="T970" s="1"/>
      <c r="U970" s="1"/>
      <c r="V970" s="1" t="n">
        <v>1696</v>
      </c>
      <c r="W970" s="1" t="n">
        <v>1620.9</v>
      </c>
    </row>
    <row r="971" customFormat="false" ht="15" hidden="false" customHeight="false" outlineLevel="0" collapsed="false">
      <c r="A971" s="1" t="n">
        <v>970</v>
      </c>
      <c r="B971" s="31" t="s">
        <v>2027</v>
      </c>
      <c r="C971" s="1" t="s">
        <v>32</v>
      </c>
      <c r="D971" s="1" t="s">
        <v>183</v>
      </c>
      <c r="E971" s="1" t="s">
        <v>190</v>
      </c>
      <c r="F971" s="1"/>
      <c r="G971" s="1"/>
      <c r="H971" s="1"/>
      <c r="I971" s="1"/>
      <c r="J971" s="1" t="n">
        <v>1513.1</v>
      </c>
      <c r="K971" s="1" t="n">
        <v>1611.9</v>
      </c>
      <c r="L971" s="33"/>
      <c r="M971" s="1"/>
      <c r="N971" s="1"/>
      <c r="O971" s="1"/>
      <c r="P971" s="1"/>
      <c r="Q971" s="1"/>
      <c r="R971" s="1"/>
      <c r="S971" s="1"/>
      <c r="T971" s="1"/>
      <c r="U971" s="1"/>
      <c r="V971" s="1" t="n">
        <v>1513.1</v>
      </c>
      <c r="W971" s="1" t="n">
        <v>1611.9</v>
      </c>
    </row>
    <row r="972" customFormat="false" ht="15" hidden="false" customHeight="false" outlineLevel="0" collapsed="false">
      <c r="A972" s="1" t="n">
        <v>971</v>
      </c>
      <c r="B972" s="31" t="s">
        <v>2027</v>
      </c>
      <c r="C972" s="1" t="s">
        <v>32</v>
      </c>
      <c r="D972" s="1" t="s">
        <v>196</v>
      </c>
      <c r="E972" s="1" t="s">
        <v>193</v>
      </c>
      <c r="F972" s="1"/>
      <c r="G972" s="1"/>
      <c r="H972" s="1"/>
      <c r="I972" s="1"/>
      <c r="J972" s="1" t="n">
        <v>1656.4</v>
      </c>
      <c r="K972" s="1" t="n">
        <v>1529.4</v>
      </c>
      <c r="L972" s="33"/>
      <c r="M972" s="1"/>
      <c r="N972" s="1"/>
      <c r="O972" s="1"/>
      <c r="P972" s="1"/>
      <c r="Q972" s="1"/>
      <c r="R972" s="1"/>
      <c r="S972" s="1"/>
      <c r="T972" s="1"/>
      <c r="U972" s="1"/>
      <c r="V972" s="1" t="n">
        <v>1656.4</v>
      </c>
      <c r="W972" s="1" t="n">
        <v>1529.4</v>
      </c>
    </row>
    <row r="973" customFormat="false" ht="15" hidden="false" customHeight="false" outlineLevel="0" collapsed="false">
      <c r="A973" s="1" t="n">
        <v>972</v>
      </c>
      <c r="B973" s="31" t="s">
        <v>2027</v>
      </c>
      <c r="C973" s="1" t="s">
        <v>32</v>
      </c>
      <c r="D973" s="1" t="s">
        <v>15</v>
      </c>
      <c r="E973" s="1" t="s">
        <v>191</v>
      </c>
      <c r="F973" s="1"/>
      <c r="G973" s="1"/>
      <c r="H973" s="1"/>
      <c r="I973" s="1"/>
      <c r="J973" s="1" t="n">
        <v>1873.2</v>
      </c>
      <c r="K973" s="1" t="n">
        <v>1541</v>
      </c>
      <c r="L973" s="33"/>
      <c r="M973" s="1"/>
      <c r="N973" s="1"/>
      <c r="O973" s="1"/>
      <c r="P973" s="1"/>
      <c r="Q973" s="1"/>
      <c r="R973" s="1"/>
      <c r="S973" s="1"/>
      <c r="T973" s="1"/>
      <c r="U973" s="1"/>
      <c r="V973" s="1" t="n">
        <v>1873.2</v>
      </c>
      <c r="W973" s="1" t="n">
        <v>1541</v>
      </c>
    </row>
    <row r="974" customFormat="false" ht="15" hidden="false" customHeight="false" outlineLevel="0" collapsed="false">
      <c r="A974" s="1" t="n">
        <v>973</v>
      </c>
      <c r="B974" s="31" t="s">
        <v>2027</v>
      </c>
      <c r="C974" s="1" t="s">
        <v>32</v>
      </c>
      <c r="D974" s="1" t="s">
        <v>199</v>
      </c>
      <c r="E974" s="1" t="s">
        <v>185</v>
      </c>
      <c r="F974" s="1"/>
      <c r="G974" s="1"/>
      <c r="H974" s="1"/>
      <c r="I974" s="1"/>
      <c r="J974" s="1" t="n">
        <v>1487.5</v>
      </c>
      <c r="K974" s="1" t="n">
        <v>1629</v>
      </c>
      <c r="L974" s="33"/>
      <c r="M974" s="1"/>
      <c r="N974" s="1"/>
      <c r="O974" s="1"/>
      <c r="P974" s="1"/>
      <c r="Q974" s="1"/>
      <c r="R974" s="1"/>
      <c r="S974" s="1"/>
      <c r="T974" s="1"/>
      <c r="U974" s="1"/>
      <c r="V974" s="1" t="n">
        <v>1487.5</v>
      </c>
      <c r="W974" s="1" t="n">
        <v>1629</v>
      </c>
    </row>
    <row r="975" customFormat="false" ht="15" hidden="false" customHeight="false" outlineLevel="0" collapsed="false">
      <c r="A975" s="1" t="n">
        <v>974</v>
      </c>
      <c r="B975" s="31" t="s">
        <v>2028</v>
      </c>
      <c r="C975" s="1" t="s">
        <v>31</v>
      </c>
      <c r="D975" s="1" t="s">
        <v>178</v>
      </c>
      <c r="E975" s="1" t="s">
        <v>146</v>
      </c>
      <c r="F975" s="1"/>
      <c r="G975" s="1"/>
      <c r="H975" s="1"/>
      <c r="I975" s="1"/>
      <c r="J975" s="1" t="n">
        <v>1630.5</v>
      </c>
      <c r="K975" s="1" t="n">
        <v>1548.6</v>
      </c>
      <c r="L975" s="33"/>
      <c r="M975" s="1"/>
      <c r="N975" s="1"/>
      <c r="O975" s="1"/>
      <c r="P975" s="1"/>
      <c r="Q975" s="1"/>
      <c r="R975" s="1"/>
      <c r="S975" s="1"/>
      <c r="T975" s="1"/>
      <c r="U975" s="1"/>
      <c r="V975" s="1" t="n">
        <v>1630.5</v>
      </c>
      <c r="W975" s="1" t="n">
        <v>1548.6</v>
      </c>
    </row>
    <row r="976" customFormat="false" ht="15" hidden="false" customHeight="false" outlineLevel="0" collapsed="false">
      <c r="A976" s="1" t="n">
        <v>975</v>
      </c>
      <c r="B976" s="31" t="s">
        <v>2028</v>
      </c>
      <c r="C976" s="1" t="s">
        <v>31</v>
      </c>
      <c r="D976" s="1" t="s">
        <v>140</v>
      </c>
      <c r="E976" s="1" t="s">
        <v>168</v>
      </c>
      <c r="F976" s="1"/>
      <c r="G976" s="1"/>
      <c r="H976" s="1"/>
      <c r="I976" s="1"/>
      <c r="J976" s="1" t="n">
        <v>1598.2</v>
      </c>
      <c r="K976" s="1" t="n">
        <v>1534.8</v>
      </c>
      <c r="L976" s="33"/>
      <c r="M976" s="1"/>
      <c r="N976" s="1"/>
      <c r="O976" s="1"/>
      <c r="P976" s="1"/>
      <c r="Q976" s="1"/>
      <c r="R976" s="1"/>
      <c r="S976" s="1"/>
      <c r="T976" s="1"/>
      <c r="U976" s="1"/>
      <c r="V976" s="1" t="n">
        <v>1598.2</v>
      </c>
      <c r="W976" s="1" t="n">
        <v>1534.8</v>
      </c>
    </row>
    <row r="977" customFormat="false" ht="15" hidden="false" customHeight="false" outlineLevel="0" collapsed="false">
      <c r="A977" s="1" t="n">
        <v>976</v>
      </c>
      <c r="B977" s="31" t="s">
        <v>2028</v>
      </c>
      <c r="C977" s="1" t="s">
        <v>31</v>
      </c>
      <c r="D977" s="1" t="s">
        <v>136</v>
      </c>
      <c r="E977" s="1" t="s">
        <v>164</v>
      </c>
      <c r="F977" s="1"/>
      <c r="G977" s="1"/>
      <c r="H977" s="1"/>
      <c r="I977" s="1"/>
      <c r="J977" s="1" t="n">
        <v>1522.3</v>
      </c>
      <c r="K977" s="1" t="n">
        <v>1618.5</v>
      </c>
      <c r="L977" s="33"/>
      <c r="M977" s="1"/>
      <c r="N977" s="1"/>
      <c r="O977" s="1"/>
      <c r="P977" s="1"/>
      <c r="Q977" s="1"/>
      <c r="R977" s="1"/>
      <c r="S977" s="1"/>
      <c r="T977" s="1"/>
      <c r="U977" s="1"/>
      <c r="V977" s="1" t="n">
        <v>1522.3</v>
      </c>
      <c r="W977" s="1" t="n">
        <v>1618.5</v>
      </c>
    </row>
    <row r="978" customFormat="false" ht="15" hidden="false" customHeight="false" outlineLevel="0" collapsed="false">
      <c r="A978" s="1" t="n">
        <v>977</v>
      </c>
      <c r="B978" s="31" t="s">
        <v>2028</v>
      </c>
      <c r="C978" s="1" t="s">
        <v>31</v>
      </c>
      <c r="D978" s="1" t="s">
        <v>209</v>
      </c>
      <c r="E978" s="1" t="s">
        <v>210</v>
      </c>
      <c r="F978" s="1"/>
      <c r="G978" s="1"/>
      <c r="H978" s="1"/>
      <c r="I978" s="1"/>
      <c r="J978" s="1" t="n">
        <v>1462.6</v>
      </c>
      <c r="K978" s="1" t="n">
        <v>1452.9</v>
      </c>
      <c r="L978" s="33"/>
      <c r="M978" s="1"/>
      <c r="N978" s="1"/>
      <c r="O978" s="1"/>
      <c r="P978" s="1"/>
      <c r="Q978" s="1"/>
      <c r="R978" s="1"/>
      <c r="S978" s="1"/>
      <c r="T978" s="1"/>
      <c r="U978" s="1"/>
      <c r="V978" s="1" t="n">
        <v>1462.6</v>
      </c>
      <c r="W978" s="1" t="n">
        <v>1452.9</v>
      </c>
    </row>
    <row r="979" customFormat="false" ht="15" hidden="false" customHeight="false" outlineLevel="0" collapsed="false">
      <c r="A979" s="1" t="n">
        <v>978</v>
      </c>
      <c r="B979" s="31" t="s">
        <v>2028</v>
      </c>
      <c r="C979" s="1" t="s">
        <v>31</v>
      </c>
      <c r="D979" s="1" t="s">
        <v>174</v>
      </c>
      <c r="E979" s="1" t="s">
        <v>169</v>
      </c>
      <c r="F979" s="1"/>
      <c r="G979" s="1"/>
      <c r="H979" s="1"/>
      <c r="I979" s="1"/>
      <c r="J979" s="1" t="n">
        <v>1501.9</v>
      </c>
      <c r="K979" s="1" t="n">
        <v>1625.4</v>
      </c>
      <c r="L979" s="33"/>
      <c r="M979" s="1"/>
      <c r="N979" s="1"/>
      <c r="O979" s="1"/>
      <c r="P979" s="1"/>
      <c r="Q979" s="1"/>
      <c r="R979" s="1"/>
      <c r="S979" s="1"/>
      <c r="T979" s="1"/>
      <c r="U979" s="1"/>
      <c r="V979" s="1" t="n">
        <v>1501.9</v>
      </c>
      <c r="W979" s="1" t="n">
        <v>1625.4</v>
      </c>
    </row>
    <row r="980" customFormat="false" ht="15" hidden="false" customHeight="false" outlineLevel="0" collapsed="false">
      <c r="A980" s="1" t="n">
        <v>979</v>
      </c>
      <c r="B980" s="31" t="s">
        <v>2028</v>
      </c>
      <c r="C980" s="1" t="s">
        <v>31</v>
      </c>
      <c r="D980" s="1" t="s">
        <v>20</v>
      </c>
      <c r="E980" s="1" t="s">
        <v>145</v>
      </c>
      <c r="F980" s="1"/>
      <c r="G980" s="1"/>
      <c r="H980" s="1"/>
      <c r="I980" s="1"/>
      <c r="J980" s="1" t="n">
        <v>1733.7</v>
      </c>
      <c r="K980" s="1" t="n">
        <v>1691.6</v>
      </c>
      <c r="L980" s="33"/>
      <c r="M980" s="1"/>
      <c r="N980" s="1"/>
      <c r="O980" s="1"/>
      <c r="P980" s="1"/>
      <c r="Q980" s="1"/>
      <c r="R980" s="1"/>
      <c r="S980" s="1"/>
      <c r="T980" s="1"/>
      <c r="U980" s="1"/>
      <c r="V980" s="1" t="n">
        <v>1733.7</v>
      </c>
      <c r="W980" s="1" t="n">
        <v>1691.6</v>
      </c>
    </row>
    <row r="981" customFormat="false" ht="15" hidden="false" customHeight="false" outlineLevel="0" collapsed="false">
      <c r="A981" s="1" t="n">
        <v>980</v>
      </c>
      <c r="B981" s="31" t="s">
        <v>2028</v>
      </c>
      <c r="C981" s="1" t="s">
        <v>31</v>
      </c>
      <c r="D981" s="1" t="s">
        <v>163</v>
      </c>
      <c r="E981" s="1" t="s">
        <v>165</v>
      </c>
      <c r="F981" s="1"/>
      <c r="G981" s="1"/>
      <c r="H981" s="1"/>
      <c r="I981" s="1"/>
      <c r="J981" s="1" t="n">
        <v>1477.1</v>
      </c>
      <c r="K981" s="1" t="n">
        <v>1515.1</v>
      </c>
      <c r="L981" s="33"/>
      <c r="M981" s="1"/>
      <c r="N981" s="1"/>
      <c r="O981" s="1"/>
      <c r="P981" s="1"/>
      <c r="Q981" s="1"/>
      <c r="R981" s="1"/>
      <c r="S981" s="1"/>
      <c r="T981" s="1"/>
      <c r="U981" s="1"/>
      <c r="V981" s="1" t="n">
        <v>1477.1</v>
      </c>
      <c r="W981" s="1" t="n">
        <v>1515.1</v>
      </c>
    </row>
    <row r="982" customFormat="false" ht="15" hidden="false" customHeight="false" outlineLevel="0" collapsed="false">
      <c r="A982" s="1" t="n">
        <v>981</v>
      </c>
      <c r="B982" s="31" t="s">
        <v>2028</v>
      </c>
      <c r="C982" s="1" t="s">
        <v>31</v>
      </c>
      <c r="D982" s="1" t="s">
        <v>177</v>
      </c>
      <c r="E982" s="1" t="s">
        <v>22</v>
      </c>
      <c r="F982" s="1"/>
      <c r="G982" s="1"/>
      <c r="H982" s="1"/>
      <c r="I982" s="1"/>
      <c r="J982" s="1" t="n">
        <v>1695</v>
      </c>
      <c r="K982" s="1" t="n">
        <v>1733.4</v>
      </c>
      <c r="L982" s="33"/>
      <c r="M982" s="1"/>
      <c r="N982" s="1"/>
      <c r="O982" s="1"/>
      <c r="P982" s="1"/>
      <c r="Q982" s="1"/>
      <c r="R982" s="1"/>
      <c r="S982" s="1"/>
      <c r="T982" s="1"/>
      <c r="U982" s="1"/>
      <c r="V982" s="1" t="n">
        <v>1695</v>
      </c>
      <c r="W982" s="1" t="n">
        <v>1733.4</v>
      </c>
    </row>
    <row r="983" customFormat="false" ht="15" hidden="false" customHeight="false" outlineLevel="0" collapsed="false">
      <c r="A983" s="1" t="n">
        <v>982</v>
      </c>
      <c r="B983" s="31" t="s">
        <v>2028</v>
      </c>
      <c r="C983" s="1" t="s">
        <v>31</v>
      </c>
      <c r="D983" s="1" t="s">
        <v>19</v>
      </c>
      <c r="E983" s="1" t="s">
        <v>213</v>
      </c>
      <c r="F983" s="1"/>
      <c r="G983" s="1"/>
      <c r="H983" s="1"/>
      <c r="I983" s="1"/>
      <c r="J983" s="1" t="n">
        <v>1733.9</v>
      </c>
      <c r="K983" s="1" t="n">
        <v>1404</v>
      </c>
      <c r="L983" s="33"/>
      <c r="M983" s="1"/>
      <c r="N983" s="1"/>
      <c r="O983" s="1"/>
      <c r="P983" s="1"/>
      <c r="Q983" s="1"/>
      <c r="R983" s="1"/>
      <c r="S983" s="1"/>
      <c r="T983" s="1"/>
      <c r="U983" s="1"/>
      <c r="V983" s="1" t="n">
        <v>1733.9</v>
      </c>
      <c r="W983" s="1" t="n">
        <v>1404</v>
      </c>
    </row>
    <row r="984" customFormat="false" ht="15" hidden="false" customHeight="false" outlineLevel="0" collapsed="false">
      <c r="A984" s="1" t="n">
        <v>983</v>
      </c>
      <c r="B984" s="31" t="s">
        <v>2028</v>
      </c>
      <c r="C984" s="1" t="s">
        <v>31</v>
      </c>
      <c r="D984" s="1" t="s">
        <v>24</v>
      </c>
      <c r="E984" s="1" t="s">
        <v>139</v>
      </c>
      <c r="F984" s="1"/>
      <c r="G984" s="1"/>
      <c r="H984" s="1"/>
      <c r="I984" s="1"/>
      <c r="J984" s="1" t="n">
        <v>1719.1</v>
      </c>
      <c r="K984" s="1" t="n">
        <v>1514.3</v>
      </c>
      <c r="L984" s="33"/>
      <c r="M984" s="1"/>
      <c r="N984" s="1"/>
      <c r="O984" s="1"/>
      <c r="P984" s="1"/>
      <c r="Q984" s="1"/>
      <c r="R984" s="1"/>
      <c r="S984" s="1"/>
      <c r="T984" s="1"/>
      <c r="U984" s="1"/>
      <c r="V984" s="1" t="n">
        <v>1719.1</v>
      </c>
      <c r="W984" s="1" t="n">
        <v>1514.3</v>
      </c>
    </row>
    <row r="985" customFormat="false" ht="15" hidden="false" customHeight="false" outlineLevel="0" collapsed="false">
      <c r="A985" s="1" t="n">
        <v>984</v>
      </c>
      <c r="B985" s="31" t="s">
        <v>2028</v>
      </c>
      <c r="C985" s="1" t="s">
        <v>30</v>
      </c>
      <c r="D985" s="1" t="s">
        <v>16</v>
      </c>
      <c r="E985" s="1" t="s">
        <v>200</v>
      </c>
      <c r="F985" s="1"/>
      <c r="G985" s="1"/>
      <c r="H985" s="1"/>
      <c r="I985" s="1"/>
      <c r="J985" s="1" t="n">
        <v>1837.9</v>
      </c>
      <c r="K985" s="1" t="n">
        <v>1421.9</v>
      </c>
      <c r="L985" s="33"/>
      <c r="M985" s="1"/>
      <c r="N985" s="1"/>
      <c r="O985" s="1"/>
      <c r="P985" s="1"/>
      <c r="Q985" s="1"/>
      <c r="R985" s="1"/>
      <c r="S985" s="1"/>
      <c r="T985" s="1"/>
      <c r="U985" s="1"/>
      <c r="V985" s="1" t="n">
        <v>1837.9</v>
      </c>
      <c r="W985" s="1" t="n">
        <v>1421.9</v>
      </c>
    </row>
    <row r="986" customFormat="false" ht="15" hidden="false" customHeight="false" outlineLevel="0" collapsed="false">
      <c r="A986" s="1" t="n">
        <v>985</v>
      </c>
      <c r="B986" s="31" t="s">
        <v>2028</v>
      </c>
      <c r="C986" s="1" t="s">
        <v>30</v>
      </c>
      <c r="D986" s="1" t="s">
        <v>119</v>
      </c>
      <c r="E986" s="1" t="s">
        <v>116</v>
      </c>
      <c r="F986" s="1"/>
      <c r="G986" s="1"/>
      <c r="H986" s="1"/>
      <c r="I986" s="1"/>
      <c r="J986" s="1" t="n">
        <v>1552.4</v>
      </c>
      <c r="K986" s="1" t="n">
        <v>1642.8</v>
      </c>
      <c r="L986" s="33"/>
      <c r="M986" s="1"/>
      <c r="N986" s="1"/>
      <c r="O986" s="1"/>
      <c r="P986" s="1"/>
      <c r="Q986" s="1"/>
      <c r="R986" s="1"/>
      <c r="S986" s="1"/>
      <c r="T986" s="1"/>
      <c r="U986" s="1"/>
      <c r="V986" s="1" t="n">
        <v>1552.4</v>
      </c>
      <c r="W986" s="1" t="n">
        <v>1642.8</v>
      </c>
    </row>
    <row r="987" customFormat="false" ht="15" hidden="false" customHeight="false" outlineLevel="0" collapsed="false">
      <c r="A987" s="1" t="n">
        <v>986</v>
      </c>
      <c r="B987" s="31" t="s">
        <v>2028</v>
      </c>
      <c r="C987" s="1" t="s">
        <v>33</v>
      </c>
      <c r="D987" s="1" t="s">
        <v>154</v>
      </c>
      <c r="E987" s="1" t="s">
        <v>17</v>
      </c>
      <c r="F987" s="1"/>
      <c r="G987" s="1"/>
      <c r="H987" s="1"/>
      <c r="I987" s="1"/>
      <c r="J987" s="1" t="n">
        <v>1562.2</v>
      </c>
      <c r="K987" s="1" t="n">
        <v>1804.8</v>
      </c>
      <c r="L987" s="33"/>
      <c r="M987" s="1"/>
      <c r="N987" s="1"/>
      <c r="O987" s="1"/>
      <c r="P987" s="1"/>
      <c r="Q987" s="1"/>
      <c r="R987" s="1"/>
      <c r="S987" s="1"/>
      <c r="T987" s="1"/>
      <c r="U987" s="1"/>
      <c r="V987" s="1" t="n">
        <v>1562.2</v>
      </c>
      <c r="W987" s="1" t="n">
        <v>1804.8</v>
      </c>
    </row>
    <row r="988" customFormat="false" ht="15" hidden="false" customHeight="false" outlineLevel="0" collapsed="false">
      <c r="A988" s="1" t="n">
        <v>987</v>
      </c>
      <c r="B988" s="31" t="s">
        <v>2028</v>
      </c>
      <c r="C988" s="1" t="s">
        <v>33</v>
      </c>
      <c r="D988" s="1" t="s">
        <v>134</v>
      </c>
      <c r="E988" s="1" t="s">
        <v>158</v>
      </c>
      <c r="F988" s="1"/>
      <c r="G988" s="1"/>
      <c r="H988" s="1"/>
      <c r="I988" s="1"/>
      <c r="J988" s="1" t="n">
        <v>1588.1</v>
      </c>
      <c r="K988" s="1" t="n">
        <v>1581.6</v>
      </c>
      <c r="L988" s="33"/>
      <c r="M988" s="1"/>
      <c r="N988" s="1"/>
      <c r="O988" s="1"/>
      <c r="P988" s="1"/>
      <c r="Q988" s="1"/>
      <c r="R988" s="1"/>
      <c r="S988" s="1"/>
      <c r="T988" s="1"/>
      <c r="U988" s="1"/>
      <c r="V988" s="1" t="n">
        <v>1588.1</v>
      </c>
      <c r="W988" s="1" t="n">
        <v>1581.6</v>
      </c>
    </row>
    <row r="989" customFormat="false" ht="15" hidden="false" customHeight="false" outlineLevel="0" collapsed="false">
      <c r="A989" s="1" t="n">
        <v>988</v>
      </c>
      <c r="B989" s="31" t="s">
        <v>2028</v>
      </c>
      <c r="C989" s="1" t="s">
        <v>33</v>
      </c>
      <c r="D989" s="1" t="s">
        <v>120</v>
      </c>
      <c r="E989" s="1" t="s">
        <v>149</v>
      </c>
      <c r="F989" s="1"/>
      <c r="G989" s="1"/>
      <c r="H989" s="1"/>
      <c r="I989" s="1"/>
      <c r="J989" s="1" t="n">
        <v>1527.4</v>
      </c>
      <c r="K989" s="1" t="n">
        <v>1642.4</v>
      </c>
      <c r="L989" s="33"/>
      <c r="M989" s="1"/>
      <c r="N989" s="1"/>
      <c r="O989" s="1"/>
      <c r="P989" s="1"/>
      <c r="Q989" s="1"/>
      <c r="R989" s="1"/>
      <c r="S989" s="1"/>
      <c r="T989" s="1"/>
      <c r="U989" s="1"/>
      <c r="V989" s="1" t="n">
        <v>1527.4</v>
      </c>
      <c r="W989" s="1" t="n">
        <v>1642.4</v>
      </c>
    </row>
    <row r="990" customFormat="false" ht="15" hidden="false" customHeight="false" outlineLevel="0" collapsed="false">
      <c r="A990" s="1" t="n">
        <v>989</v>
      </c>
      <c r="B990" s="31" t="s">
        <v>2028</v>
      </c>
      <c r="C990" s="1" t="s">
        <v>33</v>
      </c>
      <c r="D990" s="1" t="s">
        <v>144</v>
      </c>
      <c r="E990" s="1" t="s">
        <v>161</v>
      </c>
      <c r="F990" s="1"/>
      <c r="G990" s="1"/>
      <c r="H990" s="1"/>
      <c r="I990" s="1"/>
      <c r="J990" s="1" t="n">
        <v>1642</v>
      </c>
      <c r="K990" s="1" t="n">
        <v>1653.6</v>
      </c>
      <c r="L990" s="33"/>
      <c r="M990" s="1"/>
      <c r="N990" s="1"/>
      <c r="O990" s="1"/>
      <c r="P990" s="1"/>
      <c r="Q990" s="1"/>
      <c r="R990" s="1"/>
      <c r="S990" s="1"/>
      <c r="T990" s="1"/>
      <c r="U990" s="1"/>
      <c r="V990" s="1" t="n">
        <v>1642</v>
      </c>
      <c r="W990" s="1" t="n">
        <v>1653.6</v>
      </c>
    </row>
    <row r="991" customFormat="false" ht="15" hidden="false" customHeight="false" outlineLevel="0" collapsed="false">
      <c r="A991" s="1" t="n">
        <v>990</v>
      </c>
      <c r="B991" s="31" t="s">
        <v>2028</v>
      </c>
      <c r="C991" s="1" t="s">
        <v>33</v>
      </c>
      <c r="D991" s="1" t="s">
        <v>135</v>
      </c>
      <c r="E991" s="1" t="s">
        <v>157</v>
      </c>
      <c r="F991" s="1"/>
      <c r="G991" s="1"/>
      <c r="H991" s="1"/>
      <c r="I991" s="1"/>
      <c r="J991" s="1" t="n">
        <v>1708.2</v>
      </c>
      <c r="K991" s="1" t="n">
        <v>1662.1</v>
      </c>
      <c r="L991" s="33"/>
      <c r="M991" s="1"/>
      <c r="N991" s="1"/>
      <c r="O991" s="1"/>
      <c r="P991" s="1"/>
      <c r="Q991" s="1"/>
      <c r="R991" s="1"/>
      <c r="S991" s="1"/>
      <c r="T991" s="1"/>
      <c r="U991" s="1"/>
      <c r="V991" s="1" t="n">
        <v>1708.2</v>
      </c>
      <c r="W991" s="1" t="n">
        <v>1662.1</v>
      </c>
    </row>
    <row r="992" customFormat="false" ht="15" hidden="false" customHeight="false" outlineLevel="0" collapsed="false">
      <c r="A992" s="1" t="n">
        <v>991</v>
      </c>
      <c r="B992" s="31" t="s">
        <v>2028</v>
      </c>
      <c r="C992" s="1" t="s">
        <v>33</v>
      </c>
      <c r="D992" s="1" t="s">
        <v>204</v>
      </c>
      <c r="E992" s="1" t="s">
        <v>172</v>
      </c>
      <c r="F992" s="1"/>
      <c r="G992" s="1"/>
      <c r="H992" s="1"/>
      <c r="I992" s="1"/>
      <c r="J992" s="1" t="n">
        <v>1387.4</v>
      </c>
      <c r="K992" s="1" t="n">
        <v>1687.2</v>
      </c>
      <c r="L992" s="33"/>
      <c r="M992" s="1"/>
      <c r="N992" s="1"/>
      <c r="O992" s="1"/>
      <c r="P992" s="1"/>
      <c r="Q992" s="1"/>
      <c r="R992" s="1"/>
      <c r="S992" s="1"/>
      <c r="T992" s="1"/>
      <c r="U992" s="1"/>
      <c r="V992" s="1" t="n">
        <v>1387.4</v>
      </c>
      <c r="W992" s="1" t="n">
        <v>1687.2</v>
      </c>
    </row>
    <row r="993" customFormat="false" ht="15" hidden="false" customHeight="false" outlineLevel="0" collapsed="false">
      <c r="A993" s="1" t="n">
        <v>992</v>
      </c>
      <c r="B993" s="31" t="s">
        <v>2028</v>
      </c>
      <c r="C993" s="1" t="s">
        <v>33</v>
      </c>
      <c r="D993" s="1" t="s">
        <v>159</v>
      </c>
      <c r="E993" s="1" t="s">
        <v>155</v>
      </c>
      <c r="F993" s="1"/>
      <c r="G993" s="1"/>
      <c r="H993" s="1"/>
      <c r="I993" s="1"/>
      <c r="J993" s="1" t="n">
        <v>1534.8</v>
      </c>
      <c r="K993" s="1" t="n">
        <v>1625</v>
      </c>
      <c r="L993" s="33"/>
      <c r="M993" s="1"/>
      <c r="N993" s="1"/>
      <c r="O993" s="1"/>
      <c r="P993" s="1"/>
      <c r="Q993" s="1"/>
      <c r="R993" s="1"/>
      <c r="S993" s="1"/>
      <c r="T993" s="1"/>
      <c r="U993" s="1"/>
      <c r="V993" s="1" t="n">
        <v>1534.8</v>
      </c>
      <c r="W993" s="1" t="n">
        <v>1625</v>
      </c>
    </row>
    <row r="994" customFormat="false" ht="15" hidden="false" customHeight="false" outlineLevel="0" collapsed="false">
      <c r="A994" s="1" t="n">
        <v>993</v>
      </c>
      <c r="B994" s="31" t="s">
        <v>2028</v>
      </c>
      <c r="C994" s="1" t="s">
        <v>33</v>
      </c>
      <c r="D994" s="1" t="s">
        <v>206</v>
      </c>
      <c r="E994" s="1" t="s">
        <v>156</v>
      </c>
      <c r="F994" s="1"/>
      <c r="G994" s="1"/>
      <c r="H994" s="1"/>
      <c r="I994" s="1"/>
      <c r="J994" s="1" t="n">
        <v>1456.1</v>
      </c>
      <c r="K994" s="1" t="n">
        <v>1506.9</v>
      </c>
      <c r="L994" s="33"/>
      <c r="M994" s="1"/>
      <c r="N994" s="1"/>
      <c r="O994" s="1"/>
      <c r="P994" s="1"/>
      <c r="Q994" s="1"/>
      <c r="R994" s="1"/>
      <c r="S994" s="1"/>
      <c r="T994" s="1"/>
      <c r="U994" s="1"/>
      <c r="V994" s="1" t="n">
        <v>1456.1</v>
      </c>
      <c r="W994" s="1" t="n">
        <v>1506.9</v>
      </c>
    </row>
    <row r="995" customFormat="false" ht="15" hidden="false" customHeight="false" outlineLevel="0" collapsed="false">
      <c r="A995" s="1" t="n">
        <v>994</v>
      </c>
      <c r="B995" s="31" t="s">
        <v>2028</v>
      </c>
      <c r="C995" s="1" t="s">
        <v>33</v>
      </c>
      <c r="D995" s="1" t="s">
        <v>171</v>
      </c>
      <c r="E995" s="1" t="s">
        <v>205</v>
      </c>
      <c r="F995" s="1"/>
      <c r="G995" s="1"/>
      <c r="H995" s="1"/>
      <c r="I995" s="1"/>
      <c r="J995" s="1" t="n">
        <v>1583.2</v>
      </c>
      <c r="K995" s="1" t="n">
        <v>1457.7</v>
      </c>
      <c r="L995" s="33"/>
      <c r="M995" s="1"/>
      <c r="N995" s="1"/>
      <c r="O995" s="1"/>
      <c r="P995" s="1"/>
      <c r="Q995" s="1"/>
      <c r="R995" s="1"/>
      <c r="S995" s="1"/>
      <c r="T995" s="1"/>
      <c r="U995" s="1"/>
      <c r="V995" s="1" t="n">
        <v>1583.2</v>
      </c>
      <c r="W995" s="1" t="n">
        <v>1457.7</v>
      </c>
    </row>
    <row r="996" customFormat="false" ht="15" hidden="false" customHeight="false" outlineLevel="0" collapsed="false">
      <c r="A996" s="1" t="n">
        <v>995</v>
      </c>
      <c r="B996" s="31" t="s">
        <v>2028</v>
      </c>
      <c r="C996" s="1" t="s">
        <v>30</v>
      </c>
      <c r="D996" s="1" t="s">
        <v>182</v>
      </c>
      <c r="E996" s="1" t="s">
        <v>173</v>
      </c>
      <c r="F996" s="1"/>
      <c r="G996" s="1"/>
      <c r="H996" s="1"/>
      <c r="I996" s="1"/>
      <c r="J996" s="1" t="n">
        <v>1723.7</v>
      </c>
      <c r="K996" s="1" t="n">
        <v>1515.9</v>
      </c>
      <c r="L996" s="33"/>
      <c r="M996" s="1"/>
      <c r="N996" s="1"/>
      <c r="O996" s="1"/>
      <c r="P996" s="1"/>
      <c r="Q996" s="1"/>
      <c r="R996" s="1"/>
      <c r="S996" s="1"/>
      <c r="T996" s="1"/>
      <c r="U996" s="1"/>
      <c r="V996" s="1" t="n">
        <v>1723.7</v>
      </c>
      <c r="W996" s="1" t="n">
        <v>1515.9</v>
      </c>
    </row>
    <row r="997" customFormat="false" ht="15" hidden="false" customHeight="false" outlineLevel="0" collapsed="false">
      <c r="A997" s="1" t="n">
        <v>996</v>
      </c>
      <c r="B997" s="31" t="s">
        <v>2028</v>
      </c>
      <c r="C997" s="1" t="s">
        <v>30</v>
      </c>
      <c r="D997" s="1" t="s">
        <v>117</v>
      </c>
      <c r="E997" s="1" t="s">
        <v>115</v>
      </c>
      <c r="F997" s="1"/>
      <c r="G997" s="1"/>
      <c r="H997" s="1"/>
      <c r="I997" s="1"/>
      <c r="J997" s="1" t="n">
        <v>1475.5</v>
      </c>
      <c r="K997" s="1" t="n">
        <v>1550.5</v>
      </c>
      <c r="L997" s="33"/>
      <c r="M997" s="1"/>
      <c r="N997" s="1"/>
      <c r="O997" s="1"/>
      <c r="P997" s="1"/>
      <c r="Q997" s="1"/>
      <c r="R997" s="1"/>
      <c r="S997" s="1"/>
      <c r="T997" s="1"/>
      <c r="U997" s="1"/>
      <c r="V997" s="1" t="n">
        <v>1475.5</v>
      </c>
      <c r="W997" s="1" t="n">
        <v>1550.5</v>
      </c>
    </row>
    <row r="998" customFormat="false" ht="15" hidden="false" customHeight="false" outlineLevel="0" collapsed="false">
      <c r="A998" s="1" t="n">
        <v>997</v>
      </c>
      <c r="B998" s="31" t="s">
        <v>2028</v>
      </c>
      <c r="C998" s="1" t="s">
        <v>30</v>
      </c>
      <c r="D998" s="1" t="s">
        <v>181</v>
      </c>
      <c r="E998" s="1" t="s">
        <v>18</v>
      </c>
      <c r="F998" s="1"/>
      <c r="G998" s="1"/>
      <c r="H998" s="1"/>
      <c r="I998" s="1"/>
      <c r="J998" s="1" t="n">
        <v>1718.3</v>
      </c>
      <c r="K998" s="1" t="n">
        <v>1781.5</v>
      </c>
      <c r="L998" s="33"/>
      <c r="M998" s="1"/>
      <c r="N998" s="1"/>
      <c r="O998" s="1"/>
      <c r="P998" s="1"/>
      <c r="Q998" s="1"/>
      <c r="R998" s="1"/>
      <c r="S998" s="1"/>
      <c r="T998" s="1"/>
      <c r="U998" s="1"/>
      <c r="V998" s="1" t="n">
        <v>1718.3</v>
      </c>
      <c r="W998" s="1" t="n">
        <v>1781.5</v>
      </c>
    </row>
    <row r="999" customFormat="false" ht="15" hidden="false" customHeight="false" outlineLevel="0" collapsed="false">
      <c r="A999" s="1" t="n">
        <v>998</v>
      </c>
      <c r="B999" s="31" t="s">
        <v>2028</v>
      </c>
      <c r="C999" s="1" t="s">
        <v>30</v>
      </c>
      <c r="D999" s="1" t="s">
        <v>166</v>
      </c>
      <c r="E999" s="1" t="s">
        <v>118</v>
      </c>
      <c r="F999" s="1"/>
      <c r="G999" s="1"/>
      <c r="H999" s="1"/>
      <c r="I999" s="1"/>
      <c r="J999" s="1" t="n">
        <v>1508.7</v>
      </c>
      <c r="K999" s="1" t="n">
        <v>1559.9</v>
      </c>
      <c r="L999" s="33"/>
      <c r="M999" s="1"/>
      <c r="N999" s="1"/>
      <c r="O999" s="1"/>
      <c r="P999" s="1"/>
      <c r="Q999" s="1"/>
      <c r="R999" s="1"/>
      <c r="S999" s="1"/>
      <c r="T999" s="1"/>
      <c r="U999" s="1"/>
      <c r="V999" s="1" t="n">
        <v>1508.7</v>
      </c>
      <c r="W999" s="1" t="n">
        <v>1559.9</v>
      </c>
    </row>
    <row r="1000" customFormat="false" ht="15" hidden="false" customHeight="false" outlineLevel="0" collapsed="false">
      <c r="A1000" s="1" t="n">
        <v>999</v>
      </c>
      <c r="B1000" s="31" t="s">
        <v>2028</v>
      </c>
      <c r="C1000" s="1" t="s">
        <v>30</v>
      </c>
      <c r="D1000" s="1" t="s">
        <v>124</v>
      </c>
      <c r="E1000" s="1" t="s">
        <v>114</v>
      </c>
      <c r="F1000" s="1"/>
      <c r="G1000" s="1"/>
      <c r="H1000" s="1"/>
      <c r="I1000" s="1"/>
      <c r="J1000" s="1" t="n">
        <v>1555.1</v>
      </c>
      <c r="K1000" s="1" t="n">
        <v>1656.7</v>
      </c>
      <c r="L1000" s="33"/>
      <c r="M1000" s="1"/>
      <c r="N1000" s="1"/>
      <c r="O1000" s="1"/>
      <c r="P1000" s="1"/>
      <c r="Q1000" s="1"/>
      <c r="R1000" s="1"/>
      <c r="S1000" s="1"/>
      <c r="T1000" s="1"/>
      <c r="U1000" s="1"/>
      <c r="V1000" s="1" t="n">
        <v>1555.1</v>
      </c>
      <c r="W1000" s="1" t="n">
        <v>1656.7</v>
      </c>
    </row>
    <row r="1001" customFormat="false" ht="15" hidden="false" customHeight="false" outlineLevel="0" collapsed="false">
      <c r="A1001" s="1" t="n">
        <v>1000</v>
      </c>
      <c r="B1001" s="31" t="s">
        <v>2028</v>
      </c>
      <c r="C1001" s="1" t="s">
        <v>30</v>
      </c>
      <c r="D1001" s="1" t="s">
        <v>151</v>
      </c>
      <c r="E1001" s="1" t="s">
        <v>176</v>
      </c>
      <c r="F1001" s="1"/>
      <c r="G1001" s="1"/>
      <c r="H1001" s="1"/>
      <c r="I1001" s="1"/>
      <c r="J1001" s="1" t="n">
        <v>1569.6</v>
      </c>
      <c r="K1001" s="1" t="n">
        <v>1594</v>
      </c>
      <c r="L1001" s="33"/>
      <c r="M1001" s="1"/>
      <c r="N1001" s="1"/>
      <c r="O1001" s="1"/>
      <c r="P1001" s="1"/>
      <c r="Q1001" s="1"/>
      <c r="R1001" s="1"/>
      <c r="S1001" s="1"/>
      <c r="T1001" s="1"/>
      <c r="U1001" s="1"/>
      <c r="V1001" s="1" t="n">
        <v>1569.6</v>
      </c>
      <c r="W1001" s="1" t="n">
        <v>1594</v>
      </c>
    </row>
    <row r="1002" customFormat="false" ht="15" hidden="false" customHeight="false" outlineLevel="0" collapsed="false">
      <c r="A1002" s="1" t="n">
        <v>1001</v>
      </c>
      <c r="B1002" s="31" t="s">
        <v>2028</v>
      </c>
      <c r="C1002" s="1" t="s">
        <v>30</v>
      </c>
      <c r="D1002" s="1" t="s">
        <v>203</v>
      </c>
      <c r="E1002" s="1" t="s">
        <v>208</v>
      </c>
      <c r="F1002" s="1"/>
      <c r="G1002" s="1"/>
      <c r="H1002" s="1"/>
      <c r="I1002" s="1"/>
      <c r="J1002" s="1" t="n">
        <v>1451.4</v>
      </c>
      <c r="K1002" s="1" t="n">
        <v>1474.1</v>
      </c>
      <c r="L1002" s="33"/>
      <c r="M1002" s="1"/>
      <c r="N1002" s="1"/>
      <c r="O1002" s="1"/>
      <c r="P1002" s="1"/>
      <c r="Q1002" s="1"/>
      <c r="R1002" s="1"/>
      <c r="S1002" s="1"/>
      <c r="T1002" s="1"/>
      <c r="U1002" s="1"/>
      <c r="V1002" s="1" t="n">
        <v>1451.4</v>
      </c>
      <c r="W1002" s="1" t="n">
        <v>1474.1</v>
      </c>
    </row>
    <row r="1003" customFormat="false" ht="15" hidden="false" customHeight="false" outlineLevel="0" collapsed="false">
      <c r="A1003" s="1" t="n">
        <v>1002</v>
      </c>
      <c r="B1003" s="31" t="s">
        <v>2028</v>
      </c>
      <c r="C1003" s="1" t="s">
        <v>30</v>
      </c>
      <c r="D1003" s="1" t="s">
        <v>167</v>
      </c>
      <c r="E1003" s="1" t="s">
        <v>141</v>
      </c>
      <c r="F1003" s="1"/>
      <c r="G1003" s="1"/>
      <c r="H1003" s="1"/>
      <c r="I1003" s="1"/>
      <c r="J1003" s="1" t="n">
        <v>1556.6</v>
      </c>
      <c r="K1003" s="1" t="n">
        <v>1599.7</v>
      </c>
      <c r="L1003" s="33"/>
      <c r="M1003" s="1"/>
      <c r="N1003" s="1"/>
      <c r="O1003" s="1"/>
      <c r="P1003" s="1"/>
      <c r="Q1003" s="1"/>
      <c r="R1003" s="1"/>
      <c r="S1003" s="1"/>
      <c r="T1003" s="1"/>
      <c r="U1003" s="1"/>
      <c r="V1003" s="1" t="n">
        <v>1556.6</v>
      </c>
      <c r="W1003" s="1" t="n">
        <v>1599.7</v>
      </c>
    </row>
    <row r="1004" customFormat="false" ht="15" hidden="false" customHeight="false" outlineLevel="0" collapsed="false">
      <c r="A1004" s="1" t="n">
        <v>1003</v>
      </c>
      <c r="B1004" s="31" t="s">
        <v>2029</v>
      </c>
      <c r="C1004" s="1" t="s">
        <v>29</v>
      </c>
      <c r="D1004" s="1" t="s">
        <v>138</v>
      </c>
      <c r="E1004" s="1" t="s">
        <v>152</v>
      </c>
      <c r="F1004" s="1"/>
      <c r="G1004" s="1"/>
      <c r="H1004" s="1"/>
      <c r="I1004" s="1"/>
      <c r="J1004" s="1" t="n">
        <v>1645.6</v>
      </c>
      <c r="K1004" s="1" t="n">
        <v>1600.3</v>
      </c>
      <c r="L1004" s="33"/>
      <c r="M1004" s="1"/>
      <c r="N1004" s="1"/>
      <c r="O1004" s="1"/>
      <c r="P1004" s="1"/>
      <c r="Q1004" s="1"/>
      <c r="R1004" s="1"/>
      <c r="S1004" s="1"/>
      <c r="T1004" s="1"/>
      <c r="U1004" s="1"/>
      <c r="V1004" s="1" t="n">
        <v>1645.6</v>
      </c>
      <c r="W1004" s="1" t="n">
        <v>1600.3</v>
      </c>
    </row>
    <row r="1005" customFormat="false" ht="15" hidden="false" customHeight="false" outlineLevel="0" collapsed="false">
      <c r="A1005" s="1" t="n">
        <v>1004</v>
      </c>
      <c r="B1005" s="31" t="s">
        <v>2029</v>
      </c>
      <c r="C1005" s="1" t="s">
        <v>29</v>
      </c>
      <c r="D1005" s="1" t="s">
        <v>131</v>
      </c>
      <c r="E1005" s="1" t="s">
        <v>127</v>
      </c>
      <c r="F1005" s="1"/>
      <c r="G1005" s="1"/>
      <c r="H1005" s="1"/>
      <c r="I1005" s="1"/>
      <c r="J1005" s="1" t="n">
        <v>1518.3</v>
      </c>
      <c r="K1005" s="1" t="n">
        <v>1653.9</v>
      </c>
      <c r="L1005" s="33"/>
      <c r="M1005" s="1"/>
      <c r="N1005" s="1"/>
      <c r="O1005" s="1"/>
      <c r="P1005" s="1"/>
      <c r="Q1005" s="1"/>
      <c r="R1005" s="1"/>
      <c r="S1005" s="1"/>
      <c r="T1005" s="1"/>
      <c r="U1005" s="1"/>
      <c r="V1005" s="1" t="n">
        <v>1518.3</v>
      </c>
      <c r="W1005" s="1" t="n">
        <v>1653.9</v>
      </c>
    </row>
    <row r="1006" customFormat="false" ht="15" hidden="false" customHeight="false" outlineLevel="0" collapsed="false">
      <c r="A1006" s="1" t="n">
        <v>1005</v>
      </c>
      <c r="B1006" s="31" t="s">
        <v>2029</v>
      </c>
      <c r="C1006" s="1" t="s">
        <v>29</v>
      </c>
      <c r="D1006" s="1" t="s">
        <v>180</v>
      </c>
      <c r="E1006" s="1" t="s">
        <v>23</v>
      </c>
      <c r="F1006" s="1"/>
      <c r="G1006" s="1"/>
      <c r="H1006" s="1"/>
      <c r="I1006" s="1"/>
      <c r="J1006" s="1" t="n">
        <v>1594.7</v>
      </c>
      <c r="K1006" s="1" t="n">
        <v>1722.1</v>
      </c>
      <c r="L1006" s="33"/>
      <c r="M1006" s="1"/>
      <c r="N1006" s="1"/>
      <c r="O1006" s="1"/>
      <c r="P1006" s="1"/>
      <c r="Q1006" s="1"/>
      <c r="R1006" s="1"/>
      <c r="S1006" s="1"/>
      <c r="T1006" s="1"/>
      <c r="U1006" s="1"/>
      <c r="V1006" s="1" t="n">
        <v>1594.7</v>
      </c>
      <c r="W1006" s="1" t="n">
        <v>1722.1</v>
      </c>
    </row>
    <row r="1007" customFormat="false" ht="15" hidden="false" customHeight="false" outlineLevel="0" collapsed="false">
      <c r="A1007" s="1" t="n">
        <v>1006</v>
      </c>
      <c r="B1007" s="31" t="s">
        <v>2029</v>
      </c>
      <c r="C1007" s="1" t="s">
        <v>29</v>
      </c>
      <c r="D1007" s="1" t="s">
        <v>207</v>
      </c>
      <c r="E1007" s="1" t="s">
        <v>130</v>
      </c>
      <c r="F1007" s="1"/>
      <c r="G1007" s="1"/>
      <c r="H1007" s="1"/>
      <c r="I1007" s="1"/>
      <c r="J1007" s="1" t="n">
        <v>1461.1</v>
      </c>
      <c r="K1007" s="1" t="n">
        <v>1746.3</v>
      </c>
      <c r="L1007" s="33"/>
      <c r="M1007" s="1"/>
      <c r="N1007" s="1"/>
      <c r="O1007" s="1"/>
      <c r="P1007" s="1"/>
      <c r="Q1007" s="1"/>
      <c r="R1007" s="1"/>
      <c r="S1007" s="1"/>
      <c r="T1007" s="1"/>
      <c r="U1007" s="1"/>
      <c r="V1007" s="1" t="n">
        <v>1461.1</v>
      </c>
      <c r="W1007" s="1" t="n">
        <v>1746.3</v>
      </c>
    </row>
    <row r="1008" customFormat="false" ht="15" hidden="false" customHeight="false" outlineLevel="0" collapsed="false">
      <c r="A1008" s="1" t="n">
        <v>1007</v>
      </c>
      <c r="B1008" s="31" t="s">
        <v>2029</v>
      </c>
      <c r="C1008" s="1" t="s">
        <v>29</v>
      </c>
      <c r="D1008" s="1" t="s">
        <v>162</v>
      </c>
      <c r="E1008" s="1" t="s">
        <v>137</v>
      </c>
      <c r="F1008" s="1"/>
      <c r="G1008" s="1"/>
      <c r="H1008" s="1"/>
      <c r="I1008" s="1"/>
      <c r="J1008" s="1" t="n">
        <v>1676.6</v>
      </c>
      <c r="K1008" s="1" t="n">
        <v>1529.1</v>
      </c>
      <c r="L1008" s="33"/>
      <c r="M1008" s="1"/>
      <c r="N1008" s="1"/>
      <c r="O1008" s="1"/>
      <c r="P1008" s="1"/>
      <c r="Q1008" s="1"/>
      <c r="R1008" s="1"/>
      <c r="S1008" s="1"/>
      <c r="T1008" s="1"/>
      <c r="U1008" s="1"/>
      <c r="V1008" s="1" t="n">
        <v>1676.6</v>
      </c>
      <c r="W1008" s="1" t="n">
        <v>1529.1</v>
      </c>
    </row>
    <row r="1009" customFormat="false" ht="15" hidden="false" customHeight="false" outlineLevel="0" collapsed="false">
      <c r="A1009" s="1" t="n">
        <v>1008</v>
      </c>
      <c r="B1009" s="31" t="s">
        <v>2029</v>
      </c>
      <c r="C1009" s="1" t="s">
        <v>29</v>
      </c>
      <c r="D1009" s="1" t="s">
        <v>21</v>
      </c>
      <c r="E1009" s="1" t="s">
        <v>132</v>
      </c>
      <c r="F1009" s="1"/>
      <c r="G1009" s="1"/>
      <c r="H1009" s="1"/>
      <c r="I1009" s="1"/>
      <c r="J1009" s="1" t="n">
        <v>1732.5</v>
      </c>
      <c r="K1009" s="1" t="n">
        <v>1647.5</v>
      </c>
      <c r="L1009" s="33"/>
      <c r="M1009" s="1"/>
      <c r="N1009" s="1"/>
      <c r="O1009" s="1"/>
      <c r="P1009" s="1"/>
      <c r="Q1009" s="1"/>
      <c r="R1009" s="1"/>
      <c r="S1009" s="1"/>
      <c r="T1009" s="1"/>
      <c r="U1009" s="1"/>
      <c r="V1009" s="1" t="n">
        <v>1732.5</v>
      </c>
      <c r="W1009" s="1" t="n">
        <v>1647.5</v>
      </c>
    </row>
    <row r="1010" customFormat="false" ht="15" hidden="false" customHeight="false" outlineLevel="0" collapsed="false">
      <c r="A1010" s="1" t="n">
        <v>1009</v>
      </c>
      <c r="B1010" s="31" t="s">
        <v>2029</v>
      </c>
      <c r="C1010" s="1" t="s">
        <v>29</v>
      </c>
      <c r="D1010" s="1" t="s">
        <v>121</v>
      </c>
      <c r="E1010" s="1" t="s">
        <v>122</v>
      </c>
      <c r="F1010" s="1"/>
      <c r="G1010" s="1"/>
      <c r="H1010" s="1"/>
      <c r="I1010" s="1"/>
      <c r="J1010" s="1" t="n">
        <v>1562.5</v>
      </c>
      <c r="K1010" s="1" t="n">
        <v>1580.7</v>
      </c>
      <c r="L1010" s="33"/>
      <c r="M1010" s="1"/>
      <c r="N1010" s="1"/>
      <c r="O1010" s="1"/>
      <c r="P1010" s="1"/>
      <c r="Q1010" s="1"/>
      <c r="R1010" s="1"/>
      <c r="S1010" s="1"/>
      <c r="T1010" s="1"/>
      <c r="U1010" s="1"/>
      <c r="V1010" s="1" t="n">
        <v>1562.5</v>
      </c>
      <c r="W1010" s="1" t="n">
        <v>1580.7</v>
      </c>
    </row>
    <row r="1011" customFormat="false" ht="15" hidden="false" customHeight="false" outlineLevel="0" collapsed="false">
      <c r="A1011" s="1" t="n">
        <v>1010</v>
      </c>
      <c r="B1011" s="31" t="s">
        <v>2029</v>
      </c>
      <c r="C1011" s="1" t="s">
        <v>29</v>
      </c>
      <c r="D1011" s="1" t="s">
        <v>126</v>
      </c>
      <c r="E1011" s="1" t="s">
        <v>153</v>
      </c>
      <c r="F1011" s="1"/>
      <c r="G1011" s="1"/>
      <c r="H1011" s="1"/>
      <c r="I1011" s="1"/>
      <c r="J1011" s="1" t="n">
        <v>1566.6</v>
      </c>
      <c r="K1011" s="1" t="n">
        <v>1686.3</v>
      </c>
      <c r="L1011" s="33"/>
      <c r="M1011" s="1"/>
      <c r="N1011" s="1"/>
      <c r="O1011" s="1"/>
      <c r="P1011" s="1"/>
      <c r="Q1011" s="1"/>
      <c r="R1011" s="1"/>
      <c r="S1011" s="1"/>
      <c r="T1011" s="1"/>
      <c r="U1011" s="1"/>
      <c r="V1011" s="1" t="n">
        <v>1566.6</v>
      </c>
      <c r="W1011" s="1" t="n">
        <v>1686.3</v>
      </c>
    </row>
    <row r="1012" customFormat="false" ht="15" hidden="false" customHeight="false" outlineLevel="0" collapsed="false">
      <c r="A1012" s="1" t="n">
        <v>1011</v>
      </c>
      <c r="B1012" s="31" t="s">
        <v>2029</v>
      </c>
      <c r="C1012" s="1" t="s">
        <v>29</v>
      </c>
      <c r="D1012" s="1" t="s">
        <v>129</v>
      </c>
      <c r="E1012" s="1" t="s">
        <v>128</v>
      </c>
      <c r="F1012" s="1"/>
      <c r="G1012" s="1"/>
      <c r="H1012" s="1"/>
      <c r="I1012" s="1"/>
      <c r="J1012" s="1" t="n">
        <v>1663.3</v>
      </c>
      <c r="K1012" s="1" t="n">
        <v>1623.4</v>
      </c>
      <c r="L1012" s="33"/>
      <c r="M1012" s="1"/>
      <c r="N1012" s="1"/>
      <c r="O1012" s="1"/>
      <c r="P1012" s="1"/>
      <c r="Q1012" s="1"/>
      <c r="R1012" s="1"/>
      <c r="S1012" s="1"/>
      <c r="T1012" s="1"/>
      <c r="U1012" s="1"/>
      <c r="V1012" s="1" t="n">
        <v>1663.3</v>
      </c>
      <c r="W1012" s="1" t="n">
        <v>1623.4</v>
      </c>
    </row>
    <row r="1013" customFormat="false" ht="15" hidden="false" customHeight="false" outlineLevel="0" collapsed="false">
      <c r="A1013" s="1" t="n">
        <v>1012</v>
      </c>
      <c r="B1013" s="31" t="s">
        <v>2029</v>
      </c>
      <c r="C1013" s="1" t="s">
        <v>29</v>
      </c>
      <c r="D1013" s="1" t="s">
        <v>202</v>
      </c>
      <c r="E1013" s="1" t="s">
        <v>201</v>
      </c>
      <c r="F1013" s="1"/>
      <c r="G1013" s="1"/>
      <c r="H1013" s="1"/>
      <c r="I1013" s="1"/>
      <c r="J1013" s="1" t="n">
        <v>1482.9</v>
      </c>
      <c r="K1013" s="1" t="n">
        <v>1410.7</v>
      </c>
      <c r="L1013" s="33"/>
      <c r="M1013" s="1"/>
      <c r="N1013" s="1"/>
      <c r="O1013" s="1"/>
      <c r="P1013" s="1"/>
      <c r="Q1013" s="1"/>
      <c r="R1013" s="1"/>
      <c r="S1013" s="1"/>
      <c r="T1013" s="1"/>
      <c r="U1013" s="1"/>
      <c r="V1013" s="1" t="n">
        <v>1482.9</v>
      </c>
      <c r="W1013" s="1" t="n">
        <v>1410.7</v>
      </c>
    </row>
    <row r="1014" customFormat="false" ht="15" hidden="false" customHeight="false" outlineLevel="0" collapsed="false">
      <c r="A1014" s="1" t="n">
        <v>1013</v>
      </c>
      <c r="B1014" s="31" t="s">
        <v>2030</v>
      </c>
      <c r="C1014" s="1" t="s">
        <v>32</v>
      </c>
      <c r="D1014" s="1" t="s">
        <v>191</v>
      </c>
      <c r="E1014" s="1" t="s">
        <v>198</v>
      </c>
      <c r="F1014" s="1"/>
      <c r="G1014" s="1"/>
      <c r="H1014" s="1"/>
      <c r="I1014" s="1"/>
      <c r="J1014" s="1" t="n">
        <v>1541</v>
      </c>
      <c r="K1014" s="1" t="n">
        <v>1515.2</v>
      </c>
      <c r="L1014" s="33"/>
      <c r="M1014" s="1"/>
      <c r="N1014" s="1"/>
      <c r="O1014" s="1"/>
      <c r="P1014" s="1"/>
      <c r="Q1014" s="1"/>
      <c r="R1014" s="1"/>
      <c r="S1014" s="1"/>
      <c r="T1014" s="1"/>
      <c r="U1014" s="1"/>
      <c r="V1014" s="1" t="n">
        <v>1541</v>
      </c>
      <c r="W1014" s="1" t="n">
        <v>1515.2</v>
      </c>
    </row>
    <row r="1015" customFormat="false" ht="15" hidden="false" customHeight="false" outlineLevel="0" collapsed="false">
      <c r="A1015" s="1" t="n">
        <v>1014</v>
      </c>
      <c r="B1015" s="31" t="s">
        <v>2030</v>
      </c>
      <c r="C1015" s="1" t="s">
        <v>32</v>
      </c>
      <c r="D1015" s="1" t="s">
        <v>196</v>
      </c>
      <c r="E1015" s="1" t="s">
        <v>184</v>
      </c>
      <c r="F1015" s="1"/>
      <c r="G1015" s="1"/>
      <c r="H1015" s="1"/>
      <c r="I1015" s="1"/>
      <c r="J1015" s="1" t="n">
        <v>1656.4</v>
      </c>
      <c r="K1015" s="1" t="n">
        <v>1696</v>
      </c>
      <c r="L1015" s="33"/>
      <c r="M1015" s="1"/>
      <c r="N1015" s="1"/>
      <c r="O1015" s="1"/>
      <c r="P1015" s="1"/>
      <c r="Q1015" s="1"/>
      <c r="R1015" s="1"/>
      <c r="S1015" s="1"/>
      <c r="T1015" s="1"/>
      <c r="U1015" s="1"/>
      <c r="V1015" s="1" t="n">
        <v>1656.4</v>
      </c>
      <c r="W1015" s="1" t="n">
        <v>1696</v>
      </c>
    </row>
    <row r="1016" customFormat="false" ht="15" hidden="false" customHeight="false" outlineLevel="0" collapsed="false">
      <c r="A1016" s="1" t="n">
        <v>1015</v>
      </c>
      <c r="B1016" s="31" t="s">
        <v>2030</v>
      </c>
      <c r="C1016" s="1" t="s">
        <v>32</v>
      </c>
      <c r="D1016" s="1" t="s">
        <v>212</v>
      </c>
      <c r="E1016" s="1" t="s">
        <v>15</v>
      </c>
      <c r="F1016" s="1"/>
      <c r="G1016" s="1"/>
      <c r="H1016" s="1"/>
      <c r="I1016" s="1"/>
      <c r="J1016" s="1" t="n">
        <v>1416.3</v>
      </c>
      <c r="K1016" s="1" t="n">
        <v>1873.2</v>
      </c>
      <c r="L1016" s="33"/>
      <c r="M1016" s="1"/>
      <c r="N1016" s="1"/>
      <c r="O1016" s="1"/>
      <c r="P1016" s="1"/>
      <c r="Q1016" s="1"/>
      <c r="R1016" s="1"/>
      <c r="S1016" s="1"/>
      <c r="T1016" s="1"/>
      <c r="U1016" s="1"/>
      <c r="V1016" s="1" t="n">
        <v>1416.3</v>
      </c>
      <c r="W1016" s="1" t="n">
        <v>1873.2</v>
      </c>
    </row>
    <row r="1017" customFormat="false" ht="15" hidden="false" customHeight="false" outlineLevel="0" collapsed="false">
      <c r="A1017" s="1" t="n">
        <v>1016</v>
      </c>
      <c r="B1017" s="31" t="s">
        <v>2030</v>
      </c>
      <c r="C1017" s="1" t="s">
        <v>32</v>
      </c>
      <c r="D1017" s="1" t="s">
        <v>193</v>
      </c>
      <c r="E1017" s="1" t="s">
        <v>188</v>
      </c>
      <c r="F1017" s="1"/>
      <c r="G1017" s="1"/>
      <c r="H1017" s="1"/>
      <c r="I1017" s="1"/>
      <c r="J1017" s="1" t="n">
        <v>1529.4</v>
      </c>
      <c r="K1017" s="1" t="n">
        <v>1549.2</v>
      </c>
      <c r="L1017" s="33"/>
      <c r="M1017" s="1"/>
      <c r="N1017" s="1"/>
      <c r="O1017" s="1"/>
      <c r="P1017" s="1"/>
      <c r="Q1017" s="1"/>
      <c r="R1017" s="1"/>
      <c r="S1017" s="1"/>
      <c r="T1017" s="1"/>
      <c r="U1017" s="1"/>
      <c r="V1017" s="1" t="n">
        <v>1529.4</v>
      </c>
      <c r="W1017" s="1" t="n">
        <v>1549.2</v>
      </c>
    </row>
    <row r="1018" customFormat="false" ht="15" hidden="false" customHeight="false" outlineLevel="0" collapsed="false">
      <c r="A1018" s="1" t="n">
        <v>1017</v>
      </c>
      <c r="B1018" s="31" t="s">
        <v>2030</v>
      </c>
      <c r="C1018" s="1" t="s">
        <v>32</v>
      </c>
      <c r="D1018" s="1" t="s">
        <v>192</v>
      </c>
      <c r="E1018" s="1" t="s">
        <v>183</v>
      </c>
      <c r="F1018" s="1"/>
      <c r="G1018" s="1"/>
      <c r="H1018" s="1"/>
      <c r="I1018" s="1"/>
      <c r="J1018" s="1" t="n">
        <v>1620.9</v>
      </c>
      <c r="K1018" s="1" t="n">
        <v>1513.1</v>
      </c>
      <c r="L1018" s="33"/>
      <c r="M1018" s="1"/>
      <c r="N1018" s="1"/>
      <c r="O1018" s="1"/>
      <c r="P1018" s="1"/>
      <c r="Q1018" s="1"/>
      <c r="R1018" s="1"/>
      <c r="S1018" s="1"/>
      <c r="T1018" s="1"/>
      <c r="U1018" s="1"/>
      <c r="V1018" s="1" t="n">
        <v>1620.9</v>
      </c>
      <c r="W1018" s="1" t="n">
        <v>1513.1</v>
      </c>
    </row>
    <row r="1019" customFormat="false" ht="15" hidden="false" customHeight="false" outlineLevel="0" collapsed="false">
      <c r="A1019" s="1" t="n">
        <v>1018</v>
      </c>
      <c r="B1019" s="31" t="s">
        <v>2030</v>
      </c>
      <c r="C1019" s="1" t="s">
        <v>32</v>
      </c>
      <c r="D1019" s="1" t="s">
        <v>195</v>
      </c>
      <c r="E1019" s="1" t="s">
        <v>199</v>
      </c>
      <c r="F1019" s="1"/>
      <c r="G1019" s="1"/>
      <c r="H1019" s="1"/>
      <c r="I1019" s="1"/>
      <c r="J1019" s="1" t="n">
        <v>1732.7</v>
      </c>
      <c r="K1019" s="1" t="n">
        <v>1487.5</v>
      </c>
      <c r="L1019" s="33"/>
      <c r="M1019" s="1"/>
      <c r="N1019" s="1"/>
      <c r="O1019" s="1"/>
      <c r="P1019" s="1"/>
      <c r="Q1019" s="1"/>
      <c r="R1019" s="1"/>
      <c r="S1019" s="1"/>
      <c r="T1019" s="1"/>
      <c r="U1019" s="1"/>
      <c r="V1019" s="1" t="n">
        <v>1732.7</v>
      </c>
      <c r="W1019" s="1" t="n">
        <v>1487.5</v>
      </c>
    </row>
    <row r="1020" customFormat="false" ht="15" hidden="false" customHeight="false" outlineLevel="0" collapsed="false">
      <c r="A1020" s="1" t="n">
        <v>1019</v>
      </c>
      <c r="B1020" s="31" t="s">
        <v>2030</v>
      </c>
      <c r="C1020" s="1" t="s">
        <v>32</v>
      </c>
      <c r="D1020" s="1" t="s">
        <v>211</v>
      </c>
      <c r="E1020" s="1" t="s">
        <v>197</v>
      </c>
      <c r="F1020" s="1"/>
      <c r="G1020" s="1"/>
      <c r="H1020" s="1"/>
      <c r="I1020" s="1"/>
      <c r="J1020" s="1" t="n">
        <v>1489</v>
      </c>
      <c r="K1020" s="1" t="n">
        <v>1535.5</v>
      </c>
      <c r="L1020" s="33"/>
      <c r="M1020" s="1"/>
      <c r="N1020" s="1"/>
      <c r="O1020" s="1"/>
      <c r="P1020" s="1"/>
      <c r="Q1020" s="1"/>
      <c r="R1020" s="1"/>
      <c r="S1020" s="1"/>
      <c r="T1020" s="1"/>
      <c r="U1020" s="1"/>
      <c r="V1020" s="1" t="n">
        <v>1489</v>
      </c>
      <c r="W1020" s="1" t="n">
        <v>1535.5</v>
      </c>
    </row>
    <row r="1021" customFormat="false" ht="15" hidden="false" customHeight="false" outlineLevel="0" collapsed="false">
      <c r="A1021" s="1" t="n">
        <v>1020</v>
      </c>
      <c r="B1021" s="31" t="s">
        <v>2030</v>
      </c>
      <c r="C1021" s="1" t="s">
        <v>32</v>
      </c>
      <c r="D1021" s="1" t="s">
        <v>185</v>
      </c>
      <c r="E1021" s="1" t="s">
        <v>187</v>
      </c>
      <c r="F1021" s="1"/>
      <c r="G1021" s="1"/>
      <c r="H1021" s="1"/>
      <c r="I1021" s="1"/>
      <c r="J1021" s="1" t="n">
        <v>1629</v>
      </c>
      <c r="K1021" s="1" t="n">
        <v>1591.1</v>
      </c>
      <c r="L1021" s="33"/>
      <c r="M1021" s="1"/>
      <c r="N1021" s="1"/>
      <c r="O1021" s="1"/>
      <c r="P1021" s="1"/>
      <c r="Q1021" s="1"/>
      <c r="R1021" s="1"/>
      <c r="S1021" s="1"/>
      <c r="T1021" s="1"/>
      <c r="U1021" s="1"/>
      <c r="V1021" s="1" t="n">
        <v>1629</v>
      </c>
      <c r="W1021" s="1" t="n">
        <v>1591.1</v>
      </c>
    </row>
    <row r="1022" customFormat="false" ht="15" hidden="false" customHeight="false" outlineLevel="0" collapsed="false">
      <c r="A1022" s="1" t="n">
        <v>1021</v>
      </c>
      <c r="B1022" s="31" t="s">
        <v>2030</v>
      </c>
      <c r="C1022" s="1" t="s">
        <v>32</v>
      </c>
      <c r="D1022" s="1" t="s">
        <v>190</v>
      </c>
      <c r="E1022" s="1" t="s">
        <v>189</v>
      </c>
      <c r="F1022" s="1"/>
      <c r="G1022" s="1"/>
      <c r="H1022" s="1"/>
      <c r="I1022" s="1"/>
      <c r="J1022" s="1" t="n">
        <v>1611.9</v>
      </c>
      <c r="K1022" s="1" t="n">
        <v>1614</v>
      </c>
      <c r="L1022" s="33"/>
      <c r="M1022" s="1"/>
      <c r="N1022" s="1"/>
      <c r="O1022" s="1"/>
      <c r="P1022" s="1"/>
      <c r="Q1022" s="1"/>
      <c r="R1022" s="1"/>
      <c r="S1022" s="1"/>
      <c r="T1022" s="1"/>
      <c r="U1022" s="1"/>
      <c r="V1022" s="1" t="n">
        <v>1611.9</v>
      </c>
      <c r="W1022" s="1" t="n">
        <v>1614</v>
      </c>
    </row>
    <row r="1023" customFormat="false" ht="15" hidden="false" customHeight="false" outlineLevel="0" collapsed="false">
      <c r="A1023" s="1" t="n">
        <v>1022</v>
      </c>
      <c r="B1023" s="31" t="s">
        <v>2031</v>
      </c>
      <c r="C1023" s="1" t="s">
        <v>30</v>
      </c>
      <c r="D1023" s="1" t="s">
        <v>115</v>
      </c>
      <c r="E1023" s="1" t="s">
        <v>118</v>
      </c>
      <c r="F1023" s="1"/>
      <c r="G1023" s="1"/>
      <c r="H1023" s="1"/>
      <c r="I1023" s="1"/>
      <c r="J1023" s="1" t="n">
        <v>1550.5</v>
      </c>
      <c r="K1023" s="1" t="n">
        <v>1559.9</v>
      </c>
      <c r="L1023" s="33"/>
      <c r="M1023" s="1"/>
      <c r="N1023" s="1"/>
      <c r="O1023" s="1"/>
      <c r="P1023" s="1"/>
      <c r="Q1023" s="1"/>
      <c r="R1023" s="1"/>
      <c r="S1023" s="1"/>
      <c r="T1023" s="1"/>
      <c r="U1023" s="1"/>
      <c r="V1023" s="1" t="n">
        <v>1550.5</v>
      </c>
      <c r="W1023" s="1" t="n">
        <v>1559.9</v>
      </c>
    </row>
    <row r="1024" customFormat="false" ht="15" hidden="false" customHeight="false" outlineLevel="0" collapsed="false">
      <c r="A1024" s="1" t="n">
        <v>1023</v>
      </c>
      <c r="B1024" s="31" t="s">
        <v>2031</v>
      </c>
      <c r="C1024" s="1" t="s">
        <v>30</v>
      </c>
      <c r="D1024" s="1" t="s">
        <v>200</v>
      </c>
      <c r="E1024" s="1" t="s">
        <v>117</v>
      </c>
      <c r="F1024" s="1"/>
      <c r="G1024" s="1"/>
      <c r="H1024" s="1"/>
      <c r="I1024" s="1"/>
      <c r="J1024" s="1" t="n">
        <v>1421.9</v>
      </c>
      <c r="K1024" s="1" t="n">
        <v>1475.5</v>
      </c>
      <c r="L1024" s="33"/>
      <c r="M1024" s="1"/>
      <c r="N1024" s="1"/>
      <c r="O1024" s="1"/>
      <c r="P1024" s="1"/>
      <c r="Q1024" s="1"/>
      <c r="R1024" s="1"/>
      <c r="S1024" s="1"/>
      <c r="T1024" s="1"/>
      <c r="U1024" s="1"/>
      <c r="V1024" s="1" t="n">
        <v>1421.9</v>
      </c>
      <c r="W1024" s="1" t="n">
        <v>1475.5</v>
      </c>
    </row>
    <row r="1025" customFormat="false" ht="15" hidden="false" customHeight="false" outlineLevel="0" collapsed="false">
      <c r="A1025" s="1" t="n">
        <v>1024</v>
      </c>
      <c r="B1025" s="31" t="s">
        <v>2031</v>
      </c>
      <c r="C1025" s="1" t="s">
        <v>30</v>
      </c>
      <c r="D1025" s="1" t="s">
        <v>114</v>
      </c>
      <c r="E1025" s="1" t="s">
        <v>166</v>
      </c>
      <c r="F1025" s="1"/>
      <c r="G1025" s="1"/>
      <c r="H1025" s="1"/>
      <c r="I1025" s="1"/>
      <c r="J1025" s="1" t="n">
        <v>1656.7</v>
      </c>
      <c r="K1025" s="1" t="n">
        <v>1508.7</v>
      </c>
      <c r="L1025" s="33"/>
      <c r="M1025" s="1"/>
      <c r="N1025" s="1"/>
      <c r="O1025" s="1"/>
      <c r="P1025" s="1"/>
      <c r="Q1025" s="1"/>
      <c r="R1025" s="1"/>
      <c r="S1025" s="1"/>
      <c r="T1025" s="1"/>
      <c r="U1025" s="1"/>
      <c r="V1025" s="1" t="n">
        <v>1656.7</v>
      </c>
      <c r="W1025" s="1" t="n">
        <v>1508.7</v>
      </c>
    </row>
    <row r="1026" customFormat="false" ht="15" hidden="false" customHeight="false" outlineLevel="0" collapsed="false">
      <c r="A1026" s="1" t="n">
        <v>1025</v>
      </c>
      <c r="B1026" s="31" t="s">
        <v>2031</v>
      </c>
      <c r="C1026" s="1" t="s">
        <v>30</v>
      </c>
      <c r="D1026" s="1" t="s">
        <v>116</v>
      </c>
      <c r="E1026" s="1" t="s">
        <v>151</v>
      </c>
      <c r="F1026" s="1"/>
      <c r="G1026" s="1"/>
      <c r="H1026" s="1"/>
      <c r="I1026" s="1"/>
      <c r="J1026" s="1" t="n">
        <v>1642.8</v>
      </c>
      <c r="K1026" s="1" t="n">
        <v>1569.6</v>
      </c>
      <c r="L1026" s="33"/>
      <c r="M1026" s="1"/>
      <c r="N1026" s="1"/>
      <c r="O1026" s="1"/>
      <c r="P1026" s="1"/>
      <c r="Q1026" s="1"/>
      <c r="R1026" s="1"/>
      <c r="S1026" s="1"/>
      <c r="T1026" s="1"/>
      <c r="U1026" s="1"/>
      <c r="V1026" s="1" t="n">
        <v>1642.8</v>
      </c>
      <c r="W1026" s="1" t="n">
        <v>1569.6</v>
      </c>
    </row>
    <row r="1027" customFormat="false" ht="15" hidden="false" customHeight="false" outlineLevel="0" collapsed="false">
      <c r="A1027" s="1" t="n">
        <v>1026</v>
      </c>
      <c r="B1027" s="31" t="s">
        <v>2031</v>
      </c>
      <c r="C1027" s="1" t="s">
        <v>30</v>
      </c>
      <c r="D1027" s="1" t="s">
        <v>141</v>
      </c>
      <c r="E1027" s="1" t="s">
        <v>181</v>
      </c>
      <c r="F1027" s="1"/>
      <c r="G1027" s="1"/>
      <c r="H1027" s="1"/>
      <c r="I1027" s="1"/>
      <c r="J1027" s="1" t="n">
        <v>1599.7</v>
      </c>
      <c r="K1027" s="1" t="n">
        <v>1718.3</v>
      </c>
      <c r="L1027" s="33"/>
      <c r="M1027" s="1"/>
      <c r="N1027" s="1"/>
      <c r="O1027" s="1"/>
      <c r="P1027" s="1"/>
      <c r="Q1027" s="1"/>
      <c r="R1027" s="1"/>
      <c r="S1027" s="1"/>
      <c r="T1027" s="1"/>
      <c r="U1027" s="1"/>
      <c r="V1027" s="1" t="n">
        <v>1599.7</v>
      </c>
      <c r="W1027" s="1" t="n">
        <v>1718.3</v>
      </c>
    </row>
    <row r="1028" customFormat="false" ht="15" hidden="false" customHeight="false" outlineLevel="0" collapsed="false">
      <c r="A1028" s="1" t="n">
        <v>1027</v>
      </c>
      <c r="B1028" s="31" t="s">
        <v>2031</v>
      </c>
      <c r="C1028" s="1" t="s">
        <v>30</v>
      </c>
      <c r="D1028" s="1" t="s">
        <v>203</v>
      </c>
      <c r="E1028" s="1" t="s">
        <v>182</v>
      </c>
      <c r="F1028" s="1"/>
      <c r="G1028" s="1"/>
      <c r="H1028" s="1"/>
      <c r="I1028" s="1"/>
      <c r="J1028" s="1" t="n">
        <v>1451.4</v>
      </c>
      <c r="K1028" s="1" t="n">
        <v>1723.7</v>
      </c>
      <c r="L1028" s="33"/>
      <c r="M1028" s="1"/>
      <c r="N1028" s="1"/>
      <c r="O1028" s="1"/>
      <c r="P1028" s="1"/>
      <c r="Q1028" s="1"/>
      <c r="R1028" s="1"/>
      <c r="S1028" s="1"/>
      <c r="T1028" s="1"/>
      <c r="U1028" s="1"/>
      <c r="V1028" s="1" t="n">
        <v>1451.4</v>
      </c>
      <c r="W1028" s="1" t="n">
        <v>1723.7</v>
      </c>
    </row>
    <row r="1029" customFormat="false" ht="15" hidden="false" customHeight="false" outlineLevel="0" collapsed="false">
      <c r="A1029" s="1" t="n">
        <v>1028</v>
      </c>
      <c r="B1029" s="31" t="s">
        <v>2031</v>
      </c>
      <c r="C1029" s="1" t="s">
        <v>30</v>
      </c>
      <c r="D1029" s="1" t="s">
        <v>176</v>
      </c>
      <c r="E1029" s="1" t="s">
        <v>119</v>
      </c>
      <c r="F1029" s="1"/>
      <c r="G1029" s="1"/>
      <c r="H1029" s="1"/>
      <c r="I1029" s="1"/>
      <c r="J1029" s="1" t="n">
        <v>1594</v>
      </c>
      <c r="K1029" s="1" t="n">
        <v>1552.4</v>
      </c>
      <c r="L1029" s="33"/>
      <c r="M1029" s="1"/>
      <c r="N1029" s="1"/>
      <c r="O1029" s="1"/>
      <c r="P1029" s="1"/>
      <c r="Q1029" s="1"/>
      <c r="R1029" s="1"/>
      <c r="S1029" s="1"/>
      <c r="T1029" s="1"/>
      <c r="U1029" s="1"/>
      <c r="V1029" s="1" t="n">
        <v>1594</v>
      </c>
      <c r="W1029" s="1" t="n">
        <v>1552.4</v>
      </c>
    </row>
    <row r="1030" customFormat="false" ht="15" hidden="false" customHeight="false" outlineLevel="0" collapsed="false">
      <c r="A1030" s="1" t="n">
        <v>1029</v>
      </c>
      <c r="B1030" s="31" t="s">
        <v>2031</v>
      </c>
      <c r="C1030" s="1" t="s">
        <v>30</v>
      </c>
      <c r="D1030" s="1" t="s">
        <v>173</v>
      </c>
      <c r="E1030" s="1" t="s">
        <v>124</v>
      </c>
      <c r="F1030" s="1"/>
      <c r="G1030" s="1"/>
      <c r="H1030" s="1"/>
      <c r="I1030" s="1"/>
      <c r="J1030" s="1" t="n">
        <v>1515.9</v>
      </c>
      <c r="K1030" s="1" t="n">
        <v>1555.1</v>
      </c>
      <c r="L1030" s="33"/>
      <c r="M1030" s="1"/>
      <c r="N1030" s="1"/>
      <c r="O1030" s="1"/>
      <c r="P1030" s="1"/>
      <c r="Q1030" s="1"/>
      <c r="R1030" s="1"/>
      <c r="S1030" s="1"/>
      <c r="T1030" s="1"/>
      <c r="U1030" s="1"/>
      <c r="V1030" s="1" t="n">
        <v>1515.9</v>
      </c>
      <c r="W1030" s="1" t="n">
        <v>1555.1</v>
      </c>
    </row>
    <row r="1031" customFormat="false" ht="15" hidden="false" customHeight="false" outlineLevel="0" collapsed="false">
      <c r="A1031" s="1" t="n">
        <v>1030</v>
      </c>
      <c r="B1031" s="31" t="s">
        <v>2031</v>
      </c>
      <c r="C1031" s="1" t="s">
        <v>33</v>
      </c>
      <c r="D1031" s="1" t="s">
        <v>161</v>
      </c>
      <c r="E1031" s="1" t="s">
        <v>17</v>
      </c>
      <c r="F1031" s="1"/>
      <c r="G1031" s="1"/>
      <c r="H1031" s="1"/>
      <c r="I1031" s="1"/>
      <c r="J1031" s="1" t="n">
        <v>1653.6</v>
      </c>
      <c r="K1031" s="1" t="n">
        <v>1804.8</v>
      </c>
      <c r="L1031" s="33"/>
      <c r="M1031" s="1"/>
      <c r="N1031" s="1"/>
      <c r="O1031" s="1"/>
      <c r="P1031" s="1"/>
      <c r="Q1031" s="1"/>
      <c r="R1031" s="1"/>
      <c r="S1031" s="1"/>
      <c r="T1031" s="1"/>
      <c r="U1031" s="1"/>
      <c r="V1031" s="1" t="n">
        <v>1653.6</v>
      </c>
      <c r="W1031" s="1" t="n">
        <v>1804.8</v>
      </c>
    </row>
    <row r="1032" customFormat="false" ht="15" hidden="false" customHeight="false" outlineLevel="0" collapsed="false">
      <c r="A1032" s="1" t="n">
        <v>1031</v>
      </c>
      <c r="B1032" s="31" t="s">
        <v>2031</v>
      </c>
      <c r="C1032" s="1" t="s">
        <v>33</v>
      </c>
      <c r="D1032" s="1" t="s">
        <v>156</v>
      </c>
      <c r="E1032" s="1" t="s">
        <v>204</v>
      </c>
      <c r="F1032" s="1"/>
      <c r="G1032" s="1"/>
      <c r="H1032" s="1"/>
      <c r="I1032" s="1"/>
      <c r="J1032" s="1" t="n">
        <v>1506.9</v>
      </c>
      <c r="K1032" s="1" t="n">
        <v>1387.4</v>
      </c>
      <c r="L1032" s="33"/>
      <c r="M1032" s="1"/>
      <c r="N1032" s="1"/>
      <c r="O1032" s="1"/>
      <c r="P1032" s="1"/>
      <c r="Q1032" s="1"/>
      <c r="R1032" s="1"/>
      <c r="S1032" s="1"/>
      <c r="T1032" s="1"/>
      <c r="U1032" s="1"/>
      <c r="V1032" s="1" t="n">
        <v>1506.9</v>
      </c>
      <c r="W1032" s="1" t="n">
        <v>1387.4</v>
      </c>
    </row>
    <row r="1033" customFormat="false" ht="15" hidden="false" customHeight="false" outlineLevel="0" collapsed="false">
      <c r="A1033" s="1" t="n">
        <v>1032</v>
      </c>
      <c r="B1033" s="31" t="s">
        <v>2031</v>
      </c>
      <c r="C1033" s="1" t="s">
        <v>33</v>
      </c>
      <c r="D1033" s="1" t="s">
        <v>157</v>
      </c>
      <c r="E1033" s="1" t="s">
        <v>120</v>
      </c>
      <c r="F1033" s="1"/>
      <c r="G1033" s="1"/>
      <c r="H1033" s="1"/>
      <c r="I1033" s="1"/>
      <c r="J1033" s="1" t="n">
        <v>1662.1</v>
      </c>
      <c r="K1033" s="1" t="n">
        <v>1527.4</v>
      </c>
      <c r="L1033" s="33"/>
      <c r="M1033" s="1"/>
      <c r="N1033" s="1"/>
      <c r="O1033" s="1"/>
      <c r="P1033" s="1"/>
      <c r="Q1033" s="1"/>
      <c r="R1033" s="1"/>
      <c r="S1033" s="1"/>
      <c r="T1033" s="1"/>
      <c r="U1033" s="1"/>
      <c r="V1033" s="1" t="n">
        <v>1662.1</v>
      </c>
      <c r="W1033" s="1" t="n">
        <v>1527.4</v>
      </c>
    </row>
    <row r="1034" customFormat="false" ht="15" hidden="false" customHeight="false" outlineLevel="0" collapsed="false">
      <c r="A1034" s="1" t="n">
        <v>1033</v>
      </c>
      <c r="B1034" s="31" t="s">
        <v>2031</v>
      </c>
      <c r="C1034" s="1" t="s">
        <v>33</v>
      </c>
      <c r="D1034" s="1" t="s">
        <v>158</v>
      </c>
      <c r="E1034" s="1" t="s">
        <v>154</v>
      </c>
      <c r="F1034" s="1"/>
      <c r="G1034" s="1"/>
      <c r="H1034" s="1"/>
      <c r="I1034" s="1"/>
      <c r="J1034" s="1" t="n">
        <v>1581.6</v>
      </c>
      <c r="K1034" s="1" t="n">
        <v>1562.2</v>
      </c>
      <c r="L1034" s="33"/>
      <c r="M1034" s="1"/>
      <c r="N1034" s="1"/>
      <c r="O1034" s="1"/>
      <c r="P1034" s="1"/>
      <c r="Q1034" s="1"/>
      <c r="R1034" s="1"/>
      <c r="S1034" s="1"/>
      <c r="T1034" s="1"/>
      <c r="U1034" s="1"/>
      <c r="V1034" s="1" t="n">
        <v>1581.6</v>
      </c>
      <c r="W1034" s="1" t="n">
        <v>1562.2</v>
      </c>
    </row>
    <row r="1035" customFormat="false" ht="15" hidden="false" customHeight="false" outlineLevel="0" collapsed="false">
      <c r="A1035" s="1" t="n">
        <v>1034</v>
      </c>
      <c r="B1035" s="31" t="s">
        <v>2031</v>
      </c>
      <c r="C1035" s="1" t="s">
        <v>33</v>
      </c>
      <c r="D1035" s="1" t="s">
        <v>205</v>
      </c>
      <c r="E1035" s="1" t="s">
        <v>159</v>
      </c>
      <c r="F1035" s="1"/>
      <c r="G1035" s="1"/>
      <c r="H1035" s="1"/>
      <c r="I1035" s="1"/>
      <c r="J1035" s="1" t="n">
        <v>1457.7</v>
      </c>
      <c r="K1035" s="1" t="n">
        <v>1534.8</v>
      </c>
      <c r="L1035" s="33"/>
      <c r="M1035" s="1"/>
      <c r="N1035" s="1"/>
      <c r="O1035" s="1"/>
      <c r="P1035" s="1"/>
      <c r="Q1035" s="1"/>
      <c r="R1035" s="1"/>
      <c r="S1035" s="1"/>
      <c r="T1035" s="1"/>
      <c r="U1035" s="1"/>
      <c r="V1035" s="1" t="n">
        <v>1457.7</v>
      </c>
      <c r="W1035" s="1" t="n">
        <v>1534.8</v>
      </c>
    </row>
    <row r="1036" customFormat="false" ht="15" hidden="false" customHeight="false" outlineLevel="0" collapsed="false">
      <c r="A1036" s="1" t="n">
        <v>1035</v>
      </c>
      <c r="B1036" s="31" t="s">
        <v>2031</v>
      </c>
      <c r="C1036" s="1" t="s">
        <v>33</v>
      </c>
      <c r="D1036" s="1" t="s">
        <v>206</v>
      </c>
      <c r="E1036" s="1" t="s">
        <v>135</v>
      </c>
      <c r="F1036" s="1"/>
      <c r="G1036" s="1"/>
      <c r="H1036" s="1"/>
      <c r="I1036" s="1"/>
      <c r="J1036" s="1" t="n">
        <v>1456.1</v>
      </c>
      <c r="K1036" s="1" t="n">
        <v>1708.2</v>
      </c>
      <c r="L1036" s="33"/>
      <c r="M1036" s="1"/>
      <c r="N1036" s="1"/>
      <c r="O1036" s="1"/>
      <c r="P1036" s="1"/>
      <c r="Q1036" s="1"/>
      <c r="R1036" s="1"/>
      <c r="S1036" s="1"/>
      <c r="T1036" s="1"/>
      <c r="U1036" s="1"/>
      <c r="V1036" s="1" t="n">
        <v>1456.1</v>
      </c>
      <c r="W1036" s="1" t="n">
        <v>1708.2</v>
      </c>
    </row>
    <row r="1037" customFormat="false" ht="15" hidden="false" customHeight="false" outlineLevel="0" collapsed="false">
      <c r="A1037" s="1" t="n">
        <v>1036</v>
      </c>
      <c r="B1037" s="31" t="s">
        <v>2031</v>
      </c>
      <c r="C1037" s="1" t="s">
        <v>30</v>
      </c>
      <c r="D1037" s="1" t="s">
        <v>18</v>
      </c>
      <c r="E1037" s="1" t="s">
        <v>167</v>
      </c>
      <c r="F1037" s="1"/>
      <c r="G1037" s="1"/>
      <c r="H1037" s="1"/>
      <c r="I1037" s="1"/>
      <c r="J1037" s="1" t="n">
        <v>1781.5</v>
      </c>
      <c r="K1037" s="1" t="n">
        <v>1556.6</v>
      </c>
      <c r="L1037" s="33"/>
      <c r="M1037" s="1"/>
      <c r="N1037" s="1"/>
      <c r="O1037" s="1"/>
      <c r="P1037" s="1"/>
      <c r="Q1037" s="1"/>
      <c r="R1037" s="1"/>
      <c r="S1037" s="1"/>
      <c r="T1037" s="1"/>
      <c r="U1037" s="1"/>
      <c r="V1037" s="1" t="n">
        <v>1781.5</v>
      </c>
      <c r="W1037" s="1" t="n">
        <v>1556.6</v>
      </c>
    </row>
    <row r="1038" customFormat="false" ht="15" hidden="false" customHeight="false" outlineLevel="0" collapsed="false">
      <c r="A1038" s="1" t="n">
        <v>1037</v>
      </c>
      <c r="B1038" s="31" t="s">
        <v>2031</v>
      </c>
      <c r="C1038" s="1" t="s">
        <v>33</v>
      </c>
      <c r="D1038" s="1" t="s">
        <v>149</v>
      </c>
      <c r="E1038" s="1" t="s">
        <v>171</v>
      </c>
      <c r="F1038" s="1"/>
      <c r="G1038" s="1"/>
      <c r="H1038" s="1"/>
      <c r="I1038" s="1"/>
      <c r="J1038" s="1" t="n">
        <v>1642.4</v>
      </c>
      <c r="K1038" s="1" t="n">
        <v>1583.2</v>
      </c>
      <c r="L1038" s="33"/>
      <c r="M1038" s="1"/>
      <c r="N1038" s="1"/>
      <c r="O1038" s="1"/>
      <c r="P1038" s="1"/>
      <c r="Q1038" s="1"/>
      <c r="R1038" s="1"/>
      <c r="S1038" s="1"/>
      <c r="T1038" s="1"/>
      <c r="U1038" s="1"/>
      <c r="V1038" s="1" t="n">
        <v>1642.4</v>
      </c>
      <c r="W1038" s="1" t="n">
        <v>1583.2</v>
      </c>
    </row>
    <row r="1039" customFormat="false" ht="15" hidden="false" customHeight="false" outlineLevel="0" collapsed="false">
      <c r="A1039" s="1" t="n">
        <v>1038</v>
      </c>
      <c r="B1039" s="31" t="s">
        <v>2031</v>
      </c>
      <c r="C1039" s="1" t="s">
        <v>33</v>
      </c>
      <c r="D1039" s="1" t="s">
        <v>172</v>
      </c>
      <c r="E1039" s="1" t="s">
        <v>144</v>
      </c>
      <c r="F1039" s="1"/>
      <c r="G1039" s="1"/>
      <c r="H1039" s="1"/>
      <c r="I1039" s="1"/>
      <c r="J1039" s="1" t="n">
        <v>1687.2</v>
      </c>
      <c r="K1039" s="1" t="n">
        <v>1642</v>
      </c>
      <c r="L1039" s="33"/>
      <c r="M1039" s="1"/>
      <c r="N1039" s="1"/>
      <c r="O1039" s="1"/>
      <c r="P1039" s="1"/>
      <c r="Q1039" s="1"/>
      <c r="R1039" s="1"/>
      <c r="S1039" s="1"/>
      <c r="T1039" s="1"/>
      <c r="U1039" s="1"/>
      <c r="V1039" s="1" t="n">
        <v>1687.2</v>
      </c>
      <c r="W1039" s="1" t="n">
        <v>1642</v>
      </c>
    </row>
    <row r="1040" customFormat="false" ht="15" hidden="false" customHeight="false" outlineLevel="0" collapsed="false">
      <c r="A1040" s="1" t="n">
        <v>1039</v>
      </c>
      <c r="B1040" s="31" t="s">
        <v>2031</v>
      </c>
      <c r="C1040" s="1" t="s">
        <v>31</v>
      </c>
      <c r="D1040" s="1" t="s">
        <v>146</v>
      </c>
      <c r="E1040" s="1" t="s">
        <v>174</v>
      </c>
      <c r="F1040" s="1"/>
      <c r="G1040" s="1"/>
      <c r="H1040" s="1"/>
      <c r="I1040" s="1"/>
      <c r="J1040" s="1" t="n">
        <v>1548.6</v>
      </c>
      <c r="K1040" s="1" t="n">
        <v>1501.9</v>
      </c>
      <c r="L1040" s="33"/>
      <c r="M1040" s="1"/>
      <c r="N1040" s="1"/>
      <c r="O1040" s="1"/>
      <c r="P1040" s="1"/>
      <c r="Q1040" s="1"/>
      <c r="R1040" s="1"/>
      <c r="S1040" s="1"/>
      <c r="T1040" s="1"/>
      <c r="U1040" s="1"/>
      <c r="V1040" s="1" t="n">
        <v>1548.6</v>
      </c>
      <c r="W1040" s="1" t="n">
        <v>1501.9</v>
      </c>
    </row>
    <row r="1041" customFormat="false" ht="15" hidden="false" customHeight="false" outlineLevel="0" collapsed="false">
      <c r="A1041" s="1" t="n">
        <v>1040</v>
      </c>
      <c r="B1041" s="31" t="s">
        <v>2031</v>
      </c>
      <c r="C1041" s="1" t="s">
        <v>31</v>
      </c>
      <c r="D1041" s="1" t="s">
        <v>213</v>
      </c>
      <c r="E1041" s="1" t="s">
        <v>209</v>
      </c>
      <c r="F1041" s="1"/>
      <c r="G1041" s="1"/>
      <c r="H1041" s="1"/>
      <c r="I1041" s="1"/>
      <c r="J1041" s="1" t="n">
        <v>1404</v>
      </c>
      <c r="K1041" s="1" t="n">
        <v>1462.6</v>
      </c>
      <c r="L1041" s="33"/>
      <c r="M1041" s="1"/>
      <c r="N1041" s="1"/>
      <c r="O1041" s="1"/>
      <c r="P1041" s="1"/>
      <c r="Q1041" s="1"/>
      <c r="R1041" s="1"/>
      <c r="S1041" s="1"/>
      <c r="T1041" s="1"/>
      <c r="U1041" s="1"/>
      <c r="V1041" s="1" t="n">
        <v>1404</v>
      </c>
      <c r="W1041" s="1" t="n">
        <v>1462.6</v>
      </c>
    </row>
    <row r="1042" customFormat="false" ht="15" hidden="false" customHeight="false" outlineLevel="0" collapsed="false">
      <c r="A1042" s="1" t="n">
        <v>1041</v>
      </c>
      <c r="B1042" s="31" t="s">
        <v>2031</v>
      </c>
      <c r="C1042" s="1" t="s">
        <v>31</v>
      </c>
      <c r="D1042" s="1" t="s">
        <v>139</v>
      </c>
      <c r="E1042" s="1" t="s">
        <v>177</v>
      </c>
      <c r="F1042" s="1"/>
      <c r="G1042" s="1"/>
      <c r="H1042" s="1"/>
      <c r="I1042" s="1"/>
      <c r="J1042" s="1" t="n">
        <v>1514.3</v>
      </c>
      <c r="K1042" s="1" t="n">
        <v>1695</v>
      </c>
      <c r="L1042" s="33"/>
      <c r="M1042" s="1"/>
      <c r="N1042" s="1"/>
      <c r="O1042" s="1"/>
      <c r="P1042" s="1"/>
      <c r="Q1042" s="1"/>
      <c r="R1042" s="1"/>
      <c r="S1042" s="1"/>
      <c r="T1042" s="1"/>
      <c r="U1042" s="1"/>
      <c r="V1042" s="1" t="n">
        <v>1514.3</v>
      </c>
      <c r="W1042" s="1" t="n">
        <v>1695</v>
      </c>
    </row>
    <row r="1043" customFormat="false" ht="15" hidden="false" customHeight="false" outlineLevel="0" collapsed="false">
      <c r="A1043" s="1" t="n">
        <v>1042</v>
      </c>
      <c r="B1043" s="31" t="s">
        <v>2031</v>
      </c>
      <c r="C1043" s="1" t="s">
        <v>31</v>
      </c>
      <c r="D1043" s="1" t="s">
        <v>22</v>
      </c>
      <c r="E1043" s="1" t="s">
        <v>140</v>
      </c>
      <c r="F1043" s="1"/>
      <c r="G1043" s="1"/>
      <c r="H1043" s="1"/>
      <c r="I1043" s="1"/>
      <c r="J1043" s="1" t="n">
        <v>1733.4</v>
      </c>
      <c r="K1043" s="1" t="n">
        <v>1598.2</v>
      </c>
      <c r="L1043" s="33"/>
      <c r="M1043" s="1"/>
      <c r="N1043" s="1"/>
      <c r="O1043" s="1"/>
      <c r="P1043" s="1"/>
      <c r="Q1043" s="1"/>
      <c r="R1043" s="1"/>
      <c r="S1043" s="1"/>
      <c r="T1043" s="1"/>
      <c r="U1043" s="1"/>
      <c r="V1043" s="1" t="n">
        <v>1733.4</v>
      </c>
      <c r="W1043" s="1" t="n">
        <v>1598.2</v>
      </c>
    </row>
    <row r="1044" customFormat="false" ht="15" hidden="false" customHeight="false" outlineLevel="0" collapsed="false">
      <c r="A1044" s="1" t="n">
        <v>1043</v>
      </c>
      <c r="B1044" s="31" t="s">
        <v>2031</v>
      </c>
      <c r="C1044" s="1" t="s">
        <v>33</v>
      </c>
      <c r="D1044" s="1" t="s">
        <v>155</v>
      </c>
      <c r="E1044" s="1" t="s">
        <v>134</v>
      </c>
      <c r="F1044" s="1"/>
      <c r="G1044" s="1"/>
      <c r="H1044" s="1"/>
      <c r="I1044" s="1"/>
      <c r="J1044" s="1" t="n">
        <v>1625</v>
      </c>
      <c r="K1044" s="1" t="n">
        <v>1588.1</v>
      </c>
      <c r="L1044" s="33"/>
      <c r="M1044" s="1"/>
      <c r="N1044" s="1"/>
      <c r="O1044" s="1"/>
      <c r="P1044" s="1"/>
      <c r="Q1044" s="1"/>
      <c r="R1044" s="1"/>
      <c r="S1044" s="1"/>
      <c r="T1044" s="1"/>
      <c r="U1044" s="1"/>
      <c r="V1044" s="1" t="n">
        <v>1625</v>
      </c>
      <c r="W1044" s="1" t="n">
        <v>1588.1</v>
      </c>
    </row>
    <row r="1045" customFormat="false" ht="15" hidden="false" customHeight="false" outlineLevel="0" collapsed="false">
      <c r="A1045" s="1" t="n">
        <v>1044</v>
      </c>
      <c r="B1045" s="31" t="s">
        <v>2031</v>
      </c>
      <c r="C1045" s="1" t="s">
        <v>31</v>
      </c>
      <c r="D1045" s="1" t="s">
        <v>210</v>
      </c>
      <c r="E1045" s="1" t="s">
        <v>19</v>
      </c>
      <c r="F1045" s="1"/>
      <c r="G1045" s="1"/>
      <c r="H1045" s="1"/>
      <c r="I1045" s="1"/>
      <c r="J1045" s="1" t="n">
        <v>1452.9</v>
      </c>
      <c r="K1045" s="1" t="n">
        <v>1733.9</v>
      </c>
      <c r="L1045" s="33"/>
      <c r="M1045" s="1"/>
      <c r="N1045" s="1"/>
      <c r="O1045" s="1"/>
      <c r="P1045" s="1"/>
      <c r="Q1045" s="1"/>
      <c r="R1045" s="1"/>
      <c r="S1045" s="1"/>
      <c r="T1045" s="1"/>
      <c r="U1045" s="1"/>
      <c r="V1045" s="1" t="n">
        <v>1452.9</v>
      </c>
      <c r="W1045" s="1" t="n">
        <v>1733.9</v>
      </c>
    </row>
    <row r="1046" customFormat="false" ht="15" hidden="false" customHeight="false" outlineLevel="0" collapsed="false">
      <c r="A1046" s="1" t="n">
        <v>1045</v>
      </c>
      <c r="B1046" s="31" t="s">
        <v>2031</v>
      </c>
      <c r="C1046" s="1" t="s">
        <v>31</v>
      </c>
      <c r="D1046" s="1" t="s">
        <v>178</v>
      </c>
      <c r="E1046" s="1" t="s">
        <v>24</v>
      </c>
      <c r="F1046" s="1"/>
      <c r="G1046" s="1"/>
      <c r="H1046" s="1"/>
      <c r="I1046" s="1"/>
      <c r="J1046" s="1" t="n">
        <v>1630.5</v>
      </c>
      <c r="K1046" s="1" t="n">
        <v>1719.1</v>
      </c>
      <c r="L1046" s="33"/>
      <c r="M1046" s="1"/>
      <c r="N1046" s="1"/>
      <c r="O1046" s="1"/>
      <c r="P1046" s="1"/>
      <c r="Q1046" s="1"/>
      <c r="R1046" s="1"/>
      <c r="S1046" s="1"/>
      <c r="T1046" s="1"/>
      <c r="U1046" s="1"/>
      <c r="V1046" s="1" t="n">
        <v>1630.5</v>
      </c>
      <c r="W1046" s="1" t="n">
        <v>1719.1</v>
      </c>
    </row>
    <row r="1047" customFormat="false" ht="15" hidden="false" customHeight="false" outlineLevel="0" collapsed="false">
      <c r="A1047" s="1" t="n">
        <v>1046</v>
      </c>
      <c r="B1047" s="31" t="s">
        <v>2031</v>
      </c>
      <c r="C1047" s="1" t="s">
        <v>31</v>
      </c>
      <c r="D1047" s="1" t="s">
        <v>168</v>
      </c>
      <c r="E1047" s="1" t="s">
        <v>163</v>
      </c>
      <c r="F1047" s="1"/>
      <c r="G1047" s="1"/>
      <c r="H1047" s="1"/>
      <c r="I1047" s="1"/>
      <c r="J1047" s="1" t="n">
        <v>1534.8</v>
      </c>
      <c r="K1047" s="1" t="n">
        <v>1477.1</v>
      </c>
      <c r="L1047" s="33"/>
      <c r="M1047" s="1"/>
      <c r="N1047" s="1"/>
      <c r="O1047" s="1"/>
      <c r="P1047" s="1"/>
      <c r="Q1047" s="1"/>
      <c r="R1047" s="1"/>
      <c r="S1047" s="1"/>
      <c r="T1047" s="1"/>
      <c r="U1047" s="1"/>
      <c r="V1047" s="1" t="n">
        <v>1534.8</v>
      </c>
      <c r="W1047" s="1" t="n">
        <v>1477.1</v>
      </c>
    </row>
    <row r="1048" customFormat="false" ht="15" hidden="false" customHeight="false" outlineLevel="0" collapsed="false">
      <c r="A1048" s="1" t="n">
        <v>1047</v>
      </c>
      <c r="B1048" s="31" t="s">
        <v>2031</v>
      </c>
      <c r="C1048" s="1" t="s">
        <v>31</v>
      </c>
      <c r="D1048" s="1" t="s">
        <v>164</v>
      </c>
      <c r="E1048" s="1" t="s">
        <v>145</v>
      </c>
      <c r="F1048" s="1"/>
      <c r="G1048" s="1"/>
      <c r="H1048" s="1"/>
      <c r="I1048" s="1"/>
      <c r="J1048" s="1" t="n">
        <v>1618.5</v>
      </c>
      <c r="K1048" s="1" t="n">
        <v>1691.6</v>
      </c>
      <c r="L1048" s="33"/>
      <c r="M1048" s="1"/>
      <c r="N1048" s="1"/>
      <c r="O1048" s="1"/>
      <c r="P1048" s="1"/>
      <c r="Q1048" s="1"/>
      <c r="R1048" s="1"/>
      <c r="S1048" s="1"/>
      <c r="T1048" s="1"/>
      <c r="U1048" s="1"/>
      <c r="V1048" s="1" t="n">
        <v>1618.5</v>
      </c>
      <c r="W1048" s="1" t="n">
        <v>1691.6</v>
      </c>
    </row>
    <row r="1049" customFormat="false" ht="15" hidden="false" customHeight="false" outlineLevel="0" collapsed="false">
      <c r="A1049" s="1" t="n">
        <v>1048</v>
      </c>
      <c r="B1049" s="31" t="s">
        <v>2031</v>
      </c>
      <c r="C1049" s="1" t="s">
        <v>31</v>
      </c>
      <c r="D1049" s="1" t="s">
        <v>169</v>
      </c>
      <c r="E1049" s="1" t="s">
        <v>136</v>
      </c>
      <c r="F1049" s="1"/>
      <c r="G1049" s="1"/>
      <c r="H1049" s="1"/>
      <c r="I1049" s="1"/>
      <c r="J1049" s="1" t="n">
        <v>1625.4</v>
      </c>
      <c r="K1049" s="1" t="n">
        <v>1522.3</v>
      </c>
      <c r="L1049" s="33"/>
      <c r="M1049" s="1"/>
      <c r="N1049" s="1"/>
      <c r="O1049" s="1"/>
      <c r="P1049" s="1"/>
      <c r="Q1049" s="1"/>
      <c r="R1049" s="1"/>
      <c r="S1049" s="1"/>
      <c r="T1049" s="1"/>
      <c r="U1049" s="1"/>
      <c r="V1049" s="1" t="n">
        <v>1625.4</v>
      </c>
      <c r="W1049" s="1" t="n">
        <v>1522.3</v>
      </c>
    </row>
    <row r="1050" customFormat="false" ht="15" hidden="false" customHeight="false" outlineLevel="0" collapsed="false">
      <c r="A1050" s="1" t="n">
        <v>1049</v>
      </c>
      <c r="B1050" s="31" t="s">
        <v>2031</v>
      </c>
      <c r="C1050" s="1" t="s">
        <v>30</v>
      </c>
      <c r="D1050" s="1" t="s">
        <v>208</v>
      </c>
      <c r="E1050" s="1" t="s">
        <v>16</v>
      </c>
      <c r="F1050" s="1"/>
      <c r="G1050" s="1"/>
      <c r="H1050" s="1"/>
      <c r="I1050" s="1"/>
      <c r="J1050" s="1" t="n">
        <v>1474.1</v>
      </c>
      <c r="K1050" s="1" t="n">
        <v>1837.9</v>
      </c>
      <c r="L1050" s="33"/>
      <c r="M1050" s="1"/>
      <c r="N1050" s="1"/>
      <c r="O1050" s="1"/>
      <c r="P1050" s="1"/>
      <c r="Q1050" s="1"/>
      <c r="R1050" s="1"/>
      <c r="S1050" s="1"/>
      <c r="T1050" s="1"/>
      <c r="U1050" s="1"/>
      <c r="V1050" s="1" t="n">
        <v>1474.1</v>
      </c>
      <c r="W1050" s="1" t="n">
        <v>1837.9</v>
      </c>
    </row>
    <row r="1051" customFormat="false" ht="15" hidden="false" customHeight="false" outlineLevel="0" collapsed="false">
      <c r="A1051" s="1" t="n">
        <v>1050</v>
      </c>
      <c r="B1051" s="31" t="s">
        <v>2031</v>
      </c>
      <c r="C1051" s="1" t="s">
        <v>31</v>
      </c>
      <c r="D1051" s="1" t="s">
        <v>165</v>
      </c>
      <c r="E1051" s="1" t="s">
        <v>20</v>
      </c>
      <c r="F1051" s="1"/>
      <c r="G1051" s="1"/>
      <c r="H1051" s="1"/>
      <c r="I1051" s="1"/>
      <c r="J1051" s="1" t="n">
        <v>1515.1</v>
      </c>
      <c r="K1051" s="1" t="n">
        <v>1733.7</v>
      </c>
      <c r="L1051" s="33"/>
      <c r="M1051" s="1"/>
      <c r="N1051" s="1"/>
      <c r="O1051" s="1"/>
      <c r="P1051" s="1"/>
      <c r="Q1051" s="1"/>
      <c r="R1051" s="1"/>
      <c r="S1051" s="1"/>
      <c r="T1051" s="1"/>
      <c r="U1051" s="1"/>
      <c r="V1051" s="1" t="n">
        <v>1515.1</v>
      </c>
      <c r="W1051" s="1" t="n">
        <v>1733.7</v>
      </c>
    </row>
    <row r="1052" customFormat="false" ht="15" hidden="false" customHeight="false" outlineLevel="0" collapsed="false">
      <c r="A1052" s="1" t="n">
        <v>1051</v>
      </c>
      <c r="B1052" s="31" t="s">
        <v>2032</v>
      </c>
      <c r="C1052" s="1" t="s">
        <v>29</v>
      </c>
      <c r="D1052" s="1" t="s">
        <v>21</v>
      </c>
      <c r="E1052" s="1" t="s">
        <v>23</v>
      </c>
      <c r="F1052" s="1"/>
      <c r="G1052" s="1"/>
      <c r="H1052" s="1"/>
      <c r="I1052" s="1"/>
      <c r="J1052" s="1" t="n">
        <v>1732.5</v>
      </c>
      <c r="K1052" s="1" t="n">
        <v>1722.1</v>
      </c>
      <c r="L1052" s="33"/>
      <c r="M1052" s="1"/>
      <c r="N1052" s="1"/>
      <c r="O1052" s="1"/>
      <c r="P1052" s="1"/>
      <c r="Q1052" s="1"/>
      <c r="R1052" s="1"/>
      <c r="S1052" s="1"/>
      <c r="T1052" s="1"/>
      <c r="U1052" s="1"/>
      <c r="V1052" s="1" t="n">
        <v>1732.5</v>
      </c>
      <c r="W1052" s="1" t="n">
        <v>1722.1</v>
      </c>
    </row>
    <row r="1053" customFormat="false" ht="15" hidden="false" customHeight="false" outlineLevel="0" collapsed="false">
      <c r="A1053" s="1" t="n">
        <v>1052</v>
      </c>
      <c r="B1053" s="31" t="s">
        <v>2032</v>
      </c>
      <c r="C1053" s="1" t="s">
        <v>29</v>
      </c>
      <c r="D1053" s="1" t="s">
        <v>132</v>
      </c>
      <c r="E1053" s="1" t="s">
        <v>152</v>
      </c>
      <c r="F1053" s="1"/>
      <c r="G1053" s="1"/>
      <c r="H1053" s="1"/>
      <c r="I1053" s="1"/>
      <c r="J1053" s="1" t="n">
        <v>1647.5</v>
      </c>
      <c r="K1053" s="1" t="n">
        <v>1600.3</v>
      </c>
      <c r="L1053" s="33"/>
      <c r="M1053" s="1"/>
      <c r="N1053" s="1"/>
      <c r="O1053" s="1"/>
      <c r="P1053" s="1"/>
      <c r="Q1053" s="1"/>
      <c r="R1053" s="1"/>
      <c r="S1053" s="1"/>
      <c r="T1053" s="1"/>
      <c r="U1053" s="1"/>
      <c r="V1053" s="1" t="n">
        <v>1647.5</v>
      </c>
      <c r="W1053" s="1" t="n">
        <v>1600.3</v>
      </c>
    </row>
    <row r="1054" customFormat="false" ht="15" hidden="false" customHeight="false" outlineLevel="0" collapsed="false">
      <c r="A1054" s="1" t="n">
        <v>1053</v>
      </c>
      <c r="B1054" s="31" t="s">
        <v>2032</v>
      </c>
      <c r="C1054" s="1" t="s">
        <v>29</v>
      </c>
      <c r="D1054" s="1" t="s">
        <v>121</v>
      </c>
      <c r="E1054" s="1" t="s">
        <v>180</v>
      </c>
      <c r="F1054" s="1"/>
      <c r="G1054" s="1"/>
      <c r="H1054" s="1"/>
      <c r="I1054" s="1"/>
      <c r="J1054" s="1" t="n">
        <v>1562.5</v>
      </c>
      <c r="K1054" s="1" t="n">
        <v>1594.7</v>
      </c>
      <c r="L1054" s="33"/>
      <c r="M1054" s="1"/>
      <c r="N1054" s="1"/>
      <c r="O1054" s="1"/>
      <c r="P1054" s="1"/>
      <c r="Q1054" s="1"/>
      <c r="R1054" s="1"/>
      <c r="S1054" s="1"/>
      <c r="T1054" s="1"/>
      <c r="U1054" s="1"/>
      <c r="V1054" s="1" t="n">
        <v>1562.5</v>
      </c>
      <c r="W1054" s="1" t="n">
        <v>1594.7</v>
      </c>
    </row>
    <row r="1055" customFormat="false" ht="15" hidden="false" customHeight="false" outlineLevel="0" collapsed="false">
      <c r="A1055" s="1" t="n">
        <v>1054</v>
      </c>
      <c r="B1055" s="31" t="s">
        <v>2032</v>
      </c>
      <c r="C1055" s="1" t="s">
        <v>29</v>
      </c>
      <c r="D1055" s="1" t="s">
        <v>122</v>
      </c>
      <c r="E1055" s="1" t="s">
        <v>128</v>
      </c>
      <c r="F1055" s="1"/>
      <c r="G1055" s="1"/>
      <c r="H1055" s="1"/>
      <c r="I1055" s="1"/>
      <c r="J1055" s="1" t="n">
        <v>1580.7</v>
      </c>
      <c r="K1055" s="1" t="n">
        <v>1623.4</v>
      </c>
      <c r="L1055" s="33"/>
      <c r="M1055" s="1"/>
      <c r="N1055" s="1"/>
      <c r="O1055" s="1"/>
      <c r="P1055" s="1"/>
      <c r="Q1055" s="1"/>
      <c r="R1055" s="1"/>
      <c r="S1055" s="1"/>
      <c r="T1055" s="1"/>
      <c r="U1055" s="1"/>
      <c r="V1055" s="1" t="n">
        <v>1580.7</v>
      </c>
      <c r="W1055" s="1" t="n">
        <v>1623.4</v>
      </c>
    </row>
    <row r="1056" customFormat="false" ht="15" hidden="false" customHeight="false" outlineLevel="0" collapsed="false">
      <c r="A1056" s="1" t="n">
        <v>1055</v>
      </c>
      <c r="B1056" s="31" t="s">
        <v>2032</v>
      </c>
      <c r="C1056" s="1" t="s">
        <v>29</v>
      </c>
      <c r="D1056" s="1" t="s">
        <v>207</v>
      </c>
      <c r="E1056" s="1" t="s">
        <v>126</v>
      </c>
      <c r="F1056" s="1"/>
      <c r="G1056" s="1"/>
      <c r="H1056" s="1"/>
      <c r="I1056" s="1"/>
      <c r="J1056" s="1" t="n">
        <v>1461.1</v>
      </c>
      <c r="K1056" s="1" t="n">
        <v>1566.6</v>
      </c>
      <c r="L1056" s="33"/>
      <c r="M1056" s="1"/>
      <c r="N1056" s="1"/>
      <c r="O1056" s="1"/>
      <c r="P1056" s="1"/>
      <c r="Q1056" s="1"/>
      <c r="R1056" s="1"/>
      <c r="S1056" s="1"/>
      <c r="T1056" s="1"/>
      <c r="U1056" s="1"/>
      <c r="V1056" s="1" t="n">
        <v>1461.1</v>
      </c>
      <c r="W1056" s="1" t="n">
        <v>1566.6</v>
      </c>
    </row>
    <row r="1057" customFormat="false" ht="15" hidden="false" customHeight="false" outlineLevel="0" collapsed="false">
      <c r="A1057" s="1" t="n">
        <v>1056</v>
      </c>
      <c r="B1057" s="31" t="s">
        <v>2032</v>
      </c>
      <c r="C1057" s="1" t="s">
        <v>29</v>
      </c>
      <c r="D1057" s="1" t="s">
        <v>131</v>
      </c>
      <c r="E1057" s="1" t="s">
        <v>162</v>
      </c>
      <c r="F1057" s="1"/>
      <c r="G1057" s="1"/>
      <c r="H1057" s="1"/>
      <c r="I1057" s="1"/>
      <c r="J1057" s="1" t="n">
        <v>1518.3</v>
      </c>
      <c r="K1057" s="1" t="n">
        <v>1676.6</v>
      </c>
      <c r="L1057" s="33"/>
      <c r="M1057" s="1"/>
      <c r="N1057" s="1"/>
      <c r="O1057" s="1"/>
      <c r="P1057" s="1"/>
      <c r="Q1057" s="1"/>
      <c r="R1057" s="1"/>
      <c r="S1057" s="1"/>
      <c r="T1057" s="1"/>
      <c r="U1057" s="1"/>
      <c r="V1057" s="1" t="n">
        <v>1518.3</v>
      </c>
      <c r="W1057" s="1" t="n">
        <v>1676.6</v>
      </c>
    </row>
    <row r="1058" customFormat="false" ht="15" hidden="false" customHeight="false" outlineLevel="0" collapsed="false">
      <c r="A1058" s="1" t="n">
        <v>1057</v>
      </c>
      <c r="B1058" s="31" t="s">
        <v>2032</v>
      </c>
      <c r="C1058" s="1" t="s">
        <v>29</v>
      </c>
      <c r="D1058" s="1" t="s">
        <v>201</v>
      </c>
      <c r="E1058" s="1" t="s">
        <v>137</v>
      </c>
      <c r="F1058" s="1"/>
      <c r="G1058" s="1"/>
      <c r="H1058" s="1"/>
      <c r="I1058" s="1"/>
      <c r="J1058" s="1" t="n">
        <v>1410.7</v>
      </c>
      <c r="K1058" s="1" t="n">
        <v>1529.1</v>
      </c>
      <c r="L1058" s="33"/>
      <c r="M1058" s="1"/>
      <c r="N1058" s="1"/>
      <c r="O1058" s="1"/>
      <c r="P1058" s="1"/>
      <c r="Q1058" s="1"/>
      <c r="R1058" s="1"/>
      <c r="S1058" s="1"/>
      <c r="T1058" s="1"/>
      <c r="U1058" s="1"/>
      <c r="V1058" s="1" t="n">
        <v>1410.7</v>
      </c>
      <c r="W1058" s="1" t="n">
        <v>1529.1</v>
      </c>
    </row>
    <row r="1059" customFormat="false" ht="15" hidden="false" customHeight="false" outlineLevel="0" collapsed="false">
      <c r="A1059" s="1" t="n">
        <v>1058</v>
      </c>
      <c r="B1059" s="31" t="s">
        <v>2032</v>
      </c>
      <c r="C1059" s="1" t="s">
        <v>29</v>
      </c>
      <c r="D1059" s="1" t="s">
        <v>129</v>
      </c>
      <c r="E1059" s="1" t="s">
        <v>153</v>
      </c>
      <c r="F1059" s="1"/>
      <c r="G1059" s="1"/>
      <c r="H1059" s="1"/>
      <c r="I1059" s="1"/>
      <c r="J1059" s="1" t="n">
        <v>1663.3</v>
      </c>
      <c r="K1059" s="1" t="n">
        <v>1686.3</v>
      </c>
      <c r="L1059" s="33"/>
      <c r="M1059" s="1"/>
      <c r="N1059" s="1"/>
      <c r="O1059" s="1"/>
      <c r="P1059" s="1"/>
      <c r="Q1059" s="1"/>
      <c r="R1059" s="1"/>
      <c r="S1059" s="1"/>
      <c r="T1059" s="1"/>
      <c r="U1059" s="1"/>
      <c r="V1059" s="1" t="n">
        <v>1663.3</v>
      </c>
      <c r="W1059" s="1" t="n">
        <v>1686.3</v>
      </c>
    </row>
    <row r="1060" customFormat="false" ht="15" hidden="false" customHeight="false" outlineLevel="0" collapsed="false">
      <c r="A1060" s="1" t="n">
        <v>1059</v>
      </c>
      <c r="B1060" s="31" t="s">
        <v>2032</v>
      </c>
      <c r="C1060" s="1" t="s">
        <v>29</v>
      </c>
      <c r="D1060" s="1" t="s">
        <v>130</v>
      </c>
      <c r="E1060" s="1" t="s">
        <v>202</v>
      </c>
      <c r="F1060" s="1"/>
      <c r="G1060" s="1"/>
      <c r="H1060" s="1"/>
      <c r="I1060" s="1"/>
      <c r="J1060" s="1" t="n">
        <v>1746.3</v>
      </c>
      <c r="K1060" s="1" t="n">
        <v>1482.9</v>
      </c>
      <c r="L1060" s="33"/>
      <c r="M1060" s="1"/>
      <c r="N1060" s="1"/>
      <c r="O1060" s="1"/>
      <c r="P1060" s="1"/>
      <c r="Q1060" s="1"/>
      <c r="R1060" s="1"/>
      <c r="S1060" s="1"/>
      <c r="T1060" s="1"/>
      <c r="U1060" s="1"/>
      <c r="V1060" s="1" t="n">
        <v>1746.3</v>
      </c>
      <c r="W1060" s="1" t="n">
        <v>1482.9</v>
      </c>
    </row>
    <row r="1061" customFormat="false" ht="15" hidden="false" customHeight="false" outlineLevel="0" collapsed="false">
      <c r="A1061" s="1" t="n">
        <v>1060</v>
      </c>
      <c r="B1061" s="31" t="s">
        <v>2032</v>
      </c>
      <c r="C1061" s="1" t="s">
        <v>29</v>
      </c>
      <c r="D1061" s="1" t="s">
        <v>127</v>
      </c>
      <c r="E1061" s="1" t="s">
        <v>138</v>
      </c>
      <c r="F1061" s="1"/>
      <c r="G1061" s="1"/>
      <c r="H1061" s="1"/>
      <c r="I1061" s="1"/>
      <c r="J1061" s="1" t="n">
        <v>1653.9</v>
      </c>
      <c r="K1061" s="1" t="n">
        <v>1645.6</v>
      </c>
      <c r="L1061" s="33"/>
      <c r="M1061" s="1"/>
      <c r="N1061" s="1"/>
      <c r="O1061" s="1"/>
      <c r="P1061" s="1"/>
      <c r="Q1061" s="1"/>
      <c r="R1061" s="1"/>
      <c r="S1061" s="1"/>
      <c r="T1061" s="1"/>
      <c r="U1061" s="1"/>
      <c r="V1061" s="1" t="n">
        <v>1653.9</v>
      </c>
      <c r="W1061" s="1" t="n">
        <v>1645.6</v>
      </c>
    </row>
    <row r="1062" customFormat="false" ht="15" hidden="false" customHeight="false" outlineLevel="0" collapsed="false">
      <c r="A1062" s="1" t="n">
        <v>1061</v>
      </c>
      <c r="B1062" s="31" t="s">
        <v>2033</v>
      </c>
      <c r="C1062" s="1" t="s">
        <v>32</v>
      </c>
      <c r="D1062" s="1" t="s">
        <v>183</v>
      </c>
      <c r="E1062" s="1" t="s">
        <v>184</v>
      </c>
      <c r="F1062" s="1"/>
      <c r="G1062" s="1"/>
      <c r="H1062" s="1"/>
      <c r="I1062" s="1"/>
      <c r="J1062" s="1" t="n">
        <v>1513.1</v>
      </c>
      <c r="K1062" s="1" t="n">
        <v>1696</v>
      </c>
      <c r="L1062" s="33"/>
      <c r="M1062" s="1"/>
      <c r="N1062" s="1"/>
      <c r="O1062" s="1"/>
      <c r="P1062" s="1"/>
      <c r="Q1062" s="1"/>
      <c r="R1062" s="1"/>
      <c r="S1062" s="1"/>
      <c r="T1062" s="1"/>
      <c r="U1062" s="1"/>
      <c r="V1062" s="1" t="n">
        <v>1513.1</v>
      </c>
      <c r="W1062" s="1" t="n">
        <v>1696</v>
      </c>
    </row>
    <row r="1063" customFormat="false" ht="15" hidden="false" customHeight="false" outlineLevel="0" collapsed="false">
      <c r="A1063" s="1" t="n">
        <v>1062</v>
      </c>
      <c r="B1063" s="31" t="s">
        <v>2033</v>
      </c>
      <c r="C1063" s="1" t="s">
        <v>32</v>
      </c>
      <c r="D1063" s="1" t="s">
        <v>189</v>
      </c>
      <c r="E1063" s="1" t="s">
        <v>192</v>
      </c>
      <c r="F1063" s="1"/>
      <c r="G1063" s="1"/>
      <c r="H1063" s="1"/>
      <c r="I1063" s="1"/>
      <c r="J1063" s="1" t="n">
        <v>1614</v>
      </c>
      <c r="K1063" s="1" t="n">
        <v>1620.9</v>
      </c>
      <c r="L1063" s="33"/>
      <c r="M1063" s="1"/>
      <c r="N1063" s="1"/>
      <c r="O1063" s="1"/>
      <c r="P1063" s="1"/>
      <c r="Q1063" s="1"/>
      <c r="R1063" s="1"/>
      <c r="S1063" s="1"/>
      <c r="T1063" s="1"/>
      <c r="U1063" s="1"/>
      <c r="V1063" s="1" t="n">
        <v>1614</v>
      </c>
      <c r="W1063" s="1" t="n">
        <v>1620.9</v>
      </c>
    </row>
    <row r="1064" customFormat="false" ht="15" hidden="false" customHeight="false" outlineLevel="0" collapsed="false">
      <c r="A1064" s="1" t="n">
        <v>1063</v>
      </c>
      <c r="B1064" s="31" t="s">
        <v>2033</v>
      </c>
      <c r="C1064" s="1" t="s">
        <v>32</v>
      </c>
      <c r="D1064" s="1" t="s">
        <v>15</v>
      </c>
      <c r="E1064" s="1" t="s">
        <v>193</v>
      </c>
      <c r="F1064" s="1"/>
      <c r="G1064" s="1"/>
      <c r="H1064" s="1"/>
      <c r="I1064" s="1"/>
      <c r="J1064" s="1" t="n">
        <v>1873.2</v>
      </c>
      <c r="K1064" s="1" t="n">
        <v>1529.4</v>
      </c>
      <c r="L1064" s="33"/>
      <c r="M1064" s="1"/>
      <c r="N1064" s="1"/>
      <c r="O1064" s="1"/>
      <c r="P1064" s="1"/>
      <c r="Q1064" s="1"/>
      <c r="R1064" s="1"/>
      <c r="S1064" s="1"/>
      <c r="T1064" s="1"/>
      <c r="U1064" s="1"/>
      <c r="V1064" s="1" t="n">
        <v>1873.2</v>
      </c>
      <c r="W1064" s="1" t="n">
        <v>1529.4</v>
      </c>
    </row>
    <row r="1065" customFormat="false" ht="15" hidden="false" customHeight="false" outlineLevel="0" collapsed="false">
      <c r="A1065" s="1" t="n">
        <v>1064</v>
      </c>
      <c r="B1065" s="31" t="s">
        <v>2033</v>
      </c>
      <c r="C1065" s="1" t="s">
        <v>32</v>
      </c>
      <c r="D1065" s="1" t="s">
        <v>187</v>
      </c>
      <c r="E1065" s="1" t="s">
        <v>191</v>
      </c>
      <c r="F1065" s="1"/>
      <c r="G1065" s="1"/>
      <c r="H1065" s="1"/>
      <c r="I1065" s="1"/>
      <c r="J1065" s="1" t="n">
        <v>1591.1</v>
      </c>
      <c r="K1065" s="1" t="n">
        <v>1541</v>
      </c>
      <c r="L1065" s="33"/>
      <c r="M1065" s="1"/>
      <c r="N1065" s="1"/>
      <c r="O1065" s="1"/>
      <c r="P1065" s="1"/>
      <c r="Q1065" s="1"/>
      <c r="R1065" s="1"/>
      <c r="S1065" s="1"/>
      <c r="T1065" s="1"/>
      <c r="U1065" s="1"/>
      <c r="V1065" s="1" t="n">
        <v>1591.1</v>
      </c>
      <c r="W1065" s="1" t="n">
        <v>1541</v>
      </c>
    </row>
    <row r="1066" customFormat="false" ht="15" hidden="false" customHeight="false" outlineLevel="0" collapsed="false">
      <c r="A1066" s="1" t="n">
        <v>1065</v>
      </c>
      <c r="B1066" s="31" t="s">
        <v>2033</v>
      </c>
      <c r="C1066" s="1" t="s">
        <v>32</v>
      </c>
      <c r="D1066" s="1" t="s">
        <v>197</v>
      </c>
      <c r="E1066" s="1" t="s">
        <v>195</v>
      </c>
      <c r="F1066" s="1"/>
      <c r="G1066" s="1"/>
      <c r="H1066" s="1"/>
      <c r="I1066" s="1"/>
      <c r="J1066" s="1" t="n">
        <v>1535.5</v>
      </c>
      <c r="K1066" s="1" t="n">
        <v>1732.7</v>
      </c>
      <c r="L1066" s="33"/>
      <c r="M1066" s="1"/>
      <c r="N1066" s="1"/>
      <c r="O1066" s="1"/>
      <c r="P1066" s="1"/>
      <c r="Q1066" s="1"/>
      <c r="R1066" s="1"/>
      <c r="S1066" s="1"/>
      <c r="T1066" s="1"/>
      <c r="U1066" s="1"/>
      <c r="V1066" s="1" t="n">
        <v>1535.5</v>
      </c>
      <c r="W1066" s="1" t="n">
        <v>1732.7</v>
      </c>
    </row>
    <row r="1067" customFormat="false" ht="15" hidden="false" customHeight="false" outlineLevel="0" collapsed="false">
      <c r="A1067" s="1" t="n">
        <v>1066</v>
      </c>
      <c r="B1067" s="31" t="s">
        <v>2033</v>
      </c>
      <c r="C1067" s="1" t="s">
        <v>32</v>
      </c>
      <c r="D1067" s="1" t="s">
        <v>188</v>
      </c>
      <c r="E1067" s="1" t="s">
        <v>196</v>
      </c>
      <c r="F1067" s="1"/>
      <c r="G1067" s="1"/>
      <c r="H1067" s="1"/>
      <c r="I1067" s="1"/>
      <c r="J1067" s="1" t="n">
        <v>1549.2</v>
      </c>
      <c r="K1067" s="1" t="n">
        <v>1656.4</v>
      </c>
      <c r="L1067" s="33"/>
      <c r="M1067" s="1"/>
      <c r="N1067" s="1"/>
      <c r="O1067" s="1"/>
      <c r="P1067" s="1"/>
      <c r="Q1067" s="1"/>
      <c r="R1067" s="1"/>
      <c r="S1067" s="1"/>
      <c r="T1067" s="1"/>
      <c r="U1067" s="1"/>
      <c r="V1067" s="1" t="n">
        <v>1549.2</v>
      </c>
      <c r="W1067" s="1" t="n">
        <v>1656.4</v>
      </c>
    </row>
    <row r="1068" customFormat="false" ht="15" hidden="false" customHeight="false" outlineLevel="0" collapsed="false">
      <c r="A1068" s="1" t="n">
        <v>1067</v>
      </c>
      <c r="B1068" s="31" t="s">
        <v>2033</v>
      </c>
      <c r="C1068" s="1" t="s">
        <v>32</v>
      </c>
      <c r="D1068" s="1" t="s">
        <v>211</v>
      </c>
      <c r="E1068" s="1" t="s">
        <v>185</v>
      </c>
      <c r="F1068" s="1"/>
      <c r="G1068" s="1"/>
      <c r="H1068" s="1"/>
      <c r="I1068" s="1"/>
      <c r="J1068" s="1" t="n">
        <v>1489</v>
      </c>
      <c r="K1068" s="1" t="n">
        <v>1629</v>
      </c>
      <c r="L1068" s="33"/>
      <c r="M1068" s="1"/>
      <c r="N1068" s="1"/>
      <c r="O1068" s="1"/>
      <c r="P1068" s="1"/>
      <c r="Q1068" s="1"/>
      <c r="R1068" s="1"/>
      <c r="S1068" s="1"/>
      <c r="T1068" s="1"/>
      <c r="U1068" s="1"/>
      <c r="V1068" s="1" t="n">
        <v>1489</v>
      </c>
      <c r="W1068" s="1" t="n">
        <v>1629</v>
      </c>
    </row>
    <row r="1069" customFormat="false" ht="15" hidden="false" customHeight="false" outlineLevel="0" collapsed="false">
      <c r="A1069" s="1" t="n">
        <v>1068</v>
      </c>
      <c r="B1069" s="31" t="s">
        <v>2033</v>
      </c>
      <c r="C1069" s="1" t="s">
        <v>32</v>
      </c>
      <c r="D1069" s="1" t="s">
        <v>199</v>
      </c>
      <c r="E1069" s="1" t="s">
        <v>212</v>
      </c>
      <c r="F1069" s="1"/>
      <c r="G1069" s="1"/>
      <c r="H1069" s="1"/>
      <c r="I1069" s="1"/>
      <c r="J1069" s="1" t="n">
        <v>1487.5</v>
      </c>
      <c r="K1069" s="1" t="n">
        <v>1416.3</v>
      </c>
      <c r="L1069" s="33"/>
      <c r="M1069" s="1"/>
      <c r="N1069" s="1"/>
      <c r="O1069" s="1"/>
      <c r="P1069" s="1"/>
      <c r="Q1069" s="1"/>
      <c r="R1069" s="1"/>
      <c r="S1069" s="1"/>
      <c r="T1069" s="1"/>
      <c r="U1069" s="1"/>
      <c r="V1069" s="1" t="n">
        <v>1487.5</v>
      </c>
      <c r="W1069" s="1" t="n">
        <v>1416.3</v>
      </c>
    </row>
    <row r="1070" customFormat="false" ht="15" hidden="false" customHeight="false" outlineLevel="0" collapsed="false">
      <c r="A1070" s="1" t="n">
        <v>1069</v>
      </c>
      <c r="B1070" s="31" t="s">
        <v>2033</v>
      </c>
      <c r="C1070" s="1" t="s">
        <v>32</v>
      </c>
      <c r="D1070" s="1" t="s">
        <v>198</v>
      </c>
      <c r="E1070" s="1" t="s">
        <v>190</v>
      </c>
      <c r="F1070" s="1"/>
      <c r="G1070" s="1"/>
      <c r="H1070" s="1"/>
      <c r="I1070" s="1"/>
      <c r="J1070" s="1" t="n">
        <v>1515.2</v>
      </c>
      <c r="K1070" s="1" t="n">
        <v>1611.9</v>
      </c>
      <c r="L1070" s="33"/>
      <c r="M1070" s="1"/>
      <c r="N1070" s="1"/>
      <c r="O1070" s="1"/>
      <c r="P1070" s="1"/>
      <c r="Q1070" s="1"/>
      <c r="R1070" s="1"/>
      <c r="S1070" s="1"/>
      <c r="T1070" s="1"/>
      <c r="U1070" s="1"/>
      <c r="V1070" s="1" t="n">
        <v>1515.2</v>
      </c>
      <c r="W1070" s="1" t="n">
        <v>1611.9</v>
      </c>
    </row>
    <row r="1071" customFormat="false" ht="15" hidden="false" customHeight="false" outlineLevel="0" collapsed="false">
      <c r="A1071" s="1" t="n">
        <v>1070</v>
      </c>
      <c r="B1071" s="31" t="s">
        <v>2034</v>
      </c>
      <c r="C1071" s="1" t="s">
        <v>31</v>
      </c>
      <c r="D1071" s="1" t="s">
        <v>140</v>
      </c>
      <c r="E1071" s="1" t="s">
        <v>146</v>
      </c>
      <c r="F1071" s="1"/>
      <c r="G1071" s="1"/>
      <c r="H1071" s="1"/>
      <c r="I1071" s="1"/>
      <c r="J1071" s="1" t="n">
        <v>1598.2</v>
      </c>
      <c r="K1071" s="1" t="n">
        <v>1548.6</v>
      </c>
      <c r="L1071" s="33"/>
      <c r="M1071" s="1"/>
      <c r="N1071" s="1"/>
      <c r="O1071" s="1"/>
      <c r="P1071" s="1"/>
      <c r="Q1071" s="1"/>
      <c r="R1071" s="1"/>
      <c r="S1071" s="1"/>
      <c r="T1071" s="1"/>
      <c r="U1071" s="1"/>
      <c r="V1071" s="1" t="n">
        <v>1598.2</v>
      </c>
      <c r="W1071" s="1" t="n">
        <v>1548.6</v>
      </c>
    </row>
    <row r="1072" customFormat="false" ht="15" hidden="false" customHeight="false" outlineLevel="0" collapsed="false">
      <c r="A1072" s="1" t="n">
        <v>1071</v>
      </c>
      <c r="B1072" s="31" t="s">
        <v>2034</v>
      </c>
      <c r="C1072" s="1" t="s">
        <v>31</v>
      </c>
      <c r="D1072" s="1" t="s">
        <v>164</v>
      </c>
      <c r="E1072" s="1" t="s">
        <v>139</v>
      </c>
      <c r="F1072" s="1"/>
      <c r="G1072" s="1"/>
      <c r="H1072" s="1"/>
      <c r="I1072" s="1"/>
      <c r="J1072" s="1" t="n">
        <v>1618.5</v>
      </c>
      <c r="K1072" s="1" t="n">
        <v>1514.3</v>
      </c>
      <c r="L1072" s="33"/>
      <c r="M1072" s="1"/>
      <c r="N1072" s="1"/>
      <c r="O1072" s="1"/>
      <c r="P1072" s="1"/>
      <c r="Q1072" s="1"/>
      <c r="R1072" s="1"/>
      <c r="S1072" s="1"/>
      <c r="T1072" s="1"/>
      <c r="U1072" s="1"/>
      <c r="V1072" s="1" t="n">
        <v>1618.5</v>
      </c>
      <c r="W1072" s="1" t="n">
        <v>1514.3</v>
      </c>
    </row>
    <row r="1073" customFormat="false" ht="15" hidden="false" customHeight="false" outlineLevel="0" collapsed="false">
      <c r="A1073" s="1" t="n">
        <v>1072</v>
      </c>
      <c r="B1073" s="31" t="s">
        <v>2034</v>
      </c>
      <c r="C1073" s="1" t="s">
        <v>31</v>
      </c>
      <c r="D1073" s="1" t="s">
        <v>24</v>
      </c>
      <c r="E1073" s="1" t="s">
        <v>210</v>
      </c>
      <c r="F1073" s="1"/>
      <c r="G1073" s="1"/>
      <c r="H1073" s="1"/>
      <c r="I1073" s="1"/>
      <c r="J1073" s="1" t="n">
        <v>1719.1</v>
      </c>
      <c r="K1073" s="1" t="n">
        <v>1452.9</v>
      </c>
      <c r="L1073" s="33"/>
      <c r="M1073" s="1"/>
      <c r="N1073" s="1"/>
      <c r="O1073" s="1"/>
      <c r="P1073" s="1"/>
      <c r="Q1073" s="1"/>
      <c r="R1073" s="1"/>
      <c r="S1073" s="1"/>
      <c r="T1073" s="1"/>
      <c r="U1073" s="1"/>
      <c r="V1073" s="1" t="n">
        <v>1719.1</v>
      </c>
      <c r="W1073" s="1" t="n">
        <v>1452.9</v>
      </c>
    </row>
    <row r="1074" customFormat="false" ht="15" hidden="false" customHeight="false" outlineLevel="0" collapsed="false">
      <c r="A1074" s="1" t="n">
        <v>1073</v>
      </c>
      <c r="B1074" s="31" t="s">
        <v>2034</v>
      </c>
      <c r="C1074" s="1" t="s">
        <v>31</v>
      </c>
      <c r="D1074" s="1" t="s">
        <v>209</v>
      </c>
      <c r="E1074" s="1" t="s">
        <v>19</v>
      </c>
      <c r="F1074" s="1"/>
      <c r="G1074" s="1"/>
      <c r="H1074" s="1"/>
      <c r="I1074" s="1"/>
      <c r="J1074" s="1" t="n">
        <v>1462.6</v>
      </c>
      <c r="K1074" s="1" t="n">
        <v>1733.9</v>
      </c>
      <c r="L1074" s="33"/>
      <c r="M1074" s="1"/>
      <c r="N1074" s="1"/>
      <c r="O1074" s="1"/>
      <c r="P1074" s="1"/>
      <c r="Q1074" s="1"/>
      <c r="R1074" s="1"/>
      <c r="S1074" s="1"/>
      <c r="T1074" s="1"/>
      <c r="U1074" s="1"/>
      <c r="V1074" s="1" t="n">
        <v>1462.6</v>
      </c>
      <c r="W1074" s="1" t="n">
        <v>1733.9</v>
      </c>
    </row>
    <row r="1075" customFormat="false" ht="15" hidden="false" customHeight="false" outlineLevel="0" collapsed="false">
      <c r="A1075" s="1" t="n">
        <v>1074</v>
      </c>
      <c r="B1075" s="31" t="s">
        <v>2034</v>
      </c>
      <c r="C1075" s="1" t="s">
        <v>30</v>
      </c>
      <c r="D1075" s="1" t="s">
        <v>151</v>
      </c>
      <c r="E1075" s="1" t="s">
        <v>18</v>
      </c>
      <c r="F1075" s="1"/>
      <c r="G1075" s="1"/>
      <c r="H1075" s="1"/>
      <c r="I1075" s="1"/>
      <c r="J1075" s="1" t="n">
        <v>1569.6</v>
      </c>
      <c r="K1075" s="1" t="n">
        <v>1781.5</v>
      </c>
      <c r="L1075" s="33"/>
      <c r="M1075" s="1"/>
      <c r="N1075" s="1"/>
      <c r="O1075" s="1"/>
      <c r="P1075" s="1"/>
      <c r="Q1075" s="1"/>
      <c r="R1075" s="1"/>
      <c r="S1075" s="1"/>
      <c r="T1075" s="1"/>
      <c r="U1075" s="1"/>
      <c r="V1075" s="1" t="n">
        <v>1569.6</v>
      </c>
      <c r="W1075" s="1" t="n">
        <v>1781.5</v>
      </c>
    </row>
    <row r="1076" customFormat="false" ht="15" hidden="false" customHeight="false" outlineLevel="0" collapsed="false">
      <c r="A1076" s="1" t="n">
        <v>1075</v>
      </c>
      <c r="B1076" s="31" t="s">
        <v>2034</v>
      </c>
      <c r="C1076" s="1" t="s">
        <v>33</v>
      </c>
      <c r="D1076" s="1" t="s">
        <v>159</v>
      </c>
      <c r="E1076" s="1" t="s">
        <v>172</v>
      </c>
      <c r="F1076" s="1"/>
      <c r="G1076" s="1"/>
      <c r="H1076" s="1"/>
      <c r="I1076" s="1"/>
      <c r="J1076" s="1" t="n">
        <v>1534.8</v>
      </c>
      <c r="K1076" s="1" t="n">
        <v>1687.2</v>
      </c>
      <c r="L1076" s="33"/>
      <c r="M1076" s="1"/>
      <c r="N1076" s="1"/>
      <c r="O1076" s="1"/>
      <c r="P1076" s="1"/>
      <c r="Q1076" s="1"/>
      <c r="R1076" s="1"/>
      <c r="S1076" s="1"/>
      <c r="T1076" s="1"/>
      <c r="U1076" s="1"/>
      <c r="V1076" s="1" t="n">
        <v>1534.8</v>
      </c>
      <c r="W1076" s="1" t="n">
        <v>1687.2</v>
      </c>
    </row>
    <row r="1077" customFormat="false" ht="15" hidden="false" customHeight="false" outlineLevel="0" collapsed="false">
      <c r="A1077" s="1" t="n">
        <v>1076</v>
      </c>
      <c r="B1077" s="31" t="s">
        <v>2034</v>
      </c>
      <c r="C1077" s="1" t="s">
        <v>30</v>
      </c>
      <c r="D1077" s="1" t="s">
        <v>114</v>
      </c>
      <c r="E1077" s="1" t="s">
        <v>203</v>
      </c>
      <c r="F1077" s="1"/>
      <c r="G1077" s="1"/>
      <c r="H1077" s="1"/>
      <c r="I1077" s="1"/>
      <c r="J1077" s="1" t="n">
        <v>1656.7</v>
      </c>
      <c r="K1077" s="1" t="n">
        <v>1451.4</v>
      </c>
      <c r="L1077" s="33"/>
      <c r="M1077" s="1"/>
      <c r="N1077" s="1"/>
      <c r="O1077" s="1"/>
      <c r="P1077" s="1"/>
      <c r="Q1077" s="1"/>
      <c r="R1077" s="1"/>
      <c r="S1077" s="1"/>
      <c r="T1077" s="1"/>
      <c r="U1077" s="1"/>
      <c r="V1077" s="1" t="n">
        <v>1656.7</v>
      </c>
      <c r="W1077" s="1" t="n">
        <v>1451.4</v>
      </c>
    </row>
    <row r="1078" customFormat="false" ht="15" hidden="false" customHeight="false" outlineLevel="0" collapsed="false">
      <c r="A1078" s="1" t="n">
        <v>1077</v>
      </c>
      <c r="B1078" s="31" t="s">
        <v>2034</v>
      </c>
      <c r="C1078" s="1" t="s">
        <v>30</v>
      </c>
      <c r="D1078" s="1" t="s">
        <v>167</v>
      </c>
      <c r="E1078" s="1" t="s">
        <v>200</v>
      </c>
      <c r="F1078" s="1"/>
      <c r="G1078" s="1"/>
      <c r="H1078" s="1"/>
      <c r="I1078" s="1"/>
      <c r="J1078" s="1" t="n">
        <v>1556.6</v>
      </c>
      <c r="K1078" s="1" t="n">
        <v>1421.9</v>
      </c>
      <c r="L1078" s="33"/>
      <c r="M1078" s="1"/>
      <c r="N1078" s="1"/>
      <c r="O1078" s="1"/>
      <c r="P1078" s="1"/>
      <c r="Q1078" s="1"/>
      <c r="R1078" s="1"/>
      <c r="S1078" s="1"/>
      <c r="T1078" s="1"/>
      <c r="U1078" s="1"/>
      <c r="V1078" s="1" t="n">
        <v>1556.6</v>
      </c>
      <c r="W1078" s="1" t="n">
        <v>1421.9</v>
      </c>
    </row>
    <row r="1079" customFormat="false" ht="15" hidden="false" customHeight="false" outlineLevel="0" collapsed="false">
      <c r="A1079" s="1" t="n">
        <v>1078</v>
      </c>
      <c r="B1079" s="31" t="s">
        <v>2034</v>
      </c>
      <c r="C1079" s="1" t="s">
        <v>33</v>
      </c>
      <c r="D1079" s="1" t="s">
        <v>156</v>
      </c>
      <c r="E1079" s="1" t="s">
        <v>158</v>
      </c>
      <c r="F1079" s="1"/>
      <c r="G1079" s="1"/>
      <c r="H1079" s="1"/>
      <c r="I1079" s="1"/>
      <c r="J1079" s="1" t="n">
        <v>1506.9</v>
      </c>
      <c r="K1079" s="1" t="n">
        <v>1581.6</v>
      </c>
      <c r="L1079" s="33"/>
      <c r="M1079" s="1"/>
      <c r="N1079" s="1"/>
      <c r="O1079" s="1"/>
      <c r="P1079" s="1"/>
      <c r="Q1079" s="1"/>
      <c r="R1079" s="1"/>
      <c r="S1079" s="1"/>
      <c r="T1079" s="1"/>
      <c r="U1079" s="1"/>
      <c r="V1079" s="1" t="n">
        <v>1506.9</v>
      </c>
      <c r="W1079" s="1" t="n">
        <v>1581.6</v>
      </c>
    </row>
    <row r="1080" customFormat="false" ht="15" hidden="false" customHeight="false" outlineLevel="0" collapsed="false">
      <c r="A1080" s="1" t="n">
        <v>1079</v>
      </c>
      <c r="B1080" s="31" t="s">
        <v>2034</v>
      </c>
      <c r="C1080" s="1" t="s">
        <v>33</v>
      </c>
      <c r="D1080" s="1" t="s">
        <v>154</v>
      </c>
      <c r="E1080" s="1" t="s">
        <v>206</v>
      </c>
      <c r="F1080" s="1"/>
      <c r="G1080" s="1"/>
      <c r="H1080" s="1"/>
      <c r="I1080" s="1"/>
      <c r="J1080" s="1" t="n">
        <v>1562.2</v>
      </c>
      <c r="K1080" s="1" t="n">
        <v>1456.1</v>
      </c>
      <c r="L1080" s="33"/>
      <c r="M1080" s="1"/>
      <c r="N1080" s="1"/>
      <c r="O1080" s="1"/>
      <c r="P1080" s="1"/>
      <c r="Q1080" s="1"/>
      <c r="R1080" s="1"/>
      <c r="S1080" s="1"/>
      <c r="T1080" s="1"/>
      <c r="U1080" s="1"/>
      <c r="V1080" s="1" t="n">
        <v>1562.2</v>
      </c>
      <c r="W1080" s="1" t="n">
        <v>1456.1</v>
      </c>
    </row>
    <row r="1081" customFormat="false" ht="15" hidden="false" customHeight="false" outlineLevel="0" collapsed="false">
      <c r="A1081" s="1" t="n">
        <v>1080</v>
      </c>
      <c r="B1081" s="31" t="s">
        <v>2034</v>
      </c>
      <c r="C1081" s="1" t="s">
        <v>33</v>
      </c>
      <c r="D1081" s="1" t="s">
        <v>134</v>
      </c>
      <c r="E1081" s="1" t="s">
        <v>205</v>
      </c>
      <c r="F1081" s="1"/>
      <c r="G1081" s="1"/>
      <c r="H1081" s="1"/>
      <c r="I1081" s="1"/>
      <c r="J1081" s="1" t="n">
        <v>1588.1</v>
      </c>
      <c r="K1081" s="1" t="n">
        <v>1457.7</v>
      </c>
      <c r="L1081" s="33"/>
      <c r="M1081" s="1"/>
      <c r="N1081" s="1"/>
      <c r="O1081" s="1"/>
      <c r="P1081" s="1"/>
      <c r="Q1081" s="1"/>
      <c r="R1081" s="1"/>
      <c r="S1081" s="1"/>
      <c r="T1081" s="1"/>
      <c r="U1081" s="1"/>
      <c r="V1081" s="1" t="n">
        <v>1588.1</v>
      </c>
      <c r="W1081" s="1" t="n">
        <v>1457.7</v>
      </c>
    </row>
    <row r="1082" customFormat="false" ht="15" hidden="false" customHeight="false" outlineLevel="0" collapsed="false">
      <c r="A1082" s="1" t="n">
        <v>1081</v>
      </c>
      <c r="B1082" s="31" t="s">
        <v>2034</v>
      </c>
      <c r="C1082" s="1" t="s">
        <v>33</v>
      </c>
      <c r="D1082" s="1" t="s">
        <v>17</v>
      </c>
      <c r="E1082" s="1" t="s">
        <v>135</v>
      </c>
      <c r="F1082" s="1"/>
      <c r="G1082" s="1"/>
      <c r="H1082" s="1"/>
      <c r="I1082" s="1"/>
      <c r="J1082" s="1" t="n">
        <v>1804.8</v>
      </c>
      <c r="K1082" s="1" t="n">
        <v>1708.2</v>
      </c>
      <c r="L1082" s="33"/>
      <c r="M1082" s="1"/>
      <c r="N1082" s="1"/>
      <c r="O1082" s="1"/>
      <c r="P1082" s="1"/>
      <c r="Q1082" s="1"/>
      <c r="R1082" s="1"/>
      <c r="S1082" s="1"/>
      <c r="T1082" s="1"/>
      <c r="U1082" s="1"/>
      <c r="V1082" s="1" t="n">
        <v>1804.8</v>
      </c>
      <c r="W1082" s="1" t="n">
        <v>1708.2</v>
      </c>
    </row>
    <row r="1083" customFormat="false" ht="15" hidden="false" customHeight="false" outlineLevel="0" collapsed="false">
      <c r="A1083" s="1" t="n">
        <v>1082</v>
      </c>
      <c r="B1083" s="31" t="s">
        <v>2034</v>
      </c>
      <c r="C1083" s="1" t="s">
        <v>33</v>
      </c>
      <c r="D1083" s="1" t="s">
        <v>157</v>
      </c>
      <c r="E1083" s="1" t="s">
        <v>171</v>
      </c>
      <c r="F1083" s="1"/>
      <c r="G1083" s="1"/>
      <c r="H1083" s="1"/>
      <c r="I1083" s="1"/>
      <c r="J1083" s="1" t="n">
        <v>1662.1</v>
      </c>
      <c r="K1083" s="1" t="n">
        <v>1583.2</v>
      </c>
      <c r="L1083" s="33"/>
      <c r="M1083" s="1"/>
      <c r="N1083" s="1"/>
      <c r="O1083" s="1"/>
      <c r="P1083" s="1"/>
      <c r="Q1083" s="1"/>
      <c r="R1083" s="1"/>
      <c r="S1083" s="1"/>
      <c r="T1083" s="1"/>
      <c r="U1083" s="1"/>
      <c r="V1083" s="1" t="n">
        <v>1662.1</v>
      </c>
      <c r="W1083" s="1" t="n">
        <v>1583.2</v>
      </c>
    </row>
    <row r="1084" customFormat="false" ht="15" hidden="false" customHeight="false" outlineLevel="0" collapsed="false">
      <c r="A1084" s="1" t="n">
        <v>1083</v>
      </c>
      <c r="B1084" s="31" t="s">
        <v>2034</v>
      </c>
      <c r="C1084" s="1" t="s">
        <v>33</v>
      </c>
      <c r="D1084" s="1" t="s">
        <v>204</v>
      </c>
      <c r="E1084" s="1" t="s">
        <v>144</v>
      </c>
      <c r="F1084" s="1"/>
      <c r="G1084" s="1"/>
      <c r="H1084" s="1"/>
      <c r="I1084" s="1"/>
      <c r="J1084" s="1" t="n">
        <v>1387.4</v>
      </c>
      <c r="K1084" s="1" t="n">
        <v>1642</v>
      </c>
      <c r="L1084" s="33"/>
      <c r="M1084" s="1"/>
      <c r="N1084" s="1"/>
      <c r="O1084" s="1"/>
      <c r="P1084" s="1"/>
      <c r="Q1084" s="1"/>
      <c r="R1084" s="1"/>
      <c r="S1084" s="1"/>
      <c r="T1084" s="1"/>
      <c r="U1084" s="1"/>
      <c r="V1084" s="1" t="n">
        <v>1387.4</v>
      </c>
      <c r="W1084" s="1" t="n">
        <v>1642</v>
      </c>
    </row>
    <row r="1085" customFormat="false" ht="15" hidden="false" customHeight="false" outlineLevel="0" collapsed="false">
      <c r="A1085" s="1" t="n">
        <v>1084</v>
      </c>
      <c r="B1085" s="31" t="s">
        <v>2034</v>
      </c>
      <c r="C1085" s="1" t="s">
        <v>33</v>
      </c>
      <c r="D1085" s="1" t="s">
        <v>155</v>
      </c>
      <c r="E1085" s="1" t="s">
        <v>149</v>
      </c>
      <c r="F1085" s="1"/>
      <c r="G1085" s="1"/>
      <c r="H1085" s="1"/>
      <c r="I1085" s="1"/>
      <c r="J1085" s="1" t="n">
        <v>1625</v>
      </c>
      <c r="K1085" s="1" t="n">
        <v>1642.4</v>
      </c>
      <c r="L1085" s="33"/>
      <c r="M1085" s="1"/>
      <c r="N1085" s="1"/>
      <c r="O1085" s="1"/>
      <c r="P1085" s="1"/>
      <c r="Q1085" s="1"/>
      <c r="R1085" s="1"/>
      <c r="S1085" s="1"/>
      <c r="T1085" s="1"/>
      <c r="U1085" s="1"/>
      <c r="V1085" s="1" t="n">
        <v>1625</v>
      </c>
      <c r="W1085" s="1" t="n">
        <v>1642.4</v>
      </c>
    </row>
    <row r="1086" customFormat="false" ht="15" hidden="false" customHeight="false" outlineLevel="0" collapsed="false">
      <c r="A1086" s="1" t="n">
        <v>1085</v>
      </c>
      <c r="B1086" s="31" t="s">
        <v>2034</v>
      </c>
      <c r="C1086" s="1" t="s">
        <v>33</v>
      </c>
      <c r="D1086" s="1" t="s">
        <v>120</v>
      </c>
      <c r="E1086" s="1" t="s">
        <v>161</v>
      </c>
      <c r="F1086" s="1"/>
      <c r="G1086" s="1"/>
      <c r="H1086" s="1"/>
      <c r="I1086" s="1"/>
      <c r="J1086" s="1" t="n">
        <v>1527.4</v>
      </c>
      <c r="K1086" s="1" t="n">
        <v>1653.6</v>
      </c>
      <c r="L1086" s="33"/>
      <c r="M1086" s="1"/>
      <c r="N1086" s="1"/>
      <c r="O1086" s="1"/>
      <c r="P1086" s="1"/>
      <c r="Q1086" s="1"/>
      <c r="R1086" s="1"/>
      <c r="S1086" s="1"/>
      <c r="T1086" s="1"/>
      <c r="U1086" s="1"/>
      <c r="V1086" s="1" t="n">
        <v>1527.4</v>
      </c>
      <c r="W1086" s="1" t="n">
        <v>1653.6</v>
      </c>
    </row>
    <row r="1087" customFormat="false" ht="15" hidden="false" customHeight="false" outlineLevel="0" collapsed="false">
      <c r="A1087" s="1" t="n">
        <v>1086</v>
      </c>
      <c r="B1087" s="31" t="s">
        <v>2034</v>
      </c>
      <c r="C1087" s="1" t="s">
        <v>31</v>
      </c>
      <c r="D1087" s="1" t="s">
        <v>145</v>
      </c>
      <c r="E1087" s="1" t="s">
        <v>178</v>
      </c>
      <c r="F1087" s="1"/>
      <c r="G1087" s="1"/>
      <c r="H1087" s="1"/>
      <c r="I1087" s="1"/>
      <c r="J1087" s="1" t="n">
        <v>1691.6</v>
      </c>
      <c r="K1087" s="1" t="n">
        <v>1630.5</v>
      </c>
      <c r="L1087" s="33"/>
      <c r="M1087" s="1"/>
      <c r="N1087" s="1"/>
      <c r="O1087" s="1"/>
      <c r="P1087" s="1"/>
      <c r="Q1087" s="1"/>
      <c r="R1087" s="1"/>
      <c r="S1087" s="1"/>
      <c r="T1087" s="1"/>
      <c r="U1087" s="1"/>
      <c r="V1087" s="1" t="n">
        <v>1691.6</v>
      </c>
      <c r="W1087" s="1" t="n">
        <v>1630.5</v>
      </c>
    </row>
    <row r="1088" customFormat="false" ht="15" hidden="false" customHeight="false" outlineLevel="0" collapsed="false">
      <c r="A1088" s="1" t="n">
        <v>1087</v>
      </c>
      <c r="B1088" s="31" t="s">
        <v>2034</v>
      </c>
      <c r="C1088" s="1" t="s">
        <v>31</v>
      </c>
      <c r="D1088" s="1" t="s">
        <v>20</v>
      </c>
      <c r="E1088" s="1" t="s">
        <v>168</v>
      </c>
      <c r="F1088" s="1"/>
      <c r="G1088" s="1"/>
      <c r="H1088" s="1"/>
      <c r="I1088" s="1"/>
      <c r="J1088" s="1" t="n">
        <v>1733.7</v>
      </c>
      <c r="K1088" s="1" t="n">
        <v>1534.8</v>
      </c>
      <c r="L1088" s="33"/>
      <c r="M1088" s="1"/>
      <c r="N1088" s="1"/>
      <c r="O1088" s="1"/>
      <c r="P1088" s="1"/>
      <c r="Q1088" s="1"/>
      <c r="R1088" s="1"/>
      <c r="S1088" s="1"/>
      <c r="T1088" s="1"/>
      <c r="U1088" s="1"/>
      <c r="V1088" s="1" t="n">
        <v>1733.7</v>
      </c>
      <c r="W1088" s="1" t="n">
        <v>1534.8</v>
      </c>
    </row>
    <row r="1089" customFormat="false" ht="15" hidden="false" customHeight="false" outlineLevel="0" collapsed="false">
      <c r="A1089" s="1" t="n">
        <v>1088</v>
      </c>
      <c r="B1089" s="31" t="s">
        <v>2034</v>
      </c>
      <c r="C1089" s="1" t="s">
        <v>31</v>
      </c>
      <c r="D1089" s="1" t="s">
        <v>177</v>
      </c>
      <c r="E1089" s="1" t="s">
        <v>169</v>
      </c>
      <c r="F1089" s="1"/>
      <c r="G1089" s="1"/>
      <c r="H1089" s="1"/>
      <c r="I1089" s="1"/>
      <c r="J1089" s="1" t="n">
        <v>1695</v>
      </c>
      <c r="K1089" s="1" t="n">
        <v>1625.4</v>
      </c>
      <c r="L1089" s="33"/>
      <c r="M1089" s="1"/>
      <c r="N1089" s="1"/>
      <c r="O1089" s="1"/>
      <c r="P1089" s="1"/>
      <c r="Q1089" s="1"/>
      <c r="R1089" s="1"/>
      <c r="S1089" s="1"/>
      <c r="T1089" s="1"/>
      <c r="U1089" s="1"/>
      <c r="V1089" s="1" t="n">
        <v>1695</v>
      </c>
      <c r="W1089" s="1" t="n">
        <v>1625.4</v>
      </c>
    </row>
    <row r="1090" customFormat="false" ht="15" hidden="false" customHeight="false" outlineLevel="0" collapsed="false">
      <c r="A1090" s="1" t="n">
        <v>1089</v>
      </c>
      <c r="B1090" s="31" t="s">
        <v>2034</v>
      </c>
      <c r="C1090" s="1" t="s">
        <v>31</v>
      </c>
      <c r="D1090" s="1" t="s">
        <v>163</v>
      </c>
      <c r="E1090" s="1" t="s">
        <v>213</v>
      </c>
      <c r="F1090" s="1"/>
      <c r="G1090" s="1"/>
      <c r="H1090" s="1"/>
      <c r="I1090" s="1"/>
      <c r="J1090" s="1" t="n">
        <v>1477.1</v>
      </c>
      <c r="K1090" s="1" t="n">
        <v>1404</v>
      </c>
      <c r="L1090" s="33"/>
      <c r="M1090" s="1"/>
      <c r="N1090" s="1"/>
      <c r="O1090" s="1"/>
      <c r="P1090" s="1"/>
      <c r="Q1090" s="1"/>
      <c r="R1090" s="1"/>
      <c r="S1090" s="1"/>
      <c r="T1090" s="1"/>
      <c r="U1090" s="1"/>
      <c r="V1090" s="1" t="n">
        <v>1477.1</v>
      </c>
      <c r="W1090" s="1" t="n">
        <v>1404</v>
      </c>
    </row>
    <row r="1091" customFormat="false" ht="15" hidden="false" customHeight="false" outlineLevel="0" collapsed="false">
      <c r="A1091" s="1" t="n">
        <v>1090</v>
      </c>
      <c r="B1091" s="31" t="s">
        <v>2034</v>
      </c>
      <c r="C1091" s="1" t="s">
        <v>31</v>
      </c>
      <c r="D1091" s="1" t="s">
        <v>136</v>
      </c>
      <c r="E1091" s="1" t="s">
        <v>22</v>
      </c>
      <c r="F1091" s="1"/>
      <c r="G1091" s="1"/>
      <c r="H1091" s="1"/>
      <c r="I1091" s="1"/>
      <c r="J1091" s="1" t="n">
        <v>1522.3</v>
      </c>
      <c r="K1091" s="1" t="n">
        <v>1733.4</v>
      </c>
      <c r="L1091" s="33"/>
      <c r="M1091" s="1"/>
      <c r="N1091" s="1"/>
      <c r="O1091" s="1"/>
      <c r="P1091" s="1"/>
      <c r="Q1091" s="1"/>
      <c r="R1091" s="1"/>
      <c r="S1091" s="1"/>
      <c r="T1091" s="1"/>
      <c r="U1091" s="1"/>
      <c r="V1091" s="1" t="n">
        <v>1522.3</v>
      </c>
      <c r="W1091" s="1" t="n">
        <v>1733.4</v>
      </c>
    </row>
    <row r="1092" customFormat="false" ht="15" hidden="false" customHeight="false" outlineLevel="0" collapsed="false">
      <c r="A1092" s="1" t="n">
        <v>1091</v>
      </c>
      <c r="B1092" s="31" t="s">
        <v>2034</v>
      </c>
      <c r="C1092" s="1" t="s">
        <v>30</v>
      </c>
      <c r="D1092" s="1" t="s">
        <v>118</v>
      </c>
      <c r="E1092" s="1" t="s">
        <v>141</v>
      </c>
      <c r="F1092" s="1"/>
      <c r="G1092" s="1"/>
      <c r="H1092" s="1"/>
      <c r="I1092" s="1"/>
      <c r="J1092" s="1" t="n">
        <v>1559.9</v>
      </c>
      <c r="K1092" s="1" t="n">
        <v>1599.7</v>
      </c>
      <c r="L1092" s="33"/>
      <c r="M1092" s="1"/>
      <c r="N1092" s="1"/>
      <c r="O1092" s="1"/>
      <c r="P1092" s="1"/>
      <c r="Q1092" s="1"/>
      <c r="R1092" s="1"/>
      <c r="S1092" s="1"/>
      <c r="T1092" s="1"/>
      <c r="U1092" s="1"/>
      <c r="V1092" s="1" t="n">
        <v>1559.9</v>
      </c>
      <c r="W1092" s="1" t="n">
        <v>1599.7</v>
      </c>
    </row>
    <row r="1093" customFormat="false" ht="15" hidden="false" customHeight="false" outlineLevel="0" collapsed="false">
      <c r="A1093" s="1" t="n">
        <v>1092</v>
      </c>
      <c r="B1093" s="31" t="s">
        <v>2034</v>
      </c>
      <c r="C1093" s="1" t="s">
        <v>30</v>
      </c>
      <c r="D1093" s="1" t="s">
        <v>16</v>
      </c>
      <c r="E1093" s="1" t="s">
        <v>173</v>
      </c>
      <c r="F1093" s="1"/>
      <c r="G1093" s="1"/>
      <c r="H1093" s="1"/>
      <c r="I1093" s="1"/>
      <c r="J1093" s="1" t="n">
        <v>1837.9</v>
      </c>
      <c r="K1093" s="1" t="n">
        <v>1515.9</v>
      </c>
      <c r="L1093" s="33"/>
      <c r="M1093" s="1"/>
      <c r="N1093" s="1"/>
      <c r="O1093" s="1"/>
      <c r="P1093" s="1"/>
      <c r="Q1093" s="1"/>
      <c r="R1093" s="1"/>
      <c r="S1093" s="1"/>
      <c r="T1093" s="1"/>
      <c r="U1093" s="1"/>
      <c r="V1093" s="1" t="n">
        <v>1837.9</v>
      </c>
      <c r="W1093" s="1" t="n">
        <v>1515.9</v>
      </c>
    </row>
    <row r="1094" customFormat="false" ht="15" hidden="false" customHeight="false" outlineLevel="0" collapsed="false">
      <c r="A1094" s="1" t="n">
        <v>1093</v>
      </c>
      <c r="B1094" s="31" t="s">
        <v>2034</v>
      </c>
      <c r="C1094" s="1" t="s">
        <v>30</v>
      </c>
      <c r="D1094" s="1" t="s">
        <v>182</v>
      </c>
      <c r="E1094" s="1" t="s">
        <v>116</v>
      </c>
      <c r="F1094" s="1"/>
      <c r="G1094" s="1"/>
      <c r="H1094" s="1"/>
      <c r="I1094" s="1"/>
      <c r="J1094" s="1" t="n">
        <v>1723.7</v>
      </c>
      <c r="K1094" s="1" t="n">
        <v>1642.8</v>
      </c>
      <c r="L1094" s="33"/>
      <c r="M1094" s="1"/>
      <c r="N1094" s="1"/>
      <c r="O1094" s="1"/>
      <c r="P1094" s="1"/>
      <c r="Q1094" s="1"/>
      <c r="R1094" s="1"/>
      <c r="S1094" s="1"/>
      <c r="T1094" s="1"/>
      <c r="U1094" s="1"/>
      <c r="V1094" s="1" t="n">
        <v>1723.7</v>
      </c>
      <c r="W1094" s="1" t="n">
        <v>1642.8</v>
      </c>
    </row>
    <row r="1095" customFormat="false" ht="15" hidden="false" customHeight="false" outlineLevel="0" collapsed="false">
      <c r="A1095" s="1" t="n">
        <v>1094</v>
      </c>
      <c r="B1095" s="31" t="s">
        <v>2034</v>
      </c>
      <c r="C1095" s="1" t="s">
        <v>30</v>
      </c>
      <c r="D1095" s="1" t="s">
        <v>181</v>
      </c>
      <c r="E1095" s="1" t="s">
        <v>176</v>
      </c>
      <c r="F1095" s="1"/>
      <c r="G1095" s="1"/>
      <c r="H1095" s="1"/>
      <c r="I1095" s="1"/>
      <c r="J1095" s="1" t="n">
        <v>1718.3</v>
      </c>
      <c r="K1095" s="1" t="n">
        <v>1594</v>
      </c>
      <c r="L1095" s="33"/>
      <c r="M1095" s="1"/>
      <c r="N1095" s="1"/>
      <c r="O1095" s="1"/>
      <c r="P1095" s="1"/>
      <c r="Q1095" s="1"/>
      <c r="R1095" s="1"/>
      <c r="S1095" s="1"/>
      <c r="T1095" s="1"/>
      <c r="U1095" s="1"/>
      <c r="V1095" s="1" t="n">
        <v>1718.3</v>
      </c>
      <c r="W1095" s="1" t="n">
        <v>1594</v>
      </c>
    </row>
    <row r="1096" customFormat="false" ht="15" hidden="false" customHeight="false" outlineLevel="0" collapsed="false">
      <c r="A1096" s="1" t="n">
        <v>1095</v>
      </c>
      <c r="B1096" s="31" t="s">
        <v>2034</v>
      </c>
      <c r="C1096" s="1" t="s">
        <v>30</v>
      </c>
      <c r="D1096" s="1" t="s">
        <v>119</v>
      </c>
      <c r="E1096" s="1" t="s">
        <v>115</v>
      </c>
      <c r="F1096" s="1"/>
      <c r="G1096" s="1"/>
      <c r="H1096" s="1"/>
      <c r="I1096" s="1"/>
      <c r="J1096" s="1" t="n">
        <v>1552.4</v>
      </c>
      <c r="K1096" s="1" t="n">
        <v>1550.5</v>
      </c>
      <c r="L1096" s="33"/>
      <c r="M1096" s="1"/>
      <c r="N1096" s="1"/>
      <c r="O1096" s="1"/>
      <c r="P1096" s="1"/>
      <c r="Q1096" s="1"/>
      <c r="R1096" s="1"/>
      <c r="S1096" s="1"/>
      <c r="T1096" s="1"/>
      <c r="U1096" s="1"/>
      <c r="V1096" s="1" t="n">
        <v>1552.4</v>
      </c>
      <c r="W1096" s="1" t="n">
        <v>1550.5</v>
      </c>
    </row>
    <row r="1097" customFormat="false" ht="15" hidden="false" customHeight="false" outlineLevel="0" collapsed="false">
      <c r="A1097" s="1" t="n">
        <v>1096</v>
      </c>
      <c r="B1097" s="31" t="s">
        <v>2034</v>
      </c>
      <c r="C1097" s="1" t="s">
        <v>30</v>
      </c>
      <c r="D1097" s="1" t="s">
        <v>166</v>
      </c>
      <c r="E1097" s="1" t="s">
        <v>208</v>
      </c>
      <c r="F1097" s="1"/>
      <c r="G1097" s="1"/>
      <c r="H1097" s="1"/>
      <c r="I1097" s="1"/>
      <c r="J1097" s="1" t="n">
        <v>1508.7</v>
      </c>
      <c r="K1097" s="1" t="n">
        <v>1474.1</v>
      </c>
      <c r="L1097" s="33"/>
      <c r="M1097" s="1"/>
      <c r="N1097" s="1"/>
      <c r="O1097" s="1"/>
      <c r="P1097" s="1"/>
      <c r="Q1097" s="1"/>
      <c r="R1097" s="1"/>
      <c r="S1097" s="1"/>
      <c r="T1097" s="1"/>
      <c r="U1097" s="1"/>
      <c r="V1097" s="1" t="n">
        <v>1508.7</v>
      </c>
      <c r="W1097" s="1" t="n">
        <v>1474.1</v>
      </c>
    </row>
    <row r="1098" customFormat="false" ht="15" hidden="false" customHeight="false" outlineLevel="0" collapsed="false">
      <c r="A1098" s="1" t="n">
        <v>1097</v>
      </c>
      <c r="B1098" s="31" t="s">
        <v>2034</v>
      </c>
      <c r="C1098" s="1" t="s">
        <v>30</v>
      </c>
      <c r="D1098" s="1" t="s">
        <v>124</v>
      </c>
      <c r="E1098" s="1" t="s">
        <v>117</v>
      </c>
      <c r="F1098" s="1"/>
      <c r="G1098" s="1"/>
      <c r="H1098" s="1"/>
      <c r="I1098" s="1"/>
      <c r="J1098" s="1" t="n">
        <v>1555.1</v>
      </c>
      <c r="K1098" s="1" t="n">
        <v>1475.5</v>
      </c>
      <c r="L1098" s="33"/>
      <c r="M1098" s="1"/>
      <c r="N1098" s="1"/>
      <c r="O1098" s="1"/>
      <c r="P1098" s="1"/>
      <c r="Q1098" s="1"/>
      <c r="R1098" s="1"/>
      <c r="S1098" s="1"/>
      <c r="T1098" s="1"/>
      <c r="U1098" s="1"/>
      <c r="V1098" s="1" t="n">
        <v>1555.1</v>
      </c>
      <c r="W1098" s="1" t="n">
        <v>1475.5</v>
      </c>
    </row>
    <row r="1099" customFormat="false" ht="15" hidden="false" customHeight="false" outlineLevel="0" collapsed="false">
      <c r="A1099" s="1" t="n">
        <v>1098</v>
      </c>
      <c r="B1099" s="31" t="s">
        <v>2034</v>
      </c>
      <c r="C1099" s="1" t="s">
        <v>31</v>
      </c>
      <c r="D1099" s="1" t="s">
        <v>174</v>
      </c>
      <c r="E1099" s="1" t="s">
        <v>165</v>
      </c>
      <c r="F1099" s="1"/>
      <c r="G1099" s="1"/>
      <c r="H1099" s="1"/>
      <c r="I1099" s="1"/>
      <c r="J1099" s="1" t="n">
        <v>1501.9</v>
      </c>
      <c r="K1099" s="1" t="n">
        <v>1515.1</v>
      </c>
      <c r="L1099" s="33"/>
      <c r="M1099" s="1"/>
      <c r="N1099" s="1"/>
      <c r="O1099" s="1"/>
      <c r="P1099" s="1"/>
      <c r="Q1099" s="1"/>
      <c r="R1099" s="1"/>
      <c r="S1099" s="1"/>
      <c r="T1099" s="1"/>
      <c r="U1099" s="1"/>
      <c r="V1099" s="1" t="n">
        <v>1501.9</v>
      </c>
      <c r="W1099" s="1" t="n">
        <v>1515.1</v>
      </c>
    </row>
    <row r="1100" customFormat="false" ht="15" hidden="false" customHeight="false" outlineLevel="0" collapsed="false">
      <c r="A1100" s="1" t="n">
        <v>1099</v>
      </c>
      <c r="B1100" s="31" t="s">
        <v>2035</v>
      </c>
      <c r="C1100" s="1" t="s">
        <v>29</v>
      </c>
      <c r="D1100" s="1" t="s">
        <v>153</v>
      </c>
      <c r="E1100" s="1" t="s">
        <v>201</v>
      </c>
      <c r="F1100" s="1"/>
      <c r="G1100" s="1"/>
      <c r="H1100" s="1"/>
      <c r="I1100" s="1"/>
      <c r="J1100" s="1" t="n">
        <v>1686.3</v>
      </c>
      <c r="K1100" s="1" t="n">
        <v>1410.7</v>
      </c>
      <c r="L1100" s="33"/>
      <c r="M1100" s="1"/>
      <c r="N1100" s="1"/>
      <c r="O1100" s="1"/>
      <c r="P1100" s="1"/>
      <c r="Q1100" s="1"/>
      <c r="R1100" s="1"/>
      <c r="S1100" s="1"/>
      <c r="T1100" s="1"/>
      <c r="U1100" s="1"/>
      <c r="V1100" s="1" t="n">
        <v>1686.3</v>
      </c>
      <c r="W1100" s="1" t="n">
        <v>1410.7</v>
      </c>
    </row>
    <row r="1101" customFormat="false" ht="15" hidden="false" customHeight="false" outlineLevel="0" collapsed="false">
      <c r="A1101" s="1" t="n">
        <v>1100</v>
      </c>
      <c r="B1101" s="31" t="s">
        <v>2035</v>
      </c>
      <c r="C1101" s="1" t="s">
        <v>29</v>
      </c>
      <c r="D1101" s="1" t="s">
        <v>202</v>
      </c>
      <c r="E1101" s="1" t="s">
        <v>21</v>
      </c>
      <c r="F1101" s="1"/>
      <c r="G1101" s="1"/>
      <c r="H1101" s="1"/>
      <c r="I1101" s="1"/>
      <c r="J1101" s="1" t="n">
        <v>1482.9</v>
      </c>
      <c r="K1101" s="1" t="n">
        <v>1732.5</v>
      </c>
      <c r="L1101" s="33"/>
      <c r="M1101" s="1"/>
      <c r="N1101" s="1"/>
      <c r="O1101" s="1"/>
      <c r="P1101" s="1"/>
      <c r="Q1101" s="1"/>
      <c r="R1101" s="1"/>
      <c r="S1101" s="1"/>
      <c r="T1101" s="1"/>
      <c r="U1101" s="1"/>
      <c r="V1101" s="1" t="n">
        <v>1482.9</v>
      </c>
      <c r="W1101" s="1" t="n">
        <v>1732.5</v>
      </c>
    </row>
    <row r="1102" customFormat="false" ht="15" hidden="false" customHeight="false" outlineLevel="0" collapsed="false">
      <c r="A1102" s="1" t="n">
        <v>1101</v>
      </c>
      <c r="B1102" s="31" t="s">
        <v>2035</v>
      </c>
      <c r="C1102" s="1" t="s">
        <v>29</v>
      </c>
      <c r="D1102" s="1" t="s">
        <v>126</v>
      </c>
      <c r="E1102" s="1" t="s">
        <v>131</v>
      </c>
      <c r="F1102" s="1"/>
      <c r="G1102" s="1"/>
      <c r="H1102" s="1"/>
      <c r="I1102" s="1"/>
      <c r="J1102" s="1" t="n">
        <v>1566.6</v>
      </c>
      <c r="K1102" s="1" t="n">
        <v>1518.3</v>
      </c>
      <c r="L1102" s="33"/>
      <c r="M1102" s="1"/>
      <c r="N1102" s="1"/>
      <c r="O1102" s="1"/>
      <c r="P1102" s="1"/>
      <c r="Q1102" s="1"/>
      <c r="R1102" s="1"/>
      <c r="S1102" s="1"/>
      <c r="T1102" s="1"/>
      <c r="U1102" s="1"/>
      <c r="V1102" s="1" t="n">
        <v>1566.6</v>
      </c>
      <c r="W1102" s="1" t="n">
        <v>1518.3</v>
      </c>
    </row>
    <row r="1103" customFormat="false" ht="15" hidden="false" customHeight="false" outlineLevel="0" collapsed="false">
      <c r="A1103" s="1" t="n">
        <v>1102</v>
      </c>
      <c r="B1103" s="31" t="s">
        <v>2035</v>
      </c>
      <c r="C1103" s="1" t="s">
        <v>29</v>
      </c>
      <c r="D1103" s="1" t="s">
        <v>128</v>
      </c>
      <c r="E1103" s="1" t="s">
        <v>127</v>
      </c>
      <c r="F1103" s="1"/>
      <c r="G1103" s="1"/>
      <c r="H1103" s="1"/>
      <c r="I1103" s="1"/>
      <c r="J1103" s="1" t="n">
        <v>1623.4</v>
      </c>
      <c r="K1103" s="1" t="n">
        <v>1653.9</v>
      </c>
      <c r="L1103" s="33"/>
      <c r="M1103" s="1"/>
      <c r="N1103" s="1"/>
      <c r="O1103" s="1"/>
      <c r="P1103" s="1"/>
      <c r="Q1103" s="1"/>
      <c r="R1103" s="1"/>
      <c r="S1103" s="1"/>
      <c r="T1103" s="1"/>
      <c r="U1103" s="1"/>
      <c r="V1103" s="1" t="n">
        <v>1623.4</v>
      </c>
      <c r="W1103" s="1" t="n">
        <v>1653.9</v>
      </c>
    </row>
    <row r="1104" customFormat="false" ht="15" hidden="false" customHeight="false" outlineLevel="0" collapsed="false">
      <c r="A1104" s="1" t="n">
        <v>1103</v>
      </c>
      <c r="B1104" s="31" t="s">
        <v>2035</v>
      </c>
      <c r="C1104" s="1" t="s">
        <v>29</v>
      </c>
      <c r="D1104" s="1" t="s">
        <v>162</v>
      </c>
      <c r="E1104" s="1" t="s">
        <v>207</v>
      </c>
      <c r="F1104" s="1"/>
      <c r="G1104" s="1"/>
      <c r="H1104" s="1"/>
      <c r="I1104" s="1"/>
      <c r="J1104" s="1" t="n">
        <v>1676.6</v>
      </c>
      <c r="K1104" s="1" t="n">
        <v>1461.1</v>
      </c>
      <c r="L1104" s="33"/>
      <c r="M1104" s="1"/>
      <c r="N1104" s="1"/>
      <c r="O1104" s="1"/>
      <c r="P1104" s="1"/>
      <c r="Q1104" s="1"/>
      <c r="R1104" s="1"/>
      <c r="S1104" s="1"/>
      <c r="T1104" s="1"/>
      <c r="U1104" s="1"/>
      <c r="V1104" s="1" t="n">
        <v>1676.6</v>
      </c>
      <c r="W1104" s="1" t="n">
        <v>1461.1</v>
      </c>
    </row>
    <row r="1105" customFormat="false" ht="15" hidden="false" customHeight="false" outlineLevel="0" collapsed="false">
      <c r="A1105" s="1" t="n">
        <v>1104</v>
      </c>
      <c r="B1105" s="31" t="s">
        <v>2035</v>
      </c>
      <c r="C1105" s="1" t="s">
        <v>29</v>
      </c>
      <c r="D1105" s="1" t="s">
        <v>152</v>
      </c>
      <c r="E1105" s="1" t="s">
        <v>130</v>
      </c>
      <c r="F1105" s="1"/>
      <c r="G1105" s="1"/>
      <c r="H1105" s="1"/>
      <c r="I1105" s="1"/>
      <c r="J1105" s="1" t="n">
        <v>1600.3</v>
      </c>
      <c r="K1105" s="1" t="n">
        <v>1746.3</v>
      </c>
      <c r="L1105" s="33"/>
      <c r="M1105" s="1"/>
      <c r="N1105" s="1"/>
      <c r="O1105" s="1"/>
      <c r="P1105" s="1"/>
      <c r="Q1105" s="1"/>
      <c r="R1105" s="1"/>
      <c r="S1105" s="1"/>
      <c r="T1105" s="1"/>
      <c r="U1105" s="1"/>
      <c r="V1105" s="1" t="n">
        <v>1600.3</v>
      </c>
      <c r="W1105" s="1" t="n">
        <v>1746.3</v>
      </c>
    </row>
    <row r="1106" customFormat="false" ht="15" hidden="false" customHeight="false" outlineLevel="0" collapsed="false">
      <c r="A1106" s="1" t="n">
        <v>1105</v>
      </c>
      <c r="B1106" s="31" t="s">
        <v>2035</v>
      </c>
      <c r="C1106" s="1" t="s">
        <v>29</v>
      </c>
      <c r="D1106" s="1" t="s">
        <v>138</v>
      </c>
      <c r="E1106" s="1" t="s">
        <v>129</v>
      </c>
      <c r="F1106" s="1"/>
      <c r="G1106" s="1"/>
      <c r="H1106" s="1"/>
      <c r="I1106" s="1"/>
      <c r="J1106" s="1" t="n">
        <v>1645.6</v>
      </c>
      <c r="K1106" s="1" t="n">
        <v>1663.3</v>
      </c>
      <c r="L1106" s="33"/>
      <c r="M1106" s="1"/>
      <c r="N1106" s="1"/>
      <c r="O1106" s="1"/>
      <c r="P1106" s="1"/>
      <c r="Q1106" s="1"/>
      <c r="R1106" s="1"/>
      <c r="S1106" s="1"/>
      <c r="T1106" s="1"/>
      <c r="U1106" s="1"/>
      <c r="V1106" s="1" t="n">
        <v>1645.6</v>
      </c>
      <c r="W1106" s="1" t="n">
        <v>1663.3</v>
      </c>
    </row>
    <row r="1107" customFormat="false" ht="15" hidden="false" customHeight="false" outlineLevel="0" collapsed="false">
      <c r="A1107" s="1" t="n">
        <v>1106</v>
      </c>
      <c r="B1107" s="31" t="s">
        <v>2035</v>
      </c>
      <c r="C1107" s="1" t="s">
        <v>29</v>
      </c>
      <c r="D1107" s="1" t="s">
        <v>180</v>
      </c>
      <c r="E1107" s="1" t="s">
        <v>132</v>
      </c>
      <c r="F1107" s="1"/>
      <c r="G1107" s="1"/>
      <c r="H1107" s="1"/>
      <c r="I1107" s="1"/>
      <c r="J1107" s="1" t="n">
        <v>1594.7</v>
      </c>
      <c r="K1107" s="1" t="n">
        <v>1647.5</v>
      </c>
      <c r="L1107" s="33"/>
      <c r="M1107" s="1"/>
      <c r="N1107" s="1"/>
      <c r="O1107" s="1"/>
      <c r="P1107" s="1"/>
      <c r="Q1107" s="1"/>
      <c r="R1107" s="1"/>
      <c r="S1107" s="1"/>
      <c r="T1107" s="1"/>
      <c r="U1107" s="1"/>
      <c r="V1107" s="1" t="n">
        <v>1594.7</v>
      </c>
      <c r="W1107" s="1" t="n">
        <v>1647.5</v>
      </c>
    </row>
    <row r="1108" customFormat="false" ht="15" hidden="false" customHeight="false" outlineLevel="0" collapsed="false">
      <c r="A1108" s="1" t="n">
        <v>1107</v>
      </c>
      <c r="B1108" s="31" t="s">
        <v>2035</v>
      </c>
      <c r="C1108" s="1" t="s">
        <v>29</v>
      </c>
      <c r="D1108" s="1" t="s">
        <v>23</v>
      </c>
      <c r="E1108" s="1" t="s">
        <v>122</v>
      </c>
      <c r="F1108" s="1"/>
      <c r="G1108" s="1"/>
      <c r="H1108" s="1"/>
      <c r="I1108" s="1"/>
      <c r="J1108" s="1" t="n">
        <v>1722.1</v>
      </c>
      <c r="K1108" s="1" t="n">
        <v>1580.7</v>
      </c>
      <c r="L1108" s="33"/>
      <c r="M1108" s="1"/>
      <c r="N1108" s="1"/>
      <c r="O1108" s="1"/>
      <c r="P1108" s="1"/>
      <c r="Q1108" s="1"/>
      <c r="R1108" s="1"/>
      <c r="S1108" s="1"/>
      <c r="T1108" s="1"/>
      <c r="U1108" s="1"/>
      <c r="V1108" s="1" t="n">
        <v>1722.1</v>
      </c>
      <c r="W1108" s="1" t="n">
        <v>1580.7</v>
      </c>
    </row>
    <row r="1109" customFormat="false" ht="15" hidden="false" customHeight="false" outlineLevel="0" collapsed="false">
      <c r="A1109" s="1" t="n">
        <v>1108</v>
      </c>
      <c r="B1109" s="31" t="s">
        <v>2035</v>
      </c>
      <c r="C1109" s="1" t="s">
        <v>29</v>
      </c>
      <c r="D1109" s="1" t="s">
        <v>137</v>
      </c>
      <c r="E1109" s="1" t="s">
        <v>121</v>
      </c>
      <c r="F1109" s="1"/>
      <c r="G1109" s="1"/>
      <c r="H1109" s="1"/>
      <c r="I1109" s="1"/>
      <c r="J1109" s="1" t="n">
        <v>1529.1</v>
      </c>
      <c r="K1109" s="1" t="n">
        <v>1562.5</v>
      </c>
      <c r="L1109" s="33"/>
      <c r="M1109" s="1"/>
      <c r="N1109" s="1"/>
      <c r="O1109" s="1"/>
      <c r="P1109" s="1"/>
      <c r="Q1109" s="1"/>
      <c r="R1109" s="1"/>
      <c r="S1109" s="1"/>
      <c r="T1109" s="1"/>
      <c r="U1109" s="1"/>
      <c r="V1109" s="1" t="n">
        <v>1529.1</v>
      </c>
      <c r="W1109" s="1" t="n">
        <v>1562.5</v>
      </c>
    </row>
    <row r="1110" customFormat="false" ht="15" hidden="false" customHeight="false" outlineLevel="0" collapsed="false">
      <c r="A1110" s="1" t="n">
        <v>1109</v>
      </c>
      <c r="B1110" s="31" t="s">
        <v>2036</v>
      </c>
      <c r="C1110" s="1" t="s">
        <v>32</v>
      </c>
      <c r="D1110" s="1" t="s">
        <v>195</v>
      </c>
      <c r="E1110" s="1" t="s">
        <v>187</v>
      </c>
      <c r="F1110" s="1"/>
      <c r="G1110" s="1"/>
      <c r="H1110" s="1"/>
      <c r="I1110" s="1"/>
      <c r="J1110" s="1" t="n">
        <v>1732.7</v>
      </c>
      <c r="K1110" s="1" t="n">
        <v>1591.1</v>
      </c>
      <c r="L1110" s="33"/>
      <c r="M1110" s="1"/>
      <c r="N1110" s="1"/>
      <c r="O1110" s="1"/>
      <c r="P1110" s="1"/>
      <c r="Q1110" s="1"/>
      <c r="R1110" s="1"/>
      <c r="S1110" s="1"/>
      <c r="T1110" s="1"/>
      <c r="U1110" s="1"/>
      <c r="V1110" s="1" t="n">
        <v>1732.7</v>
      </c>
      <c r="W1110" s="1" t="n">
        <v>1591.1</v>
      </c>
    </row>
    <row r="1111" customFormat="false" ht="15" hidden="false" customHeight="false" outlineLevel="0" collapsed="false">
      <c r="A1111" s="1" t="n">
        <v>1110</v>
      </c>
      <c r="B1111" s="31" t="s">
        <v>2036</v>
      </c>
      <c r="C1111" s="1" t="s">
        <v>32</v>
      </c>
      <c r="D1111" s="1" t="s">
        <v>192</v>
      </c>
      <c r="E1111" s="1" t="s">
        <v>15</v>
      </c>
      <c r="F1111" s="1"/>
      <c r="G1111" s="1"/>
      <c r="H1111" s="1"/>
      <c r="I1111" s="1"/>
      <c r="J1111" s="1" t="n">
        <v>1620.9</v>
      </c>
      <c r="K1111" s="1" t="n">
        <v>1873.2</v>
      </c>
      <c r="L1111" s="33"/>
      <c r="M1111" s="1"/>
      <c r="N1111" s="1"/>
      <c r="O1111" s="1"/>
      <c r="P1111" s="1"/>
      <c r="Q1111" s="1"/>
      <c r="R1111" s="1"/>
      <c r="S1111" s="1"/>
      <c r="T1111" s="1"/>
      <c r="U1111" s="1"/>
      <c r="V1111" s="1" t="n">
        <v>1620.9</v>
      </c>
      <c r="W1111" s="1" t="n">
        <v>1873.2</v>
      </c>
    </row>
    <row r="1112" customFormat="false" ht="15" hidden="false" customHeight="false" outlineLevel="0" collapsed="false">
      <c r="A1112" s="1" t="n">
        <v>1111</v>
      </c>
      <c r="B1112" s="31" t="s">
        <v>2036</v>
      </c>
      <c r="C1112" s="1" t="s">
        <v>32</v>
      </c>
      <c r="D1112" s="1" t="s">
        <v>196</v>
      </c>
      <c r="E1112" s="1" t="s">
        <v>183</v>
      </c>
      <c r="F1112" s="1"/>
      <c r="G1112" s="1"/>
      <c r="H1112" s="1"/>
      <c r="I1112" s="1"/>
      <c r="J1112" s="1" t="n">
        <v>1656.4</v>
      </c>
      <c r="K1112" s="1" t="n">
        <v>1513.1</v>
      </c>
      <c r="L1112" s="33"/>
      <c r="M1112" s="1"/>
      <c r="N1112" s="1"/>
      <c r="O1112" s="1"/>
      <c r="P1112" s="1"/>
      <c r="Q1112" s="1"/>
      <c r="R1112" s="1"/>
      <c r="S1112" s="1"/>
      <c r="T1112" s="1"/>
      <c r="U1112" s="1"/>
      <c r="V1112" s="1" t="n">
        <v>1656.4</v>
      </c>
      <c r="W1112" s="1" t="n">
        <v>1513.1</v>
      </c>
    </row>
    <row r="1113" customFormat="false" ht="15" hidden="false" customHeight="false" outlineLevel="0" collapsed="false">
      <c r="A1113" s="1" t="n">
        <v>1112</v>
      </c>
      <c r="B1113" s="31" t="s">
        <v>2036</v>
      </c>
      <c r="C1113" s="1" t="s">
        <v>32</v>
      </c>
      <c r="D1113" s="1" t="s">
        <v>184</v>
      </c>
      <c r="E1113" s="1" t="s">
        <v>198</v>
      </c>
      <c r="F1113" s="1"/>
      <c r="G1113" s="1"/>
      <c r="H1113" s="1"/>
      <c r="I1113" s="1"/>
      <c r="J1113" s="1" t="n">
        <v>1696</v>
      </c>
      <c r="K1113" s="1" t="n">
        <v>1515.2</v>
      </c>
      <c r="L1113" s="33"/>
      <c r="M1113" s="1"/>
      <c r="N1113" s="1"/>
      <c r="O1113" s="1"/>
      <c r="P1113" s="1"/>
      <c r="Q1113" s="1"/>
      <c r="R1113" s="1"/>
      <c r="S1113" s="1"/>
      <c r="T1113" s="1"/>
      <c r="U1113" s="1"/>
      <c r="V1113" s="1" t="n">
        <v>1696</v>
      </c>
      <c r="W1113" s="1" t="n">
        <v>1515.2</v>
      </c>
    </row>
    <row r="1114" customFormat="false" ht="15" hidden="false" customHeight="false" outlineLevel="0" collapsed="false">
      <c r="A1114" s="1" t="n">
        <v>1113</v>
      </c>
      <c r="B1114" s="31" t="s">
        <v>2036</v>
      </c>
      <c r="C1114" s="1" t="s">
        <v>32</v>
      </c>
      <c r="D1114" s="1" t="s">
        <v>191</v>
      </c>
      <c r="E1114" s="1" t="s">
        <v>199</v>
      </c>
      <c r="F1114" s="1"/>
      <c r="G1114" s="1"/>
      <c r="H1114" s="1"/>
      <c r="I1114" s="1"/>
      <c r="J1114" s="1" t="n">
        <v>1541</v>
      </c>
      <c r="K1114" s="1" t="n">
        <v>1487.5</v>
      </c>
      <c r="L1114" s="33"/>
      <c r="M1114" s="1"/>
      <c r="N1114" s="1"/>
      <c r="O1114" s="1"/>
      <c r="P1114" s="1"/>
      <c r="Q1114" s="1"/>
      <c r="R1114" s="1"/>
      <c r="S1114" s="1"/>
      <c r="T1114" s="1"/>
      <c r="U1114" s="1"/>
      <c r="V1114" s="1" t="n">
        <v>1541</v>
      </c>
      <c r="W1114" s="1" t="n">
        <v>1487.5</v>
      </c>
    </row>
    <row r="1115" customFormat="false" ht="15" hidden="false" customHeight="false" outlineLevel="0" collapsed="false">
      <c r="A1115" s="1" t="n">
        <v>1114</v>
      </c>
      <c r="B1115" s="31" t="s">
        <v>2036</v>
      </c>
      <c r="C1115" s="1" t="s">
        <v>32</v>
      </c>
      <c r="D1115" s="1" t="s">
        <v>190</v>
      </c>
      <c r="E1115" s="1" t="s">
        <v>211</v>
      </c>
      <c r="F1115" s="1"/>
      <c r="G1115" s="1"/>
      <c r="H1115" s="1"/>
      <c r="I1115" s="1"/>
      <c r="J1115" s="1" t="n">
        <v>1611.9</v>
      </c>
      <c r="K1115" s="1" t="n">
        <v>1489</v>
      </c>
      <c r="L1115" s="33"/>
      <c r="M1115" s="1"/>
      <c r="N1115" s="1"/>
      <c r="O1115" s="1"/>
      <c r="P1115" s="1"/>
      <c r="Q1115" s="1"/>
      <c r="R1115" s="1"/>
      <c r="S1115" s="1"/>
      <c r="T1115" s="1"/>
      <c r="U1115" s="1"/>
      <c r="V1115" s="1" t="n">
        <v>1611.9</v>
      </c>
      <c r="W1115" s="1" t="n">
        <v>1489</v>
      </c>
    </row>
    <row r="1116" customFormat="false" ht="15" hidden="false" customHeight="false" outlineLevel="0" collapsed="false">
      <c r="A1116" s="1" t="n">
        <v>1115</v>
      </c>
      <c r="B1116" s="31" t="s">
        <v>2036</v>
      </c>
      <c r="C1116" s="1" t="s">
        <v>32</v>
      </c>
      <c r="D1116" s="1" t="s">
        <v>193</v>
      </c>
      <c r="E1116" s="1" t="s">
        <v>189</v>
      </c>
      <c r="F1116" s="1"/>
      <c r="G1116" s="1"/>
      <c r="H1116" s="1"/>
      <c r="I1116" s="1"/>
      <c r="J1116" s="1" t="n">
        <v>1529.4</v>
      </c>
      <c r="K1116" s="1" t="n">
        <v>1614</v>
      </c>
      <c r="L1116" s="33"/>
      <c r="M1116" s="1"/>
      <c r="N1116" s="1"/>
      <c r="O1116" s="1"/>
      <c r="P1116" s="1"/>
      <c r="Q1116" s="1"/>
      <c r="R1116" s="1"/>
      <c r="S1116" s="1"/>
      <c r="T1116" s="1"/>
      <c r="U1116" s="1"/>
      <c r="V1116" s="1" t="n">
        <v>1529.4</v>
      </c>
      <c r="W1116" s="1" t="n">
        <v>1614</v>
      </c>
    </row>
    <row r="1117" customFormat="false" ht="15" hidden="false" customHeight="false" outlineLevel="0" collapsed="false">
      <c r="A1117" s="1" t="n">
        <v>1116</v>
      </c>
      <c r="B1117" s="31" t="s">
        <v>2036</v>
      </c>
      <c r="C1117" s="1" t="s">
        <v>32</v>
      </c>
      <c r="D1117" s="1" t="s">
        <v>212</v>
      </c>
      <c r="E1117" s="1" t="s">
        <v>188</v>
      </c>
      <c r="F1117" s="1"/>
      <c r="G1117" s="1"/>
      <c r="H1117" s="1"/>
      <c r="I1117" s="1"/>
      <c r="J1117" s="1" t="n">
        <v>1416.3</v>
      </c>
      <c r="K1117" s="1" t="n">
        <v>1549.2</v>
      </c>
      <c r="L1117" s="33"/>
      <c r="M1117" s="1"/>
      <c r="N1117" s="1"/>
      <c r="O1117" s="1"/>
      <c r="P1117" s="1"/>
      <c r="Q1117" s="1"/>
      <c r="R1117" s="1"/>
      <c r="S1117" s="1"/>
      <c r="T1117" s="1"/>
      <c r="U1117" s="1"/>
      <c r="V1117" s="1" t="n">
        <v>1416.3</v>
      </c>
      <c r="W1117" s="1" t="n">
        <v>1549.2</v>
      </c>
    </row>
    <row r="1118" customFormat="false" ht="15" hidden="false" customHeight="false" outlineLevel="0" collapsed="false">
      <c r="A1118" s="1" t="n">
        <v>1117</v>
      </c>
      <c r="B1118" s="31" t="s">
        <v>2036</v>
      </c>
      <c r="C1118" s="1" t="s">
        <v>32</v>
      </c>
      <c r="D1118" s="1" t="s">
        <v>185</v>
      </c>
      <c r="E1118" s="1" t="s">
        <v>197</v>
      </c>
      <c r="F1118" s="1"/>
      <c r="G1118" s="1"/>
      <c r="H1118" s="1"/>
      <c r="I1118" s="1"/>
      <c r="J1118" s="1" t="n">
        <v>1629</v>
      </c>
      <c r="K1118" s="1" t="n">
        <v>1535.5</v>
      </c>
      <c r="L1118" s="33"/>
      <c r="M1118" s="1"/>
      <c r="N1118" s="1"/>
      <c r="O1118" s="1"/>
      <c r="P1118" s="1"/>
      <c r="Q1118" s="1"/>
      <c r="R1118" s="1"/>
      <c r="S1118" s="1"/>
      <c r="T1118" s="1"/>
      <c r="U1118" s="1"/>
      <c r="V1118" s="1" t="n">
        <v>1629</v>
      </c>
      <c r="W1118" s="1" t="n">
        <v>1535.5</v>
      </c>
    </row>
    <row r="1119" customFormat="false" ht="15" hidden="false" customHeight="false" outlineLevel="0" collapsed="false">
      <c r="A1119" s="1" t="n">
        <v>1118</v>
      </c>
      <c r="B1119" s="31" t="s">
        <v>2037</v>
      </c>
      <c r="C1119" s="1" t="s">
        <v>31</v>
      </c>
      <c r="D1119" s="1" t="s">
        <v>169</v>
      </c>
      <c r="E1119" s="1" t="s">
        <v>24</v>
      </c>
      <c r="F1119" s="1"/>
      <c r="G1119" s="1"/>
      <c r="H1119" s="1"/>
      <c r="I1119" s="1"/>
      <c r="J1119" s="1" t="n">
        <v>1625.4</v>
      </c>
      <c r="K1119" s="1" t="n">
        <v>1719.1</v>
      </c>
      <c r="L1119" s="33"/>
      <c r="M1119" s="1"/>
      <c r="N1119" s="1"/>
      <c r="O1119" s="1"/>
      <c r="P1119" s="1"/>
      <c r="Q1119" s="1"/>
      <c r="R1119" s="1"/>
      <c r="S1119" s="1"/>
      <c r="T1119" s="1"/>
      <c r="U1119" s="1"/>
      <c r="V1119" s="1" t="n">
        <v>1625.4</v>
      </c>
      <c r="W1119" s="1" t="n">
        <v>1719.1</v>
      </c>
    </row>
    <row r="1120" customFormat="false" ht="15" hidden="false" customHeight="false" outlineLevel="0" collapsed="false">
      <c r="A1120" s="1" t="n">
        <v>1119</v>
      </c>
      <c r="B1120" s="31" t="s">
        <v>2037</v>
      </c>
      <c r="C1120" s="1" t="s">
        <v>31</v>
      </c>
      <c r="D1120" s="1" t="s">
        <v>22</v>
      </c>
      <c r="E1120" s="1" t="s">
        <v>20</v>
      </c>
      <c r="F1120" s="1"/>
      <c r="G1120" s="1"/>
      <c r="H1120" s="1"/>
      <c r="I1120" s="1"/>
      <c r="J1120" s="1" t="n">
        <v>1733.4</v>
      </c>
      <c r="K1120" s="1" t="n">
        <v>1733.7</v>
      </c>
      <c r="L1120" s="33"/>
      <c r="M1120" s="1"/>
      <c r="N1120" s="1"/>
      <c r="O1120" s="1"/>
      <c r="P1120" s="1"/>
      <c r="Q1120" s="1"/>
      <c r="R1120" s="1"/>
      <c r="S1120" s="1"/>
      <c r="T1120" s="1"/>
      <c r="U1120" s="1"/>
      <c r="V1120" s="1" t="n">
        <v>1733.4</v>
      </c>
      <c r="W1120" s="1" t="n">
        <v>1733.7</v>
      </c>
    </row>
    <row r="1121" customFormat="false" ht="15" hidden="false" customHeight="false" outlineLevel="0" collapsed="false">
      <c r="A1121" s="1" t="n">
        <v>1120</v>
      </c>
      <c r="B1121" s="31" t="s">
        <v>2037</v>
      </c>
      <c r="C1121" s="1" t="s">
        <v>31</v>
      </c>
      <c r="D1121" s="1" t="s">
        <v>139</v>
      </c>
      <c r="E1121" s="1" t="s">
        <v>163</v>
      </c>
      <c r="F1121" s="1"/>
      <c r="G1121" s="1"/>
      <c r="H1121" s="1"/>
      <c r="I1121" s="1"/>
      <c r="J1121" s="1" t="n">
        <v>1514.3</v>
      </c>
      <c r="K1121" s="1" t="n">
        <v>1477.1</v>
      </c>
      <c r="L1121" s="33"/>
      <c r="M1121" s="1"/>
      <c r="N1121" s="1"/>
      <c r="O1121" s="1"/>
      <c r="P1121" s="1"/>
      <c r="Q1121" s="1"/>
      <c r="R1121" s="1"/>
      <c r="S1121" s="1"/>
      <c r="T1121" s="1"/>
      <c r="U1121" s="1"/>
      <c r="V1121" s="1" t="n">
        <v>1514.3</v>
      </c>
      <c r="W1121" s="1" t="n">
        <v>1477.1</v>
      </c>
    </row>
    <row r="1122" customFormat="false" ht="15" hidden="false" customHeight="false" outlineLevel="0" collapsed="false">
      <c r="A1122" s="1" t="n">
        <v>1121</v>
      </c>
      <c r="B1122" s="31" t="s">
        <v>2037</v>
      </c>
      <c r="C1122" s="1" t="s">
        <v>31</v>
      </c>
      <c r="D1122" s="1" t="s">
        <v>213</v>
      </c>
      <c r="E1122" s="1" t="s">
        <v>145</v>
      </c>
      <c r="F1122" s="1"/>
      <c r="G1122" s="1"/>
      <c r="H1122" s="1"/>
      <c r="I1122" s="1"/>
      <c r="J1122" s="1" t="n">
        <v>1404</v>
      </c>
      <c r="K1122" s="1" t="n">
        <v>1691.6</v>
      </c>
      <c r="L1122" s="33"/>
      <c r="M1122" s="1"/>
      <c r="N1122" s="1"/>
      <c r="O1122" s="1"/>
      <c r="P1122" s="1"/>
      <c r="Q1122" s="1"/>
      <c r="R1122" s="1"/>
      <c r="S1122" s="1"/>
      <c r="T1122" s="1"/>
      <c r="U1122" s="1"/>
      <c r="V1122" s="1" t="n">
        <v>1404</v>
      </c>
      <c r="W1122" s="1" t="n">
        <v>1691.6</v>
      </c>
    </row>
    <row r="1123" customFormat="false" ht="15" hidden="false" customHeight="false" outlineLevel="0" collapsed="false">
      <c r="A1123" s="1" t="n">
        <v>1122</v>
      </c>
      <c r="B1123" s="31" t="s">
        <v>2037</v>
      </c>
      <c r="C1123" s="1" t="s">
        <v>31</v>
      </c>
      <c r="D1123" s="1" t="s">
        <v>146</v>
      </c>
      <c r="E1123" s="1" t="s">
        <v>164</v>
      </c>
      <c r="F1123" s="1"/>
      <c r="G1123" s="1"/>
      <c r="H1123" s="1"/>
      <c r="I1123" s="1"/>
      <c r="J1123" s="1" t="n">
        <v>1548.6</v>
      </c>
      <c r="K1123" s="1" t="n">
        <v>1618.5</v>
      </c>
      <c r="L1123" s="33"/>
      <c r="M1123" s="1"/>
      <c r="N1123" s="1"/>
      <c r="O1123" s="1"/>
      <c r="P1123" s="1"/>
      <c r="Q1123" s="1"/>
      <c r="R1123" s="1"/>
      <c r="S1123" s="1"/>
      <c r="T1123" s="1"/>
      <c r="U1123" s="1"/>
      <c r="V1123" s="1" t="n">
        <v>1548.6</v>
      </c>
      <c r="W1123" s="1" t="n">
        <v>1618.5</v>
      </c>
    </row>
    <row r="1124" customFormat="false" ht="15" hidden="false" customHeight="false" outlineLevel="0" collapsed="false">
      <c r="A1124" s="1" t="n">
        <v>1123</v>
      </c>
      <c r="B1124" s="31" t="s">
        <v>2037</v>
      </c>
      <c r="C1124" s="1" t="s">
        <v>31</v>
      </c>
      <c r="D1124" s="1" t="s">
        <v>165</v>
      </c>
      <c r="E1124" s="1" t="s">
        <v>209</v>
      </c>
      <c r="F1124" s="1"/>
      <c r="G1124" s="1"/>
      <c r="H1124" s="1"/>
      <c r="I1124" s="1"/>
      <c r="J1124" s="1" t="n">
        <v>1515.1</v>
      </c>
      <c r="K1124" s="1" t="n">
        <v>1462.6</v>
      </c>
      <c r="L1124" s="33"/>
      <c r="M1124" s="1"/>
      <c r="N1124" s="1"/>
      <c r="O1124" s="1"/>
      <c r="P1124" s="1"/>
      <c r="Q1124" s="1"/>
      <c r="R1124" s="1"/>
      <c r="S1124" s="1"/>
      <c r="T1124" s="1"/>
      <c r="U1124" s="1"/>
      <c r="V1124" s="1" t="n">
        <v>1515.1</v>
      </c>
      <c r="W1124" s="1" t="n">
        <v>1462.6</v>
      </c>
    </row>
    <row r="1125" customFormat="false" ht="15" hidden="false" customHeight="false" outlineLevel="0" collapsed="false">
      <c r="A1125" s="1" t="n">
        <v>1124</v>
      </c>
      <c r="B1125" s="31" t="s">
        <v>2037</v>
      </c>
      <c r="C1125" s="1" t="s">
        <v>31</v>
      </c>
      <c r="D1125" s="1" t="s">
        <v>178</v>
      </c>
      <c r="E1125" s="1" t="s">
        <v>140</v>
      </c>
      <c r="F1125" s="1"/>
      <c r="G1125" s="1"/>
      <c r="H1125" s="1"/>
      <c r="I1125" s="1"/>
      <c r="J1125" s="1" t="n">
        <v>1630.5</v>
      </c>
      <c r="K1125" s="1" t="n">
        <v>1598.2</v>
      </c>
      <c r="L1125" s="33"/>
      <c r="M1125" s="1"/>
      <c r="N1125" s="1"/>
      <c r="O1125" s="1"/>
      <c r="P1125" s="1"/>
      <c r="Q1125" s="1"/>
      <c r="R1125" s="1"/>
      <c r="S1125" s="1"/>
      <c r="T1125" s="1"/>
      <c r="U1125" s="1"/>
      <c r="V1125" s="1" t="n">
        <v>1630.5</v>
      </c>
      <c r="W1125" s="1" t="n">
        <v>1598.2</v>
      </c>
    </row>
    <row r="1126" customFormat="false" ht="15" hidden="false" customHeight="false" outlineLevel="0" collapsed="false">
      <c r="A1126" s="1" t="n">
        <v>1125</v>
      </c>
      <c r="B1126" s="31" t="s">
        <v>2037</v>
      </c>
      <c r="C1126" s="1" t="s">
        <v>30</v>
      </c>
      <c r="D1126" s="1" t="s">
        <v>167</v>
      </c>
      <c r="E1126" s="1" t="s">
        <v>182</v>
      </c>
      <c r="F1126" s="1"/>
      <c r="G1126" s="1"/>
      <c r="H1126" s="1"/>
      <c r="I1126" s="1"/>
      <c r="J1126" s="1" t="n">
        <v>1556.6</v>
      </c>
      <c r="K1126" s="1" t="n">
        <v>1723.7</v>
      </c>
      <c r="L1126" s="33"/>
      <c r="M1126" s="1"/>
      <c r="N1126" s="1"/>
      <c r="O1126" s="1"/>
      <c r="P1126" s="1"/>
      <c r="Q1126" s="1"/>
      <c r="R1126" s="1"/>
      <c r="S1126" s="1"/>
      <c r="T1126" s="1"/>
      <c r="U1126" s="1"/>
      <c r="V1126" s="1" t="n">
        <v>1556.6</v>
      </c>
      <c r="W1126" s="1" t="n">
        <v>1723.7</v>
      </c>
    </row>
    <row r="1127" customFormat="false" ht="15" hidden="false" customHeight="false" outlineLevel="0" collapsed="false">
      <c r="A1127" s="1" t="n">
        <v>1126</v>
      </c>
      <c r="B1127" s="31" t="s">
        <v>2037</v>
      </c>
      <c r="C1127" s="1" t="s">
        <v>31</v>
      </c>
      <c r="D1127" s="1" t="s">
        <v>19</v>
      </c>
      <c r="E1127" s="1" t="s">
        <v>177</v>
      </c>
      <c r="F1127" s="1"/>
      <c r="G1127" s="1"/>
      <c r="H1127" s="1"/>
      <c r="I1127" s="1"/>
      <c r="J1127" s="1" t="n">
        <v>1733.9</v>
      </c>
      <c r="K1127" s="1" t="n">
        <v>1695</v>
      </c>
      <c r="L1127" s="33"/>
      <c r="M1127" s="1"/>
      <c r="N1127" s="1"/>
      <c r="O1127" s="1"/>
      <c r="P1127" s="1"/>
      <c r="Q1127" s="1"/>
      <c r="R1127" s="1"/>
      <c r="S1127" s="1"/>
      <c r="T1127" s="1"/>
      <c r="U1127" s="1"/>
      <c r="V1127" s="1" t="n">
        <v>1733.9</v>
      </c>
      <c r="W1127" s="1" t="n">
        <v>1695</v>
      </c>
    </row>
    <row r="1128" customFormat="false" ht="15" hidden="false" customHeight="false" outlineLevel="0" collapsed="false">
      <c r="A1128" s="1" t="n">
        <v>1127</v>
      </c>
      <c r="B1128" s="31" t="s">
        <v>2037</v>
      </c>
      <c r="C1128" s="1" t="s">
        <v>30</v>
      </c>
      <c r="D1128" s="1" t="s">
        <v>124</v>
      </c>
      <c r="E1128" s="1" t="s">
        <v>119</v>
      </c>
      <c r="F1128" s="1"/>
      <c r="G1128" s="1"/>
      <c r="H1128" s="1"/>
      <c r="I1128" s="1"/>
      <c r="J1128" s="1" t="n">
        <v>1555.1</v>
      </c>
      <c r="K1128" s="1" t="n">
        <v>1552.4</v>
      </c>
      <c r="L1128" s="33"/>
      <c r="M1128" s="1"/>
      <c r="N1128" s="1"/>
      <c r="O1128" s="1"/>
      <c r="P1128" s="1"/>
      <c r="Q1128" s="1"/>
      <c r="R1128" s="1"/>
      <c r="S1128" s="1"/>
      <c r="T1128" s="1"/>
      <c r="U1128" s="1"/>
      <c r="V1128" s="1" t="n">
        <v>1555.1</v>
      </c>
      <c r="W1128" s="1" t="n">
        <v>1552.4</v>
      </c>
    </row>
    <row r="1129" customFormat="false" ht="15" hidden="false" customHeight="false" outlineLevel="0" collapsed="false">
      <c r="A1129" s="1" t="n">
        <v>1128</v>
      </c>
      <c r="B1129" s="31" t="s">
        <v>2037</v>
      </c>
      <c r="C1129" s="1" t="s">
        <v>30</v>
      </c>
      <c r="D1129" s="1" t="s">
        <v>200</v>
      </c>
      <c r="E1129" s="1" t="s">
        <v>114</v>
      </c>
      <c r="F1129" s="1"/>
      <c r="G1129" s="1"/>
      <c r="H1129" s="1"/>
      <c r="I1129" s="1"/>
      <c r="J1129" s="1" t="n">
        <v>1421.9</v>
      </c>
      <c r="K1129" s="1" t="n">
        <v>1656.7</v>
      </c>
      <c r="L1129" s="33"/>
      <c r="M1129" s="1"/>
      <c r="N1129" s="1"/>
      <c r="O1129" s="1"/>
      <c r="P1129" s="1"/>
      <c r="Q1129" s="1"/>
      <c r="R1129" s="1"/>
      <c r="S1129" s="1"/>
      <c r="T1129" s="1"/>
      <c r="U1129" s="1"/>
      <c r="V1129" s="1" t="n">
        <v>1421.9</v>
      </c>
      <c r="W1129" s="1" t="n">
        <v>1656.7</v>
      </c>
    </row>
    <row r="1130" customFormat="false" ht="15" hidden="false" customHeight="false" outlineLevel="0" collapsed="false">
      <c r="A1130" s="1" t="n">
        <v>1129</v>
      </c>
      <c r="B1130" s="31" t="s">
        <v>2037</v>
      </c>
      <c r="C1130" s="1" t="s">
        <v>30</v>
      </c>
      <c r="D1130" s="1" t="s">
        <v>208</v>
      </c>
      <c r="E1130" s="1" t="s">
        <v>141</v>
      </c>
      <c r="F1130" s="1"/>
      <c r="G1130" s="1"/>
      <c r="H1130" s="1"/>
      <c r="I1130" s="1"/>
      <c r="J1130" s="1" t="n">
        <v>1474.1</v>
      </c>
      <c r="K1130" s="1" t="n">
        <v>1599.7</v>
      </c>
      <c r="L1130" s="33"/>
      <c r="M1130" s="1"/>
      <c r="N1130" s="1"/>
      <c r="O1130" s="1"/>
      <c r="P1130" s="1"/>
      <c r="Q1130" s="1"/>
      <c r="R1130" s="1"/>
      <c r="S1130" s="1"/>
      <c r="T1130" s="1"/>
      <c r="U1130" s="1"/>
      <c r="V1130" s="1" t="n">
        <v>1474.1</v>
      </c>
      <c r="W1130" s="1" t="n">
        <v>1599.7</v>
      </c>
    </row>
    <row r="1131" customFormat="false" ht="15" hidden="false" customHeight="false" outlineLevel="0" collapsed="false">
      <c r="A1131" s="1" t="n">
        <v>1130</v>
      </c>
      <c r="B1131" s="31" t="s">
        <v>2037</v>
      </c>
      <c r="C1131" s="1" t="s">
        <v>30</v>
      </c>
      <c r="D1131" s="1" t="s">
        <v>176</v>
      </c>
      <c r="E1131" s="1" t="s">
        <v>118</v>
      </c>
      <c r="F1131" s="1"/>
      <c r="G1131" s="1"/>
      <c r="H1131" s="1"/>
      <c r="I1131" s="1"/>
      <c r="J1131" s="1" t="n">
        <v>1594</v>
      </c>
      <c r="K1131" s="1" t="n">
        <v>1559.9</v>
      </c>
      <c r="L1131" s="33"/>
      <c r="M1131" s="1"/>
      <c r="N1131" s="1"/>
      <c r="O1131" s="1"/>
      <c r="P1131" s="1"/>
      <c r="Q1131" s="1"/>
      <c r="R1131" s="1"/>
      <c r="S1131" s="1"/>
      <c r="T1131" s="1"/>
      <c r="U1131" s="1"/>
      <c r="V1131" s="1" t="n">
        <v>1594</v>
      </c>
      <c r="W1131" s="1" t="n">
        <v>1559.9</v>
      </c>
    </row>
    <row r="1132" customFormat="false" ht="15" hidden="false" customHeight="false" outlineLevel="0" collapsed="false">
      <c r="A1132" s="1" t="n">
        <v>1131</v>
      </c>
      <c r="B1132" s="31" t="s">
        <v>2037</v>
      </c>
      <c r="C1132" s="1" t="s">
        <v>30</v>
      </c>
      <c r="D1132" s="1" t="s">
        <v>115</v>
      </c>
      <c r="E1132" s="1" t="s">
        <v>181</v>
      </c>
      <c r="F1132" s="1"/>
      <c r="G1132" s="1"/>
      <c r="H1132" s="1"/>
      <c r="I1132" s="1"/>
      <c r="J1132" s="1" t="n">
        <v>1550.5</v>
      </c>
      <c r="K1132" s="1" t="n">
        <v>1718.3</v>
      </c>
      <c r="L1132" s="33"/>
      <c r="M1132" s="1"/>
      <c r="N1132" s="1"/>
      <c r="O1132" s="1"/>
      <c r="P1132" s="1"/>
      <c r="Q1132" s="1"/>
      <c r="R1132" s="1"/>
      <c r="S1132" s="1"/>
      <c r="T1132" s="1"/>
      <c r="U1132" s="1"/>
      <c r="V1132" s="1" t="n">
        <v>1550.5</v>
      </c>
      <c r="W1132" s="1" t="n">
        <v>1718.3</v>
      </c>
    </row>
    <row r="1133" customFormat="false" ht="15" hidden="false" customHeight="false" outlineLevel="0" collapsed="false">
      <c r="A1133" s="1" t="n">
        <v>1132</v>
      </c>
      <c r="B1133" s="31" t="s">
        <v>2037</v>
      </c>
      <c r="C1133" s="1" t="s">
        <v>30</v>
      </c>
      <c r="D1133" s="1" t="s">
        <v>173</v>
      </c>
      <c r="E1133" s="1" t="s">
        <v>116</v>
      </c>
      <c r="F1133" s="1"/>
      <c r="G1133" s="1"/>
      <c r="H1133" s="1"/>
      <c r="I1133" s="1"/>
      <c r="J1133" s="1" t="n">
        <v>1515.9</v>
      </c>
      <c r="K1133" s="1" t="n">
        <v>1642.8</v>
      </c>
      <c r="L1133" s="33"/>
      <c r="M1133" s="1"/>
      <c r="N1133" s="1"/>
      <c r="O1133" s="1"/>
      <c r="P1133" s="1"/>
      <c r="Q1133" s="1"/>
      <c r="R1133" s="1"/>
      <c r="S1133" s="1"/>
      <c r="T1133" s="1"/>
      <c r="U1133" s="1"/>
      <c r="V1133" s="1" t="n">
        <v>1515.9</v>
      </c>
      <c r="W1133" s="1" t="n">
        <v>1642.8</v>
      </c>
    </row>
    <row r="1134" customFormat="false" ht="15" hidden="false" customHeight="false" outlineLevel="0" collapsed="false">
      <c r="A1134" s="1" t="n">
        <v>1133</v>
      </c>
      <c r="B1134" s="31" t="s">
        <v>2037</v>
      </c>
      <c r="C1134" s="1" t="s">
        <v>30</v>
      </c>
      <c r="D1134" s="1" t="s">
        <v>203</v>
      </c>
      <c r="E1134" s="1" t="s">
        <v>151</v>
      </c>
      <c r="F1134" s="1"/>
      <c r="G1134" s="1"/>
      <c r="H1134" s="1"/>
      <c r="I1134" s="1"/>
      <c r="J1134" s="1" t="n">
        <v>1451.4</v>
      </c>
      <c r="K1134" s="1" t="n">
        <v>1569.6</v>
      </c>
      <c r="L1134" s="33"/>
      <c r="M1134" s="1"/>
      <c r="N1134" s="1"/>
      <c r="O1134" s="1"/>
      <c r="P1134" s="1"/>
      <c r="Q1134" s="1"/>
      <c r="R1134" s="1"/>
      <c r="S1134" s="1"/>
      <c r="T1134" s="1"/>
      <c r="U1134" s="1"/>
      <c r="V1134" s="1" t="n">
        <v>1451.4</v>
      </c>
      <c r="W1134" s="1" t="n">
        <v>1569.6</v>
      </c>
    </row>
    <row r="1135" customFormat="false" ht="15" hidden="false" customHeight="false" outlineLevel="0" collapsed="false">
      <c r="A1135" s="1" t="n">
        <v>1134</v>
      </c>
      <c r="B1135" s="31" t="s">
        <v>2037</v>
      </c>
      <c r="C1135" s="1" t="s">
        <v>30</v>
      </c>
      <c r="D1135" s="1" t="s">
        <v>117</v>
      </c>
      <c r="E1135" s="1" t="s">
        <v>16</v>
      </c>
      <c r="F1135" s="1"/>
      <c r="G1135" s="1"/>
      <c r="H1135" s="1"/>
      <c r="I1135" s="1"/>
      <c r="J1135" s="1" t="n">
        <v>1475.5</v>
      </c>
      <c r="K1135" s="1" t="n">
        <v>1837.9</v>
      </c>
      <c r="L1135" s="33"/>
      <c r="M1135" s="1"/>
      <c r="N1135" s="1"/>
      <c r="O1135" s="1"/>
      <c r="P1135" s="1"/>
      <c r="Q1135" s="1"/>
      <c r="R1135" s="1"/>
      <c r="S1135" s="1"/>
      <c r="T1135" s="1"/>
      <c r="U1135" s="1"/>
      <c r="V1135" s="1" t="n">
        <v>1475.5</v>
      </c>
      <c r="W1135" s="1" t="n">
        <v>1837.9</v>
      </c>
    </row>
    <row r="1136" customFormat="false" ht="15" hidden="false" customHeight="false" outlineLevel="0" collapsed="false">
      <c r="A1136" s="1" t="n">
        <v>1135</v>
      </c>
      <c r="B1136" s="31" t="s">
        <v>2037</v>
      </c>
      <c r="C1136" s="1" t="s">
        <v>30</v>
      </c>
      <c r="D1136" s="1" t="s">
        <v>18</v>
      </c>
      <c r="E1136" s="1" t="s">
        <v>166</v>
      </c>
      <c r="F1136" s="1"/>
      <c r="G1136" s="1"/>
      <c r="H1136" s="1"/>
      <c r="I1136" s="1"/>
      <c r="J1136" s="1" t="n">
        <v>1781.5</v>
      </c>
      <c r="K1136" s="1" t="n">
        <v>1508.7</v>
      </c>
      <c r="L1136" s="33"/>
      <c r="M1136" s="1"/>
      <c r="N1136" s="1"/>
      <c r="O1136" s="1"/>
      <c r="P1136" s="1"/>
      <c r="Q1136" s="1"/>
      <c r="R1136" s="1"/>
      <c r="S1136" s="1"/>
      <c r="T1136" s="1"/>
      <c r="U1136" s="1"/>
      <c r="V1136" s="1" t="n">
        <v>1781.5</v>
      </c>
      <c r="W1136" s="1" t="n">
        <v>1508.7</v>
      </c>
    </row>
    <row r="1137" customFormat="false" ht="15" hidden="false" customHeight="false" outlineLevel="0" collapsed="false">
      <c r="A1137" s="1" t="n">
        <v>1136</v>
      </c>
      <c r="B1137" s="31" t="s">
        <v>2037</v>
      </c>
      <c r="C1137" s="1" t="s">
        <v>31</v>
      </c>
      <c r="D1137" s="1" t="s">
        <v>210</v>
      </c>
      <c r="E1137" s="1" t="s">
        <v>136</v>
      </c>
      <c r="F1137" s="1"/>
      <c r="G1137" s="1"/>
      <c r="H1137" s="1"/>
      <c r="I1137" s="1"/>
      <c r="J1137" s="1" t="n">
        <v>1452.9</v>
      </c>
      <c r="K1137" s="1" t="n">
        <v>1522.3</v>
      </c>
      <c r="L1137" s="33"/>
      <c r="M1137" s="1"/>
      <c r="N1137" s="1"/>
      <c r="O1137" s="1"/>
      <c r="P1137" s="1"/>
      <c r="Q1137" s="1"/>
      <c r="R1137" s="1"/>
      <c r="S1137" s="1"/>
      <c r="T1137" s="1"/>
      <c r="U1137" s="1"/>
      <c r="V1137" s="1" t="n">
        <v>1452.9</v>
      </c>
      <c r="W1137" s="1" t="n">
        <v>1522.3</v>
      </c>
    </row>
    <row r="1138" customFormat="false" ht="15" hidden="false" customHeight="false" outlineLevel="0" collapsed="false">
      <c r="A1138" s="1" t="n">
        <v>1137</v>
      </c>
      <c r="B1138" s="31" t="s">
        <v>2037</v>
      </c>
      <c r="C1138" s="1" t="s">
        <v>31</v>
      </c>
      <c r="D1138" s="1" t="s">
        <v>168</v>
      </c>
      <c r="E1138" s="1" t="s">
        <v>174</v>
      </c>
      <c r="F1138" s="1"/>
      <c r="G1138" s="1"/>
      <c r="H1138" s="1"/>
      <c r="I1138" s="1"/>
      <c r="J1138" s="1" t="n">
        <v>1534.8</v>
      </c>
      <c r="K1138" s="1" t="n">
        <v>1501.9</v>
      </c>
      <c r="L1138" s="33"/>
      <c r="M1138" s="1"/>
      <c r="N1138" s="1"/>
      <c r="O1138" s="1"/>
      <c r="P1138" s="1"/>
      <c r="Q1138" s="1"/>
      <c r="R1138" s="1"/>
      <c r="S1138" s="1"/>
      <c r="T1138" s="1"/>
      <c r="U1138" s="1"/>
      <c r="V1138" s="1" t="n">
        <v>1534.8</v>
      </c>
      <c r="W1138" s="1" t="n">
        <v>1501.9</v>
      </c>
    </row>
    <row r="1139" customFormat="false" ht="15" hidden="false" customHeight="false" outlineLevel="0" collapsed="false">
      <c r="A1139" s="1" t="n">
        <v>1138</v>
      </c>
      <c r="B1139" s="31" t="s">
        <v>2037</v>
      </c>
      <c r="C1139" s="1" t="s">
        <v>33</v>
      </c>
      <c r="D1139" s="1" t="s">
        <v>171</v>
      </c>
      <c r="E1139" s="1" t="s">
        <v>17</v>
      </c>
      <c r="F1139" s="1"/>
      <c r="G1139" s="1"/>
      <c r="H1139" s="1"/>
      <c r="I1139" s="1"/>
      <c r="J1139" s="1" t="n">
        <v>1583.2</v>
      </c>
      <c r="K1139" s="1" t="n">
        <v>1804.8</v>
      </c>
      <c r="L1139" s="33"/>
      <c r="M1139" s="1"/>
      <c r="N1139" s="1"/>
      <c r="O1139" s="1"/>
      <c r="P1139" s="1"/>
      <c r="Q1139" s="1"/>
      <c r="R1139" s="1"/>
      <c r="S1139" s="1"/>
      <c r="T1139" s="1"/>
      <c r="U1139" s="1"/>
      <c r="V1139" s="1" t="n">
        <v>1583.2</v>
      </c>
      <c r="W1139" s="1" t="n">
        <v>1804.8</v>
      </c>
    </row>
    <row r="1140" customFormat="false" ht="15" hidden="false" customHeight="false" outlineLevel="0" collapsed="false">
      <c r="A1140" s="1" t="n">
        <v>1139</v>
      </c>
      <c r="B1140" s="31" t="s">
        <v>2037</v>
      </c>
      <c r="C1140" s="1" t="s">
        <v>33</v>
      </c>
      <c r="D1140" s="1" t="s">
        <v>206</v>
      </c>
      <c r="E1140" s="1" t="s">
        <v>157</v>
      </c>
      <c r="F1140" s="1"/>
      <c r="G1140" s="1"/>
      <c r="H1140" s="1"/>
      <c r="I1140" s="1"/>
      <c r="J1140" s="1" t="n">
        <v>1456.1</v>
      </c>
      <c r="K1140" s="1" t="n">
        <v>1662.1</v>
      </c>
      <c r="L1140" s="33"/>
      <c r="M1140" s="1"/>
      <c r="N1140" s="1"/>
      <c r="O1140" s="1"/>
      <c r="P1140" s="1"/>
      <c r="Q1140" s="1"/>
      <c r="R1140" s="1"/>
      <c r="S1140" s="1"/>
      <c r="T1140" s="1"/>
      <c r="U1140" s="1"/>
      <c r="V1140" s="1" t="n">
        <v>1456.1</v>
      </c>
      <c r="W1140" s="1" t="n">
        <v>1662.1</v>
      </c>
    </row>
    <row r="1141" customFormat="false" ht="15" hidden="false" customHeight="false" outlineLevel="0" collapsed="false">
      <c r="A1141" s="1" t="n">
        <v>1140</v>
      </c>
      <c r="B1141" s="31" t="s">
        <v>2037</v>
      </c>
      <c r="C1141" s="1" t="s">
        <v>33</v>
      </c>
      <c r="D1141" s="1" t="s">
        <v>120</v>
      </c>
      <c r="E1141" s="1" t="s">
        <v>158</v>
      </c>
      <c r="F1141" s="1"/>
      <c r="G1141" s="1"/>
      <c r="H1141" s="1"/>
      <c r="I1141" s="1"/>
      <c r="J1141" s="1" t="n">
        <v>1527.4</v>
      </c>
      <c r="K1141" s="1" t="n">
        <v>1581.6</v>
      </c>
      <c r="L1141" s="33"/>
      <c r="M1141" s="1"/>
      <c r="N1141" s="1"/>
      <c r="O1141" s="1"/>
      <c r="P1141" s="1"/>
      <c r="Q1141" s="1"/>
      <c r="R1141" s="1"/>
      <c r="S1141" s="1"/>
      <c r="T1141" s="1"/>
      <c r="U1141" s="1"/>
      <c r="V1141" s="1" t="n">
        <v>1527.4</v>
      </c>
      <c r="W1141" s="1" t="n">
        <v>1581.6</v>
      </c>
    </row>
    <row r="1142" customFormat="false" ht="15" hidden="false" customHeight="false" outlineLevel="0" collapsed="false">
      <c r="A1142" s="1" t="n">
        <v>1141</v>
      </c>
      <c r="B1142" s="31" t="s">
        <v>2037</v>
      </c>
      <c r="C1142" s="1" t="s">
        <v>33</v>
      </c>
      <c r="D1142" s="1" t="s">
        <v>205</v>
      </c>
      <c r="E1142" s="1" t="s">
        <v>156</v>
      </c>
      <c r="F1142" s="1"/>
      <c r="G1142" s="1"/>
      <c r="H1142" s="1"/>
      <c r="I1142" s="1"/>
      <c r="J1142" s="1" t="n">
        <v>1457.7</v>
      </c>
      <c r="K1142" s="1" t="n">
        <v>1506.9</v>
      </c>
      <c r="L1142" s="33"/>
      <c r="M1142" s="1"/>
      <c r="N1142" s="1"/>
      <c r="O1142" s="1"/>
      <c r="P1142" s="1"/>
      <c r="Q1142" s="1"/>
      <c r="R1142" s="1"/>
      <c r="S1142" s="1"/>
      <c r="T1142" s="1"/>
      <c r="U1142" s="1"/>
      <c r="V1142" s="1" t="n">
        <v>1457.7</v>
      </c>
      <c r="W1142" s="1" t="n">
        <v>1506.9</v>
      </c>
    </row>
    <row r="1143" customFormat="false" ht="15" hidden="false" customHeight="false" outlineLevel="0" collapsed="false">
      <c r="A1143" s="1" t="n">
        <v>1142</v>
      </c>
      <c r="B1143" s="31" t="s">
        <v>2037</v>
      </c>
      <c r="C1143" s="1" t="s">
        <v>33</v>
      </c>
      <c r="D1143" s="1" t="s">
        <v>172</v>
      </c>
      <c r="E1143" s="1" t="s">
        <v>155</v>
      </c>
      <c r="F1143" s="1"/>
      <c r="G1143" s="1"/>
      <c r="H1143" s="1"/>
      <c r="I1143" s="1"/>
      <c r="J1143" s="1" t="n">
        <v>1687.2</v>
      </c>
      <c r="K1143" s="1" t="n">
        <v>1625</v>
      </c>
      <c r="L1143" s="33"/>
      <c r="M1143" s="1"/>
      <c r="N1143" s="1"/>
      <c r="O1143" s="1"/>
      <c r="P1143" s="1"/>
      <c r="Q1143" s="1"/>
      <c r="R1143" s="1"/>
      <c r="S1143" s="1"/>
      <c r="T1143" s="1"/>
      <c r="U1143" s="1"/>
      <c r="V1143" s="1" t="n">
        <v>1687.2</v>
      </c>
      <c r="W1143" s="1" t="n">
        <v>1625</v>
      </c>
    </row>
    <row r="1144" customFormat="false" ht="15" hidden="false" customHeight="false" outlineLevel="0" collapsed="false">
      <c r="A1144" s="1" t="n">
        <v>1143</v>
      </c>
      <c r="B1144" s="31" t="s">
        <v>2037</v>
      </c>
      <c r="C1144" s="1" t="s">
        <v>33</v>
      </c>
      <c r="D1144" s="1" t="s">
        <v>135</v>
      </c>
      <c r="E1144" s="1" t="s">
        <v>161</v>
      </c>
      <c r="F1144" s="1"/>
      <c r="G1144" s="1"/>
      <c r="H1144" s="1"/>
      <c r="I1144" s="1"/>
      <c r="J1144" s="1" t="n">
        <v>1708.2</v>
      </c>
      <c r="K1144" s="1" t="n">
        <v>1653.6</v>
      </c>
      <c r="L1144" s="33"/>
      <c r="M1144" s="1"/>
      <c r="N1144" s="1"/>
      <c r="O1144" s="1"/>
      <c r="P1144" s="1"/>
      <c r="Q1144" s="1"/>
      <c r="R1144" s="1"/>
      <c r="S1144" s="1"/>
      <c r="T1144" s="1"/>
      <c r="U1144" s="1"/>
      <c r="V1144" s="1" t="n">
        <v>1708.2</v>
      </c>
      <c r="W1144" s="1" t="n">
        <v>1653.6</v>
      </c>
    </row>
    <row r="1145" customFormat="false" ht="15" hidden="false" customHeight="false" outlineLevel="0" collapsed="false">
      <c r="A1145" s="1" t="n">
        <v>1144</v>
      </c>
      <c r="B1145" s="31" t="s">
        <v>2037</v>
      </c>
      <c r="C1145" s="1" t="s">
        <v>33</v>
      </c>
      <c r="D1145" s="1" t="s">
        <v>204</v>
      </c>
      <c r="E1145" s="1" t="s">
        <v>154</v>
      </c>
      <c r="F1145" s="1"/>
      <c r="G1145" s="1"/>
      <c r="H1145" s="1"/>
      <c r="I1145" s="1"/>
      <c r="J1145" s="1" t="n">
        <v>1387.4</v>
      </c>
      <c r="K1145" s="1" t="n">
        <v>1562.2</v>
      </c>
      <c r="L1145" s="33"/>
      <c r="M1145" s="1"/>
      <c r="N1145" s="1"/>
      <c r="O1145" s="1"/>
      <c r="P1145" s="1"/>
      <c r="Q1145" s="1"/>
      <c r="R1145" s="1"/>
      <c r="S1145" s="1"/>
      <c r="T1145" s="1"/>
      <c r="U1145" s="1"/>
      <c r="V1145" s="1" t="n">
        <v>1387.4</v>
      </c>
      <c r="W1145" s="1" t="n">
        <v>1562.2</v>
      </c>
    </row>
    <row r="1146" customFormat="false" ht="15" hidden="false" customHeight="false" outlineLevel="0" collapsed="false">
      <c r="A1146" s="1" t="n">
        <v>1145</v>
      </c>
      <c r="B1146" s="31" t="s">
        <v>2037</v>
      </c>
      <c r="C1146" s="1" t="s">
        <v>33</v>
      </c>
      <c r="D1146" s="1" t="s">
        <v>149</v>
      </c>
      <c r="E1146" s="1" t="s">
        <v>159</v>
      </c>
      <c r="F1146" s="1"/>
      <c r="G1146" s="1"/>
      <c r="H1146" s="1"/>
      <c r="I1146" s="1"/>
      <c r="J1146" s="1" t="n">
        <v>1642.4</v>
      </c>
      <c r="K1146" s="1" t="n">
        <v>1534.8</v>
      </c>
      <c r="L1146" s="33"/>
      <c r="M1146" s="1"/>
      <c r="N1146" s="1"/>
      <c r="O1146" s="1"/>
      <c r="P1146" s="1"/>
      <c r="Q1146" s="1"/>
      <c r="R1146" s="1"/>
      <c r="S1146" s="1"/>
      <c r="T1146" s="1"/>
      <c r="U1146" s="1"/>
      <c r="V1146" s="1" t="n">
        <v>1642.4</v>
      </c>
      <c r="W1146" s="1" t="n">
        <v>1534.8</v>
      </c>
    </row>
    <row r="1147" customFormat="false" ht="15" hidden="false" customHeight="false" outlineLevel="0" collapsed="false">
      <c r="A1147" s="1" t="n">
        <v>1146</v>
      </c>
      <c r="B1147" s="31" t="s">
        <v>2037</v>
      </c>
      <c r="C1147" s="1" t="s">
        <v>33</v>
      </c>
      <c r="D1147" s="1" t="s">
        <v>144</v>
      </c>
      <c r="E1147" s="1" t="s">
        <v>134</v>
      </c>
      <c r="F1147" s="1"/>
      <c r="G1147" s="1"/>
      <c r="H1147" s="1"/>
      <c r="I1147" s="1"/>
      <c r="J1147" s="1" t="n">
        <v>1642</v>
      </c>
      <c r="K1147" s="1" t="n">
        <v>1588.1</v>
      </c>
      <c r="L1147" s="33"/>
      <c r="M1147" s="1"/>
      <c r="N1147" s="1"/>
      <c r="O1147" s="1"/>
      <c r="P1147" s="1"/>
      <c r="Q1147" s="1"/>
      <c r="R1147" s="1"/>
      <c r="S1147" s="1"/>
      <c r="T1147" s="1"/>
      <c r="U1147" s="1"/>
      <c r="V1147" s="1" t="n">
        <v>1642</v>
      </c>
      <c r="W1147" s="1" t="n">
        <v>1588.1</v>
      </c>
    </row>
    <row r="1148" customFormat="false" ht="15" hidden="false" customHeight="false" outlineLevel="0" collapsed="false">
      <c r="A1148" s="1" t="n">
        <v>1147</v>
      </c>
      <c r="B1148" s="31" t="s">
        <v>2038</v>
      </c>
      <c r="C1148" s="1" t="s">
        <v>29</v>
      </c>
      <c r="D1148" s="1" t="s">
        <v>180</v>
      </c>
      <c r="E1148" s="1" t="s">
        <v>130</v>
      </c>
      <c r="F1148" s="1"/>
      <c r="G1148" s="1"/>
      <c r="H1148" s="1"/>
      <c r="I1148" s="1"/>
      <c r="J1148" s="1" t="n">
        <v>1594.7</v>
      </c>
      <c r="K1148" s="1" t="n">
        <v>1746.3</v>
      </c>
      <c r="L1148" s="33"/>
      <c r="M1148" s="1"/>
      <c r="N1148" s="1"/>
      <c r="O1148" s="1"/>
      <c r="P1148" s="1"/>
      <c r="Q1148" s="1"/>
      <c r="R1148" s="1"/>
      <c r="S1148" s="1"/>
      <c r="T1148" s="1"/>
      <c r="U1148" s="1"/>
      <c r="V1148" s="1" t="n">
        <v>1594.7</v>
      </c>
      <c r="W1148" s="1" t="n">
        <v>1746.3</v>
      </c>
    </row>
    <row r="1149" customFormat="false" ht="15" hidden="false" customHeight="false" outlineLevel="0" collapsed="false">
      <c r="A1149" s="1" t="n">
        <v>1148</v>
      </c>
      <c r="B1149" s="31" t="s">
        <v>2038</v>
      </c>
      <c r="C1149" s="1" t="s">
        <v>29</v>
      </c>
      <c r="D1149" s="1" t="s">
        <v>152</v>
      </c>
      <c r="E1149" s="1" t="s">
        <v>129</v>
      </c>
      <c r="F1149" s="1"/>
      <c r="G1149" s="1"/>
      <c r="H1149" s="1"/>
      <c r="I1149" s="1"/>
      <c r="J1149" s="1" t="n">
        <v>1600.3</v>
      </c>
      <c r="K1149" s="1" t="n">
        <v>1663.3</v>
      </c>
      <c r="L1149" s="33"/>
      <c r="M1149" s="1"/>
      <c r="N1149" s="1"/>
      <c r="O1149" s="1"/>
      <c r="P1149" s="1"/>
      <c r="Q1149" s="1"/>
      <c r="R1149" s="1"/>
      <c r="S1149" s="1"/>
      <c r="T1149" s="1"/>
      <c r="U1149" s="1"/>
      <c r="V1149" s="1" t="n">
        <v>1600.3</v>
      </c>
      <c r="W1149" s="1" t="n">
        <v>1663.3</v>
      </c>
    </row>
    <row r="1150" customFormat="false" ht="15" hidden="false" customHeight="false" outlineLevel="0" collapsed="false">
      <c r="A1150" s="1" t="n">
        <v>1149</v>
      </c>
      <c r="B1150" s="31" t="s">
        <v>2038</v>
      </c>
      <c r="C1150" s="1" t="s">
        <v>29</v>
      </c>
      <c r="D1150" s="1" t="s">
        <v>202</v>
      </c>
      <c r="E1150" s="1" t="s">
        <v>122</v>
      </c>
      <c r="F1150" s="1"/>
      <c r="G1150" s="1"/>
      <c r="H1150" s="1"/>
      <c r="I1150" s="1"/>
      <c r="J1150" s="1" t="n">
        <v>1482.9</v>
      </c>
      <c r="K1150" s="1" t="n">
        <v>1580.7</v>
      </c>
      <c r="L1150" s="33"/>
      <c r="M1150" s="1"/>
      <c r="N1150" s="1"/>
      <c r="O1150" s="1"/>
      <c r="P1150" s="1"/>
      <c r="Q1150" s="1"/>
      <c r="R1150" s="1"/>
      <c r="S1150" s="1"/>
      <c r="T1150" s="1"/>
      <c r="U1150" s="1"/>
      <c r="V1150" s="1" t="n">
        <v>1482.9</v>
      </c>
      <c r="W1150" s="1" t="n">
        <v>1580.7</v>
      </c>
    </row>
    <row r="1151" customFormat="false" ht="15" hidden="false" customHeight="false" outlineLevel="0" collapsed="false">
      <c r="A1151" s="1" t="n">
        <v>1150</v>
      </c>
      <c r="B1151" s="31" t="s">
        <v>2038</v>
      </c>
      <c r="C1151" s="1" t="s">
        <v>29</v>
      </c>
      <c r="D1151" s="1" t="s">
        <v>153</v>
      </c>
      <c r="E1151" s="1" t="s">
        <v>131</v>
      </c>
      <c r="F1151" s="1"/>
      <c r="G1151" s="1"/>
      <c r="H1151" s="1"/>
      <c r="I1151" s="1"/>
      <c r="J1151" s="1" t="n">
        <v>1686.3</v>
      </c>
      <c r="K1151" s="1" t="n">
        <v>1518.3</v>
      </c>
      <c r="L1151" s="33"/>
      <c r="M1151" s="1"/>
      <c r="N1151" s="1"/>
      <c r="O1151" s="1"/>
      <c r="P1151" s="1"/>
      <c r="Q1151" s="1"/>
      <c r="R1151" s="1"/>
      <c r="S1151" s="1"/>
      <c r="T1151" s="1"/>
      <c r="U1151" s="1"/>
      <c r="V1151" s="1" t="n">
        <v>1686.3</v>
      </c>
      <c r="W1151" s="1" t="n">
        <v>1518.3</v>
      </c>
    </row>
    <row r="1152" customFormat="false" ht="15" hidden="false" customHeight="false" outlineLevel="0" collapsed="false">
      <c r="A1152" s="1" t="n">
        <v>1151</v>
      </c>
      <c r="B1152" s="31" t="s">
        <v>2038</v>
      </c>
      <c r="C1152" s="1" t="s">
        <v>29</v>
      </c>
      <c r="D1152" s="1" t="s">
        <v>137</v>
      </c>
      <c r="E1152" s="1" t="s">
        <v>127</v>
      </c>
      <c r="F1152" s="1"/>
      <c r="G1152" s="1"/>
      <c r="H1152" s="1"/>
      <c r="I1152" s="1"/>
      <c r="J1152" s="1" t="n">
        <v>1529.1</v>
      </c>
      <c r="K1152" s="1" t="n">
        <v>1653.9</v>
      </c>
      <c r="L1152" s="33"/>
      <c r="M1152" s="1"/>
      <c r="N1152" s="1"/>
      <c r="O1152" s="1"/>
      <c r="P1152" s="1"/>
      <c r="Q1152" s="1"/>
      <c r="R1152" s="1"/>
      <c r="S1152" s="1"/>
      <c r="T1152" s="1"/>
      <c r="U1152" s="1"/>
      <c r="V1152" s="1" t="n">
        <v>1529.1</v>
      </c>
      <c r="W1152" s="1" t="n">
        <v>1653.9</v>
      </c>
    </row>
    <row r="1153" customFormat="false" ht="15" hidden="false" customHeight="false" outlineLevel="0" collapsed="false">
      <c r="A1153" s="1" t="n">
        <v>1152</v>
      </c>
      <c r="B1153" s="31" t="s">
        <v>2038</v>
      </c>
      <c r="C1153" s="1" t="s">
        <v>29</v>
      </c>
      <c r="D1153" s="1" t="s">
        <v>138</v>
      </c>
      <c r="E1153" s="1" t="s">
        <v>207</v>
      </c>
      <c r="F1153" s="1"/>
      <c r="G1153" s="1"/>
      <c r="H1153" s="1"/>
      <c r="I1153" s="1"/>
      <c r="J1153" s="1" t="n">
        <v>1645.6</v>
      </c>
      <c r="K1153" s="1" t="n">
        <v>1461.1</v>
      </c>
      <c r="L1153" s="33"/>
      <c r="M1153" s="1"/>
      <c r="N1153" s="1"/>
      <c r="O1153" s="1"/>
      <c r="P1153" s="1"/>
      <c r="Q1153" s="1"/>
      <c r="R1153" s="1"/>
      <c r="S1153" s="1"/>
      <c r="T1153" s="1"/>
      <c r="U1153" s="1"/>
      <c r="V1153" s="1" t="n">
        <v>1645.6</v>
      </c>
      <c r="W1153" s="1" t="n">
        <v>1461.1</v>
      </c>
    </row>
    <row r="1154" customFormat="false" ht="15" hidden="false" customHeight="false" outlineLevel="0" collapsed="false">
      <c r="A1154" s="1" t="n">
        <v>1153</v>
      </c>
      <c r="B1154" s="31" t="s">
        <v>2038</v>
      </c>
      <c r="C1154" s="1" t="s">
        <v>29</v>
      </c>
      <c r="D1154" s="1" t="s">
        <v>126</v>
      </c>
      <c r="E1154" s="1" t="s">
        <v>21</v>
      </c>
      <c r="F1154" s="1"/>
      <c r="G1154" s="1"/>
      <c r="H1154" s="1"/>
      <c r="I1154" s="1"/>
      <c r="J1154" s="1" t="n">
        <v>1566.6</v>
      </c>
      <c r="K1154" s="1" t="n">
        <v>1732.5</v>
      </c>
      <c r="L1154" s="33"/>
      <c r="M1154" s="1"/>
      <c r="N1154" s="1"/>
      <c r="O1154" s="1"/>
      <c r="P1154" s="1"/>
      <c r="Q1154" s="1"/>
      <c r="R1154" s="1"/>
      <c r="S1154" s="1"/>
      <c r="T1154" s="1"/>
      <c r="U1154" s="1"/>
      <c r="V1154" s="1" t="n">
        <v>1566.6</v>
      </c>
      <c r="W1154" s="1" t="n">
        <v>1732.5</v>
      </c>
    </row>
    <row r="1155" customFormat="false" ht="15" hidden="false" customHeight="false" outlineLevel="0" collapsed="false">
      <c r="A1155" s="1" t="n">
        <v>1154</v>
      </c>
      <c r="B1155" s="31" t="s">
        <v>2038</v>
      </c>
      <c r="C1155" s="1" t="s">
        <v>29</v>
      </c>
      <c r="D1155" s="1" t="s">
        <v>162</v>
      </c>
      <c r="E1155" s="1" t="s">
        <v>201</v>
      </c>
      <c r="F1155" s="1"/>
      <c r="G1155" s="1"/>
      <c r="H1155" s="1"/>
      <c r="I1155" s="1"/>
      <c r="J1155" s="1" t="n">
        <v>1676.6</v>
      </c>
      <c r="K1155" s="1" t="n">
        <v>1410.7</v>
      </c>
      <c r="L1155" s="33"/>
      <c r="M1155" s="1"/>
      <c r="N1155" s="1"/>
      <c r="O1155" s="1"/>
      <c r="P1155" s="1"/>
      <c r="Q1155" s="1"/>
      <c r="R1155" s="1"/>
      <c r="S1155" s="1"/>
      <c r="T1155" s="1"/>
      <c r="U1155" s="1"/>
      <c r="V1155" s="1" t="n">
        <v>1676.6</v>
      </c>
      <c r="W1155" s="1" t="n">
        <v>1410.7</v>
      </c>
    </row>
    <row r="1156" customFormat="false" ht="15" hidden="false" customHeight="false" outlineLevel="0" collapsed="false">
      <c r="A1156" s="1" t="n">
        <v>1155</v>
      </c>
      <c r="B1156" s="31" t="s">
        <v>2038</v>
      </c>
      <c r="C1156" s="1" t="s">
        <v>29</v>
      </c>
      <c r="D1156" s="1" t="s">
        <v>128</v>
      </c>
      <c r="E1156" s="1" t="s">
        <v>121</v>
      </c>
      <c r="F1156" s="1"/>
      <c r="G1156" s="1"/>
      <c r="H1156" s="1"/>
      <c r="I1156" s="1"/>
      <c r="J1156" s="1" t="n">
        <v>1623.4</v>
      </c>
      <c r="K1156" s="1" t="n">
        <v>1562.5</v>
      </c>
      <c r="L1156" s="33"/>
      <c r="M1156" s="1"/>
      <c r="N1156" s="1"/>
      <c r="O1156" s="1"/>
      <c r="P1156" s="1"/>
      <c r="Q1156" s="1"/>
      <c r="R1156" s="1"/>
      <c r="S1156" s="1"/>
      <c r="T1156" s="1"/>
      <c r="U1156" s="1"/>
      <c r="V1156" s="1" t="n">
        <v>1623.4</v>
      </c>
      <c r="W1156" s="1" t="n">
        <v>1562.5</v>
      </c>
    </row>
    <row r="1157" customFormat="false" ht="15" hidden="false" customHeight="false" outlineLevel="0" collapsed="false">
      <c r="A1157" s="1" t="n">
        <v>1156</v>
      </c>
      <c r="B1157" s="31" t="s">
        <v>2038</v>
      </c>
      <c r="C1157" s="1" t="s">
        <v>29</v>
      </c>
      <c r="D1157" s="1" t="s">
        <v>23</v>
      </c>
      <c r="E1157" s="1" t="s">
        <v>132</v>
      </c>
      <c r="F1157" s="1"/>
      <c r="G1157" s="1"/>
      <c r="H1157" s="1"/>
      <c r="I1157" s="1"/>
      <c r="J1157" s="1" t="n">
        <v>1722.1</v>
      </c>
      <c r="K1157" s="1" t="n">
        <v>1647.5</v>
      </c>
      <c r="L1157" s="33"/>
      <c r="M1157" s="1"/>
      <c r="N1157" s="1"/>
      <c r="O1157" s="1"/>
      <c r="P1157" s="1"/>
      <c r="Q1157" s="1"/>
      <c r="R1157" s="1"/>
      <c r="S1157" s="1"/>
      <c r="T1157" s="1"/>
      <c r="U1157" s="1"/>
      <c r="V1157" s="1" t="n">
        <v>1722.1</v>
      </c>
      <c r="W1157" s="1" t="n">
        <v>1647.5</v>
      </c>
    </row>
    <row r="1158" customFormat="false" ht="15" hidden="false" customHeight="false" outlineLevel="0" collapsed="false">
      <c r="A1158" s="1" t="n">
        <v>1157</v>
      </c>
      <c r="B1158" s="31" t="s">
        <v>2039</v>
      </c>
      <c r="C1158" s="1" t="s">
        <v>32</v>
      </c>
      <c r="D1158" s="1" t="s">
        <v>211</v>
      </c>
      <c r="E1158" s="1" t="s">
        <v>193</v>
      </c>
      <c r="F1158" s="1"/>
      <c r="G1158" s="1"/>
      <c r="H1158" s="1"/>
      <c r="I1158" s="1"/>
      <c r="J1158" s="1" t="n">
        <v>1489</v>
      </c>
      <c r="K1158" s="1" t="n">
        <v>1529.4</v>
      </c>
      <c r="L1158" s="33"/>
      <c r="M1158" s="1"/>
      <c r="N1158" s="1"/>
      <c r="O1158" s="1"/>
      <c r="P1158" s="1"/>
      <c r="Q1158" s="1"/>
      <c r="R1158" s="1"/>
      <c r="S1158" s="1"/>
      <c r="T1158" s="1"/>
      <c r="U1158" s="1"/>
      <c r="V1158" s="1" t="n">
        <v>1489</v>
      </c>
      <c r="W1158" s="1" t="n">
        <v>1529.4</v>
      </c>
    </row>
    <row r="1159" customFormat="false" ht="15" hidden="false" customHeight="false" outlineLevel="0" collapsed="false">
      <c r="A1159" s="1" t="n">
        <v>1158</v>
      </c>
      <c r="B1159" s="31" t="s">
        <v>2039</v>
      </c>
      <c r="C1159" s="1" t="s">
        <v>32</v>
      </c>
      <c r="D1159" s="1" t="s">
        <v>188</v>
      </c>
      <c r="E1159" s="1" t="s">
        <v>184</v>
      </c>
      <c r="F1159" s="1"/>
      <c r="G1159" s="1"/>
      <c r="H1159" s="1"/>
      <c r="I1159" s="1"/>
      <c r="J1159" s="1" t="n">
        <v>1549.2</v>
      </c>
      <c r="K1159" s="1" t="n">
        <v>1696</v>
      </c>
      <c r="L1159" s="33"/>
      <c r="M1159" s="1"/>
      <c r="N1159" s="1"/>
      <c r="O1159" s="1"/>
      <c r="P1159" s="1"/>
      <c r="Q1159" s="1"/>
      <c r="R1159" s="1"/>
      <c r="S1159" s="1"/>
      <c r="T1159" s="1"/>
      <c r="U1159" s="1"/>
      <c r="V1159" s="1" t="n">
        <v>1549.2</v>
      </c>
      <c r="W1159" s="1" t="n">
        <v>1696</v>
      </c>
    </row>
    <row r="1160" customFormat="false" ht="15" hidden="false" customHeight="false" outlineLevel="0" collapsed="false">
      <c r="A1160" s="1" t="n">
        <v>1159</v>
      </c>
      <c r="B1160" s="31" t="s">
        <v>2039</v>
      </c>
      <c r="C1160" s="1" t="s">
        <v>32</v>
      </c>
      <c r="D1160" s="1" t="s">
        <v>187</v>
      </c>
      <c r="E1160" s="1" t="s">
        <v>212</v>
      </c>
      <c r="F1160" s="1"/>
      <c r="G1160" s="1"/>
      <c r="H1160" s="1"/>
      <c r="I1160" s="1"/>
      <c r="J1160" s="1" t="n">
        <v>1591.1</v>
      </c>
      <c r="K1160" s="1" t="n">
        <v>1416.3</v>
      </c>
      <c r="L1160" s="33"/>
      <c r="M1160" s="1"/>
      <c r="N1160" s="1"/>
      <c r="O1160" s="1"/>
      <c r="P1160" s="1"/>
      <c r="Q1160" s="1"/>
      <c r="R1160" s="1"/>
      <c r="S1160" s="1"/>
      <c r="T1160" s="1"/>
      <c r="U1160" s="1"/>
      <c r="V1160" s="1" t="n">
        <v>1591.1</v>
      </c>
      <c r="W1160" s="1" t="n">
        <v>1416.3</v>
      </c>
    </row>
    <row r="1161" customFormat="false" ht="15" hidden="false" customHeight="false" outlineLevel="0" collapsed="false">
      <c r="A1161" s="1" t="n">
        <v>1160</v>
      </c>
      <c r="B1161" s="31" t="s">
        <v>2039</v>
      </c>
      <c r="C1161" s="1" t="s">
        <v>32</v>
      </c>
      <c r="D1161" s="1" t="s">
        <v>15</v>
      </c>
      <c r="E1161" s="1" t="s">
        <v>196</v>
      </c>
      <c r="F1161" s="1"/>
      <c r="G1161" s="1"/>
      <c r="H1161" s="1"/>
      <c r="I1161" s="1"/>
      <c r="J1161" s="1" t="n">
        <v>1873.2</v>
      </c>
      <c r="K1161" s="1" t="n">
        <v>1656.4</v>
      </c>
      <c r="L1161" s="33"/>
      <c r="M1161" s="1"/>
      <c r="N1161" s="1"/>
      <c r="O1161" s="1"/>
      <c r="P1161" s="1"/>
      <c r="Q1161" s="1"/>
      <c r="R1161" s="1"/>
      <c r="S1161" s="1"/>
      <c r="T1161" s="1"/>
      <c r="U1161" s="1"/>
      <c r="V1161" s="1" t="n">
        <v>1873.2</v>
      </c>
      <c r="W1161" s="1" t="n">
        <v>1656.4</v>
      </c>
    </row>
    <row r="1162" customFormat="false" ht="15" hidden="false" customHeight="false" outlineLevel="0" collapsed="false">
      <c r="A1162" s="1" t="n">
        <v>1161</v>
      </c>
      <c r="B1162" s="31" t="s">
        <v>2039</v>
      </c>
      <c r="C1162" s="1" t="s">
        <v>32</v>
      </c>
      <c r="D1162" s="1" t="s">
        <v>198</v>
      </c>
      <c r="E1162" s="1" t="s">
        <v>192</v>
      </c>
      <c r="F1162" s="1"/>
      <c r="G1162" s="1"/>
      <c r="H1162" s="1"/>
      <c r="I1162" s="1"/>
      <c r="J1162" s="1" t="n">
        <v>1515.2</v>
      </c>
      <c r="K1162" s="1" t="n">
        <v>1620.9</v>
      </c>
      <c r="L1162" s="33"/>
      <c r="M1162" s="1"/>
      <c r="N1162" s="1"/>
      <c r="O1162" s="1"/>
      <c r="P1162" s="1"/>
      <c r="Q1162" s="1"/>
      <c r="R1162" s="1"/>
      <c r="S1162" s="1"/>
      <c r="T1162" s="1"/>
      <c r="U1162" s="1"/>
      <c r="V1162" s="1" t="n">
        <v>1515.2</v>
      </c>
      <c r="W1162" s="1" t="n">
        <v>1620.9</v>
      </c>
    </row>
    <row r="1163" customFormat="false" ht="15" hidden="false" customHeight="false" outlineLevel="0" collapsed="false">
      <c r="A1163" s="1" t="n">
        <v>1162</v>
      </c>
      <c r="B1163" s="31" t="s">
        <v>2039</v>
      </c>
      <c r="C1163" s="1" t="s">
        <v>32</v>
      </c>
      <c r="D1163" s="1" t="s">
        <v>185</v>
      </c>
      <c r="E1163" s="1" t="s">
        <v>195</v>
      </c>
      <c r="F1163" s="1"/>
      <c r="G1163" s="1"/>
      <c r="H1163" s="1"/>
      <c r="I1163" s="1"/>
      <c r="J1163" s="1" t="n">
        <v>1629</v>
      </c>
      <c r="K1163" s="1" t="n">
        <v>1732.7</v>
      </c>
      <c r="L1163" s="33"/>
      <c r="M1163" s="1"/>
      <c r="N1163" s="1"/>
      <c r="O1163" s="1"/>
      <c r="P1163" s="1"/>
      <c r="Q1163" s="1"/>
      <c r="R1163" s="1"/>
      <c r="S1163" s="1"/>
      <c r="T1163" s="1"/>
      <c r="U1163" s="1"/>
      <c r="V1163" s="1" t="n">
        <v>1629</v>
      </c>
      <c r="W1163" s="1" t="n">
        <v>1732.7</v>
      </c>
    </row>
    <row r="1164" customFormat="false" ht="15" hidden="false" customHeight="false" outlineLevel="0" collapsed="false">
      <c r="A1164" s="1" t="n">
        <v>1163</v>
      </c>
      <c r="B1164" s="31" t="s">
        <v>2039</v>
      </c>
      <c r="C1164" s="1" t="s">
        <v>32</v>
      </c>
      <c r="D1164" s="1" t="s">
        <v>197</v>
      </c>
      <c r="E1164" s="1" t="s">
        <v>191</v>
      </c>
      <c r="F1164" s="1"/>
      <c r="G1164" s="1"/>
      <c r="H1164" s="1"/>
      <c r="I1164" s="1"/>
      <c r="J1164" s="1" t="n">
        <v>1535.5</v>
      </c>
      <c r="K1164" s="1" t="n">
        <v>1541</v>
      </c>
      <c r="L1164" s="33"/>
      <c r="M1164" s="1"/>
      <c r="N1164" s="1"/>
      <c r="O1164" s="1"/>
      <c r="P1164" s="1"/>
      <c r="Q1164" s="1"/>
      <c r="R1164" s="1"/>
      <c r="S1164" s="1"/>
      <c r="T1164" s="1"/>
      <c r="U1164" s="1"/>
      <c r="V1164" s="1" t="n">
        <v>1535.5</v>
      </c>
      <c r="W1164" s="1" t="n">
        <v>1541</v>
      </c>
    </row>
    <row r="1165" customFormat="false" ht="15" hidden="false" customHeight="false" outlineLevel="0" collapsed="false">
      <c r="A1165" s="1" t="n">
        <v>1164</v>
      </c>
      <c r="B1165" s="31" t="s">
        <v>2039</v>
      </c>
      <c r="C1165" s="1" t="s">
        <v>32</v>
      </c>
      <c r="D1165" s="1" t="s">
        <v>189</v>
      </c>
      <c r="E1165" s="1" t="s">
        <v>183</v>
      </c>
      <c r="F1165" s="1"/>
      <c r="G1165" s="1"/>
      <c r="H1165" s="1"/>
      <c r="I1165" s="1"/>
      <c r="J1165" s="1" t="n">
        <v>1614</v>
      </c>
      <c r="K1165" s="1" t="n">
        <v>1513.1</v>
      </c>
      <c r="L1165" s="33"/>
      <c r="M1165" s="1"/>
      <c r="N1165" s="1"/>
      <c r="O1165" s="1"/>
      <c r="P1165" s="1"/>
      <c r="Q1165" s="1"/>
      <c r="R1165" s="1"/>
      <c r="S1165" s="1"/>
      <c r="T1165" s="1"/>
      <c r="U1165" s="1"/>
      <c r="V1165" s="1" t="n">
        <v>1614</v>
      </c>
      <c r="W1165" s="1" t="n">
        <v>1513.1</v>
      </c>
    </row>
    <row r="1166" customFormat="false" ht="15" hidden="false" customHeight="false" outlineLevel="0" collapsed="false">
      <c r="A1166" s="1" t="n">
        <v>1165</v>
      </c>
      <c r="B1166" s="31" t="s">
        <v>2039</v>
      </c>
      <c r="C1166" s="1" t="s">
        <v>32</v>
      </c>
      <c r="D1166" s="1" t="s">
        <v>199</v>
      </c>
      <c r="E1166" s="1" t="s">
        <v>190</v>
      </c>
      <c r="F1166" s="1"/>
      <c r="G1166" s="1"/>
      <c r="H1166" s="1"/>
      <c r="I1166" s="1"/>
      <c r="J1166" s="1" t="n">
        <v>1487.5</v>
      </c>
      <c r="K1166" s="1" t="n">
        <v>1611.9</v>
      </c>
      <c r="L1166" s="33"/>
      <c r="M1166" s="1"/>
      <c r="N1166" s="1"/>
      <c r="O1166" s="1"/>
      <c r="P1166" s="1"/>
      <c r="Q1166" s="1"/>
      <c r="R1166" s="1"/>
      <c r="S1166" s="1"/>
      <c r="T1166" s="1"/>
      <c r="U1166" s="1"/>
      <c r="V1166" s="1" t="n">
        <v>1487.5</v>
      </c>
      <c r="W1166" s="1" t="n">
        <v>1611.9</v>
      </c>
    </row>
    <row r="1167" customFormat="false" ht="15" hidden="false" customHeight="false" outlineLevel="0" collapsed="false">
      <c r="A1167" s="1" t="n">
        <v>1166</v>
      </c>
      <c r="B1167" s="31" t="s">
        <v>2040</v>
      </c>
      <c r="C1167" s="1" t="s">
        <v>30</v>
      </c>
      <c r="D1167" s="1" t="s">
        <v>116</v>
      </c>
      <c r="E1167" s="1" t="s">
        <v>167</v>
      </c>
      <c r="F1167" s="1"/>
      <c r="G1167" s="1"/>
      <c r="H1167" s="1"/>
      <c r="I1167" s="1"/>
      <c r="J1167" s="1" t="n">
        <v>1642.8</v>
      </c>
      <c r="K1167" s="1" t="n">
        <v>1556.6</v>
      </c>
      <c r="L1167" s="33"/>
      <c r="M1167" s="1"/>
      <c r="N1167" s="1"/>
      <c r="O1167" s="1"/>
      <c r="P1167" s="1"/>
      <c r="Q1167" s="1"/>
      <c r="R1167" s="1"/>
      <c r="S1167" s="1"/>
      <c r="T1167" s="1"/>
      <c r="U1167" s="1"/>
      <c r="V1167" s="1" t="n">
        <v>1642.8</v>
      </c>
      <c r="W1167" s="1" t="n">
        <v>1556.6</v>
      </c>
    </row>
    <row r="1168" customFormat="false" ht="15" hidden="false" customHeight="false" outlineLevel="0" collapsed="false">
      <c r="A1168" s="1" t="n">
        <v>1167</v>
      </c>
      <c r="B1168" s="31" t="s">
        <v>2040</v>
      </c>
      <c r="C1168" s="1" t="s">
        <v>31</v>
      </c>
      <c r="D1168" s="1" t="s">
        <v>145</v>
      </c>
      <c r="E1168" s="1" t="s">
        <v>139</v>
      </c>
      <c r="F1168" s="1"/>
      <c r="G1168" s="1"/>
      <c r="H1168" s="1"/>
      <c r="I1168" s="1"/>
      <c r="J1168" s="1" t="n">
        <v>1691.6</v>
      </c>
      <c r="K1168" s="1" t="n">
        <v>1514.3</v>
      </c>
      <c r="L1168" s="33"/>
      <c r="M1168" s="1"/>
      <c r="N1168" s="1"/>
      <c r="O1168" s="1"/>
      <c r="P1168" s="1"/>
      <c r="Q1168" s="1"/>
      <c r="R1168" s="1"/>
      <c r="S1168" s="1"/>
      <c r="T1168" s="1"/>
      <c r="U1168" s="1"/>
      <c r="V1168" s="1" t="n">
        <v>1691.6</v>
      </c>
      <c r="W1168" s="1" t="n">
        <v>1514.3</v>
      </c>
    </row>
    <row r="1169" customFormat="false" ht="15" hidden="false" customHeight="false" outlineLevel="0" collapsed="false">
      <c r="A1169" s="1" t="n">
        <v>1168</v>
      </c>
      <c r="B1169" s="31" t="s">
        <v>2040</v>
      </c>
      <c r="C1169" s="1" t="s">
        <v>31</v>
      </c>
      <c r="D1169" s="1" t="s">
        <v>174</v>
      </c>
      <c r="E1169" s="1" t="s">
        <v>19</v>
      </c>
      <c r="F1169" s="1"/>
      <c r="G1169" s="1"/>
      <c r="H1169" s="1"/>
      <c r="I1169" s="1"/>
      <c r="J1169" s="1" t="n">
        <v>1501.9</v>
      </c>
      <c r="K1169" s="1" t="n">
        <v>1733.9</v>
      </c>
      <c r="L1169" s="33"/>
      <c r="M1169" s="1"/>
      <c r="N1169" s="1"/>
      <c r="O1169" s="1"/>
      <c r="P1169" s="1"/>
      <c r="Q1169" s="1"/>
      <c r="R1169" s="1"/>
      <c r="S1169" s="1"/>
      <c r="T1169" s="1"/>
      <c r="U1169" s="1"/>
      <c r="V1169" s="1" t="n">
        <v>1501.9</v>
      </c>
      <c r="W1169" s="1" t="n">
        <v>1733.9</v>
      </c>
    </row>
    <row r="1170" customFormat="false" ht="15" hidden="false" customHeight="false" outlineLevel="0" collapsed="false">
      <c r="A1170" s="1" t="n">
        <v>1169</v>
      </c>
      <c r="B1170" s="31" t="s">
        <v>2040</v>
      </c>
      <c r="C1170" s="1" t="s">
        <v>31</v>
      </c>
      <c r="D1170" s="1" t="s">
        <v>209</v>
      </c>
      <c r="E1170" s="1" t="s">
        <v>163</v>
      </c>
      <c r="F1170" s="1"/>
      <c r="G1170" s="1"/>
      <c r="H1170" s="1"/>
      <c r="I1170" s="1"/>
      <c r="J1170" s="1" t="n">
        <v>1462.6</v>
      </c>
      <c r="K1170" s="1" t="n">
        <v>1477.1</v>
      </c>
      <c r="L1170" s="33"/>
      <c r="M1170" s="1"/>
      <c r="N1170" s="1"/>
      <c r="O1170" s="1"/>
      <c r="P1170" s="1"/>
      <c r="Q1170" s="1"/>
      <c r="R1170" s="1"/>
      <c r="S1170" s="1"/>
      <c r="T1170" s="1"/>
      <c r="U1170" s="1"/>
      <c r="V1170" s="1" t="n">
        <v>1462.6</v>
      </c>
      <c r="W1170" s="1" t="n">
        <v>1477.1</v>
      </c>
    </row>
    <row r="1171" customFormat="false" ht="15" hidden="false" customHeight="false" outlineLevel="0" collapsed="false">
      <c r="A1171" s="1" t="n">
        <v>1170</v>
      </c>
      <c r="B1171" s="31" t="s">
        <v>2040</v>
      </c>
      <c r="C1171" s="1" t="s">
        <v>33</v>
      </c>
      <c r="D1171" s="1" t="s">
        <v>158</v>
      </c>
      <c r="E1171" s="1" t="s">
        <v>206</v>
      </c>
      <c r="F1171" s="1"/>
      <c r="G1171" s="1"/>
      <c r="H1171" s="1"/>
      <c r="I1171" s="1"/>
      <c r="J1171" s="1" t="n">
        <v>1581.6</v>
      </c>
      <c r="K1171" s="1" t="n">
        <v>1456.1</v>
      </c>
      <c r="L1171" s="33"/>
      <c r="M1171" s="1"/>
      <c r="N1171" s="1"/>
      <c r="O1171" s="1"/>
      <c r="P1171" s="1"/>
      <c r="Q1171" s="1"/>
      <c r="R1171" s="1"/>
      <c r="S1171" s="1"/>
      <c r="T1171" s="1"/>
      <c r="U1171" s="1"/>
      <c r="V1171" s="1" t="n">
        <v>1581.6</v>
      </c>
      <c r="W1171" s="1" t="n">
        <v>1456.1</v>
      </c>
    </row>
    <row r="1172" customFormat="false" ht="15" hidden="false" customHeight="false" outlineLevel="0" collapsed="false">
      <c r="A1172" s="1" t="n">
        <v>1171</v>
      </c>
      <c r="B1172" s="31" t="s">
        <v>2040</v>
      </c>
      <c r="C1172" s="1" t="s">
        <v>30</v>
      </c>
      <c r="D1172" s="1" t="s">
        <v>141</v>
      </c>
      <c r="E1172" s="1" t="s">
        <v>18</v>
      </c>
      <c r="F1172" s="1"/>
      <c r="G1172" s="1"/>
      <c r="H1172" s="1"/>
      <c r="I1172" s="1"/>
      <c r="J1172" s="1" t="n">
        <v>1599.7</v>
      </c>
      <c r="K1172" s="1" t="n">
        <v>1781.5</v>
      </c>
      <c r="L1172" s="33"/>
      <c r="M1172" s="1"/>
      <c r="N1172" s="1"/>
      <c r="O1172" s="1"/>
      <c r="P1172" s="1"/>
      <c r="Q1172" s="1"/>
      <c r="R1172" s="1"/>
      <c r="S1172" s="1"/>
      <c r="T1172" s="1"/>
      <c r="U1172" s="1"/>
      <c r="V1172" s="1" t="n">
        <v>1599.7</v>
      </c>
      <c r="W1172" s="1" t="n">
        <v>1781.5</v>
      </c>
    </row>
    <row r="1173" customFormat="false" ht="15" hidden="false" customHeight="false" outlineLevel="0" collapsed="false">
      <c r="A1173" s="1" t="n">
        <v>1172</v>
      </c>
      <c r="B1173" s="31" t="s">
        <v>2040</v>
      </c>
      <c r="C1173" s="1" t="s">
        <v>33</v>
      </c>
      <c r="D1173" s="1" t="s">
        <v>154</v>
      </c>
      <c r="E1173" s="1" t="s">
        <v>171</v>
      </c>
      <c r="F1173" s="1"/>
      <c r="G1173" s="1"/>
      <c r="H1173" s="1"/>
      <c r="I1173" s="1"/>
      <c r="J1173" s="1" t="n">
        <v>1562.2</v>
      </c>
      <c r="K1173" s="1" t="n">
        <v>1583.2</v>
      </c>
      <c r="L1173" s="33"/>
      <c r="M1173" s="1"/>
      <c r="N1173" s="1"/>
      <c r="O1173" s="1"/>
      <c r="P1173" s="1"/>
      <c r="Q1173" s="1"/>
      <c r="R1173" s="1"/>
      <c r="S1173" s="1"/>
      <c r="T1173" s="1"/>
      <c r="U1173" s="1"/>
      <c r="V1173" s="1" t="n">
        <v>1562.2</v>
      </c>
      <c r="W1173" s="1" t="n">
        <v>1583.2</v>
      </c>
    </row>
    <row r="1174" customFormat="false" ht="15" hidden="false" customHeight="false" outlineLevel="0" collapsed="false">
      <c r="A1174" s="1" t="n">
        <v>1173</v>
      </c>
      <c r="B1174" s="31" t="s">
        <v>2040</v>
      </c>
      <c r="C1174" s="1" t="s">
        <v>33</v>
      </c>
      <c r="D1174" s="1" t="s">
        <v>134</v>
      </c>
      <c r="E1174" s="1" t="s">
        <v>135</v>
      </c>
      <c r="F1174" s="1"/>
      <c r="G1174" s="1"/>
      <c r="H1174" s="1"/>
      <c r="I1174" s="1"/>
      <c r="J1174" s="1" t="n">
        <v>1588.1</v>
      </c>
      <c r="K1174" s="1" t="n">
        <v>1708.2</v>
      </c>
      <c r="L1174" s="33"/>
      <c r="M1174" s="1"/>
      <c r="N1174" s="1"/>
      <c r="O1174" s="1"/>
      <c r="P1174" s="1"/>
      <c r="Q1174" s="1"/>
      <c r="R1174" s="1"/>
      <c r="S1174" s="1"/>
      <c r="T1174" s="1"/>
      <c r="U1174" s="1"/>
      <c r="V1174" s="1" t="n">
        <v>1588.1</v>
      </c>
      <c r="W1174" s="1" t="n">
        <v>1708.2</v>
      </c>
    </row>
    <row r="1175" customFormat="false" ht="15" hidden="false" customHeight="false" outlineLevel="0" collapsed="false">
      <c r="A1175" s="1" t="n">
        <v>1174</v>
      </c>
      <c r="B1175" s="31" t="s">
        <v>2040</v>
      </c>
      <c r="C1175" s="1" t="s">
        <v>33</v>
      </c>
      <c r="D1175" s="1" t="s">
        <v>157</v>
      </c>
      <c r="E1175" s="1" t="s">
        <v>149</v>
      </c>
      <c r="F1175" s="1"/>
      <c r="G1175" s="1"/>
      <c r="H1175" s="1"/>
      <c r="I1175" s="1"/>
      <c r="J1175" s="1" t="n">
        <v>1662.1</v>
      </c>
      <c r="K1175" s="1" t="n">
        <v>1642.4</v>
      </c>
      <c r="L1175" s="33"/>
      <c r="M1175" s="1"/>
      <c r="N1175" s="1"/>
      <c r="O1175" s="1"/>
      <c r="P1175" s="1"/>
      <c r="Q1175" s="1"/>
      <c r="R1175" s="1"/>
      <c r="S1175" s="1"/>
      <c r="T1175" s="1"/>
      <c r="U1175" s="1"/>
      <c r="V1175" s="1" t="n">
        <v>1662.1</v>
      </c>
      <c r="W1175" s="1" t="n">
        <v>1642.4</v>
      </c>
    </row>
    <row r="1176" customFormat="false" ht="15" hidden="false" customHeight="false" outlineLevel="0" collapsed="false">
      <c r="A1176" s="1" t="n">
        <v>1175</v>
      </c>
      <c r="B1176" s="31" t="s">
        <v>2040</v>
      </c>
      <c r="C1176" s="1" t="s">
        <v>33</v>
      </c>
      <c r="D1176" s="1" t="s">
        <v>159</v>
      </c>
      <c r="E1176" s="1" t="s">
        <v>120</v>
      </c>
      <c r="F1176" s="1"/>
      <c r="G1176" s="1"/>
      <c r="H1176" s="1"/>
      <c r="I1176" s="1"/>
      <c r="J1176" s="1" t="n">
        <v>1534.8</v>
      </c>
      <c r="K1176" s="1" t="n">
        <v>1527.4</v>
      </c>
      <c r="L1176" s="33"/>
      <c r="M1176" s="1"/>
      <c r="N1176" s="1"/>
      <c r="O1176" s="1"/>
      <c r="P1176" s="1"/>
      <c r="Q1176" s="1"/>
      <c r="R1176" s="1"/>
      <c r="S1176" s="1"/>
      <c r="T1176" s="1"/>
      <c r="U1176" s="1"/>
      <c r="V1176" s="1" t="n">
        <v>1534.8</v>
      </c>
      <c r="W1176" s="1" t="n">
        <v>1527.4</v>
      </c>
    </row>
    <row r="1177" customFormat="false" ht="15" hidden="false" customHeight="false" outlineLevel="0" collapsed="false">
      <c r="A1177" s="1" t="n">
        <v>1176</v>
      </c>
      <c r="B1177" s="31" t="s">
        <v>2040</v>
      </c>
      <c r="C1177" s="1" t="s">
        <v>33</v>
      </c>
      <c r="D1177" s="1" t="s">
        <v>155</v>
      </c>
      <c r="E1177" s="1" t="s">
        <v>205</v>
      </c>
      <c r="F1177" s="1"/>
      <c r="G1177" s="1"/>
      <c r="H1177" s="1"/>
      <c r="I1177" s="1"/>
      <c r="J1177" s="1" t="n">
        <v>1625</v>
      </c>
      <c r="K1177" s="1" t="n">
        <v>1457.7</v>
      </c>
      <c r="L1177" s="33"/>
      <c r="M1177" s="1"/>
      <c r="N1177" s="1"/>
      <c r="O1177" s="1"/>
      <c r="P1177" s="1"/>
      <c r="Q1177" s="1"/>
      <c r="R1177" s="1"/>
      <c r="S1177" s="1"/>
      <c r="T1177" s="1"/>
      <c r="U1177" s="1"/>
      <c r="V1177" s="1" t="n">
        <v>1625</v>
      </c>
      <c r="W1177" s="1" t="n">
        <v>1457.7</v>
      </c>
    </row>
    <row r="1178" customFormat="false" ht="15" hidden="false" customHeight="false" outlineLevel="0" collapsed="false">
      <c r="A1178" s="1" t="n">
        <v>1177</v>
      </c>
      <c r="B1178" s="31" t="s">
        <v>2040</v>
      </c>
      <c r="C1178" s="1" t="s">
        <v>33</v>
      </c>
      <c r="D1178" s="1" t="s">
        <v>17</v>
      </c>
      <c r="E1178" s="1" t="s">
        <v>204</v>
      </c>
      <c r="F1178" s="1"/>
      <c r="G1178" s="1"/>
      <c r="H1178" s="1"/>
      <c r="I1178" s="1"/>
      <c r="J1178" s="1" t="n">
        <v>1804.8</v>
      </c>
      <c r="K1178" s="1" t="n">
        <v>1387.4</v>
      </c>
      <c r="L1178" s="33"/>
      <c r="M1178" s="1"/>
      <c r="N1178" s="1"/>
      <c r="O1178" s="1"/>
      <c r="P1178" s="1"/>
      <c r="Q1178" s="1"/>
      <c r="R1178" s="1"/>
      <c r="S1178" s="1"/>
      <c r="T1178" s="1"/>
      <c r="U1178" s="1"/>
      <c r="V1178" s="1" t="n">
        <v>1804.8</v>
      </c>
      <c r="W1178" s="1" t="n">
        <v>1387.4</v>
      </c>
    </row>
    <row r="1179" customFormat="false" ht="15" hidden="false" customHeight="false" outlineLevel="0" collapsed="false">
      <c r="A1179" s="1" t="n">
        <v>1178</v>
      </c>
      <c r="B1179" s="31" t="s">
        <v>2040</v>
      </c>
      <c r="C1179" s="1" t="s">
        <v>33</v>
      </c>
      <c r="D1179" s="1" t="s">
        <v>161</v>
      </c>
      <c r="E1179" s="1" t="s">
        <v>172</v>
      </c>
      <c r="F1179" s="1"/>
      <c r="G1179" s="1"/>
      <c r="H1179" s="1"/>
      <c r="I1179" s="1"/>
      <c r="J1179" s="1" t="n">
        <v>1653.6</v>
      </c>
      <c r="K1179" s="1" t="n">
        <v>1687.2</v>
      </c>
      <c r="L1179" s="33"/>
      <c r="M1179" s="1"/>
      <c r="N1179" s="1"/>
      <c r="O1179" s="1"/>
      <c r="P1179" s="1"/>
      <c r="Q1179" s="1"/>
      <c r="R1179" s="1"/>
      <c r="S1179" s="1"/>
      <c r="T1179" s="1"/>
      <c r="U1179" s="1"/>
      <c r="V1179" s="1" t="n">
        <v>1653.6</v>
      </c>
      <c r="W1179" s="1" t="n">
        <v>1687.2</v>
      </c>
    </row>
    <row r="1180" customFormat="false" ht="15" hidden="false" customHeight="false" outlineLevel="0" collapsed="false">
      <c r="A1180" s="1" t="n">
        <v>1179</v>
      </c>
      <c r="B1180" s="31" t="s">
        <v>2040</v>
      </c>
      <c r="C1180" s="1" t="s">
        <v>31</v>
      </c>
      <c r="D1180" s="1" t="s">
        <v>136</v>
      </c>
      <c r="E1180" s="1" t="s">
        <v>146</v>
      </c>
      <c r="F1180" s="1"/>
      <c r="G1180" s="1"/>
      <c r="H1180" s="1"/>
      <c r="I1180" s="1"/>
      <c r="J1180" s="1" t="n">
        <v>1522.3</v>
      </c>
      <c r="K1180" s="1" t="n">
        <v>1548.6</v>
      </c>
      <c r="L1180" s="33"/>
      <c r="M1180" s="1"/>
      <c r="N1180" s="1"/>
      <c r="O1180" s="1"/>
      <c r="P1180" s="1"/>
      <c r="Q1180" s="1"/>
      <c r="R1180" s="1"/>
      <c r="S1180" s="1"/>
      <c r="T1180" s="1"/>
      <c r="U1180" s="1"/>
      <c r="V1180" s="1" t="n">
        <v>1522.3</v>
      </c>
      <c r="W1180" s="1" t="n">
        <v>1548.6</v>
      </c>
    </row>
    <row r="1181" customFormat="false" ht="15" hidden="false" customHeight="false" outlineLevel="0" collapsed="false">
      <c r="A1181" s="1" t="n">
        <v>1180</v>
      </c>
      <c r="B1181" s="31" t="s">
        <v>2040</v>
      </c>
      <c r="C1181" s="1" t="s">
        <v>31</v>
      </c>
      <c r="D1181" s="1" t="s">
        <v>140</v>
      </c>
      <c r="E1181" s="1" t="s">
        <v>213</v>
      </c>
      <c r="F1181" s="1"/>
      <c r="G1181" s="1"/>
      <c r="H1181" s="1"/>
      <c r="I1181" s="1"/>
      <c r="J1181" s="1" t="n">
        <v>1598.2</v>
      </c>
      <c r="K1181" s="1" t="n">
        <v>1404</v>
      </c>
      <c r="L1181" s="33"/>
      <c r="M1181" s="1"/>
      <c r="N1181" s="1"/>
      <c r="O1181" s="1"/>
      <c r="P1181" s="1"/>
      <c r="Q1181" s="1"/>
      <c r="R1181" s="1"/>
      <c r="S1181" s="1"/>
      <c r="T1181" s="1"/>
      <c r="U1181" s="1"/>
      <c r="V1181" s="1" t="n">
        <v>1598.2</v>
      </c>
      <c r="W1181" s="1" t="n">
        <v>1404</v>
      </c>
    </row>
    <row r="1182" customFormat="false" ht="15" hidden="false" customHeight="false" outlineLevel="0" collapsed="false">
      <c r="A1182" s="1" t="n">
        <v>1181</v>
      </c>
      <c r="B1182" s="31" t="s">
        <v>2040</v>
      </c>
      <c r="C1182" s="1" t="s">
        <v>31</v>
      </c>
      <c r="D1182" s="1" t="s">
        <v>168</v>
      </c>
      <c r="E1182" s="1" t="s">
        <v>169</v>
      </c>
      <c r="F1182" s="1"/>
      <c r="G1182" s="1"/>
      <c r="H1182" s="1"/>
      <c r="I1182" s="1"/>
      <c r="J1182" s="1" t="n">
        <v>1534.8</v>
      </c>
      <c r="K1182" s="1" t="n">
        <v>1625.4</v>
      </c>
      <c r="L1182" s="33"/>
      <c r="M1182" s="1"/>
      <c r="N1182" s="1"/>
      <c r="O1182" s="1"/>
      <c r="P1182" s="1"/>
      <c r="Q1182" s="1"/>
      <c r="R1182" s="1"/>
      <c r="S1182" s="1"/>
      <c r="T1182" s="1"/>
      <c r="U1182" s="1"/>
      <c r="V1182" s="1" t="n">
        <v>1534.8</v>
      </c>
      <c r="W1182" s="1" t="n">
        <v>1625.4</v>
      </c>
    </row>
    <row r="1183" customFormat="false" ht="15" hidden="false" customHeight="false" outlineLevel="0" collapsed="false">
      <c r="A1183" s="1" t="n">
        <v>1182</v>
      </c>
      <c r="B1183" s="31" t="s">
        <v>2040</v>
      </c>
      <c r="C1183" s="1" t="s">
        <v>31</v>
      </c>
      <c r="D1183" s="1" t="s">
        <v>164</v>
      </c>
      <c r="E1183" s="1" t="s">
        <v>165</v>
      </c>
      <c r="F1183" s="1"/>
      <c r="G1183" s="1"/>
      <c r="H1183" s="1"/>
      <c r="I1183" s="1"/>
      <c r="J1183" s="1" t="n">
        <v>1618.5</v>
      </c>
      <c r="K1183" s="1" t="n">
        <v>1515.1</v>
      </c>
      <c r="L1183" s="33"/>
      <c r="M1183" s="1"/>
      <c r="N1183" s="1"/>
      <c r="O1183" s="1"/>
      <c r="P1183" s="1"/>
      <c r="Q1183" s="1"/>
      <c r="R1183" s="1"/>
      <c r="S1183" s="1"/>
      <c r="T1183" s="1"/>
      <c r="U1183" s="1"/>
      <c r="V1183" s="1" t="n">
        <v>1618.5</v>
      </c>
      <c r="W1183" s="1" t="n">
        <v>1515.1</v>
      </c>
    </row>
    <row r="1184" customFormat="false" ht="15" hidden="false" customHeight="false" outlineLevel="0" collapsed="false">
      <c r="A1184" s="1" t="n">
        <v>1183</v>
      </c>
      <c r="B1184" s="31" t="s">
        <v>2040</v>
      </c>
      <c r="C1184" s="1" t="s">
        <v>31</v>
      </c>
      <c r="D1184" s="1" t="s">
        <v>177</v>
      </c>
      <c r="E1184" s="1" t="s">
        <v>178</v>
      </c>
      <c r="F1184" s="1"/>
      <c r="G1184" s="1"/>
      <c r="H1184" s="1"/>
      <c r="I1184" s="1"/>
      <c r="J1184" s="1" t="n">
        <v>1695</v>
      </c>
      <c r="K1184" s="1" t="n">
        <v>1630.5</v>
      </c>
      <c r="L1184" s="33"/>
      <c r="M1184" s="1"/>
      <c r="N1184" s="1"/>
      <c r="O1184" s="1"/>
      <c r="P1184" s="1"/>
      <c r="Q1184" s="1"/>
      <c r="R1184" s="1"/>
      <c r="S1184" s="1"/>
      <c r="T1184" s="1"/>
      <c r="U1184" s="1"/>
      <c r="V1184" s="1" t="n">
        <v>1695</v>
      </c>
      <c r="W1184" s="1" t="n">
        <v>1630.5</v>
      </c>
    </row>
    <row r="1185" customFormat="false" ht="15" hidden="false" customHeight="false" outlineLevel="0" collapsed="false">
      <c r="A1185" s="1" t="n">
        <v>1184</v>
      </c>
      <c r="B1185" s="31" t="s">
        <v>2040</v>
      </c>
      <c r="C1185" s="1" t="s">
        <v>31</v>
      </c>
      <c r="D1185" s="1" t="s">
        <v>20</v>
      </c>
      <c r="E1185" s="1" t="s">
        <v>210</v>
      </c>
      <c r="F1185" s="1"/>
      <c r="G1185" s="1"/>
      <c r="H1185" s="1"/>
      <c r="I1185" s="1"/>
      <c r="J1185" s="1" t="n">
        <v>1733.7</v>
      </c>
      <c r="K1185" s="1" t="n">
        <v>1452.9</v>
      </c>
      <c r="L1185" s="33"/>
      <c r="M1185" s="1"/>
      <c r="N1185" s="1"/>
      <c r="O1185" s="1"/>
      <c r="P1185" s="1"/>
      <c r="Q1185" s="1"/>
      <c r="R1185" s="1"/>
      <c r="S1185" s="1"/>
      <c r="T1185" s="1"/>
      <c r="U1185" s="1"/>
      <c r="V1185" s="1" t="n">
        <v>1733.7</v>
      </c>
      <c r="W1185" s="1" t="n">
        <v>1452.9</v>
      </c>
    </row>
    <row r="1186" customFormat="false" ht="15" hidden="false" customHeight="false" outlineLevel="0" collapsed="false">
      <c r="A1186" s="1" t="n">
        <v>1185</v>
      </c>
      <c r="B1186" s="31" t="s">
        <v>2040</v>
      </c>
      <c r="C1186" s="1" t="s">
        <v>31</v>
      </c>
      <c r="D1186" s="1" t="s">
        <v>24</v>
      </c>
      <c r="E1186" s="1" t="s">
        <v>22</v>
      </c>
      <c r="F1186" s="1"/>
      <c r="G1186" s="1"/>
      <c r="H1186" s="1"/>
      <c r="I1186" s="1"/>
      <c r="J1186" s="1" t="n">
        <v>1719.1</v>
      </c>
      <c r="K1186" s="1" t="n">
        <v>1733.4</v>
      </c>
      <c r="L1186" s="33"/>
      <c r="M1186" s="1"/>
      <c r="N1186" s="1"/>
      <c r="O1186" s="1"/>
      <c r="P1186" s="1"/>
      <c r="Q1186" s="1"/>
      <c r="R1186" s="1"/>
      <c r="S1186" s="1"/>
      <c r="T1186" s="1"/>
      <c r="U1186" s="1"/>
      <c r="V1186" s="1" t="n">
        <v>1719.1</v>
      </c>
      <c r="W1186" s="1" t="n">
        <v>1733.4</v>
      </c>
    </row>
    <row r="1187" customFormat="false" ht="15" hidden="false" customHeight="false" outlineLevel="0" collapsed="false">
      <c r="A1187" s="1" t="n">
        <v>1186</v>
      </c>
      <c r="B1187" s="31" t="s">
        <v>2040</v>
      </c>
      <c r="C1187" s="1" t="s">
        <v>33</v>
      </c>
      <c r="D1187" s="1" t="s">
        <v>156</v>
      </c>
      <c r="E1187" s="1" t="s">
        <v>144</v>
      </c>
      <c r="F1187" s="1"/>
      <c r="G1187" s="1"/>
      <c r="H1187" s="1"/>
      <c r="I1187" s="1"/>
      <c r="J1187" s="1" t="n">
        <v>1506.9</v>
      </c>
      <c r="K1187" s="1" t="n">
        <v>1642</v>
      </c>
      <c r="L1187" s="33"/>
      <c r="M1187" s="1"/>
      <c r="N1187" s="1"/>
      <c r="O1187" s="1"/>
      <c r="P1187" s="1"/>
      <c r="Q1187" s="1"/>
      <c r="R1187" s="1"/>
      <c r="S1187" s="1"/>
      <c r="T1187" s="1"/>
      <c r="U1187" s="1"/>
      <c r="V1187" s="1" t="n">
        <v>1506.9</v>
      </c>
      <c r="W1187" s="1" t="n">
        <v>1642</v>
      </c>
    </row>
    <row r="1188" customFormat="false" ht="15" hidden="false" customHeight="false" outlineLevel="0" collapsed="false">
      <c r="A1188" s="1" t="n">
        <v>1187</v>
      </c>
      <c r="B1188" s="31" t="s">
        <v>2040</v>
      </c>
      <c r="C1188" s="1" t="s">
        <v>30</v>
      </c>
      <c r="D1188" s="1" t="s">
        <v>166</v>
      </c>
      <c r="E1188" s="1" t="s">
        <v>200</v>
      </c>
      <c r="F1188" s="1"/>
      <c r="G1188" s="1"/>
      <c r="H1188" s="1"/>
      <c r="I1188" s="1"/>
      <c r="J1188" s="1" t="n">
        <v>1508.7</v>
      </c>
      <c r="K1188" s="1" t="n">
        <v>1421.9</v>
      </c>
      <c r="L1188" s="33"/>
      <c r="M1188" s="1"/>
      <c r="N1188" s="1"/>
      <c r="O1188" s="1"/>
      <c r="P1188" s="1"/>
      <c r="Q1188" s="1"/>
      <c r="R1188" s="1"/>
      <c r="S1188" s="1"/>
      <c r="T1188" s="1"/>
      <c r="U1188" s="1"/>
      <c r="V1188" s="1" t="n">
        <v>1508.7</v>
      </c>
      <c r="W1188" s="1" t="n">
        <v>1421.9</v>
      </c>
    </row>
    <row r="1189" customFormat="false" ht="15" hidden="false" customHeight="false" outlineLevel="0" collapsed="false">
      <c r="A1189" s="1" t="n">
        <v>1188</v>
      </c>
      <c r="B1189" s="31" t="s">
        <v>2040</v>
      </c>
      <c r="C1189" s="1" t="s">
        <v>30</v>
      </c>
      <c r="D1189" s="1" t="s">
        <v>115</v>
      </c>
      <c r="E1189" s="1" t="s">
        <v>124</v>
      </c>
      <c r="F1189" s="1"/>
      <c r="G1189" s="1"/>
      <c r="H1189" s="1"/>
      <c r="I1189" s="1"/>
      <c r="J1189" s="1" t="n">
        <v>1550.5</v>
      </c>
      <c r="K1189" s="1" t="n">
        <v>1555.1</v>
      </c>
      <c r="L1189" s="33"/>
      <c r="M1189" s="1"/>
      <c r="N1189" s="1"/>
      <c r="O1189" s="1"/>
      <c r="P1189" s="1"/>
      <c r="Q1189" s="1"/>
      <c r="R1189" s="1"/>
      <c r="S1189" s="1"/>
      <c r="T1189" s="1"/>
      <c r="U1189" s="1"/>
      <c r="V1189" s="1" t="n">
        <v>1550.5</v>
      </c>
      <c r="W1189" s="1" t="n">
        <v>1555.1</v>
      </c>
    </row>
    <row r="1190" customFormat="false" ht="15" hidden="false" customHeight="false" outlineLevel="0" collapsed="false">
      <c r="A1190" s="1" t="n">
        <v>1189</v>
      </c>
      <c r="B1190" s="31" t="s">
        <v>2040</v>
      </c>
      <c r="C1190" s="1" t="s">
        <v>30</v>
      </c>
      <c r="D1190" s="1" t="s">
        <v>114</v>
      </c>
      <c r="E1190" s="1" t="s">
        <v>208</v>
      </c>
      <c r="F1190" s="1"/>
      <c r="G1190" s="1"/>
      <c r="H1190" s="1"/>
      <c r="I1190" s="1"/>
      <c r="J1190" s="1" t="n">
        <v>1656.7</v>
      </c>
      <c r="K1190" s="1" t="n">
        <v>1474.1</v>
      </c>
      <c r="L1190" s="33"/>
      <c r="M1190" s="1"/>
      <c r="N1190" s="1"/>
      <c r="O1190" s="1"/>
      <c r="P1190" s="1"/>
      <c r="Q1190" s="1"/>
      <c r="R1190" s="1"/>
      <c r="S1190" s="1"/>
      <c r="T1190" s="1"/>
      <c r="U1190" s="1"/>
      <c r="V1190" s="1" t="n">
        <v>1656.7</v>
      </c>
      <c r="W1190" s="1" t="n">
        <v>1474.1</v>
      </c>
    </row>
    <row r="1191" customFormat="false" ht="15" hidden="false" customHeight="false" outlineLevel="0" collapsed="false">
      <c r="A1191" s="1" t="n">
        <v>1190</v>
      </c>
      <c r="B1191" s="31" t="s">
        <v>2040</v>
      </c>
      <c r="C1191" s="1" t="s">
        <v>30</v>
      </c>
      <c r="D1191" s="1" t="s">
        <v>181</v>
      </c>
      <c r="E1191" s="1" t="s">
        <v>151</v>
      </c>
      <c r="F1191" s="1"/>
      <c r="G1191" s="1"/>
      <c r="H1191" s="1"/>
      <c r="I1191" s="1"/>
      <c r="J1191" s="1" t="n">
        <v>1718.3</v>
      </c>
      <c r="K1191" s="1" t="n">
        <v>1569.6</v>
      </c>
      <c r="L1191" s="33"/>
      <c r="M1191" s="1"/>
      <c r="N1191" s="1"/>
      <c r="O1191" s="1"/>
      <c r="P1191" s="1"/>
      <c r="Q1191" s="1"/>
      <c r="R1191" s="1"/>
      <c r="S1191" s="1"/>
      <c r="T1191" s="1"/>
      <c r="U1191" s="1"/>
      <c r="V1191" s="1" t="n">
        <v>1718.3</v>
      </c>
      <c r="W1191" s="1" t="n">
        <v>1569.6</v>
      </c>
    </row>
    <row r="1192" customFormat="false" ht="15" hidden="false" customHeight="false" outlineLevel="0" collapsed="false">
      <c r="A1192" s="1" t="n">
        <v>1191</v>
      </c>
      <c r="B1192" s="31" t="s">
        <v>2040</v>
      </c>
      <c r="C1192" s="1" t="s">
        <v>30</v>
      </c>
      <c r="D1192" s="1" t="s">
        <v>182</v>
      </c>
      <c r="E1192" s="1" t="s">
        <v>176</v>
      </c>
      <c r="F1192" s="1"/>
      <c r="G1192" s="1"/>
      <c r="H1192" s="1"/>
      <c r="I1192" s="1"/>
      <c r="J1192" s="1" t="n">
        <v>1723.7</v>
      </c>
      <c r="K1192" s="1" t="n">
        <v>1594</v>
      </c>
      <c r="L1192" s="33"/>
      <c r="M1192" s="1"/>
      <c r="N1192" s="1"/>
      <c r="O1192" s="1"/>
      <c r="P1192" s="1"/>
      <c r="Q1192" s="1"/>
      <c r="R1192" s="1"/>
      <c r="S1192" s="1"/>
      <c r="T1192" s="1"/>
      <c r="U1192" s="1"/>
      <c r="V1192" s="1" t="n">
        <v>1723.7</v>
      </c>
      <c r="W1192" s="1" t="n">
        <v>1594</v>
      </c>
    </row>
    <row r="1193" customFormat="false" ht="15" hidden="false" customHeight="false" outlineLevel="0" collapsed="false">
      <c r="A1193" s="1" t="n">
        <v>1192</v>
      </c>
      <c r="B1193" s="31" t="s">
        <v>2040</v>
      </c>
      <c r="C1193" s="1" t="s">
        <v>30</v>
      </c>
      <c r="D1193" s="1" t="s">
        <v>16</v>
      </c>
      <c r="E1193" s="1" t="s">
        <v>203</v>
      </c>
      <c r="F1193" s="1"/>
      <c r="G1193" s="1"/>
      <c r="H1193" s="1"/>
      <c r="I1193" s="1"/>
      <c r="J1193" s="1" t="n">
        <v>1837.9</v>
      </c>
      <c r="K1193" s="1" t="n">
        <v>1451.4</v>
      </c>
      <c r="L1193" s="33"/>
      <c r="M1193" s="1"/>
      <c r="N1193" s="1"/>
      <c r="O1193" s="1"/>
      <c r="P1193" s="1"/>
      <c r="Q1193" s="1"/>
      <c r="R1193" s="1"/>
      <c r="S1193" s="1"/>
      <c r="T1193" s="1"/>
      <c r="U1193" s="1"/>
      <c r="V1193" s="1" t="n">
        <v>1837.9</v>
      </c>
      <c r="W1193" s="1" t="n">
        <v>1451.4</v>
      </c>
    </row>
    <row r="1194" customFormat="false" ht="15" hidden="false" customHeight="false" outlineLevel="0" collapsed="false">
      <c r="A1194" s="1" t="n">
        <v>1193</v>
      </c>
      <c r="B1194" s="31" t="s">
        <v>2040</v>
      </c>
      <c r="C1194" s="1" t="s">
        <v>30</v>
      </c>
      <c r="D1194" s="1" t="s">
        <v>118</v>
      </c>
      <c r="E1194" s="1" t="s">
        <v>173</v>
      </c>
      <c r="F1194" s="1"/>
      <c r="G1194" s="1"/>
      <c r="H1194" s="1"/>
      <c r="I1194" s="1"/>
      <c r="J1194" s="1" t="n">
        <v>1559.9</v>
      </c>
      <c r="K1194" s="1" t="n">
        <v>1515.9</v>
      </c>
      <c r="L1194" s="33"/>
      <c r="M1194" s="1"/>
      <c r="N1194" s="1"/>
      <c r="O1194" s="1"/>
      <c r="P1194" s="1"/>
      <c r="Q1194" s="1"/>
      <c r="R1194" s="1"/>
      <c r="S1194" s="1"/>
      <c r="T1194" s="1"/>
      <c r="U1194" s="1"/>
      <c r="V1194" s="1" t="n">
        <v>1559.9</v>
      </c>
      <c r="W1194" s="1" t="n">
        <v>1515.9</v>
      </c>
    </row>
    <row r="1195" customFormat="false" ht="15" hidden="false" customHeight="false" outlineLevel="0" collapsed="false">
      <c r="A1195" s="1" t="n">
        <v>1194</v>
      </c>
      <c r="B1195" s="31" t="s">
        <v>2040</v>
      </c>
      <c r="C1195" s="1" t="s">
        <v>30</v>
      </c>
      <c r="D1195" s="1" t="s">
        <v>119</v>
      </c>
      <c r="E1195" s="1" t="s">
        <v>117</v>
      </c>
      <c r="F1195" s="1"/>
      <c r="G1195" s="1"/>
      <c r="H1195" s="1"/>
      <c r="I1195" s="1"/>
      <c r="J1195" s="1" t="n">
        <v>1552.4</v>
      </c>
      <c r="K1195" s="1" t="n">
        <v>1475.5</v>
      </c>
      <c r="L1195" s="33"/>
      <c r="M1195" s="1"/>
      <c r="N1195" s="1"/>
      <c r="O1195" s="1"/>
      <c r="P1195" s="1"/>
      <c r="Q1195" s="1"/>
      <c r="R1195" s="1"/>
      <c r="S1195" s="1"/>
      <c r="T1195" s="1"/>
      <c r="U1195" s="1"/>
      <c r="V1195" s="1" t="n">
        <v>1552.4</v>
      </c>
      <c r="W1195" s="1" t="n">
        <v>1475.5</v>
      </c>
    </row>
    <row r="1196" customFormat="false" ht="15" hidden="false" customHeight="false" outlineLevel="0" collapsed="false">
      <c r="A1196" s="1" t="n">
        <v>1195</v>
      </c>
      <c r="B1196" s="31" t="s">
        <v>2041</v>
      </c>
      <c r="C1196" s="1" t="s">
        <v>29</v>
      </c>
      <c r="D1196" s="1" t="s">
        <v>132</v>
      </c>
      <c r="E1196" s="1" t="s">
        <v>128</v>
      </c>
      <c r="F1196" s="1"/>
      <c r="G1196" s="1"/>
      <c r="H1196" s="1"/>
      <c r="I1196" s="1"/>
      <c r="J1196" s="1" t="n">
        <v>1647.5</v>
      </c>
      <c r="K1196" s="1" t="n">
        <v>1623.4</v>
      </c>
      <c r="L1196" s="33"/>
      <c r="M1196" s="1"/>
      <c r="N1196" s="1"/>
      <c r="O1196" s="1"/>
      <c r="P1196" s="1"/>
      <c r="Q1196" s="1"/>
      <c r="R1196" s="1"/>
      <c r="S1196" s="1"/>
      <c r="T1196" s="1"/>
      <c r="U1196" s="1"/>
      <c r="V1196" s="1" t="n">
        <v>1647.5</v>
      </c>
      <c r="W1196" s="1" t="n">
        <v>1623.4</v>
      </c>
    </row>
    <row r="1197" customFormat="false" ht="15" hidden="false" customHeight="false" outlineLevel="0" collapsed="false">
      <c r="A1197" s="1" t="n">
        <v>1196</v>
      </c>
      <c r="B1197" s="31" t="s">
        <v>2041</v>
      </c>
      <c r="C1197" s="1" t="s">
        <v>29</v>
      </c>
      <c r="D1197" s="1" t="s">
        <v>127</v>
      </c>
      <c r="E1197" s="1" t="s">
        <v>202</v>
      </c>
      <c r="F1197" s="1"/>
      <c r="G1197" s="1"/>
      <c r="H1197" s="1"/>
      <c r="I1197" s="1"/>
      <c r="J1197" s="1" t="n">
        <v>1653.9</v>
      </c>
      <c r="K1197" s="1" t="n">
        <v>1482.9</v>
      </c>
      <c r="L1197" s="33"/>
      <c r="M1197" s="1"/>
      <c r="N1197" s="1"/>
      <c r="O1197" s="1"/>
      <c r="P1197" s="1"/>
      <c r="Q1197" s="1"/>
      <c r="R1197" s="1"/>
      <c r="S1197" s="1"/>
      <c r="T1197" s="1"/>
      <c r="U1197" s="1"/>
      <c r="V1197" s="1" t="n">
        <v>1653.9</v>
      </c>
      <c r="W1197" s="1" t="n">
        <v>1482.9</v>
      </c>
    </row>
    <row r="1198" customFormat="false" ht="15" hidden="false" customHeight="false" outlineLevel="0" collapsed="false">
      <c r="A1198" s="1" t="n">
        <v>1197</v>
      </c>
      <c r="B1198" s="31" t="s">
        <v>2041</v>
      </c>
      <c r="C1198" s="1" t="s">
        <v>29</v>
      </c>
      <c r="D1198" s="1" t="s">
        <v>129</v>
      </c>
      <c r="E1198" s="1" t="s">
        <v>126</v>
      </c>
      <c r="F1198" s="1"/>
      <c r="G1198" s="1"/>
      <c r="H1198" s="1"/>
      <c r="I1198" s="1"/>
      <c r="J1198" s="1" t="n">
        <v>1663.3</v>
      </c>
      <c r="K1198" s="1" t="n">
        <v>1566.6</v>
      </c>
      <c r="L1198" s="33"/>
      <c r="M1198" s="1"/>
      <c r="N1198" s="1"/>
      <c r="O1198" s="1"/>
      <c r="P1198" s="1"/>
      <c r="Q1198" s="1"/>
      <c r="R1198" s="1"/>
      <c r="S1198" s="1"/>
      <c r="T1198" s="1"/>
      <c r="U1198" s="1"/>
      <c r="V1198" s="1" t="n">
        <v>1663.3</v>
      </c>
      <c r="W1198" s="1" t="n">
        <v>1566.6</v>
      </c>
    </row>
    <row r="1199" customFormat="false" ht="15" hidden="false" customHeight="false" outlineLevel="0" collapsed="false">
      <c r="A1199" s="1" t="n">
        <v>1198</v>
      </c>
      <c r="B1199" s="31" t="s">
        <v>2041</v>
      </c>
      <c r="C1199" s="1" t="s">
        <v>29</v>
      </c>
      <c r="D1199" s="1" t="s">
        <v>21</v>
      </c>
      <c r="E1199" s="1" t="s">
        <v>137</v>
      </c>
      <c r="F1199" s="1"/>
      <c r="G1199" s="1"/>
      <c r="H1199" s="1"/>
      <c r="I1199" s="1"/>
      <c r="J1199" s="1" t="n">
        <v>1732.5</v>
      </c>
      <c r="K1199" s="1" t="n">
        <v>1529.1</v>
      </c>
      <c r="L1199" s="33"/>
      <c r="M1199" s="1"/>
      <c r="N1199" s="1"/>
      <c r="O1199" s="1"/>
      <c r="P1199" s="1"/>
      <c r="Q1199" s="1"/>
      <c r="R1199" s="1"/>
      <c r="S1199" s="1"/>
      <c r="T1199" s="1"/>
      <c r="U1199" s="1"/>
      <c r="V1199" s="1" t="n">
        <v>1732.5</v>
      </c>
      <c r="W1199" s="1" t="n">
        <v>1529.1</v>
      </c>
    </row>
    <row r="1200" customFormat="false" ht="15" hidden="false" customHeight="false" outlineLevel="0" collapsed="false">
      <c r="A1200" s="1" t="n">
        <v>1199</v>
      </c>
      <c r="B1200" s="31" t="s">
        <v>2041</v>
      </c>
      <c r="C1200" s="1" t="s">
        <v>29</v>
      </c>
      <c r="D1200" s="1" t="s">
        <v>131</v>
      </c>
      <c r="E1200" s="1" t="s">
        <v>138</v>
      </c>
      <c r="F1200" s="1"/>
      <c r="G1200" s="1"/>
      <c r="H1200" s="1"/>
      <c r="I1200" s="1"/>
      <c r="J1200" s="1" t="n">
        <v>1518.3</v>
      </c>
      <c r="K1200" s="1" t="n">
        <v>1645.6</v>
      </c>
      <c r="L1200" s="33"/>
      <c r="M1200" s="1"/>
      <c r="N1200" s="1"/>
      <c r="O1200" s="1"/>
      <c r="P1200" s="1"/>
      <c r="Q1200" s="1"/>
      <c r="R1200" s="1"/>
      <c r="S1200" s="1"/>
      <c r="T1200" s="1"/>
      <c r="U1200" s="1"/>
      <c r="V1200" s="1" t="n">
        <v>1518.3</v>
      </c>
      <c r="W1200" s="1" t="n">
        <v>1645.6</v>
      </c>
    </row>
    <row r="1201" customFormat="false" ht="15" hidden="false" customHeight="false" outlineLevel="0" collapsed="false">
      <c r="A1201" s="1" t="n">
        <v>1200</v>
      </c>
      <c r="B1201" s="31" t="s">
        <v>2041</v>
      </c>
      <c r="C1201" s="1" t="s">
        <v>29</v>
      </c>
      <c r="D1201" s="1" t="s">
        <v>121</v>
      </c>
      <c r="E1201" s="1" t="s">
        <v>153</v>
      </c>
      <c r="F1201" s="1"/>
      <c r="G1201" s="1"/>
      <c r="H1201" s="1"/>
      <c r="I1201" s="1"/>
      <c r="J1201" s="1" t="n">
        <v>1562.5</v>
      </c>
      <c r="K1201" s="1" t="n">
        <v>1686.3</v>
      </c>
      <c r="L1201" s="33"/>
      <c r="M1201" s="1"/>
      <c r="N1201" s="1"/>
      <c r="O1201" s="1"/>
      <c r="P1201" s="1"/>
      <c r="Q1201" s="1"/>
      <c r="R1201" s="1"/>
      <c r="S1201" s="1"/>
      <c r="T1201" s="1"/>
      <c r="U1201" s="1"/>
      <c r="V1201" s="1" t="n">
        <v>1562.5</v>
      </c>
      <c r="W1201" s="1" t="n">
        <v>1686.3</v>
      </c>
    </row>
    <row r="1202" customFormat="false" ht="15" hidden="false" customHeight="false" outlineLevel="0" collapsed="false">
      <c r="A1202" s="1" t="n">
        <v>1201</v>
      </c>
      <c r="B1202" s="31" t="s">
        <v>2041</v>
      </c>
      <c r="C1202" s="1" t="s">
        <v>29</v>
      </c>
      <c r="D1202" s="1" t="s">
        <v>207</v>
      </c>
      <c r="E1202" s="1" t="s">
        <v>23</v>
      </c>
      <c r="F1202" s="1"/>
      <c r="G1202" s="1"/>
      <c r="H1202" s="1"/>
      <c r="I1202" s="1"/>
      <c r="J1202" s="1" t="n">
        <v>1461.1</v>
      </c>
      <c r="K1202" s="1" t="n">
        <v>1722.1</v>
      </c>
      <c r="L1202" s="33"/>
      <c r="M1202" s="1"/>
      <c r="N1202" s="1"/>
      <c r="O1202" s="1"/>
      <c r="P1202" s="1"/>
      <c r="Q1202" s="1"/>
      <c r="R1202" s="1"/>
      <c r="S1202" s="1"/>
      <c r="T1202" s="1"/>
      <c r="U1202" s="1"/>
      <c r="V1202" s="1" t="n">
        <v>1461.1</v>
      </c>
      <c r="W1202" s="1" t="n">
        <v>1722.1</v>
      </c>
    </row>
    <row r="1203" customFormat="false" ht="15" hidden="false" customHeight="false" outlineLevel="0" collapsed="false">
      <c r="A1203" s="1" t="n">
        <v>1202</v>
      </c>
      <c r="B1203" s="31" t="s">
        <v>2041</v>
      </c>
      <c r="C1203" s="1" t="s">
        <v>29</v>
      </c>
      <c r="D1203" s="1" t="s">
        <v>122</v>
      </c>
      <c r="E1203" s="1" t="s">
        <v>180</v>
      </c>
      <c r="F1203" s="1"/>
      <c r="G1203" s="1"/>
      <c r="H1203" s="1"/>
      <c r="I1203" s="1"/>
      <c r="J1203" s="1" t="n">
        <v>1580.7</v>
      </c>
      <c r="K1203" s="1" t="n">
        <v>1594.7</v>
      </c>
      <c r="L1203" s="33"/>
      <c r="M1203" s="1"/>
      <c r="N1203" s="1"/>
      <c r="O1203" s="1"/>
      <c r="P1203" s="1"/>
      <c r="Q1203" s="1"/>
      <c r="R1203" s="1"/>
      <c r="S1203" s="1"/>
      <c r="T1203" s="1"/>
      <c r="U1203" s="1"/>
      <c r="V1203" s="1" t="n">
        <v>1580.7</v>
      </c>
      <c r="W1203" s="1" t="n">
        <v>1594.7</v>
      </c>
    </row>
    <row r="1204" customFormat="false" ht="15" hidden="false" customHeight="false" outlineLevel="0" collapsed="false">
      <c r="A1204" s="1" t="n">
        <v>1203</v>
      </c>
      <c r="B1204" s="31" t="s">
        <v>2041</v>
      </c>
      <c r="C1204" s="1" t="s">
        <v>29</v>
      </c>
      <c r="D1204" s="1" t="s">
        <v>130</v>
      </c>
      <c r="E1204" s="1" t="s">
        <v>162</v>
      </c>
      <c r="F1204" s="1"/>
      <c r="G1204" s="1"/>
      <c r="H1204" s="1"/>
      <c r="I1204" s="1"/>
      <c r="J1204" s="1" t="n">
        <v>1746.3</v>
      </c>
      <c r="K1204" s="1" t="n">
        <v>1676.6</v>
      </c>
      <c r="L1204" s="33"/>
      <c r="M1204" s="1"/>
      <c r="N1204" s="1"/>
      <c r="O1204" s="1"/>
      <c r="P1204" s="1"/>
      <c r="Q1204" s="1"/>
      <c r="R1204" s="1"/>
      <c r="S1204" s="1"/>
      <c r="T1204" s="1"/>
      <c r="U1204" s="1"/>
      <c r="V1204" s="1" t="n">
        <v>1746.3</v>
      </c>
      <c r="W1204" s="1" t="n">
        <v>1676.6</v>
      </c>
    </row>
    <row r="1205" customFormat="false" ht="15" hidden="false" customHeight="false" outlineLevel="0" collapsed="false">
      <c r="A1205" s="1" t="n">
        <v>1204</v>
      </c>
      <c r="B1205" s="31" t="s">
        <v>2041</v>
      </c>
      <c r="C1205" s="1" t="s">
        <v>29</v>
      </c>
      <c r="D1205" s="1" t="s">
        <v>201</v>
      </c>
      <c r="E1205" s="1" t="s">
        <v>152</v>
      </c>
      <c r="F1205" s="1"/>
      <c r="G1205" s="1"/>
      <c r="H1205" s="1"/>
      <c r="I1205" s="1"/>
      <c r="J1205" s="1" t="n">
        <v>1410.7</v>
      </c>
      <c r="K1205" s="1" t="n">
        <v>1600.3</v>
      </c>
      <c r="L1205" s="33"/>
      <c r="M1205" s="1"/>
      <c r="N1205" s="1"/>
      <c r="O1205" s="1"/>
      <c r="P1205" s="1"/>
      <c r="Q1205" s="1"/>
      <c r="R1205" s="1"/>
      <c r="S1205" s="1"/>
      <c r="T1205" s="1"/>
      <c r="U1205" s="1"/>
      <c r="V1205" s="1" t="n">
        <v>1410.7</v>
      </c>
      <c r="W1205" s="1" t="n">
        <v>1600.3</v>
      </c>
    </row>
    <row r="1206" customFormat="false" ht="15" hidden="false" customHeight="false" outlineLevel="0" collapsed="false">
      <c r="A1206" s="1" t="n">
        <v>1205</v>
      </c>
      <c r="B1206" s="31" t="s">
        <v>2042</v>
      </c>
      <c r="C1206" s="1" t="s">
        <v>32</v>
      </c>
      <c r="D1206" s="1" t="s">
        <v>184</v>
      </c>
      <c r="E1206" s="1" t="s">
        <v>187</v>
      </c>
      <c r="F1206" s="1"/>
      <c r="G1206" s="1"/>
      <c r="H1206" s="1"/>
      <c r="I1206" s="1"/>
      <c r="J1206" s="1" t="n">
        <v>1696</v>
      </c>
      <c r="K1206" s="1" t="n">
        <v>1591.1</v>
      </c>
      <c r="L1206" s="33"/>
      <c r="M1206" s="1"/>
      <c r="N1206" s="1"/>
      <c r="O1206" s="1"/>
      <c r="P1206" s="1"/>
      <c r="Q1206" s="1"/>
      <c r="R1206" s="1"/>
      <c r="S1206" s="1"/>
      <c r="T1206" s="1"/>
      <c r="U1206" s="1"/>
      <c r="V1206" s="1" t="n">
        <v>1696</v>
      </c>
      <c r="W1206" s="1" t="n">
        <v>1591.1</v>
      </c>
    </row>
    <row r="1207" customFormat="false" ht="15" hidden="false" customHeight="false" outlineLevel="0" collapsed="false">
      <c r="A1207" s="1" t="n">
        <v>1206</v>
      </c>
      <c r="B1207" s="31" t="s">
        <v>2042</v>
      </c>
      <c r="C1207" s="1" t="s">
        <v>32</v>
      </c>
      <c r="D1207" s="1" t="s">
        <v>195</v>
      </c>
      <c r="E1207" s="1" t="s">
        <v>15</v>
      </c>
      <c r="F1207" s="1"/>
      <c r="G1207" s="1"/>
      <c r="H1207" s="1"/>
      <c r="I1207" s="1"/>
      <c r="J1207" s="1" t="n">
        <v>1732.7</v>
      </c>
      <c r="K1207" s="1" t="n">
        <v>1873.2</v>
      </c>
      <c r="L1207" s="33"/>
      <c r="M1207" s="1"/>
      <c r="N1207" s="1"/>
      <c r="O1207" s="1"/>
      <c r="P1207" s="1"/>
      <c r="Q1207" s="1"/>
      <c r="R1207" s="1"/>
      <c r="S1207" s="1"/>
      <c r="T1207" s="1"/>
      <c r="U1207" s="1"/>
      <c r="V1207" s="1" t="n">
        <v>1732.7</v>
      </c>
      <c r="W1207" s="1" t="n">
        <v>1873.2</v>
      </c>
    </row>
    <row r="1208" customFormat="false" ht="15" hidden="false" customHeight="false" outlineLevel="0" collapsed="false">
      <c r="A1208" s="1" t="n">
        <v>1207</v>
      </c>
      <c r="B1208" s="31" t="s">
        <v>2042</v>
      </c>
      <c r="C1208" s="1" t="s">
        <v>32</v>
      </c>
      <c r="D1208" s="1" t="s">
        <v>183</v>
      </c>
      <c r="E1208" s="1" t="s">
        <v>188</v>
      </c>
      <c r="F1208" s="1"/>
      <c r="G1208" s="1"/>
      <c r="H1208" s="1"/>
      <c r="I1208" s="1"/>
      <c r="J1208" s="1" t="n">
        <v>1513.1</v>
      </c>
      <c r="K1208" s="1" t="n">
        <v>1549.2</v>
      </c>
      <c r="L1208" s="33"/>
      <c r="M1208" s="1"/>
      <c r="N1208" s="1"/>
      <c r="O1208" s="1"/>
      <c r="P1208" s="1"/>
      <c r="Q1208" s="1"/>
      <c r="R1208" s="1"/>
      <c r="S1208" s="1"/>
      <c r="T1208" s="1"/>
      <c r="U1208" s="1"/>
      <c r="V1208" s="1" t="n">
        <v>1513.1</v>
      </c>
      <c r="W1208" s="1" t="n">
        <v>1549.2</v>
      </c>
    </row>
    <row r="1209" customFormat="false" ht="15" hidden="false" customHeight="false" outlineLevel="0" collapsed="false">
      <c r="A1209" s="1" t="n">
        <v>1208</v>
      </c>
      <c r="B1209" s="31" t="s">
        <v>2042</v>
      </c>
      <c r="C1209" s="1" t="s">
        <v>32</v>
      </c>
      <c r="D1209" s="1" t="s">
        <v>196</v>
      </c>
      <c r="E1209" s="1" t="s">
        <v>189</v>
      </c>
      <c r="F1209" s="1"/>
      <c r="G1209" s="1"/>
      <c r="H1209" s="1"/>
      <c r="I1209" s="1"/>
      <c r="J1209" s="1" t="n">
        <v>1656.4</v>
      </c>
      <c r="K1209" s="1" t="n">
        <v>1614</v>
      </c>
      <c r="L1209" s="33"/>
      <c r="M1209" s="1"/>
      <c r="N1209" s="1"/>
      <c r="O1209" s="1"/>
      <c r="P1209" s="1"/>
      <c r="Q1209" s="1"/>
      <c r="R1209" s="1"/>
      <c r="S1209" s="1"/>
      <c r="T1209" s="1"/>
      <c r="U1209" s="1"/>
      <c r="V1209" s="1" t="n">
        <v>1656.4</v>
      </c>
      <c r="W1209" s="1" t="n">
        <v>1614</v>
      </c>
    </row>
    <row r="1210" customFormat="false" ht="15" hidden="false" customHeight="false" outlineLevel="0" collapsed="false">
      <c r="A1210" s="1" t="n">
        <v>1209</v>
      </c>
      <c r="B1210" s="31" t="s">
        <v>2042</v>
      </c>
      <c r="C1210" s="1" t="s">
        <v>32</v>
      </c>
      <c r="D1210" s="1" t="s">
        <v>191</v>
      </c>
      <c r="E1210" s="1" t="s">
        <v>211</v>
      </c>
      <c r="F1210" s="1"/>
      <c r="G1210" s="1"/>
      <c r="H1210" s="1"/>
      <c r="I1210" s="1"/>
      <c r="J1210" s="1" t="n">
        <v>1541</v>
      </c>
      <c r="K1210" s="1" t="n">
        <v>1489</v>
      </c>
      <c r="L1210" s="33"/>
      <c r="M1210" s="1"/>
      <c r="N1210" s="1"/>
      <c r="O1210" s="1"/>
      <c r="P1210" s="1"/>
      <c r="Q1210" s="1"/>
      <c r="R1210" s="1"/>
      <c r="S1210" s="1"/>
      <c r="T1210" s="1"/>
      <c r="U1210" s="1"/>
      <c r="V1210" s="1" t="n">
        <v>1541</v>
      </c>
      <c r="W1210" s="1" t="n">
        <v>1489</v>
      </c>
    </row>
    <row r="1211" customFormat="false" ht="15" hidden="false" customHeight="false" outlineLevel="0" collapsed="false">
      <c r="A1211" s="1" t="n">
        <v>1210</v>
      </c>
      <c r="B1211" s="31" t="s">
        <v>2042</v>
      </c>
      <c r="C1211" s="1" t="s">
        <v>32</v>
      </c>
      <c r="D1211" s="1" t="s">
        <v>212</v>
      </c>
      <c r="E1211" s="1" t="s">
        <v>185</v>
      </c>
      <c r="F1211" s="1"/>
      <c r="G1211" s="1"/>
      <c r="H1211" s="1"/>
      <c r="I1211" s="1"/>
      <c r="J1211" s="1" t="n">
        <v>1416.3</v>
      </c>
      <c r="K1211" s="1" t="n">
        <v>1629</v>
      </c>
      <c r="L1211" s="33"/>
      <c r="M1211" s="1"/>
      <c r="N1211" s="1"/>
      <c r="O1211" s="1"/>
      <c r="P1211" s="1"/>
      <c r="Q1211" s="1"/>
      <c r="R1211" s="1"/>
      <c r="S1211" s="1"/>
      <c r="T1211" s="1"/>
      <c r="U1211" s="1"/>
      <c r="V1211" s="1" t="n">
        <v>1416.3</v>
      </c>
      <c r="W1211" s="1" t="n">
        <v>1629</v>
      </c>
    </row>
    <row r="1212" customFormat="false" ht="15" hidden="false" customHeight="false" outlineLevel="0" collapsed="false">
      <c r="A1212" s="1" t="n">
        <v>1211</v>
      </c>
      <c r="B1212" s="31" t="s">
        <v>2042</v>
      </c>
      <c r="C1212" s="1" t="s">
        <v>32</v>
      </c>
      <c r="D1212" s="1" t="s">
        <v>192</v>
      </c>
      <c r="E1212" s="1" t="s">
        <v>199</v>
      </c>
      <c r="F1212" s="1"/>
      <c r="G1212" s="1"/>
      <c r="H1212" s="1"/>
      <c r="I1212" s="1"/>
      <c r="J1212" s="1" t="n">
        <v>1620.9</v>
      </c>
      <c r="K1212" s="1" t="n">
        <v>1487.5</v>
      </c>
      <c r="L1212" s="33"/>
      <c r="M1212" s="1"/>
      <c r="N1212" s="1"/>
      <c r="O1212" s="1"/>
      <c r="P1212" s="1"/>
      <c r="Q1212" s="1"/>
      <c r="R1212" s="1"/>
      <c r="S1212" s="1"/>
      <c r="T1212" s="1"/>
      <c r="U1212" s="1"/>
      <c r="V1212" s="1" t="n">
        <v>1620.9</v>
      </c>
      <c r="W1212" s="1" t="n">
        <v>1487.5</v>
      </c>
    </row>
    <row r="1213" customFormat="false" ht="15" hidden="false" customHeight="false" outlineLevel="0" collapsed="false">
      <c r="A1213" s="1" t="n">
        <v>1212</v>
      </c>
      <c r="B1213" s="31" t="s">
        <v>2042</v>
      </c>
      <c r="C1213" s="1" t="s">
        <v>32</v>
      </c>
      <c r="D1213" s="1" t="s">
        <v>193</v>
      </c>
      <c r="E1213" s="1" t="s">
        <v>198</v>
      </c>
      <c r="F1213" s="1"/>
      <c r="G1213" s="1"/>
      <c r="H1213" s="1"/>
      <c r="I1213" s="1"/>
      <c r="J1213" s="1" t="n">
        <v>1529.4</v>
      </c>
      <c r="K1213" s="1" t="n">
        <v>1515.2</v>
      </c>
      <c r="L1213" s="33"/>
      <c r="M1213" s="1"/>
      <c r="N1213" s="1"/>
      <c r="O1213" s="1"/>
      <c r="P1213" s="1"/>
      <c r="Q1213" s="1"/>
      <c r="R1213" s="1"/>
      <c r="S1213" s="1"/>
      <c r="T1213" s="1"/>
      <c r="U1213" s="1"/>
      <c r="V1213" s="1" t="n">
        <v>1529.4</v>
      </c>
      <c r="W1213" s="1" t="n">
        <v>1515.2</v>
      </c>
    </row>
    <row r="1214" customFormat="false" ht="15" hidden="false" customHeight="false" outlineLevel="0" collapsed="false">
      <c r="A1214" s="1" t="n">
        <v>1213</v>
      </c>
      <c r="B1214" s="31" t="s">
        <v>2042</v>
      </c>
      <c r="C1214" s="1" t="s">
        <v>32</v>
      </c>
      <c r="D1214" s="1" t="s">
        <v>190</v>
      </c>
      <c r="E1214" s="1" t="s">
        <v>197</v>
      </c>
      <c r="F1214" s="1"/>
      <c r="G1214" s="1"/>
      <c r="H1214" s="1"/>
      <c r="I1214" s="1"/>
      <c r="J1214" s="1" t="n">
        <v>1611.9</v>
      </c>
      <c r="K1214" s="1" t="n">
        <v>1535.5</v>
      </c>
      <c r="L1214" s="33"/>
      <c r="M1214" s="1"/>
      <c r="N1214" s="1"/>
      <c r="O1214" s="1"/>
      <c r="P1214" s="1"/>
      <c r="Q1214" s="1"/>
      <c r="R1214" s="1"/>
      <c r="S1214" s="1"/>
      <c r="T1214" s="1"/>
      <c r="U1214" s="1"/>
      <c r="V1214" s="1" t="n">
        <v>1611.9</v>
      </c>
      <c r="W1214" s="1" t="n">
        <v>1535.5</v>
      </c>
    </row>
    <row r="1215" customFormat="false" ht="15" hidden="false" customHeight="false" outlineLevel="0" collapsed="false">
      <c r="A1215" s="1" t="n">
        <v>1214</v>
      </c>
      <c r="B1215" s="31" t="s">
        <v>2043</v>
      </c>
      <c r="C1215" s="1" t="s">
        <v>33</v>
      </c>
      <c r="D1215" s="1" t="s">
        <v>171</v>
      </c>
      <c r="E1215" s="1" t="s">
        <v>158</v>
      </c>
      <c r="F1215" s="1"/>
      <c r="G1215" s="1"/>
      <c r="H1215" s="1"/>
      <c r="I1215" s="1"/>
      <c r="J1215" s="1" t="n">
        <v>1583.2</v>
      </c>
      <c r="K1215" s="1" t="n">
        <v>1581.6</v>
      </c>
      <c r="L1215" s="33"/>
      <c r="M1215" s="1"/>
      <c r="N1215" s="1"/>
      <c r="O1215" s="1"/>
      <c r="P1215" s="1"/>
      <c r="Q1215" s="1"/>
      <c r="R1215" s="1"/>
      <c r="S1215" s="1"/>
      <c r="T1215" s="1"/>
      <c r="U1215" s="1"/>
      <c r="V1215" s="1" t="n">
        <v>1583.2</v>
      </c>
      <c r="W1215" s="1" t="n">
        <v>1581.6</v>
      </c>
    </row>
    <row r="1216" customFormat="false" ht="15" hidden="false" customHeight="false" outlineLevel="0" collapsed="false">
      <c r="A1216" s="1" t="n">
        <v>1215</v>
      </c>
      <c r="B1216" s="31" t="s">
        <v>2043</v>
      </c>
      <c r="C1216" s="1" t="s">
        <v>30</v>
      </c>
      <c r="D1216" s="1" t="s">
        <v>173</v>
      </c>
      <c r="E1216" s="1" t="s">
        <v>166</v>
      </c>
      <c r="F1216" s="1"/>
      <c r="G1216" s="1"/>
      <c r="H1216" s="1"/>
      <c r="I1216" s="1"/>
      <c r="J1216" s="1" t="n">
        <v>1515.9</v>
      </c>
      <c r="K1216" s="1" t="n">
        <v>1508.7</v>
      </c>
      <c r="L1216" s="33"/>
      <c r="M1216" s="1"/>
      <c r="N1216" s="1"/>
      <c r="O1216" s="1"/>
      <c r="P1216" s="1"/>
      <c r="Q1216" s="1"/>
      <c r="R1216" s="1"/>
      <c r="S1216" s="1"/>
      <c r="T1216" s="1"/>
      <c r="U1216" s="1"/>
      <c r="V1216" s="1" t="n">
        <v>1515.9</v>
      </c>
      <c r="W1216" s="1" t="n">
        <v>1508.7</v>
      </c>
    </row>
    <row r="1217" customFormat="false" ht="15" hidden="false" customHeight="false" outlineLevel="0" collapsed="false">
      <c r="A1217" s="1" t="n">
        <v>1216</v>
      </c>
      <c r="B1217" s="31" t="s">
        <v>2043</v>
      </c>
      <c r="C1217" s="1" t="s">
        <v>30</v>
      </c>
      <c r="D1217" s="1" t="s">
        <v>16</v>
      </c>
      <c r="E1217" s="1" t="s">
        <v>181</v>
      </c>
      <c r="F1217" s="1"/>
      <c r="G1217" s="1"/>
      <c r="H1217" s="1"/>
      <c r="I1217" s="1"/>
      <c r="J1217" s="1" t="n">
        <v>1837.9</v>
      </c>
      <c r="K1217" s="1" t="n">
        <v>1718.3</v>
      </c>
      <c r="L1217" s="33"/>
      <c r="M1217" s="1"/>
      <c r="N1217" s="1"/>
      <c r="O1217" s="1"/>
      <c r="P1217" s="1"/>
      <c r="Q1217" s="1"/>
      <c r="R1217" s="1"/>
      <c r="S1217" s="1"/>
      <c r="T1217" s="1"/>
      <c r="U1217" s="1"/>
      <c r="V1217" s="1" t="n">
        <v>1837.9</v>
      </c>
      <c r="W1217" s="1" t="n">
        <v>1718.3</v>
      </c>
    </row>
    <row r="1218" customFormat="false" ht="15" hidden="false" customHeight="false" outlineLevel="0" collapsed="false">
      <c r="A1218" s="1" t="n">
        <v>1217</v>
      </c>
      <c r="B1218" s="31" t="s">
        <v>2043</v>
      </c>
      <c r="C1218" s="1" t="s">
        <v>30</v>
      </c>
      <c r="D1218" s="1" t="s">
        <v>167</v>
      </c>
      <c r="E1218" s="1" t="s">
        <v>114</v>
      </c>
      <c r="F1218" s="1"/>
      <c r="G1218" s="1"/>
      <c r="H1218" s="1"/>
      <c r="I1218" s="1"/>
      <c r="J1218" s="1" t="n">
        <v>1556.6</v>
      </c>
      <c r="K1218" s="1" t="n">
        <v>1656.7</v>
      </c>
      <c r="L1218" s="33"/>
      <c r="M1218" s="1"/>
      <c r="N1218" s="1"/>
      <c r="O1218" s="1"/>
      <c r="P1218" s="1"/>
      <c r="Q1218" s="1"/>
      <c r="R1218" s="1"/>
      <c r="S1218" s="1"/>
      <c r="T1218" s="1"/>
      <c r="U1218" s="1"/>
      <c r="V1218" s="1" t="n">
        <v>1556.6</v>
      </c>
      <c r="W1218" s="1" t="n">
        <v>1656.7</v>
      </c>
    </row>
    <row r="1219" customFormat="false" ht="15" hidden="false" customHeight="false" outlineLevel="0" collapsed="false">
      <c r="A1219" s="1" t="n">
        <v>1218</v>
      </c>
      <c r="B1219" s="31" t="s">
        <v>2043</v>
      </c>
      <c r="C1219" s="1" t="s">
        <v>31</v>
      </c>
      <c r="D1219" s="1" t="s">
        <v>213</v>
      </c>
      <c r="E1219" s="1" t="s">
        <v>164</v>
      </c>
      <c r="F1219" s="1"/>
      <c r="G1219" s="1"/>
      <c r="H1219" s="1"/>
      <c r="I1219" s="1"/>
      <c r="J1219" s="1" t="n">
        <v>1404</v>
      </c>
      <c r="K1219" s="1" t="n">
        <v>1618.5</v>
      </c>
      <c r="L1219" s="33"/>
      <c r="M1219" s="1"/>
      <c r="N1219" s="1"/>
      <c r="O1219" s="1"/>
      <c r="P1219" s="1"/>
      <c r="Q1219" s="1"/>
      <c r="R1219" s="1"/>
      <c r="S1219" s="1"/>
      <c r="T1219" s="1"/>
      <c r="U1219" s="1"/>
      <c r="V1219" s="1" t="n">
        <v>1404</v>
      </c>
      <c r="W1219" s="1" t="n">
        <v>1618.5</v>
      </c>
    </row>
    <row r="1220" customFormat="false" ht="15" hidden="false" customHeight="false" outlineLevel="0" collapsed="false">
      <c r="A1220" s="1" t="n">
        <v>1219</v>
      </c>
      <c r="B1220" s="31" t="s">
        <v>2043</v>
      </c>
      <c r="C1220" s="1" t="s">
        <v>30</v>
      </c>
      <c r="D1220" s="1" t="s">
        <v>203</v>
      </c>
      <c r="E1220" s="1" t="s">
        <v>119</v>
      </c>
      <c r="F1220" s="1"/>
      <c r="G1220" s="1"/>
      <c r="H1220" s="1"/>
      <c r="I1220" s="1"/>
      <c r="J1220" s="1" t="n">
        <v>1451.4</v>
      </c>
      <c r="K1220" s="1" t="n">
        <v>1552.4</v>
      </c>
      <c r="L1220" s="33"/>
      <c r="M1220" s="1"/>
      <c r="N1220" s="1"/>
      <c r="O1220" s="1"/>
      <c r="P1220" s="1"/>
      <c r="Q1220" s="1"/>
      <c r="R1220" s="1"/>
      <c r="S1220" s="1"/>
      <c r="T1220" s="1"/>
      <c r="U1220" s="1"/>
      <c r="V1220" s="1" t="n">
        <v>1451.4</v>
      </c>
      <c r="W1220" s="1" t="n">
        <v>1552.4</v>
      </c>
    </row>
    <row r="1221" customFormat="false" ht="15" hidden="false" customHeight="false" outlineLevel="0" collapsed="false">
      <c r="A1221" s="1" t="n">
        <v>1220</v>
      </c>
      <c r="B1221" s="31" t="s">
        <v>2043</v>
      </c>
      <c r="C1221" s="1" t="s">
        <v>30</v>
      </c>
      <c r="D1221" s="1" t="s">
        <v>117</v>
      </c>
      <c r="E1221" s="1" t="s">
        <v>118</v>
      </c>
      <c r="F1221" s="1"/>
      <c r="G1221" s="1"/>
      <c r="H1221" s="1"/>
      <c r="I1221" s="1"/>
      <c r="J1221" s="1" t="n">
        <v>1475.5</v>
      </c>
      <c r="K1221" s="1" t="n">
        <v>1559.9</v>
      </c>
      <c r="L1221" s="33"/>
      <c r="M1221" s="1"/>
      <c r="N1221" s="1"/>
      <c r="O1221" s="1"/>
      <c r="P1221" s="1"/>
      <c r="Q1221" s="1"/>
      <c r="R1221" s="1"/>
      <c r="S1221" s="1"/>
      <c r="T1221" s="1"/>
      <c r="U1221" s="1"/>
      <c r="V1221" s="1" t="n">
        <v>1475.5</v>
      </c>
      <c r="W1221" s="1" t="n">
        <v>1559.9</v>
      </c>
    </row>
    <row r="1222" customFormat="false" ht="15" hidden="false" customHeight="false" outlineLevel="0" collapsed="false">
      <c r="A1222" s="1" t="n">
        <v>1221</v>
      </c>
      <c r="B1222" s="31" t="s">
        <v>2043</v>
      </c>
      <c r="C1222" s="1" t="s">
        <v>30</v>
      </c>
      <c r="D1222" s="1" t="s">
        <v>208</v>
      </c>
      <c r="E1222" s="1" t="s">
        <v>176</v>
      </c>
      <c r="F1222" s="1"/>
      <c r="G1222" s="1"/>
      <c r="H1222" s="1"/>
      <c r="I1222" s="1"/>
      <c r="J1222" s="1" t="n">
        <v>1474.1</v>
      </c>
      <c r="K1222" s="1" t="n">
        <v>1594</v>
      </c>
      <c r="L1222" s="33"/>
      <c r="M1222" s="1"/>
      <c r="N1222" s="1"/>
      <c r="O1222" s="1"/>
      <c r="P1222" s="1"/>
      <c r="Q1222" s="1"/>
      <c r="R1222" s="1"/>
      <c r="S1222" s="1"/>
      <c r="T1222" s="1"/>
      <c r="U1222" s="1"/>
      <c r="V1222" s="1" t="n">
        <v>1474.1</v>
      </c>
      <c r="W1222" s="1" t="n">
        <v>1594</v>
      </c>
    </row>
    <row r="1223" customFormat="false" ht="15" hidden="false" customHeight="false" outlineLevel="0" collapsed="false">
      <c r="A1223" s="1" t="n">
        <v>1222</v>
      </c>
      <c r="B1223" s="31" t="s">
        <v>2043</v>
      </c>
      <c r="C1223" s="1" t="s">
        <v>30</v>
      </c>
      <c r="D1223" s="1" t="s">
        <v>116</v>
      </c>
      <c r="E1223" s="1" t="s">
        <v>124</v>
      </c>
      <c r="F1223" s="1"/>
      <c r="G1223" s="1"/>
      <c r="H1223" s="1"/>
      <c r="I1223" s="1"/>
      <c r="J1223" s="1" t="n">
        <v>1642.8</v>
      </c>
      <c r="K1223" s="1" t="n">
        <v>1555.1</v>
      </c>
      <c r="L1223" s="33"/>
      <c r="M1223" s="1"/>
      <c r="N1223" s="1"/>
      <c r="O1223" s="1"/>
      <c r="P1223" s="1"/>
      <c r="Q1223" s="1"/>
      <c r="R1223" s="1"/>
      <c r="S1223" s="1"/>
      <c r="T1223" s="1"/>
      <c r="U1223" s="1"/>
      <c r="V1223" s="1" t="n">
        <v>1642.8</v>
      </c>
      <c r="W1223" s="1" t="n">
        <v>1555.1</v>
      </c>
    </row>
    <row r="1224" customFormat="false" ht="15" hidden="false" customHeight="false" outlineLevel="0" collapsed="false">
      <c r="A1224" s="1" t="n">
        <v>1223</v>
      </c>
      <c r="B1224" s="31" t="s">
        <v>2043</v>
      </c>
      <c r="C1224" s="1" t="s">
        <v>30</v>
      </c>
      <c r="D1224" s="1" t="s">
        <v>18</v>
      </c>
      <c r="E1224" s="1" t="s">
        <v>115</v>
      </c>
      <c r="F1224" s="1"/>
      <c r="G1224" s="1"/>
      <c r="H1224" s="1"/>
      <c r="I1224" s="1"/>
      <c r="J1224" s="1" t="n">
        <v>1781.5</v>
      </c>
      <c r="K1224" s="1" t="n">
        <v>1550.5</v>
      </c>
      <c r="L1224" s="33"/>
      <c r="M1224" s="1"/>
      <c r="N1224" s="1"/>
      <c r="O1224" s="1"/>
      <c r="P1224" s="1"/>
      <c r="Q1224" s="1"/>
      <c r="R1224" s="1"/>
      <c r="S1224" s="1"/>
      <c r="T1224" s="1"/>
      <c r="U1224" s="1"/>
      <c r="V1224" s="1" t="n">
        <v>1781.5</v>
      </c>
      <c r="W1224" s="1" t="n">
        <v>1550.5</v>
      </c>
    </row>
    <row r="1225" customFormat="false" ht="15" hidden="false" customHeight="false" outlineLevel="0" collapsed="false">
      <c r="A1225" s="1" t="n">
        <v>1224</v>
      </c>
      <c r="B1225" s="31" t="s">
        <v>2043</v>
      </c>
      <c r="C1225" s="1" t="s">
        <v>30</v>
      </c>
      <c r="D1225" s="1" t="s">
        <v>200</v>
      </c>
      <c r="E1225" s="1" t="s">
        <v>182</v>
      </c>
      <c r="F1225" s="1"/>
      <c r="G1225" s="1"/>
      <c r="H1225" s="1"/>
      <c r="I1225" s="1"/>
      <c r="J1225" s="1" t="n">
        <v>1421.9</v>
      </c>
      <c r="K1225" s="1" t="n">
        <v>1723.7</v>
      </c>
      <c r="L1225" s="33"/>
      <c r="M1225" s="1"/>
      <c r="N1225" s="1"/>
      <c r="O1225" s="1"/>
      <c r="P1225" s="1"/>
      <c r="Q1225" s="1"/>
      <c r="R1225" s="1"/>
      <c r="S1225" s="1"/>
      <c r="T1225" s="1"/>
      <c r="U1225" s="1"/>
      <c r="V1225" s="1" t="n">
        <v>1421.9</v>
      </c>
      <c r="W1225" s="1" t="n">
        <v>1723.7</v>
      </c>
    </row>
    <row r="1226" customFormat="false" ht="15" hidden="false" customHeight="false" outlineLevel="0" collapsed="false">
      <c r="A1226" s="1" t="n">
        <v>1225</v>
      </c>
      <c r="B1226" s="31" t="s">
        <v>2043</v>
      </c>
      <c r="C1226" s="1" t="s">
        <v>33</v>
      </c>
      <c r="D1226" s="1" t="s">
        <v>120</v>
      </c>
      <c r="E1226" s="1" t="s">
        <v>17</v>
      </c>
      <c r="F1226" s="1"/>
      <c r="G1226" s="1"/>
      <c r="H1226" s="1"/>
      <c r="I1226" s="1"/>
      <c r="J1226" s="1" t="n">
        <v>1527.4</v>
      </c>
      <c r="K1226" s="1" t="n">
        <v>1804.8</v>
      </c>
      <c r="L1226" s="33"/>
      <c r="M1226" s="1"/>
      <c r="N1226" s="1"/>
      <c r="O1226" s="1"/>
      <c r="P1226" s="1"/>
      <c r="Q1226" s="1"/>
      <c r="R1226" s="1"/>
      <c r="S1226" s="1"/>
      <c r="T1226" s="1"/>
      <c r="U1226" s="1"/>
      <c r="V1226" s="1" t="n">
        <v>1527.4</v>
      </c>
      <c r="W1226" s="1" t="n">
        <v>1804.8</v>
      </c>
    </row>
    <row r="1227" customFormat="false" ht="15" hidden="false" customHeight="false" outlineLevel="0" collapsed="false">
      <c r="A1227" s="1" t="n">
        <v>1226</v>
      </c>
      <c r="B1227" s="31" t="s">
        <v>2043</v>
      </c>
      <c r="C1227" s="1" t="s">
        <v>33</v>
      </c>
      <c r="D1227" s="1" t="s">
        <v>144</v>
      </c>
      <c r="E1227" s="1" t="s">
        <v>159</v>
      </c>
      <c r="F1227" s="1"/>
      <c r="G1227" s="1"/>
      <c r="H1227" s="1"/>
      <c r="I1227" s="1"/>
      <c r="J1227" s="1" t="n">
        <v>1642</v>
      </c>
      <c r="K1227" s="1" t="n">
        <v>1534.8</v>
      </c>
      <c r="L1227" s="33"/>
      <c r="M1227" s="1"/>
      <c r="N1227" s="1"/>
      <c r="O1227" s="1"/>
      <c r="P1227" s="1"/>
      <c r="Q1227" s="1"/>
      <c r="R1227" s="1"/>
      <c r="S1227" s="1"/>
      <c r="T1227" s="1"/>
      <c r="U1227" s="1"/>
      <c r="V1227" s="1" t="n">
        <v>1642</v>
      </c>
      <c r="W1227" s="1" t="n">
        <v>1534.8</v>
      </c>
    </row>
    <row r="1228" customFormat="false" ht="15" hidden="false" customHeight="false" outlineLevel="0" collapsed="false">
      <c r="A1228" s="1" t="n">
        <v>1227</v>
      </c>
      <c r="B1228" s="31" t="s">
        <v>2043</v>
      </c>
      <c r="C1228" s="1" t="s">
        <v>33</v>
      </c>
      <c r="D1228" s="1" t="s">
        <v>205</v>
      </c>
      <c r="E1228" s="1" t="s">
        <v>154</v>
      </c>
      <c r="F1228" s="1"/>
      <c r="G1228" s="1"/>
      <c r="H1228" s="1"/>
      <c r="I1228" s="1"/>
      <c r="J1228" s="1" t="n">
        <v>1457.7</v>
      </c>
      <c r="K1228" s="1" t="n">
        <v>1562.2</v>
      </c>
      <c r="L1228" s="33"/>
      <c r="M1228" s="1"/>
      <c r="N1228" s="1"/>
      <c r="O1228" s="1"/>
      <c r="P1228" s="1"/>
      <c r="Q1228" s="1"/>
      <c r="R1228" s="1"/>
      <c r="S1228" s="1"/>
      <c r="T1228" s="1"/>
      <c r="U1228" s="1"/>
      <c r="V1228" s="1" t="n">
        <v>1457.7</v>
      </c>
      <c r="W1228" s="1" t="n">
        <v>1562.2</v>
      </c>
    </row>
    <row r="1229" customFormat="false" ht="15" hidden="false" customHeight="false" outlineLevel="0" collapsed="false">
      <c r="A1229" s="1" t="n">
        <v>1228</v>
      </c>
      <c r="B1229" s="31" t="s">
        <v>2043</v>
      </c>
      <c r="C1229" s="1" t="s">
        <v>30</v>
      </c>
      <c r="D1229" s="1" t="s">
        <v>151</v>
      </c>
      <c r="E1229" s="1" t="s">
        <v>141</v>
      </c>
      <c r="F1229" s="1"/>
      <c r="G1229" s="1"/>
      <c r="H1229" s="1"/>
      <c r="I1229" s="1"/>
      <c r="J1229" s="1" t="n">
        <v>1569.6</v>
      </c>
      <c r="K1229" s="1" t="n">
        <v>1599.7</v>
      </c>
      <c r="L1229" s="33"/>
      <c r="M1229" s="1"/>
      <c r="N1229" s="1"/>
      <c r="O1229" s="1"/>
      <c r="P1229" s="1"/>
      <c r="Q1229" s="1"/>
      <c r="R1229" s="1"/>
      <c r="S1229" s="1"/>
      <c r="T1229" s="1"/>
      <c r="U1229" s="1"/>
      <c r="V1229" s="1" t="n">
        <v>1569.6</v>
      </c>
      <c r="W1229" s="1" t="n">
        <v>1599.7</v>
      </c>
    </row>
    <row r="1230" customFormat="false" ht="15" hidden="false" customHeight="false" outlineLevel="0" collapsed="false">
      <c r="A1230" s="1" t="n">
        <v>1229</v>
      </c>
      <c r="B1230" s="31" t="s">
        <v>2043</v>
      </c>
      <c r="C1230" s="1" t="s">
        <v>33</v>
      </c>
      <c r="D1230" s="1" t="s">
        <v>135</v>
      </c>
      <c r="E1230" s="1" t="s">
        <v>172</v>
      </c>
      <c r="F1230" s="1"/>
      <c r="G1230" s="1"/>
      <c r="H1230" s="1"/>
      <c r="I1230" s="1"/>
      <c r="J1230" s="1" t="n">
        <v>1708.2</v>
      </c>
      <c r="K1230" s="1" t="n">
        <v>1687.2</v>
      </c>
      <c r="L1230" s="33"/>
      <c r="M1230" s="1"/>
      <c r="N1230" s="1"/>
      <c r="O1230" s="1"/>
      <c r="P1230" s="1"/>
      <c r="Q1230" s="1"/>
      <c r="R1230" s="1"/>
      <c r="S1230" s="1"/>
      <c r="T1230" s="1"/>
      <c r="U1230" s="1"/>
      <c r="V1230" s="1" t="n">
        <v>1708.2</v>
      </c>
      <c r="W1230" s="1" t="n">
        <v>1687.2</v>
      </c>
    </row>
    <row r="1231" customFormat="false" ht="15" hidden="false" customHeight="false" outlineLevel="0" collapsed="false">
      <c r="A1231" s="1" t="n">
        <v>1230</v>
      </c>
      <c r="B1231" s="31" t="s">
        <v>2043</v>
      </c>
      <c r="C1231" s="1" t="s">
        <v>33</v>
      </c>
      <c r="D1231" s="1" t="s">
        <v>149</v>
      </c>
      <c r="E1231" s="1" t="s">
        <v>156</v>
      </c>
      <c r="F1231" s="1"/>
      <c r="G1231" s="1"/>
      <c r="H1231" s="1"/>
      <c r="I1231" s="1"/>
      <c r="J1231" s="1" t="n">
        <v>1642.4</v>
      </c>
      <c r="K1231" s="1" t="n">
        <v>1506.9</v>
      </c>
      <c r="L1231" s="33"/>
      <c r="M1231" s="1"/>
      <c r="N1231" s="1"/>
      <c r="O1231" s="1"/>
      <c r="P1231" s="1"/>
      <c r="Q1231" s="1"/>
      <c r="R1231" s="1"/>
      <c r="S1231" s="1"/>
      <c r="T1231" s="1"/>
      <c r="U1231" s="1"/>
      <c r="V1231" s="1" t="n">
        <v>1642.4</v>
      </c>
      <c r="W1231" s="1" t="n">
        <v>1506.9</v>
      </c>
    </row>
    <row r="1232" customFormat="false" ht="15" hidden="false" customHeight="false" outlineLevel="0" collapsed="false">
      <c r="A1232" s="1" t="n">
        <v>1231</v>
      </c>
      <c r="B1232" s="31" t="s">
        <v>2043</v>
      </c>
      <c r="C1232" s="1" t="s">
        <v>33</v>
      </c>
      <c r="D1232" s="1" t="s">
        <v>204</v>
      </c>
      <c r="E1232" s="1" t="s">
        <v>134</v>
      </c>
      <c r="F1232" s="1"/>
      <c r="G1232" s="1"/>
      <c r="H1232" s="1"/>
      <c r="I1232" s="1"/>
      <c r="J1232" s="1" t="n">
        <v>1387.4</v>
      </c>
      <c r="K1232" s="1" t="n">
        <v>1588.1</v>
      </c>
      <c r="L1232" s="33"/>
      <c r="M1232" s="1"/>
      <c r="N1232" s="1"/>
      <c r="O1232" s="1"/>
      <c r="P1232" s="1"/>
      <c r="Q1232" s="1"/>
      <c r="R1232" s="1"/>
      <c r="S1232" s="1"/>
      <c r="T1232" s="1"/>
      <c r="U1232" s="1"/>
      <c r="V1232" s="1" t="n">
        <v>1387.4</v>
      </c>
      <c r="W1232" s="1" t="n">
        <v>1588.1</v>
      </c>
    </row>
    <row r="1233" customFormat="false" ht="15" hidden="false" customHeight="false" outlineLevel="0" collapsed="false">
      <c r="A1233" s="1" t="n">
        <v>1232</v>
      </c>
      <c r="B1233" s="31" t="s">
        <v>2043</v>
      </c>
      <c r="C1233" s="1" t="s">
        <v>33</v>
      </c>
      <c r="D1233" s="1" t="s">
        <v>206</v>
      </c>
      <c r="E1233" s="1" t="s">
        <v>155</v>
      </c>
      <c r="F1233" s="1"/>
      <c r="G1233" s="1"/>
      <c r="H1233" s="1"/>
      <c r="I1233" s="1"/>
      <c r="J1233" s="1" t="n">
        <v>1456.1</v>
      </c>
      <c r="K1233" s="1" t="n">
        <v>1625</v>
      </c>
      <c r="L1233" s="33"/>
      <c r="M1233" s="1"/>
      <c r="N1233" s="1"/>
      <c r="O1233" s="1"/>
      <c r="P1233" s="1"/>
      <c r="Q1233" s="1"/>
      <c r="R1233" s="1"/>
      <c r="S1233" s="1"/>
      <c r="T1233" s="1"/>
      <c r="U1233" s="1"/>
      <c r="V1233" s="1" t="n">
        <v>1456.1</v>
      </c>
      <c r="W1233" s="1" t="n">
        <v>1625</v>
      </c>
    </row>
    <row r="1234" customFormat="false" ht="15" hidden="false" customHeight="false" outlineLevel="0" collapsed="false">
      <c r="A1234" s="1" t="n">
        <v>1233</v>
      </c>
      <c r="B1234" s="31" t="s">
        <v>2043</v>
      </c>
      <c r="C1234" s="1" t="s">
        <v>33</v>
      </c>
      <c r="D1234" s="1" t="s">
        <v>161</v>
      </c>
      <c r="E1234" s="1" t="s">
        <v>157</v>
      </c>
      <c r="F1234" s="1"/>
      <c r="G1234" s="1"/>
      <c r="H1234" s="1"/>
      <c r="I1234" s="1"/>
      <c r="J1234" s="1" t="n">
        <v>1653.6</v>
      </c>
      <c r="K1234" s="1" t="n">
        <v>1662.1</v>
      </c>
      <c r="L1234" s="33"/>
      <c r="M1234" s="1"/>
      <c r="N1234" s="1"/>
      <c r="O1234" s="1"/>
      <c r="P1234" s="1"/>
      <c r="Q1234" s="1"/>
      <c r="R1234" s="1"/>
      <c r="S1234" s="1"/>
      <c r="T1234" s="1"/>
      <c r="U1234" s="1"/>
      <c r="V1234" s="1" t="n">
        <v>1653.6</v>
      </c>
      <c r="W1234" s="1" t="n">
        <v>1662.1</v>
      </c>
    </row>
    <row r="1235" customFormat="false" ht="15" hidden="false" customHeight="false" outlineLevel="0" collapsed="false">
      <c r="A1235" s="1" t="n">
        <v>1234</v>
      </c>
      <c r="B1235" s="31" t="s">
        <v>2043</v>
      </c>
      <c r="C1235" s="1" t="s">
        <v>31</v>
      </c>
      <c r="D1235" s="1" t="s">
        <v>20</v>
      </c>
      <c r="E1235" s="1" t="s">
        <v>177</v>
      </c>
      <c r="F1235" s="1"/>
      <c r="G1235" s="1"/>
      <c r="H1235" s="1"/>
      <c r="I1235" s="1"/>
      <c r="J1235" s="1" t="n">
        <v>1733.7</v>
      </c>
      <c r="K1235" s="1" t="n">
        <v>1695</v>
      </c>
      <c r="L1235" s="33"/>
      <c r="M1235" s="1"/>
      <c r="N1235" s="1"/>
      <c r="O1235" s="1"/>
      <c r="P1235" s="1"/>
      <c r="Q1235" s="1"/>
      <c r="R1235" s="1"/>
      <c r="S1235" s="1"/>
      <c r="T1235" s="1"/>
      <c r="U1235" s="1"/>
      <c r="V1235" s="1" t="n">
        <v>1733.7</v>
      </c>
      <c r="W1235" s="1" t="n">
        <v>1695</v>
      </c>
    </row>
    <row r="1236" customFormat="false" ht="15" hidden="false" customHeight="false" outlineLevel="0" collapsed="false">
      <c r="A1236" s="1" t="n">
        <v>1235</v>
      </c>
      <c r="B1236" s="31" t="s">
        <v>2043</v>
      </c>
      <c r="C1236" s="1" t="s">
        <v>31</v>
      </c>
      <c r="D1236" s="1" t="s">
        <v>139</v>
      </c>
      <c r="E1236" s="1" t="s">
        <v>168</v>
      </c>
      <c r="F1236" s="1"/>
      <c r="G1236" s="1"/>
      <c r="H1236" s="1"/>
      <c r="I1236" s="1"/>
      <c r="J1236" s="1" t="n">
        <v>1514.3</v>
      </c>
      <c r="K1236" s="1" t="n">
        <v>1534.8</v>
      </c>
      <c r="L1236" s="33"/>
      <c r="M1236" s="1"/>
      <c r="N1236" s="1"/>
      <c r="O1236" s="1"/>
      <c r="P1236" s="1"/>
      <c r="Q1236" s="1"/>
      <c r="R1236" s="1"/>
      <c r="S1236" s="1"/>
      <c r="T1236" s="1"/>
      <c r="U1236" s="1"/>
      <c r="V1236" s="1" t="n">
        <v>1514.3</v>
      </c>
      <c r="W1236" s="1" t="n">
        <v>1534.8</v>
      </c>
    </row>
    <row r="1237" customFormat="false" ht="15" hidden="false" customHeight="false" outlineLevel="0" collapsed="false">
      <c r="A1237" s="1" t="n">
        <v>1236</v>
      </c>
      <c r="B1237" s="31" t="s">
        <v>2043</v>
      </c>
      <c r="C1237" s="1" t="s">
        <v>31</v>
      </c>
      <c r="D1237" s="1" t="s">
        <v>178</v>
      </c>
      <c r="E1237" s="1" t="s">
        <v>174</v>
      </c>
      <c r="F1237" s="1"/>
      <c r="G1237" s="1"/>
      <c r="H1237" s="1"/>
      <c r="I1237" s="1"/>
      <c r="J1237" s="1" t="n">
        <v>1630.5</v>
      </c>
      <c r="K1237" s="1" t="n">
        <v>1501.9</v>
      </c>
      <c r="L1237" s="33"/>
      <c r="M1237" s="1"/>
      <c r="N1237" s="1"/>
      <c r="O1237" s="1"/>
      <c r="P1237" s="1"/>
      <c r="Q1237" s="1"/>
      <c r="R1237" s="1"/>
      <c r="S1237" s="1"/>
      <c r="T1237" s="1"/>
      <c r="U1237" s="1"/>
      <c r="V1237" s="1" t="n">
        <v>1630.5</v>
      </c>
      <c r="W1237" s="1" t="n">
        <v>1501.9</v>
      </c>
    </row>
    <row r="1238" customFormat="false" ht="15" hidden="false" customHeight="false" outlineLevel="0" collapsed="false">
      <c r="A1238" s="1" t="n">
        <v>1237</v>
      </c>
      <c r="B1238" s="31" t="s">
        <v>2043</v>
      </c>
      <c r="C1238" s="1" t="s">
        <v>31</v>
      </c>
      <c r="D1238" s="1" t="s">
        <v>210</v>
      </c>
      <c r="E1238" s="1" t="s">
        <v>145</v>
      </c>
      <c r="F1238" s="1"/>
      <c r="G1238" s="1"/>
      <c r="H1238" s="1"/>
      <c r="I1238" s="1"/>
      <c r="J1238" s="1" t="n">
        <v>1452.9</v>
      </c>
      <c r="K1238" s="1" t="n">
        <v>1691.6</v>
      </c>
      <c r="L1238" s="33"/>
      <c r="M1238" s="1"/>
      <c r="N1238" s="1"/>
      <c r="O1238" s="1"/>
      <c r="P1238" s="1"/>
      <c r="Q1238" s="1"/>
      <c r="R1238" s="1"/>
      <c r="S1238" s="1"/>
      <c r="T1238" s="1"/>
      <c r="U1238" s="1"/>
      <c r="V1238" s="1" t="n">
        <v>1452.9</v>
      </c>
      <c r="W1238" s="1" t="n">
        <v>1691.6</v>
      </c>
    </row>
    <row r="1239" customFormat="false" ht="15" hidden="false" customHeight="false" outlineLevel="0" collapsed="false">
      <c r="A1239" s="1" t="n">
        <v>1238</v>
      </c>
      <c r="B1239" s="31" t="s">
        <v>2043</v>
      </c>
      <c r="C1239" s="1" t="s">
        <v>31</v>
      </c>
      <c r="D1239" s="1" t="s">
        <v>163</v>
      </c>
      <c r="E1239" s="1" t="s">
        <v>22</v>
      </c>
      <c r="F1239" s="1"/>
      <c r="G1239" s="1"/>
      <c r="H1239" s="1"/>
      <c r="I1239" s="1"/>
      <c r="J1239" s="1" t="n">
        <v>1477.1</v>
      </c>
      <c r="K1239" s="1" t="n">
        <v>1733.4</v>
      </c>
      <c r="L1239" s="33"/>
      <c r="M1239" s="1"/>
      <c r="N1239" s="1"/>
      <c r="O1239" s="1"/>
      <c r="P1239" s="1"/>
      <c r="Q1239" s="1"/>
      <c r="R1239" s="1"/>
      <c r="S1239" s="1"/>
      <c r="T1239" s="1"/>
      <c r="U1239" s="1"/>
      <c r="V1239" s="1" t="n">
        <v>1477.1</v>
      </c>
      <c r="W1239" s="1" t="n">
        <v>1733.4</v>
      </c>
    </row>
    <row r="1240" customFormat="false" ht="15" hidden="false" customHeight="false" outlineLevel="0" collapsed="false">
      <c r="A1240" s="1" t="n">
        <v>1239</v>
      </c>
      <c r="B1240" s="31" t="s">
        <v>2043</v>
      </c>
      <c r="C1240" s="1" t="s">
        <v>31</v>
      </c>
      <c r="D1240" s="1" t="s">
        <v>19</v>
      </c>
      <c r="E1240" s="1" t="s">
        <v>136</v>
      </c>
      <c r="F1240" s="1"/>
      <c r="G1240" s="1"/>
      <c r="H1240" s="1"/>
      <c r="I1240" s="1"/>
      <c r="J1240" s="1" t="n">
        <v>1733.9</v>
      </c>
      <c r="K1240" s="1" t="n">
        <v>1522.3</v>
      </c>
      <c r="L1240" s="33"/>
      <c r="M1240" s="1"/>
      <c r="N1240" s="1"/>
      <c r="O1240" s="1"/>
      <c r="P1240" s="1"/>
      <c r="Q1240" s="1"/>
      <c r="R1240" s="1"/>
      <c r="S1240" s="1"/>
      <c r="T1240" s="1"/>
      <c r="U1240" s="1"/>
      <c r="V1240" s="1" t="n">
        <v>1733.9</v>
      </c>
      <c r="W1240" s="1" t="n">
        <v>1522.3</v>
      </c>
    </row>
    <row r="1241" customFormat="false" ht="15" hidden="false" customHeight="false" outlineLevel="0" collapsed="false">
      <c r="A1241" s="1" t="n">
        <v>1240</v>
      </c>
      <c r="B1241" s="31" t="s">
        <v>2043</v>
      </c>
      <c r="C1241" s="1" t="s">
        <v>31</v>
      </c>
      <c r="D1241" s="1" t="s">
        <v>165</v>
      </c>
      <c r="E1241" s="1" t="s">
        <v>140</v>
      </c>
      <c r="F1241" s="1"/>
      <c r="G1241" s="1"/>
      <c r="H1241" s="1"/>
      <c r="I1241" s="1"/>
      <c r="J1241" s="1" t="n">
        <v>1515.1</v>
      </c>
      <c r="K1241" s="1" t="n">
        <v>1598.2</v>
      </c>
      <c r="L1241" s="33"/>
      <c r="M1241" s="1"/>
      <c r="N1241" s="1"/>
      <c r="O1241" s="1"/>
      <c r="P1241" s="1"/>
      <c r="Q1241" s="1"/>
      <c r="R1241" s="1"/>
      <c r="S1241" s="1"/>
      <c r="T1241" s="1"/>
      <c r="U1241" s="1"/>
      <c r="V1241" s="1" t="n">
        <v>1515.1</v>
      </c>
      <c r="W1241" s="1" t="n">
        <v>1598.2</v>
      </c>
    </row>
    <row r="1242" customFormat="false" ht="15" hidden="false" customHeight="false" outlineLevel="0" collapsed="false">
      <c r="A1242" s="1" t="n">
        <v>1241</v>
      </c>
      <c r="B1242" s="31" t="s">
        <v>2043</v>
      </c>
      <c r="C1242" s="1" t="s">
        <v>31</v>
      </c>
      <c r="D1242" s="1" t="s">
        <v>146</v>
      </c>
      <c r="E1242" s="1" t="s">
        <v>169</v>
      </c>
      <c r="F1242" s="1"/>
      <c r="G1242" s="1"/>
      <c r="H1242" s="1"/>
      <c r="I1242" s="1"/>
      <c r="J1242" s="1" t="n">
        <v>1548.6</v>
      </c>
      <c r="K1242" s="1" t="n">
        <v>1625.4</v>
      </c>
      <c r="L1242" s="33"/>
      <c r="M1242" s="1"/>
      <c r="N1242" s="1"/>
      <c r="O1242" s="1"/>
      <c r="P1242" s="1"/>
      <c r="Q1242" s="1"/>
      <c r="R1242" s="1"/>
      <c r="S1242" s="1"/>
      <c r="T1242" s="1"/>
      <c r="U1242" s="1"/>
      <c r="V1242" s="1" t="n">
        <v>1548.6</v>
      </c>
      <c r="W1242" s="1" t="n">
        <v>1625.4</v>
      </c>
    </row>
    <row r="1243" customFormat="false" ht="15" hidden="false" customHeight="false" outlineLevel="0" collapsed="false">
      <c r="A1243" s="1" t="n">
        <v>1242</v>
      </c>
      <c r="B1243" s="31" t="s">
        <v>2043</v>
      </c>
      <c r="C1243" s="1" t="s">
        <v>31</v>
      </c>
      <c r="D1243" s="1" t="s">
        <v>209</v>
      </c>
      <c r="E1243" s="1" t="s">
        <v>24</v>
      </c>
      <c r="F1243" s="1"/>
      <c r="G1243" s="1"/>
      <c r="H1243" s="1"/>
      <c r="I1243" s="1"/>
      <c r="J1243" s="1" t="n">
        <v>1462.6</v>
      </c>
      <c r="K1243" s="1" t="n">
        <v>1719.1</v>
      </c>
      <c r="L1243" s="33"/>
      <c r="M1243" s="1"/>
      <c r="N1243" s="1"/>
      <c r="O1243" s="1"/>
      <c r="P1243" s="1"/>
      <c r="Q1243" s="1"/>
      <c r="R1243" s="1"/>
      <c r="S1243" s="1"/>
      <c r="T1243" s="1"/>
      <c r="U1243" s="1"/>
      <c r="V1243" s="1" t="n">
        <v>1462.6</v>
      </c>
      <c r="W1243" s="1" t="n">
        <v>1719.1</v>
      </c>
    </row>
    <row r="1244" customFormat="false" ht="15" hidden="false" customHeight="false" outlineLevel="0" collapsed="false">
      <c r="A1244" s="1" t="n">
        <v>1243</v>
      </c>
      <c r="B1244" s="31" t="s">
        <v>2044</v>
      </c>
      <c r="C1244" s="1" t="s">
        <v>29</v>
      </c>
      <c r="D1244" s="1" t="s">
        <v>138</v>
      </c>
      <c r="E1244" s="1" t="s">
        <v>162</v>
      </c>
      <c r="F1244" s="1"/>
      <c r="G1244" s="1"/>
      <c r="H1244" s="1"/>
      <c r="I1244" s="1"/>
      <c r="J1244" s="1" t="n">
        <v>1645.6</v>
      </c>
      <c r="K1244" s="1" t="n">
        <v>1676.6</v>
      </c>
      <c r="L1244" s="33"/>
      <c r="M1244" s="1"/>
      <c r="N1244" s="1"/>
      <c r="O1244" s="1"/>
      <c r="P1244" s="1"/>
      <c r="Q1244" s="1"/>
      <c r="R1244" s="1"/>
      <c r="S1244" s="1"/>
      <c r="T1244" s="1"/>
      <c r="U1244" s="1"/>
      <c r="V1244" s="1" t="n">
        <v>1645.6</v>
      </c>
      <c r="W1244" s="1" t="n">
        <v>1676.6</v>
      </c>
    </row>
    <row r="1245" customFormat="false" ht="15" hidden="false" customHeight="false" outlineLevel="0" collapsed="false">
      <c r="A1245" s="1" t="n">
        <v>1244</v>
      </c>
      <c r="B1245" s="31" t="s">
        <v>2044</v>
      </c>
      <c r="C1245" s="1" t="s">
        <v>29</v>
      </c>
      <c r="D1245" s="1" t="s">
        <v>131</v>
      </c>
      <c r="E1245" s="1" t="s">
        <v>21</v>
      </c>
      <c r="F1245" s="1"/>
      <c r="G1245" s="1"/>
      <c r="H1245" s="1"/>
      <c r="I1245" s="1"/>
      <c r="J1245" s="1" t="n">
        <v>1518.3</v>
      </c>
      <c r="K1245" s="1" t="n">
        <v>1732.5</v>
      </c>
      <c r="L1245" s="33"/>
      <c r="M1245" s="1"/>
      <c r="N1245" s="1"/>
      <c r="O1245" s="1"/>
      <c r="P1245" s="1"/>
      <c r="Q1245" s="1"/>
      <c r="R1245" s="1"/>
      <c r="S1245" s="1"/>
      <c r="T1245" s="1"/>
      <c r="U1245" s="1"/>
      <c r="V1245" s="1" t="n">
        <v>1518.3</v>
      </c>
      <c r="W1245" s="1" t="n">
        <v>1732.5</v>
      </c>
    </row>
    <row r="1246" customFormat="false" ht="15" hidden="false" customHeight="false" outlineLevel="0" collapsed="false">
      <c r="A1246" s="1" t="n">
        <v>1245</v>
      </c>
      <c r="B1246" s="31" t="s">
        <v>2044</v>
      </c>
      <c r="C1246" s="1" t="s">
        <v>29</v>
      </c>
      <c r="D1246" s="1" t="s">
        <v>127</v>
      </c>
      <c r="E1246" s="1" t="s">
        <v>152</v>
      </c>
      <c r="F1246" s="1"/>
      <c r="G1246" s="1"/>
      <c r="H1246" s="1"/>
      <c r="I1246" s="1"/>
      <c r="J1246" s="1" t="n">
        <v>1653.9</v>
      </c>
      <c r="K1246" s="1" t="n">
        <v>1600.3</v>
      </c>
      <c r="L1246" s="33"/>
      <c r="M1246" s="1"/>
      <c r="N1246" s="1"/>
      <c r="O1246" s="1"/>
      <c r="P1246" s="1"/>
      <c r="Q1246" s="1"/>
      <c r="R1246" s="1"/>
      <c r="S1246" s="1"/>
      <c r="T1246" s="1"/>
      <c r="U1246" s="1"/>
      <c r="V1246" s="1" t="n">
        <v>1653.9</v>
      </c>
      <c r="W1246" s="1" t="n">
        <v>1600.3</v>
      </c>
    </row>
    <row r="1247" customFormat="false" ht="15" hidden="false" customHeight="false" outlineLevel="0" collapsed="false">
      <c r="A1247" s="1" t="n">
        <v>1246</v>
      </c>
      <c r="B1247" s="31" t="s">
        <v>2044</v>
      </c>
      <c r="C1247" s="1" t="s">
        <v>29</v>
      </c>
      <c r="D1247" s="1" t="s">
        <v>180</v>
      </c>
      <c r="E1247" s="1" t="s">
        <v>153</v>
      </c>
      <c r="F1247" s="1"/>
      <c r="G1247" s="1"/>
      <c r="H1247" s="1"/>
      <c r="I1247" s="1"/>
      <c r="J1247" s="1" t="n">
        <v>1594.7</v>
      </c>
      <c r="K1247" s="1" t="n">
        <v>1686.3</v>
      </c>
      <c r="L1247" s="33"/>
      <c r="M1247" s="1"/>
      <c r="N1247" s="1"/>
      <c r="O1247" s="1"/>
      <c r="P1247" s="1"/>
      <c r="Q1247" s="1"/>
      <c r="R1247" s="1"/>
      <c r="S1247" s="1"/>
      <c r="T1247" s="1"/>
      <c r="U1247" s="1"/>
      <c r="V1247" s="1" t="n">
        <v>1594.7</v>
      </c>
      <c r="W1247" s="1" t="n">
        <v>1686.3</v>
      </c>
    </row>
    <row r="1248" customFormat="false" ht="15" hidden="false" customHeight="false" outlineLevel="0" collapsed="false">
      <c r="A1248" s="1" t="n">
        <v>1247</v>
      </c>
      <c r="B1248" s="31" t="s">
        <v>2044</v>
      </c>
      <c r="C1248" s="1" t="s">
        <v>29</v>
      </c>
      <c r="D1248" s="1" t="s">
        <v>129</v>
      </c>
      <c r="E1248" s="1" t="s">
        <v>130</v>
      </c>
      <c r="F1248" s="1"/>
      <c r="G1248" s="1"/>
      <c r="H1248" s="1"/>
      <c r="I1248" s="1"/>
      <c r="J1248" s="1" t="n">
        <v>1663.3</v>
      </c>
      <c r="K1248" s="1" t="n">
        <v>1746.3</v>
      </c>
      <c r="L1248" s="33"/>
      <c r="M1248" s="1"/>
      <c r="N1248" s="1"/>
      <c r="O1248" s="1"/>
      <c r="P1248" s="1"/>
      <c r="Q1248" s="1"/>
      <c r="R1248" s="1"/>
      <c r="S1248" s="1"/>
      <c r="T1248" s="1"/>
      <c r="U1248" s="1"/>
      <c r="V1248" s="1" t="n">
        <v>1663.3</v>
      </c>
      <c r="W1248" s="1" t="n">
        <v>1746.3</v>
      </c>
    </row>
    <row r="1249" customFormat="false" ht="15" hidden="false" customHeight="false" outlineLevel="0" collapsed="false">
      <c r="A1249" s="1" t="n">
        <v>1248</v>
      </c>
      <c r="B1249" s="31" t="s">
        <v>2044</v>
      </c>
      <c r="C1249" s="1" t="s">
        <v>29</v>
      </c>
      <c r="D1249" s="1" t="s">
        <v>128</v>
      </c>
      <c r="E1249" s="1" t="s">
        <v>201</v>
      </c>
      <c r="F1249" s="1"/>
      <c r="G1249" s="1"/>
      <c r="H1249" s="1"/>
      <c r="I1249" s="1"/>
      <c r="J1249" s="1" t="n">
        <v>1623.4</v>
      </c>
      <c r="K1249" s="1" t="n">
        <v>1410.7</v>
      </c>
      <c r="L1249" s="33"/>
      <c r="M1249" s="1"/>
      <c r="N1249" s="1"/>
      <c r="O1249" s="1"/>
      <c r="P1249" s="1"/>
      <c r="Q1249" s="1"/>
      <c r="R1249" s="1"/>
      <c r="S1249" s="1"/>
      <c r="T1249" s="1"/>
      <c r="U1249" s="1"/>
      <c r="V1249" s="1" t="n">
        <v>1623.4</v>
      </c>
      <c r="W1249" s="1" t="n">
        <v>1410.7</v>
      </c>
    </row>
    <row r="1250" customFormat="false" ht="15" hidden="false" customHeight="false" outlineLevel="0" collapsed="false">
      <c r="A1250" s="1" t="n">
        <v>1249</v>
      </c>
      <c r="B1250" s="31" t="s">
        <v>2044</v>
      </c>
      <c r="C1250" s="1" t="s">
        <v>29</v>
      </c>
      <c r="D1250" s="1" t="s">
        <v>122</v>
      </c>
      <c r="E1250" s="1" t="s">
        <v>137</v>
      </c>
      <c r="F1250" s="1"/>
      <c r="G1250" s="1"/>
      <c r="H1250" s="1"/>
      <c r="I1250" s="1"/>
      <c r="J1250" s="1" t="n">
        <v>1580.7</v>
      </c>
      <c r="K1250" s="1" t="n">
        <v>1529.1</v>
      </c>
      <c r="L1250" s="33"/>
      <c r="M1250" s="1"/>
      <c r="N1250" s="1"/>
      <c r="O1250" s="1"/>
      <c r="P1250" s="1"/>
      <c r="Q1250" s="1"/>
      <c r="R1250" s="1"/>
      <c r="S1250" s="1"/>
      <c r="T1250" s="1"/>
      <c r="U1250" s="1"/>
      <c r="V1250" s="1" t="n">
        <v>1580.7</v>
      </c>
      <c r="W1250" s="1" t="n">
        <v>1529.1</v>
      </c>
    </row>
    <row r="1251" customFormat="false" ht="15" hidden="false" customHeight="false" outlineLevel="0" collapsed="false">
      <c r="A1251" s="1" t="n">
        <v>1250</v>
      </c>
      <c r="B1251" s="31" t="s">
        <v>2044</v>
      </c>
      <c r="C1251" s="1" t="s">
        <v>29</v>
      </c>
      <c r="D1251" s="1" t="s">
        <v>207</v>
      </c>
      <c r="E1251" s="1" t="s">
        <v>202</v>
      </c>
      <c r="F1251" s="1"/>
      <c r="G1251" s="1"/>
      <c r="H1251" s="1"/>
      <c r="I1251" s="1"/>
      <c r="J1251" s="1" t="n">
        <v>1461.1</v>
      </c>
      <c r="K1251" s="1" t="n">
        <v>1482.9</v>
      </c>
      <c r="L1251" s="33"/>
      <c r="M1251" s="1"/>
      <c r="N1251" s="1"/>
      <c r="O1251" s="1"/>
      <c r="P1251" s="1"/>
      <c r="Q1251" s="1"/>
      <c r="R1251" s="1"/>
      <c r="S1251" s="1"/>
      <c r="T1251" s="1"/>
      <c r="U1251" s="1"/>
      <c r="V1251" s="1" t="n">
        <v>1461.1</v>
      </c>
      <c r="W1251" s="1" t="n">
        <v>1482.9</v>
      </c>
    </row>
    <row r="1252" customFormat="false" ht="15" hidden="false" customHeight="false" outlineLevel="0" collapsed="false">
      <c r="A1252" s="1" t="n">
        <v>1251</v>
      </c>
      <c r="B1252" s="31" t="s">
        <v>2044</v>
      </c>
      <c r="C1252" s="1" t="s">
        <v>29</v>
      </c>
      <c r="D1252" s="1" t="s">
        <v>23</v>
      </c>
      <c r="E1252" s="1" t="s">
        <v>126</v>
      </c>
      <c r="F1252" s="1"/>
      <c r="G1252" s="1"/>
      <c r="H1252" s="1"/>
      <c r="I1252" s="1"/>
      <c r="J1252" s="1" t="n">
        <v>1722.1</v>
      </c>
      <c r="K1252" s="1" t="n">
        <v>1566.6</v>
      </c>
      <c r="L1252" s="33"/>
      <c r="M1252" s="1"/>
      <c r="N1252" s="1"/>
      <c r="O1252" s="1"/>
      <c r="P1252" s="1"/>
      <c r="Q1252" s="1"/>
      <c r="R1252" s="1"/>
      <c r="S1252" s="1"/>
      <c r="T1252" s="1"/>
      <c r="U1252" s="1"/>
      <c r="V1252" s="1" t="n">
        <v>1722.1</v>
      </c>
      <c r="W1252" s="1" t="n">
        <v>1566.6</v>
      </c>
    </row>
    <row r="1253" customFormat="false" ht="15" hidden="false" customHeight="false" outlineLevel="0" collapsed="false">
      <c r="A1253" s="1" t="n">
        <v>1252</v>
      </c>
      <c r="B1253" s="31" t="s">
        <v>2044</v>
      </c>
      <c r="C1253" s="1" t="s">
        <v>29</v>
      </c>
      <c r="D1253" s="1" t="s">
        <v>132</v>
      </c>
      <c r="E1253" s="1" t="s">
        <v>121</v>
      </c>
      <c r="F1253" s="1"/>
      <c r="G1253" s="1"/>
      <c r="H1253" s="1"/>
      <c r="I1253" s="1"/>
      <c r="J1253" s="1" t="n">
        <v>1647.5</v>
      </c>
      <c r="K1253" s="1" t="n">
        <v>1562.5</v>
      </c>
      <c r="L1253" s="33"/>
      <c r="M1253" s="1"/>
      <c r="N1253" s="1"/>
      <c r="O1253" s="1"/>
      <c r="P1253" s="1"/>
      <c r="Q1253" s="1"/>
      <c r="R1253" s="1"/>
      <c r="S1253" s="1"/>
      <c r="T1253" s="1"/>
      <c r="U1253" s="1"/>
      <c r="V1253" s="1" t="n">
        <v>1647.5</v>
      </c>
      <c r="W1253" s="1" t="n">
        <v>1562.5</v>
      </c>
    </row>
    <row r="1254" customFormat="false" ht="15" hidden="false" customHeight="false" outlineLevel="0" collapsed="false">
      <c r="A1254" s="1" t="n">
        <v>1253</v>
      </c>
      <c r="B1254" s="31" t="s">
        <v>2045</v>
      </c>
      <c r="C1254" s="1" t="s">
        <v>32</v>
      </c>
      <c r="D1254" s="1" t="s">
        <v>197</v>
      </c>
      <c r="E1254" s="1" t="s">
        <v>212</v>
      </c>
      <c r="F1254" s="1"/>
      <c r="G1254" s="1"/>
      <c r="H1254" s="1"/>
      <c r="I1254" s="1"/>
      <c r="J1254" s="1" t="n">
        <v>1535.5</v>
      </c>
      <c r="K1254" s="1" t="n">
        <v>1416.3</v>
      </c>
      <c r="L1254" s="33"/>
      <c r="M1254" s="1"/>
      <c r="N1254" s="1"/>
      <c r="O1254" s="1"/>
      <c r="P1254" s="1"/>
      <c r="Q1254" s="1"/>
      <c r="R1254" s="1"/>
      <c r="S1254" s="1"/>
      <c r="T1254" s="1"/>
      <c r="U1254" s="1"/>
      <c r="V1254" s="1" t="n">
        <v>1535.5</v>
      </c>
      <c r="W1254" s="1" t="n">
        <v>1416.3</v>
      </c>
    </row>
    <row r="1255" customFormat="false" ht="15" hidden="false" customHeight="false" outlineLevel="0" collapsed="false">
      <c r="A1255" s="1" t="n">
        <v>1254</v>
      </c>
      <c r="B1255" s="31" t="s">
        <v>2045</v>
      </c>
      <c r="C1255" s="1" t="s">
        <v>32</v>
      </c>
      <c r="D1255" s="1" t="s">
        <v>199</v>
      </c>
      <c r="E1255" s="1" t="s">
        <v>193</v>
      </c>
      <c r="F1255" s="1"/>
      <c r="G1255" s="1"/>
      <c r="H1255" s="1"/>
      <c r="I1255" s="1"/>
      <c r="J1255" s="1" t="n">
        <v>1487.5</v>
      </c>
      <c r="K1255" s="1" t="n">
        <v>1529.4</v>
      </c>
      <c r="L1255" s="33"/>
      <c r="M1255" s="1"/>
      <c r="N1255" s="1"/>
      <c r="O1255" s="1"/>
      <c r="P1255" s="1"/>
      <c r="Q1255" s="1"/>
      <c r="R1255" s="1"/>
      <c r="S1255" s="1"/>
      <c r="T1255" s="1"/>
      <c r="U1255" s="1"/>
      <c r="V1255" s="1" t="n">
        <v>1487.5</v>
      </c>
      <c r="W1255" s="1" t="n">
        <v>1529.4</v>
      </c>
    </row>
    <row r="1256" customFormat="false" ht="15" hidden="false" customHeight="false" outlineLevel="0" collapsed="false">
      <c r="A1256" s="1" t="n">
        <v>1255</v>
      </c>
      <c r="B1256" s="31" t="s">
        <v>2045</v>
      </c>
      <c r="C1256" s="1" t="s">
        <v>32</v>
      </c>
      <c r="D1256" s="1" t="s">
        <v>198</v>
      </c>
      <c r="E1256" s="1" t="s">
        <v>196</v>
      </c>
      <c r="F1256" s="1"/>
      <c r="G1256" s="1"/>
      <c r="H1256" s="1"/>
      <c r="I1256" s="1"/>
      <c r="J1256" s="1" t="n">
        <v>1515.2</v>
      </c>
      <c r="K1256" s="1" t="n">
        <v>1656.4</v>
      </c>
      <c r="L1256" s="33"/>
      <c r="M1256" s="1"/>
      <c r="N1256" s="1"/>
      <c r="O1256" s="1"/>
      <c r="P1256" s="1"/>
      <c r="Q1256" s="1"/>
      <c r="R1256" s="1"/>
      <c r="S1256" s="1"/>
      <c r="T1256" s="1"/>
      <c r="U1256" s="1"/>
      <c r="V1256" s="1" t="n">
        <v>1515.2</v>
      </c>
      <c r="W1256" s="1" t="n">
        <v>1656.4</v>
      </c>
    </row>
    <row r="1257" customFormat="false" ht="15" hidden="false" customHeight="false" outlineLevel="0" collapsed="false">
      <c r="A1257" s="1" t="n">
        <v>1256</v>
      </c>
      <c r="B1257" s="31" t="s">
        <v>2045</v>
      </c>
      <c r="C1257" s="1" t="s">
        <v>32</v>
      </c>
      <c r="D1257" s="1" t="s">
        <v>189</v>
      </c>
      <c r="E1257" s="1" t="s">
        <v>184</v>
      </c>
      <c r="F1257" s="1"/>
      <c r="G1257" s="1"/>
      <c r="H1257" s="1"/>
      <c r="I1257" s="1"/>
      <c r="J1257" s="1" t="n">
        <v>1614</v>
      </c>
      <c r="K1257" s="1" t="n">
        <v>1696</v>
      </c>
      <c r="L1257" s="33"/>
      <c r="M1257" s="1"/>
      <c r="N1257" s="1"/>
      <c r="O1257" s="1"/>
      <c r="P1257" s="1"/>
      <c r="Q1257" s="1"/>
      <c r="R1257" s="1"/>
      <c r="S1257" s="1"/>
      <c r="T1257" s="1"/>
      <c r="U1257" s="1"/>
      <c r="V1257" s="1" t="n">
        <v>1614</v>
      </c>
      <c r="W1257" s="1" t="n">
        <v>1696</v>
      </c>
    </row>
    <row r="1258" customFormat="false" ht="15" hidden="false" customHeight="false" outlineLevel="0" collapsed="false">
      <c r="A1258" s="1" t="n">
        <v>1257</v>
      </c>
      <c r="B1258" s="31" t="s">
        <v>2045</v>
      </c>
      <c r="C1258" s="1" t="s">
        <v>32</v>
      </c>
      <c r="D1258" s="1" t="s">
        <v>187</v>
      </c>
      <c r="E1258" s="1" t="s">
        <v>190</v>
      </c>
      <c r="F1258" s="1"/>
      <c r="G1258" s="1"/>
      <c r="H1258" s="1"/>
      <c r="I1258" s="1"/>
      <c r="J1258" s="1" t="n">
        <v>1591.1</v>
      </c>
      <c r="K1258" s="1" t="n">
        <v>1611.9</v>
      </c>
      <c r="L1258" s="33"/>
      <c r="M1258" s="1"/>
      <c r="N1258" s="1"/>
      <c r="O1258" s="1"/>
      <c r="P1258" s="1"/>
      <c r="Q1258" s="1"/>
      <c r="R1258" s="1"/>
      <c r="S1258" s="1"/>
      <c r="T1258" s="1"/>
      <c r="U1258" s="1"/>
      <c r="V1258" s="1" t="n">
        <v>1591.1</v>
      </c>
      <c r="W1258" s="1" t="n">
        <v>1611.9</v>
      </c>
    </row>
    <row r="1259" customFormat="false" ht="15" hidden="false" customHeight="false" outlineLevel="0" collapsed="false">
      <c r="A1259" s="1" t="n">
        <v>1258</v>
      </c>
      <c r="B1259" s="31" t="s">
        <v>2045</v>
      </c>
      <c r="C1259" s="1" t="s">
        <v>32</v>
      </c>
      <c r="D1259" s="1" t="s">
        <v>188</v>
      </c>
      <c r="E1259" s="1" t="s">
        <v>192</v>
      </c>
      <c r="F1259" s="1"/>
      <c r="G1259" s="1"/>
      <c r="H1259" s="1"/>
      <c r="I1259" s="1"/>
      <c r="J1259" s="1" t="n">
        <v>1549.2</v>
      </c>
      <c r="K1259" s="1" t="n">
        <v>1620.9</v>
      </c>
      <c r="L1259" s="33"/>
      <c r="M1259" s="1"/>
      <c r="N1259" s="1"/>
      <c r="O1259" s="1"/>
      <c r="P1259" s="1"/>
      <c r="Q1259" s="1"/>
      <c r="R1259" s="1"/>
      <c r="S1259" s="1"/>
      <c r="T1259" s="1"/>
      <c r="U1259" s="1"/>
      <c r="V1259" s="1" t="n">
        <v>1549.2</v>
      </c>
      <c r="W1259" s="1" t="n">
        <v>1620.9</v>
      </c>
    </row>
    <row r="1260" customFormat="false" ht="15" hidden="false" customHeight="false" outlineLevel="0" collapsed="false">
      <c r="A1260" s="1" t="n">
        <v>1259</v>
      </c>
      <c r="B1260" s="31" t="s">
        <v>2045</v>
      </c>
      <c r="C1260" s="1" t="s">
        <v>32</v>
      </c>
      <c r="D1260" s="1" t="s">
        <v>211</v>
      </c>
      <c r="E1260" s="1" t="s">
        <v>195</v>
      </c>
      <c r="F1260" s="1"/>
      <c r="G1260" s="1"/>
      <c r="H1260" s="1"/>
      <c r="I1260" s="1"/>
      <c r="J1260" s="1" t="n">
        <v>1489</v>
      </c>
      <c r="K1260" s="1" t="n">
        <v>1732.7</v>
      </c>
      <c r="L1260" s="33"/>
      <c r="M1260" s="1"/>
      <c r="N1260" s="1"/>
      <c r="O1260" s="1"/>
      <c r="P1260" s="1"/>
      <c r="Q1260" s="1"/>
      <c r="R1260" s="1"/>
      <c r="S1260" s="1"/>
      <c r="T1260" s="1"/>
      <c r="U1260" s="1"/>
      <c r="V1260" s="1" t="n">
        <v>1489</v>
      </c>
      <c r="W1260" s="1" t="n">
        <v>1732.7</v>
      </c>
    </row>
    <row r="1261" customFormat="false" ht="15" hidden="false" customHeight="false" outlineLevel="0" collapsed="false">
      <c r="A1261" s="1" t="n">
        <v>1260</v>
      </c>
      <c r="B1261" s="31" t="s">
        <v>2045</v>
      </c>
      <c r="C1261" s="1" t="s">
        <v>32</v>
      </c>
      <c r="D1261" s="1" t="s">
        <v>185</v>
      </c>
      <c r="E1261" s="1" t="s">
        <v>191</v>
      </c>
      <c r="F1261" s="1"/>
      <c r="G1261" s="1"/>
      <c r="H1261" s="1"/>
      <c r="I1261" s="1"/>
      <c r="J1261" s="1" t="n">
        <v>1629</v>
      </c>
      <c r="K1261" s="1" t="n">
        <v>1541</v>
      </c>
      <c r="L1261" s="33"/>
      <c r="M1261" s="1"/>
      <c r="N1261" s="1"/>
      <c r="O1261" s="1"/>
      <c r="P1261" s="1"/>
      <c r="Q1261" s="1"/>
      <c r="R1261" s="1"/>
      <c r="S1261" s="1"/>
      <c r="T1261" s="1"/>
      <c r="U1261" s="1"/>
      <c r="V1261" s="1" t="n">
        <v>1629</v>
      </c>
      <c r="W1261" s="1" t="n">
        <v>1541</v>
      </c>
    </row>
    <row r="1262" customFormat="false" ht="15" hidden="false" customHeight="false" outlineLevel="0" collapsed="false">
      <c r="A1262" s="1" t="n">
        <v>1261</v>
      </c>
      <c r="B1262" s="31" t="s">
        <v>2045</v>
      </c>
      <c r="C1262" s="1" t="s">
        <v>32</v>
      </c>
      <c r="D1262" s="1" t="s">
        <v>15</v>
      </c>
      <c r="E1262" s="1" t="s">
        <v>183</v>
      </c>
      <c r="F1262" s="1"/>
      <c r="G1262" s="1"/>
      <c r="H1262" s="1"/>
      <c r="I1262" s="1"/>
      <c r="J1262" s="1" t="n">
        <v>1873.2</v>
      </c>
      <c r="K1262" s="1" t="n">
        <v>1513.1</v>
      </c>
      <c r="L1262" s="33"/>
      <c r="M1262" s="1"/>
      <c r="N1262" s="1"/>
      <c r="O1262" s="1"/>
      <c r="P1262" s="1"/>
      <c r="Q1262" s="1"/>
      <c r="R1262" s="1"/>
      <c r="S1262" s="1"/>
      <c r="T1262" s="1"/>
      <c r="U1262" s="1"/>
      <c r="V1262" s="1" t="n">
        <v>1873.2</v>
      </c>
      <c r="W1262" s="1" t="n">
        <v>1513.1</v>
      </c>
    </row>
    <row r="1263" customFormat="false" ht="15" hidden="false" customHeight="false" outlineLevel="0" collapsed="false">
      <c r="A1263" s="1" t="n">
        <v>1262</v>
      </c>
      <c r="B1263" s="31" t="s">
        <v>2046</v>
      </c>
      <c r="C1263" s="1" t="s">
        <v>31</v>
      </c>
      <c r="D1263" s="1" t="s">
        <v>22</v>
      </c>
      <c r="E1263" s="1" t="s">
        <v>146</v>
      </c>
      <c r="F1263" s="1"/>
      <c r="G1263" s="1"/>
      <c r="H1263" s="1"/>
      <c r="I1263" s="1"/>
      <c r="J1263" s="1" t="n">
        <v>1733.4</v>
      </c>
      <c r="K1263" s="1" t="n">
        <v>1548.6</v>
      </c>
      <c r="L1263" s="33"/>
      <c r="M1263" s="1"/>
      <c r="N1263" s="1"/>
      <c r="O1263" s="1"/>
      <c r="P1263" s="1"/>
      <c r="Q1263" s="1"/>
      <c r="R1263" s="1"/>
      <c r="S1263" s="1"/>
      <c r="T1263" s="1"/>
      <c r="U1263" s="1"/>
      <c r="V1263" s="1" t="n">
        <v>1733.4</v>
      </c>
      <c r="W1263" s="1" t="n">
        <v>1548.6</v>
      </c>
    </row>
    <row r="1264" customFormat="false" ht="15" hidden="false" customHeight="false" outlineLevel="0" collapsed="false">
      <c r="A1264" s="1" t="n">
        <v>1263</v>
      </c>
      <c r="B1264" s="31" t="s">
        <v>2046</v>
      </c>
      <c r="C1264" s="1" t="s">
        <v>31</v>
      </c>
      <c r="D1264" s="1" t="s">
        <v>168</v>
      </c>
      <c r="E1264" s="1" t="s">
        <v>178</v>
      </c>
      <c r="F1264" s="1"/>
      <c r="G1264" s="1"/>
      <c r="H1264" s="1"/>
      <c r="I1264" s="1"/>
      <c r="J1264" s="1" t="n">
        <v>1534.8</v>
      </c>
      <c r="K1264" s="1" t="n">
        <v>1630.5</v>
      </c>
      <c r="L1264" s="33"/>
      <c r="M1264" s="1"/>
      <c r="N1264" s="1"/>
      <c r="O1264" s="1"/>
      <c r="P1264" s="1"/>
      <c r="Q1264" s="1"/>
      <c r="R1264" s="1"/>
      <c r="S1264" s="1"/>
      <c r="T1264" s="1"/>
      <c r="U1264" s="1"/>
      <c r="V1264" s="1" t="n">
        <v>1534.8</v>
      </c>
      <c r="W1264" s="1" t="n">
        <v>1630.5</v>
      </c>
    </row>
    <row r="1265" customFormat="false" ht="15" hidden="false" customHeight="false" outlineLevel="0" collapsed="false">
      <c r="A1265" s="1" t="n">
        <v>1264</v>
      </c>
      <c r="B1265" s="31" t="s">
        <v>2046</v>
      </c>
      <c r="C1265" s="1" t="s">
        <v>31</v>
      </c>
      <c r="D1265" s="1" t="s">
        <v>24</v>
      </c>
      <c r="E1265" s="1" t="s">
        <v>165</v>
      </c>
      <c r="F1265" s="1"/>
      <c r="G1265" s="1"/>
      <c r="H1265" s="1"/>
      <c r="I1265" s="1"/>
      <c r="J1265" s="1" t="n">
        <v>1719.1</v>
      </c>
      <c r="K1265" s="1" t="n">
        <v>1515.1</v>
      </c>
      <c r="L1265" s="33"/>
      <c r="M1265" s="1"/>
      <c r="N1265" s="1"/>
      <c r="O1265" s="1"/>
      <c r="P1265" s="1"/>
      <c r="Q1265" s="1"/>
      <c r="R1265" s="1"/>
      <c r="S1265" s="1"/>
      <c r="T1265" s="1"/>
      <c r="U1265" s="1"/>
      <c r="V1265" s="1" t="n">
        <v>1719.1</v>
      </c>
      <c r="W1265" s="1" t="n">
        <v>1515.1</v>
      </c>
    </row>
    <row r="1266" customFormat="false" ht="15" hidden="false" customHeight="false" outlineLevel="0" collapsed="false">
      <c r="A1266" s="1" t="n">
        <v>1265</v>
      </c>
      <c r="B1266" s="31" t="s">
        <v>2046</v>
      </c>
      <c r="C1266" s="1" t="s">
        <v>31</v>
      </c>
      <c r="D1266" s="1" t="s">
        <v>164</v>
      </c>
      <c r="E1266" s="1" t="s">
        <v>163</v>
      </c>
      <c r="F1266" s="1"/>
      <c r="G1266" s="1"/>
      <c r="H1266" s="1"/>
      <c r="I1266" s="1"/>
      <c r="J1266" s="1" t="n">
        <v>1618.5</v>
      </c>
      <c r="K1266" s="1" t="n">
        <v>1477.1</v>
      </c>
      <c r="L1266" s="33"/>
      <c r="M1266" s="1"/>
      <c r="N1266" s="1"/>
      <c r="O1266" s="1"/>
      <c r="P1266" s="1"/>
      <c r="Q1266" s="1"/>
      <c r="R1266" s="1"/>
      <c r="S1266" s="1"/>
      <c r="T1266" s="1"/>
      <c r="U1266" s="1"/>
      <c r="V1266" s="1" t="n">
        <v>1618.5</v>
      </c>
      <c r="W1266" s="1" t="n">
        <v>1477.1</v>
      </c>
    </row>
    <row r="1267" customFormat="false" ht="15" hidden="false" customHeight="false" outlineLevel="0" collapsed="false">
      <c r="A1267" s="1" t="n">
        <v>1266</v>
      </c>
      <c r="B1267" s="31" t="s">
        <v>2046</v>
      </c>
      <c r="C1267" s="1" t="s">
        <v>33</v>
      </c>
      <c r="D1267" s="1" t="s">
        <v>154</v>
      </c>
      <c r="E1267" s="1" t="s">
        <v>161</v>
      </c>
      <c r="F1267" s="1"/>
      <c r="G1267" s="1"/>
      <c r="H1267" s="1"/>
      <c r="I1267" s="1"/>
      <c r="J1267" s="1" t="n">
        <v>1562.2</v>
      </c>
      <c r="K1267" s="1" t="n">
        <v>1653.6</v>
      </c>
      <c r="L1267" s="33"/>
      <c r="M1267" s="1"/>
      <c r="N1267" s="1"/>
      <c r="O1267" s="1"/>
      <c r="P1267" s="1"/>
      <c r="Q1267" s="1"/>
      <c r="R1267" s="1"/>
      <c r="S1267" s="1"/>
      <c r="T1267" s="1"/>
      <c r="U1267" s="1"/>
      <c r="V1267" s="1" t="n">
        <v>1562.2</v>
      </c>
      <c r="W1267" s="1" t="n">
        <v>1653.6</v>
      </c>
    </row>
    <row r="1268" customFormat="false" ht="15" hidden="false" customHeight="false" outlineLevel="0" collapsed="false">
      <c r="A1268" s="1" t="n">
        <v>1267</v>
      </c>
      <c r="B1268" s="31" t="s">
        <v>2046</v>
      </c>
      <c r="C1268" s="1" t="s">
        <v>31</v>
      </c>
      <c r="D1268" s="1" t="s">
        <v>177</v>
      </c>
      <c r="E1268" s="1" t="s">
        <v>213</v>
      </c>
      <c r="F1268" s="1"/>
      <c r="G1268" s="1"/>
      <c r="H1268" s="1"/>
      <c r="I1268" s="1"/>
      <c r="J1268" s="1" t="n">
        <v>1695</v>
      </c>
      <c r="K1268" s="1" t="n">
        <v>1404</v>
      </c>
      <c r="L1268" s="33"/>
      <c r="M1268" s="1"/>
      <c r="N1268" s="1"/>
      <c r="O1268" s="1"/>
      <c r="P1268" s="1"/>
      <c r="Q1268" s="1"/>
      <c r="R1268" s="1"/>
      <c r="S1268" s="1"/>
      <c r="T1268" s="1"/>
      <c r="U1268" s="1"/>
      <c r="V1268" s="1" t="n">
        <v>1695</v>
      </c>
      <c r="W1268" s="1" t="n">
        <v>1404</v>
      </c>
    </row>
    <row r="1269" customFormat="false" ht="15" hidden="false" customHeight="false" outlineLevel="0" collapsed="false">
      <c r="A1269" s="1" t="n">
        <v>1268</v>
      </c>
      <c r="B1269" s="31" t="s">
        <v>2046</v>
      </c>
      <c r="C1269" s="1" t="s">
        <v>33</v>
      </c>
      <c r="D1269" s="1" t="s">
        <v>134</v>
      </c>
      <c r="E1269" s="1" t="s">
        <v>120</v>
      </c>
      <c r="F1269" s="1"/>
      <c r="G1269" s="1"/>
      <c r="H1269" s="1"/>
      <c r="I1269" s="1"/>
      <c r="J1269" s="1" t="n">
        <v>1588.1</v>
      </c>
      <c r="K1269" s="1" t="n">
        <v>1527.4</v>
      </c>
      <c r="L1269" s="33"/>
      <c r="M1269" s="1"/>
      <c r="N1269" s="1"/>
      <c r="O1269" s="1"/>
      <c r="P1269" s="1"/>
      <c r="Q1269" s="1"/>
      <c r="R1269" s="1"/>
      <c r="S1269" s="1"/>
      <c r="T1269" s="1"/>
      <c r="U1269" s="1"/>
      <c r="V1269" s="1" t="n">
        <v>1588.1</v>
      </c>
      <c r="W1269" s="1" t="n">
        <v>1527.4</v>
      </c>
    </row>
    <row r="1270" customFormat="false" ht="15" hidden="false" customHeight="false" outlineLevel="0" collapsed="false">
      <c r="A1270" s="1" t="n">
        <v>1269</v>
      </c>
      <c r="B1270" s="31" t="s">
        <v>2046</v>
      </c>
      <c r="C1270" s="1" t="s">
        <v>33</v>
      </c>
      <c r="D1270" s="1" t="s">
        <v>157</v>
      </c>
      <c r="E1270" s="1" t="s">
        <v>204</v>
      </c>
      <c r="F1270" s="1"/>
      <c r="G1270" s="1"/>
      <c r="H1270" s="1"/>
      <c r="I1270" s="1"/>
      <c r="J1270" s="1" t="n">
        <v>1662.1</v>
      </c>
      <c r="K1270" s="1" t="n">
        <v>1387.4</v>
      </c>
      <c r="L1270" s="33"/>
      <c r="M1270" s="1"/>
      <c r="N1270" s="1"/>
      <c r="O1270" s="1"/>
      <c r="P1270" s="1"/>
      <c r="Q1270" s="1"/>
      <c r="R1270" s="1"/>
      <c r="S1270" s="1"/>
      <c r="T1270" s="1"/>
      <c r="U1270" s="1"/>
      <c r="V1270" s="1" t="n">
        <v>1662.1</v>
      </c>
      <c r="W1270" s="1" t="n">
        <v>1387.4</v>
      </c>
    </row>
    <row r="1271" customFormat="false" ht="15" hidden="false" customHeight="false" outlineLevel="0" collapsed="false">
      <c r="A1271" s="1" t="n">
        <v>1270</v>
      </c>
      <c r="B1271" s="31" t="s">
        <v>2046</v>
      </c>
      <c r="C1271" s="1" t="s">
        <v>33</v>
      </c>
      <c r="D1271" s="1" t="s">
        <v>144</v>
      </c>
      <c r="E1271" s="1" t="s">
        <v>205</v>
      </c>
      <c r="F1271" s="1"/>
      <c r="G1271" s="1"/>
      <c r="H1271" s="1"/>
      <c r="I1271" s="1"/>
      <c r="J1271" s="1" t="n">
        <v>1642</v>
      </c>
      <c r="K1271" s="1" t="n">
        <v>1457.7</v>
      </c>
      <c r="L1271" s="33"/>
      <c r="M1271" s="1"/>
      <c r="N1271" s="1"/>
      <c r="O1271" s="1"/>
      <c r="P1271" s="1"/>
      <c r="Q1271" s="1"/>
      <c r="R1271" s="1"/>
      <c r="S1271" s="1"/>
      <c r="T1271" s="1"/>
      <c r="U1271" s="1"/>
      <c r="V1271" s="1" t="n">
        <v>1642</v>
      </c>
      <c r="W1271" s="1" t="n">
        <v>1457.7</v>
      </c>
    </row>
    <row r="1272" customFormat="false" ht="15" hidden="false" customHeight="false" outlineLevel="0" collapsed="false">
      <c r="A1272" s="1" t="n">
        <v>1271</v>
      </c>
      <c r="B1272" s="31" t="s">
        <v>2046</v>
      </c>
      <c r="C1272" s="1" t="s">
        <v>33</v>
      </c>
      <c r="D1272" s="1" t="s">
        <v>172</v>
      </c>
      <c r="E1272" s="1" t="s">
        <v>206</v>
      </c>
      <c r="F1272" s="1"/>
      <c r="G1272" s="1"/>
      <c r="H1272" s="1"/>
      <c r="I1272" s="1"/>
      <c r="J1272" s="1" t="n">
        <v>1687.2</v>
      </c>
      <c r="K1272" s="1" t="n">
        <v>1456.1</v>
      </c>
      <c r="L1272" s="33"/>
      <c r="M1272" s="1"/>
      <c r="N1272" s="1"/>
      <c r="O1272" s="1"/>
      <c r="P1272" s="1"/>
      <c r="Q1272" s="1"/>
      <c r="R1272" s="1"/>
      <c r="S1272" s="1"/>
      <c r="T1272" s="1"/>
      <c r="U1272" s="1"/>
      <c r="V1272" s="1" t="n">
        <v>1687.2</v>
      </c>
      <c r="W1272" s="1" t="n">
        <v>1456.1</v>
      </c>
    </row>
    <row r="1273" customFormat="false" ht="15" hidden="false" customHeight="false" outlineLevel="0" collapsed="false">
      <c r="A1273" s="1" t="n">
        <v>1272</v>
      </c>
      <c r="B1273" s="31" t="s">
        <v>2046</v>
      </c>
      <c r="C1273" s="1" t="s">
        <v>33</v>
      </c>
      <c r="D1273" s="1" t="s">
        <v>159</v>
      </c>
      <c r="E1273" s="1" t="s">
        <v>156</v>
      </c>
      <c r="F1273" s="1"/>
      <c r="G1273" s="1"/>
      <c r="H1273" s="1"/>
      <c r="I1273" s="1"/>
      <c r="J1273" s="1" t="n">
        <v>1534.8</v>
      </c>
      <c r="K1273" s="1" t="n">
        <v>1506.9</v>
      </c>
      <c r="L1273" s="33"/>
      <c r="M1273" s="1"/>
      <c r="N1273" s="1"/>
      <c r="O1273" s="1"/>
      <c r="P1273" s="1"/>
      <c r="Q1273" s="1"/>
      <c r="R1273" s="1"/>
      <c r="S1273" s="1"/>
      <c r="T1273" s="1"/>
      <c r="U1273" s="1"/>
      <c r="V1273" s="1" t="n">
        <v>1534.8</v>
      </c>
      <c r="W1273" s="1" t="n">
        <v>1506.9</v>
      </c>
    </row>
    <row r="1274" customFormat="false" ht="15" hidden="false" customHeight="false" outlineLevel="0" collapsed="false">
      <c r="A1274" s="1" t="n">
        <v>1273</v>
      </c>
      <c r="B1274" s="31" t="s">
        <v>2046</v>
      </c>
      <c r="C1274" s="1" t="s">
        <v>33</v>
      </c>
      <c r="D1274" s="1" t="s">
        <v>155</v>
      </c>
      <c r="E1274" s="1" t="s">
        <v>171</v>
      </c>
      <c r="F1274" s="1"/>
      <c r="G1274" s="1"/>
      <c r="H1274" s="1"/>
      <c r="I1274" s="1"/>
      <c r="J1274" s="1" t="n">
        <v>1625</v>
      </c>
      <c r="K1274" s="1" t="n">
        <v>1583.2</v>
      </c>
      <c r="L1274" s="33"/>
      <c r="M1274" s="1"/>
      <c r="N1274" s="1"/>
      <c r="O1274" s="1"/>
      <c r="P1274" s="1"/>
      <c r="Q1274" s="1"/>
      <c r="R1274" s="1"/>
      <c r="S1274" s="1"/>
      <c r="T1274" s="1"/>
      <c r="U1274" s="1"/>
      <c r="V1274" s="1" t="n">
        <v>1625</v>
      </c>
      <c r="W1274" s="1" t="n">
        <v>1583.2</v>
      </c>
    </row>
    <row r="1275" customFormat="false" ht="15" hidden="false" customHeight="false" outlineLevel="0" collapsed="false">
      <c r="A1275" s="1" t="n">
        <v>1274</v>
      </c>
      <c r="B1275" s="31" t="s">
        <v>2046</v>
      </c>
      <c r="C1275" s="1" t="s">
        <v>33</v>
      </c>
      <c r="D1275" s="1" t="s">
        <v>17</v>
      </c>
      <c r="E1275" s="1" t="s">
        <v>149</v>
      </c>
      <c r="F1275" s="1"/>
      <c r="G1275" s="1"/>
      <c r="H1275" s="1"/>
      <c r="I1275" s="1"/>
      <c r="J1275" s="1" t="n">
        <v>1804.8</v>
      </c>
      <c r="K1275" s="1" t="n">
        <v>1642.4</v>
      </c>
      <c r="L1275" s="33"/>
      <c r="M1275" s="1"/>
      <c r="N1275" s="1"/>
      <c r="O1275" s="1"/>
      <c r="P1275" s="1"/>
      <c r="Q1275" s="1"/>
      <c r="R1275" s="1"/>
      <c r="S1275" s="1"/>
      <c r="T1275" s="1"/>
      <c r="U1275" s="1"/>
      <c r="V1275" s="1" t="n">
        <v>1804.8</v>
      </c>
      <c r="W1275" s="1" t="n">
        <v>1642.4</v>
      </c>
    </row>
    <row r="1276" customFormat="false" ht="15" hidden="false" customHeight="false" outlineLevel="0" collapsed="false">
      <c r="A1276" s="1" t="n">
        <v>1275</v>
      </c>
      <c r="B1276" s="31" t="s">
        <v>2046</v>
      </c>
      <c r="C1276" s="1" t="s">
        <v>33</v>
      </c>
      <c r="D1276" s="1" t="s">
        <v>158</v>
      </c>
      <c r="E1276" s="1" t="s">
        <v>135</v>
      </c>
      <c r="F1276" s="1"/>
      <c r="G1276" s="1"/>
      <c r="H1276" s="1"/>
      <c r="I1276" s="1"/>
      <c r="J1276" s="1" t="n">
        <v>1581.6</v>
      </c>
      <c r="K1276" s="1" t="n">
        <v>1708.2</v>
      </c>
      <c r="L1276" s="33"/>
      <c r="M1276" s="1"/>
      <c r="N1276" s="1"/>
      <c r="O1276" s="1"/>
      <c r="P1276" s="1"/>
      <c r="Q1276" s="1"/>
      <c r="R1276" s="1"/>
      <c r="S1276" s="1"/>
      <c r="T1276" s="1"/>
      <c r="U1276" s="1"/>
      <c r="V1276" s="1" t="n">
        <v>1581.6</v>
      </c>
      <c r="W1276" s="1" t="n">
        <v>1708.2</v>
      </c>
    </row>
    <row r="1277" customFormat="false" ht="15" hidden="false" customHeight="false" outlineLevel="0" collapsed="false">
      <c r="A1277" s="1" t="n">
        <v>1276</v>
      </c>
      <c r="B1277" s="31" t="s">
        <v>2046</v>
      </c>
      <c r="C1277" s="1" t="s">
        <v>30</v>
      </c>
      <c r="D1277" s="1" t="s">
        <v>115</v>
      </c>
      <c r="E1277" s="1" t="s">
        <v>116</v>
      </c>
      <c r="F1277" s="1"/>
      <c r="G1277" s="1"/>
      <c r="H1277" s="1"/>
      <c r="I1277" s="1"/>
      <c r="J1277" s="1" t="n">
        <v>1550.5</v>
      </c>
      <c r="K1277" s="1" t="n">
        <v>1642.8</v>
      </c>
      <c r="L1277" s="33"/>
      <c r="M1277" s="1"/>
      <c r="N1277" s="1"/>
      <c r="O1277" s="1"/>
      <c r="P1277" s="1"/>
      <c r="Q1277" s="1"/>
      <c r="R1277" s="1"/>
      <c r="S1277" s="1"/>
      <c r="T1277" s="1"/>
      <c r="U1277" s="1"/>
      <c r="V1277" s="1" t="n">
        <v>1550.5</v>
      </c>
      <c r="W1277" s="1" t="n">
        <v>1642.8</v>
      </c>
    </row>
    <row r="1278" customFormat="false" ht="15" hidden="false" customHeight="false" outlineLevel="0" collapsed="false">
      <c r="A1278" s="1" t="n">
        <v>1277</v>
      </c>
      <c r="B1278" s="31" t="s">
        <v>2046</v>
      </c>
      <c r="C1278" s="1" t="s">
        <v>30</v>
      </c>
      <c r="D1278" s="1" t="s">
        <v>176</v>
      </c>
      <c r="E1278" s="1" t="s">
        <v>200</v>
      </c>
      <c r="F1278" s="1"/>
      <c r="G1278" s="1"/>
      <c r="H1278" s="1"/>
      <c r="I1278" s="1"/>
      <c r="J1278" s="1" t="n">
        <v>1594</v>
      </c>
      <c r="K1278" s="1" t="n">
        <v>1421.9</v>
      </c>
      <c r="L1278" s="33"/>
      <c r="M1278" s="1"/>
      <c r="N1278" s="1"/>
      <c r="O1278" s="1"/>
      <c r="P1278" s="1"/>
      <c r="Q1278" s="1"/>
      <c r="R1278" s="1"/>
      <c r="S1278" s="1"/>
      <c r="T1278" s="1"/>
      <c r="U1278" s="1"/>
      <c r="V1278" s="1" t="n">
        <v>1594</v>
      </c>
      <c r="W1278" s="1" t="n">
        <v>1421.9</v>
      </c>
    </row>
    <row r="1279" customFormat="false" ht="15" hidden="false" customHeight="false" outlineLevel="0" collapsed="false">
      <c r="A1279" s="1" t="n">
        <v>1278</v>
      </c>
      <c r="B1279" s="31" t="s">
        <v>2046</v>
      </c>
      <c r="C1279" s="1" t="s">
        <v>30</v>
      </c>
      <c r="D1279" s="1" t="s">
        <v>118</v>
      </c>
      <c r="E1279" s="1" t="s">
        <v>18</v>
      </c>
      <c r="F1279" s="1"/>
      <c r="G1279" s="1"/>
      <c r="H1279" s="1"/>
      <c r="I1279" s="1"/>
      <c r="J1279" s="1" t="n">
        <v>1559.9</v>
      </c>
      <c r="K1279" s="1" t="n">
        <v>1781.5</v>
      </c>
      <c r="L1279" s="33"/>
      <c r="M1279" s="1"/>
      <c r="N1279" s="1"/>
      <c r="O1279" s="1"/>
      <c r="P1279" s="1"/>
      <c r="Q1279" s="1"/>
      <c r="R1279" s="1"/>
      <c r="S1279" s="1"/>
      <c r="T1279" s="1"/>
      <c r="U1279" s="1"/>
      <c r="V1279" s="1" t="n">
        <v>1559.9</v>
      </c>
      <c r="W1279" s="1" t="n">
        <v>1781.5</v>
      </c>
    </row>
    <row r="1280" customFormat="false" ht="15" hidden="false" customHeight="false" outlineLevel="0" collapsed="false">
      <c r="A1280" s="1" t="n">
        <v>1279</v>
      </c>
      <c r="B1280" s="31" t="s">
        <v>2046</v>
      </c>
      <c r="C1280" s="1" t="s">
        <v>30</v>
      </c>
      <c r="D1280" s="1" t="s">
        <v>182</v>
      </c>
      <c r="E1280" s="1" t="s">
        <v>166</v>
      </c>
      <c r="F1280" s="1"/>
      <c r="G1280" s="1"/>
      <c r="H1280" s="1"/>
      <c r="I1280" s="1"/>
      <c r="J1280" s="1" t="n">
        <v>1723.7</v>
      </c>
      <c r="K1280" s="1" t="n">
        <v>1508.7</v>
      </c>
      <c r="L1280" s="33"/>
      <c r="M1280" s="1"/>
      <c r="N1280" s="1"/>
      <c r="O1280" s="1"/>
      <c r="P1280" s="1"/>
      <c r="Q1280" s="1"/>
      <c r="R1280" s="1"/>
      <c r="S1280" s="1"/>
      <c r="T1280" s="1"/>
      <c r="U1280" s="1"/>
      <c r="V1280" s="1" t="n">
        <v>1723.7</v>
      </c>
      <c r="W1280" s="1" t="n">
        <v>1508.7</v>
      </c>
    </row>
    <row r="1281" customFormat="false" ht="15" hidden="false" customHeight="false" outlineLevel="0" collapsed="false">
      <c r="A1281" s="1" t="n">
        <v>1280</v>
      </c>
      <c r="B1281" s="31" t="s">
        <v>2046</v>
      </c>
      <c r="C1281" s="1" t="s">
        <v>30</v>
      </c>
      <c r="D1281" s="1" t="s">
        <v>114</v>
      </c>
      <c r="E1281" s="1" t="s">
        <v>16</v>
      </c>
      <c r="F1281" s="1"/>
      <c r="G1281" s="1"/>
      <c r="H1281" s="1"/>
      <c r="I1281" s="1"/>
      <c r="J1281" s="1" t="n">
        <v>1656.7</v>
      </c>
      <c r="K1281" s="1" t="n">
        <v>1837.9</v>
      </c>
      <c r="L1281" s="33"/>
      <c r="M1281" s="1"/>
      <c r="N1281" s="1"/>
      <c r="O1281" s="1"/>
      <c r="P1281" s="1"/>
      <c r="Q1281" s="1"/>
      <c r="R1281" s="1"/>
      <c r="S1281" s="1"/>
      <c r="T1281" s="1"/>
      <c r="U1281" s="1"/>
      <c r="V1281" s="1" t="n">
        <v>1656.7</v>
      </c>
      <c r="W1281" s="1" t="n">
        <v>1837.9</v>
      </c>
    </row>
    <row r="1282" customFormat="false" ht="15" hidden="false" customHeight="false" outlineLevel="0" collapsed="false">
      <c r="A1282" s="1" t="n">
        <v>1281</v>
      </c>
      <c r="B1282" s="31" t="s">
        <v>2046</v>
      </c>
      <c r="C1282" s="1" t="s">
        <v>30</v>
      </c>
      <c r="D1282" s="1" t="s">
        <v>181</v>
      </c>
      <c r="E1282" s="1" t="s">
        <v>208</v>
      </c>
      <c r="F1282" s="1"/>
      <c r="G1282" s="1"/>
      <c r="H1282" s="1"/>
      <c r="I1282" s="1"/>
      <c r="J1282" s="1" t="n">
        <v>1718.3</v>
      </c>
      <c r="K1282" s="1" t="n">
        <v>1474.1</v>
      </c>
      <c r="L1282" s="33"/>
      <c r="M1282" s="1"/>
      <c r="N1282" s="1"/>
      <c r="O1282" s="1"/>
      <c r="P1282" s="1"/>
      <c r="Q1282" s="1"/>
      <c r="R1282" s="1"/>
      <c r="S1282" s="1"/>
      <c r="T1282" s="1"/>
      <c r="U1282" s="1"/>
      <c r="V1282" s="1" t="n">
        <v>1718.3</v>
      </c>
      <c r="W1282" s="1" t="n">
        <v>1474.1</v>
      </c>
    </row>
    <row r="1283" customFormat="false" ht="15" hidden="false" customHeight="false" outlineLevel="0" collapsed="false">
      <c r="A1283" s="1" t="n">
        <v>1282</v>
      </c>
      <c r="B1283" s="31" t="s">
        <v>2046</v>
      </c>
      <c r="C1283" s="1" t="s">
        <v>30</v>
      </c>
      <c r="D1283" s="1" t="s">
        <v>203</v>
      </c>
      <c r="E1283" s="1" t="s">
        <v>117</v>
      </c>
      <c r="F1283" s="1"/>
      <c r="G1283" s="1"/>
      <c r="H1283" s="1"/>
      <c r="I1283" s="1"/>
      <c r="J1283" s="1" t="n">
        <v>1451.4</v>
      </c>
      <c r="K1283" s="1" t="n">
        <v>1475.5</v>
      </c>
      <c r="L1283" s="33"/>
      <c r="M1283" s="1"/>
      <c r="N1283" s="1"/>
      <c r="O1283" s="1"/>
      <c r="P1283" s="1"/>
      <c r="Q1283" s="1"/>
      <c r="R1283" s="1"/>
      <c r="S1283" s="1"/>
      <c r="T1283" s="1"/>
      <c r="U1283" s="1"/>
      <c r="V1283" s="1" t="n">
        <v>1451.4</v>
      </c>
      <c r="W1283" s="1" t="n">
        <v>1475.5</v>
      </c>
    </row>
    <row r="1284" customFormat="false" ht="15" hidden="false" customHeight="false" outlineLevel="0" collapsed="false">
      <c r="A1284" s="1" t="n">
        <v>1283</v>
      </c>
      <c r="B1284" s="31" t="s">
        <v>2046</v>
      </c>
      <c r="C1284" s="1" t="s">
        <v>30</v>
      </c>
      <c r="D1284" s="1" t="s">
        <v>141</v>
      </c>
      <c r="E1284" s="1" t="s">
        <v>173</v>
      </c>
      <c r="F1284" s="1"/>
      <c r="G1284" s="1"/>
      <c r="H1284" s="1"/>
      <c r="I1284" s="1"/>
      <c r="J1284" s="1" t="n">
        <v>1599.7</v>
      </c>
      <c r="K1284" s="1" t="n">
        <v>1515.9</v>
      </c>
      <c r="L1284" s="33"/>
      <c r="M1284" s="1"/>
      <c r="N1284" s="1"/>
      <c r="O1284" s="1"/>
      <c r="P1284" s="1"/>
      <c r="Q1284" s="1"/>
      <c r="R1284" s="1"/>
      <c r="S1284" s="1"/>
      <c r="T1284" s="1"/>
      <c r="U1284" s="1"/>
      <c r="V1284" s="1" t="n">
        <v>1599.7</v>
      </c>
      <c r="W1284" s="1" t="n">
        <v>1515.9</v>
      </c>
    </row>
    <row r="1285" customFormat="false" ht="15" hidden="false" customHeight="false" outlineLevel="0" collapsed="false">
      <c r="A1285" s="1" t="n">
        <v>1284</v>
      </c>
      <c r="B1285" s="31" t="s">
        <v>2046</v>
      </c>
      <c r="C1285" s="1" t="s">
        <v>30</v>
      </c>
      <c r="D1285" s="1" t="s">
        <v>124</v>
      </c>
      <c r="E1285" s="1" t="s">
        <v>167</v>
      </c>
      <c r="F1285" s="1"/>
      <c r="G1285" s="1"/>
      <c r="H1285" s="1"/>
      <c r="I1285" s="1"/>
      <c r="J1285" s="1" t="n">
        <v>1555.1</v>
      </c>
      <c r="K1285" s="1" t="n">
        <v>1556.6</v>
      </c>
      <c r="L1285" s="33"/>
      <c r="M1285" s="1"/>
      <c r="N1285" s="1"/>
      <c r="O1285" s="1"/>
      <c r="P1285" s="1"/>
      <c r="Q1285" s="1"/>
      <c r="R1285" s="1"/>
      <c r="S1285" s="1"/>
      <c r="T1285" s="1"/>
      <c r="U1285" s="1"/>
      <c r="V1285" s="1" t="n">
        <v>1555.1</v>
      </c>
      <c r="W1285" s="1" t="n">
        <v>1556.6</v>
      </c>
    </row>
    <row r="1286" customFormat="false" ht="15" hidden="false" customHeight="false" outlineLevel="0" collapsed="false">
      <c r="A1286" s="1" t="n">
        <v>1285</v>
      </c>
      <c r="B1286" s="31" t="s">
        <v>2046</v>
      </c>
      <c r="C1286" s="1" t="s">
        <v>31</v>
      </c>
      <c r="D1286" s="1" t="s">
        <v>169</v>
      </c>
      <c r="E1286" s="1" t="s">
        <v>209</v>
      </c>
      <c r="F1286" s="1"/>
      <c r="G1286" s="1"/>
      <c r="H1286" s="1"/>
      <c r="I1286" s="1"/>
      <c r="J1286" s="1" t="n">
        <v>1625.4</v>
      </c>
      <c r="K1286" s="1" t="n">
        <v>1462.6</v>
      </c>
      <c r="L1286" s="33"/>
      <c r="M1286" s="1"/>
      <c r="N1286" s="1"/>
      <c r="O1286" s="1"/>
      <c r="P1286" s="1"/>
      <c r="Q1286" s="1"/>
      <c r="R1286" s="1"/>
      <c r="S1286" s="1"/>
      <c r="T1286" s="1"/>
      <c r="U1286" s="1"/>
      <c r="V1286" s="1" t="n">
        <v>1625.4</v>
      </c>
      <c r="W1286" s="1" t="n">
        <v>1462.6</v>
      </c>
    </row>
    <row r="1287" customFormat="false" ht="15" hidden="false" customHeight="false" outlineLevel="0" collapsed="false">
      <c r="A1287" s="1" t="n">
        <v>1286</v>
      </c>
      <c r="B1287" s="31" t="s">
        <v>2046</v>
      </c>
      <c r="C1287" s="1" t="s">
        <v>31</v>
      </c>
      <c r="D1287" s="1" t="s">
        <v>174</v>
      </c>
      <c r="E1287" s="1" t="s">
        <v>210</v>
      </c>
      <c r="F1287" s="1"/>
      <c r="G1287" s="1"/>
      <c r="H1287" s="1"/>
      <c r="I1287" s="1"/>
      <c r="J1287" s="1" t="n">
        <v>1501.9</v>
      </c>
      <c r="K1287" s="1" t="n">
        <v>1452.9</v>
      </c>
      <c r="L1287" s="33"/>
      <c r="M1287" s="1"/>
      <c r="N1287" s="1"/>
      <c r="O1287" s="1"/>
      <c r="P1287" s="1"/>
      <c r="Q1287" s="1"/>
      <c r="R1287" s="1"/>
      <c r="S1287" s="1"/>
      <c r="T1287" s="1"/>
      <c r="U1287" s="1"/>
      <c r="V1287" s="1" t="n">
        <v>1501.9</v>
      </c>
      <c r="W1287" s="1" t="n">
        <v>1452.9</v>
      </c>
    </row>
    <row r="1288" customFormat="false" ht="15" hidden="false" customHeight="false" outlineLevel="0" collapsed="false">
      <c r="A1288" s="1" t="n">
        <v>1287</v>
      </c>
      <c r="B1288" s="31" t="s">
        <v>2046</v>
      </c>
      <c r="C1288" s="1" t="s">
        <v>31</v>
      </c>
      <c r="D1288" s="1" t="s">
        <v>145</v>
      </c>
      <c r="E1288" s="1" t="s">
        <v>19</v>
      </c>
      <c r="F1288" s="1"/>
      <c r="G1288" s="1"/>
      <c r="H1288" s="1"/>
      <c r="I1288" s="1"/>
      <c r="J1288" s="1" t="n">
        <v>1691.6</v>
      </c>
      <c r="K1288" s="1" t="n">
        <v>1733.9</v>
      </c>
      <c r="L1288" s="33"/>
      <c r="M1288" s="1"/>
      <c r="N1288" s="1"/>
      <c r="O1288" s="1"/>
      <c r="P1288" s="1"/>
      <c r="Q1288" s="1"/>
      <c r="R1288" s="1"/>
      <c r="S1288" s="1"/>
      <c r="T1288" s="1"/>
      <c r="U1288" s="1"/>
      <c r="V1288" s="1" t="n">
        <v>1691.6</v>
      </c>
      <c r="W1288" s="1" t="n">
        <v>1733.9</v>
      </c>
    </row>
    <row r="1289" customFormat="false" ht="15" hidden="false" customHeight="false" outlineLevel="0" collapsed="false">
      <c r="A1289" s="1" t="n">
        <v>1288</v>
      </c>
      <c r="B1289" s="31" t="s">
        <v>2046</v>
      </c>
      <c r="C1289" s="1" t="s">
        <v>30</v>
      </c>
      <c r="D1289" s="1" t="s">
        <v>151</v>
      </c>
      <c r="E1289" s="1" t="s">
        <v>119</v>
      </c>
      <c r="F1289" s="1"/>
      <c r="G1289" s="1"/>
      <c r="H1289" s="1"/>
      <c r="I1289" s="1"/>
      <c r="J1289" s="1" t="n">
        <v>1569.6</v>
      </c>
      <c r="K1289" s="1" t="n">
        <v>1552.4</v>
      </c>
      <c r="L1289" s="33"/>
      <c r="M1289" s="1"/>
      <c r="N1289" s="1"/>
      <c r="O1289" s="1"/>
      <c r="P1289" s="1"/>
      <c r="Q1289" s="1"/>
      <c r="R1289" s="1"/>
      <c r="S1289" s="1"/>
      <c r="T1289" s="1"/>
      <c r="U1289" s="1"/>
      <c r="V1289" s="1" t="n">
        <v>1569.6</v>
      </c>
      <c r="W1289" s="1" t="n">
        <v>1552.4</v>
      </c>
    </row>
    <row r="1290" customFormat="false" ht="15" hidden="false" customHeight="false" outlineLevel="0" collapsed="false">
      <c r="A1290" s="1" t="n">
        <v>1289</v>
      </c>
      <c r="B1290" s="31" t="s">
        <v>2046</v>
      </c>
      <c r="C1290" s="1" t="s">
        <v>31</v>
      </c>
      <c r="D1290" s="1" t="s">
        <v>136</v>
      </c>
      <c r="E1290" s="1" t="s">
        <v>20</v>
      </c>
      <c r="F1290" s="1"/>
      <c r="G1290" s="1"/>
      <c r="H1290" s="1"/>
      <c r="I1290" s="1"/>
      <c r="J1290" s="1" t="n">
        <v>1522.3</v>
      </c>
      <c r="K1290" s="1" t="n">
        <v>1733.7</v>
      </c>
      <c r="L1290" s="33"/>
      <c r="M1290" s="1"/>
      <c r="N1290" s="1"/>
      <c r="O1290" s="1"/>
      <c r="P1290" s="1"/>
      <c r="Q1290" s="1"/>
      <c r="R1290" s="1"/>
      <c r="S1290" s="1"/>
      <c r="T1290" s="1"/>
      <c r="U1290" s="1"/>
      <c r="V1290" s="1" t="n">
        <v>1522.3</v>
      </c>
      <c r="W1290" s="1" t="n">
        <v>1733.7</v>
      </c>
    </row>
    <row r="1291" customFormat="false" ht="15" hidden="false" customHeight="false" outlineLevel="0" collapsed="false">
      <c r="A1291" s="1" t="n">
        <v>1290</v>
      </c>
      <c r="B1291" s="31" t="s">
        <v>2046</v>
      </c>
      <c r="C1291" s="1" t="s">
        <v>31</v>
      </c>
      <c r="D1291" s="1" t="s">
        <v>140</v>
      </c>
      <c r="E1291" s="1" t="s">
        <v>139</v>
      </c>
      <c r="F1291" s="1"/>
      <c r="G1291" s="1"/>
      <c r="H1291" s="1"/>
      <c r="I1291" s="1"/>
      <c r="J1291" s="1" t="n">
        <v>1598.2</v>
      </c>
      <c r="K1291" s="1" t="n">
        <v>1514.3</v>
      </c>
      <c r="L1291" s="33"/>
      <c r="M1291" s="1"/>
      <c r="N1291" s="1"/>
      <c r="O1291" s="1"/>
      <c r="P1291" s="1"/>
      <c r="Q1291" s="1"/>
      <c r="R1291" s="1"/>
      <c r="S1291" s="1"/>
      <c r="T1291" s="1"/>
      <c r="U1291" s="1"/>
      <c r="V1291" s="1" t="n">
        <v>1598.2</v>
      </c>
      <c r="W1291" s="1" t="n">
        <v>1514.3</v>
      </c>
    </row>
    <row r="1292" customFormat="false" ht="15" hidden="false" customHeight="false" outlineLevel="0" collapsed="false">
      <c r="A1292" s="1" t="n">
        <v>1291</v>
      </c>
      <c r="B1292" s="31" t="s">
        <v>2047</v>
      </c>
      <c r="C1292" s="1" t="s">
        <v>29</v>
      </c>
      <c r="D1292" s="1" t="s">
        <v>121</v>
      </c>
      <c r="E1292" s="1" t="s">
        <v>138</v>
      </c>
      <c r="F1292" s="1"/>
      <c r="G1292" s="1"/>
      <c r="H1292" s="1"/>
      <c r="I1292" s="1"/>
      <c r="J1292" s="1" t="n">
        <v>1562.5</v>
      </c>
      <c r="K1292" s="1" t="n">
        <v>1645.6</v>
      </c>
      <c r="L1292" s="33"/>
      <c r="M1292" s="1"/>
      <c r="N1292" s="1"/>
      <c r="O1292" s="1"/>
      <c r="P1292" s="1"/>
      <c r="Q1292" s="1"/>
      <c r="R1292" s="1"/>
      <c r="S1292" s="1"/>
      <c r="T1292" s="1"/>
      <c r="U1292" s="1"/>
      <c r="V1292" s="1" t="n">
        <v>1562.5</v>
      </c>
      <c r="W1292" s="1" t="n">
        <v>1645.6</v>
      </c>
    </row>
    <row r="1293" customFormat="false" ht="15" hidden="false" customHeight="false" outlineLevel="0" collapsed="false">
      <c r="A1293" s="1" t="n">
        <v>1292</v>
      </c>
      <c r="B1293" s="31" t="s">
        <v>2047</v>
      </c>
      <c r="C1293" s="1" t="s">
        <v>29</v>
      </c>
      <c r="D1293" s="1" t="s">
        <v>153</v>
      </c>
      <c r="E1293" s="1" t="s">
        <v>207</v>
      </c>
      <c r="F1293" s="1"/>
      <c r="G1293" s="1"/>
      <c r="H1293" s="1"/>
      <c r="I1293" s="1"/>
      <c r="J1293" s="1" t="n">
        <v>1686.3</v>
      </c>
      <c r="K1293" s="1" t="n">
        <v>1461.1</v>
      </c>
      <c r="L1293" s="33"/>
      <c r="M1293" s="1"/>
      <c r="N1293" s="1"/>
      <c r="O1293" s="1"/>
      <c r="P1293" s="1"/>
      <c r="Q1293" s="1"/>
      <c r="R1293" s="1"/>
      <c r="S1293" s="1"/>
      <c r="T1293" s="1"/>
      <c r="U1293" s="1"/>
      <c r="V1293" s="1" t="n">
        <v>1686.3</v>
      </c>
      <c r="W1293" s="1" t="n">
        <v>1461.1</v>
      </c>
    </row>
    <row r="1294" customFormat="false" ht="15" hidden="false" customHeight="false" outlineLevel="0" collapsed="false">
      <c r="A1294" s="1" t="n">
        <v>1293</v>
      </c>
      <c r="B1294" s="31" t="s">
        <v>2047</v>
      </c>
      <c r="C1294" s="1" t="s">
        <v>29</v>
      </c>
      <c r="D1294" s="1" t="s">
        <v>202</v>
      </c>
      <c r="E1294" s="1" t="s">
        <v>129</v>
      </c>
      <c r="F1294" s="1"/>
      <c r="G1294" s="1"/>
      <c r="H1294" s="1"/>
      <c r="I1294" s="1"/>
      <c r="J1294" s="1" t="n">
        <v>1482.9</v>
      </c>
      <c r="K1294" s="1" t="n">
        <v>1663.3</v>
      </c>
      <c r="L1294" s="33"/>
      <c r="M1294" s="1"/>
      <c r="N1294" s="1"/>
      <c r="O1294" s="1"/>
      <c r="P1294" s="1"/>
      <c r="Q1294" s="1"/>
      <c r="R1294" s="1"/>
      <c r="S1294" s="1"/>
      <c r="T1294" s="1"/>
      <c r="U1294" s="1"/>
      <c r="V1294" s="1" t="n">
        <v>1482.9</v>
      </c>
      <c r="W1294" s="1" t="n">
        <v>1663.3</v>
      </c>
    </row>
    <row r="1295" customFormat="false" ht="15" hidden="false" customHeight="false" outlineLevel="0" collapsed="false">
      <c r="A1295" s="1" t="n">
        <v>1294</v>
      </c>
      <c r="B1295" s="31" t="s">
        <v>2047</v>
      </c>
      <c r="C1295" s="1" t="s">
        <v>29</v>
      </c>
      <c r="D1295" s="1" t="s">
        <v>137</v>
      </c>
      <c r="E1295" s="1" t="s">
        <v>23</v>
      </c>
      <c r="F1295" s="1"/>
      <c r="G1295" s="1"/>
      <c r="H1295" s="1"/>
      <c r="I1295" s="1"/>
      <c r="J1295" s="1" t="n">
        <v>1529.1</v>
      </c>
      <c r="K1295" s="1" t="n">
        <v>1722.1</v>
      </c>
      <c r="L1295" s="33"/>
      <c r="M1295" s="1"/>
      <c r="N1295" s="1"/>
      <c r="O1295" s="1"/>
      <c r="P1295" s="1"/>
      <c r="Q1295" s="1"/>
      <c r="R1295" s="1"/>
      <c r="S1295" s="1"/>
      <c r="T1295" s="1"/>
      <c r="U1295" s="1"/>
      <c r="V1295" s="1" t="n">
        <v>1529.1</v>
      </c>
      <c r="W1295" s="1" t="n">
        <v>1722.1</v>
      </c>
    </row>
    <row r="1296" customFormat="false" ht="15" hidden="false" customHeight="false" outlineLevel="0" collapsed="false">
      <c r="A1296" s="1" t="n">
        <v>1295</v>
      </c>
      <c r="B1296" s="31" t="s">
        <v>2047</v>
      </c>
      <c r="C1296" s="1" t="s">
        <v>29</v>
      </c>
      <c r="D1296" s="1" t="s">
        <v>162</v>
      </c>
      <c r="E1296" s="1" t="s">
        <v>132</v>
      </c>
      <c r="F1296" s="1"/>
      <c r="G1296" s="1"/>
      <c r="H1296" s="1"/>
      <c r="I1296" s="1"/>
      <c r="J1296" s="1" t="n">
        <v>1676.6</v>
      </c>
      <c r="K1296" s="1" t="n">
        <v>1647.5</v>
      </c>
      <c r="L1296" s="33"/>
      <c r="M1296" s="1"/>
      <c r="N1296" s="1"/>
      <c r="O1296" s="1"/>
      <c r="P1296" s="1"/>
      <c r="Q1296" s="1"/>
      <c r="R1296" s="1"/>
      <c r="S1296" s="1"/>
      <c r="T1296" s="1"/>
      <c r="U1296" s="1"/>
      <c r="V1296" s="1" t="n">
        <v>1676.6</v>
      </c>
      <c r="W1296" s="1" t="n">
        <v>1647.5</v>
      </c>
    </row>
    <row r="1297" customFormat="false" ht="15" hidden="false" customHeight="false" outlineLevel="0" collapsed="false">
      <c r="A1297" s="1" t="n">
        <v>1296</v>
      </c>
      <c r="B1297" s="31" t="s">
        <v>2047</v>
      </c>
      <c r="C1297" s="1" t="s">
        <v>29</v>
      </c>
      <c r="D1297" s="1" t="s">
        <v>201</v>
      </c>
      <c r="E1297" s="1" t="s">
        <v>127</v>
      </c>
      <c r="F1297" s="1"/>
      <c r="G1297" s="1"/>
      <c r="H1297" s="1"/>
      <c r="I1297" s="1"/>
      <c r="J1297" s="1" t="n">
        <v>1410.7</v>
      </c>
      <c r="K1297" s="1" t="n">
        <v>1653.9</v>
      </c>
      <c r="L1297" s="33"/>
      <c r="M1297" s="1"/>
      <c r="N1297" s="1"/>
      <c r="O1297" s="1"/>
      <c r="P1297" s="1"/>
      <c r="Q1297" s="1"/>
      <c r="R1297" s="1"/>
      <c r="S1297" s="1"/>
      <c r="T1297" s="1"/>
      <c r="U1297" s="1"/>
      <c r="V1297" s="1" t="n">
        <v>1410.7</v>
      </c>
      <c r="W1297" s="1" t="n">
        <v>1653.9</v>
      </c>
    </row>
    <row r="1298" customFormat="false" ht="15" hidden="false" customHeight="false" outlineLevel="0" collapsed="false">
      <c r="A1298" s="1" t="n">
        <v>1297</v>
      </c>
      <c r="B1298" s="31" t="s">
        <v>2047</v>
      </c>
      <c r="C1298" s="1" t="s">
        <v>29</v>
      </c>
      <c r="D1298" s="1" t="s">
        <v>152</v>
      </c>
      <c r="E1298" s="1" t="s">
        <v>131</v>
      </c>
      <c r="F1298" s="1"/>
      <c r="G1298" s="1"/>
      <c r="H1298" s="1"/>
      <c r="I1298" s="1"/>
      <c r="J1298" s="1" t="n">
        <v>1600.3</v>
      </c>
      <c r="K1298" s="1" t="n">
        <v>1518.3</v>
      </c>
      <c r="L1298" s="33"/>
      <c r="M1298" s="1"/>
      <c r="N1298" s="1"/>
      <c r="O1298" s="1"/>
      <c r="P1298" s="1"/>
      <c r="Q1298" s="1"/>
      <c r="R1298" s="1"/>
      <c r="S1298" s="1"/>
      <c r="T1298" s="1"/>
      <c r="U1298" s="1"/>
      <c r="V1298" s="1" t="n">
        <v>1600.3</v>
      </c>
      <c r="W1298" s="1" t="n">
        <v>1518.3</v>
      </c>
    </row>
    <row r="1299" customFormat="false" ht="15" hidden="false" customHeight="false" outlineLevel="0" collapsed="false">
      <c r="A1299" s="1" t="n">
        <v>1298</v>
      </c>
      <c r="B1299" s="31" t="s">
        <v>2047</v>
      </c>
      <c r="C1299" s="1" t="s">
        <v>29</v>
      </c>
      <c r="D1299" s="1" t="s">
        <v>130</v>
      </c>
      <c r="E1299" s="1" t="s">
        <v>128</v>
      </c>
      <c r="F1299" s="1"/>
      <c r="G1299" s="1"/>
      <c r="H1299" s="1"/>
      <c r="I1299" s="1"/>
      <c r="J1299" s="1" t="n">
        <v>1746.3</v>
      </c>
      <c r="K1299" s="1" t="n">
        <v>1623.4</v>
      </c>
      <c r="L1299" s="33"/>
      <c r="M1299" s="1"/>
      <c r="N1299" s="1"/>
      <c r="O1299" s="1"/>
      <c r="P1299" s="1"/>
      <c r="Q1299" s="1"/>
      <c r="R1299" s="1"/>
      <c r="S1299" s="1"/>
      <c r="T1299" s="1"/>
      <c r="U1299" s="1"/>
      <c r="V1299" s="1" t="n">
        <v>1746.3</v>
      </c>
      <c r="W1299" s="1" t="n">
        <v>1623.4</v>
      </c>
    </row>
    <row r="1300" customFormat="false" ht="15" hidden="false" customHeight="false" outlineLevel="0" collapsed="false">
      <c r="A1300" s="1" t="n">
        <v>1299</v>
      </c>
      <c r="B1300" s="31" t="s">
        <v>2047</v>
      </c>
      <c r="C1300" s="1" t="s">
        <v>29</v>
      </c>
      <c r="D1300" s="1" t="s">
        <v>21</v>
      </c>
      <c r="E1300" s="1" t="s">
        <v>180</v>
      </c>
      <c r="F1300" s="1"/>
      <c r="G1300" s="1"/>
      <c r="H1300" s="1"/>
      <c r="I1300" s="1"/>
      <c r="J1300" s="1" t="n">
        <v>1732.5</v>
      </c>
      <c r="K1300" s="1" t="n">
        <v>1594.7</v>
      </c>
      <c r="L1300" s="33"/>
      <c r="M1300" s="1"/>
      <c r="N1300" s="1"/>
      <c r="O1300" s="1"/>
      <c r="P1300" s="1"/>
      <c r="Q1300" s="1"/>
      <c r="R1300" s="1"/>
      <c r="S1300" s="1"/>
      <c r="T1300" s="1"/>
      <c r="U1300" s="1"/>
      <c r="V1300" s="1" t="n">
        <v>1732.5</v>
      </c>
      <c r="W1300" s="1" t="n">
        <v>1594.7</v>
      </c>
    </row>
    <row r="1301" customFormat="false" ht="15" hidden="false" customHeight="false" outlineLevel="0" collapsed="false">
      <c r="A1301" s="1" t="n">
        <v>1300</v>
      </c>
      <c r="B1301" s="31" t="s">
        <v>2047</v>
      </c>
      <c r="C1301" s="1" t="s">
        <v>29</v>
      </c>
      <c r="D1301" s="1" t="s">
        <v>126</v>
      </c>
      <c r="E1301" s="1" t="s">
        <v>122</v>
      </c>
      <c r="F1301" s="1"/>
      <c r="G1301" s="1"/>
      <c r="H1301" s="1"/>
      <c r="I1301" s="1"/>
      <c r="J1301" s="1" t="n">
        <v>1566.6</v>
      </c>
      <c r="K1301" s="1" t="n">
        <v>1580.7</v>
      </c>
      <c r="L1301" s="33"/>
      <c r="M1301" s="1"/>
      <c r="N1301" s="1"/>
      <c r="O1301" s="1"/>
      <c r="P1301" s="1"/>
      <c r="Q1301" s="1"/>
      <c r="R1301" s="1"/>
      <c r="S1301" s="1"/>
      <c r="T1301" s="1"/>
      <c r="U1301" s="1"/>
      <c r="V1301" s="1" t="n">
        <v>1566.6</v>
      </c>
      <c r="W1301" s="1" t="n">
        <v>1580.7</v>
      </c>
    </row>
    <row r="1302" customFormat="false" ht="15" hidden="false" customHeight="false" outlineLevel="0" collapsed="false">
      <c r="A1302" s="1" t="n">
        <v>1301</v>
      </c>
      <c r="B1302" s="31" t="s">
        <v>2048</v>
      </c>
      <c r="C1302" s="1" t="s">
        <v>32</v>
      </c>
      <c r="D1302" s="1" t="s">
        <v>184</v>
      </c>
      <c r="E1302" s="1" t="s">
        <v>15</v>
      </c>
      <c r="F1302" s="1"/>
      <c r="G1302" s="1"/>
      <c r="H1302" s="1"/>
      <c r="I1302" s="1"/>
      <c r="J1302" s="1" t="n">
        <v>1696</v>
      </c>
      <c r="K1302" s="1" t="n">
        <v>1873.2</v>
      </c>
      <c r="L1302" s="33"/>
      <c r="M1302" s="1"/>
      <c r="N1302" s="1"/>
      <c r="O1302" s="1"/>
      <c r="P1302" s="1"/>
      <c r="Q1302" s="1"/>
      <c r="R1302" s="1"/>
      <c r="S1302" s="1"/>
      <c r="T1302" s="1"/>
      <c r="U1302" s="1"/>
      <c r="V1302" s="1" t="n">
        <v>1696</v>
      </c>
      <c r="W1302" s="1" t="n">
        <v>1873.2</v>
      </c>
    </row>
    <row r="1303" customFormat="false" ht="15" hidden="false" customHeight="false" outlineLevel="0" collapsed="false">
      <c r="A1303" s="1" t="n">
        <v>1302</v>
      </c>
      <c r="B1303" s="31" t="s">
        <v>2048</v>
      </c>
      <c r="C1303" s="1" t="s">
        <v>32</v>
      </c>
      <c r="D1303" s="1" t="s">
        <v>183</v>
      </c>
      <c r="E1303" s="1" t="s">
        <v>198</v>
      </c>
      <c r="F1303" s="1"/>
      <c r="G1303" s="1"/>
      <c r="H1303" s="1"/>
      <c r="I1303" s="1"/>
      <c r="J1303" s="1" t="n">
        <v>1513.1</v>
      </c>
      <c r="K1303" s="1" t="n">
        <v>1515.2</v>
      </c>
      <c r="L1303" s="33"/>
      <c r="M1303" s="1"/>
      <c r="N1303" s="1"/>
      <c r="O1303" s="1"/>
      <c r="P1303" s="1"/>
      <c r="Q1303" s="1"/>
      <c r="R1303" s="1"/>
      <c r="S1303" s="1"/>
      <c r="T1303" s="1"/>
      <c r="U1303" s="1"/>
      <c r="V1303" s="1" t="n">
        <v>1513.1</v>
      </c>
      <c r="W1303" s="1" t="n">
        <v>1515.2</v>
      </c>
    </row>
    <row r="1304" customFormat="false" ht="15" hidden="false" customHeight="false" outlineLevel="0" collapsed="false">
      <c r="A1304" s="1" t="n">
        <v>1303</v>
      </c>
      <c r="B1304" s="31" t="s">
        <v>2048</v>
      </c>
      <c r="C1304" s="1" t="s">
        <v>32</v>
      </c>
      <c r="D1304" s="1" t="s">
        <v>189</v>
      </c>
      <c r="E1304" s="1" t="s">
        <v>188</v>
      </c>
      <c r="F1304" s="1"/>
      <c r="G1304" s="1"/>
      <c r="H1304" s="1"/>
      <c r="I1304" s="1"/>
      <c r="J1304" s="1" t="n">
        <v>1614</v>
      </c>
      <c r="K1304" s="1" t="n">
        <v>1549.2</v>
      </c>
      <c r="L1304" s="33"/>
      <c r="M1304" s="1"/>
      <c r="N1304" s="1"/>
      <c r="O1304" s="1"/>
      <c r="P1304" s="1"/>
      <c r="Q1304" s="1"/>
      <c r="R1304" s="1"/>
      <c r="S1304" s="1"/>
      <c r="T1304" s="1"/>
      <c r="U1304" s="1"/>
      <c r="V1304" s="1" t="n">
        <v>1614</v>
      </c>
      <c r="W1304" s="1" t="n">
        <v>1549.2</v>
      </c>
    </row>
    <row r="1305" customFormat="false" ht="15" hidden="false" customHeight="false" outlineLevel="0" collapsed="false">
      <c r="A1305" s="1" t="n">
        <v>1304</v>
      </c>
      <c r="B1305" s="31" t="s">
        <v>2048</v>
      </c>
      <c r="C1305" s="1" t="s">
        <v>32</v>
      </c>
      <c r="D1305" s="1" t="s">
        <v>192</v>
      </c>
      <c r="E1305" s="1" t="s">
        <v>187</v>
      </c>
      <c r="F1305" s="1"/>
      <c r="G1305" s="1"/>
      <c r="H1305" s="1"/>
      <c r="I1305" s="1"/>
      <c r="J1305" s="1" t="n">
        <v>1620.9</v>
      </c>
      <c r="K1305" s="1" t="n">
        <v>1591.1</v>
      </c>
      <c r="L1305" s="33"/>
      <c r="M1305" s="1"/>
      <c r="N1305" s="1"/>
      <c r="O1305" s="1"/>
      <c r="P1305" s="1"/>
      <c r="Q1305" s="1"/>
      <c r="R1305" s="1"/>
      <c r="S1305" s="1"/>
      <c r="T1305" s="1"/>
      <c r="U1305" s="1"/>
      <c r="V1305" s="1" t="n">
        <v>1620.9</v>
      </c>
      <c r="W1305" s="1" t="n">
        <v>1591.1</v>
      </c>
    </row>
    <row r="1306" customFormat="false" ht="15" hidden="false" customHeight="false" outlineLevel="0" collapsed="false">
      <c r="A1306" s="1" t="n">
        <v>1305</v>
      </c>
      <c r="B1306" s="31" t="s">
        <v>2048</v>
      </c>
      <c r="C1306" s="1" t="s">
        <v>32</v>
      </c>
      <c r="D1306" s="1" t="s">
        <v>193</v>
      </c>
      <c r="E1306" s="1" t="s">
        <v>197</v>
      </c>
      <c r="F1306" s="1"/>
      <c r="G1306" s="1"/>
      <c r="H1306" s="1"/>
      <c r="I1306" s="1"/>
      <c r="J1306" s="1" t="n">
        <v>1529.4</v>
      </c>
      <c r="K1306" s="1" t="n">
        <v>1535.5</v>
      </c>
      <c r="L1306" s="33"/>
      <c r="M1306" s="1"/>
      <c r="N1306" s="1"/>
      <c r="O1306" s="1"/>
      <c r="P1306" s="1"/>
      <c r="Q1306" s="1"/>
      <c r="R1306" s="1"/>
      <c r="S1306" s="1"/>
      <c r="T1306" s="1"/>
      <c r="U1306" s="1"/>
      <c r="V1306" s="1" t="n">
        <v>1529.4</v>
      </c>
      <c r="W1306" s="1" t="n">
        <v>1535.5</v>
      </c>
    </row>
    <row r="1307" customFormat="false" ht="15" hidden="false" customHeight="false" outlineLevel="0" collapsed="false">
      <c r="A1307" s="1" t="n">
        <v>1306</v>
      </c>
      <c r="B1307" s="31" t="s">
        <v>2048</v>
      </c>
      <c r="C1307" s="1" t="s">
        <v>32</v>
      </c>
      <c r="D1307" s="1" t="s">
        <v>190</v>
      </c>
      <c r="E1307" s="1" t="s">
        <v>185</v>
      </c>
      <c r="F1307" s="1"/>
      <c r="G1307" s="1"/>
      <c r="H1307" s="1"/>
      <c r="I1307" s="1"/>
      <c r="J1307" s="1" t="n">
        <v>1611.9</v>
      </c>
      <c r="K1307" s="1" t="n">
        <v>1629</v>
      </c>
      <c r="L1307" s="33"/>
      <c r="M1307" s="1"/>
      <c r="N1307" s="1"/>
      <c r="O1307" s="1"/>
      <c r="P1307" s="1"/>
      <c r="Q1307" s="1"/>
      <c r="R1307" s="1"/>
      <c r="S1307" s="1"/>
      <c r="T1307" s="1"/>
      <c r="U1307" s="1"/>
      <c r="V1307" s="1" t="n">
        <v>1611.9</v>
      </c>
      <c r="W1307" s="1" t="n">
        <v>1629</v>
      </c>
    </row>
    <row r="1308" customFormat="false" ht="15" hidden="false" customHeight="false" outlineLevel="0" collapsed="false">
      <c r="A1308" s="1" t="n">
        <v>1307</v>
      </c>
      <c r="B1308" s="31" t="s">
        <v>2048</v>
      </c>
      <c r="C1308" s="1" t="s">
        <v>32</v>
      </c>
      <c r="D1308" s="1" t="s">
        <v>212</v>
      </c>
      <c r="E1308" s="1" t="s">
        <v>211</v>
      </c>
      <c r="F1308" s="1"/>
      <c r="G1308" s="1"/>
      <c r="H1308" s="1"/>
      <c r="I1308" s="1"/>
      <c r="J1308" s="1" t="n">
        <v>1416.3</v>
      </c>
      <c r="K1308" s="1" t="n">
        <v>1489</v>
      </c>
      <c r="L1308" s="33"/>
      <c r="M1308" s="1"/>
      <c r="N1308" s="1"/>
      <c r="O1308" s="1"/>
      <c r="P1308" s="1"/>
      <c r="Q1308" s="1"/>
      <c r="R1308" s="1"/>
      <c r="S1308" s="1"/>
      <c r="T1308" s="1"/>
      <c r="U1308" s="1"/>
      <c r="V1308" s="1" t="n">
        <v>1416.3</v>
      </c>
      <c r="W1308" s="1" t="n">
        <v>1489</v>
      </c>
    </row>
    <row r="1309" customFormat="false" ht="15" hidden="false" customHeight="false" outlineLevel="0" collapsed="false">
      <c r="A1309" s="1" t="n">
        <v>1308</v>
      </c>
      <c r="B1309" s="31" t="s">
        <v>2048</v>
      </c>
      <c r="C1309" s="1" t="s">
        <v>32</v>
      </c>
      <c r="D1309" s="1" t="s">
        <v>195</v>
      </c>
      <c r="E1309" s="1" t="s">
        <v>191</v>
      </c>
      <c r="F1309" s="1"/>
      <c r="G1309" s="1"/>
      <c r="H1309" s="1"/>
      <c r="I1309" s="1"/>
      <c r="J1309" s="1" t="n">
        <v>1732.7</v>
      </c>
      <c r="K1309" s="1" t="n">
        <v>1541</v>
      </c>
      <c r="L1309" s="33"/>
      <c r="M1309" s="1"/>
      <c r="N1309" s="1"/>
      <c r="O1309" s="1"/>
      <c r="P1309" s="1"/>
      <c r="Q1309" s="1"/>
      <c r="R1309" s="1"/>
      <c r="S1309" s="1"/>
      <c r="T1309" s="1"/>
      <c r="U1309" s="1"/>
      <c r="V1309" s="1" t="n">
        <v>1732.7</v>
      </c>
      <c r="W1309" s="1" t="n">
        <v>1541</v>
      </c>
    </row>
    <row r="1310" customFormat="false" ht="15" hidden="false" customHeight="false" outlineLevel="0" collapsed="false">
      <c r="A1310" s="1" t="n">
        <v>1309</v>
      </c>
      <c r="B1310" s="31" t="s">
        <v>2048</v>
      </c>
      <c r="C1310" s="1" t="s">
        <v>32</v>
      </c>
      <c r="D1310" s="1" t="s">
        <v>196</v>
      </c>
      <c r="E1310" s="1" t="s">
        <v>199</v>
      </c>
      <c r="F1310" s="1"/>
      <c r="G1310" s="1"/>
      <c r="H1310" s="1"/>
      <c r="I1310" s="1"/>
      <c r="J1310" s="1" t="n">
        <v>1656.4</v>
      </c>
      <c r="K1310" s="1" t="n">
        <v>1487.5</v>
      </c>
      <c r="L1310" s="33"/>
      <c r="M1310" s="1"/>
      <c r="N1310" s="1"/>
      <c r="O1310" s="1"/>
      <c r="P1310" s="1"/>
      <c r="Q1310" s="1"/>
      <c r="R1310" s="1"/>
      <c r="S1310" s="1"/>
      <c r="T1310" s="1"/>
      <c r="U1310" s="1"/>
      <c r="V1310" s="1" t="n">
        <v>1656.4</v>
      </c>
      <c r="W1310" s="1" t="n">
        <v>1487.5</v>
      </c>
    </row>
    <row r="1311" customFormat="false" ht="15" hidden="false" customHeight="false" outlineLevel="0" collapsed="false">
      <c r="A1311" s="1" t="n">
        <v>1310</v>
      </c>
      <c r="B1311" s="31" t="s">
        <v>2049</v>
      </c>
      <c r="C1311" s="1" t="s">
        <v>31</v>
      </c>
      <c r="D1311" s="1" t="s">
        <v>169</v>
      </c>
      <c r="E1311" s="1" t="s">
        <v>145</v>
      </c>
      <c r="F1311" s="1"/>
      <c r="G1311" s="1"/>
      <c r="H1311" s="1"/>
      <c r="I1311" s="1"/>
      <c r="J1311" s="1" t="n">
        <v>1625.4</v>
      </c>
      <c r="K1311" s="1" t="n">
        <v>1691.6</v>
      </c>
      <c r="L1311" s="33"/>
      <c r="M1311" s="1"/>
      <c r="N1311" s="1"/>
      <c r="O1311" s="1"/>
      <c r="P1311" s="1"/>
      <c r="Q1311" s="1"/>
      <c r="R1311" s="1"/>
      <c r="S1311" s="1"/>
      <c r="T1311" s="1"/>
      <c r="U1311" s="1"/>
      <c r="V1311" s="1" t="n">
        <v>1625.4</v>
      </c>
      <c r="W1311" s="1" t="n">
        <v>1691.6</v>
      </c>
    </row>
    <row r="1312" customFormat="false" ht="15" hidden="false" customHeight="false" outlineLevel="0" collapsed="false">
      <c r="A1312" s="1" t="n">
        <v>1311</v>
      </c>
      <c r="B1312" s="31" t="s">
        <v>2049</v>
      </c>
      <c r="C1312" s="1" t="s">
        <v>31</v>
      </c>
      <c r="D1312" s="1" t="s">
        <v>22</v>
      </c>
      <c r="E1312" s="1" t="s">
        <v>174</v>
      </c>
      <c r="F1312" s="1"/>
      <c r="G1312" s="1"/>
      <c r="H1312" s="1"/>
      <c r="I1312" s="1"/>
      <c r="J1312" s="1" t="n">
        <v>1733.4</v>
      </c>
      <c r="K1312" s="1" t="n">
        <v>1501.9</v>
      </c>
      <c r="L1312" s="33"/>
      <c r="M1312" s="1"/>
      <c r="N1312" s="1"/>
      <c r="O1312" s="1"/>
      <c r="P1312" s="1"/>
      <c r="Q1312" s="1"/>
      <c r="R1312" s="1"/>
      <c r="S1312" s="1"/>
      <c r="T1312" s="1"/>
      <c r="U1312" s="1"/>
      <c r="V1312" s="1" t="n">
        <v>1733.4</v>
      </c>
      <c r="W1312" s="1" t="n">
        <v>1501.9</v>
      </c>
    </row>
    <row r="1313" customFormat="false" ht="15" hidden="false" customHeight="false" outlineLevel="0" collapsed="false">
      <c r="A1313" s="1" t="n">
        <v>1312</v>
      </c>
      <c r="B1313" s="31" t="s">
        <v>2049</v>
      </c>
      <c r="C1313" s="1" t="s">
        <v>31</v>
      </c>
      <c r="D1313" s="1" t="s">
        <v>213</v>
      </c>
      <c r="E1313" s="1" t="s">
        <v>168</v>
      </c>
      <c r="F1313" s="1"/>
      <c r="G1313" s="1"/>
      <c r="H1313" s="1"/>
      <c r="I1313" s="1"/>
      <c r="J1313" s="1" t="n">
        <v>1404</v>
      </c>
      <c r="K1313" s="1" t="n">
        <v>1534.8</v>
      </c>
      <c r="L1313" s="33"/>
      <c r="M1313" s="1"/>
      <c r="N1313" s="1"/>
      <c r="O1313" s="1"/>
      <c r="P1313" s="1"/>
      <c r="Q1313" s="1"/>
      <c r="R1313" s="1"/>
      <c r="S1313" s="1"/>
      <c r="T1313" s="1"/>
      <c r="U1313" s="1"/>
      <c r="V1313" s="1" t="n">
        <v>1404</v>
      </c>
      <c r="W1313" s="1" t="n">
        <v>1534.8</v>
      </c>
    </row>
    <row r="1314" customFormat="false" ht="15" hidden="false" customHeight="false" outlineLevel="0" collapsed="false">
      <c r="A1314" s="1" t="n">
        <v>1313</v>
      </c>
      <c r="B1314" s="31" t="s">
        <v>2049</v>
      </c>
      <c r="C1314" s="1" t="s">
        <v>31</v>
      </c>
      <c r="D1314" s="1" t="s">
        <v>209</v>
      </c>
      <c r="E1314" s="1" t="s">
        <v>164</v>
      </c>
      <c r="F1314" s="1"/>
      <c r="G1314" s="1"/>
      <c r="H1314" s="1"/>
      <c r="I1314" s="1"/>
      <c r="J1314" s="1" t="n">
        <v>1462.6</v>
      </c>
      <c r="K1314" s="1" t="n">
        <v>1618.5</v>
      </c>
      <c r="L1314" s="33"/>
      <c r="M1314" s="1"/>
      <c r="N1314" s="1"/>
      <c r="O1314" s="1"/>
      <c r="P1314" s="1"/>
      <c r="Q1314" s="1"/>
      <c r="R1314" s="1"/>
      <c r="S1314" s="1"/>
      <c r="T1314" s="1"/>
      <c r="U1314" s="1"/>
      <c r="V1314" s="1" t="n">
        <v>1462.6</v>
      </c>
      <c r="W1314" s="1" t="n">
        <v>1618.5</v>
      </c>
    </row>
    <row r="1315" customFormat="false" ht="15" hidden="false" customHeight="false" outlineLevel="0" collapsed="false">
      <c r="A1315" s="1" t="n">
        <v>1314</v>
      </c>
      <c r="B1315" s="31" t="s">
        <v>2049</v>
      </c>
      <c r="C1315" s="1" t="s">
        <v>31</v>
      </c>
      <c r="D1315" s="1" t="s">
        <v>146</v>
      </c>
      <c r="E1315" s="1" t="s">
        <v>139</v>
      </c>
      <c r="F1315" s="1"/>
      <c r="G1315" s="1"/>
      <c r="H1315" s="1"/>
      <c r="I1315" s="1"/>
      <c r="J1315" s="1" t="n">
        <v>1548.6</v>
      </c>
      <c r="K1315" s="1" t="n">
        <v>1514.3</v>
      </c>
      <c r="L1315" s="33"/>
      <c r="M1315" s="1"/>
      <c r="N1315" s="1"/>
      <c r="O1315" s="1"/>
      <c r="P1315" s="1"/>
      <c r="Q1315" s="1"/>
      <c r="R1315" s="1"/>
      <c r="S1315" s="1"/>
      <c r="T1315" s="1"/>
      <c r="U1315" s="1"/>
      <c r="V1315" s="1" t="n">
        <v>1548.6</v>
      </c>
      <c r="W1315" s="1" t="n">
        <v>1514.3</v>
      </c>
    </row>
    <row r="1316" customFormat="false" ht="15" hidden="false" customHeight="false" outlineLevel="0" collapsed="false">
      <c r="A1316" s="1" t="n">
        <v>1315</v>
      </c>
      <c r="B1316" s="31" t="s">
        <v>2049</v>
      </c>
      <c r="C1316" s="1" t="s">
        <v>31</v>
      </c>
      <c r="D1316" s="1" t="s">
        <v>165</v>
      </c>
      <c r="E1316" s="1" t="s">
        <v>177</v>
      </c>
      <c r="F1316" s="1"/>
      <c r="G1316" s="1"/>
      <c r="H1316" s="1"/>
      <c r="I1316" s="1"/>
      <c r="J1316" s="1" t="n">
        <v>1515.1</v>
      </c>
      <c r="K1316" s="1" t="n">
        <v>1695</v>
      </c>
      <c r="L1316" s="33"/>
      <c r="M1316" s="1"/>
      <c r="N1316" s="1"/>
      <c r="O1316" s="1"/>
      <c r="P1316" s="1"/>
      <c r="Q1316" s="1"/>
      <c r="R1316" s="1"/>
      <c r="S1316" s="1"/>
      <c r="T1316" s="1"/>
      <c r="U1316" s="1"/>
      <c r="V1316" s="1" t="n">
        <v>1515.1</v>
      </c>
      <c r="W1316" s="1" t="n">
        <v>1695</v>
      </c>
    </row>
    <row r="1317" customFormat="false" ht="15" hidden="false" customHeight="false" outlineLevel="0" collapsed="false">
      <c r="A1317" s="1" t="n">
        <v>1316</v>
      </c>
      <c r="B1317" s="31" t="s">
        <v>2049</v>
      </c>
      <c r="C1317" s="1" t="s">
        <v>31</v>
      </c>
      <c r="D1317" s="1" t="s">
        <v>210</v>
      </c>
      <c r="E1317" s="1" t="s">
        <v>140</v>
      </c>
      <c r="F1317" s="1"/>
      <c r="G1317" s="1"/>
      <c r="H1317" s="1"/>
      <c r="I1317" s="1"/>
      <c r="J1317" s="1" t="n">
        <v>1452.9</v>
      </c>
      <c r="K1317" s="1" t="n">
        <v>1598.2</v>
      </c>
      <c r="L1317" s="33"/>
      <c r="M1317" s="1"/>
      <c r="N1317" s="1"/>
      <c r="O1317" s="1"/>
      <c r="P1317" s="1"/>
      <c r="Q1317" s="1"/>
      <c r="R1317" s="1"/>
      <c r="S1317" s="1"/>
      <c r="T1317" s="1"/>
      <c r="U1317" s="1"/>
      <c r="V1317" s="1" t="n">
        <v>1452.9</v>
      </c>
      <c r="W1317" s="1" t="n">
        <v>1598.2</v>
      </c>
    </row>
    <row r="1318" customFormat="false" ht="15" hidden="false" customHeight="false" outlineLevel="0" collapsed="false">
      <c r="A1318" s="1" t="n">
        <v>1317</v>
      </c>
      <c r="B1318" s="31" t="s">
        <v>2049</v>
      </c>
      <c r="C1318" s="1" t="s">
        <v>33</v>
      </c>
      <c r="D1318" s="1" t="s">
        <v>135</v>
      </c>
      <c r="E1318" s="1" t="s">
        <v>154</v>
      </c>
      <c r="F1318" s="1"/>
      <c r="G1318" s="1"/>
      <c r="H1318" s="1"/>
      <c r="I1318" s="1"/>
      <c r="J1318" s="1" t="n">
        <v>1708.2</v>
      </c>
      <c r="K1318" s="1" t="n">
        <v>1562.2</v>
      </c>
      <c r="L1318" s="33"/>
      <c r="M1318" s="1"/>
      <c r="N1318" s="1"/>
      <c r="O1318" s="1"/>
      <c r="P1318" s="1"/>
      <c r="Q1318" s="1"/>
      <c r="R1318" s="1"/>
      <c r="S1318" s="1"/>
      <c r="T1318" s="1"/>
      <c r="U1318" s="1"/>
      <c r="V1318" s="1" t="n">
        <v>1708.2</v>
      </c>
      <c r="W1318" s="1" t="n">
        <v>1562.2</v>
      </c>
    </row>
    <row r="1319" customFormat="false" ht="15" hidden="false" customHeight="false" outlineLevel="0" collapsed="false">
      <c r="A1319" s="1" t="n">
        <v>1318</v>
      </c>
      <c r="B1319" s="31" t="s">
        <v>2049</v>
      </c>
      <c r="C1319" s="1" t="s">
        <v>33</v>
      </c>
      <c r="D1319" s="1" t="s">
        <v>205</v>
      </c>
      <c r="E1319" s="1" t="s">
        <v>157</v>
      </c>
      <c r="F1319" s="1"/>
      <c r="G1319" s="1"/>
      <c r="H1319" s="1"/>
      <c r="I1319" s="1"/>
      <c r="J1319" s="1" t="n">
        <v>1457.7</v>
      </c>
      <c r="K1319" s="1" t="n">
        <v>1662.1</v>
      </c>
      <c r="L1319" s="33"/>
      <c r="M1319" s="1"/>
      <c r="N1319" s="1"/>
      <c r="O1319" s="1"/>
      <c r="P1319" s="1"/>
      <c r="Q1319" s="1"/>
      <c r="R1319" s="1"/>
      <c r="S1319" s="1"/>
      <c r="T1319" s="1"/>
      <c r="U1319" s="1"/>
      <c r="V1319" s="1" t="n">
        <v>1457.7</v>
      </c>
      <c r="W1319" s="1" t="n">
        <v>1662.1</v>
      </c>
    </row>
    <row r="1320" customFormat="false" ht="15" hidden="false" customHeight="false" outlineLevel="0" collapsed="false">
      <c r="A1320" s="1" t="n">
        <v>1319</v>
      </c>
      <c r="B1320" s="31" t="s">
        <v>2049</v>
      </c>
      <c r="C1320" s="1" t="s">
        <v>33</v>
      </c>
      <c r="D1320" s="1" t="s">
        <v>120</v>
      </c>
      <c r="E1320" s="1" t="s">
        <v>172</v>
      </c>
      <c r="F1320" s="1"/>
      <c r="G1320" s="1"/>
      <c r="H1320" s="1"/>
      <c r="I1320" s="1"/>
      <c r="J1320" s="1" t="n">
        <v>1527.4</v>
      </c>
      <c r="K1320" s="1" t="n">
        <v>1687.2</v>
      </c>
      <c r="L1320" s="33"/>
      <c r="M1320" s="1"/>
      <c r="N1320" s="1"/>
      <c r="O1320" s="1"/>
      <c r="P1320" s="1"/>
      <c r="Q1320" s="1"/>
      <c r="R1320" s="1"/>
      <c r="S1320" s="1"/>
      <c r="T1320" s="1"/>
      <c r="U1320" s="1"/>
      <c r="V1320" s="1" t="n">
        <v>1527.4</v>
      </c>
      <c r="W1320" s="1" t="n">
        <v>1687.2</v>
      </c>
    </row>
    <row r="1321" customFormat="false" ht="15" hidden="false" customHeight="false" outlineLevel="0" collapsed="false">
      <c r="A1321" s="1" t="n">
        <v>1320</v>
      </c>
      <c r="B1321" s="31" t="s">
        <v>2049</v>
      </c>
      <c r="C1321" s="1" t="s">
        <v>33</v>
      </c>
      <c r="D1321" s="1" t="s">
        <v>156</v>
      </c>
      <c r="E1321" s="1" t="s">
        <v>155</v>
      </c>
      <c r="F1321" s="1"/>
      <c r="G1321" s="1"/>
      <c r="H1321" s="1"/>
      <c r="I1321" s="1"/>
      <c r="J1321" s="1" t="n">
        <v>1506.9</v>
      </c>
      <c r="K1321" s="1" t="n">
        <v>1625</v>
      </c>
      <c r="L1321" s="33"/>
      <c r="M1321" s="1"/>
      <c r="N1321" s="1"/>
      <c r="O1321" s="1"/>
      <c r="P1321" s="1"/>
      <c r="Q1321" s="1"/>
      <c r="R1321" s="1"/>
      <c r="S1321" s="1"/>
      <c r="T1321" s="1"/>
      <c r="U1321" s="1"/>
      <c r="V1321" s="1" t="n">
        <v>1506.9</v>
      </c>
      <c r="W1321" s="1" t="n">
        <v>1625</v>
      </c>
    </row>
    <row r="1322" customFormat="false" ht="15" hidden="false" customHeight="false" outlineLevel="0" collapsed="false">
      <c r="A1322" s="1" t="n">
        <v>1321</v>
      </c>
      <c r="B1322" s="31" t="s">
        <v>2049</v>
      </c>
      <c r="C1322" s="1" t="s">
        <v>30</v>
      </c>
      <c r="D1322" s="1" t="s">
        <v>117</v>
      </c>
      <c r="E1322" s="1" t="s">
        <v>114</v>
      </c>
      <c r="F1322" s="1"/>
      <c r="G1322" s="1"/>
      <c r="H1322" s="1"/>
      <c r="I1322" s="1"/>
      <c r="J1322" s="1" t="n">
        <v>1475.5</v>
      </c>
      <c r="K1322" s="1" t="n">
        <v>1656.7</v>
      </c>
      <c r="L1322" s="33"/>
      <c r="M1322" s="1"/>
      <c r="N1322" s="1"/>
      <c r="O1322" s="1"/>
      <c r="P1322" s="1"/>
      <c r="Q1322" s="1"/>
      <c r="R1322" s="1"/>
      <c r="S1322" s="1"/>
      <c r="T1322" s="1"/>
      <c r="U1322" s="1"/>
      <c r="V1322" s="1" t="n">
        <v>1475.5</v>
      </c>
      <c r="W1322" s="1" t="n">
        <v>1656.7</v>
      </c>
    </row>
    <row r="1323" customFormat="false" ht="15" hidden="false" customHeight="false" outlineLevel="0" collapsed="false">
      <c r="A1323" s="1" t="n">
        <v>1322</v>
      </c>
      <c r="B1323" s="31" t="s">
        <v>2049</v>
      </c>
      <c r="C1323" s="1" t="s">
        <v>30</v>
      </c>
      <c r="D1323" s="1" t="s">
        <v>16</v>
      </c>
      <c r="E1323" s="1" t="s">
        <v>124</v>
      </c>
      <c r="F1323" s="1"/>
      <c r="G1323" s="1"/>
      <c r="H1323" s="1"/>
      <c r="I1323" s="1"/>
      <c r="J1323" s="1" t="n">
        <v>1837.9</v>
      </c>
      <c r="K1323" s="1" t="n">
        <v>1555.1</v>
      </c>
      <c r="L1323" s="33"/>
      <c r="M1323" s="1"/>
      <c r="N1323" s="1"/>
      <c r="O1323" s="1"/>
      <c r="P1323" s="1"/>
      <c r="Q1323" s="1"/>
      <c r="R1323" s="1"/>
      <c r="S1323" s="1"/>
      <c r="T1323" s="1"/>
      <c r="U1323" s="1"/>
      <c r="V1323" s="1" t="n">
        <v>1837.9</v>
      </c>
      <c r="W1323" s="1" t="n">
        <v>1555.1</v>
      </c>
    </row>
    <row r="1324" customFormat="false" ht="15" hidden="false" customHeight="false" outlineLevel="0" collapsed="false">
      <c r="A1324" s="1" t="n">
        <v>1323</v>
      </c>
      <c r="B1324" s="31" t="s">
        <v>2049</v>
      </c>
      <c r="C1324" s="1" t="s">
        <v>30</v>
      </c>
      <c r="D1324" s="1" t="s">
        <v>167</v>
      </c>
      <c r="E1324" s="1" t="s">
        <v>203</v>
      </c>
      <c r="F1324" s="1"/>
      <c r="G1324" s="1"/>
      <c r="H1324" s="1"/>
      <c r="I1324" s="1"/>
      <c r="J1324" s="1" t="n">
        <v>1556.6</v>
      </c>
      <c r="K1324" s="1" t="n">
        <v>1451.4</v>
      </c>
      <c r="L1324" s="33"/>
      <c r="M1324" s="1"/>
      <c r="N1324" s="1"/>
      <c r="O1324" s="1"/>
      <c r="P1324" s="1"/>
      <c r="Q1324" s="1"/>
      <c r="R1324" s="1"/>
      <c r="S1324" s="1"/>
      <c r="T1324" s="1"/>
      <c r="U1324" s="1"/>
      <c r="V1324" s="1" t="n">
        <v>1556.6</v>
      </c>
      <c r="W1324" s="1" t="n">
        <v>1451.4</v>
      </c>
    </row>
    <row r="1325" customFormat="false" ht="15" hidden="false" customHeight="false" outlineLevel="0" collapsed="false">
      <c r="A1325" s="1" t="n">
        <v>1324</v>
      </c>
      <c r="B1325" s="31" t="s">
        <v>2049</v>
      </c>
      <c r="C1325" s="1" t="s">
        <v>30</v>
      </c>
      <c r="D1325" s="1" t="s">
        <v>116</v>
      </c>
      <c r="E1325" s="1" t="s">
        <v>118</v>
      </c>
      <c r="F1325" s="1"/>
      <c r="G1325" s="1"/>
      <c r="H1325" s="1"/>
      <c r="I1325" s="1"/>
      <c r="J1325" s="1" t="n">
        <v>1642.8</v>
      </c>
      <c r="K1325" s="1" t="n">
        <v>1559.9</v>
      </c>
      <c r="L1325" s="33"/>
      <c r="M1325" s="1"/>
      <c r="N1325" s="1"/>
      <c r="O1325" s="1"/>
      <c r="P1325" s="1"/>
      <c r="Q1325" s="1"/>
      <c r="R1325" s="1"/>
      <c r="S1325" s="1"/>
      <c r="T1325" s="1"/>
      <c r="U1325" s="1"/>
      <c r="V1325" s="1" t="n">
        <v>1642.8</v>
      </c>
      <c r="W1325" s="1" t="n">
        <v>1559.9</v>
      </c>
    </row>
    <row r="1326" customFormat="false" ht="15" hidden="false" customHeight="false" outlineLevel="0" collapsed="false">
      <c r="A1326" s="1" t="n">
        <v>1325</v>
      </c>
      <c r="B1326" s="31" t="s">
        <v>2049</v>
      </c>
      <c r="C1326" s="1" t="s">
        <v>30</v>
      </c>
      <c r="D1326" s="1" t="s">
        <v>18</v>
      </c>
      <c r="E1326" s="1" t="s">
        <v>208</v>
      </c>
      <c r="F1326" s="1"/>
      <c r="G1326" s="1"/>
      <c r="H1326" s="1"/>
      <c r="I1326" s="1"/>
      <c r="J1326" s="1" t="n">
        <v>1781.5</v>
      </c>
      <c r="K1326" s="1" t="n">
        <v>1474.1</v>
      </c>
      <c r="L1326" s="33"/>
      <c r="M1326" s="1"/>
      <c r="N1326" s="1"/>
      <c r="O1326" s="1"/>
      <c r="P1326" s="1"/>
      <c r="Q1326" s="1"/>
      <c r="R1326" s="1"/>
      <c r="S1326" s="1"/>
      <c r="T1326" s="1"/>
      <c r="U1326" s="1"/>
      <c r="V1326" s="1" t="n">
        <v>1781.5</v>
      </c>
      <c r="W1326" s="1" t="n">
        <v>1474.1</v>
      </c>
    </row>
    <row r="1327" customFormat="false" ht="15" hidden="false" customHeight="false" outlineLevel="0" collapsed="false">
      <c r="A1327" s="1" t="n">
        <v>1326</v>
      </c>
      <c r="B1327" s="31" t="s">
        <v>2049</v>
      </c>
      <c r="C1327" s="1" t="s">
        <v>30</v>
      </c>
      <c r="D1327" s="1" t="s">
        <v>200</v>
      </c>
      <c r="E1327" s="1" t="s">
        <v>151</v>
      </c>
      <c r="F1327" s="1"/>
      <c r="G1327" s="1"/>
      <c r="H1327" s="1"/>
      <c r="I1327" s="1"/>
      <c r="J1327" s="1" t="n">
        <v>1421.9</v>
      </c>
      <c r="K1327" s="1" t="n">
        <v>1569.6</v>
      </c>
      <c r="L1327" s="33"/>
      <c r="M1327" s="1"/>
      <c r="N1327" s="1"/>
      <c r="O1327" s="1"/>
      <c r="P1327" s="1"/>
      <c r="Q1327" s="1"/>
      <c r="R1327" s="1"/>
      <c r="S1327" s="1"/>
      <c r="T1327" s="1"/>
      <c r="U1327" s="1"/>
      <c r="V1327" s="1" t="n">
        <v>1421.9</v>
      </c>
      <c r="W1327" s="1" t="n">
        <v>1569.6</v>
      </c>
    </row>
    <row r="1328" customFormat="false" ht="15" hidden="false" customHeight="false" outlineLevel="0" collapsed="false">
      <c r="A1328" s="1" t="n">
        <v>1327</v>
      </c>
      <c r="B1328" s="31" t="s">
        <v>2049</v>
      </c>
      <c r="C1328" s="1" t="s">
        <v>30</v>
      </c>
      <c r="D1328" s="1" t="s">
        <v>166</v>
      </c>
      <c r="E1328" s="1" t="s">
        <v>141</v>
      </c>
      <c r="F1328" s="1"/>
      <c r="G1328" s="1"/>
      <c r="H1328" s="1"/>
      <c r="I1328" s="1"/>
      <c r="J1328" s="1" t="n">
        <v>1508.7</v>
      </c>
      <c r="K1328" s="1" t="n">
        <v>1599.7</v>
      </c>
      <c r="L1328" s="33"/>
      <c r="M1328" s="1"/>
      <c r="N1328" s="1"/>
      <c r="O1328" s="1"/>
      <c r="P1328" s="1"/>
      <c r="Q1328" s="1"/>
      <c r="R1328" s="1"/>
      <c r="S1328" s="1"/>
      <c r="T1328" s="1"/>
      <c r="U1328" s="1"/>
      <c r="V1328" s="1" t="n">
        <v>1508.7</v>
      </c>
      <c r="W1328" s="1" t="n">
        <v>1599.7</v>
      </c>
    </row>
    <row r="1329" customFormat="false" ht="15" hidden="false" customHeight="false" outlineLevel="0" collapsed="false">
      <c r="A1329" s="1" t="n">
        <v>1328</v>
      </c>
      <c r="B1329" s="31" t="s">
        <v>2049</v>
      </c>
      <c r="C1329" s="1" t="s">
        <v>30</v>
      </c>
      <c r="D1329" s="1" t="s">
        <v>173</v>
      </c>
      <c r="E1329" s="1" t="s">
        <v>176</v>
      </c>
      <c r="F1329" s="1"/>
      <c r="G1329" s="1"/>
      <c r="H1329" s="1"/>
      <c r="I1329" s="1"/>
      <c r="J1329" s="1" t="n">
        <v>1515.9</v>
      </c>
      <c r="K1329" s="1" t="n">
        <v>1594</v>
      </c>
      <c r="L1329" s="33"/>
      <c r="M1329" s="1"/>
      <c r="N1329" s="1"/>
      <c r="O1329" s="1"/>
      <c r="P1329" s="1"/>
      <c r="Q1329" s="1"/>
      <c r="R1329" s="1"/>
      <c r="S1329" s="1"/>
      <c r="T1329" s="1"/>
      <c r="U1329" s="1"/>
      <c r="V1329" s="1" t="n">
        <v>1515.9</v>
      </c>
      <c r="W1329" s="1" t="n">
        <v>1594</v>
      </c>
    </row>
    <row r="1330" customFormat="false" ht="15" hidden="false" customHeight="false" outlineLevel="0" collapsed="false">
      <c r="A1330" s="1" t="n">
        <v>1329</v>
      </c>
      <c r="B1330" s="31" t="s">
        <v>2049</v>
      </c>
      <c r="C1330" s="1" t="s">
        <v>31</v>
      </c>
      <c r="D1330" s="1" t="s">
        <v>178</v>
      </c>
      <c r="E1330" s="1" t="s">
        <v>20</v>
      </c>
      <c r="F1330" s="1"/>
      <c r="G1330" s="1"/>
      <c r="H1330" s="1"/>
      <c r="I1330" s="1"/>
      <c r="J1330" s="1" t="n">
        <v>1630.5</v>
      </c>
      <c r="K1330" s="1" t="n">
        <v>1733.7</v>
      </c>
      <c r="L1330" s="33"/>
      <c r="M1330" s="1"/>
      <c r="N1330" s="1"/>
      <c r="O1330" s="1"/>
      <c r="P1330" s="1"/>
      <c r="Q1330" s="1"/>
      <c r="R1330" s="1"/>
      <c r="S1330" s="1"/>
      <c r="T1330" s="1"/>
      <c r="U1330" s="1"/>
      <c r="V1330" s="1" t="n">
        <v>1630.5</v>
      </c>
      <c r="W1330" s="1" t="n">
        <v>1733.7</v>
      </c>
    </row>
    <row r="1331" customFormat="false" ht="15" hidden="false" customHeight="false" outlineLevel="0" collapsed="false">
      <c r="A1331" s="1" t="n">
        <v>1330</v>
      </c>
      <c r="B1331" s="31" t="s">
        <v>2049</v>
      </c>
      <c r="C1331" s="1" t="s">
        <v>31</v>
      </c>
      <c r="D1331" s="1" t="s">
        <v>19</v>
      </c>
      <c r="E1331" s="1" t="s">
        <v>24</v>
      </c>
      <c r="F1331" s="1"/>
      <c r="G1331" s="1"/>
      <c r="H1331" s="1"/>
      <c r="I1331" s="1"/>
      <c r="J1331" s="1" t="n">
        <v>1733.9</v>
      </c>
      <c r="K1331" s="1" t="n">
        <v>1719.1</v>
      </c>
      <c r="L1331" s="33"/>
      <c r="M1331" s="1"/>
      <c r="N1331" s="1"/>
      <c r="O1331" s="1"/>
      <c r="P1331" s="1"/>
      <c r="Q1331" s="1"/>
      <c r="R1331" s="1"/>
      <c r="S1331" s="1"/>
      <c r="T1331" s="1"/>
      <c r="U1331" s="1"/>
      <c r="V1331" s="1" t="n">
        <v>1733.9</v>
      </c>
      <c r="W1331" s="1" t="n">
        <v>1719.1</v>
      </c>
    </row>
    <row r="1332" customFormat="false" ht="15" hidden="false" customHeight="false" outlineLevel="0" collapsed="false">
      <c r="A1332" s="1" t="n">
        <v>1331</v>
      </c>
      <c r="B1332" s="31" t="s">
        <v>2049</v>
      </c>
      <c r="C1332" s="1" t="s">
        <v>30</v>
      </c>
      <c r="D1332" s="1" t="s">
        <v>182</v>
      </c>
      <c r="E1332" s="1" t="s">
        <v>115</v>
      </c>
      <c r="F1332" s="1"/>
      <c r="G1332" s="1"/>
      <c r="H1332" s="1"/>
      <c r="I1332" s="1"/>
      <c r="J1332" s="1" t="n">
        <v>1723.7</v>
      </c>
      <c r="K1332" s="1" t="n">
        <v>1550.5</v>
      </c>
      <c r="L1332" s="33"/>
      <c r="M1332" s="1"/>
      <c r="N1332" s="1"/>
      <c r="O1332" s="1"/>
      <c r="P1332" s="1"/>
      <c r="Q1332" s="1"/>
      <c r="R1332" s="1"/>
      <c r="S1332" s="1"/>
      <c r="T1332" s="1"/>
      <c r="U1332" s="1"/>
      <c r="V1332" s="1" t="n">
        <v>1723.7</v>
      </c>
      <c r="W1332" s="1" t="n">
        <v>1550.5</v>
      </c>
    </row>
    <row r="1333" customFormat="false" ht="15" hidden="false" customHeight="false" outlineLevel="0" collapsed="false">
      <c r="A1333" s="1" t="n">
        <v>1332</v>
      </c>
      <c r="B1333" s="31" t="s">
        <v>2049</v>
      </c>
      <c r="C1333" s="1" t="s">
        <v>30</v>
      </c>
      <c r="D1333" s="1" t="s">
        <v>119</v>
      </c>
      <c r="E1333" s="1" t="s">
        <v>181</v>
      </c>
      <c r="F1333" s="1"/>
      <c r="G1333" s="1"/>
      <c r="H1333" s="1"/>
      <c r="I1333" s="1"/>
      <c r="J1333" s="1" t="n">
        <v>1552.4</v>
      </c>
      <c r="K1333" s="1" t="n">
        <v>1718.3</v>
      </c>
      <c r="L1333" s="33"/>
      <c r="M1333" s="1"/>
      <c r="N1333" s="1"/>
      <c r="O1333" s="1"/>
      <c r="P1333" s="1"/>
      <c r="Q1333" s="1"/>
      <c r="R1333" s="1"/>
      <c r="S1333" s="1"/>
      <c r="T1333" s="1"/>
      <c r="U1333" s="1"/>
      <c r="V1333" s="1" t="n">
        <v>1552.4</v>
      </c>
      <c r="W1333" s="1" t="n">
        <v>1718.3</v>
      </c>
    </row>
    <row r="1334" customFormat="false" ht="15" hidden="false" customHeight="false" outlineLevel="0" collapsed="false">
      <c r="A1334" s="1" t="n">
        <v>1333</v>
      </c>
      <c r="B1334" s="31" t="s">
        <v>2049</v>
      </c>
      <c r="C1334" s="1" t="s">
        <v>33</v>
      </c>
      <c r="D1334" s="1" t="s">
        <v>204</v>
      </c>
      <c r="E1334" s="1" t="s">
        <v>158</v>
      </c>
      <c r="F1334" s="1"/>
      <c r="G1334" s="1"/>
      <c r="H1334" s="1"/>
      <c r="I1334" s="1"/>
      <c r="J1334" s="1" t="n">
        <v>1387.4</v>
      </c>
      <c r="K1334" s="1" t="n">
        <v>1581.6</v>
      </c>
      <c r="L1334" s="33"/>
      <c r="M1334" s="1"/>
      <c r="N1334" s="1"/>
      <c r="O1334" s="1"/>
      <c r="P1334" s="1"/>
      <c r="Q1334" s="1"/>
      <c r="R1334" s="1"/>
      <c r="S1334" s="1"/>
      <c r="T1334" s="1"/>
      <c r="U1334" s="1"/>
      <c r="V1334" s="1" t="n">
        <v>1387.4</v>
      </c>
      <c r="W1334" s="1" t="n">
        <v>1581.6</v>
      </c>
    </row>
    <row r="1335" customFormat="false" ht="15" hidden="false" customHeight="false" outlineLevel="0" collapsed="false">
      <c r="A1335" s="1" t="n">
        <v>1334</v>
      </c>
      <c r="B1335" s="31" t="s">
        <v>2049</v>
      </c>
      <c r="C1335" s="1" t="s">
        <v>33</v>
      </c>
      <c r="D1335" s="1" t="s">
        <v>149</v>
      </c>
      <c r="E1335" s="1" t="s">
        <v>134</v>
      </c>
      <c r="F1335" s="1"/>
      <c r="G1335" s="1"/>
      <c r="H1335" s="1"/>
      <c r="I1335" s="1"/>
      <c r="J1335" s="1" t="n">
        <v>1642.4</v>
      </c>
      <c r="K1335" s="1" t="n">
        <v>1588.1</v>
      </c>
      <c r="L1335" s="33"/>
      <c r="M1335" s="1"/>
      <c r="N1335" s="1"/>
      <c r="O1335" s="1"/>
      <c r="P1335" s="1"/>
      <c r="Q1335" s="1"/>
      <c r="R1335" s="1"/>
      <c r="S1335" s="1"/>
      <c r="T1335" s="1"/>
      <c r="U1335" s="1"/>
      <c r="V1335" s="1" t="n">
        <v>1642.4</v>
      </c>
      <c r="W1335" s="1" t="n">
        <v>1588.1</v>
      </c>
    </row>
    <row r="1336" customFormat="false" ht="15" hidden="false" customHeight="false" outlineLevel="0" collapsed="false">
      <c r="A1336" s="1" t="n">
        <v>1335</v>
      </c>
      <c r="B1336" s="31" t="s">
        <v>2049</v>
      </c>
      <c r="C1336" s="1" t="s">
        <v>33</v>
      </c>
      <c r="D1336" s="1" t="s">
        <v>17</v>
      </c>
      <c r="E1336" s="1" t="s">
        <v>159</v>
      </c>
      <c r="F1336" s="1"/>
      <c r="G1336" s="1"/>
      <c r="H1336" s="1"/>
      <c r="I1336" s="1"/>
      <c r="J1336" s="1" t="n">
        <v>1804.8</v>
      </c>
      <c r="K1336" s="1" t="n">
        <v>1534.8</v>
      </c>
      <c r="L1336" s="33"/>
      <c r="M1336" s="1"/>
      <c r="N1336" s="1"/>
      <c r="O1336" s="1"/>
      <c r="P1336" s="1"/>
      <c r="Q1336" s="1"/>
      <c r="R1336" s="1"/>
      <c r="S1336" s="1"/>
      <c r="T1336" s="1"/>
      <c r="U1336" s="1"/>
      <c r="V1336" s="1" t="n">
        <v>1804.8</v>
      </c>
      <c r="W1336" s="1" t="n">
        <v>1534.8</v>
      </c>
    </row>
    <row r="1337" customFormat="false" ht="15" hidden="false" customHeight="false" outlineLevel="0" collapsed="false">
      <c r="A1337" s="1" t="n">
        <v>1336</v>
      </c>
      <c r="B1337" s="31" t="s">
        <v>2049</v>
      </c>
      <c r="C1337" s="1" t="s">
        <v>33</v>
      </c>
      <c r="D1337" s="1" t="s">
        <v>171</v>
      </c>
      <c r="E1337" s="1" t="s">
        <v>144</v>
      </c>
      <c r="F1337" s="1"/>
      <c r="G1337" s="1"/>
      <c r="H1337" s="1"/>
      <c r="I1337" s="1"/>
      <c r="J1337" s="1" t="n">
        <v>1583.2</v>
      </c>
      <c r="K1337" s="1" t="n">
        <v>1642</v>
      </c>
      <c r="L1337" s="33"/>
      <c r="M1337" s="1"/>
      <c r="N1337" s="1"/>
      <c r="O1337" s="1"/>
      <c r="P1337" s="1"/>
      <c r="Q1337" s="1"/>
      <c r="R1337" s="1"/>
      <c r="S1337" s="1"/>
      <c r="T1337" s="1"/>
      <c r="U1337" s="1"/>
      <c r="V1337" s="1" t="n">
        <v>1583.2</v>
      </c>
      <c r="W1337" s="1" t="n">
        <v>1642</v>
      </c>
    </row>
    <row r="1338" customFormat="false" ht="15" hidden="false" customHeight="false" outlineLevel="0" collapsed="false">
      <c r="A1338" s="1" t="n">
        <v>1337</v>
      </c>
      <c r="B1338" s="31" t="s">
        <v>2049</v>
      </c>
      <c r="C1338" s="1" t="s">
        <v>33</v>
      </c>
      <c r="D1338" s="1" t="s">
        <v>161</v>
      </c>
      <c r="E1338" s="1" t="s">
        <v>206</v>
      </c>
      <c r="F1338" s="1"/>
      <c r="G1338" s="1"/>
      <c r="H1338" s="1"/>
      <c r="I1338" s="1"/>
      <c r="J1338" s="1" t="n">
        <v>1653.6</v>
      </c>
      <c r="K1338" s="1" t="n">
        <v>1456.1</v>
      </c>
      <c r="L1338" s="33"/>
      <c r="M1338" s="1"/>
      <c r="N1338" s="1"/>
      <c r="O1338" s="1"/>
      <c r="P1338" s="1"/>
      <c r="Q1338" s="1"/>
      <c r="R1338" s="1"/>
      <c r="S1338" s="1"/>
      <c r="T1338" s="1"/>
      <c r="U1338" s="1"/>
      <c r="V1338" s="1" t="n">
        <v>1653.6</v>
      </c>
      <c r="W1338" s="1" t="n">
        <v>1456.1</v>
      </c>
    </row>
    <row r="1339" customFormat="false" ht="15" hidden="false" customHeight="false" outlineLevel="0" collapsed="false">
      <c r="A1339" s="1" t="n">
        <v>1338</v>
      </c>
      <c r="B1339" s="31" t="s">
        <v>2049</v>
      </c>
      <c r="C1339" s="1" t="s">
        <v>31</v>
      </c>
      <c r="D1339" s="1" t="s">
        <v>163</v>
      </c>
      <c r="E1339" s="1" t="s">
        <v>136</v>
      </c>
      <c r="F1339" s="1"/>
      <c r="G1339" s="1"/>
      <c r="H1339" s="1"/>
      <c r="I1339" s="1"/>
      <c r="J1339" s="1" t="n">
        <v>1477.1</v>
      </c>
      <c r="K1339" s="1" t="n">
        <v>1522.3</v>
      </c>
      <c r="L1339" s="33"/>
      <c r="M1339" s="1"/>
      <c r="N1339" s="1"/>
      <c r="O1339" s="1"/>
      <c r="P1339" s="1"/>
      <c r="Q1339" s="1"/>
      <c r="R1339" s="1"/>
      <c r="S1339" s="1"/>
      <c r="T1339" s="1"/>
      <c r="U1339" s="1"/>
      <c r="V1339" s="1" t="n">
        <v>1477.1</v>
      </c>
      <c r="W1339" s="1" t="n">
        <v>1522.3</v>
      </c>
    </row>
    <row r="1340" customFormat="false" ht="15" hidden="false" customHeight="false" outlineLevel="0" collapsed="false">
      <c r="A1340" s="1" t="n">
        <v>1339</v>
      </c>
      <c r="B1340" s="31" t="s">
        <v>2050</v>
      </c>
      <c r="C1340" s="1" t="s">
        <v>29</v>
      </c>
      <c r="D1340" s="1" t="s">
        <v>132</v>
      </c>
      <c r="E1340" s="1" t="s">
        <v>202</v>
      </c>
      <c r="F1340" s="1"/>
      <c r="G1340" s="1"/>
      <c r="H1340" s="1"/>
      <c r="I1340" s="1"/>
      <c r="J1340" s="1" t="n">
        <v>1647.5</v>
      </c>
      <c r="K1340" s="1" t="n">
        <v>1482.9</v>
      </c>
      <c r="L1340" s="33"/>
      <c r="M1340" s="1"/>
      <c r="N1340" s="1"/>
      <c r="O1340" s="1"/>
      <c r="P1340" s="1"/>
      <c r="Q1340" s="1"/>
      <c r="R1340" s="1"/>
      <c r="S1340" s="1"/>
      <c r="T1340" s="1"/>
      <c r="U1340" s="1"/>
      <c r="V1340" s="1" t="n">
        <v>1647.5</v>
      </c>
      <c r="W1340" s="1" t="n">
        <v>1482.9</v>
      </c>
    </row>
    <row r="1341" customFormat="false" ht="15" hidden="false" customHeight="false" outlineLevel="0" collapsed="false">
      <c r="A1341" s="1" t="n">
        <v>1340</v>
      </c>
      <c r="B1341" s="31" t="s">
        <v>2050</v>
      </c>
      <c r="C1341" s="1" t="s">
        <v>29</v>
      </c>
      <c r="D1341" s="1" t="s">
        <v>122</v>
      </c>
      <c r="E1341" s="1" t="s">
        <v>201</v>
      </c>
      <c r="F1341" s="1"/>
      <c r="G1341" s="1"/>
      <c r="H1341" s="1"/>
      <c r="I1341" s="1"/>
      <c r="J1341" s="1" t="n">
        <v>1580.7</v>
      </c>
      <c r="K1341" s="1" t="n">
        <v>1410.7</v>
      </c>
      <c r="L1341" s="33"/>
      <c r="M1341" s="1"/>
      <c r="N1341" s="1"/>
      <c r="O1341" s="1"/>
      <c r="P1341" s="1"/>
      <c r="Q1341" s="1"/>
      <c r="R1341" s="1"/>
      <c r="S1341" s="1"/>
      <c r="T1341" s="1"/>
      <c r="U1341" s="1"/>
      <c r="V1341" s="1" t="n">
        <v>1580.7</v>
      </c>
      <c r="W1341" s="1" t="n">
        <v>1410.7</v>
      </c>
    </row>
    <row r="1342" customFormat="false" ht="15" hidden="false" customHeight="false" outlineLevel="0" collapsed="false">
      <c r="A1342" s="1" t="n">
        <v>1341</v>
      </c>
      <c r="B1342" s="31" t="s">
        <v>2050</v>
      </c>
      <c r="C1342" s="1" t="s">
        <v>29</v>
      </c>
      <c r="D1342" s="1" t="s">
        <v>180</v>
      </c>
      <c r="E1342" s="1" t="s">
        <v>126</v>
      </c>
      <c r="F1342" s="1"/>
      <c r="G1342" s="1"/>
      <c r="H1342" s="1"/>
      <c r="I1342" s="1"/>
      <c r="J1342" s="1" t="n">
        <v>1594.7</v>
      </c>
      <c r="K1342" s="1" t="n">
        <v>1566.6</v>
      </c>
      <c r="L1342" s="33"/>
      <c r="M1342" s="1"/>
      <c r="N1342" s="1"/>
      <c r="O1342" s="1"/>
      <c r="P1342" s="1"/>
      <c r="Q1342" s="1"/>
      <c r="R1342" s="1"/>
      <c r="S1342" s="1"/>
      <c r="T1342" s="1"/>
      <c r="U1342" s="1"/>
      <c r="V1342" s="1" t="n">
        <v>1594.7</v>
      </c>
      <c r="W1342" s="1" t="n">
        <v>1566.6</v>
      </c>
    </row>
    <row r="1343" customFormat="false" ht="15" hidden="false" customHeight="false" outlineLevel="0" collapsed="false">
      <c r="A1343" s="1" t="n">
        <v>1342</v>
      </c>
      <c r="B1343" s="31" t="s">
        <v>2050</v>
      </c>
      <c r="C1343" s="1" t="s">
        <v>29</v>
      </c>
      <c r="D1343" s="1" t="s">
        <v>23</v>
      </c>
      <c r="E1343" s="1" t="s">
        <v>153</v>
      </c>
      <c r="F1343" s="1"/>
      <c r="G1343" s="1"/>
      <c r="H1343" s="1"/>
      <c r="I1343" s="1"/>
      <c r="J1343" s="1" t="n">
        <v>1722.1</v>
      </c>
      <c r="K1343" s="1" t="n">
        <v>1686.3</v>
      </c>
      <c r="L1343" s="33"/>
      <c r="M1343" s="1"/>
      <c r="N1343" s="1"/>
      <c r="O1343" s="1"/>
      <c r="P1343" s="1"/>
      <c r="Q1343" s="1"/>
      <c r="R1343" s="1"/>
      <c r="S1343" s="1"/>
      <c r="T1343" s="1"/>
      <c r="U1343" s="1"/>
      <c r="V1343" s="1" t="n">
        <v>1722.1</v>
      </c>
      <c r="W1343" s="1" t="n">
        <v>1686.3</v>
      </c>
    </row>
    <row r="1344" customFormat="false" ht="15" hidden="false" customHeight="false" outlineLevel="0" collapsed="false">
      <c r="A1344" s="1" t="n">
        <v>1343</v>
      </c>
      <c r="B1344" s="31" t="s">
        <v>2050</v>
      </c>
      <c r="C1344" s="1" t="s">
        <v>29</v>
      </c>
      <c r="D1344" s="1" t="s">
        <v>131</v>
      </c>
      <c r="E1344" s="1" t="s">
        <v>130</v>
      </c>
      <c r="F1344" s="1"/>
      <c r="G1344" s="1"/>
      <c r="H1344" s="1"/>
      <c r="I1344" s="1"/>
      <c r="J1344" s="1" t="n">
        <v>1518.3</v>
      </c>
      <c r="K1344" s="1" t="n">
        <v>1746.3</v>
      </c>
      <c r="L1344" s="33"/>
      <c r="M1344" s="1"/>
      <c r="N1344" s="1"/>
      <c r="O1344" s="1"/>
      <c r="P1344" s="1"/>
      <c r="Q1344" s="1"/>
      <c r="R1344" s="1"/>
      <c r="S1344" s="1"/>
      <c r="T1344" s="1"/>
      <c r="U1344" s="1"/>
      <c r="V1344" s="1" t="n">
        <v>1518.3</v>
      </c>
      <c r="W1344" s="1" t="n">
        <v>1746.3</v>
      </c>
    </row>
    <row r="1345" customFormat="false" ht="15" hidden="false" customHeight="false" outlineLevel="0" collapsed="false">
      <c r="A1345" s="1" t="n">
        <v>1344</v>
      </c>
      <c r="B1345" s="31" t="s">
        <v>2050</v>
      </c>
      <c r="C1345" s="1" t="s">
        <v>29</v>
      </c>
      <c r="D1345" s="1" t="s">
        <v>207</v>
      </c>
      <c r="E1345" s="1" t="s">
        <v>152</v>
      </c>
      <c r="F1345" s="1"/>
      <c r="G1345" s="1"/>
      <c r="H1345" s="1"/>
      <c r="I1345" s="1"/>
      <c r="J1345" s="1" t="n">
        <v>1461.1</v>
      </c>
      <c r="K1345" s="1" t="n">
        <v>1600.3</v>
      </c>
      <c r="L1345" s="33"/>
      <c r="M1345" s="1"/>
      <c r="N1345" s="1"/>
      <c r="O1345" s="1"/>
      <c r="P1345" s="1"/>
      <c r="Q1345" s="1"/>
      <c r="R1345" s="1"/>
      <c r="S1345" s="1"/>
      <c r="T1345" s="1"/>
      <c r="U1345" s="1"/>
      <c r="V1345" s="1" t="n">
        <v>1461.1</v>
      </c>
      <c r="W1345" s="1" t="n">
        <v>1600.3</v>
      </c>
    </row>
    <row r="1346" customFormat="false" ht="15" hidden="false" customHeight="false" outlineLevel="0" collapsed="false">
      <c r="A1346" s="1" t="n">
        <v>1345</v>
      </c>
      <c r="B1346" s="31" t="s">
        <v>2050</v>
      </c>
      <c r="C1346" s="1" t="s">
        <v>29</v>
      </c>
      <c r="D1346" s="1" t="s">
        <v>129</v>
      </c>
      <c r="E1346" s="1" t="s">
        <v>21</v>
      </c>
      <c r="F1346" s="1"/>
      <c r="G1346" s="1"/>
      <c r="H1346" s="1"/>
      <c r="I1346" s="1"/>
      <c r="J1346" s="1" t="n">
        <v>1663.3</v>
      </c>
      <c r="K1346" s="1" t="n">
        <v>1732.5</v>
      </c>
      <c r="L1346" s="33"/>
      <c r="M1346" s="1"/>
      <c r="N1346" s="1"/>
      <c r="O1346" s="1"/>
      <c r="P1346" s="1"/>
      <c r="Q1346" s="1"/>
      <c r="R1346" s="1"/>
      <c r="S1346" s="1"/>
      <c r="T1346" s="1"/>
      <c r="U1346" s="1"/>
      <c r="V1346" s="1" t="n">
        <v>1663.3</v>
      </c>
      <c r="W1346" s="1" t="n">
        <v>1732.5</v>
      </c>
    </row>
    <row r="1347" customFormat="false" ht="15" hidden="false" customHeight="false" outlineLevel="0" collapsed="false">
      <c r="A1347" s="1" t="n">
        <v>1346</v>
      </c>
      <c r="B1347" s="31" t="s">
        <v>2050</v>
      </c>
      <c r="C1347" s="1" t="s">
        <v>29</v>
      </c>
      <c r="D1347" s="1" t="s">
        <v>127</v>
      </c>
      <c r="E1347" s="1" t="s">
        <v>121</v>
      </c>
      <c r="F1347" s="1"/>
      <c r="G1347" s="1"/>
      <c r="H1347" s="1"/>
      <c r="I1347" s="1"/>
      <c r="J1347" s="1" t="n">
        <v>1653.9</v>
      </c>
      <c r="K1347" s="1" t="n">
        <v>1562.5</v>
      </c>
      <c r="L1347" s="33"/>
      <c r="M1347" s="1"/>
      <c r="N1347" s="1"/>
      <c r="O1347" s="1"/>
      <c r="P1347" s="1"/>
      <c r="Q1347" s="1"/>
      <c r="R1347" s="1"/>
      <c r="S1347" s="1"/>
      <c r="T1347" s="1"/>
      <c r="U1347" s="1"/>
      <c r="V1347" s="1" t="n">
        <v>1653.9</v>
      </c>
      <c r="W1347" s="1" t="n">
        <v>1562.5</v>
      </c>
    </row>
    <row r="1348" customFormat="false" ht="15" hidden="false" customHeight="false" outlineLevel="0" collapsed="false">
      <c r="A1348" s="1" t="n">
        <v>1347</v>
      </c>
      <c r="B1348" s="31" t="s">
        <v>2050</v>
      </c>
      <c r="C1348" s="1" t="s">
        <v>29</v>
      </c>
      <c r="D1348" s="1" t="s">
        <v>138</v>
      </c>
      <c r="E1348" s="1" t="s">
        <v>137</v>
      </c>
      <c r="F1348" s="1"/>
      <c r="G1348" s="1"/>
      <c r="H1348" s="1"/>
      <c r="I1348" s="1"/>
      <c r="J1348" s="1" t="n">
        <v>1645.6</v>
      </c>
      <c r="K1348" s="1" t="n">
        <v>1529.1</v>
      </c>
      <c r="L1348" s="33"/>
      <c r="M1348" s="1"/>
      <c r="N1348" s="1"/>
      <c r="O1348" s="1"/>
      <c r="P1348" s="1"/>
      <c r="Q1348" s="1"/>
      <c r="R1348" s="1"/>
      <c r="S1348" s="1"/>
      <c r="T1348" s="1"/>
      <c r="U1348" s="1"/>
      <c r="V1348" s="1" t="n">
        <v>1645.6</v>
      </c>
      <c r="W1348" s="1" t="n">
        <v>1529.1</v>
      </c>
    </row>
    <row r="1349" customFormat="false" ht="15" hidden="false" customHeight="false" outlineLevel="0" collapsed="false">
      <c r="A1349" s="1" t="n">
        <v>1348</v>
      </c>
      <c r="B1349" s="31" t="s">
        <v>2050</v>
      </c>
      <c r="C1349" s="1" t="s">
        <v>29</v>
      </c>
      <c r="D1349" s="1" t="s">
        <v>128</v>
      </c>
      <c r="E1349" s="1" t="s">
        <v>162</v>
      </c>
      <c r="F1349" s="1"/>
      <c r="G1349" s="1"/>
      <c r="H1349" s="1"/>
      <c r="I1349" s="1"/>
      <c r="J1349" s="1" t="n">
        <v>1623.4</v>
      </c>
      <c r="K1349" s="1" t="n">
        <v>1676.6</v>
      </c>
      <c r="L1349" s="33"/>
      <c r="M1349" s="1"/>
      <c r="N1349" s="1"/>
      <c r="O1349" s="1"/>
      <c r="P1349" s="1"/>
      <c r="Q1349" s="1"/>
      <c r="R1349" s="1"/>
      <c r="S1349" s="1"/>
      <c r="T1349" s="1"/>
      <c r="U1349" s="1"/>
      <c r="V1349" s="1" t="n">
        <v>1623.4</v>
      </c>
      <c r="W1349" s="1" t="n">
        <v>1676.6</v>
      </c>
    </row>
    <row r="1350" customFormat="false" ht="15" hidden="false" customHeight="false" outlineLevel="0" collapsed="false">
      <c r="A1350" s="1" t="n">
        <v>1349</v>
      </c>
      <c r="B1350" s="31" t="s">
        <v>2051</v>
      </c>
      <c r="C1350" s="1" t="s">
        <v>32</v>
      </c>
      <c r="D1350" s="1" t="s">
        <v>211</v>
      </c>
      <c r="E1350" s="1" t="s">
        <v>183</v>
      </c>
      <c r="F1350" s="1"/>
      <c r="G1350" s="1"/>
      <c r="H1350" s="1"/>
      <c r="I1350" s="1"/>
      <c r="J1350" s="1" t="n">
        <v>1489</v>
      </c>
      <c r="K1350" s="1" t="n">
        <v>1513.1</v>
      </c>
      <c r="L1350" s="33"/>
      <c r="M1350" s="1"/>
      <c r="N1350" s="1"/>
      <c r="O1350" s="1"/>
      <c r="P1350" s="1"/>
      <c r="Q1350" s="1"/>
      <c r="R1350" s="1"/>
      <c r="S1350" s="1"/>
      <c r="T1350" s="1"/>
      <c r="U1350" s="1"/>
      <c r="V1350" s="1" t="n">
        <v>1489</v>
      </c>
      <c r="W1350" s="1" t="n">
        <v>1513.1</v>
      </c>
    </row>
    <row r="1351" customFormat="false" ht="15" hidden="false" customHeight="false" outlineLevel="0" collapsed="false">
      <c r="A1351" s="1" t="n">
        <v>1350</v>
      </c>
      <c r="B1351" s="31" t="s">
        <v>2051</v>
      </c>
      <c r="C1351" s="1" t="s">
        <v>32</v>
      </c>
      <c r="D1351" s="1" t="s">
        <v>198</v>
      </c>
      <c r="E1351" s="1" t="s">
        <v>189</v>
      </c>
      <c r="F1351" s="1"/>
      <c r="G1351" s="1"/>
      <c r="H1351" s="1"/>
      <c r="I1351" s="1"/>
      <c r="J1351" s="1" t="n">
        <v>1515.2</v>
      </c>
      <c r="K1351" s="1" t="n">
        <v>1614</v>
      </c>
      <c r="L1351" s="33"/>
      <c r="M1351" s="1"/>
      <c r="N1351" s="1"/>
      <c r="O1351" s="1"/>
      <c r="P1351" s="1"/>
      <c r="Q1351" s="1"/>
      <c r="R1351" s="1"/>
      <c r="S1351" s="1"/>
      <c r="T1351" s="1"/>
      <c r="U1351" s="1"/>
      <c r="V1351" s="1" t="n">
        <v>1515.2</v>
      </c>
      <c r="W1351" s="1" t="n">
        <v>1614</v>
      </c>
    </row>
    <row r="1352" customFormat="false" ht="15" hidden="false" customHeight="false" outlineLevel="0" collapsed="false">
      <c r="A1352" s="1" t="n">
        <v>1351</v>
      </c>
      <c r="B1352" s="31" t="s">
        <v>2051</v>
      </c>
      <c r="C1352" s="1" t="s">
        <v>32</v>
      </c>
      <c r="D1352" s="1" t="s">
        <v>15</v>
      </c>
      <c r="E1352" s="1" t="s">
        <v>188</v>
      </c>
      <c r="F1352" s="1"/>
      <c r="G1352" s="1"/>
      <c r="H1352" s="1"/>
      <c r="I1352" s="1"/>
      <c r="J1352" s="1" t="n">
        <v>1873.2</v>
      </c>
      <c r="K1352" s="1" t="n">
        <v>1549.2</v>
      </c>
      <c r="L1352" s="33"/>
      <c r="M1352" s="1"/>
      <c r="N1352" s="1"/>
      <c r="O1352" s="1"/>
      <c r="P1352" s="1"/>
      <c r="Q1352" s="1"/>
      <c r="R1352" s="1"/>
      <c r="S1352" s="1"/>
      <c r="T1352" s="1"/>
      <c r="U1352" s="1"/>
      <c r="V1352" s="1" t="n">
        <v>1873.2</v>
      </c>
      <c r="W1352" s="1" t="n">
        <v>1549.2</v>
      </c>
    </row>
    <row r="1353" customFormat="false" ht="15" hidden="false" customHeight="false" outlineLevel="0" collapsed="false">
      <c r="A1353" s="1" t="n">
        <v>1352</v>
      </c>
      <c r="B1353" s="31" t="s">
        <v>2051</v>
      </c>
      <c r="C1353" s="1" t="s">
        <v>32</v>
      </c>
      <c r="D1353" s="1" t="s">
        <v>185</v>
      </c>
      <c r="E1353" s="1" t="s">
        <v>193</v>
      </c>
      <c r="F1353" s="1"/>
      <c r="G1353" s="1"/>
      <c r="H1353" s="1"/>
      <c r="I1353" s="1"/>
      <c r="J1353" s="1" t="n">
        <v>1629</v>
      </c>
      <c r="K1353" s="1" t="n">
        <v>1529.4</v>
      </c>
      <c r="L1353" s="33"/>
      <c r="M1353" s="1"/>
      <c r="N1353" s="1"/>
      <c r="O1353" s="1"/>
      <c r="P1353" s="1"/>
      <c r="Q1353" s="1"/>
      <c r="R1353" s="1"/>
      <c r="S1353" s="1"/>
      <c r="T1353" s="1"/>
      <c r="U1353" s="1"/>
      <c r="V1353" s="1" t="n">
        <v>1629</v>
      </c>
      <c r="W1353" s="1" t="n">
        <v>1529.4</v>
      </c>
    </row>
    <row r="1354" customFormat="false" ht="15" hidden="false" customHeight="false" outlineLevel="0" collapsed="false">
      <c r="A1354" s="1" t="n">
        <v>1353</v>
      </c>
      <c r="B1354" s="31" t="s">
        <v>2051</v>
      </c>
      <c r="C1354" s="1" t="s">
        <v>32</v>
      </c>
      <c r="D1354" s="1" t="s">
        <v>195</v>
      </c>
      <c r="E1354" s="1" t="s">
        <v>212</v>
      </c>
      <c r="F1354" s="1"/>
      <c r="G1354" s="1"/>
      <c r="H1354" s="1"/>
      <c r="I1354" s="1"/>
      <c r="J1354" s="1" t="n">
        <v>1732.7</v>
      </c>
      <c r="K1354" s="1" t="n">
        <v>1416.3</v>
      </c>
      <c r="L1354" s="33"/>
      <c r="M1354" s="1"/>
      <c r="N1354" s="1"/>
      <c r="O1354" s="1"/>
      <c r="P1354" s="1"/>
      <c r="Q1354" s="1"/>
      <c r="R1354" s="1"/>
      <c r="S1354" s="1"/>
      <c r="T1354" s="1"/>
      <c r="U1354" s="1"/>
      <c r="V1354" s="1" t="n">
        <v>1732.7</v>
      </c>
      <c r="W1354" s="1" t="n">
        <v>1416.3</v>
      </c>
    </row>
    <row r="1355" customFormat="false" ht="15" hidden="false" customHeight="false" outlineLevel="0" collapsed="false">
      <c r="A1355" s="1" t="n">
        <v>1354</v>
      </c>
      <c r="B1355" s="31" t="s">
        <v>2051</v>
      </c>
      <c r="C1355" s="1" t="s">
        <v>32</v>
      </c>
      <c r="D1355" s="1" t="s">
        <v>187</v>
      </c>
      <c r="E1355" s="1" t="s">
        <v>196</v>
      </c>
      <c r="F1355" s="1"/>
      <c r="G1355" s="1"/>
      <c r="H1355" s="1"/>
      <c r="I1355" s="1"/>
      <c r="J1355" s="1" t="n">
        <v>1591.1</v>
      </c>
      <c r="K1355" s="1" t="n">
        <v>1656.4</v>
      </c>
      <c r="L1355" s="33"/>
      <c r="M1355" s="1"/>
      <c r="N1355" s="1"/>
      <c r="O1355" s="1"/>
      <c r="P1355" s="1"/>
      <c r="Q1355" s="1"/>
      <c r="R1355" s="1"/>
      <c r="S1355" s="1"/>
      <c r="T1355" s="1"/>
      <c r="U1355" s="1"/>
      <c r="V1355" s="1" t="n">
        <v>1591.1</v>
      </c>
      <c r="W1355" s="1" t="n">
        <v>1656.4</v>
      </c>
    </row>
    <row r="1356" customFormat="false" ht="15" hidden="false" customHeight="false" outlineLevel="0" collapsed="false">
      <c r="A1356" s="1" t="n">
        <v>1355</v>
      </c>
      <c r="B1356" s="31" t="s">
        <v>2051</v>
      </c>
      <c r="C1356" s="1" t="s">
        <v>32</v>
      </c>
      <c r="D1356" s="1" t="s">
        <v>197</v>
      </c>
      <c r="E1356" s="1" t="s">
        <v>192</v>
      </c>
      <c r="F1356" s="1"/>
      <c r="G1356" s="1"/>
      <c r="H1356" s="1"/>
      <c r="I1356" s="1"/>
      <c r="J1356" s="1" t="n">
        <v>1535.5</v>
      </c>
      <c r="K1356" s="1" t="n">
        <v>1620.9</v>
      </c>
      <c r="L1356" s="33"/>
      <c r="M1356" s="1"/>
      <c r="N1356" s="1"/>
      <c r="O1356" s="1"/>
      <c r="P1356" s="1"/>
      <c r="Q1356" s="1"/>
      <c r="R1356" s="1"/>
      <c r="S1356" s="1"/>
      <c r="T1356" s="1"/>
      <c r="U1356" s="1"/>
      <c r="V1356" s="1" t="n">
        <v>1535.5</v>
      </c>
      <c r="W1356" s="1" t="n">
        <v>1620.9</v>
      </c>
    </row>
    <row r="1357" customFormat="false" ht="15" hidden="false" customHeight="false" outlineLevel="0" collapsed="false">
      <c r="A1357" s="1" t="n">
        <v>1356</v>
      </c>
      <c r="B1357" s="31" t="s">
        <v>2051</v>
      </c>
      <c r="C1357" s="1" t="s">
        <v>32</v>
      </c>
      <c r="D1357" s="1" t="s">
        <v>191</v>
      </c>
      <c r="E1357" s="1" t="s">
        <v>190</v>
      </c>
      <c r="F1357" s="1"/>
      <c r="G1357" s="1"/>
      <c r="H1357" s="1"/>
      <c r="I1357" s="1"/>
      <c r="J1357" s="1" t="n">
        <v>1541</v>
      </c>
      <c r="K1357" s="1" t="n">
        <v>1611.9</v>
      </c>
      <c r="L1357" s="33"/>
      <c r="M1357" s="1"/>
      <c r="N1357" s="1"/>
      <c r="O1357" s="1"/>
      <c r="P1357" s="1"/>
      <c r="Q1357" s="1"/>
      <c r="R1357" s="1"/>
      <c r="S1357" s="1"/>
      <c r="T1357" s="1"/>
      <c r="U1357" s="1"/>
      <c r="V1357" s="1" t="n">
        <v>1541</v>
      </c>
      <c r="W1357" s="1" t="n">
        <v>1611.9</v>
      </c>
    </row>
    <row r="1358" customFormat="false" ht="15" hidden="false" customHeight="false" outlineLevel="0" collapsed="false">
      <c r="A1358" s="1" t="n">
        <v>1357</v>
      </c>
      <c r="B1358" s="31" t="s">
        <v>2051</v>
      </c>
      <c r="C1358" s="1" t="s">
        <v>32</v>
      </c>
      <c r="D1358" s="1" t="s">
        <v>199</v>
      </c>
      <c r="E1358" s="1" t="s">
        <v>184</v>
      </c>
      <c r="F1358" s="1"/>
      <c r="G1358" s="1"/>
      <c r="H1358" s="1"/>
      <c r="I1358" s="1"/>
      <c r="J1358" s="1" t="n">
        <v>1487.5</v>
      </c>
      <c r="K1358" s="1" t="n">
        <v>1696</v>
      </c>
      <c r="L1358" s="33"/>
      <c r="M1358" s="1"/>
      <c r="N1358" s="1"/>
      <c r="O1358" s="1"/>
      <c r="P1358" s="1"/>
      <c r="Q1358" s="1"/>
      <c r="R1358" s="1"/>
      <c r="S1358" s="1"/>
      <c r="T1358" s="1"/>
      <c r="U1358" s="1"/>
      <c r="V1358" s="1" t="n">
        <v>1487.5</v>
      </c>
      <c r="W1358" s="1" t="n">
        <v>1696</v>
      </c>
    </row>
    <row r="1359" customFormat="false" ht="15" hidden="false" customHeight="false" outlineLevel="0" collapsed="false">
      <c r="A1359" s="1" t="n">
        <v>1358</v>
      </c>
      <c r="B1359" s="31" t="s">
        <v>2052</v>
      </c>
      <c r="C1359" s="1" t="s">
        <v>33</v>
      </c>
      <c r="D1359" s="1" t="s">
        <v>159</v>
      </c>
      <c r="E1359" s="1" t="s">
        <v>161</v>
      </c>
      <c r="F1359" s="1"/>
      <c r="G1359" s="1"/>
      <c r="H1359" s="1"/>
      <c r="I1359" s="1"/>
      <c r="J1359" s="1" t="n">
        <v>1534.8</v>
      </c>
      <c r="K1359" s="1" t="n">
        <v>1653.6</v>
      </c>
      <c r="L1359" s="33"/>
      <c r="M1359" s="1"/>
      <c r="N1359" s="1"/>
      <c r="O1359" s="1"/>
      <c r="P1359" s="1"/>
      <c r="Q1359" s="1"/>
      <c r="R1359" s="1"/>
      <c r="S1359" s="1"/>
      <c r="T1359" s="1"/>
      <c r="U1359" s="1"/>
      <c r="V1359" s="1" t="n">
        <v>1534.8</v>
      </c>
      <c r="W1359" s="1" t="n">
        <v>1653.6</v>
      </c>
    </row>
    <row r="1360" customFormat="false" ht="15" hidden="false" customHeight="false" outlineLevel="0" collapsed="false">
      <c r="A1360" s="1" t="n">
        <v>1359</v>
      </c>
      <c r="B1360" s="31" t="s">
        <v>2052</v>
      </c>
      <c r="C1360" s="1" t="s">
        <v>33</v>
      </c>
      <c r="D1360" s="1" t="s">
        <v>135</v>
      </c>
      <c r="E1360" s="1" t="s">
        <v>144</v>
      </c>
      <c r="F1360" s="1"/>
      <c r="G1360" s="1"/>
      <c r="H1360" s="1"/>
      <c r="I1360" s="1"/>
      <c r="J1360" s="1" t="n">
        <v>1708.2</v>
      </c>
      <c r="K1360" s="1" t="n">
        <v>1642</v>
      </c>
      <c r="L1360" s="33"/>
      <c r="M1360" s="1"/>
      <c r="N1360" s="1"/>
      <c r="O1360" s="1"/>
      <c r="P1360" s="1"/>
      <c r="Q1360" s="1"/>
      <c r="R1360" s="1"/>
      <c r="S1360" s="1"/>
      <c r="T1360" s="1"/>
      <c r="U1360" s="1"/>
      <c r="V1360" s="1" t="n">
        <v>1708.2</v>
      </c>
      <c r="W1360" s="1" t="n">
        <v>1642</v>
      </c>
    </row>
    <row r="1361" customFormat="false" ht="15" hidden="false" customHeight="false" outlineLevel="0" collapsed="false">
      <c r="A1361" s="1" t="n">
        <v>1360</v>
      </c>
      <c r="B1361" s="31" t="s">
        <v>2052</v>
      </c>
      <c r="C1361" s="1" t="s">
        <v>33</v>
      </c>
      <c r="D1361" s="1" t="s">
        <v>172</v>
      </c>
      <c r="E1361" s="1" t="s">
        <v>149</v>
      </c>
      <c r="F1361" s="1"/>
      <c r="G1361" s="1"/>
      <c r="H1361" s="1"/>
      <c r="I1361" s="1"/>
      <c r="J1361" s="1" t="n">
        <v>1687.2</v>
      </c>
      <c r="K1361" s="1" t="n">
        <v>1642.4</v>
      </c>
      <c r="L1361" s="33"/>
      <c r="M1361" s="1"/>
      <c r="N1361" s="1"/>
      <c r="O1361" s="1"/>
      <c r="P1361" s="1"/>
      <c r="Q1361" s="1"/>
      <c r="R1361" s="1"/>
      <c r="S1361" s="1"/>
      <c r="T1361" s="1"/>
      <c r="U1361" s="1"/>
      <c r="V1361" s="1" t="n">
        <v>1687.2</v>
      </c>
      <c r="W1361" s="1" t="n">
        <v>1642.4</v>
      </c>
    </row>
    <row r="1362" customFormat="false" ht="15" hidden="false" customHeight="false" outlineLevel="0" collapsed="false">
      <c r="A1362" s="1" t="n">
        <v>1361</v>
      </c>
      <c r="B1362" s="31" t="s">
        <v>2052</v>
      </c>
      <c r="C1362" s="1" t="s">
        <v>33</v>
      </c>
      <c r="D1362" s="1" t="s">
        <v>157</v>
      </c>
      <c r="E1362" s="1" t="s">
        <v>156</v>
      </c>
      <c r="F1362" s="1"/>
      <c r="G1362" s="1"/>
      <c r="H1362" s="1"/>
      <c r="I1362" s="1"/>
      <c r="J1362" s="1" t="n">
        <v>1662.1</v>
      </c>
      <c r="K1362" s="1" t="n">
        <v>1506.9</v>
      </c>
      <c r="L1362" s="33"/>
      <c r="M1362" s="1"/>
      <c r="N1362" s="1"/>
      <c r="O1362" s="1"/>
      <c r="P1362" s="1"/>
      <c r="Q1362" s="1"/>
      <c r="R1362" s="1"/>
      <c r="S1362" s="1"/>
      <c r="T1362" s="1"/>
      <c r="U1362" s="1"/>
      <c r="V1362" s="1" t="n">
        <v>1662.1</v>
      </c>
      <c r="W1362" s="1" t="n">
        <v>1506.9</v>
      </c>
    </row>
    <row r="1363" customFormat="false" ht="15" hidden="false" customHeight="false" outlineLevel="0" collapsed="false">
      <c r="A1363" s="1" t="n">
        <v>1362</v>
      </c>
      <c r="B1363" s="31" t="s">
        <v>2052</v>
      </c>
      <c r="C1363" s="1" t="s">
        <v>33</v>
      </c>
      <c r="D1363" s="1" t="s">
        <v>154</v>
      </c>
      <c r="E1363" s="1" t="s">
        <v>134</v>
      </c>
      <c r="F1363" s="1"/>
      <c r="G1363" s="1"/>
      <c r="H1363" s="1"/>
      <c r="I1363" s="1"/>
      <c r="J1363" s="1" t="n">
        <v>1562.2</v>
      </c>
      <c r="K1363" s="1" t="n">
        <v>1588.1</v>
      </c>
      <c r="L1363" s="33"/>
      <c r="M1363" s="1"/>
      <c r="N1363" s="1"/>
      <c r="O1363" s="1"/>
      <c r="P1363" s="1"/>
      <c r="Q1363" s="1"/>
      <c r="R1363" s="1"/>
      <c r="S1363" s="1"/>
      <c r="T1363" s="1"/>
      <c r="U1363" s="1"/>
      <c r="V1363" s="1" t="n">
        <v>1562.2</v>
      </c>
      <c r="W1363" s="1" t="n">
        <v>1588.1</v>
      </c>
    </row>
    <row r="1364" customFormat="false" ht="15" hidden="false" customHeight="false" outlineLevel="0" collapsed="false">
      <c r="A1364" s="1" t="n">
        <v>1363</v>
      </c>
      <c r="B1364" s="31" t="s">
        <v>2052</v>
      </c>
      <c r="C1364" s="1" t="s">
        <v>33</v>
      </c>
      <c r="D1364" s="1" t="s">
        <v>158</v>
      </c>
      <c r="E1364" s="1" t="s">
        <v>205</v>
      </c>
      <c r="F1364" s="1"/>
      <c r="G1364" s="1"/>
      <c r="H1364" s="1"/>
      <c r="I1364" s="1"/>
      <c r="J1364" s="1" t="n">
        <v>1581.6</v>
      </c>
      <c r="K1364" s="1" t="n">
        <v>1457.7</v>
      </c>
      <c r="L1364" s="33"/>
      <c r="M1364" s="1"/>
      <c r="N1364" s="1"/>
      <c r="O1364" s="1"/>
      <c r="P1364" s="1"/>
      <c r="Q1364" s="1"/>
      <c r="R1364" s="1"/>
      <c r="S1364" s="1"/>
      <c r="T1364" s="1"/>
      <c r="U1364" s="1"/>
      <c r="V1364" s="1" t="n">
        <v>1581.6</v>
      </c>
      <c r="W1364" s="1" t="n">
        <v>1457.7</v>
      </c>
    </row>
    <row r="1365" customFormat="false" ht="15" hidden="false" customHeight="false" outlineLevel="0" collapsed="false">
      <c r="A1365" s="1" t="n">
        <v>1364</v>
      </c>
      <c r="B1365" s="31" t="s">
        <v>2052</v>
      </c>
      <c r="C1365" s="1" t="s">
        <v>33</v>
      </c>
      <c r="D1365" s="1" t="s">
        <v>171</v>
      </c>
      <c r="E1365" s="1" t="s">
        <v>204</v>
      </c>
      <c r="F1365" s="1"/>
      <c r="G1365" s="1"/>
      <c r="H1365" s="1"/>
      <c r="I1365" s="1"/>
      <c r="J1365" s="1" t="n">
        <v>1583.2</v>
      </c>
      <c r="K1365" s="1" t="n">
        <v>1387.4</v>
      </c>
      <c r="L1365" s="33"/>
      <c r="M1365" s="1"/>
      <c r="N1365" s="1"/>
      <c r="O1365" s="1"/>
      <c r="P1365" s="1"/>
      <c r="Q1365" s="1"/>
      <c r="R1365" s="1"/>
      <c r="S1365" s="1"/>
      <c r="T1365" s="1"/>
      <c r="U1365" s="1"/>
      <c r="V1365" s="1" t="n">
        <v>1583.2</v>
      </c>
      <c r="W1365" s="1" t="n">
        <v>1387.4</v>
      </c>
    </row>
    <row r="1366" customFormat="false" ht="15" hidden="false" customHeight="false" outlineLevel="0" collapsed="false">
      <c r="A1366" s="1" t="n">
        <v>1365</v>
      </c>
      <c r="B1366" s="31" t="s">
        <v>2052</v>
      </c>
      <c r="C1366" s="1" t="s">
        <v>31</v>
      </c>
      <c r="D1366" s="1" t="s">
        <v>178</v>
      </c>
      <c r="E1366" s="1" t="s">
        <v>213</v>
      </c>
      <c r="F1366" s="1"/>
      <c r="G1366" s="1"/>
      <c r="H1366" s="1"/>
      <c r="I1366" s="1"/>
      <c r="J1366" s="1" t="n">
        <v>1630.5</v>
      </c>
      <c r="K1366" s="1" t="n">
        <v>1404</v>
      </c>
      <c r="L1366" s="33"/>
      <c r="M1366" s="1"/>
      <c r="N1366" s="1"/>
      <c r="O1366" s="1"/>
      <c r="P1366" s="1"/>
      <c r="Q1366" s="1"/>
      <c r="R1366" s="1"/>
      <c r="S1366" s="1"/>
      <c r="T1366" s="1"/>
      <c r="U1366" s="1"/>
      <c r="V1366" s="1" t="n">
        <v>1630.5</v>
      </c>
      <c r="W1366" s="1" t="n">
        <v>1404</v>
      </c>
    </row>
    <row r="1367" customFormat="false" ht="15" hidden="false" customHeight="false" outlineLevel="0" collapsed="false">
      <c r="A1367" s="1" t="n">
        <v>1366</v>
      </c>
      <c r="B1367" s="31" t="s">
        <v>2052</v>
      </c>
      <c r="C1367" s="1" t="s">
        <v>30</v>
      </c>
      <c r="D1367" s="1" t="s">
        <v>176</v>
      </c>
      <c r="E1367" s="1" t="s">
        <v>115</v>
      </c>
      <c r="F1367" s="1"/>
      <c r="G1367" s="1"/>
      <c r="H1367" s="1"/>
      <c r="I1367" s="1"/>
      <c r="J1367" s="1" t="n">
        <v>1594</v>
      </c>
      <c r="K1367" s="1" t="n">
        <v>1550.5</v>
      </c>
      <c r="L1367" s="33"/>
      <c r="M1367" s="1"/>
      <c r="N1367" s="1"/>
      <c r="O1367" s="1"/>
      <c r="P1367" s="1"/>
      <c r="Q1367" s="1"/>
      <c r="R1367" s="1"/>
      <c r="S1367" s="1"/>
      <c r="T1367" s="1"/>
      <c r="U1367" s="1"/>
      <c r="V1367" s="1" t="n">
        <v>1594</v>
      </c>
      <c r="W1367" s="1" t="n">
        <v>1550.5</v>
      </c>
    </row>
    <row r="1368" customFormat="false" ht="15" hidden="false" customHeight="false" outlineLevel="0" collapsed="false">
      <c r="A1368" s="1" t="n">
        <v>1367</v>
      </c>
      <c r="B1368" s="31" t="s">
        <v>2052</v>
      </c>
      <c r="C1368" s="1" t="s">
        <v>31</v>
      </c>
      <c r="D1368" s="1" t="s">
        <v>24</v>
      </c>
      <c r="E1368" s="1" t="s">
        <v>163</v>
      </c>
      <c r="F1368" s="1"/>
      <c r="G1368" s="1"/>
      <c r="H1368" s="1"/>
      <c r="I1368" s="1"/>
      <c r="J1368" s="1" t="n">
        <v>1719.1</v>
      </c>
      <c r="K1368" s="1" t="n">
        <v>1477.1</v>
      </c>
      <c r="L1368" s="33"/>
      <c r="M1368" s="1"/>
      <c r="N1368" s="1"/>
      <c r="O1368" s="1"/>
      <c r="P1368" s="1"/>
      <c r="Q1368" s="1"/>
      <c r="R1368" s="1"/>
      <c r="S1368" s="1"/>
      <c r="T1368" s="1"/>
      <c r="U1368" s="1"/>
      <c r="V1368" s="1" t="n">
        <v>1719.1</v>
      </c>
      <c r="W1368" s="1" t="n">
        <v>1477.1</v>
      </c>
    </row>
    <row r="1369" customFormat="false" ht="15" hidden="false" customHeight="false" outlineLevel="0" collapsed="false">
      <c r="A1369" s="1" t="n">
        <v>1368</v>
      </c>
      <c r="B1369" s="31" t="s">
        <v>2052</v>
      </c>
      <c r="C1369" s="1" t="s">
        <v>31</v>
      </c>
      <c r="D1369" s="1" t="s">
        <v>139</v>
      </c>
      <c r="E1369" s="1" t="s">
        <v>210</v>
      </c>
      <c r="F1369" s="1"/>
      <c r="G1369" s="1"/>
      <c r="H1369" s="1"/>
      <c r="I1369" s="1"/>
      <c r="J1369" s="1" t="n">
        <v>1514.3</v>
      </c>
      <c r="K1369" s="1" t="n">
        <v>1452.9</v>
      </c>
      <c r="L1369" s="33"/>
      <c r="M1369" s="1"/>
      <c r="N1369" s="1"/>
      <c r="O1369" s="1"/>
      <c r="P1369" s="1"/>
      <c r="Q1369" s="1"/>
      <c r="R1369" s="1"/>
      <c r="S1369" s="1"/>
      <c r="T1369" s="1"/>
      <c r="U1369" s="1"/>
      <c r="V1369" s="1" t="n">
        <v>1514.3</v>
      </c>
      <c r="W1369" s="1" t="n">
        <v>1452.9</v>
      </c>
    </row>
    <row r="1370" customFormat="false" ht="15" hidden="false" customHeight="false" outlineLevel="0" collapsed="false">
      <c r="A1370" s="1" t="n">
        <v>1369</v>
      </c>
      <c r="B1370" s="31" t="s">
        <v>2052</v>
      </c>
      <c r="C1370" s="1" t="s">
        <v>31</v>
      </c>
      <c r="D1370" s="1" t="s">
        <v>145</v>
      </c>
      <c r="E1370" s="1" t="s">
        <v>146</v>
      </c>
      <c r="F1370" s="1"/>
      <c r="G1370" s="1"/>
      <c r="H1370" s="1"/>
      <c r="I1370" s="1"/>
      <c r="J1370" s="1" t="n">
        <v>1691.6</v>
      </c>
      <c r="K1370" s="1" t="n">
        <v>1548.6</v>
      </c>
      <c r="L1370" s="33"/>
      <c r="M1370" s="1"/>
      <c r="N1370" s="1"/>
      <c r="O1370" s="1"/>
      <c r="P1370" s="1"/>
      <c r="Q1370" s="1"/>
      <c r="R1370" s="1"/>
      <c r="S1370" s="1"/>
      <c r="T1370" s="1"/>
      <c r="U1370" s="1"/>
      <c r="V1370" s="1" t="n">
        <v>1691.6</v>
      </c>
      <c r="W1370" s="1" t="n">
        <v>1548.6</v>
      </c>
    </row>
    <row r="1371" customFormat="false" ht="15" hidden="false" customHeight="false" outlineLevel="0" collapsed="false">
      <c r="A1371" s="1" t="n">
        <v>1370</v>
      </c>
      <c r="B1371" s="31" t="s">
        <v>2052</v>
      </c>
      <c r="C1371" s="1" t="s">
        <v>31</v>
      </c>
      <c r="D1371" s="1" t="s">
        <v>177</v>
      </c>
      <c r="E1371" s="1" t="s">
        <v>209</v>
      </c>
      <c r="F1371" s="1"/>
      <c r="G1371" s="1"/>
      <c r="H1371" s="1"/>
      <c r="I1371" s="1"/>
      <c r="J1371" s="1" t="n">
        <v>1695</v>
      </c>
      <c r="K1371" s="1" t="n">
        <v>1462.6</v>
      </c>
      <c r="L1371" s="33"/>
      <c r="M1371" s="1"/>
      <c r="N1371" s="1"/>
      <c r="O1371" s="1"/>
      <c r="P1371" s="1"/>
      <c r="Q1371" s="1"/>
      <c r="R1371" s="1"/>
      <c r="S1371" s="1"/>
      <c r="T1371" s="1"/>
      <c r="U1371" s="1"/>
      <c r="V1371" s="1" t="n">
        <v>1695</v>
      </c>
      <c r="W1371" s="1" t="n">
        <v>1462.6</v>
      </c>
    </row>
    <row r="1372" customFormat="false" ht="15" hidden="false" customHeight="false" outlineLevel="0" collapsed="false">
      <c r="A1372" s="1" t="n">
        <v>1371</v>
      </c>
      <c r="B1372" s="31" t="s">
        <v>2052</v>
      </c>
      <c r="C1372" s="1" t="s">
        <v>31</v>
      </c>
      <c r="D1372" s="1" t="s">
        <v>20</v>
      </c>
      <c r="E1372" s="1" t="s">
        <v>174</v>
      </c>
      <c r="F1372" s="1"/>
      <c r="G1372" s="1"/>
      <c r="H1372" s="1"/>
      <c r="I1372" s="1"/>
      <c r="J1372" s="1" t="n">
        <v>1733.7</v>
      </c>
      <c r="K1372" s="1" t="n">
        <v>1501.9</v>
      </c>
      <c r="L1372" s="33"/>
      <c r="M1372" s="1"/>
      <c r="N1372" s="1"/>
      <c r="O1372" s="1"/>
      <c r="P1372" s="1"/>
      <c r="Q1372" s="1"/>
      <c r="R1372" s="1"/>
      <c r="S1372" s="1"/>
      <c r="T1372" s="1"/>
      <c r="U1372" s="1"/>
      <c r="V1372" s="1" t="n">
        <v>1733.7</v>
      </c>
      <c r="W1372" s="1" t="n">
        <v>1501.9</v>
      </c>
    </row>
    <row r="1373" customFormat="false" ht="15" hidden="false" customHeight="false" outlineLevel="0" collapsed="false">
      <c r="A1373" s="1" t="n">
        <v>1372</v>
      </c>
      <c r="B1373" s="31" t="s">
        <v>2052</v>
      </c>
      <c r="C1373" s="1" t="s">
        <v>31</v>
      </c>
      <c r="D1373" s="1" t="s">
        <v>140</v>
      </c>
      <c r="E1373" s="1" t="s">
        <v>19</v>
      </c>
      <c r="F1373" s="1"/>
      <c r="G1373" s="1"/>
      <c r="H1373" s="1"/>
      <c r="I1373" s="1"/>
      <c r="J1373" s="1" t="n">
        <v>1598.2</v>
      </c>
      <c r="K1373" s="1" t="n">
        <v>1733.9</v>
      </c>
      <c r="L1373" s="33"/>
      <c r="M1373" s="1"/>
      <c r="N1373" s="1"/>
      <c r="O1373" s="1"/>
      <c r="P1373" s="1"/>
      <c r="Q1373" s="1"/>
      <c r="R1373" s="1"/>
      <c r="S1373" s="1"/>
      <c r="T1373" s="1"/>
      <c r="U1373" s="1"/>
      <c r="V1373" s="1" t="n">
        <v>1598.2</v>
      </c>
      <c r="W1373" s="1" t="n">
        <v>1733.9</v>
      </c>
    </row>
    <row r="1374" customFormat="false" ht="15" hidden="false" customHeight="false" outlineLevel="0" collapsed="false">
      <c r="A1374" s="1" t="n">
        <v>1373</v>
      </c>
      <c r="B1374" s="31" t="s">
        <v>2052</v>
      </c>
      <c r="C1374" s="1" t="s">
        <v>33</v>
      </c>
      <c r="D1374" s="1" t="s">
        <v>206</v>
      </c>
      <c r="E1374" s="1" t="s">
        <v>120</v>
      </c>
      <c r="F1374" s="1"/>
      <c r="G1374" s="1"/>
      <c r="H1374" s="1"/>
      <c r="I1374" s="1"/>
      <c r="J1374" s="1" t="n">
        <v>1456.1</v>
      </c>
      <c r="K1374" s="1" t="n">
        <v>1527.4</v>
      </c>
      <c r="L1374" s="33"/>
      <c r="M1374" s="1"/>
      <c r="N1374" s="1"/>
      <c r="O1374" s="1"/>
      <c r="P1374" s="1"/>
      <c r="Q1374" s="1"/>
      <c r="R1374" s="1"/>
      <c r="S1374" s="1"/>
      <c r="T1374" s="1"/>
      <c r="U1374" s="1"/>
      <c r="V1374" s="1" t="n">
        <v>1456.1</v>
      </c>
      <c r="W1374" s="1" t="n">
        <v>1527.4</v>
      </c>
    </row>
    <row r="1375" customFormat="false" ht="15" hidden="false" customHeight="false" outlineLevel="0" collapsed="false">
      <c r="A1375" s="1" t="n">
        <v>1374</v>
      </c>
      <c r="B1375" s="31" t="s">
        <v>2052</v>
      </c>
      <c r="C1375" s="1" t="s">
        <v>31</v>
      </c>
      <c r="D1375" s="1" t="s">
        <v>168</v>
      </c>
      <c r="E1375" s="1" t="s">
        <v>22</v>
      </c>
      <c r="F1375" s="1"/>
      <c r="G1375" s="1"/>
      <c r="H1375" s="1"/>
      <c r="I1375" s="1"/>
      <c r="J1375" s="1" t="n">
        <v>1534.8</v>
      </c>
      <c r="K1375" s="1" t="n">
        <v>1733.4</v>
      </c>
      <c r="L1375" s="33"/>
      <c r="M1375" s="1"/>
      <c r="N1375" s="1"/>
      <c r="O1375" s="1"/>
      <c r="P1375" s="1"/>
      <c r="Q1375" s="1"/>
      <c r="R1375" s="1"/>
      <c r="S1375" s="1"/>
      <c r="T1375" s="1"/>
      <c r="U1375" s="1"/>
      <c r="V1375" s="1" t="n">
        <v>1534.8</v>
      </c>
      <c r="W1375" s="1" t="n">
        <v>1733.4</v>
      </c>
    </row>
    <row r="1376" customFormat="false" ht="15" hidden="false" customHeight="false" outlineLevel="0" collapsed="false">
      <c r="A1376" s="1" t="n">
        <v>1375</v>
      </c>
      <c r="B1376" s="31" t="s">
        <v>2052</v>
      </c>
      <c r="C1376" s="1" t="s">
        <v>31</v>
      </c>
      <c r="D1376" s="1" t="s">
        <v>164</v>
      </c>
      <c r="E1376" s="1" t="s">
        <v>169</v>
      </c>
      <c r="F1376" s="1"/>
      <c r="G1376" s="1"/>
      <c r="H1376" s="1"/>
      <c r="I1376" s="1"/>
      <c r="J1376" s="1" t="n">
        <v>1618.5</v>
      </c>
      <c r="K1376" s="1" t="n">
        <v>1625.4</v>
      </c>
      <c r="L1376" s="33"/>
      <c r="M1376" s="1"/>
      <c r="N1376" s="1"/>
      <c r="O1376" s="1"/>
      <c r="P1376" s="1"/>
      <c r="Q1376" s="1"/>
      <c r="R1376" s="1"/>
      <c r="S1376" s="1"/>
      <c r="T1376" s="1"/>
      <c r="U1376" s="1"/>
      <c r="V1376" s="1" t="n">
        <v>1618.5</v>
      </c>
      <c r="W1376" s="1" t="n">
        <v>1625.4</v>
      </c>
    </row>
    <row r="1377" customFormat="false" ht="15" hidden="false" customHeight="false" outlineLevel="0" collapsed="false">
      <c r="A1377" s="1" t="n">
        <v>1376</v>
      </c>
      <c r="B1377" s="31" t="s">
        <v>2052</v>
      </c>
      <c r="C1377" s="1" t="s">
        <v>31</v>
      </c>
      <c r="D1377" s="1" t="s">
        <v>136</v>
      </c>
      <c r="E1377" s="1" t="s">
        <v>165</v>
      </c>
      <c r="F1377" s="1"/>
      <c r="G1377" s="1"/>
      <c r="H1377" s="1"/>
      <c r="I1377" s="1"/>
      <c r="J1377" s="1" t="n">
        <v>1522.3</v>
      </c>
      <c r="K1377" s="1" t="n">
        <v>1515.1</v>
      </c>
      <c r="L1377" s="33"/>
      <c r="M1377" s="1"/>
      <c r="N1377" s="1"/>
      <c r="O1377" s="1"/>
      <c r="P1377" s="1"/>
      <c r="Q1377" s="1"/>
      <c r="R1377" s="1"/>
      <c r="S1377" s="1"/>
      <c r="T1377" s="1"/>
      <c r="U1377" s="1"/>
      <c r="V1377" s="1" t="n">
        <v>1522.3</v>
      </c>
      <c r="W1377" s="1" t="n">
        <v>1515.1</v>
      </c>
    </row>
    <row r="1378" customFormat="false" ht="15" hidden="false" customHeight="false" outlineLevel="0" collapsed="false">
      <c r="A1378" s="1" t="n">
        <v>1377</v>
      </c>
      <c r="B1378" s="31" t="s">
        <v>2052</v>
      </c>
      <c r="C1378" s="1" t="s">
        <v>30</v>
      </c>
      <c r="D1378" s="1" t="s">
        <v>114</v>
      </c>
      <c r="E1378" s="1" t="s">
        <v>116</v>
      </c>
      <c r="F1378" s="1"/>
      <c r="G1378" s="1"/>
      <c r="H1378" s="1"/>
      <c r="I1378" s="1"/>
      <c r="J1378" s="1" t="n">
        <v>1656.7</v>
      </c>
      <c r="K1378" s="1" t="n">
        <v>1642.8</v>
      </c>
      <c r="L1378" s="33"/>
      <c r="M1378" s="1"/>
      <c r="N1378" s="1"/>
      <c r="O1378" s="1"/>
      <c r="P1378" s="1"/>
      <c r="Q1378" s="1"/>
      <c r="R1378" s="1"/>
      <c r="S1378" s="1"/>
      <c r="T1378" s="1"/>
      <c r="U1378" s="1"/>
      <c r="V1378" s="1" t="n">
        <v>1656.7</v>
      </c>
      <c r="W1378" s="1" t="n">
        <v>1642.8</v>
      </c>
    </row>
    <row r="1379" customFormat="false" ht="15" hidden="false" customHeight="false" outlineLevel="0" collapsed="false">
      <c r="A1379" s="1" t="n">
        <v>1378</v>
      </c>
      <c r="B1379" s="31" t="s">
        <v>2052</v>
      </c>
      <c r="C1379" s="1" t="s">
        <v>30</v>
      </c>
      <c r="D1379" s="1" t="s">
        <v>203</v>
      </c>
      <c r="E1379" s="1" t="s">
        <v>200</v>
      </c>
      <c r="F1379" s="1"/>
      <c r="G1379" s="1"/>
      <c r="H1379" s="1"/>
      <c r="I1379" s="1"/>
      <c r="J1379" s="1" t="n">
        <v>1451.4</v>
      </c>
      <c r="K1379" s="1" t="n">
        <v>1421.9</v>
      </c>
      <c r="L1379" s="33"/>
      <c r="M1379" s="1"/>
      <c r="N1379" s="1"/>
      <c r="O1379" s="1"/>
      <c r="P1379" s="1"/>
      <c r="Q1379" s="1"/>
      <c r="R1379" s="1"/>
      <c r="S1379" s="1"/>
      <c r="T1379" s="1"/>
      <c r="U1379" s="1"/>
      <c r="V1379" s="1" t="n">
        <v>1451.4</v>
      </c>
      <c r="W1379" s="1" t="n">
        <v>1421.9</v>
      </c>
    </row>
    <row r="1380" customFormat="false" ht="15" hidden="false" customHeight="false" outlineLevel="0" collapsed="false">
      <c r="A1380" s="1" t="n">
        <v>1379</v>
      </c>
      <c r="B1380" s="31" t="s">
        <v>2052</v>
      </c>
      <c r="C1380" s="1" t="s">
        <v>33</v>
      </c>
      <c r="D1380" s="1" t="s">
        <v>155</v>
      </c>
      <c r="E1380" s="1" t="s">
        <v>17</v>
      </c>
      <c r="F1380" s="1"/>
      <c r="G1380" s="1"/>
      <c r="H1380" s="1"/>
      <c r="I1380" s="1"/>
      <c r="J1380" s="1" t="n">
        <v>1625</v>
      </c>
      <c r="K1380" s="1" t="n">
        <v>1804.8</v>
      </c>
      <c r="L1380" s="33"/>
      <c r="M1380" s="1"/>
      <c r="N1380" s="1"/>
      <c r="O1380" s="1"/>
      <c r="P1380" s="1"/>
      <c r="Q1380" s="1"/>
      <c r="R1380" s="1"/>
      <c r="S1380" s="1"/>
      <c r="T1380" s="1"/>
      <c r="U1380" s="1"/>
      <c r="V1380" s="1" t="n">
        <v>1625</v>
      </c>
      <c r="W1380" s="1" t="n">
        <v>1804.8</v>
      </c>
    </row>
    <row r="1381" customFormat="false" ht="15" hidden="false" customHeight="false" outlineLevel="0" collapsed="false">
      <c r="A1381" s="1" t="n">
        <v>1380</v>
      </c>
      <c r="B1381" s="31" t="s">
        <v>2052</v>
      </c>
      <c r="C1381" s="1" t="s">
        <v>30</v>
      </c>
      <c r="D1381" s="1" t="s">
        <v>124</v>
      </c>
      <c r="E1381" s="1" t="s">
        <v>151</v>
      </c>
      <c r="F1381" s="1"/>
      <c r="G1381" s="1"/>
      <c r="H1381" s="1"/>
      <c r="I1381" s="1"/>
      <c r="J1381" s="1" t="n">
        <v>1555.1</v>
      </c>
      <c r="K1381" s="1" t="n">
        <v>1569.6</v>
      </c>
      <c r="L1381" s="33"/>
      <c r="M1381" s="1"/>
      <c r="N1381" s="1"/>
      <c r="O1381" s="1"/>
      <c r="P1381" s="1"/>
      <c r="Q1381" s="1"/>
      <c r="R1381" s="1"/>
      <c r="S1381" s="1"/>
      <c r="T1381" s="1"/>
      <c r="U1381" s="1"/>
      <c r="V1381" s="1" t="n">
        <v>1555.1</v>
      </c>
      <c r="W1381" s="1" t="n">
        <v>1569.6</v>
      </c>
    </row>
    <row r="1382" customFormat="false" ht="15" hidden="false" customHeight="false" outlineLevel="0" collapsed="false">
      <c r="A1382" s="1" t="n">
        <v>1381</v>
      </c>
      <c r="B1382" s="31" t="s">
        <v>2052</v>
      </c>
      <c r="C1382" s="1" t="s">
        <v>30</v>
      </c>
      <c r="D1382" s="1" t="s">
        <v>181</v>
      </c>
      <c r="E1382" s="1" t="s">
        <v>166</v>
      </c>
      <c r="F1382" s="1"/>
      <c r="G1382" s="1"/>
      <c r="H1382" s="1"/>
      <c r="I1382" s="1"/>
      <c r="J1382" s="1" t="n">
        <v>1718.3</v>
      </c>
      <c r="K1382" s="1" t="n">
        <v>1508.7</v>
      </c>
      <c r="L1382" s="33"/>
      <c r="M1382" s="1"/>
      <c r="N1382" s="1"/>
      <c r="O1382" s="1"/>
      <c r="P1382" s="1"/>
      <c r="Q1382" s="1"/>
      <c r="R1382" s="1"/>
      <c r="S1382" s="1"/>
      <c r="T1382" s="1"/>
      <c r="U1382" s="1"/>
      <c r="V1382" s="1" t="n">
        <v>1718.3</v>
      </c>
      <c r="W1382" s="1" t="n">
        <v>1508.7</v>
      </c>
    </row>
    <row r="1383" customFormat="false" ht="15" hidden="false" customHeight="false" outlineLevel="0" collapsed="false">
      <c r="A1383" s="1" t="n">
        <v>1382</v>
      </c>
      <c r="B1383" s="31" t="s">
        <v>2052</v>
      </c>
      <c r="C1383" s="1" t="s">
        <v>30</v>
      </c>
      <c r="D1383" s="1" t="s">
        <v>208</v>
      </c>
      <c r="E1383" s="1" t="s">
        <v>173</v>
      </c>
      <c r="F1383" s="1"/>
      <c r="G1383" s="1"/>
      <c r="H1383" s="1"/>
      <c r="I1383" s="1"/>
      <c r="J1383" s="1" t="n">
        <v>1474.1</v>
      </c>
      <c r="K1383" s="1" t="n">
        <v>1515.9</v>
      </c>
      <c r="L1383" s="33"/>
      <c r="M1383" s="1"/>
      <c r="N1383" s="1"/>
      <c r="O1383" s="1"/>
      <c r="P1383" s="1"/>
      <c r="Q1383" s="1"/>
      <c r="R1383" s="1"/>
      <c r="S1383" s="1"/>
      <c r="T1383" s="1"/>
      <c r="U1383" s="1"/>
      <c r="V1383" s="1" t="n">
        <v>1474.1</v>
      </c>
      <c r="W1383" s="1" t="n">
        <v>1515.9</v>
      </c>
    </row>
    <row r="1384" customFormat="false" ht="15" hidden="false" customHeight="false" outlineLevel="0" collapsed="false">
      <c r="A1384" s="1" t="n">
        <v>1383</v>
      </c>
      <c r="B1384" s="31" t="s">
        <v>2052</v>
      </c>
      <c r="C1384" s="1" t="s">
        <v>30</v>
      </c>
      <c r="D1384" s="1" t="s">
        <v>118</v>
      </c>
      <c r="E1384" s="1" t="s">
        <v>119</v>
      </c>
      <c r="F1384" s="1"/>
      <c r="G1384" s="1"/>
      <c r="H1384" s="1"/>
      <c r="I1384" s="1"/>
      <c r="J1384" s="1" t="n">
        <v>1559.9</v>
      </c>
      <c r="K1384" s="1" t="n">
        <v>1552.4</v>
      </c>
      <c r="L1384" s="33"/>
      <c r="M1384" s="1"/>
      <c r="N1384" s="1"/>
      <c r="O1384" s="1"/>
      <c r="P1384" s="1"/>
      <c r="Q1384" s="1"/>
      <c r="R1384" s="1"/>
      <c r="S1384" s="1"/>
      <c r="T1384" s="1"/>
      <c r="U1384" s="1"/>
      <c r="V1384" s="1" t="n">
        <v>1559.9</v>
      </c>
      <c r="W1384" s="1" t="n">
        <v>1552.4</v>
      </c>
    </row>
    <row r="1385" customFormat="false" ht="15" hidden="false" customHeight="false" outlineLevel="0" collapsed="false">
      <c r="A1385" s="1" t="n">
        <v>1384</v>
      </c>
      <c r="B1385" s="31" t="s">
        <v>2052</v>
      </c>
      <c r="C1385" s="1" t="s">
        <v>30</v>
      </c>
      <c r="D1385" s="1" t="s">
        <v>16</v>
      </c>
      <c r="E1385" s="1" t="s">
        <v>167</v>
      </c>
      <c r="F1385" s="1"/>
      <c r="G1385" s="1"/>
      <c r="H1385" s="1"/>
      <c r="I1385" s="1"/>
      <c r="J1385" s="1" t="n">
        <v>1837.9</v>
      </c>
      <c r="K1385" s="1" t="n">
        <v>1556.6</v>
      </c>
      <c r="L1385" s="33"/>
      <c r="M1385" s="1"/>
      <c r="N1385" s="1"/>
      <c r="O1385" s="1"/>
      <c r="P1385" s="1"/>
      <c r="Q1385" s="1"/>
      <c r="R1385" s="1"/>
      <c r="S1385" s="1"/>
      <c r="T1385" s="1"/>
      <c r="U1385" s="1"/>
      <c r="V1385" s="1" t="n">
        <v>1837.9</v>
      </c>
      <c r="W1385" s="1" t="n">
        <v>1556.6</v>
      </c>
    </row>
    <row r="1386" customFormat="false" ht="15" hidden="false" customHeight="false" outlineLevel="0" collapsed="false">
      <c r="A1386" s="1" t="n">
        <v>1385</v>
      </c>
      <c r="B1386" s="31" t="s">
        <v>2052</v>
      </c>
      <c r="C1386" s="1" t="s">
        <v>30</v>
      </c>
      <c r="D1386" s="1" t="s">
        <v>18</v>
      </c>
      <c r="E1386" s="1" t="s">
        <v>182</v>
      </c>
      <c r="F1386" s="1"/>
      <c r="G1386" s="1"/>
      <c r="H1386" s="1"/>
      <c r="I1386" s="1"/>
      <c r="J1386" s="1" t="n">
        <v>1781.5</v>
      </c>
      <c r="K1386" s="1" t="n">
        <v>1723.7</v>
      </c>
      <c r="L1386" s="33"/>
      <c r="M1386" s="1"/>
      <c r="N1386" s="1"/>
      <c r="O1386" s="1"/>
      <c r="P1386" s="1"/>
      <c r="Q1386" s="1"/>
      <c r="R1386" s="1"/>
      <c r="S1386" s="1"/>
      <c r="T1386" s="1"/>
      <c r="U1386" s="1"/>
      <c r="V1386" s="1" t="n">
        <v>1781.5</v>
      </c>
      <c r="W1386" s="1" t="n">
        <v>1723.7</v>
      </c>
    </row>
    <row r="1387" customFormat="false" ht="15" hidden="false" customHeight="false" outlineLevel="0" collapsed="false">
      <c r="A1387" s="1" t="n">
        <v>1386</v>
      </c>
      <c r="B1387" s="31" t="s">
        <v>2052</v>
      </c>
      <c r="C1387" s="1" t="s">
        <v>30</v>
      </c>
      <c r="D1387" s="1" t="s">
        <v>141</v>
      </c>
      <c r="E1387" s="1" t="s">
        <v>117</v>
      </c>
      <c r="F1387" s="1"/>
      <c r="G1387" s="1"/>
      <c r="H1387" s="1"/>
      <c r="I1387" s="1"/>
      <c r="J1387" s="1" t="n">
        <v>1599.7</v>
      </c>
      <c r="K1387" s="1" t="n">
        <v>1475.5</v>
      </c>
      <c r="L1387" s="33"/>
      <c r="M1387" s="1"/>
      <c r="N1387" s="1"/>
      <c r="O1387" s="1"/>
      <c r="P1387" s="1"/>
      <c r="Q1387" s="1"/>
      <c r="R1387" s="1"/>
      <c r="S1387" s="1"/>
      <c r="T1387" s="1"/>
      <c r="U1387" s="1"/>
      <c r="V1387" s="1" t="n">
        <v>1599.7</v>
      </c>
      <c r="W1387" s="1" t="n">
        <v>1475.5</v>
      </c>
    </row>
    <row r="1388" customFormat="false" ht="15" hidden="false" customHeight="false" outlineLevel="0" collapsed="false">
      <c r="A1388" s="1" t="n">
        <v>1387</v>
      </c>
      <c r="B1388" s="31" t="s">
        <v>2053</v>
      </c>
      <c r="C1388" s="1" t="s">
        <v>31</v>
      </c>
      <c r="D1388" s="1" t="s">
        <v>19</v>
      </c>
      <c r="E1388" s="1" t="s">
        <v>20</v>
      </c>
      <c r="F1388" s="1"/>
      <c r="G1388" s="1"/>
      <c r="H1388" s="1"/>
      <c r="I1388" s="1"/>
      <c r="J1388" s="1" t="n">
        <v>1733.9</v>
      </c>
      <c r="K1388" s="1" t="n">
        <v>1733.7</v>
      </c>
      <c r="L1388" s="33"/>
      <c r="M1388" s="1"/>
      <c r="N1388" s="1"/>
      <c r="O1388" s="1"/>
      <c r="P1388" s="1"/>
      <c r="Q1388" s="1"/>
      <c r="R1388" s="1"/>
      <c r="S1388" s="1"/>
      <c r="T1388" s="1"/>
      <c r="U1388" s="1"/>
      <c r="V1388" s="1" t="n">
        <v>1733.9</v>
      </c>
      <c r="W1388" s="1" t="n">
        <v>1733.7</v>
      </c>
    </row>
    <row r="1389" customFormat="false" ht="15" hidden="false" customHeight="false" outlineLevel="0" collapsed="false">
      <c r="A1389" s="1" t="n">
        <v>1388</v>
      </c>
      <c r="B1389" s="31" t="s">
        <v>2053</v>
      </c>
      <c r="C1389" s="1" t="s">
        <v>31</v>
      </c>
      <c r="D1389" s="1" t="s">
        <v>213</v>
      </c>
      <c r="E1389" s="1" t="s">
        <v>146</v>
      </c>
      <c r="F1389" s="1"/>
      <c r="G1389" s="1"/>
      <c r="H1389" s="1"/>
      <c r="I1389" s="1"/>
      <c r="J1389" s="1" t="n">
        <v>1404</v>
      </c>
      <c r="K1389" s="1" t="n">
        <v>1548.6</v>
      </c>
      <c r="L1389" s="33"/>
      <c r="M1389" s="1"/>
      <c r="N1389" s="1"/>
      <c r="O1389" s="1"/>
      <c r="P1389" s="1"/>
      <c r="Q1389" s="1"/>
      <c r="R1389" s="1"/>
      <c r="S1389" s="1"/>
      <c r="T1389" s="1"/>
      <c r="U1389" s="1"/>
      <c r="V1389" s="1" t="n">
        <v>1404</v>
      </c>
      <c r="W1389" s="1" t="n">
        <v>1548.6</v>
      </c>
    </row>
    <row r="1390" customFormat="false" ht="15" hidden="false" customHeight="false" outlineLevel="0" collapsed="false">
      <c r="A1390" s="1" t="n">
        <v>1389</v>
      </c>
      <c r="B1390" s="31" t="s">
        <v>2053</v>
      </c>
      <c r="C1390" s="1" t="s">
        <v>31</v>
      </c>
      <c r="D1390" s="1" t="s">
        <v>209</v>
      </c>
      <c r="E1390" s="1" t="s">
        <v>168</v>
      </c>
      <c r="F1390" s="1"/>
      <c r="G1390" s="1"/>
      <c r="H1390" s="1"/>
      <c r="I1390" s="1"/>
      <c r="J1390" s="1" t="n">
        <v>1462.6</v>
      </c>
      <c r="K1390" s="1" t="n">
        <v>1534.8</v>
      </c>
      <c r="L1390" s="33"/>
      <c r="M1390" s="1"/>
      <c r="N1390" s="1"/>
      <c r="O1390" s="1"/>
      <c r="P1390" s="1"/>
      <c r="Q1390" s="1"/>
      <c r="R1390" s="1"/>
      <c r="S1390" s="1"/>
      <c r="T1390" s="1"/>
      <c r="U1390" s="1"/>
      <c r="V1390" s="1" t="n">
        <v>1462.6</v>
      </c>
      <c r="W1390" s="1" t="n">
        <v>1534.8</v>
      </c>
    </row>
    <row r="1391" customFormat="false" ht="15" hidden="false" customHeight="false" outlineLevel="0" collapsed="false">
      <c r="A1391" s="1" t="n">
        <v>1390</v>
      </c>
      <c r="B1391" s="31" t="s">
        <v>2053</v>
      </c>
      <c r="C1391" s="1" t="s">
        <v>31</v>
      </c>
      <c r="D1391" s="1" t="s">
        <v>22</v>
      </c>
      <c r="E1391" s="1" t="s">
        <v>145</v>
      </c>
      <c r="F1391" s="1"/>
      <c r="G1391" s="1"/>
      <c r="H1391" s="1"/>
      <c r="I1391" s="1"/>
      <c r="J1391" s="1" t="n">
        <v>1733.4</v>
      </c>
      <c r="K1391" s="1" t="n">
        <v>1691.6</v>
      </c>
      <c r="L1391" s="33"/>
      <c r="M1391" s="1"/>
      <c r="N1391" s="1"/>
      <c r="O1391" s="1"/>
      <c r="P1391" s="1"/>
      <c r="Q1391" s="1"/>
      <c r="R1391" s="1"/>
      <c r="S1391" s="1"/>
      <c r="T1391" s="1"/>
      <c r="U1391" s="1"/>
      <c r="V1391" s="1" t="n">
        <v>1733.4</v>
      </c>
      <c r="W1391" s="1" t="n">
        <v>1691.6</v>
      </c>
    </row>
    <row r="1392" customFormat="false" ht="15" hidden="false" customHeight="false" outlineLevel="0" collapsed="false">
      <c r="A1392" s="1" t="n">
        <v>1391</v>
      </c>
      <c r="B1392" s="31" t="s">
        <v>2053</v>
      </c>
      <c r="C1392" s="1" t="s">
        <v>31</v>
      </c>
      <c r="D1392" s="1" t="s">
        <v>174</v>
      </c>
      <c r="E1392" s="1" t="s">
        <v>24</v>
      </c>
      <c r="F1392" s="1"/>
      <c r="G1392" s="1"/>
      <c r="H1392" s="1"/>
      <c r="I1392" s="1"/>
      <c r="J1392" s="1" t="n">
        <v>1501.9</v>
      </c>
      <c r="K1392" s="1" t="n">
        <v>1719.1</v>
      </c>
      <c r="L1392" s="33"/>
      <c r="M1392" s="1"/>
      <c r="N1392" s="1"/>
      <c r="O1392" s="1"/>
      <c r="P1392" s="1"/>
      <c r="Q1392" s="1"/>
      <c r="R1392" s="1"/>
      <c r="S1392" s="1"/>
      <c r="T1392" s="1"/>
      <c r="U1392" s="1"/>
      <c r="V1392" s="1" t="n">
        <v>1501.9</v>
      </c>
      <c r="W1392" s="1" t="n">
        <v>1719.1</v>
      </c>
    </row>
    <row r="1393" customFormat="false" ht="15" hidden="false" customHeight="false" outlineLevel="0" collapsed="false">
      <c r="A1393" s="1" t="n">
        <v>1392</v>
      </c>
      <c r="B1393" s="31" t="s">
        <v>2053</v>
      </c>
      <c r="C1393" s="1" t="s">
        <v>31</v>
      </c>
      <c r="D1393" s="1" t="s">
        <v>177</v>
      </c>
      <c r="E1393" s="1" t="s">
        <v>136</v>
      </c>
      <c r="F1393" s="1"/>
      <c r="G1393" s="1"/>
      <c r="H1393" s="1"/>
      <c r="I1393" s="1"/>
      <c r="J1393" s="1" t="n">
        <v>1695</v>
      </c>
      <c r="K1393" s="1" t="n">
        <v>1522.3</v>
      </c>
      <c r="L1393" s="33"/>
      <c r="M1393" s="1"/>
      <c r="N1393" s="1"/>
      <c r="O1393" s="1"/>
      <c r="P1393" s="1"/>
      <c r="Q1393" s="1"/>
      <c r="R1393" s="1"/>
      <c r="S1393" s="1"/>
      <c r="T1393" s="1"/>
      <c r="U1393" s="1"/>
      <c r="V1393" s="1" t="n">
        <v>1695</v>
      </c>
      <c r="W1393" s="1" t="n">
        <v>1522.3</v>
      </c>
    </row>
    <row r="1394" customFormat="false" ht="15" hidden="false" customHeight="false" outlineLevel="0" collapsed="false">
      <c r="A1394" s="1" t="n">
        <v>1393</v>
      </c>
      <c r="B1394" s="31" t="s">
        <v>2053</v>
      </c>
      <c r="C1394" s="1" t="s">
        <v>31</v>
      </c>
      <c r="D1394" s="1" t="s">
        <v>169</v>
      </c>
      <c r="E1394" s="1" t="s">
        <v>139</v>
      </c>
      <c r="F1394" s="1"/>
      <c r="G1394" s="1"/>
      <c r="H1394" s="1"/>
      <c r="I1394" s="1"/>
      <c r="J1394" s="1" t="n">
        <v>1625.4</v>
      </c>
      <c r="K1394" s="1" t="n">
        <v>1514.3</v>
      </c>
      <c r="L1394" s="33"/>
      <c r="M1394" s="1"/>
      <c r="N1394" s="1"/>
      <c r="O1394" s="1"/>
      <c r="P1394" s="1"/>
      <c r="Q1394" s="1"/>
      <c r="R1394" s="1"/>
      <c r="S1394" s="1"/>
      <c r="T1394" s="1"/>
      <c r="U1394" s="1"/>
      <c r="V1394" s="1" t="n">
        <v>1625.4</v>
      </c>
      <c r="W1394" s="1" t="n">
        <v>1514.3</v>
      </c>
    </row>
    <row r="1395" customFormat="false" ht="15" hidden="false" customHeight="false" outlineLevel="0" collapsed="false">
      <c r="A1395" s="1" t="n">
        <v>1394</v>
      </c>
      <c r="B1395" s="31" t="s">
        <v>2053</v>
      </c>
      <c r="C1395" s="1" t="s">
        <v>31</v>
      </c>
      <c r="D1395" s="1" t="s">
        <v>210</v>
      </c>
      <c r="E1395" s="1" t="s">
        <v>164</v>
      </c>
      <c r="F1395" s="1"/>
      <c r="G1395" s="1"/>
      <c r="H1395" s="1"/>
      <c r="I1395" s="1"/>
      <c r="J1395" s="1" t="n">
        <v>1452.9</v>
      </c>
      <c r="K1395" s="1" t="n">
        <v>1618.5</v>
      </c>
      <c r="L1395" s="33"/>
      <c r="M1395" s="1"/>
      <c r="N1395" s="1"/>
      <c r="O1395" s="1"/>
      <c r="P1395" s="1"/>
      <c r="Q1395" s="1"/>
      <c r="R1395" s="1"/>
      <c r="S1395" s="1"/>
      <c r="T1395" s="1"/>
      <c r="U1395" s="1"/>
      <c r="V1395" s="1" t="n">
        <v>1452.9</v>
      </c>
      <c r="W1395" s="1" t="n">
        <v>1618.5</v>
      </c>
    </row>
    <row r="1396" customFormat="false" ht="15" hidden="false" customHeight="false" outlineLevel="0" collapsed="false">
      <c r="A1396" s="1" t="n">
        <v>1395</v>
      </c>
      <c r="B1396" s="31" t="s">
        <v>2053</v>
      </c>
      <c r="C1396" s="1" t="s">
        <v>31</v>
      </c>
      <c r="D1396" s="1" t="s">
        <v>163</v>
      </c>
      <c r="E1396" s="1" t="s">
        <v>140</v>
      </c>
      <c r="F1396" s="1"/>
      <c r="G1396" s="1"/>
      <c r="H1396" s="1"/>
      <c r="I1396" s="1"/>
      <c r="J1396" s="1" t="n">
        <v>1477.1</v>
      </c>
      <c r="K1396" s="1" t="n">
        <v>1598.2</v>
      </c>
      <c r="L1396" s="33"/>
      <c r="M1396" s="1"/>
      <c r="N1396" s="1"/>
      <c r="O1396" s="1"/>
      <c r="P1396" s="1"/>
      <c r="Q1396" s="1"/>
      <c r="R1396" s="1"/>
      <c r="S1396" s="1"/>
      <c r="T1396" s="1"/>
      <c r="U1396" s="1"/>
      <c r="V1396" s="1" t="n">
        <v>1477.1</v>
      </c>
      <c r="W1396" s="1" t="n">
        <v>1598.2</v>
      </c>
    </row>
    <row r="1397" customFormat="false" ht="15" hidden="false" customHeight="false" outlineLevel="0" collapsed="false">
      <c r="A1397" s="1" t="n">
        <v>1396</v>
      </c>
      <c r="B1397" s="31" t="s">
        <v>2053</v>
      </c>
      <c r="C1397" s="1" t="s">
        <v>31</v>
      </c>
      <c r="D1397" s="1" t="s">
        <v>165</v>
      </c>
      <c r="E1397" s="1" t="s">
        <v>178</v>
      </c>
      <c r="F1397" s="1"/>
      <c r="G1397" s="1"/>
      <c r="H1397" s="1"/>
      <c r="I1397" s="1"/>
      <c r="J1397" s="1" t="n">
        <v>1515.1</v>
      </c>
      <c r="K1397" s="1" t="n">
        <v>1630.5</v>
      </c>
      <c r="L1397" s="33"/>
      <c r="M1397" s="1"/>
      <c r="N1397" s="1"/>
      <c r="O1397" s="1"/>
      <c r="P1397" s="1"/>
      <c r="Q1397" s="1"/>
      <c r="R1397" s="1"/>
      <c r="S1397" s="1"/>
      <c r="T1397" s="1"/>
      <c r="U1397" s="1"/>
      <c r="V1397" s="1" t="n">
        <v>1515.1</v>
      </c>
      <c r="W1397" s="1" t="n">
        <v>1630.5</v>
      </c>
    </row>
    <row r="1398" customFormat="false" ht="15" hidden="false" customHeight="false" outlineLevel="0" collapsed="false">
      <c r="A1398" s="1" t="n">
        <v>1397</v>
      </c>
      <c r="B1398" s="31" t="s">
        <v>2053</v>
      </c>
      <c r="C1398" s="1" t="s">
        <v>32</v>
      </c>
      <c r="D1398" s="1" t="s">
        <v>212</v>
      </c>
      <c r="E1398" s="1" t="s">
        <v>191</v>
      </c>
      <c r="F1398" s="1"/>
      <c r="G1398" s="1"/>
      <c r="H1398" s="1"/>
      <c r="I1398" s="1"/>
      <c r="J1398" s="1" t="n">
        <v>1416.3</v>
      </c>
      <c r="K1398" s="1" t="n">
        <v>1541</v>
      </c>
      <c r="L1398" s="33"/>
      <c r="M1398" s="1"/>
      <c r="N1398" s="1"/>
      <c r="O1398" s="1"/>
      <c r="P1398" s="1"/>
      <c r="Q1398" s="1"/>
      <c r="R1398" s="1"/>
      <c r="S1398" s="1"/>
      <c r="T1398" s="1"/>
      <c r="U1398" s="1"/>
      <c r="V1398" s="1" t="n">
        <v>1416.3</v>
      </c>
      <c r="W1398" s="1" t="n">
        <v>1541</v>
      </c>
    </row>
    <row r="1399" customFormat="false" ht="15" hidden="false" customHeight="false" outlineLevel="0" collapsed="false">
      <c r="A1399" s="1" t="n">
        <v>1398</v>
      </c>
      <c r="B1399" s="31" t="s">
        <v>2053</v>
      </c>
      <c r="C1399" s="1" t="s">
        <v>32</v>
      </c>
      <c r="D1399" s="1" t="s">
        <v>184</v>
      </c>
      <c r="E1399" s="1" t="s">
        <v>197</v>
      </c>
      <c r="F1399" s="1"/>
      <c r="G1399" s="1"/>
      <c r="H1399" s="1"/>
      <c r="I1399" s="1"/>
      <c r="J1399" s="1" t="n">
        <v>1696</v>
      </c>
      <c r="K1399" s="1" t="n">
        <v>1535.5</v>
      </c>
      <c r="L1399" s="33"/>
      <c r="M1399" s="1"/>
      <c r="N1399" s="1"/>
      <c r="O1399" s="1"/>
      <c r="P1399" s="1"/>
      <c r="Q1399" s="1"/>
      <c r="R1399" s="1"/>
      <c r="S1399" s="1"/>
      <c r="T1399" s="1"/>
      <c r="U1399" s="1"/>
      <c r="V1399" s="1" t="n">
        <v>1696</v>
      </c>
      <c r="W1399" s="1" t="n">
        <v>1535.5</v>
      </c>
    </row>
    <row r="1400" customFormat="false" ht="15" hidden="false" customHeight="false" outlineLevel="0" collapsed="false">
      <c r="A1400" s="1" t="n">
        <v>1399</v>
      </c>
      <c r="B1400" s="31" t="s">
        <v>2053</v>
      </c>
      <c r="C1400" s="1" t="s">
        <v>32</v>
      </c>
      <c r="D1400" s="1" t="s">
        <v>183</v>
      </c>
      <c r="E1400" s="1" t="s">
        <v>199</v>
      </c>
      <c r="F1400" s="1"/>
      <c r="G1400" s="1"/>
      <c r="H1400" s="1"/>
      <c r="I1400" s="1"/>
      <c r="J1400" s="1" t="n">
        <v>1513.1</v>
      </c>
      <c r="K1400" s="1" t="n">
        <v>1487.5</v>
      </c>
      <c r="L1400" s="33"/>
      <c r="M1400" s="1"/>
      <c r="N1400" s="1"/>
      <c r="O1400" s="1"/>
      <c r="P1400" s="1"/>
      <c r="Q1400" s="1"/>
      <c r="R1400" s="1"/>
      <c r="S1400" s="1"/>
      <c r="T1400" s="1"/>
      <c r="U1400" s="1"/>
      <c r="V1400" s="1" t="n">
        <v>1513.1</v>
      </c>
      <c r="W1400" s="1" t="n">
        <v>1487.5</v>
      </c>
    </row>
    <row r="1401" customFormat="false" ht="15" hidden="false" customHeight="false" outlineLevel="0" collapsed="false">
      <c r="A1401" s="1" t="n">
        <v>1400</v>
      </c>
      <c r="B1401" s="31" t="s">
        <v>2053</v>
      </c>
      <c r="C1401" s="1" t="s">
        <v>32</v>
      </c>
      <c r="D1401" s="1" t="s">
        <v>190</v>
      </c>
      <c r="E1401" s="1" t="s">
        <v>195</v>
      </c>
      <c r="F1401" s="1"/>
      <c r="G1401" s="1"/>
      <c r="H1401" s="1"/>
      <c r="I1401" s="1"/>
      <c r="J1401" s="1" t="n">
        <v>1611.9</v>
      </c>
      <c r="K1401" s="1" t="n">
        <v>1732.7</v>
      </c>
      <c r="L1401" s="33"/>
      <c r="M1401" s="1"/>
      <c r="N1401" s="1"/>
      <c r="O1401" s="1"/>
      <c r="P1401" s="1"/>
      <c r="Q1401" s="1"/>
      <c r="R1401" s="1"/>
      <c r="S1401" s="1"/>
      <c r="T1401" s="1"/>
      <c r="U1401" s="1"/>
      <c r="V1401" s="1" t="n">
        <v>1611.9</v>
      </c>
      <c r="W1401" s="1" t="n">
        <v>1732.7</v>
      </c>
    </row>
    <row r="1402" customFormat="false" ht="15" hidden="false" customHeight="false" outlineLevel="0" collapsed="false">
      <c r="A1402" s="1" t="n">
        <v>1401</v>
      </c>
      <c r="B1402" s="31" t="s">
        <v>2053</v>
      </c>
      <c r="C1402" s="1" t="s">
        <v>32</v>
      </c>
      <c r="D1402" s="1" t="s">
        <v>196</v>
      </c>
      <c r="E1402" s="1" t="s">
        <v>211</v>
      </c>
      <c r="F1402" s="1"/>
      <c r="G1402" s="1"/>
      <c r="H1402" s="1"/>
      <c r="I1402" s="1"/>
      <c r="J1402" s="1" t="n">
        <v>1656.4</v>
      </c>
      <c r="K1402" s="1" t="n">
        <v>1489</v>
      </c>
      <c r="L1402" s="33"/>
      <c r="M1402" s="1"/>
      <c r="N1402" s="1"/>
      <c r="O1402" s="1"/>
      <c r="P1402" s="1"/>
      <c r="Q1402" s="1"/>
      <c r="R1402" s="1"/>
      <c r="S1402" s="1"/>
      <c r="T1402" s="1"/>
      <c r="U1402" s="1"/>
      <c r="V1402" s="1" t="n">
        <v>1656.4</v>
      </c>
      <c r="W1402" s="1" t="n">
        <v>1489</v>
      </c>
    </row>
    <row r="1403" customFormat="false" ht="15" hidden="false" customHeight="false" outlineLevel="0" collapsed="false">
      <c r="A1403" s="1" t="n">
        <v>1402</v>
      </c>
      <c r="B1403" s="31" t="s">
        <v>2053</v>
      </c>
      <c r="C1403" s="1" t="s">
        <v>32</v>
      </c>
      <c r="D1403" s="1" t="s">
        <v>189</v>
      </c>
      <c r="E1403" s="1" t="s">
        <v>15</v>
      </c>
      <c r="F1403" s="1"/>
      <c r="G1403" s="1"/>
      <c r="H1403" s="1"/>
      <c r="I1403" s="1"/>
      <c r="J1403" s="1" t="n">
        <v>1614</v>
      </c>
      <c r="K1403" s="1" t="n">
        <v>1873.2</v>
      </c>
      <c r="L1403" s="33"/>
      <c r="M1403" s="1"/>
      <c r="N1403" s="1"/>
      <c r="O1403" s="1"/>
      <c r="P1403" s="1"/>
      <c r="Q1403" s="1"/>
      <c r="R1403" s="1"/>
      <c r="S1403" s="1"/>
      <c r="T1403" s="1"/>
      <c r="U1403" s="1"/>
      <c r="V1403" s="1" t="n">
        <v>1614</v>
      </c>
      <c r="W1403" s="1" t="n">
        <v>1873.2</v>
      </c>
    </row>
    <row r="1404" customFormat="false" ht="15" hidden="false" customHeight="false" outlineLevel="0" collapsed="false">
      <c r="A1404" s="1" t="n">
        <v>1403</v>
      </c>
      <c r="B1404" s="31" t="s">
        <v>2053</v>
      </c>
      <c r="C1404" s="1" t="s">
        <v>32</v>
      </c>
      <c r="D1404" s="1" t="s">
        <v>192</v>
      </c>
      <c r="E1404" s="1" t="s">
        <v>185</v>
      </c>
      <c r="F1404" s="1"/>
      <c r="G1404" s="1"/>
      <c r="H1404" s="1"/>
      <c r="I1404" s="1"/>
      <c r="J1404" s="1" t="n">
        <v>1620.9</v>
      </c>
      <c r="K1404" s="1" t="n">
        <v>1629</v>
      </c>
      <c r="L1404" s="33"/>
      <c r="M1404" s="1"/>
      <c r="N1404" s="1"/>
      <c r="O1404" s="1"/>
      <c r="P1404" s="1"/>
      <c r="Q1404" s="1"/>
      <c r="R1404" s="1"/>
      <c r="S1404" s="1"/>
      <c r="T1404" s="1"/>
      <c r="U1404" s="1"/>
      <c r="V1404" s="1" t="n">
        <v>1620.9</v>
      </c>
      <c r="W1404" s="1" t="n">
        <v>1629</v>
      </c>
    </row>
    <row r="1405" customFormat="false" ht="15" hidden="false" customHeight="false" outlineLevel="0" collapsed="false">
      <c r="A1405" s="1" t="n">
        <v>1404</v>
      </c>
      <c r="B1405" s="31" t="s">
        <v>2053</v>
      </c>
      <c r="C1405" s="1" t="s">
        <v>32</v>
      </c>
      <c r="D1405" s="1" t="s">
        <v>193</v>
      </c>
      <c r="E1405" s="1" t="s">
        <v>187</v>
      </c>
      <c r="F1405" s="1"/>
      <c r="G1405" s="1"/>
      <c r="H1405" s="1"/>
      <c r="I1405" s="1"/>
      <c r="J1405" s="1" t="n">
        <v>1529.4</v>
      </c>
      <c r="K1405" s="1" t="n">
        <v>1591.1</v>
      </c>
      <c r="L1405" s="33"/>
      <c r="M1405" s="1"/>
      <c r="N1405" s="1"/>
      <c r="O1405" s="1"/>
      <c r="P1405" s="1"/>
      <c r="Q1405" s="1"/>
      <c r="R1405" s="1"/>
      <c r="S1405" s="1"/>
      <c r="T1405" s="1"/>
      <c r="U1405" s="1"/>
      <c r="V1405" s="1" t="n">
        <v>1529.4</v>
      </c>
      <c r="W1405" s="1" t="n">
        <v>1591.1</v>
      </c>
    </row>
    <row r="1406" customFormat="false" ht="15" hidden="false" customHeight="false" outlineLevel="0" collapsed="false">
      <c r="A1406" s="1" t="n">
        <v>1405</v>
      </c>
      <c r="B1406" s="31" t="s">
        <v>2053</v>
      </c>
      <c r="C1406" s="1" t="s">
        <v>32</v>
      </c>
      <c r="D1406" s="1" t="s">
        <v>188</v>
      </c>
      <c r="E1406" s="1" t="s">
        <v>198</v>
      </c>
      <c r="F1406" s="1"/>
      <c r="G1406" s="1"/>
      <c r="H1406" s="1"/>
      <c r="I1406" s="1"/>
      <c r="J1406" s="1" t="n">
        <v>1549.2</v>
      </c>
      <c r="K1406" s="1" t="n">
        <v>1515.2</v>
      </c>
      <c r="L1406" s="33"/>
      <c r="M1406" s="1"/>
      <c r="N1406" s="1"/>
      <c r="O1406" s="1"/>
      <c r="P1406" s="1"/>
      <c r="Q1406" s="1"/>
      <c r="R1406" s="1"/>
      <c r="S1406" s="1"/>
      <c r="T1406" s="1"/>
      <c r="U1406" s="1"/>
      <c r="V1406" s="1" t="n">
        <v>1549.2</v>
      </c>
      <c r="W1406" s="1" t="n">
        <v>1515.2</v>
      </c>
    </row>
    <row r="1407" customFormat="false" ht="15" hidden="false" customHeight="false" outlineLevel="0" collapsed="false">
      <c r="A1407" s="1" t="n">
        <v>1406</v>
      </c>
      <c r="B1407" s="31" t="s">
        <v>2054</v>
      </c>
      <c r="C1407" s="1" t="s">
        <v>30</v>
      </c>
      <c r="D1407" s="1" t="s">
        <v>166</v>
      </c>
      <c r="E1407" s="1" t="s">
        <v>203</v>
      </c>
      <c r="F1407" s="1"/>
      <c r="G1407" s="1"/>
      <c r="H1407" s="1"/>
      <c r="I1407" s="1"/>
      <c r="J1407" s="1" t="n">
        <v>1508.7</v>
      </c>
      <c r="K1407" s="1" t="n">
        <v>1451.4</v>
      </c>
      <c r="L1407" s="33"/>
      <c r="M1407" s="1"/>
      <c r="N1407" s="1"/>
      <c r="O1407" s="1"/>
      <c r="P1407" s="1"/>
      <c r="Q1407" s="1"/>
      <c r="R1407" s="1"/>
      <c r="S1407" s="1"/>
      <c r="T1407" s="1"/>
      <c r="U1407" s="1"/>
      <c r="V1407" s="1" t="n">
        <v>1508.7</v>
      </c>
      <c r="W1407" s="1" t="n">
        <v>1451.4</v>
      </c>
    </row>
    <row r="1408" customFormat="false" ht="15" hidden="false" customHeight="false" outlineLevel="0" collapsed="false">
      <c r="A1408" s="1" t="n">
        <v>1407</v>
      </c>
      <c r="B1408" s="31" t="s">
        <v>2054</v>
      </c>
      <c r="C1408" s="1" t="s">
        <v>30</v>
      </c>
      <c r="D1408" s="1" t="s">
        <v>200</v>
      </c>
      <c r="E1408" s="1" t="s">
        <v>124</v>
      </c>
      <c r="F1408" s="1"/>
      <c r="G1408" s="1"/>
      <c r="H1408" s="1"/>
      <c r="I1408" s="1"/>
      <c r="J1408" s="1" t="n">
        <v>1421.9</v>
      </c>
      <c r="K1408" s="1" t="n">
        <v>1555.1</v>
      </c>
      <c r="L1408" s="33"/>
      <c r="M1408" s="1"/>
      <c r="N1408" s="1"/>
      <c r="O1408" s="1"/>
      <c r="P1408" s="1"/>
      <c r="Q1408" s="1"/>
      <c r="R1408" s="1"/>
      <c r="S1408" s="1"/>
      <c r="T1408" s="1"/>
      <c r="U1408" s="1"/>
      <c r="V1408" s="1" t="n">
        <v>1421.9</v>
      </c>
      <c r="W1408" s="1" t="n">
        <v>1555.1</v>
      </c>
    </row>
    <row r="1409" customFormat="false" ht="15" hidden="false" customHeight="false" outlineLevel="0" collapsed="false">
      <c r="A1409" s="1" t="n">
        <v>1408</v>
      </c>
      <c r="B1409" s="31" t="s">
        <v>2054</v>
      </c>
      <c r="C1409" s="1" t="s">
        <v>30</v>
      </c>
      <c r="D1409" s="1" t="s">
        <v>151</v>
      </c>
      <c r="E1409" s="1" t="s">
        <v>118</v>
      </c>
      <c r="F1409" s="1"/>
      <c r="G1409" s="1"/>
      <c r="H1409" s="1"/>
      <c r="I1409" s="1"/>
      <c r="J1409" s="1" t="n">
        <v>1569.6</v>
      </c>
      <c r="K1409" s="1" t="n">
        <v>1559.9</v>
      </c>
      <c r="L1409" s="33"/>
      <c r="M1409" s="1"/>
      <c r="N1409" s="1"/>
      <c r="O1409" s="1"/>
      <c r="P1409" s="1"/>
      <c r="Q1409" s="1"/>
      <c r="R1409" s="1"/>
      <c r="S1409" s="1"/>
      <c r="T1409" s="1"/>
      <c r="U1409" s="1"/>
      <c r="V1409" s="1" t="n">
        <v>1569.6</v>
      </c>
      <c r="W1409" s="1" t="n">
        <v>1559.9</v>
      </c>
    </row>
    <row r="1410" customFormat="false" ht="15" hidden="false" customHeight="false" outlineLevel="0" collapsed="false">
      <c r="A1410" s="1" t="n">
        <v>1409</v>
      </c>
      <c r="B1410" s="31" t="s">
        <v>2054</v>
      </c>
      <c r="C1410" s="1" t="s">
        <v>33</v>
      </c>
      <c r="D1410" s="1" t="s">
        <v>134</v>
      </c>
      <c r="E1410" s="1" t="s">
        <v>171</v>
      </c>
      <c r="F1410" s="1"/>
      <c r="G1410" s="1"/>
      <c r="H1410" s="1"/>
      <c r="I1410" s="1"/>
      <c r="J1410" s="1" t="n">
        <v>1588.1</v>
      </c>
      <c r="K1410" s="1" t="n">
        <v>1583.2</v>
      </c>
      <c r="L1410" s="33"/>
      <c r="M1410" s="1"/>
      <c r="N1410" s="1"/>
      <c r="O1410" s="1"/>
      <c r="P1410" s="1"/>
      <c r="Q1410" s="1"/>
      <c r="R1410" s="1"/>
      <c r="S1410" s="1"/>
      <c r="T1410" s="1"/>
      <c r="U1410" s="1"/>
      <c r="V1410" s="1" t="n">
        <v>1588.1</v>
      </c>
      <c r="W1410" s="1" t="n">
        <v>1583.2</v>
      </c>
    </row>
    <row r="1411" customFormat="false" ht="15" hidden="false" customHeight="false" outlineLevel="0" collapsed="false">
      <c r="A1411" s="1" t="n">
        <v>1410</v>
      </c>
      <c r="B1411" s="31" t="s">
        <v>2054</v>
      </c>
      <c r="C1411" s="1" t="s">
        <v>30</v>
      </c>
      <c r="D1411" s="1" t="s">
        <v>119</v>
      </c>
      <c r="E1411" s="1" t="s">
        <v>141</v>
      </c>
      <c r="F1411" s="1"/>
      <c r="G1411" s="1"/>
      <c r="H1411" s="1"/>
      <c r="I1411" s="1"/>
      <c r="J1411" s="1" t="n">
        <v>1552.4</v>
      </c>
      <c r="K1411" s="1" t="n">
        <v>1599.7</v>
      </c>
      <c r="L1411" s="33"/>
      <c r="M1411" s="1"/>
      <c r="N1411" s="1"/>
      <c r="O1411" s="1"/>
      <c r="P1411" s="1"/>
      <c r="Q1411" s="1"/>
      <c r="R1411" s="1"/>
      <c r="S1411" s="1"/>
      <c r="T1411" s="1"/>
      <c r="U1411" s="1"/>
      <c r="V1411" s="1" t="n">
        <v>1552.4</v>
      </c>
      <c r="W1411" s="1" t="n">
        <v>1599.7</v>
      </c>
    </row>
    <row r="1412" customFormat="false" ht="15" hidden="false" customHeight="false" outlineLevel="0" collapsed="false">
      <c r="A1412" s="1" t="n">
        <v>1411</v>
      </c>
      <c r="B1412" s="31" t="s">
        <v>2054</v>
      </c>
      <c r="C1412" s="1" t="s">
        <v>30</v>
      </c>
      <c r="D1412" s="1" t="s">
        <v>173</v>
      </c>
      <c r="E1412" s="1" t="s">
        <v>18</v>
      </c>
      <c r="F1412" s="1"/>
      <c r="G1412" s="1"/>
      <c r="H1412" s="1"/>
      <c r="I1412" s="1"/>
      <c r="J1412" s="1" t="n">
        <v>1515.9</v>
      </c>
      <c r="K1412" s="1" t="n">
        <v>1781.5</v>
      </c>
      <c r="L1412" s="33"/>
      <c r="M1412" s="1"/>
      <c r="N1412" s="1"/>
      <c r="O1412" s="1"/>
      <c r="P1412" s="1"/>
      <c r="Q1412" s="1"/>
      <c r="R1412" s="1"/>
      <c r="S1412" s="1"/>
      <c r="T1412" s="1"/>
      <c r="U1412" s="1"/>
      <c r="V1412" s="1" t="n">
        <v>1515.9</v>
      </c>
      <c r="W1412" s="1" t="n">
        <v>1781.5</v>
      </c>
    </row>
    <row r="1413" customFormat="false" ht="15" hidden="false" customHeight="false" outlineLevel="0" collapsed="false">
      <c r="A1413" s="1" t="n">
        <v>1412</v>
      </c>
      <c r="B1413" s="31" t="s">
        <v>2054</v>
      </c>
      <c r="C1413" s="1" t="s">
        <v>30</v>
      </c>
      <c r="D1413" s="1" t="s">
        <v>117</v>
      </c>
      <c r="E1413" s="1" t="s">
        <v>181</v>
      </c>
      <c r="F1413" s="1"/>
      <c r="G1413" s="1"/>
      <c r="H1413" s="1"/>
      <c r="I1413" s="1"/>
      <c r="J1413" s="1" t="n">
        <v>1475.5</v>
      </c>
      <c r="K1413" s="1" t="n">
        <v>1718.3</v>
      </c>
      <c r="L1413" s="33"/>
      <c r="M1413" s="1"/>
      <c r="N1413" s="1"/>
      <c r="O1413" s="1"/>
      <c r="P1413" s="1"/>
      <c r="Q1413" s="1"/>
      <c r="R1413" s="1"/>
      <c r="S1413" s="1"/>
      <c r="T1413" s="1"/>
      <c r="U1413" s="1"/>
      <c r="V1413" s="1" t="n">
        <v>1475.5</v>
      </c>
      <c r="W1413" s="1" t="n">
        <v>1718.3</v>
      </c>
    </row>
    <row r="1414" customFormat="false" ht="15" hidden="false" customHeight="false" outlineLevel="0" collapsed="false">
      <c r="A1414" s="1" t="n">
        <v>1413</v>
      </c>
      <c r="B1414" s="31" t="s">
        <v>2054</v>
      </c>
      <c r="C1414" s="1" t="s">
        <v>30</v>
      </c>
      <c r="D1414" s="1" t="s">
        <v>116</v>
      </c>
      <c r="E1414" s="1" t="s">
        <v>176</v>
      </c>
      <c r="F1414" s="1"/>
      <c r="G1414" s="1"/>
      <c r="H1414" s="1"/>
      <c r="I1414" s="1"/>
      <c r="J1414" s="1" t="n">
        <v>1642.8</v>
      </c>
      <c r="K1414" s="1" t="n">
        <v>1594</v>
      </c>
      <c r="L1414" s="33"/>
      <c r="M1414" s="1"/>
      <c r="N1414" s="1"/>
      <c r="O1414" s="1"/>
      <c r="P1414" s="1"/>
      <c r="Q1414" s="1"/>
      <c r="R1414" s="1"/>
      <c r="S1414" s="1"/>
      <c r="T1414" s="1"/>
      <c r="U1414" s="1"/>
      <c r="V1414" s="1" t="n">
        <v>1642.8</v>
      </c>
      <c r="W1414" s="1" t="n">
        <v>1594</v>
      </c>
    </row>
    <row r="1415" customFormat="false" ht="15" hidden="false" customHeight="false" outlineLevel="0" collapsed="false">
      <c r="A1415" s="1" t="n">
        <v>1414</v>
      </c>
      <c r="B1415" s="31" t="s">
        <v>2054</v>
      </c>
      <c r="C1415" s="1" t="s">
        <v>30</v>
      </c>
      <c r="D1415" s="1" t="s">
        <v>167</v>
      </c>
      <c r="E1415" s="1" t="s">
        <v>208</v>
      </c>
      <c r="F1415" s="1"/>
      <c r="G1415" s="1"/>
      <c r="H1415" s="1"/>
      <c r="I1415" s="1"/>
      <c r="J1415" s="1" t="n">
        <v>1556.6</v>
      </c>
      <c r="K1415" s="1" t="n">
        <v>1474.1</v>
      </c>
      <c r="L1415" s="33"/>
      <c r="M1415" s="1"/>
      <c r="N1415" s="1"/>
      <c r="O1415" s="1"/>
      <c r="P1415" s="1"/>
      <c r="Q1415" s="1"/>
      <c r="R1415" s="1"/>
      <c r="S1415" s="1"/>
      <c r="T1415" s="1"/>
      <c r="U1415" s="1"/>
      <c r="V1415" s="1" t="n">
        <v>1556.6</v>
      </c>
      <c r="W1415" s="1" t="n">
        <v>1474.1</v>
      </c>
    </row>
    <row r="1416" customFormat="false" ht="15" hidden="false" customHeight="false" outlineLevel="0" collapsed="false">
      <c r="A1416" s="1" t="n">
        <v>1415</v>
      </c>
      <c r="B1416" s="31" t="s">
        <v>2054</v>
      </c>
      <c r="C1416" s="1" t="s">
        <v>33</v>
      </c>
      <c r="D1416" s="1" t="s">
        <v>156</v>
      </c>
      <c r="E1416" s="1" t="s">
        <v>172</v>
      </c>
      <c r="F1416" s="1"/>
      <c r="G1416" s="1"/>
      <c r="H1416" s="1"/>
      <c r="I1416" s="1"/>
      <c r="J1416" s="1" t="n">
        <v>1506.9</v>
      </c>
      <c r="K1416" s="1" t="n">
        <v>1687.2</v>
      </c>
      <c r="L1416" s="33"/>
      <c r="M1416" s="1"/>
      <c r="N1416" s="1"/>
      <c r="O1416" s="1"/>
      <c r="P1416" s="1"/>
      <c r="Q1416" s="1"/>
      <c r="R1416" s="1"/>
      <c r="S1416" s="1"/>
      <c r="T1416" s="1"/>
      <c r="U1416" s="1"/>
      <c r="V1416" s="1" t="n">
        <v>1506.9</v>
      </c>
      <c r="W1416" s="1" t="n">
        <v>1687.2</v>
      </c>
    </row>
    <row r="1417" customFormat="false" ht="15" hidden="false" customHeight="false" outlineLevel="0" collapsed="false">
      <c r="A1417" s="1" t="n">
        <v>1416</v>
      </c>
      <c r="B1417" s="31" t="s">
        <v>2054</v>
      </c>
      <c r="C1417" s="1" t="s">
        <v>30</v>
      </c>
      <c r="D1417" s="1" t="s">
        <v>115</v>
      </c>
      <c r="E1417" s="1" t="s">
        <v>114</v>
      </c>
      <c r="F1417" s="1"/>
      <c r="G1417" s="1"/>
      <c r="H1417" s="1"/>
      <c r="I1417" s="1"/>
      <c r="J1417" s="1" t="n">
        <v>1550.5</v>
      </c>
      <c r="K1417" s="1" t="n">
        <v>1656.7</v>
      </c>
      <c r="L1417" s="33"/>
      <c r="M1417" s="1"/>
      <c r="N1417" s="1"/>
      <c r="O1417" s="1"/>
      <c r="P1417" s="1"/>
      <c r="Q1417" s="1"/>
      <c r="R1417" s="1"/>
      <c r="S1417" s="1"/>
      <c r="T1417" s="1"/>
      <c r="U1417" s="1"/>
      <c r="V1417" s="1" t="n">
        <v>1550.5</v>
      </c>
      <c r="W1417" s="1" t="n">
        <v>1656.7</v>
      </c>
    </row>
    <row r="1418" customFormat="false" ht="15" hidden="false" customHeight="false" outlineLevel="0" collapsed="false">
      <c r="A1418" s="1" t="n">
        <v>1417</v>
      </c>
      <c r="B1418" s="31" t="s">
        <v>2054</v>
      </c>
      <c r="C1418" s="1" t="s">
        <v>33</v>
      </c>
      <c r="D1418" s="1" t="s">
        <v>120</v>
      </c>
      <c r="E1418" s="1" t="s">
        <v>154</v>
      </c>
      <c r="F1418" s="1"/>
      <c r="G1418" s="1"/>
      <c r="H1418" s="1"/>
      <c r="I1418" s="1"/>
      <c r="J1418" s="1" t="n">
        <v>1527.4</v>
      </c>
      <c r="K1418" s="1" t="n">
        <v>1562.2</v>
      </c>
      <c r="L1418" s="33"/>
      <c r="M1418" s="1"/>
      <c r="N1418" s="1"/>
      <c r="O1418" s="1"/>
      <c r="P1418" s="1"/>
      <c r="Q1418" s="1"/>
      <c r="R1418" s="1"/>
      <c r="S1418" s="1"/>
      <c r="T1418" s="1"/>
      <c r="U1418" s="1"/>
      <c r="V1418" s="1" t="n">
        <v>1527.4</v>
      </c>
      <c r="W1418" s="1" t="n">
        <v>1562.2</v>
      </c>
    </row>
    <row r="1419" customFormat="false" ht="15" hidden="false" customHeight="false" outlineLevel="0" collapsed="false">
      <c r="A1419" s="1" t="n">
        <v>1418</v>
      </c>
      <c r="B1419" s="31" t="s">
        <v>2054</v>
      </c>
      <c r="C1419" s="1" t="s">
        <v>33</v>
      </c>
      <c r="D1419" s="1" t="s">
        <v>161</v>
      </c>
      <c r="E1419" s="1" t="s">
        <v>155</v>
      </c>
      <c r="F1419" s="1"/>
      <c r="G1419" s="1"/>
      <c r="H1419" s="1"/>
      <c r="I1419" s="1"/>
      <c r="J1419" s="1" t="n">
        <v>1653.6</v>
      </c>
      <c r="K1419" s="1" t="n">
        <v>1625</v>
      </c>
      <c r="L1419" s="33"/>
      <c r="M1419" s="1"/>
      <c r="N1419" s="1"/>
      <c r="O1419" s="1"/>
      <c r="P1419" s="1"/>
      <c r="Q1419" s="1"/>
      <c r="R1419" s="1"/>
      <c r="S1419" s="1"/>
      <c r="T1419" s="1"/>
      <c r="U1419" s="1"/>
      <c r="V1419" s="1" t="n">
        <v>1653.6</v>
      </c>
      <c r="W1419" s="1" t="n">
        <v>1625</v>
      </c>
    </row>
    <row r="1420" customFormat="false" ht="15" hidden="false" customHeight="false" outlineLevel="0" collapsed="false">
      <c r="A1420" s="1" t="n">
        <v>1419</v>
      </c>
      <c r="B1420" s="31" t="s">
        <v>2054</v>
      </c>
      <c r="C1420" s="1" t="s">
        <v>33</v>
      </c>
      <c r="D1420" s="1" t="s">
        <v>144</v>
      </c>
      <c r="E1420" s="1" t="s">
        <v>157</v>
      </c>
      <c r="F1420" s="1"/>
      <c r="G1420" s="1"/>
      <c r="H1420" s="1"/>
      <c r="I1420" s="1"/>
      <c r="J1420" s="1" t="n">
        <v>1642</v>
      </c>
      <c r="K1420" s="1" t="n">
        <v>1662.1</v>
      </c>
      <c r="L1420" s="33"/>
      <c r="M1420" s="1"/>
      <c r="N1420" s="1"/>
      <c r="O1420" s="1"/>
      <c r="P1420" s="1"/>
      <c r="Q1420" s="1"/>
      <c r="R1420" s="1"/>
      <c r="S1420" s="1"/>
      <c r="T1420" s="1"/>
      <c r="U1420" s="1"/>
      <c r="V1420" s="1" t="n">
        <v>1642</v>
      </c>
      <c r="W1420" s="1" t="n">
        <v>1662.1</v>
      </c>
    </row>
    <row r="1421" customFormat="false" ht="15" hidden="false" customHeight="false" outlineLevel="0" collapsed="false">
      <c r="A1421" s="1" t="n">
        <v>1420</v>
      </c>
      <c r="B1421" s="31" t="s">
        <v>2054</v>
      </c>
      <c r="C1421" s="1" t="s">
        <v>33</v>
      </c>
      <c r="D1421" s="1" t="s">
        <v>204</v>
      </c>
      <c r="E1421" s="1" t="s">
        <v>159</v>
      </c>
      <c r="F1421" s="1"/>
      <c r="G1421" s="1"/>
      <c r="H1421" s="1"/>
      <c r="I1421" s="1"/>
      <c r="J1421" s="1" t="n">
        <v>1387.4</v>
      </c>
      <c r="K1421" s="1" t="n">
        <v>1534.8</v>
      </c>
      <c r="L1421" s="33"/>
      <c r="M1421" s="1"/>
      <c r="N1421" s="1"/>
      <c r="O1421" s="1"/>
      <c r="P1421" s="1"/>
      <c r="Q1421" s="1"/>
      <c r="R1421" s="1"/>
      <c r="S1421" s="1"/>
      <c r="T1421" s="1"/>
      <c r="U1421" s="1"/>
      <c r="V1421" s="1" t="n">
        <v>1387.4</v>
      </c>
      <c r="W1421" s="1" t="n">
        <v>1534.8</v>
      </c>
    </row>
    <row r="1422" customFormat="false" ht="15" hidden="false" customHeight="false" outlineLevel="0" collapsed="false">
      <c r="A1422" s="1" t="n">
        <v>1421</v>
      </c>
      <c r="B1422" s="31" t="s">
        <v>2054</v>
      </c>
      <c r="C1422" s="1" t="s">
        <v>33</v>
      </c>
      <c r="D1422" s="1" t="s">
        <v>149</v>
      </c>
      <c r="E1422" s="1" t="s">
        <v>135</v>
      </c>
      <c r="F1422" s="1"/>
      <c r="G1422" s="1"/>
      <c r="H1422" s="1"/>
      <c r="I1422" s="1"/>
      <c r="J1422" s="1" t="n">
        <v>1642.4</v>
      </c>
      <c r="K1422" s="1" t="n">
        <v>1708.2</v>
      </c>
      <c r="L1422" s="33"/>
      <c r="M1422" s="1"/>
      <c r="N1422" s="1"/>
      <c r="O1422" s="1"/>
      <c r="P1422" s="1"/>
      <c r="Q1422" s="1"/>
      <c r="R1422" s="1"/>
      <c r="S1422" s="1"/>
      <c r="T1422" s="1"/>
      <c r="U1422" s="1"/>
      <c r="V1422" s="1" t="n">
        <v>1642.4</v>
      </c>
      <c r="W1422" s="1" t="n">
        <v>1708.2</v>
      </c>
    </row>
    <row r="1423" customFormat="false" ht="15" hidden="false" customHeight="false" outlineLevel="0" collapsed="false">
      <c r="A1423" s="1" t="n">
        <v>1422</v>
      </c>
      <c r="B1423" s="31" t="s">
        <v>2054</v>
      </c>
      <c r="C1423" s="1" t="s">
        <v>33</v>
      </c>
      <c r="D1423" s="1" t="s">
        <v>17</v>
      </c>
      <c r="E1423" s="1" t="s">
        <v>158</v>
      </c>
      <c r="F1423" s="1"/>
      <c r="G1423" s="1"/>
      <c r="H1423" s="1"/>
      <c r="I1423" s="1"/>
      <c r="J1423" s="1" t="n">
        <v>1804.8</v>
      </c>
      <c r="K1423" s="1" t="n">
        <v>1581.6</v>
      </c>
      <c r="L1423" s="33"/>
      <c r="M1423" s="1"/>
      <c r="N1423" s="1"/>
      <c r="O1423" s="1"/>
      <c r="P1423" s="1"/>
      <c r="Q1423" s="1"/>
      <c r="R1423" s="1"/>
      <c r="S1423" s="1"/>
      <c r="T1423" s="1"/>
      <c r="U1423" s="1"/>
      <c r="V1423" s="1" t="n">
        <v>1804.8</v>
      </c>
      <c r="W1423" s="1" t="n">
        <v>1581.6</v>
      </c>
    </row>
    <row r="1424" customFormat="false" ht="15" hidden="false" customHeight="false" outlineLevel="0" collapsed="false">
      <c r="A1424" s="1" t="n">
        <v>1423</v>
      </c>
      <c r="B1424" s="31" t="s">
        <v>2054</v>
      </c>
      <c r="C1424" s="1" t="s">
        <v>33</v>
      </c>
      <c r="D1424" s="1" t="s">
        <v>205</v>
      </c>
      <c r="E1424" s="1" t="s">
        <v>206</v>
      </c>
      <c r="F1424" s="1"/>
      <c r="G1424" s="1"/>
      <c r="H1424" s="1"/>
      <c r="I1424" s="1"/>
      <c r="J1424" s="1" t="n">
        <v>1457.7</v>
      </c>
      <c r="K1424" s="1" t="n">
        <v>1456.1</v>
      </c>
      <c r="L1424" s="33"/>
      <c r="M1424" s="1"/>
      <c r="N1424" s="1"/>
      <c r="O1424" s="1"/>
      <c r="P1424" s="1"/>
      <c r="Q1424" s="1"/>
      <c r="R1424" s="1"/>
      <c r="S1424" s="1"/>
      <c r="T1424" s="1"/>
      <c r="U1424" s="1"/>
      <c r="V1424" s="1" t="n">
        <v>1457.7</v>
      </c>
      <c r="W1424" s="1" t="n">
        <v>1456.1</v>
      </c>
    </row>
    <row r="1425" customFormat="false" ht="15" hidden="false" customHeight="false" outlineLevel="0" collapsed="false">
      <c r="A1425" s="1" t="n">
        <v>1424</v>
      </c>
      <c r="B1425" s="31" t="s">
        <v>2054</v>
      </c>
      <c r="C1425" s="1" t="s">
        <v>30</v>
      </c>
      <c r="D1425" s="1" t="s">
        <v>182</v>
      </c>
      <c r="E1425" s="1" t="s">
        <v>16</v>
      </c>
      <c r="F1425" s="1"/>
      <c r="G1425" s="1"/>
      <c r="H1425" s="1"/>
      <c r="I1425" s="1"/>
      <c r="J1425" s="1" t="n">
        <v>1723.7</v>
      </c>
      <c r="K1425" s="1" t="n">
        <v>1837.9</v>
      </c>
      <c r="L1425" s="33"/>
      <c r="M1425" s="1"/>
      <c r="N1425" s="1"/>
      <c r="O1425" s="1"/>
      <c r="P1425" s="1"/>
      <c r="Q1425" s="1"/>
      <c r="R1425" s="1"/>
      <c r="S1425" s="1"/>
      <c r="T1425" s="1"/>
      <c r="U1425" s="1"/>
      <c r="V1425" s="1" t="n">
        <v>1723.7</v>
      </c>
      <c r="W1425" s="1" t="n">
        <v>1837.9</v>
      </c>
    </row>
    <row r="1426" customFormat="false" ht="15" hidden="false" customHeight="false" outlineLevel="0" collapsed="false">
      <c r="A1426" s="1" t="n">
        <v>1425</v>
      </c>
      <c r="B1426" s="31" t="s">
        <v>2055</v>
      </c>
      <c r="C1426" s="1" t="s">
        <v>29</v>
      </c>
      <c r="D1426" s="1" t="s">
        <v>202</v>
      </c>
      <c r="E1426" s="1" t="s">
        <v>180</v>
      </c>
      <c r="F1426" s="1"/>
      <c r="G1426" s="1"/>
      <c r="H1426" s="1"/>
      <c r="I1426" s="1"/>
      <c r="J1426" s="1" t="n">
        <v>1482.9</v>
      </c>
      <c r="K1426" s="1" t="n">
        <v>1594.7</v>
      </c>
      <c r="L1426" s="33"/>
      <c r="M1426" s="1"/>
      <c r="N1426" s="1"/>
      <c r="O1426" s="1"/>
      <c r="P1426" s="1"/>
      <c r="Q1426" s="1"/>
      <c r="R1426" s="1"/>
      <c r="S1426" s="1"/>
      <c r="T1426" s="1"/>
      <c r="U1426" s="1"/>
      <c r="V1426" s="1" t="n">
        <v>1482.9</v>
      </c>
      <c r="W1426" s="1" t="n">
        <v>1594.7</v>
      </c>
    </row>
    <row r="1427" customFormat="false" ht="15" hidden="false" customHeight="false" outlineLevel="0" collapsed="false">
      <c r="A1427" s="1" t="n">
        <v>1426</v>
      </c>
      <c r="B1427" s="31" t="s">
        <v>2055</v>
      </c>
      <c r="C1427" s="1" t="s">
        <v>29</v>
      </c>
      <c r="D1427" s="1" t="s">
        <v>130</v>
      </c>
      <c r="E1427" s="1" t="s">
        <v>127</v>
      </c>
      <c r="F1427" s="1"/>
      <c r="G1427" s="1"/>
      <c r="H1427" s="1"/>
      <c r="I1427" s="1"/>
      <c r="J1427" s="1" t="n">
        <v>1746.3</v>
      </c>
      <c r="K1427" s="1" t="n">
        <v>1653.9</v>
      </c>
      <c r="L1427" s="33"/>
      <c r="M1427" s="1"/>
      <c r="N1427" s="1"/>
      <c r="O1427" s="1"/>
      <c r="P1427" s="1"/>
      <c r="Q1427" s="1"/>
      <c r="R1427" s="1"/>
      <c r="S1427" s="1"/>
      <c r="T1427" s="1"/>
      <c r="U1427" s="1"/>
      <c r="V1427" s="1" t="n">
        <v>1746.3</v>
      </c>
      <c r="W1427" s="1" t="n">
        <v>1653.9</v>
      </c>
    </row>
    <row r="1428" customFormat="false" ht="15" hidden="false" customHeight="false" outlineLevel="0" collapsed="false">
      <c r="A1428" s="1" t="n">
        <v>1427</v>
      </c>
      <c r="B1428" s="31" t="s">
        <v>2055</v>
      </c>
      <c r="C1428" s="1" t="s">
        <v>29</v>
      </c>
      <c r="D1428" s="1" t="s">
        <v>162</v>
      </c>
      <c r="E1428" s="1" t="s">
        <v>23</v>
      </c>
      <c r="F1428" s="1"/>
      <c r="G1428" s="1"/>
      <c r="H1428" s="1"/>
      <c r="I1428" s="1"/>
      <c r="J1428" s="1" t="n">
        <v>1676.6</v>
      </c>
      <c r="K1428" s="1" t="n">
        <v>1722.1</v>
      </c>
      <c r="L1428" s="33"/>
      <c r="M1428" s="1"/>
      <c r="N1428" s="1"/>
      <c r="O1428" s="1"/>
      <c r="P1428" s="1"/>
      <c r="Q1428" s="1"/>
      <c r="R1428" s="1"/>
      <c r="S1428" s="1"/>
      <c r="T1428" s="1"/>
      <c r="U1428" s="1"/>
      <c r="V1428" s="1" t="n">
        <v>1676.6</v>
      </c>
      <c r="W1428" s="1" t="n">
        <v>1722.1</v>
      </c>
    </row>
    <row r="1429" customFormat="false" ht="15" hidden="false" customHeight="false" outlineLevel="0" collapsed="false">
      <c r="A1429" s="1" t="n">
        <v>1428</v>
      </c>
      <c r="B1429" s="31" t="s">
        <v>2055</v>
      </c>
      <c r="C1429" s="1" t="s">
        <v>29</v>
      </c>
      <c r="D1429" s="1" t="s">
        <v>153</v>
      </c>
      <c r="E1429" s="1" t="s">
        <v>132</v>
      </c>
      <c r="F1429" s="1"/>
      <c r="G1429" s="1"/>
      <c r="H1429" s="1"/>
      <c r="I1429" s="1"/>
      <c r="J1429" s="1" t="n">
        <v>1686.3</v>
      </c>
      <c r="K1429" s="1" t="n">
        <v>1647.5</v>
      </c>
      <c r="L1429" s="33"/>
      <c r="M1429" s="1"/>
      <c r="N1429" s="1"/>
      <c r="O1429" s="1"/>
      <c r="P1429" s="1"/>
      <c r="Q1429" s="1"/>
      <c r="R1429" s="1"/>
      <c r="S1429" s="1"/>
      <c r="T1429" s="1"/>
      <c r="U1429" s="1"/>
      <c r="V1429" s="1" t="n">
        <v>1686.3</v>
      </c>
      <c r="W1429" s="1" t="n">
        <v>1647.5</v>
      </c>
    </row>
    <row r="1430" customFormat="false" ht="15" hidden="false" customHeight="false" outlineLevel="0" collapsed="false">
      <c r="A1430" s="1" t="n">
        <v>1429</v>
      </c>
      <c r="B1430" s="31" t="s">
        <v>2055</v>
      </c>
      <c r="C1430" s="1" t="s">
        <v>29</v>
      </c>
      <c r="D1430" s="1" t="s">
        <v>21</v>
      </c>
      <c r="E1430" s="1" t="s">
        <v>122</v>
      </c>
      <c r="F1430" s="1"/>
      <c r="G1430" s="1"/>
      <c r="H1430" s="1"/>
      <c r="I1430" s="1"/>
      <c r="J1430" s="1" t="n">
        <v>1732.5</v>
      </c>
      <c r="K1430" s="1" t="n">
        <v>1580.7</v>
      </c>
      <c r="L1430" s="33"/>
      <c r="M1430" s="1"/>
      <c r="N1430" s="1"/>
      <c r="O1430" s="1"/>
      <c r="P1430" s="1"/>
      <c r="Q1430" s="1"/>
      <c r="R1430" s="1"/>
      <c r="S1430" s="1"/>
      <c r="T1430" s="1"/>
      <c r="U1430" s="1"/>
      <c r="V1430" s="1" t="n">
        <v>1732.5</v>
      </c>
      <c r="W1430" s="1" t="n">
        <v>1580.7</v>
      </c>
    </row>
    <row r="1431" customFormat="false" ht="15" hidden="false" customHeight="false" outlineLevel="0" collapsed="false">
      <c r="A1431" s="1" t="n">
        <v>1430</v>
      </c>
      <c r="B1431" s="31" t="s">
        <v>2055</v>
      </c>
      <c r="C1431" s="1" t="s">
        <v>29</v>
      </c>
      <c r="D1431" s="1" t="s">
        <v>121</v>
      </c>
      <c r="E1431" s="1" t="s">
        <v>207</v>
      </c>
      <c r="F1431" s="1"/>
      <c r="G1431" s="1"/>
      <c r="H1431" s="1"/>
      <c r="I1431" s="1"/>
      <c r="J1431" s="1" t="n">
        <v>1562.5</v>
      </c>
      <c r="K1431" s="1" t="n">
        <v>1461.1</v>
      </c>
      <c r="L1431" s="33"/>
      <c r="M1431" s="1"/>
      <c r="N1431" s="1"/>
      <c r="O1431" s="1"/>
      <c r="P1431" s="1"/>
      <c r="Q1431" s="1"/>
      <c r="R1431" s="1"/>
      <c r="S1431" s="1"/>
      <c r="T1431" s="1"/>
      <c r="U1431" s="1"/>
      <c r="V1431" s="1" t="n">
        <v>1562.5</v>
      </c>
      <c r="W1431" s="1" t="n">
        <v>1461.1</v>
      </c>
    </row>
    <row r="1432" customFormat="false" ht="15" hidden="false" customHeight="false" outlineLevel="0" collapsed="false">
      <c r="A1432" s="1" t="n">
        <v>1431</v>
      </c>
      <c r="B1432" s="31" t="s">
        <v>2055</v>
      </c>
      <c r="C1432" s="1" t="s">
        <v>29</v>
      </c>
      <c r="D1432" s="1" t="s">
        <v>137</v>
      </c>
      <c r="E1432" s="1" t="s">
        <v>131</v>
      </c>
      <c r="F1432" s="1"/>
      <c r="G1432" s="1"/>
      <c r="H1432" s="1"/>
      <c r="I1432" s="1"/>
      <c r="J1432" s="1" t="n">
        <v>1529.1</v>
      </c>
      <c r="K1432" s="1" t="n">
        <v>1518.3</v>
      </c>
      <c r="L1432" s="33"/>
      <c r="M1432" s="1"/>
      <c r="N1432" s="1"/>
      <c r="O1432" s="1"/>
      <c r="P1432" s="1"/>
      <c r="Q1432" s="1"/>
      <c r="R1432" s="1"/>
      <c r="S1432" s="1"/>
      <c r="T1432" s="1"/>
      <c r="U1432" s="1"/>
      <c r="V1432" s="1" t="n">
        <v>1529.1</v>
      </c>
      <c r="W1432" s="1" t="n">
        <v>1518.3</v>
      </c>
    </row>
    <row r="1433" customFormat="false" ht="15" hidden="false" customHeight="false" outlineLevel="0" collapsed="false">
      <c r="A1433" s="1" t="n">
        <v>1432</v>
      </c>
      <c r="B1433" s="31" t="s">
        <v>2055</v>
      </c>
      <c r="C1433" s="1" t="s">
        <v>29</v>
      </c>
      <c r="D1433" s="1" t="s">
        <v>126</v>
      </c>
      <c r="E1433" s="1" t="s">
        <v>138</v>
      </c>
      <c r="F1433" s="1"/>
      <c r="G1433" s="1"/>
      <c r="H1433" s="1"/>
      <c r="I1433" s="1"/>
      <c r="J1433" s="1" t="n">
        <v>1566.6</v>
      </c>
      <c r="K1433" s="1" t="n">
        <v>1645.6</v>
      </c>
      <c r="L1433" s="33"/>
      <c r="M1433" s="1"/>
      <c r="N1433" s="1"/>
      <c r="O1433" s="1"/>
      <c r="P1433" s="1"/>
      <c r="Q1433" s="1"/>
      <c r="R1433" s="1"/>
      <c r="S1433" s="1"/>
      <c r="T1433" s="1"/>
      <c r="U1433" s="1"/>
      <c r="V1433" s="1" t="n">
        <v>1566.6</v>
      </c>
      <c r="W1433" s="1" t="n">
        <v>1645.6</v>
      </c>
    </row>
    <row r="1434" customFormat="false" ht="15" hidden="false" customHeight="false" outlineLevel="0" collapsed="false">
      <c r="A1434" s="1" t="n">
        <v>1433</v>
      </c>
      <c r="B1434" s="31" t="s">
        <v>2055</v>
      </c>
      <c r="C1434" s="1" t="s">
        <v>29</v>
      </c>
      <c r="D1434" s="1" t="s">
        <v>201</v>
      </c>
      <c r="E1434" s="1" t="s">
        <v>129</v>
      </c>
      <c r="F1434" s="1"/>
      <c r="G1434" s="1"/>
      <c r="H1434" s="1"/>
      <c r="I1434" s="1"/>
      <c r="J1434" s="1" t="n">
        <v>1410.7</v>
      </c>
      <c r="K1434" s="1" t="n">
        <v>1663.3</v>
      </c>
      <c r="L1434" s="33"/>
      <c r="M1434" s="1"/>
      <c r="N1434" s="1"/>
      <c r="O1434" s="1"/>
      <c r="P1434" s="1"/>
      <c r="Q1434" s="1"/>
      <c r="R1434" s="1"/>
      <c r="S1434" s="1"/>
      <c r="T1434" s="1"/>
      <c r="U1434" s="1"/>
      <c r="V1434" s="1" t="n">
        <v>1410.7</v>
      </c>
      <c r="W1434" s="1" t="n">
        <v>1663.3</v>
      </c>
    </row>
    <row r="1435" customFormat="false" ht="15" hidden="false" customHeight="false" outlineLevel="0" collapsed="false">
      <c r="A1435" s="1" t="n">
        <v>1434</v>
      </c>
      <c r="B1435" s="31" t="s">
        <v>2055</v>
      </c>
      <c r="C1435" s="1" t="s">
        <v>29</v>
      </c>
      <c r="D1435" s="1" t="s">
        <v>152</v>
      </c>
      <c r="E1435" s="1" t="s">
        <v>128</v>
      </c>
      <c r="F1435" s="1"/>
      <c r="G1435" s="1"/>
      <c r="H1435" s="1"/>
      <c r="I1435" s="1"/>
      <c r="J1435" s="1" t="n">
        <v>1600.3</v>
      </c>
      <c r="K1435" s="1" t="n">
        <v>1623.4</v>
      </c>
      <c r="L1435" s="33"/>
      <c r="M1435" s="1"/>
      <c r="N1435" s="1"/>
      <c r="O1435" s="1"/>
      <c r="P1435" s="1"/>
      <c r="Q1435" s="1"/>
      <c r="R1435" s="1"/>
      <c r="S1435" s="1"/>
      <c r="T1435" s="1"/>
      <c r="U1435" s="1"/>
      <c r="V1435" s="1" t="n">
        <v>1600.3</v>
      </c>
      <c r="W1435" s="1" t="n">
        <v>1623.4</v>
      </c>
    </row>
    <row r="1436" customFormat="false" ht="15" hidden="false" customHeight="false" outlineLevel="0" collapsed="false">
      <c r="A1436" s="1" t="n">
        <v>1435</v>
      </c>
      <c r="B1436" s="31" t="s">
        <v>2056</v>
      </c>
      <c r="C1436" s="1" t="s">
        <v>32</v>
      </c>
      <c r="D1436" s="1" t="s">
        <v>199</v>
      </c>
      <c r="E1436" s="1" t="s">
        <v>188</v>
      </c>
      <c r="F1436" s="1"/>
      <c r="G1436" s="1"/>
      <c r="H1436" s="1"/>
      <c r="I1436" s="1"/>
      <c r="J1436" s="1" t="n">
        <v>1487.5</v>
      </c>
      <c r="K1436" s="1" t="n">
        <v>1549.2</v>
      </c>
      <c r="L1436" s="33"/>
      <c r="M1436" s="1"/>
      <c r="N1436" s="1"/>
      <c r="O1436" s="1"/>
      <c r="P1436" s="1"/>
      <c r="Q1436" s="1"/>
      <c r="R1436" s="1"/>
      <c r="S1436" s="1"/>
      <c r="T1436" s="1"/>
      <c r="U1436" s="1"/>
      <c r="V1436" s="1" t="n">
        <v>1487.5</v>
      </c>
      <c r="W1436" s="1" t="n">
        <v>1549.2</v>
      </c>
    </row>
    <row r="1437" customFormat="false" ht="15" hidden="false" customHeight="false" outlineLevel="0" collapsed="false">
      <c r="A1437" s="1" t="n">
        <v>1436</v>
      </c>
      <c r="B1437" s="31" t="s">
        <v>2056</v>
      </c>
      <c r="C1437" s="1" t="s">
        <v>32</v>
      </c>
      <c r="D1437" s="1" t="s">
        <v>211</v>
      </c>
      <c r="E1437" s="1" t="s">
        <v>192</v>
      </c>
      <c r="F1437" s="1"/>
      <c r="G1437" s="1"/>
      <c r="H1437" s="1"/>
      <c r="I1437" s="1"/>
      <c r="J1437" s="1" t="n">
        <v>1489</v>
      </c>
      <c r="K1437" s="1" t="n">
        <v>1620.9</v>
      </c>
      <c r="L1437" s="33"/>
      <c r="M1437" s="1"/>
      <c r="N1437" s="1"/>
      <c r="O1437" s="1"/>
      <c r="P1437" s="1"/>
      <c r="Q1437" s="1"/>
      <c r="R1437" s="1"/>
      <c r="S1437" s="1"/>
      <c r="T1437" s="1"/>
      <c r="U1437" s="1"/>
      <c r="V1437" s="1" t="n">
        <v>1489</v>
      </c>
      <c r="W1437" s="1" t="n">
        <v>1620.9</v>
      </c>
    </row>
    <row r="1438" customFormat="false" ht="15" hidden="false" customHeight="false" outlineLevel="0" collapsed="false">
      <c r="A1438" s="1" t="n">
        <v>1437</v>
      </c>
      <c r="B1438" s="31" t="s">
        <v>2056</v>
      </c>
      <c r="C1438" s="1" t="s">
        <v>32</v>
      </c>
      <c r="D1438" s="1" t="s">
        <v>187</v>
      </c>
      <c r="E1438" s="1" t="s">
        <v>189</v>
      </c>
      <c r="F1438" s="1"/>
      <c r="G1438" s="1"/>
      <c r="H1438" s="1"/>
      <c r="I1438" s="1"/>
      <c r="J1438" s="1" t="n">
        <v>1591.1</v>
      </c>
      <c r="K1438" s="1" t="n">
        <v>1614</v>
      </c>
      <c r="L1438" s="33"/>
      <c r="M1438" s="1"/>
      <c r="N1438" s="1"/>
      <c r="O1438" s="1"/>
      <c r="P1438" s="1"/>
      <c r="Q1438" s="1"/>
      <c r="R1438" s="1"/>
      <c r="S1438" s="1"/>
      <c r="T1438" s="1"/>
      <c r="U1438" s="1"/>
      <c r="V1438" s="1" t="n">
        <v>1591.1</v>
      </c>
      <c r="W1438" s="1" t="n">
        <v>1614</v>
      </c>
    </row>
    <row r="1439" customFormat="false" ht="15" hidden="false" customHeight="false" outlineLevel="0" collapsed="false">
      <c r="A1439" s="1" t="n">
        <v>1438</v>
      </c>
      <c r="B1439" s="31" t="s">
        <v>2056</v>
      </c>
      <c r="C1439" s="1" t="s">
        <v>32</v>
      </c>
      <c r="D1439" s="1" t="s">
        <v>195</v>
      </c>
      <c r="E1439" s="1" t="s">
        <v>184</v>
      </c>
      <c r="F1439" s="1"/>
      <c r="G1439" s="1"/>
      <c r="H1439" s="1"/>
      <c r="I1439" s="1"/>
      <c r="J1439" s="1" t="n">
        <v>1732.7</v>
      </c>
      <c r="K1439" s="1" t="n">
        <v>1696</v>
      </c>
      <c r="L1439" s="33"/>
      <c r="M1439" s="1"/>
      <c r="N1439" s="1"/>
      <c r="O1439" s="1"/>
      <c r="P1439" s="1"/>
      <c r="Q1439" s="1"/>
      <c r="R1439" s="1"/>
      <c r="S1439" s="1"/>
      <c r="T1439" s="1"/>
      <c r="U1439" s="1"/>
      <c r="V1439" s="1" t="n">
        <v>1732.7</v>
      </c>
      <c r="W1439" s="1" t="n">
        <v>1696</v>
      </c>
    </row>
    <row r="1440" customFormat="false" ht="15" hidden="false" customHeight="false" outlineLevel="0" collapsed="false">
      <c r="A1440" s="1" t="n">
        <v>1439</v>
      </c>
      <c r="B1440" s="31" t="s">
        <v>2056</v>
      </c>
      <c r="C1440" s="1" t="s">
        <v>32</v>
      </c>
      <c r="D1440" s="1" t="s">
        <v>191</v>
      </c>
      <c r="E1440" s="1" t="s">
        <v>193</v>
      </c>
      <c r="F1440" s="1"/>
      <c r="G1440" s="1"/>
      <c r="H1440" s="1"/>
      <c r="I1440" s="1"/>
      <c r="J1440" s="1" t="n">
        <v>1541</v>
      </c>
      <c r="K1440" s="1" t="n">
        <v>1529.4</v>
      </c>
      <c r="L1440" s="33"/>
      <c r="M1440" s="1"/>
      <c r="N1440" s="1"/>
      <c r="O1440" s="1"/>
      <c r="P1440" s="1"/>
      <c r="Q1440" s="1"/>
      <c r="R1440" s="1"/>
      <c r="S1440" s="1"/>
      <c r="T1440" s="1"/>
      <c r="U1440" s="1"/>
      <c r="V1440" s="1" t="n">
        <v>1541</v>
      </c>
      <c r="W1440" s="1" t="n">
        <v>1529.4</v>
      </c>
    </row>
    <row r="1441" customFormat="false" ht="15" hidden="false" customHeight="false" outlineLevel="0" collapsed="false">
      <c r="A1441" s="1" t="n">
        <v>1440</v>
      </c>
      <c r="B1441" s="31" t="s">
        <v>2056</v>
      </c>
      <c r="C1441" s="1" t="s">
        <v>32</v>
      </c>
      <c r="D1441" s="1" t="s">
        <v>198</v>
      </c>
      <c r="E1441" s="1" t="s">
        <v>15</v>
      </c>
      <c r="F1441" s="1"/>
      <c r="G1441" s="1"/>
      <c r="H1441" s="1"/>
      <c r="I1441" s="1"/>
      <c r="J1441" s="1" t="n">
        <v>1515.2</v>
      </c>
      <c r="K1441" s="1" t="n">
        <v>1873.2</v>
      </c>
      <c r="L1441" s="33"/>
      <c r="M1441" s="1"/>
      <c r="N1441" s="1"/>
      <c r="O1441" s="1"/>
      <c r="P1441" s="1"/>
      <c r="Q1441" s="1"/>
      <c r="R1441" s="1"/>
      <c r="S1441" s="1"/>
      <c r="T1441" s="1"/>
      <c r="U1441" s="1"/>
      <c r="V1441" s="1" t="n">
        <v>1515.2</v>
      </c>
      <c r="W1441" s="1" t="n">
        <v>1873.2</v>
      </c>
    </row>
    <row r="1442" customFormat="false" ht="15" hidden="false" customHeight="false" outlineLevel="0" collapsed="false">
      <c r="A1442" s="1" t="n">
        <v>1441</v>
      </c>
      <c r="B1442" s="31" t="s">
        <v>2056</v>
      </c>
      <c r="C1442" s="1" t="s">
        <v>32</v>
      </c>
      <c r="D1442" s="1" t="s">
        <v>185</v>
      </c>
      <c r="E1442" s="1" t="s">
        <v>183</v>
      </c>
      <c r="F1442" s="1"/>
      <c r="G1442" s="1"/>
      <c r="H1442" s="1"/>
      <c r="I1442" s="1"/>
      <c r="J1442" s="1" t="n">
        <v>1629</v>
      </c>
      <c r="K1442" s="1" t="n">
        <v>1513.1</v>
      </c>
      <c r="L1442" s="33"/>
      <c r="M1442" s="1"/>
      <c r="N1442" s="1"/>
      <c r="O1442" s="1"/>
      <c r="P1442" s="1"/>
      <c r="Q1442" s="1"/>
      <c r="R1442" s="1"/>
      <c r="S1442" s="1"/>
      <c r="T1442" s="1"/>
      <c r="U1442" s="1"/>
      <c r="V1442" s="1" t="n">
        <v>1629</v>
      </c>
      <c r="W1442" s="1" t="n">
        <v>1513.1</v>
      </c>
    </row>
    <row r="1443" customFormat="false" ht="15" hidden="false" customHeight="false" outlineLevel="0" collapsed="false">
      <c r="A1443" s="1" t="n">
        <v>1442</v>
      </c>
      <c r="B1443" s="31" t="s">
        <v>2056</v>
      </c>
      <c r="C1443" s="1" t="s">
        <v>32</v>
      </c>
      <c r="D1443" s="1" t="s">
        <v>190</v>
      </c>
      <c r="E1443" s="1" t="s">
        <v>212</v>
      </c>
      <c r="F1443" s="1"/>
      <c r="G1443" s="1"/>
      <c r="H1443" s="1"/>
      <c r="I1443" s="1"/>
      <c r="J1443" s="1" t="n">
        <v>1611.9</v>
      </c>
      <c r="K1443" s="1" t="n">
        <v>1416.3</v>
      </c>
      <c r="L1443" s="33"/>
      <c r="M1443" s="1"/>
      <c r="N1443" s="1"/>
      <c r="O1443" s="1"/>
      <c r="P1443" s="1"/>
      <c r="Q1443" s="1"/>
      <c r="R1443" s="1"/>
      <c r="S1443" s="1"/>
      <c r="T1443" s="1"/>
      <c r="U1443" s="1"/>
      <c r="V1443" s="1" t="n">
        <v>1611.9</v>
      </c>
      <c r="W1443" s="1" t="n">
        <v>1416.3</v>
      </c>
    </row>
    <row r="1444" customFormat="false" ht="15" hidden="false" customHeight="false" outlineLevel="0" collapsed="false">
      <c r="A1444" s="1" t="n">
        <v>1443</v>
      </c>
      <c r="B1444" s="31" t="s">
        <v>2056</v>
      </c>
      <c r="C1444" s="1" t="s">
        <v>32</v>
      </c>
      <c r="D1444" s="1" t="s">
        <v>197</v>
      </c>
      <c r="E1444" s="1" t="s">
        <v>196</v>
      </c>
      <c r="F1444" s="1"/>
      <c r="G1444" s="1"/>
      <c r="H1444" s="1"/>
      <c r="I1444" s="1"/>
      <c r="J1444" s="1" t="n">
        <v>1535.5</v>
      </c>
      <c r="K1444" s="1" t="n">
        <v>1656.4</v>
      </c>
      <c r="L1444" s="33"/>
      <c r="M1444" s="1"/>
      <c r="N1444" s="1"/>
      <c r="O1444" s="1"/>
      <c r="P1444" s="1"/>
      <c r="Q1444" s="1"/>
      <c r="R1444" s="1"/>
      <c r="S1444" s="1"/>
      <c r="T1444" s="1"/>
      <c r="U1444" s="1"/>
      <c r="V1444" s="1" t="n">
        <v>1535.5</v>
      </c>
      <c r="W1444" s="1" t="n">
        <v>1656.4</v>
      </c>
    </row>
    <row r="1445" customFormat="false" ht="15" hidden="false" customHeight="false" outlineLevel="0" collapsed="false">
      <c r="A1445" s="1" t="n">
        <v>1444</v>
      </c>
      <c r="B1445" s="31" t="s">
        <v>2057</v>
      </c>
      <c r="C1445" s="1" t="s">
        <v>30</v>
      </c>
      <c r="D1445" s="1" t="s">
        <v>124</v>
      </c>
      <c r="E1445" s="1" t="s">
        <v>182</v>
      </c>
      <c r="F1445" s="1"/>
      <c r="G1445" s="1"/>
      <c r="H1445" s="1"/>
      <c r="I1445" s="1"/>
      <c r="J1445" s="1" t="n">
        <v>1555.1</v>
      </c>
      <c r="K1445" s="1" t="n">
        <v>1723.7</v>
      </c>
      <c r="L1445" s="33"/>
      <c r="M1445" s="1"/>
      <c r="N1445" s="1"/>
      <c r="O1445" s="1"/>
      <c r="P1445" s="1"/>
      <c r="Q1445" s="1"/>
      <c r="R1445" s="1"/>
      <c r="S1445" s="1"/>
      <c r="T1445" s="1"/>
      <c r="U1445" s="1"/>
      <c r="V1445" s="1" t="n">
        <v>1555.1</v>
      </c>
      <c r="W1445" s="1" t="n">
        <v>1723.7</v>
      </c>
    </row>
    <row r="1446" customFormat="false" ht="15" hidden="false" customHeight="false" outlineLevel="0" collapsed="false">
      <c r="A1446" s="1" t="n">
        <v>1445</v>
      </c>
      <c r="B1446" s="31" t="s">
        <v>2057</v>
      </c>
      <c r="C1446" s="1" t="s">
        <v>30</v>
      </c>
      <c r="D1446" s="1" t="s">
        <v>16</v>
      </c>
      <c r="E1446" s="1" t="s">
        <v>176</v>
      </c>
      <c r="F1446" s="1"/>
      <c r="G1446" s="1"/>
      <c r="H1446" s="1"/>
      <c r="I1446" s="1"/>
      <c r="J1446" s="1" t="n">
        <v>1837.9</v>
      </c>
      <c r="K1446" s="1" t="n">
        <v>1594</v>
      </c>
      <c r="L1446" s="33"/>
      <c r="M1446" s="1"/>
      <c r="N1446" s="1"/>
      <c r="O1446" s="1"/>
      <c r="P1446" s="1"/>
      <c r="Q1446" s="1"/>
      <c r="R1446" s="1"/>
      <c r="S1446" s="1"/>
      <c r="T1446" s="1"/>
      <c r="U1446" s="1"/>
      <c r="V1446" s="1" t="n">
        <v>1837.9</v>
      </c>
      <c r="W1446" s="1" t="n">
        <v>1594</v>
      </c>
    </row>
    <row r="1447" customFormat="false" ht="15" hidden="false" customHeight="false" outlineLevel="0" collapsed="false">
      <c r="A1447" s="1" t="n">
        <v>1446</v>
      </c>
      <c r="B1447" s="31" t="s">
        <v>2057</v>
      </c>
      <c r="C1447" s="1" t="s">
        <v>30</v>
      </c>
      <c r="D1447" s="1" t="s">
        <v>118</v>
      </c>
      <c r="E1447" s="1" t="s">
        <v>200</v>
      </c>
      <c r="F1447" s="1"/>
      <c r="G1447" s="1"/>
      <c r="H1447" s="1"/>
      <c r="I1447" s="1"/>
      <c r="J1447" s="1" t="n">
        <v>1559.9</v>
      </c>
      <c r="K1447" s="1" t="n">
        <v>1421.9</v>
      </c>
      <c r="L1447" s="33"/>
      <c r="M1447" s="1"/>
      <c r="N1447" s="1"/>
      <c r="O1447" s="1"/>
      <c r="P1447" s="1"/>
      <c r="Q1447" s="1"/>
      <c r="R1447" s="1"/>
      <c r="S1447" s="1"/>
      <c r="T1447" s="1"/>
      <c r="U1447" s="1"/>
      <c r="V1447" s="1" t="n">
        <v>1559.9</v>
      </c>
      <c r="W1447" s="1" t="n">
        <v>1421.9</v>
      </c>
    </row>
    <row r="1448" customFormat="false" ht="15" hidden="false" customHeight="false" outlineLevel="0" collapsed="false">
      <c r="A1448" s="1" t="n">
        <v>1447</v>
      </c>
      <c r="B1448" s="31" t="s">
        <v>2057</v>
      </c>
      <c r="C1448" s="1" t="s">
        <v>30</v>
      </c>
      <c r="D1448" s="1" t="s">
        <v>141</v>
      </c>
      <c r="E1448" s="1" t="s">
        <v>116</v>
      </c>
      <c r="F1448" s="1"/>
      <c r="G1448" s="1"/>
      <c r="H1448" s="1"/>
      <c r="I1448" s="1"/>
      <c r="J1448" s="1" t="n">
        <v>1599.7</v>
      </c>
      <c r="K1448" s="1" t="n">
        <v>1642.8</v>
      </c>
      <c r="L1448" s="33"/>
      <c r="M1448" s="1"/>
      <c r="N1448" s="1"/>
      <c r="O1448" s="1"/>
      <c r="P1448" s="1"/>
      <c r="Q1448" s="1"/>
      <c r="R1448" s="1"/>
      <c r="S1448" s="1"/>
      <c r="T1448" s="1"/>
      <c r="U1448" s="1"/>
      <c r="V1448" s="1" t="n">
        <v>1599.7</v>
      </c>
      <c r="W1448" s="1" t="n">
        <v>1642.8</v>
      </c>
    </row>
    <row r="1449" customFormat="false" ht="15" hidden="false" customHeight="false" outlineLevel="0" collapsed="false">
      <c r="A1449" s="1" t="n">
        <v>1448</v>
      </c>
      <c r="B1449" s="31" t="s">
        <v>2057</v>
      </c>
      <c r="C1449" s="1" t="s">
        <v>30</v>
      </c>
      <c r="D1449" s="1" t="s">
        <v>203</v>
      </c>
      <c r="E1449" s="1" t="s">
        <v>115</v>
      </c>
      <c r="F1449" s="1"/>
      <c r="G1449" s="1"/>
      <c r="H1449" s="1"/>
      <c r="I1449" s="1"/>
      <c r="J1449" s="1" t="n">
        <v>1451.4</v>
      </c>
      <c r="K1449" s="1" t="n">
        <v>1550.5</v>
      </c>
      <c r="L1449" s="33"/>
      <c r="M1449" s="1"/>
      <c r="N1449" s="1"/>
      <c r="O1449" s="1"/>
      <c r="P1449" s="1"/>
      <c r="Q1449" s="1"/>
      <c r="R1449" s="1"/>
      <c r="S1449" s="1"/>
      <c r="T1449" s="1"/>
      <c r="U1449" s="1"/>
      <c r="V1449" s="1" t="n">
        <v>1451.4</v>
      </c>
      <c r="W1449" s="1" t="n">
        <v>1550.5</v>
      </c>
    </row>
    <row r="1450" customFormat="false" ht="15" hidden="false" customHeight="false" outlineLevel="0" collapsed="false">
      <c r="A1450" s="1" t="n">
        <v>1449</v>
      </c>
      <c r="B1450" s="31" t="s">
        <v>2057</v>
      </c>
      <c r="C1450" s="1" t="s">
        <v>30</v>
      </c>
      <c r="D1450" s="1" t="s">
        <v>173</v>
      </c>
      <c r="E1450" s="1" t="s">
        <v>167</v>
      </c>
      <c r="F1450" s="1"/>
      <c r="G1450" s="1"/>
      <c r="H1450" s="1"/>
      <c r="I1450" s="1"/>
      <c r="J1450" s="1" t="n">
        <v>1515.9</v>
      </c>
      <c r="K1450" s="1" t="n">
        <v>1556.6</v>
      </c>
      <c r="L1450" s="33"/>
      <c r="M1450" s="1"/>
      <c r="N1450" s="1"/>
      <c r="O1450" s="1"/>
      <c r="P1450" s="1"/>
      <c r="Q1450" s="1"/>
      <c r="R1450" s="1"/>
      <c r="S1450" s="1"/>
      <c r="T1450" s="1"/>
      <c r="U1450" s="1"/>
      <c r="V1450" s="1" t="n">
        <v>1515.9</v>
      </c>
      <c r="W1450" s="1" t="n">
        <v>1556.6</v>
      </c>
    </row>
    <row r="1451" customFormat="false" ht="15" hidden="false" customHeight="false" outlineLevel="0" collapsed="false">
      <c r="A1451" s="1" t="n">
        <v>1450</v>
      </c>
      <c r="B1451" s="31" t="s">
        <v>2057</v>
      </c>
      <c r="C1451" s="1" t="s">
        <v>30</v>
      </c>
      <c r="D1451" s="1" t="s">
        <v>114</v>
      </c>
      <c r="E1451" s="1" t="s">
        <v>181</v>
      </c>
      <c r="F1451" s="1"/>
      <c r="G1451" s="1"/>
      <c r="H1451" s="1"/>
      <c r="I1451" s="1"/>
      <c r="J1451" s="1" t="n">
        <v>1656.7</v>
      </c>
      <c r="K1451" s="1" t="n">
        <v>1718.3</v>
      </c>
      <c r="L1451" s="33"/>
      <c r="M1451" s="1"/>
      <c r="N1451" s="1"/>
      <c r="O1451" s="1"/>
      <c r="P1451" s="1"/>
      <c r="Q1451" s="1"/>
      <c r="R1451" s="1"/>
      <c r="S1451" s="1"/>
      <c r="T1451" s="1"/>
      <c r="U1451" s="1"/>
      <c r="V1451" s="1" t="n">
        <v>1656.7</v>
      </c>
      <c r="W1451" s="1" t="n">
        <v>1718.3</v>
      </c>
    </row>
    <row r="1452" customFormat="false" ht="15" hidden="false" customHeight="false" outlineLevel="0" collapsed="false">
      <c r="A1452" s="1" t="n">
        <v>1451</v>
      </c>
      <c r="B1452" s="31" t="s">
        <v>2057</v>
      </c>
      <c r="C1452" s="1" t="s">
        <v>30</v>
      </c>
      <c r="D1452" s="1" t="s">
        <v>208</v>
      </c>
      <c r="E1452" s="1" t="s">
        <v>151</v>
      </c>
      <c r="F1452" s="1"/>
      <c r="G1452" s="1"/>
      <c r="H1452" s="1"/>
      <c r="I1452" s="1"/>
      <c r="J1452" s="1" t="n">
        <v>1474.1</v>
      </c>
      <c r="K1452" s="1" t="n">
        <v>1569.6</v>
      </c>
      <c r="L1452" s="33"/>
      <c r="M1452" s="1"/>
      <c r="N1452" s="1"/>
      <c r="O1452" s="1"/>
      <c r="P1452" s="1"/>
      <c r="Q1452" s="1"/>
      <c r="R1452" s="1"/>
      <c r="S1452" s="1"/>
      <c r="T1452" s="1"/>
      <c r="U1452" s="1"/>
      <c r="V1452" s="1" t="n">
        <v>1474.1</v>
      </c>
      <c r="W1452" s="1" t="n">
        <v>1569.6</v>
      </c>
    </row>
    <row r="1453" customFormat="false" ht="15" hidden="false" customHeight="false" outlineLevel="0" collapsed="false">
      <c r="A1453" s="1" t="n">
        <v>1452</v>
      </c>
      <c r="B1453" s="31" t="s">
        <v>2057</v>
      </c>
      <c r="C1453" s="1" t="s">
        <v>30</v>
      </c>
      <c r="D1453" s="1" t="s">
        <v>166</v>
      </c>
      <c r="E1453" s="1" t="s">
        <v>119</v>
      </c>
      <c r="F1453" s="1"/>
      <c r="G1453" s="1"/>
      <c r="H1453" s="1"/>
      <c r="I1453" s="1"/>
      <c r="J1453" s="1" t="n">
        <v>1508.7</v>
      </c>
      <c r="K1453" s="1" t="n">
        <v>1552.4</v>
      </c>
      <c r="L1453" s="33"/>
      <c r="M1453" s="1"/>
      <c r="N1453" s="1"/>
      <c r="O1453" s="1"/>
      <c r="P1453" s="1"/>
      <c r="Q1453" s="1"/>
      <c r="R1453" s="1"/>
      <c r="S1453" s="1"/>
      <c r="T1453" s="1"/>
      <c r="U1453" s="1"/>
      <c r="V1453" s="1" t="n">
        <v>1508.7</v>
      </c>
      <c r="W1453" s="1" t="n">
        <v>1552.4</v>
      </c>
    </row>
    <row r="1454" customFormat="false" ht="15" hidden="false" customHeight="false" outlineLevel="0" collapsed="false">
      <c r="A1454" s="1" t="n">
        <v>1453</v>
      </c>
      <c r="B1454" s="31" t="s">
        <v>2057</v>
      </c>
      <c r="C1454" s="1" t="s">
        <v>30</v>
      </c>
      <c r="D1454" s="1" t="s">
        <v>18</v>
      </c>
      <c r="E1454" s="1" t="s">
        <v>117</v>
      </c>
      <c r="F1454" s="1"/>
      <c r="G1454" s="1"/>
      <c r="H1454" s="1"/>
      <c r="I1454" s="1"/>
      <c r="J1454" s="1" t="n">
        <v>1781.5</v>
      </c>
      <c r="K1454" s="1" t="n">
        <v>1475.5</v>
      </c>
      <c r="L1454" s="33"/>
      <c r="M1454" s="1"/>
      <c r="N1454" s="1"/>
      <c r="O1454" s="1"/>
      <c r="P1454" s="1"/>
      <c r="Q1454" s="1"/>
      <c r="R1454" s="1"/>
      <c r="S1454" s="1"/>
      <c r="T1454" s="1"/>
      <c r="U1454" s="1"/>
      <c r="V1454" s="1" t="n">
        <v>1781.5</v>
      </c>
      <c r="W1454" s="1" t="n">
        <v>1475.5</v>
      </c>
    </row>
    <row r="1455" customFormat="false" ht="15" hidden="false" customHeight="false" outlineLevel="0" collapsed="false">
      <c r="A1455" s="1" t="n">
        <v>1454</v>
      </c>
      <c r="B1455" s="31" t="s">
        <v>2057</v>
      </c>
      <c r="C1455" s="1" t="s">
        <v>31</v>
      </c>
      <c r="D1455" s="1" t="s">
        <v>140</v>
      </c>
      <c r="E1455" s="1" t="s">
        <v>169</v>
      </c>
      <c r="F1455" s="1"/>
      <c r="G1455" s="1"/>
      <c r="H1455" s="1"/>
      <c r="I1455" s="1"/>
      <c r="J1455" s="1" t="n">
        <v>1598.2</v>
      </c>
      <c r="K1455" s="1" t="n">
        <v>1625.4</v>
      </c>
      <c r="L1455" s="33"/>
      <c r="M1455" s="1"/>
      <c r="N1455" s="1"/>
      <c r="O1455" s="1"/>
      <c r="P1455" s="1"/>
      <c r="Q1455" s="1"/>
      <c r="R1455" s="1"/>
      <c r="S1455" s="1"/>
      <c r="T1455" s="1"/>
      <c r="U1455" s="1"/>
      <c r="V1455" s="1" t="n">
        <v>1598.2</v>
      </c>
      <c r="W1455" s="1" t="n">
        <v>1625.4</v>
      </c>
    </row>
    <row r="1456" customFormat="false" ht="15" hidden="false" customHeight="false" outlineLevel="0" collapsed="false">
      <c r="A1456" s="1" t="n">
        <v>1455</v>
      </c>
      <c r="B1456" s="31" t="s">
        <v>2057</v>
      </c>
      <c r="C1456" s="1" t="s">
        <v>31</v>
      </c>
      <c r="D1456" s="1" t="s">
        <v>164</v>
      </c>
      <c r="E1456" s="1" t="s">
        <v>174</v>
      </c>
      <c r="F1456" s="1"/>
      <c r="G1456" s="1"/>
      <c r="H1456" s="1"/>
      <c r="I1456" s="1"/>
      <c r="J1456" s="1" t="n">
        <v>1618.5</v>
      </c>
      <c r="K1456" s="1" t="n">
        <v>1501.9</v>
      </c>
      <c r="L1456" s="33"/>
      <c r="M1456" s="1"/>
      <c r="N1456" s="1"/>
      <c r="O1456" s="1"/>
      <c r="P1456" s="1"/>
      <c r="Q1456" s="1"/>
      <c r="R1456" s="1"/>
      <c r="S1456" s="1"/>
      <c r="T1456" s="1"/>
      <c r="U1456" s="1"/>
      <c r="V1456" s="1" t="n">
        <v>1618.5</v>
      </c>
      <c r="W1456" s="1" t="n">
        <v>1501.9</v>
      </c>
    </row>
    <row r="1457" customFormat="false" ht="15" hidden="false" customHeight="false" outlineLevel="0" collapsed="false">
      <c r="A1457" s="1" t="n">
        <v>1456</v>
      </c>
      <c r="B1457" s="31" t="s">
        <v>2057</v>
      </c>
      <c r="C1457" s="1" t="s">
        <v>31</v>
      </c>
      <c r="D1457" s="1" t="s">
        <v>168</v>
      </c>
      <c r="E1457" s="1" t="s">
        <v>210</v>
      </c>
      <c r="F1457" s="1"/>
      <c r="G1457" s="1"/>
      <c r="H1457" s="1"/>
      <c r="I1457" s="1"/>
      <c r="J1457" s="1" t="n">
        <v>1534.8</v>
      </c>
      <c r="K1457" s="1" t="n">
        <v>1452.9</v>
      </c>
      <c r="L1457" s="33"/>
      <c r="M1457" s="1"/>
      <c r="N1457" s="1"/>
      <c r="O1457" s="1"/>
      <c r="P1457" s="1"/>
      <c r="Q1457" s="1"/>
      <c r="R1457" s="1"/>
      <c r="S1457" s="1"/>
      <c r="T1457" s="1"/>
      <c r="U1457" s="1"/>
      <c r="V1457" s="1" t="n">
        <v>1534.8</v>
      </c>
      <c r="W1457" s="1" t="n">
        <v>1452.9</v>
      </c>
    </row>
    <row r="1458" customFormat="false" ht="15" hidden="false" customHeight="false" outlineLevel="0" collapsed="false">
      <c r="A1458" s="1" t="n">
        <v>1457</v>
      </c>
      <c r="B1458" s="31" t="s">
        <v>2057</v>
      </c>
      <c r="C1458" s="1" t="s">
        <v>31</v>
      </c>
      <c r="D1458" s="1" t="s">
        <v>136</v>
      </c>
      <c r="E1458" s="1" t="s">
        <v>209</v>
      </c>
      <c r="F1458" s="1"/>
      <c r="G1458" s="1"/>
      <c r="H1458" s="1"/>
      <c r="I1458" s="1"/>
      <c r="J1458" s="1" t="n">
        <v>1522.3</v>
      </c>
      <c r="K1458" s="1" t="n">
        <v>1462.6</v>
      </c>
      <c r="L1458" s="33"/>
      <c r="M1458" s="1"/>
      <c r="N1458" s="1"/>
      <c r="O1458" s="1"/>
      <c r="P1458" s="1"/>
      <c r="Q1458" s="1"/>
      <c r="R1458" s="1"/>
      <c r="S1458" s="1"/>
      <c r="T1458" s="1"/>
      <c r="U1458" s="1"/>
      <c r="V1458" s="1" t="n">
        <v>1522.3</v>
      </c>
      <c r="W1458" s="1" t="n">
        <v>1462.6</v>
      </c>
    </row>
    <row r="1459" customFormat="false" ht="15" hidden="false" customHeight="false" outlineLevel="0" collapsed="false">
      <c r="A1459" s="1" t="n">
        <v>1458</v>
      </c>
      <c r="B1459" s="31" t="s">
        <v>2057</v>
      </c>
      <c r="C1459" s="1" t="s">
        <v>31</v>
      </c>
      <c r="D1459" s="1" t="s">
        <v>178</v>
      </c>
      <c r="E1459" s="1" t="s">
        <v>19</v>
      </c>
      <c r="F1459" s="1"/>
      <c r="G1459" s="1"/>
      <c r="H1459" s="1"/>
      <c r="I1459" s="1"/>
      <c r="J1459" s="1" t="n">
        <v>1630.5</v>
      </c>
      <c r="K1459" s="1" t="n">
        <v>1733.9</v>
      </c>
      <c r="L1459" s="33"/>
      <c r="M1459" s="1"/>
      <c r="N1459" s="1"/>
      <c r="O1459" s="1"/>
      <c r="P1459" s="1"/>
      <c r="Q1459" s="1"/>
      <c r="R1459" s="1"/>
      <c r="S1459" s="1"/>
      <c r="T1459" s="1"/>
      <c r="U1459" s="1"/>
      <c r="V1459" s="1" t="n">
        <v>1630.5</v>
      </c>
      <c r="W1459" s="1" t="n">
        <v>1733.9</v>
      </c>
    </row>
    <row r="1460" customFormat="false" ht="15" hidden="false" customHeight="false" outlineLevel="0" collapsed="false">
      <c r="A1460" s="1" t="n">
        <v>1459</v>
      </c>
      <c r="B1460" s="31" t="s">
        <v>2057</v>
      </c>
      <c r="C1460" s="1" t="s">
        <v>31</v>
      </c>
      <c r="D1460" s="1" t="s">
        <v>20</v>
      </c>
      <c r="E1460" s="1" t="s">
        <v>213</v>
      </c>
      <c r="F1460" s="1"/>
      <c r="G1460" s="1"/>
      <c r="H1460" s="1"/>
      <c r="I1460" s="1"/>
      <c r="J1460" s="1" t="n">
        <v>1733.7</v>
      </c>
      <c r="K1460" s="1" t="n">
        <v>1404</v>
      </c>
      <c r="L1460" s="33"/>
      <c r="M1460" s="1"/>
      <c r="N1460" s="1"/>
      <c r="O1460" s="1"/>
      <c r="P1460" s="1"/>
      <c r="Q1460" s="1"/>
      <c r="R1460" s="1"/>
      <c r="S1460" s="1"/>
      <c r="T1460" s="1"/>
      <c r="U1460" s="1"/>
      <c r="V1460" s="1" t="n">
        <v>1733.7</v>
      </c>
      <c r="W1460" s="1" t="n">
        <v>1404</v>
      </c>
    </row>
    <row r="1461" customFormat="false" ht="15" hidden="false" customHeight="false" outlineLevel="0" collapsed="false">
      <c r="A1461" s="1" t="n">
        <v>1460</v>
      </c>
      <c r="B1461" s="31" t="s">
        <v>2057</v>
      </c>
      <c r="C1461" s="1" t="s">
        <v>31</v>
      </c>
      <c r="D1461" s="1" t="s">
        <v>139</v>
      </c>
      <c r="E1461" s="1" t="s">
        <v>22</v>
      </c>
      <c r="F1461" s="1"/>
      <c r="G1461" s="1"/>
      <c r="H1461" s="1"/>
      <c r="I1461" s="1"/>
      <c r="J1461" s="1" t="n">
        <v>1514.3</v>
      </c>
      <c r="K1461" s="1" t="n">
        <v>1733.4</v>
      </c>
      <c r="L1461" s="33"/>
      <c r="M1461" s="1"/>
      <c r="N1461" s="1"/>
      <c r="O1461" s="1"/>
      <c r="P1461" s="1"/>
      <c r="Q1461" s="1"/>
      <c r="R1461" s="1"/>
      <c r="S1461" s="1"/>
      <c r="T1461" s="1"/>
      <c r="U1461" s="1"/>
      <c r="V1461" s="1" t="n">
        <v>1514.3</v>
      </c>
      <c r="W1461" s="1" t="n">
        <v>1733.4</v>
      </c>
    </row>
    <row r="1462" customFormat="false" ht="15" hidden="false" customHeight="false" outlineLevel="0" collapsed="false">
      <c r="A1462" s="1" t="n">
        <v>1461</v>
      </c>
      <c r="B1462" s="31" t="s">
        <v>2057</v>
      </c>
      <c r="C1462" s="1" t="s">
        <v>31</v>
      </c>
      <c r="D1462" s="1" t="s">
        <v>24</v>
      </c>
      <c r="E1462" s="1" t="s">
        <v>177</v>
      </c>
      <c r="F1462" s="1"/>
      <c r="G1462" s="1"/>
      <c r="H1462" s="1"/>
      <c r="I1462" s="1"/>
      <c r="J1462" s="1" t="n">
        <v>1719.1</v>
      </c>
      <c r="K1462" s="1" t="n">
        <v>1695</v>
      </c>
      <c r="L1462" s="33"/>
      <c r="M1462" s="1"/>
      <c r="N1462" s="1"/>
      <c r="O1462" s="1"/>
      <c r="P1462" s="1"/>
      <c r="Q1462" s="1"/>
      <c r="R1462" s="1"/>
      <c r="S1462" s="1"/>
      <c r="T1462" s="1"/>
      <c r="U1462" s="1"/>
      <c r="V1462" s="1" t="n">
        <v>1719.1</v>
      </c>
      <c r="W1462" s="1" t="n">
        <v>1695</v>
      </c>
    </row>
    <row r="1463" customFormat="false" ht="15" hidden="false" customHeight="false" outlineLevel="0" collapsed="false">
      <c r="A1463" s="1" t="n">
        <v>1462</v>
      </c>
      <c r="B1463" s="31" t="s">
        <v>2057</v>
      </c>
      <c r="C1463" s="1" t="s">
        <v>31</v>
      </c>
      <c r="D1463" s="1" t="s">
        <v>145</v>
      </c>
      <c r="E1463" s="1" t="s">
        <v>165</v>
      </c>
      <c r="F1463" s="1"/>
      <c r="G1463" s="1"/>
      <c r="H1463" s="1"/>
      <c r="I1463" s="1"/>
      <c r="J1463" s="1" t="n">
        <v>1691.6</v>
      </c>
      <c r="K1463" s="1" t="n">
        <v>1515.1</v>
      </c>
      <c r="L1463" s="33"/>
      <c r="M1463" s="1"/>
      <c r="N1463" s="1"/>
      <c r="O1463" s="1"/>
      <c r="P1463" s="1"/>
      <c r="Q1463" s="1"/>
      <c r="R1463" s="1"/>
      <c r="S1463" s="1"/>
      <c r="T1463" s="1"/>
      <c r="U1463" s="1"/>
      <c r="V1463" s="1" t="n">
        <v>1691.6</v>
      </c>
      <c r="W1463" s="1" t="n">
        <v>1515.1</v>
      </c>
    </row>
    <row r="1464" customFormat="false" ht="15" hidden="false" customHeight="false" outlineLevel="0" collapsed="false">
      <c r="A1464" s="1" t="n">
        <v>1463</v>
      </c>
      <c r="B1464" s="31" t="s">
        <v>2057</v>
      </c>
      <c r="C1464" s="1" t="s">
        <v>31</v>
      </c>
      <c r="D1464" s="1" t="s">
        <v>146</v>
      </c>
      <c r="E1464" s="1" t="s">
        <v>163</v>
      </c>
      <c r="F1464" s="1"/>
      <c r="G1464" s="1"/>
      <c r="H1464" s="1"/>
      <c r="I1464" s="1"/>
      <c r="J1464" s="1" t="n">
        <v>1548.6</v>
      </c>
      <c r="K1464" s="1" t="n">
        <v>1477.1</v>
      </c>
      <c r="L1464" s="33"/>
      <c r="M1464" s="1"/>
      <c r="N1464" s="1"/>
      <c r="O1464" s="1"/>
      <c r="P1464" s="1"/>
      <c r="Q1464" s="1"/>
      <c r="R1464" s="1"/>
      <c r="S1464" s="1"/>
      <c r="T1464" s="1"/>
      <c r="U1464" s="1"/>
      <c r="V1464" s="1" t="n">
        <v>1548.6</v>
      </c>
      <c r="W1464" s="1" t="n">
        <v>1477.1</v>
      </c>
    </row>
    <row r="1465" customFormat="false" ht="15" hidden="false" customHeight="false" outlineLevel="0" collapsed="false">
      <c r="A1465" s="1" t="n">
        <v>1464</v>
      </c>
      <c r="B1465" s="31" t="s">
        <v>2057</v>
      </c>
      <c r="C1465" s="1" t="s">
        <v>33</v>
      </c>
      <c r="D1465" s="1" t="s">
        <v>171</v>
      </c>
      <c r="E1465" s="1" t="s">
        <v>156</v>
      </c>
      <c r="F1465" s="1"/>
      <c r="G1465" s="1"/>
      <c r="H1465" s="1"/>
      <c r="I1465" s="1"/>
      <c r="J1465" s="1" t="n">
        <v>1583.2</v>
      </c>
      <c r="K1465" s="1" t="n">
        <v>1506.9</v>
      </c>
      <c r="L1465" s="33"/>
      <c r="M1465" s="1"/>
      <c r="N1465" s="1"/>
      <c r="O1465" s="1"/>
      <c r="P1465" s="1"/>
      <c r="Q1465" s="1"/>
      <c r="R1465" s="1"/>
      <c r="S1465" s="1"/>
      <c r="T1465" s="1"/>
      <c r="U1465" s="1"/>
      <c r="V1465" s="1" t="n">
        <v>1583.2</v>
      </c>
      <c r="W1465" s="1" t="n">
        <v>1506.9</v>
      </c>
    </row>
    <row r="1466" customFormat="false" ht="15" hidden="false" customHeight="false" outlineLevel="0" collapsed="false">
      <c r="A1466" s="1" t="n">
        <v>1465</v>
      </c>
      <c r="B1466" s="31" t="s">
        <v>2057</v>
      </c>
      <c r="C1466" s="1" t="s">
        <v>33</v>
      </c>
      <c r="D1466" s="1" t="s">
        <v>154</v>
      </c>
      <c r="E1466" s="1" t="s">
        <v>159</v>
      </c>
      <c r="F1466" s="1"/>
      <c r="G1466" s="1"/>
      <c r="H1466" s="1"/>
      <c r="I1466" s="1"/>
      <c r="J1466" s="1" t="n">
        <v>1562.2</v>
      </c>
      <c r="K1466" s="1" t="n">
        <v>1534.8</v>
      </c>
      <c r="L1466" s="33"/>
      <c r="M1466" s="1"/>
      <c r="N1466" s="1"/>
      <c r="O1466" s="1"/>
      <c r="P1466" s="1"/>
      <c r="Q1466" s="1"/>
      <c r="R1466" s="1"/>
      <c r="S1466" s="1"/>
      <c r="T1466" s="1"/>
      <c r="U1466" s="1"/>
      <c r="V1466" s="1" t="n">
        <v>1562.2</v>
      </c>
      <c r="W1466" s="1" t="n">
        <v>1534.8</v>
      </c>
    </row>
    <row r="1467" customFormat="false" ht="15" hidden="false" customHeight="false" outlineLevel="0" collapsed="false">
      <c r="A1467" s="1" t="n">
        <v>1466</v>
      </c>
      <c r="B1467" s="31" t="s">
        <v>2057</v>
      </c>
      <c r="C1467" s="1" t="s">
        <v>33</v>
      </c>
      <c r="D1467" s="1" t="s">
        <v>134</v>
      </c>
      <c r="E1467" s="1" t="s">
        <v>161</v>
      </c>
      <c r="F1467" s="1"/>
      <c r="G1467" s="1"/>
      <c r="H1467" s="1"/>
      <c r="I1467" s="1"/>
      <c r="J1467" s="1" t="n">
        <v>1588.1</v>
      </c>
      <c r="K1467" s="1" t="n">
        <v>1653.6</v>
      </c>
      <c r="L1467" s="33"/>
      <c r="M1467" s="1"/>
      <c r="N1467" s="1"/>
      <c r="O1467" s="1"/>
      <c r="P1467" s="1"/>
      <c r="Q1467" s="1"/>
      <c r="R1467" s="1"/>
      <c r="S1467" s="1"/>
      <c r="T1467" s="1"/>
      <c r="U1467" s="1"/>
      <c r="V1467" s="1" t="n">
        <v>1588.1</v>
      </c>
      <c r="W1467" s="1" t="n">
        <v>1653.6</v>
      </c>
    </row>
    <row r="1468" customFormat="false" ht="15" hidden="false" customHeight="false" outlineLevel="0" collapsed="false">
      <c r="A1468" s="1" t="n">
        <v>1467</v>
      </c>
      <c r="B1468" s="31" t="s">
        <v>2057</v>
      </c>
      <c r="C1468" s="1" t="s">
        <v>33</v>
      </c>
      <c r="D1468" s="1" t="s">
        <v>157</v>
      </c>
      <c r="E1468" s="1" t="s">
        <v>17</v>
      </c>
      <c r="F1468" s="1"/>
      <c r="G1468" s="1"/>
      <c r="H1468" s="1"/>
      <c r="I1468" s="1"/>
      <c r="J1468" s="1" t="n">
        <v>1662.1</v>
      </c>
      <c r="K1468" s="1" t="n">
        <v>1804.8</v>
      </c>
      <c r="L1468" s="33"/>
      <c r="M1468" s="1"/>
      <c r="N1468" s="1"/>
      <c r="O1468" s="1"/>
      <c r="P1468" s="1"/>
      <c r="Q1468" s="1"/>
      <c r="R1468" s="1"/>
      <c r="S1468" s="1"/>
      <c r="T1468" s="1"/>
      <c r="U1468" s="1"/>
      <c r="V1468" s="1" t="n">
        <v>1662.1</v>
      </c>
      <c r="W1468" s="1" t="n">
        <v>1804.8</v>
      </c>
    </row>
    <row r="1469" customFormat="false" ht="15" hidden="false" customHeight="false" outlineLevel="0" collapsed="false">
      <c r="A1469" s="1" t="n">
        <v>1468</v>
      </c>
      <c r="B1469" s="31" t="s">
        <v>2057</v>
      </c>
      <c r="C1469" s="1" t="s">
        <v>33</v>
      </c>
      <c r="D1469" s="1" t="s">
        <v>206</v>
      </c>
      <c r="E1469" s="1" t="s">
        <v>149</v>
      </c>
      <c r="F1469" s="1"/>
      <c r="G1469" s="1"/>
      <c r="H1469" s="1"/>
      <c r="I1469" s="1"/>
      <c r="J1469" s="1" t="n">
        <v>1456.1</v>
      </c>
      <c r="K1469" s="1" t="n">
        <v>1642.4</v>
      </c>
      <c r="L1469" s="33"/>
      <c r="M1469" s="1"/>
      <c r="N1469" s="1"/>
      <c r="O1469" s="1"/>
      <c r="P1469" s="1"/>
      <c r="Q1469" s="1"/>
      <c r="R1469" s="1"/>
      <c r="S1469" s="1"/>
      <c r="T1469" s="1"/>
      <c r="U1469" s="1"/>
      <c r="V1469" s="1" t="n">
        <v>1456.1</v>
      </c>
      <c r="W1469" s="1" t="n">
        <v>1642.4</v>
      </c>
    </row>
    <row r="1470" customFormat="false" ht="15" hidden="false" customHeight="false" outlineLevel="0" collapsed="false">
      <c r="A1470" s="1" t="n">
        <v>1469</v>
      </c>
      <c r="B1470" s="31" t="s">
        <v>2057</v>
      </c>
      <c r="C1470" s="1" t="s">
        <v>33</v>
      </c>
      <c r="D1470" s="1" t="s">
        <v>172</v>
      </c>
      <c r="E1470" s="1" t="s">
        <v>205</v>
      </c>
      <c r="F1470" s="1"/>
      <c r="G1470" s="1"/>
      <c r="H1470" s="1"/>
      <c r="I1470" s="1"/>
      <c r="J1470" s="1" t="n">
        <v>1687.2</v>
      </c>
      <c r="K1470" s="1" t="n">
        <v>1457.7</v>
      </c>
      <c r="L1470" s="33"/>
      <c r="M1470" s="1"/>
      <c r="N1470" s="1"/>
      <c r="O1470" s="1"/>
      <c r="P1470" s="1"/>
      <c r="Q1470" s="1"/>
      <c r="R1470" s="1"/>
      <c r="S1470" s="1"/>
      <c r="T1470" s="1"/>
      <c r="U1470" s="1"/>
      <c r="V1470" s="1" t="n">
        <v>1687.2</v>
      </c>
      <c r="W1470" s="1" t="n">
        <v>1457.7</v>
      </c>
    </row>
    <row r="1471" customFormat="false" ht="15" hidden="false" customHeight="false" outlineLevel="0" collapsed="false">
      <c r="A1471" s="1" t="n">
        <v>1470</v>
      </c>
      <c r="B1471" s="31" t="s">
        <v>2057</v>
      </c>
      <c r="C1471" s="1" t="s">
        <v>33</v>
      </c>
      <c r="D1471" s="1" t="s">
        <v>135</v>
      </c>
      <c r="E1471" s="1" t="s">
        <v>204</v>
      </c>
      <c r="F1471" s="1"/>
      <c r="G1471" s="1"/>
      <c r="H1471" s="1"/>
      <c r="I1471" s="1"/>
      <c r="J1471" s="1" t="n">
        <v>1708.2</v>
      </c>
      <c r="K1471" s="1" t="n">
        <v>1387.4</v>
      </c>
      <c r="L1471" s="33"/>
      <c r="M1471" s="1"/>
      <c r="N1471" s="1"/>
      <c r="O1471" s="1"/>
      <c r="P1471" s="1"/>
      <c r="Q1471" s="1"/>
      <c r="R1471" s="1"/>
      <c r="S1471" s="1"/>
      <c r="T1471" s="1"/>
      <c r="U1471" s="1"/>
      <c r="V1471" s="1" t="n">
        <v>1708.2</v>
      </c>
      <c r="W1471" s="1" t="n">
        <v>1387.4</v>
      </c>
    </row>
    <row r="1472" customFormat="false" ht="15" hidden="false" customHeight="false" outlineLevel="0" collapsed="false">
      <c r="A1472" s="1" t="n">
        <v>1471</v>
      </c>
      <c r="B1472" s="31" t="s">
        <v>2057</v>
      </c>
      <c r="C1472" s="1" t="s">
        <v>33</v>
      </c>
      <c r="D1472" s="1" t="s">
        <v>155</v>
      </c>
      <c r="E1472" s="1" t="s">
        <v>120</v>
      </c>
      <c r="F1472" s="1"/>
      <c r="G1472" s="1"/>
      <c r="H1472" s="1"/>
      <c r="I1472" s="1"/>
      <c r="J1472" s="1" t="n">
        <v>1625</v>
      </c>
      <c r="K1472" s="1" t="n">
        <v>1527.4</v>
      </c>
      <c r="L1472" s="33"/>
      <c r="M1472" s="1"/>
      <c r="N1472" s="1"/>
      <c r="O1472" s="1"/>
      <c r="P1472" s="1"/>
      <c r="Q1472" s="1"/>
      <c r="R1472" s="1"/>
      <c r="S1472" s="1"/>
      <c r="T1472" s="1"/>
      <c r="U1472" s="1"/>
      <c r="V1472" s="1" t="n">
        <v>1625</v>
      </c>
      <c r="W1472" s="1" t="n">
        <v>1527.4</v>
      </c>
    </row>
    <row r="1473" customFormat="false" ht="15" hidden="false" customHeight="false" outlineLevel="0" collapsed="false">
      <c r="A1473" s="1" t="n">
        <v>1472</v>
      </c>
      <c r="B1473" s="31" t="s">
        <v>2057</v>
      </c>
      <c r="C1473" s="1" t="s">
        <v>33</v>
      </c>
      <c r="D1473" s="1" t="s">
        <v>158</v>
      </c>
      <c r="E1473" s="1" t="s">
        <v>144</v>
      </c>
      <c r="F1473" s="1"/>
      <c r="G1473" s="1"/>
      <c r="H1473" s="1"/>
      <c r="I1473" s="1"/>
      <c r="J1473" s="1" t="n">
        <v>1581.6</v>
      </c>
      <c r="K1473" s="1" t="n">
        <v>1642</v>
      </c>
      <c r="L1473" s="33"/>
      <c r="M1473" s="1"/>
      <c r="N1473" s="1"/>
      <c r="O1473" s="1"/>
      <c r="P1473" s="1"/>
      <c r="Q1473" s="1"/>
      <c r="R1473" s="1"/>
      <c r="S1473" s="1"/>
      <c r="T1473" s="1"/>
      <c r="U1473" s="1"/>
      <c r="V1473" s="1" t="n">
        <v>1581.6</v>
      </c>
      <c r="W1473" s="1" t="n">
        <v>1642</v>
      </c>
    </row>
    <row r="1474" customFormat="false" ht="15" hidden="false" customHeight="false" outlineLevel="0" collapsed="false">
      <c r="A1474" s="1" t="n">
        <v>1473</v>
      </c>
      <c r="B1474" s="31" t="s">
        <v>2058</v>
      </c>
      <c r="C1474" s="1" t="s">
        <v>29</v>
      </c>
      <c r="D1474" s="1" t="s">
        <v>128</v>
      </c>
      <c r="E1474" s="1" t="s">
        <v>21</v>
      </c>
      <c r="F1474" s="1"/>
      <c r="G1474" s="1"/>
      <c r="H1474" s="1"/>
      <c r="I1474" s="1"/>
      <c r="J1474" s="1" t="n">
        <v>1623.4</v>
      </c>
      <c r="K1474" s="1" t="n">
        <v>1732.5</v>
      </c>
      <c r="L1474" s="33"/>
      <c r="M1474" s="1"/>
      <c r="N1474" s="1"/>
      <c r="O1474" s="1"/>
      <c r="P1474" s="1"/>
      <c r="Q1474" s="1"/>
      <c r="R1474" s="1"/>
      <c r="S1474" s="1"/>
      <c r="T1474" s="1"/>
      <c r="U1474" s="1"/>
      <c r="V1474" s="1" t="n">
        <v>1623.4</v>
      </c>
      <c r="W1474" s="1" t="n">
        <v>1732.5</v>
      </c>
    </row>
    <row r="1475" customFormat="false" ht="15" hidden="false" customHeight="false" outlineLevel="0" collapsed="false">
      <c r="A1475" s="1" t="n">
        <v>1474</v>
      </c>
      <c r="B1475" s="31" t="s">
        <v>2058</v>
      </c>
      <c r="C1475" s="1" t="s">
        <v>29</v>
      </c>
      <c r="D1475" s="1" t="s">
        <v>207</v>
      </c>
      <c r="E1475" s="1" t="s">
        <v>131</v>
      </c>
      <c r="F1475" s="1"/>
      <c r="G1475" s="1"/>
      <c r="H1475" s="1"/>
      <c r="I1475" s="1"/>
      <c r="J1475" s="1" t="n">
        <v>1461.1</v>
      </c>
      <c r="K1475" s="1" t="n">
        <v>1518.3</v>
      </c>
      <c r="L1475" s="33"/>
      <c r="M1475" s="1"/>
      <c r="N1475" s="1"/>
      <c r="O1475" s="1"/>
      <c r="P1475" s="1"/>
      <c r="Q1475" s="1"/>
      <c r="R1475" s="1"/>
      <c r="S1475" s="1"/>
      <c r="T1475" s="1"/>
      <c r="U1475" s="1"/>
      <c r="V1475" s="1" t="n">
        <v>1461.1</v>
      </c>
      <c r="W1475" s="1" t="n">
        <v>1518.3</v>
      </c>
    </row>
    <row r="1476" customFormat="false" ht="15" hidden="false" customHeight="false" outlineLevel="0" collapsed="false">
      <c r="A1476" s="1" t="n">
        <v>1475</v>
      </c>
      <c r="B1476" s="31" t="s">
        <v>2058</v>
      </c>
      <c r="C1476" s="1" t="s">
        <v>29</v>
      </c>
      <c r="D1476" s="1" t="s">
        <v>162</v>
      </c>
      <c r="E1476" s="1" t="s">
        <v>121</v>
      </c>
      <c r="F1476" s="1"/>
      <c r="G1476" s="1"/>
      <c r="H1476" s="1"/>
      <c r="I1476" s="1"/>
      <c r="J1476" s="1" t="n">
        <v>1676.6</v>
      </c>
      <c r="K1476" s="1" t="n">
        <v>1562.5</v>
      </c>
      <c r="L1476" s="33"/>
      <c r="M1476" s="1"/>
      <c r="N1476" s="1"/>
      <c r="O1476" s="1"/>
      <c r="P1476" s="1"/>
      <c r="Q1476" s="1"/>
      <c r="R1476" s="1"/>
      <c r="S1476" s="1"/>
      <c r="T1476" s="1"/>
      <c r="U1476" s="1"/>
      <c r="V1476" s="1" t="n">
        <v>1676.6</v>
      </c>
      <c r="W1476" s="1" t="n">
        <v>1562.5</v>
      </c>
    </row>
    <row r="1477" customFormat="false" ht="15" hidden="false" customHeight="false" outlineLevel="0" collapsed="false">
      <c r="A1477" s="1" t="n">
        <v>1476</v>
      </c>
      <c r="B1477" s="31" t="s">
        <v>2058</v>
      </c>
      <c r="C1477" s="1" t="s">
        <v>29</v>
      </c>
      <c r="D1477" s="1" t="s">
        <v>152</v>
      </c>
      <c r="E1477" s="1" t="s">
        <v>122</v>
      </c>
      <c r="F1477" s="1"/>
      <c r="G1477" s="1"/>
      <c r="H1477" s="1"/>
      <c r="I1477" s="1"/>
      <c r="J1477" s="1" t="n">
        <v>1600.3</v>
      </c>
      <c r="K1477" s="1" t="n">
        <v>1580.7</v>
      </c>
      <c r="L1477" s="33"/>
      <c r="M1477" s="1"/>
      <c r="N1477" s="1"/>
      <c r="O1477" s="1"/>
      <c r="P1477" s="1"/>
      <c r="Q1477" s="1"/>
      <c r="R1477" s="1"/>
      <c r="S1477" s="1"/>
      <c r="T1477" s="1"/>
      <c r="U1477" s="1"/>
      <c r="V1477" s="1" t="n">
        <v>1600.3</v>
      </c>
      <c r="W1477" s="1" t="n">
        <v>1580.7</v>
      </c>
    </row>
    <row r="1478" customFormat="false" ht="15" hidden="false" customHeight="false" outlineLevel="0" collapsed="false">
      <c r="A1478" s="1" t="n">
        <v>1477</v>
      </c>
      <c r="B1478" s="31" t="s">
        <v>2058</v>
      </c>
      <c r="C1478" s="1" t="s">
        <v>29</v>
      </c>
      <c r="D1478" s="1" t="s">
        <v>180</v>
      </c>
      <c r="E1478" s="1" t="s">
        <v>129</v>
      </c>
      <c r="F1478" s="1"/>
      <c r="G1478" s="1"/>
      <c r="H1478" s="1"/>
      <c r="I1478" s="1"/>
      <c r="J1478" s="1" t="n">
        <v>1594.7</v>
      </c>
      <c r="K1478" s="1" t="n">
        <v>1663.3</v>
      </c>
      <c r="L1478" s="33"/>
      <c r="M1478" s="1"/>
      <c r="N1478" s="1"/>
      <c r="O1478" s="1"/>
      <c r="P1478" s="1"/>
      <c r="Q1478" s="1"/>
      <c r="R1478" s="1"/>
      <c r="S1478" s="1"/>
      <c r="T1478" s="1"/>
      <c r="U1478" s="1"/>
      <c r="V1478" s="1" t="n">
        <v>1594.7</v>
      </c>
      <c r="W1478" s="1" t="n">
        <v>1663.3</v>
      </c>
    </row>
    <row r="1479" customFormat="false" ht="15" hidden="false" customHeight="false" outlineLevel="0" collapsed="false">
      <c r="A1479" s="1" t="n">
        <v>1478</v>
      </c>
      <c r="B1479" s="31" t="s">
        <v>2058</v>
      </c>
      <c r="C1479" s="1" t="s">
        <v>29</v>
      </c>
      <c r="D1479" s="1" t="s">
        <v>132</v>
      </c>
      <c r="E1479" s="1" t="s">
        <v>127</v>
      </c>
      <c r="F1479" s="1"/>
      <c r="G1479" s="1"/>
      <c r="H1479" s="1"/>
      <c r="I1479" s="1"/>
      <c r="J1479" s="1" t="n">
        <v>1647.5</v>
      </c>
      <c r="K1479" s="1" t="n">
        <v>1653.9</v>
      </c>
      <c r="L1479" s="33"/>
      <c r="M1479" s="1"/>
      <c r="N1479" s="1"/>
      <c r="O1479" s="1"/>
      <c r="P1479" s="1"/>
      <c r="Q1479" s="1"/>
      <c r="R1479" s="1"/>
      <c r="S1479" s="1"/>
      <c r="T1479" s="1"/>
      <c r="U1479" s="1"/>
      <c r="V1479" s="1" t="n">
        <v>1647.5</v>
      </c>
      <c r="W1479" s="1" t="n">
        <v>1653.9</v>
      </c>
    </row>
    <row r="1480" customFormat="false" ht="15" hidden="false" customHeight="false" outlineLevel="0" collapsed="false">
      <c r="A1480" s="1" t="n">
        <v>1479</v>
      </c>
      <c r="B1480" s="31" t="s">
        <v>2058</v>
      </c>
      <c r="C1480" s="1" t="s">
        <v>29</v>
      </c>
      <c r="D1480" s="1" t="s">
        <v>126</v>
      </c>
      <c r="E1480" s="1" t="s">
        <v>201</v>
      </c>
      <c r="F1480" s="1"/>
      <c r="G1480" s="1"/>
      <c r="H1480" s="1"/>
      <c r="I1480" s="1"/>
      <c r="J1480" s="1" t="n">
        <v>1566.6</v>
      </c>
      <c r="K1480" s="1" t="n">
        <v>1410.7</v>
      </c>
      <c r="L1480" s="33"/>
      <c r="M1480" s="1"/>
      <c r="N1480" s="1"/>
      <c r="O1480" s="1"/>
      <c r="P1480" s="1"/>
      <c r="Q1480" s="1"/>
      <c r="R1480" s="1"/>
      <c r="S1480" s="1"/>
      <c r="T1480" s="1"/>
      <c r="U1480" s="1"/>
      <c r="V1480" s="1" t="n">
        <v>1566.6</v>
      </c>
      <c r="W1480" s="1" t="n">
        <v>1410.7</v>
      </c>
    </row>
    <row r="1481" customFormat="false" ht="15" hidden="false" customHeight="false" outlineLevel="0" collapsed="false">
      <c r="A1481" s="1" t="n">
        <v>1480</v>
      </c>
      <c r="B1481" s="31" t="s">
        <v>2058</v>
      </c>
      <c r="C1481" s="1" t="s">
        <v>29</v>
      </c>
      <c r="D1481" s="1" t="s">
        <v>23</v>
      </c>
      <c r="E1481" s="1" t="s">
        <v>130</v>
      </c>
      <c r="F1481" s="1"/>
      <c r="G1481" s="1"/>
      <c r="H1481" s="1"/>
      <c r="I1481" s="1"/>
      <c r="J1481" s="1" t="n">
        <v>1722.1</v>
      </c>
      <c r="K1481" s="1" t="n">
        <v>1746.3</v>
      </c>
      <c r="L1481" s="33"/>
      <c r="M1481" s="1"/>
      <c r="N1481" s="1"/>
      <c r="O1481" s="1"/>
      <c r="P1481" s="1"/>
      <c r="Q1481" s="1"/>
      <c r="R1481" s="1"/>
      <c r="S1481" s="1"/>
      <c r="T1481" s="1"/>
      <c r="U1481" s="1"/>
      <c r="V1481" s="1" t="n">
        <v>1722.1</v>
      </c>
      <c r="W1481" s="1" t="n">
        <v>1746.3</v>
      </c>
    </row>
    <row r="1482" customFormat="false" ht="15" hidden="false" customHeight="false" outlineLevel="0" collapsed="false">
      <c r="A1482" s="1" t="n">
        <v>1481</v>
      </c>
      <c r="B1482" s="31" t="s">
        <v>2058</v>
      </c>
      <c r="C1482" s="1" t="s">
        <v>29</v>
      </c>
      <c r="D1482" s="1" t="s">
        <v>153</v>
      </c>
      <c r="E1482" s="1" t="s">
        <v>137</v>
      </c>
      <c r="F1482" s="1"/>
      <c r="G1482" s="1"/>
      <c r="H1482" s="1"/>
      <c r="I1482" s="1"/>
      <c r="J1482" s="1" t="n">
        <v>1686.3</v>
      </c>
      <c r="K1482" s="1" t="n">
        <v>1529.1</v>
      </c>
      <c r="L1482" s="33"/>
      <c r="M1482" s="1"/>
      <c r="N1482" s="1"/>
      <c r="O1482" s="1"/>
      <c r="P1482" s="1"/>
      <c r="Q1482" s="1"/>
      <c r="R1482" s="1"/>
      <c r="S1482" s="1"/>
      <c r="T1482" s="1"/>
      <c r="U1482" s="1"/>
      <c r="V1482" s="1" t="n">
        <v>1686.3</v>
      </c>
      <c r="W1482" s="1" t="n">
        <v>1529.1</v>
      </c>
    </row>
    <row r="1483" customFormat="false" ht="15" hidden="false" customHeight="false" outlineLevel="0" collapsed="false">
      <c r="A1483" s="1" t="n">
        <v>1482</v>
      </c>
      <c r="B1483" s="31" t="s">
        <v>2058</v>
      </c>
      <c r="C1483" s="1" t="s">
        <v>29</v>
      </c>
      <c r="D1483" s="1" t="s">
        <v>138</v>
      </c>
      <c r="E1483" s="1" t="s">
        <v>202</v>
      </c>
      <c r="F1483" s="1"/>
      <c r="G1483" s="1"/>
      <c r="H1483" s="1"/>
      <c r="I1483" s="1"/>
      <c r="J1483" s="1" t="n">
        <v>1645.6</v>
      </c>
      <c r="K1483" s="1" t="n">
        <v>1482.9</v>
      </c>
      <c r="L1483" s="33"/>
      <c r="M1483" s="1"/>
      <c r="N1483" s="1"/>
      <c r="O1483" s="1"/>
      <c r="P1483" s="1"/>
      <c r="Q1483" s="1"/>
      <c r="R1483" s="1"/>
      <c r="S1483" s="1"/>
      <c r="T1483" s="1"/>
      <c r="U1483" s="1"/>
      <c r="V1483" s="1" t="n">
        <v>1645.6</v>
      </c>
      <c r="W1483" s="1" t="n">
        <v>1482.9</v>
      </c>
    </row>
    <row r="1484" customFormat="false" ht="15" hidden="false" customHeight="false" outlineLevel="0" collapsed="false">
      <c r="A1484" s="1" t="n">
        <v>1483</v>
      </c>
      <c r="B1484" s="31" t="s">
        <v>2059</v>
      </c>
      <c r="C1484" s="1" t="s">
        <v>32</v>
      </c>
      <c r="D1484" s="1" t="s">
        <v>198</v>
      </c>
      <c r="E1484" s="1" t="s">
        <v>211</v>
      </c>
      <c r="F1484" s="1"/>
      <c r="G1484" s="1"/>
      <c r="H1484" s="1"/>
      <c r="I1484" s="1"/>
      <c r="J1484" s="1" t="n">
        <v>1515.2</v>
      </c>
      <c r="K1484" s="1" t="n">
        <v>1489</v>
      </c>
      <c r="L1484" s="33"/>
      <c r="M1484" s="1"/>
      <c r="N1484" s="1"/>
      <c r="O1484" s="1"/>
      <c r="P1484" s="1"/>
      <c r="Q1484" s="1"/>
      <c r="R1484" s="1"/>
      <c r="S1484" s="1"/>
      <c r="T1484" s="1"/>
      <c r="U1484" s="1"/>
      <c r="V1484" s="1" t="n">
        <v>1515.2</v>
      </c>
      <c r="W1484" s="1" t="n">
        <v>1489</v>
      </c>
    </row>
    <row r="1485" customFormat="false" ht="15" hidden="false" customHeight="false" outlineLevel="0" collapsed="false">
      <c r="A1485" s="1" t="n">
        <v>1484</v>
      </c>
      <c r="B1485" s="31" t="s">
        <v>2059</v>
      </c>
      <c r="C1485" s="1" t="s">
        <v>32</v>
      </c>
      <c r="D1485" s="1" t="s">
        <v>184</v>
      </c>
      <c r="E1485" s="1" t="s">
        <v>191</v>
      </c>
      <c r="F1485" s="1"/>
      <c r="G1485" s="1"/>
      <c r="H1485" s="1"/>
      <c r="I1485" s="1"/>
      <c r="J1485" s="1" t="n">
        <v>1696</v>
      </c>
      <c r="K1485" s="1" t="n">
        <v>1541</v>
      </c>
      <c r="L1485" s="33"/>
      <c r="M1485" s="1"/>
      <c r="N1485" s="1"/>
      <c r="O1485" s="1"/>
      <c r="P1485" s="1"/>
      <c r="Q1485" s="1"/>
      <c r="R1485" s="1"/>
      <c r="S1485" s="1"/>
      <c r="T1485" s="1"/>
      <c r="U1485" s="1"/>
      <c r="V1485" s="1" t="n">
        <v>1696</v>
      </c>
      <c r="W1485" s="1" t="n">
        <v>1541</v>
      </c>
    </row>
    <row r="1486" customFormat="false" ht="15" hidden="false" customHeight="false" outlineLevel="0" collapsed="false">
      <c r="A1486" s="1" t="n">
        <v>1485</v>
      </c>
      <c r="B1486" s="31" t="s">
        <v>2059</v>
      </c>
      <c r="C1486" s="1" t="s">
        <v>32</v>
      </c>
      <c r="D1486" s="1" t="s">
        <v>193</v>
      </c>
      <c r="E1486" s="1" t="s">
        <v>195</v>
      </c>
      <c r="F1486" s="1"/>
      <c r="G1486" s="1"/>
      <c r="H1486" s="1"/>
      <c r="I1486" s="1"/>
      <c r="J1486" s="1" t="n">
        <v>1529.4</v>
      </c>
      <c r="K1486" s="1" t="n">
        <v>1732.7</v>
      </c>
      <c r="L1486" s="33"/>
      <c r="M1486" s="1"/>
      <c r="N1486" s="1"/>
      <c r="O1486" s="1"/>
      <c r="P1486" s="1"/>
      <c r="Q1486" s="1"/>
      <c r="R1486" s="1"/>
      <c r="S1486" s="1"/>
      <c r="T1486" s="1"/>
      <c r="U1486" s="1"/>
      <c r="V1486" s="1" t="n">
        <v>1529.4</v>
      </c>
      <c r="W1486" s="1" t="n">
        <v>1732.7</v>
      </c>
    </row>
    <row r="1487" customFormat="false" ht="15" hidden="false" customHeight="false" outlineLevel="0" collapsed="false">
      <c r="A1487" s="1" t="n">
        <v>1486</v>
      </c>
      <c r="B1487" s="31" t="s">
        <v>2059</v>
      </c>
      <c r="C1487" s="1" t="s">
        <v>32</v>
      </c>
      <c r="D1487" s="1" t="s">
        <v>192</v>
      </c>
      <c r="E1487" s="1" t="s">
        <v>212</v>
      </c>
      <c r="F1487" s="1"/>
      <c r="G1487" s="1"/>
      <c r="H1487" s="1"/>
      <c r="I1487" s="1"/>
      <c r="J1487" s="1" t="n">
        <v>1620.9</v>
      </c>
      <c r="K1487" s="1" t="n">
        <v>1416.3</v>
      </c>
      <c r="L1487" s="33"/>
      <c r="M1487" s="1"/>
      <c r="N1487" s="1"/>
      <c r="O1487" s="1"/>
      <c r="P1487" s="1"/>
      <c r="Q1487" s="1"/>
      <c r="R1487" s="1"/>
      <c r="S1487" s="1"/>
      <c r="T1487" s="1"/>
      <c r="U1487" s="1"/>
      <c r="V1487" s="1" t="n">
        <v>1620.9</v>
      </c>
      <c r="W1487" s="1" t="n">
        <v>1416.3</v>
      </c>
    </row>
    <row r="1488" customFormat="false" ht="15" hidden="false" customHeight="false" outlineLevel="0" collapsed="false">
      <c r="A1488" s="1" t="n">
        <v>1487</v>
      </c>
      <c r="B1488" s="31" t="s">
        <v>2059</v>
      </c>
      <c r="C1488" s="1" t="s">
        <v>32</v>
      </c>
      <c r="D1488" s="1" t="s">
        <v>189</v>
      </c>
      <c r="E1488" s="1" t="s">
        <v>199</v>
      </c>
      <c r="F1488" s="1"/>
      <c r="G1488" s="1"/>
      <c r="H1488" s="1"/>
      <c r="I1488" s="1"/>
      <c r="J1488" s="1" t="n">
        <v>1614</v>
      </c>
      <c r="K1488" s="1" t="n">
        <v>1487.5</v>
      </c>
      <c r="L1488" s="33"/>
      <c r="M1488" s="1"/>
      <c r="N1488" s="1"/>
      <c r="O1488" s="1"/>
      <c r="P1488" s="1"/>
      <c r="Q1488" s="1"/>
      <c r="R1488" s="1"/>
      <c r="S1488" s="1"/>
      <c r="T1488" s="1"/>
      <c r="U1488" s="1"/>
      <c r="V1488" s="1" t="n">
        <v>1614</v>
      </c>
      <c r="W1488" s="1" t="n">
        <v>1487.5</v>
      </c>
    </row>
    <row r="1489" customFormat="false" ht="15" hidden="false" customHeight="false" outlineLevel="0" collapsed="false">
      <c r="A1489" s="1" t="n">
        <v>1488</v>
      </c>
      <c r="B1489" s="31" t="s">
        <v>2059</v>
      </c>
      <c r="C1489" s="1" t="s">
        <v>32</v>
      </c>
      <c r="D1489" s="1" t="s">
        <v>15</v>
      </c>
      <c r="E1489" s="1" t="s">
        <v>190</v>
      </c>
      <c r="F1489" s="1"/>
      <c r="G1489" s="1"/>
      <c r="H1489" s="1"/>
      <c r="I1489" s="1"/>
      <c r="J1489" s="1" t="n">
        <v>1873.2</v>
      </c>
      <c r="K1489" s="1" t="n">
        <v>1611.9</v>
      </c>
      <c r="L1489" s="33"/>
      <c r="M1489" s="1"/>
      <c r="N1489" s="1"/>
      <c r="O1489" s="1"/>
      <c r="P1489" s="1"/>
      <c r="Q1489" s="1"/>
      <c r="R1489" s="1"/>
      <c r="S1489" s="1"/>
      <c r="T1489" s="1"/>
      <c r="U1489" s="1"/>
      <c r="V1489" s="1" t="n">
        <v>1873.2</v>
      </c>
      <c r="W1489" s="1" t="n">
        <v>1611.9</v>
      </c>
    </row>
    <row r="1490" customFormat="false" ht="15" hidden="false" customHeight="false" outlineLevel="0" collapsed="false">
      <c r="A1490" s="1" t="n">
        <v>1489</v>
      </c>
      <c r="B1490" s="31" t="s">
        <v>2059</v>
      </c>
      <c r="C1490" s="1" t="s">
        <v>32</v>
      </c>
      <c r="D1490" s="1" t="s">
        <v>196</v>
      </c>
      <c r="E1490" s="1" t="s">
        <v>185</v>
      </c>
      <c r="F1490" s="1"/>
      <c r="G1490" s="1"/>
      <c r="H1490" s="1"/>
      <c r="I1490" s="1"/>
      <c r="J1490" s="1" t="n">
        <v>1656.4</v>
      </c>
      <c r="K1490" s="1" t="n">
        <v>1629</v>
      </c>
      <c r="L1490" s="33"/>
      <c r="M1490" s="1"/>
      <c r="N1490" s="1"/>
      <c r="O1490" s="1"/>
      <c r="P1490" s="1"/>
      <c r="Q1490" s="1"/>
      <c r="R1490" s="1"/>
      <c r="S1490" s="1"/>
      <c r="T1490" s="1"/>
      <c r="U1490" s="1"/>
      <c r="V1490" s="1" t="n">
        <v>1656.4</v>
      </c>
      <c r="W1490" s="1" t="n">
        <v>1629</v>
      </c>
    </row>
    <row r="1491" customFormat="false" ht="15" hidden="false" customHeight="false" outlineLevel="0" collapsed="false">
      <c r="A1491" s="1" t="n">
        <v>1490</v>
      </c>
      <c r="B1491" s="31" t="s">
        <v>2059</v>
      </c>
      <c r="C1491" s="1" t="s">
        <v>32</v>
      </c>
      <c r="D1491" s="1" t="s">
        <v>183</v>
      </c>
      <c r="E1491" s="1" t="s">
        <v>187</v>
      </c>
      <c r="F1491" s="1"/>
      <c r="G1491" s="1"/>
      <c r="H1491" s="1"/>
      <c r="I1491" s="1"/>
      <c r="J1491" s="1" t="n">
        <v>1513.1</v>
      </c>
      <c r="K1491" s="1" t="n">
        <v>1591.1</v>
      </c>
      <c r="L1491" s="33"/>
      <c r="M1491" s="1"/>
      <c r="N1491" s="1"/>
      <c r="O1491" s="1"/>
      <c r="P1491" s="1"/>
      <c r="Q1491" s="1"/>
      <c r="R1491" s="1"/>
      <c r="S1491" s="1"/>
      <c r="T1491" s="1"/>
      <c r="U1491" s="1"/>
      <c r="V1491" s="1" t="n">
        <v>1513.1</v>
      </c>
      <c r="W1491" s="1" t="n">
        <v>1591.1</v>
      </c>
    </row>
    <row r="1492" customFormat="false" ht="15" hidden="false" customHeight="false" outlineLevel="0" collapsed="false">
      <c r="A1492" s="1" t="n">
        <v>1491</v>
      </c>
      <c r="B1492" s="31" t="s">
        <v>2059</v>
      </c>
      <c r="C1492" s="1" t="s">
        <v>32</v>
      </c>
      <c r="D1492" s="1" t="s">
        <v>188</v>
      </c>
      <c r="E1492" s="1" t="s">
        <v>197</v>
      </c>
      <c r="F1492" s="1"/>
      <c r="G1492" s="1"/>
      <c r="H1492" s="1"/>
      <c r="I1492" s="1"/>
      <c r="J1492" s="1" t="n">
        <v>1549.2</v>
      </c>
      <c r="K1492" s="1" t="n">
        <v>1535.5</v>
      </c>
      <c r="L1492" s="33"/>
      <c r="M1492" s="1"/>
      <c r="N1492" s="1"/>
      <c r="O1492" s="1"/>
      <c r="P1492" s="1"/>
      <c r="Q1492" s="1"/>
      <c r="R1492" s="1"/>
      <c r="S1492" s="1"/>
      <c r="T1492" s="1"/>
      <c r="U1492" s="1"/>
      <c r="V1492" s="1" t="n">
        <v>1549.2</v>
      </c>
      <c r="W1492" s="1" t="n">
        <v>1535.5</v>
      </c>
    </row>
    <row r="1493" customFormat="false" ht="15" hidden="false" customHeight="false" outlineLevel="0" collapsed="false">
      <c r="A1493" s="1" t="n">
        <v>1492</v>
      </c>
      <c r="B1493" s="31" t="s">
        <v>2060</v>
      </c>
      <c r="C1493" s="1" t="s">
        <v>33</v>
      </c>
      <c r="D1493" s="1" t="s">
        <v>156</v>
      </c>
      <c r="E1493" s="1" t="s">
        <v>120</v>
      </c>
      <c r="F1493" s="1"/>
      <c r="G1493" s="1"/>
      <c r="H1493" s="1"/>
      <c r="I1493" s="1"/>
      <c r="J1493" s="1" t="n">
        <v>1506.9</v>
      </c>
      <c r="K1493" s="1" t="n">
        <v>1527.4</v>
      </c>
      <c r="L1493" s="33"/>
      <c r="M1493" s="1"/>
      <c r="N1493" s="1"/>
      <c r="O1493" s="1"/>
      <c r="P1493" s="1"/>
      <c r="Q1493" s="1"/>
      <c r="R1493" s="1"/>
      <c r="S1493" s="1"/>
      <c r="T1493" s="1"/>
      <c r="U1493" s="1"/>
      <c r="V1493" s="1" t="n">
        <v>1506.9</v>
      </c>
      <c r="W1493" s="1" t="n">
        <v>1527.4</v>
      </c>
    </row>
    <row r="1494" customFormat="false" ht="15" hidden="false" customHeight="false" outlineLevel="0" collapsed="false">
      <c r="A1494" s="1" t="n">
        <v>1493</v>
      </c>
      <c r="B1494" s="31" t="s">
        <v>2060</v>
      </c>
      <c r="C1494" s="1" t="s">
        <v>31</v>
      </c>
      <c r="D1494" s="1" t="s">
        <v>177</v>
      </c>
      <c r="E1494" s="1" t="s">
        <v>164</v>
      </c>
      <c r="F1494" s="1"/>
      <c r="G1494" s="1"/>
      <c r="H1494" s="1"/>
      <c r="I1494" s="1"/>
      <c r="J1494" s="1" t="n">
        <v>1695</v>
      </c>
      <c r="K1494" s="1" t="n">
        <v>1618.5</v>
      </c>
      <c r="L1494" s="33"/>
      <c r="M1494" s="1"/>
      <c r="N1494" s="1"/>
      <c r="O1494" s="1"/>
      <c r="P1494" s="1"/>
      <c r="Q1494" s="1"/>
      <c r="R1494" s="1"/>
      <c r="S1494" s="1"/>
      <c r="T1494" s="1"/>
      <c r="U1494" s="1"/>
      <c r="V1494" s="1" t="n">
        <v>1695</v>
      </c>
      <c r="W1494" s="1" t="n">
        <v>1618.5</v>
      </c>
    </row>
    <row r="1495" customFormat="false" ht="15" hidden="false" customHeight="false" outlineLevel="0" collapsed="false">
      <c r="A1495" s="1" t="n">
        <v>1494</v>
      </c>
      <c r="B1495" s="31" t="s">
        <v>2060</v>
      </c>
      <c r="C1495" s="1" t="s">
        <v>31</v>
      </c>
      <c r="D1495" s="1" t="s">
        <v>163</v>
      </c>
      <c r="E1495" s="1" t="s">
        <v>145</v>
      </c>
      <c r="F1495" s="1"/>
      <c r="G1495" s="1"/>
      <c r="H1495" s="1"/>
      <c r="I1495" s="1"/>
      <c r="J1495" s="1" t="n">
        <v>1477.1</v>
      </c>
      <c r="K1495" s="1" t="n">
        <v>1691.6</v>
      </c>
      <c r="L1495" s="33"/>
      <c r="M1495" s="1"/>
      <c r="N1495" s="1"/>
      <c r="O1495" s="1"/>
      <c r="P1495" s="1"/>
      <c r="Q1495" s="1"/>
      <c r="R1495" s="1"/>
      <c r="S1495" s="1"/>
      <c r="T1495" s="1"/>
      <c r="U1495" s="1"/>
      <c r="V1495" s="1" t="n">
        <v>1477.1</v>
      </c>
      <c r="W1495" s="1" t="n">
        <v>1691.6</v>
      </c>
    </row>
    <row r="1496" customFormat="false" ht="15" hidden="false" customHeight="false" outlineLevel="0" collapsed="false">
      <c r="A1496" s="1" t="n">
        <v>1495</v>
      </c>
      <c r="B1496" s="31" t="s">
        <v>2060</v>
      </c>
      <c r="C1496" s="1" t="s">
        <v>31</v>
      </c>
      <c r="D1496" s="1" t="s">
        <v>165</v>
      </c>
      <c r="E1496" s="1" t="s">
        <v>139</v>
      </c>
      <c r="F1496" s="1"/>
      <c r="G1496" s="1"/>
      <c r="H1496" s="1"/>
      <c r="I1496" s="1"/>
      <c r="J1496" s="1" t="n">
        <v>1515.1</v>
      </c>
      <c r="K1496" s="1" t="n">
        <v>1514.3</v>
      </c>
      <c r="L1496" s="33"/>
      <c r="M1496" s="1"/>
      <c r="N1496" s="1"/>
      <c r="O1496" s="1"/>
      <c r="P1496" s="1"/>
      <c r="Q1496" s="1"/>
      <c r="R1496" s="1"/>
      <c r="S1496" s="1"/>
      <c r="T1496" s="1"/>
      <c r="U1496" s="1"/>
      <c r="V1496" s="1" t="n">
        <v>1515.1</v>
      </c>
      <c r="W1496" s="1" t="n">
        <v>1514.3</v>
      </c>
    </row>
    <row r="1497" customFormat="false" ht="15" hidden="false" customHeight="false" outlineLevel="0" collapsed="false">
      <c r="A1497" s="1" t="n">
        <v>1496</v>
      </c>
      <c r="B1497" s="31" t="s">
        <v>2060</v>
      </c>
      <c r="C1497" s="1" t="s">
        <v>33</v>
      </c>
      <c r="D1497" s="1" t="s">
        <v>149</v>
      </c>
      <c r="E1497" s="1" t="s">
        <v>154</v>
      </c>
      <c r="F1497" s="1"/>
      <c r="G1497" s="1"/>
      <c r="H1497" s="1"/>
      <c r="I1497" s="1"/>
      <c r="J1497" s="1" t="n">
        <v>1642.4</v>
      </c>
      <c r="K1497" s="1" t="n">
        <v>1562.2</v>
      </c>
      <c r="L1497" s="33"/>
      <c r="M1497" s="1"/>
      <c r="N1497" s="1"/>
      <c r="O1497" s="1"/>
      <c r="P1497" s="1"/>
      <c r="Q1497" s="1"/>
      <c r="R1497" s="1"/>
      <c r="S1497" s="1"/>
      <c r="T1497" s="1"/>
      <c r="U1497" s="1"/>
      <c r="V1497" s="1" t="n">
        <v>1642.4</v>
      </c>
      <c r="W1497" s="1" t="n">
        <v>1562.2</v>
      </c>
    </row>
    <row r="1498" customFormat="false" ht="15" hidden="false" customHeight="false" outlineLevel="0" collapsed="false">
      <c r="A1498" s="1" t="n">
        <v>1497</v>
      </c>
      <c r="B1498" s="31" t="s">
        <v>2060</v>
      </c>
      <c r="C1498" s="1" t="s">
        <v>31</v>
      </c>
      <c r="D1498" s="1" t="s">
        <v>20</v>
      </c>
      <c r="E1498" s="1" t="s">
        <v>24</v>
      </c>
      <c r="F1498" s="1"/>
      <c r="G1498" s="1"/>
      <c r="H1498" s="1"/>
      <c r="I1498" s="1"/>
      <c r="J1498" s="1" t="n">
        <v>1733.7</v>
      </c>
      <c r="K1498" s="1" t="n">
        <v>1719.1</v>
      </c>
      <c r="L1498" s="33"/>
      <c r="M1498" s="1"/>
      <c r="N1498" s="1"/>
      <c r="O1498" s="1"/>
      <c r="P1498" s="1"/>
      <c r="Q1498" s="1"/>
      <c r="R1498" s="1"/>
      <c r="S1498" s="1"/>
      <c r="T1498" s="1"/>
      <c r="U1498" s="1"/>
      <c r="V1498" s="1" t="n">
        <v>1733.7</v>
      </c>
      <c r="W1498" s="1" t="n">
        <v>1719.1</v>
      </c>
    </row>
    <row r="1499" customFormat="false" ht="15" hidden="false" customHeight="false" outlineLevel="0" collapsed="false">
      <c r="A1499" s="1" t="n">
        <v>1498</v>
      </c>
      <c r="B1499" s="31" t="s">
        <v>2060</v>
      </c>
      <c r="C1499" s="1" t="s">
        <v>31</v>
      </c>
      <c r="D1499" s="1" t="s">
        <v>213</v>
      </c>
      <c r="E1499" s="1" t="s">
        <v>136</v>
      </c>
      <c r="F1499" s="1"/>
      <c r="G1499" s="1"/>
      <c r="H1499" s="1"/>
      <c r="I1499" s="1"/>
      <c r="J1499" s="1" t="n">
        <v>1404</v>
      </c>
      <c r="K1499" s="1" t="n">
        <v>1522.3</v>
      </c>
      <c r="L1499" s="33"/>
      <c r="M1499" s="1"/>
      <c r="N1499" s="1"/>
      <c r="O1499" s="1"/>
      <c r="P1499" s="1"/>
      <c r="Q1499" s="1"/>
      <c r="R1499" s="1"/>
      <c r="S1499" s="1"/>
      <c r="T1499" s="1"/>
      <c r="U1499" s="1"/>
      <c r="V1499" s="1" t="n">
        <v>1404</v>
      </c>
      <c r="W1499" s="1" t="n">
        <v>1522.3</v>
      </c>
    </row>
    <row r="1500" customFormat="false" ht="15" hidden="false" customHeight="false" outlineLevel="0" collapsed="false">
      <c r="A1500" s="1" t="n">
        <v>1499</v>
      </c>
      <c r="B1500" s="31" t="s">
        <v>2060</v>
      </c>
      <c r="C1500" s="1" t="s">
        <v>31</v>
      </c>
      <c r="D1500" s="1" t="s">
        <v>22</v>
      </c>
      <c r="E1500" s="1" t="s">
        <v>169</v>
      </c>
      <c r="F1500" s="1"/>
      <c r="G1500" s="1"/>
      <c r="H1500" s="1"/>
      <c r="I1500" s="1"/>
      <c r="J1500" s="1" t="n">
        <v>1733.4</v>
      </c>
      <c r="K1500" s="1" t="n">
        <v>1625.4</v>
      </c>
      <c r="L1500" s="33"/>
      <c r="M1500" s="1"/>
      <c r="N1500" s="1"/>
      <c r="O1500" s="1"/>
      <c r="P1500" s="1"/>
      <c r="Q1500" s="1"/>
      <c r="R1500" s="1"/>
      <c r="S1500" s="1"/>
      <c r="T1500" s="1"/>
      <c r="U1500" s="1"/>
      <c r="V1500" s="1" t="n">
        <v>1733.4</v>
      </c>
      <c r="W1500" s="1" t="n">
        <v>1625.4</v>
      </c>
    </row>
    <row r="1501" customFormat="false" ht="15" hidden="false" customHeight="false" outlineLevel="0" collapsed="false">
      <c r="A1501" s="1" t="n">
        <v>1500</v>
      </c>
      <c r="B1501" s="31" t="s">
        <v>2060</v>
      </c>
      <c r="C1501" s="1" t="s">
        <v>31</v>
      </c>
      <c r="D1501" s="1" t="s">
        <v>174</v>
      </c>
      <c r="E1501" s="1" t="s">
        <v>140</v>
      </c>
      <c r="F1501" s="1"/>
      <c r="G1501" s="1"/>
      <c r="H1501" s="1"/>
      <c r="I1501" s="1"/>
      <c r="J1501" s="1" t="n">
        <v>1501.9</v>
      </c>
      <c r="K1501" s="1" t="n">
        <v>1598.2</v>
      </c>
      <c r="L1501" s="33"/>
      <c r="M1501" s="1"/>
      <c r="N1501" s="1"/>
      <c r="O1501" s="1"/>
      <c r="P1501" s="1"/>
      <c r="Q1501" s="1"/>
      <c r="R1501" s="1"/>
      <c r="S1501" s="1"/>
      <c r="T1501" s="1"/>
      <c r="U1501" s="1"/>
      <c r="V1501" s="1" t="n">
        <v>1501.9</v>
      </c>
      <c r="W1501" s="1" t="n">
        <v>1598.2</v>
      </c>
    </row>
    <row r="1502" customFormat="false" ht="15" hidden="false" customHeight="false" outlineLevel="0" collapsed="false">
      <c r="A1502" s="1" t="n">
        <v>1501</v>
      </c>
      <c r="B1502" s="31" t="s">
        <v>2060</v>
      </c>
      <c r="C1502" s="1" t="s">
        <v>31</v>
      </c>
      <c r="D1502" s="1" t="s">
        <v>210</v>
      </c>
      <c r="E1502" s="1" t="s">
        <v>146</v>
      </c>
      <c r="F1502" s="1"/>
      <c r="G1502" s="1"/>
      <c r="H1502" s="1"/>
      <c r="I1502" s="1"/>
      <c r="J1502" s="1" t="n">
        <v>1452.9</v>
      </c>
      <c r="K1502" s="1" t="n">
        <v>1548.6</v>
      </c>
      <c r="L1502" s="33"/>
      <c r="M1502" s="1"/>
      <c r="N1502" s="1"/>
      <c r="O1502" s="1"/>
      <c r="P1502" s="1"/>
      <c r="Q1502" s="1"/>
      <c r="R1502" s="1"/>
      <c r="S1502" s="1"/>
      <c r="T1502" s="1"/>
      <c r="U1502" s="1"/>
      <c r="V1502" s="1" t="n">
        <v>1452.9</v>
      </c>
      <c r="W1502" s="1" t="n">
        <v>1548.6</v>
      </c>
    </row>
    <row r="1503" customFormat="false" ht="15" hidden="false" customHeight="false" outlineLevel="0" collapsed="false">
      <c r="A1503" s="1" t="n">
        <v>1502</v>
      </c>
      <c r="B1503" s="31" t="s">
        <v>2060</v>
      </c>
      <c r="C1503" s="1" t="s">
        <v>33</v>
      </c>
      <c r="D1503" s="1" t="s">
        <v>204</v>
      </c>
      <c r="E1503" s="1" t="s">
        <v>206</v>
      </c>
      <c r="F1503" s="1"/>
      <c r="G1503" s="1"/>
      <c r="H1503" s="1"/>
      <c r="I1503" s="1"/>
      <c r="J1503" s="1" t="n">
        <v>1387.4</v>
      </c>
      <c r="K1503" s="1" t="n">
        <v>1456.1</v>
      </c>
      <c r="L1503" s="33"/>
      <c r="M1503" s="1"/>
      <c r="N1503" s="1"/>
      <c r="O1503" s="1"/>
      <c r="P1503" s="1"/>
      <c r="Q1503" s="1"/>
      <c r="R1503" s="1"/>
      <c r="S1503" s="1"/>
      <c r="T1503" s="1"/>
      <c r="U1503" s="1"/>
      <c r="V1503" s="1" t="n">
        <v>1387.4</v>
      </c>
      <c r="W1503" s="1" t="n">
        <v>1456.1</v>
      </c>
    </row>
    <row r="1504" customFormat="false" ht="15" hidden="false" customHeight="false" outlineLevel="0" collapsed="false">
      <c r="A1504" s="1" t="n">
        <v>1503</v>
      </c>
      <c r="B1504" s="31" t="s">
        <v>2060</v>
      </c>
      <c r="C1504" s="1" t="s">
        <v>31</v>
      </c>
      <c r="D1504" s="1" t="s">
        <v>209</v>
      </c>
      <c r="E1504" s="1" t="s">
        <v>178</v>
      </c>
      <c r="F1504" s="1"/>
      <c r="G1504" s="1"/>
      <c r="H1504" s="1"/>
      <c r="I1504" s="1"/>
      <c r="J1504" s="1" t="n">
        <v>1462.6</v>
      </c>
      <c r="K1504" s="1" t="n">
        <v>1630.5</v>
      </c>
      <c r="L1504" s="33"/>
      <c r="M1504" s="1"/>
      <c r="N1504" s="1"/>
      <c r="O1504" s="1"/>
      <c r="P1504" s="1"/>
      <c r="Q1504" s="1"/>
      <c r="R1504" s="1"/>
      <c r="S1504" s="1"/>
      <c r="T1504" s="1"/>
      <c r="U1504" s="1"/>
      <c r="V1504" s="1" t="n">
        <v>1462.6</v>
      </c>
      <c r="W1504" s="1" t="n">
        <v>1630.5</v>
      </c>
    </row>
    <row r="1505" customFormat="false" ht="15" hidden="false" customHeight="false" outlineLevel="0" collapsed="false">
      <c r="A1505" s="1" t="n">
        <v>1504</v>
      </c>
      <c r="B1505" s="31" t="s">
        <v>2060</v>
      </c>
      <c r="C1505" s="1" t="s">
        <v>30</v>
      </c>
      <c r="D1505" s="1" t="s">
        <v>182</v>
      </c>
      <c r="E1505" s="1" t="s">
        <v>114</v>
      </c>
      <c r="F1505" s="1"/>
      <c r="G1505" s="1"/>
      <c r="H1505" s="1"/>
      <c r="I1505" s="1"/>
      <c r="J1505" s="1" t="n">
        <v>1723.7</v>
      </c>
      <c r="K1505" s="1" t="n">
        <v>1656.7</v>
      </c>
      <c r="L1505" s="33"/>
      <c r="M1505" s="1"/>
      <c r="N1505" s="1"/>
      <c r="O1505" s="1"/>
      <c r="P1505" s="1"/>
      <c r="Q1505" s="1"/>
      <c r="R1505" s="1"/>
      <c r="S1505" s="1"/>
      <c r="T1505" s="1"/>
      <c r="U1505" s="1"/>
      <c r="V1505" s="1" t="n">
        <v>1723.7</v>
      </c>
      <c r="W1505" s="1" t="n">
        <v>1656.7</v>
      </c>
    </row>
    <row r="1506" customFormat="false" ht="15" hidden="false" customHeight="false" outlineLevel="0" collapsed="false">
      <c r="A1506" s="1" t="n">
        <v>1505</v>
      </c>
      <c r="B1506" s="31" t="s">
        <v>2060</v>
      </c>
      <c r="C1506" s="1" t="s">
        <v>30</v>
      </c>
      <c r="D1506" s="1" t="s">
        <v>176</v>
      </c>
      <c r="E1506" s="1" t="s">
        <v>203</v>
      </c>
      <c r="F1506" s="1"/>
      <c r="G1506" s="1"/>
      <c r="H1506" s="1"/>
      <c r="I1506" s="1"/>
      <c r="J1506" s="1" t="n">
        <v>1594</v>
      </c>
      <c r="K1506" s="1" t="n">
        <v>1451.4</v>
      </c>
      <c r="L1506" s="33"/>
      <c r="M1506" s="1"/>
      <c r="N1506" s="1"/>
      <c r="O1506" s="1"/>
      <c r="P1506" s="1"/>
      <c r="Q1506" s="1"/>
      <c r="R1506" s="1"/>
      <c r="S1506" s="1"/>
      <c r="T1506" s="1"/>
      <c r="U1506" s="1"/>
      <c r="V1506" s="1" t="n">
        <v>1594</v>
      </c>
      <c r="W1506" s="1" t="n">
        <v>1451.4</v>
      </c>
    </row>
    <row r="1507" customFormat="false" ht="15" hidden="false" customHeight="false" outlineLevel="0" collapsed="false">
      <c r="A1507" s="1" t="n">
        <v>1506</v>
      </c>
      <c r="B1507" s="31" t="s">
        <v>2060</v>
      </c>
      <c r="C1507" s="1" t="s">
        <v>30</v>
      </c>
      <c r="D1507" s="1" t="s">
        <v>200</v>
      </c>
      <c r="E1507" s="1" t="s">
        <v>208</v>
      </c>
      <c r="F1507" s="1"/>
      <c r="G1507" s="1"/>
      <c r="H1507" s="1"/>
      <c r="I1507" s="1"/>
      <c r="J1507" s="1" t="n">
        <v>1421.9</v>
      </c>
      <c r="K1507" s="1" t="n">
        <v>1474.1</v>
      </c>
      <c r="L1507" s="33"/>
      <c r="M1507" s="1"/>
      <c r="N1507" s="1"/>
      <c r="O1507" s="1"/>
      <c r="P1507" s="1"/>
      <c r="Q1507" s="1"/>
      <c r="R1507" s="1"/>
      <c r="S1507" s="1"/>
      <c r="T1507" s="1"/>
      <c r="U1507" s="1"/>
      <c r="V1507" s="1" t="n">
        <v>1421.9</v>
      </c>
      <c r="W1507" s="1" t="n">
        <v>1474.1</v>
      </c>
    </row>
    <row r="1508" customFormat="false" ht="15" hidden="false" customHeight="false" outlineLevel="0" collapsed="false">
      <c r="A1508" s="1" t="n">
        <v>1507</v>
      </c>
      <c r="B1508" s="31" t="s">
        <v>2060</v>
      </c>
      <c r="C1508" s="1" t="s">
        <v>30</v>
      </c>
      <c r="D1508" s="1" t="s">
        <v>116</v>
      </c>
      <c r="E1508" s="1" t="s">
        <v>18</v>
      </c>
      <c r="F1508" s="1"/>
      <c r="G1508" s="1"/>
      <c r="H1508" s="1"/>
      <c r="I1508" s="1"/>
      <c r="J1508" s="1" t="n">
        <v>1642.8</v>
      </c>
      <c r="K1508" s="1" t="n">
        <v>1781.5</v>
      </c>
      <c r="L1508" s="33"/>
      <c r="M1508" s="1"/>
      <c r="N1508" s="1"/>
      <c r="O1508" s="1"/>
      <c r="P1508" s="1"/>
      <c r="Q1508" s="1"/>
      <c r="R1508" s="1"/>
      <c r="S1508" s="1"/>
      <c r="T1508" s="1"/>
      <c r="U1508" s="1"/>
      <c r="V1508" s="1" t="n">
        <v>1642.8</v>
      </c>
      <c r="W1508" s="1" t="n">
        <v>1781.5</v>
      </c>
    </row>
    <row r="1509" customFormat="false" ht="15" hidden="false" customHeight="false" outlineLevel="0" collapsed="false">
      <c r="A1509" s="1" t="n">
        <v>1508</v>
      </c>
      <c r="B1509" s="31" t="s">
        <v>2060</v>
      </c>
      <c r="C1509" s="1" t="s">
        <v>30</v>
      </c>
      <c r="D1509" s="1" t="s">
        <v>167</v>
      </c>
      <c r="E1509" s="1" t="s">
        <v>166</v>
      </c>
      <c r="F1509" s="1"/>
      <c r="G1509" s="1"/>
      <c r="H1509" s="1"/>
      <c r="I1509" s="1"/>
      <c r="J1509" s="1" t="n">
        <v>1556.6</v>
      </c>
      <c r="K1509" s="1" t="n">
        <v>1508.7</v>
      </c>
      <c r="L1509" s="33"/>
      <c r="M1509" s="1"/>
      <c r="N1509" s="1"/>
      <c r="O1509" s="1"/>
      <c r="P1509" s="1"/>
      <c r="Q1509" s="1"/>
      <c r="R1509" s="1"/>
      <c r="S1509" s="1"/>
      <c r="T1509" s="1"/>
      <c r="U1509" s="1"/>
      <c r="V1509" s="1" t="n">
        <v>1556.6</v>
      </c>
      <c r="W1509" s="1" t="n">
        <v>1508.7</v>
      </c>
    </row>
    <row r="1510" customFormat="false" ht="15" hidden="false" customHeight="false" outlineLevel="0" collapsed="false">
      <c r="A1510" s="1" t="n">
        <v>1509</v>
      </c>
      <c r="B1510" s="31" t="s">
        <v>2060</v>
      </c>
      <c r="C1510" s="1" t="s">
        <v>30</v>
      </c>
      <c r="D1510" s="1" t="s">
        <v>141</v>
      </c>
      <c r="E1510" s="1" t="s">
        <v>124</v>
      </c>
      <c r="F1510" s="1"/>
      <c r="G1510" s="1"/>
      <c r="H1510" s="1"/>
      <c r="I1510" s="1"/>
      <c r="J1510" s="1" t="n">
        <v>1599.7</v>
      </c>
      <c r="K1510" s="1" t="n">
        <v>1555.1</v>
      </c>
      <c r="L1510" s="33"/>
      <c r="M1510" s="1"/>
      <c r="N1510" s="1"/>
      <c r="O1510" s="1"/>
      <c r="P1510" s="1"/>
      <c r="Q1510" s="1"/>
      <c r="R1510" s="1"/>
      <c r="S1510" s="1"/>
      <c r="T1510" s="1"/>
      <c r="U1510" s="1"/>
      <c r="V1510" s="1" t="n">
        <v>1599.7</v>
      </c>
      <c r="W1510" s="1" t="n">
        <v>1555.1</v>
      </c>
    </row>
    <row r="1511" customFormat="false" ht="15" hidden="false" customHeight="false" outlineLevel="0" collapsed="false">
      <c r="A1511" s="1" t="n">
        <v>1510</v>
      </c>
      <c r="B1511" s="31" t="s">
        <v>2060</v>
      </c>
      <c r="C1511" s="1" t="s">
        <v>31</v>
      </c>
      <c r="D1511" s="1" t="s">
        <v>19</v>
      </c>
      <c r="E1511" s="1" t="s">
        <v>168</v>
      </c>
      <c r="F1511" s="1"/>
      <c r="G1511" s="1"/>
      <c r="H1511" s="1"/>
      <c r="I1511" s="1"/>
      <c r="J1511" s="1" t="n">
        <v>1733.9</v>
      </c>
      <c r="K1511" s="1" t="n">
        <v>1534.8</v>
      </c>
      <c r="L1511" s="33"/>
      <c r="M1511" s="1"/>
      <c r="N1511" s="1"/>
      <c r="O1511" s="1"/>
      <c r="P1511" s="1"/>
      <c r="Q1511" s="1"/>
      <c r="R1511" s="1"/>
      <c r="S1511" s="1"/>
      <c r="T1511" s="1"/>
      <c r="U1511" s="1"/>
      <c r="V1511" s="1" t="n">
        <v>1733.9</v>
      </c>
      <c r="W1511" s="1" t="n">
        <v>1534.8</v>
      </c>
    </row>
    <row r="1512" customFormat="false" ht="15" hidden="false" customHeight="false" outlineLevel="0" collapsed="false">
      <c r="A1512" s="1" t="n">
        <v>1511</v>
      </c>
      <c r="B1512" s="31" t="s">
        <v>2060</v>
      </c>
      <c r="C1512" s="1" t="s">
        <v>33</v>
      </c>
      <c r="D1512" s="1" t="s">
        <v>157</v>
      </c>
      <c r="E1512" s="1" t="s">
        <v>158</v>
      </c>
      <c r="F1512" s="1"/>
      <c r="G1512" s="1"/>
      <c r="H1512" s="1"/>
      <c r="I1512" s="1"/>
      <c r="J1512" s="1" t="n">
        <v>1662.1</v>
      </c>
      <c r="K1512" s="1" t="n">
        <v>1581.6</v>
      </c>
      <c r="L1512" s="33"/>
      <c r="M1512" s="1"/>
      <c r="N1512" s="1"/>
      <c r="O1512" s="1"/>
      <c r="P1512" s="1"/>
      <c r="Q1512" s="1"/>
      <c r="R1512" s="1"/>
      <c r="S1512" s="1"/>
      <c r="T1512" s="1"/>
      <c r="U1512" s="1"/>
      <c r="V1512" s="1" t="n">
        <v>1662.1</v>
      </c>
      <c r="W1512" s="1" t="n">
        <v>1581.6</v>
      </c>
    </row>
    <row r="1513" customFormat="false" ht="15" hidden="false" customHeight="false" outlineLevel="0" collapsed="false">
      <c r="A1513" s="1" t="n">
        <v>1512</v>
      </c>
      <c r="B1513" s="31" t="s">
        <v>2060</v>
      </c>
      <c r="C1513" s="1" t="s">
        <v>33</v>
      </c>
      <c r="D1513" s="1" t="s">
        <v>144</v>
      </c>
      <c r="E1513" s="1" t="s">
        <v>155</v>
      </c>
      <c r="F1513" s="1"/>
      <c r="G1513" s="1"/>
      <c r="H1513" s="1"/>
      <c r="I1513" s="1"/>
      <c r="J1513" s="1" t="n">
        <v>1642</v>
      </c>
      <c r="K1513" s="1" t="n">
        <v>1625</v>
      </c>
      <c r="L1513" s="33"/>
      <c r="M1513" s="1"/>
      <c r="N1513" s="1"/>
      <c r="O1513" s="1"/>
      <c r="P1513" s="1"/>
      <c r="Q1513" s="1"/>
      <c r="R1513" s="1"/>
      <c r="S1513" s="1"/>
      <c r="T1513" s="1"/>
      <c r="U1513" s="1"/>
      <c r="V1513" s="1" t="n">
        <v>1642</v>
      </c>
      <c r="W1513" s="1" t="n">
        <v>1625</v>
      </c>
    </row>
    <row r="1514" customFormat="false" ht="15" hidden="false" customHeight="false" outlineLevel="0" collapsed="false">
      <c r="A1514" s="1" t="n">
        <v>1513</v>
      </c>
      <c r="B1514" s="31" t="s">
        <v>2060</v>
      </c>
      <c r="C1514" s="1" t="s">
        <v>33</v>
      </c>
      <c r="D1514" s="1" t="s">
        <v>205</v>
      </c>
      <c r="E1514" s="1" t="s">
        <v>135</v>
      </c>
      <c r="F1514" s="1"/>
      <c r="G1514" s="1"/>
      <c r="H1514" s="1"/>
      <c r="I1514" s="1"/>
      <c r="J1514" s="1" t="n">
        <v>1457.7</v>
      </c>
      <c r="K1514" s="1" t="n">
        <v>1708.2</v>
      </c>
      <c r="L1514" s="33"/>
      <c r="M1514" s="1"/>
      <c r="N1514" s="1"/>
      <c r="O1514" s="1"/>
      <c r="P1514" s="1"/>
      <c r="Q1514" s="1"/>
      <c r="R1514" s="1"/>
      <c r="S1514" s="1"/>
      <c r="T1514" s="1"/>
      <c r="U1514" s="1"/>
      <c r="V1514" s="1" t="n">
        <v>1457.7</v>
      </c>
      <c r="W1514" s="1" t="n">
        <v>1708.2</v>
      </c>
    </row>
    <row r="1515" customFormat="false" ht="15" hidden="false" customHeight="false" outlineLevel="0" collapsed="false">
      <c r="A1515" s="1" t="n">
        <v>1514</v>
      </c>
      <c r="B1515" s="31" t="s">
        <v>2060</v>
      </c>
      <c r="C1515" s="1" t="s">
        <v>30</v>
      </c>
      <c r="D1515" s="1" t="s">
        <v>115</v>
      </c>
      <c r="E1515" s="1" t="s">
        <v>16</v>
      </c>
      <c r="F1515" s="1"/>
      <c r="G1515" s="1"/>
      <c r="H1515" s="1"/>
      <c r="I1515" s="1"/>
      <c r="J1515" s="1" t="n">
        <v>1550.5</v>
      </c>
      <c r="K1515" s="1" t="n">
        <v>1837.9</v>
      </c>
      <c r="L1515" s="33"/>
      <c r="M1515" s="1"/>
      <c r="N1515" s="1"/>
      <c r="O1515" s="1"/>
      <c r="P1515" s="1"/>
      <c r="Q1515" s="1"/>
      <c r="R1515" s="1"/>
      <c r="S1515" s="1"/>
      <c r="T1515" s="1"/>
      <c r="U1515" s="1"/>
      <c r="V1515" s="1" t="n">
        <v>1550.5</v>
      </c>
      <c r="W1515" s="1" t="n">
        <v>1837.9</v>
      </c>
    </row>
    <row r="1516" customFormat="false" ht="15" hidden="false" customHeight="false" outlineLevel="0" collapsed="false">
      <c r="A1516" s="1" t="n">
        <v>1515</v>
      </c>
      <c r="B1516" s="31" t="s">
        <v>2060</v>
      </c>
      <c r="C1516" s="1" t="s">
        <v>33</v>
      </c>
      <c r="D1516" s="1" t="s">
        <v>159</v>
      </c>
      <c r="E1516" s="1" t="s">
        <v>134</v>
      </c>
      <c r="F1516" s="1"/>
      <c r="G1516" s="1"/>
      <c r="H1516" s="1"/>
      <c r="I1516" s="1"/>
      <c r="J1516" s="1" t="n">
        <v>1534.8</v>
      </c>
      <c r="K1516" s="1" t="n">
        <v>1588.1</v>
      </c>
      <c r="L1516" s="33"/>
      <c r="M1516" s="1"/>
      <c r="N1516" s="1"/>
      <c r="O1516" s="1"/>
      <c r="P1516" s="1"/>
      <c r="Q1516" s="1"/>
      <c r="R1516" s="1"/>
      <c r="S1516" s="1"/>
      <c r="T1516" s="1"/>
      <c r="U1516" s="1"/>
      <c r="V1516" s="1" t="n">
        <v>1534.8</v>
      </c>
      <c r="W1516" s="1" t="n">
        <v>1588.1</v>
      </c>
    </row>
    <row r="1517" customFormat="false" ht="15" hidden="false" customHeight="false" outlineLevel="0" collapsed="false">
      <c r="A1517" s="1" t="n">
        <v>1516</v>
      </c>
      <c r="B1517" s="31" t="s">
        <v>2060</v>
      </c>
      <c r="C1517" s="1" t="s">
        <v>33</v>
      </c>
      <c r="D1517" s="1" t="s">
        <v>17</v>
      </c>
      <c r="E1517" s="1" t="s">
        <v>172</v>
      </c>
      <c r="F1517" s="1"/>
      <c r="G1517" s="1"/>
      <c r="H1517" s="1"/>
      <c r="I1517" s="1"/>
      <c r="J1517" s="1" t="n">
        <v>1804.8</v>
      </c>
      <c r="K1517" s="1" t="n">
        <v>1687.2</v>
      </c>
      <c r="L1517" s="33"/>
      <c r="M1517" s="1"/>
      <c r="N1517" s="1"/>
      <c r="O1517" s="1"/>
      <c r="P1517" s="1"/>
      <c r="Q1517" s="1"/>
      <c r="R1517" s="1"/>
      <c r="S1517" s="1"/>
      <c r="T1517" s="1"/>
      <c r="U1517" s="1"/>
      <c r="V1517" s="1" t="n">
        <v>1804.8</v>
      </c>
      <c r="W1517" s="1" t="n">
        <v>1687.2</v>
      </c>
    </row>
    <row r="1518" customFormat="false" ht="15" hidden="false" customHeight="false" outlineLevel="0" collapsed="false">
      <c r="A1518" s="1" t="n">
        <v>1517</v>
      </c>
      <c r="B1518" s="31" t="s">
        <v>2060</v>
      </c>
      <c r="C1518" s="1" t="s">
        <v>33</v>
      </c>
      <c r="D1518" s="1" t="s">
        <v>161</v>
      </c>
      <c r="E1518" s="1" t="s">
        <v>171</v>
      </c>
      <c r="F1518" s="1"/>
      <c r="G1518" s="1"/>
      <c r="H1518" s="1"/>
      <c r="I1518" s="1"/>
      <c r="J1518" s="1" t="n">
        <v>1653.6</v>
      </c>
      <c r="K1518" s="1" t="n">
        <v>1583.2</v>
      </c>
      <c r="L1518" s="33"/>
      <c r="M1518" s="1"/>
      <c r="N1518" s="1"/>
      <c r="O1518" s="1"/>
      <c r="P1518" s="1"/>
      <c r="Q1518" s="1"/>
      <c r="R1518" s="1"/>
      <c r="S1518" s="1"/>
      <c r="T1518" s="1"/>
      <c r="U1518" s="1"/>
      <c r="V1518" s="1" t="n">
        <v>1653.6</v>
      </c>
      <c r="W1518" s="1" t="n">
        <v>1583.2</v>
      </c>
    </row>
    <row r="1519" customFormat="false" ht="15" hidden="false" customHeight="false" outlineLevel="0" collapsed="false">
      <c r="A1519" s="1" t="n">
        <v>1518</v>
      </c>
      <c r="B1519" s="31" t="s">
        <v>2060</v>
      </c>
      <c r="C1519" s="1" t="s">
        <v>30</v>
      </c>
      <c r="D1519" s="1" t="s">
        <v>181</v>
      </c>
      <c r="E1519" s="1" t="s">
        <v>118</v>
      </c>
      <c r="F1519" s="1"/>
      <c r="G1519" s="1"/>
      <c r="H1519" s="1"/>
      <c r="I1519" s="1"/>
      <c r="J1519" s="1" t="n">
        <v>1718.3</v>
      </c>
      <c r="K1519" s="1" t="n">
        <v>1559.9</v>
      </c>
      <c r="L1519" s="33"/>
      <c r="M1519" s="1"/>
      <c r="N1519" s="1"/>
      <c r="O1519" s="1"/>
      <c r="P1519" s="1"/>
      <c r="Q1519" s="1"/>
      <c r="R1519" s="1"/>
      <c r="S1519" s="1"/>
      <c r="T1519" s="1"/>
      <c r="U1519" s="1"/>
      <c r="V1519" s="1" t="n">
        <v>1718.3</v>
      </c>
      <c r="W1519" s="1" t="n">
        <v>1559.9</v>
      </c>
    </row>
    <row r="1520" customFormat="false" ht="15" hidden="false" customHeight="false" outlineLevel="0" collapsed="false">
      <c r="A1520" s="1" t="n">
        <v>1519</v>
      </c>
      <c r="B1520" s="31" t="s">
        <v>2060</v>
      </c>
      <c r="C1520" s="1" t="s">
        <v>30</v>
      </c>
      <c r="D1520" s="1" t="s">
        <v>151</v>
      </c>
      <c r="E1520" s="1" t="s">
        <v>117</v>
      </c>
      <c r="F1520" s="1"/>
      <c r="G1520" s="1"/>
      <c r="H1520" s="1"/>
      <c r="I1520" s="1"/>
      <c r="J1520" s="1" t="n">
        <v>1569.6</v>
      </c>
      <c r="K1520" s="1" t="n">
        <v>1475.5</v>
      </c>
      <c r="L1520" s="33"/>
      <c r="M1520" s="1"/>
      <c r="N1520" s="1"/>
      <c r="O1520" s="1"/>
      <c r="P1520" s="1"/>
      <c r="Q1520" s="1"/>
      <c r="R1520" s="1"/>
      <c r="S1520" s="1"/>
      <c r="T1520" s="1"/>
      <c r="U1520" s="1"/>
      <c r="V1520" s="1" t="n">
        <v>1569.6</v>
      </c>
      <c r="W1520" s="1" t="n">
        <v>1475.5</v>
      </c>
    </row>
    <row r="1521" customFormat="false" ht="15" hidden="false" customHeight="false" outlineLevel="0" collapsed="false">
      <c r="A1521" s="1" t="n">
        <v>1520</v>
      </c>
      <c r="B1521" s="31" t="s">
        <v>2060</v>
      </c>
      <c r="C1521" s="1" t="s">
        <v>30</v>
      </c>
      <c r="D1521" s="1" t="s">
        <v>119</v>
      </c>
      <c r="E1521" s="1" t="s">
        <v>173</v>
      </c>
      <c r="F1521" s="1"/>
      <c r="G1521" s="1"/>
      <c r="H1521" s="1"/>
      <c r="I1521" s="1"/>
      <c r="J1521" s="1" t="n">
        <v>1552.4</v>
      </c>
      <c r="K1521" s="1" t="n">
        <v>1515.9</v>
      </c>
      <c r="L1521" s="33"/>
      <c r="M1521" s="1"/>
      <c r="N1521" s="1"/>
      <c r="O1521" s="1"/>
      <c r="P1521" s="1"/>
      <c r="Q1521" s="1"/>
      <c r="R1521" s="1"/>
      <c r="S1521" s="1"/>
      <c r="T1521" s="1"/>
      <c r="U1521" s="1"/>
      <c r="V1521" s="1" t="n">
        <v>1552.4</v>
      </c>
      <c r="W1521" s="1" t="n">
        <v>1515.9</v>
      </c>
    </row>
    <row r="1522" customFormat="false" ht="15" hidden="false" customHeight="false" outlineLevel="0" collapsed="false">
      <c r="A1522" s="1" t="n">
        <v>1521</v>
      </c>
      <c r="B1522" s="31" t="s">
        <v>2061</v>
      </c>
      <c r="C1522" s="1" t="s">
        <v>30</v>
      </c>
      <c r="D1522" s="1" t="s">
        <v>208</v>
      </c>
      <c r="E1522" s="1" t="s">
        <v>182</v>
      </c>
      <c r="F1522" s="1"/>
      <c r="G1522" s="1"/>
      <c r="H1522" s="1"/>
      <c r="I1522" s="1"/>
      <c r="J1522" s="1" t="n">
        <v>1474.1</v>
      </c>
      <c r="K1522" s="1" t="n">
        <v>1723.7</v>
      </c>
      <c r="L1522" s="33"/>
      <c r="M1522" s="1"/>
      <c r="N1522" s="1"/>
      <c r="O1522" s="1"/>
      <c r="P1522" s="1"/>
      <c r="Q1522" s="1"/>
      <c r="R1522" s="1"/>
      <c r="S1522" s="1"/>
      <c r="T1522" s="1"/>
      <c r="U1522" s="1"/>
      <c r="V1522" s="1" t="n">
        <v>1474.1</v>
      </c>
      <c r="W1522" s="1" t="n">
        <v>1723.7</v>
      </c>
    </row>
    <row r="1523" customFormat="false" ht="15" hidden="false" customHeight="false" outlineLevel="0" collapsed="false">
      <c r="A1523" s="1" t="n">
        <v>1522</v>
      </c>
      <c r="B1523" s="31" t="s">
        <v>2061</v>
      </c>
      <c r="C1523" s="1" t="s">
        <v>30</v>
      </c>
      <c r="D1523" s="1" t="s">
        <v>16</v>
      </c>
      <c r="E1523" s="1" t="s">
        <v>118</v>
      </c>
      <c r="F1523" s="1"/>
      <c r="G1523" s="1"/>
      <c r="H1523" s="1"/>
      <c r="I1523" s="1"/>
      <c r="J1523" s="1" t="n">
        <v>1837.9</v>
      </c>
      <c r="K1523" s="1" t="n">
        <v>1559.9</v>
      </c>
      <c r="L1523" s="33"/>
      <c r="M1523" s="1"/>
      <c r="N1523" s="1"/>
      <c r="O1523" s="1"/>
      <c r="P1523" s="1"/>
      <c r="Q1523" s="1"/>
      <c r="R1523" s="1"/>
      <c r="S1523" s="1"/>
      <c r="T1523" s="1"/>
      <c r="U1523" s="1"/>
      <c r="V1523" s="1" t="n">
        <v>1837.9</v>
      </c>
      <c r="W1523" s="1" t="n">
        <v>1559.9</v>
      </c>
    </row>
    <row r="1524" customFormat="false" ht="15" hidden="false" customHeight="false" outlineLevel="0" collapsed="false">
      <c r="A1524" s="1" t="n">
        <v>1523</v>
      </c>
      <c r="B1524" s="31" t="s">
        <v>2061</v>
      </c>
      <c r="C1524" s="1" t="s">
        <v>30</v>
      </c>
      <c r="D1524" s="1" t="s">
        <v>200</v>
      </c>
      <c r="E1524" s="1" t="s">
        <v>181</v>
      </c>
      <c r="F1524" s="1"/>
      <c r="G1524" s="1"/>
      <c r="H1524" s="1"/>
      <c r="I1524" s="1"/>
      <c r="J1524" s="1" t="n">
        <v>1421.9</v>
      </c>
      <c r="K1524" s="1" t="n">
        <v>1718.3</v>
      </c>
      <c r="L1524" s="33"/>
      <c r="M1524" s="1"/>
      <c r="N1524" s="1"/>
      <c r="O1524" s="1"/>
      <c r="P1524" s="1"/>
      <c r="Q1524" s="1"/>
      <c r="R1524" s="1"/>
      <c r="S1524" s="1"/>
      <c r="T1524" s="1"/>
      <c r="U1524" s="1"/>
      <c r="V1524" s="1" t="n">
        <v>1421.9</v>
      </c>
      <c r="W1524" s="1" t="n">
        <v>1718.3</v>
      </c>
    </row>
    <row r="1525" customFormat="false" ht="15" hidden="false" customHeight="false" outlineLevel="0" collapsed="false">
      <c r="A1525" s="1" t="n">
        <v>1524</v>
      </c>
      <c r="B1525" s="31" t="s">
        <v>2061</v>
      </c>
      <c r="C1525" s="1" t="s">
        <v>30</v>
      </c>
      <c r="D1525" s="1" t="s">
        <v>117</v>
      </c>
      <c r="E1525" s="1" t="s">
        <v>116</v>
      </c>
      <c r="F1525" s="1"/>
      <c r="G1525" s="1"/>
      <c r="H1525" s="1"/>
      <c r="I1525" s="1"/>
      <c r="J1525" s="1" t="n">
        <v>1475.5</v>
      </c>
      <c r="K1525" s="1" t="n">
        <v>1642.8</v>
      </c>
      <c r="L1525" s="33"/>
      <c r="M1525" s="1"/>
      <c r="N1525" s="1"/>
      <c r="O1525" s="1"/>
      <c r="P1525" s="1"/>
      <c r="Q1525" s="1"/>
      <c r="R1525" s="1"/>
      <c r="S1525" s="1"/>
      <c r="T1525" s="1"/>
      <c r="U1525" s="1"/>
      <c r="V1525" s="1" t="n">
        <v>1475.5</v>
      </c>
      <c r="W1525" s="1" t="n">
        <v>1642.8</v>
      </c>
    </row>
    <row r="1526" customFormat="false" ht="15" hidden="false" customHeight="false" outlineLevel="0" collapsed="false">
      <c r="A1526" s="1" t="n">
        <v>1525</v>
      </c>
      <c r="B1526" s="31" t="s">
        <v>2061</v>
      </c>
      <c r="C1526" s="1" t="s">
        <v>30</v>
      </c>
      <c r="D1526" s="1" t="s">
        <v>114</v>
      </c>
      <c r="E1526" s="1" t="s">
        <v>141</v>
      </c>
      <c r="F1526" s="1"/>
      <c r="G1526" s="1"/>
      <c r="H1526" s="1"/>
      <c r="I1526" s="1"/>
      <c r="J1526" s="1" t="n">
        <v>1656.7</v>
      </c>
      <c r="K1526" s="1" t="n">
        <v>1599.7</v>
      </c>
      <c r="L1526" s="33"/>
      <c r="M1526" s="1"/>
      <c r="N1526" s="1"/>
      <c r="O1526" s="1"/>
      <c r="P1526" s="1"/>
      <c r="Q1526" s="1"/>
      <c r="R1526" s="1"/>
      <c r="S1526" s="1"/>
      <c r="T1526" s="1"/>
      <c r="U1526" s="1"/>
      <c r="V1526" s="1" t="n">
        <v>1656.7</v>
      </c>
      <c r="W1526" s="1" t="n">
        <v>1599.7</v>
      </c>
    </row>
    <row r="1527" customFormat="false" ht="15" hidden="false" customHeight="false" outlineLevel="0" collapsed="false">
      <c r="A1527" s="1" t="n">
        <v>1526</v>
      </c>
      <c r="B1527" s="31" t="s">
        <v>2061</v>
      </c>
      <c r="C1527" s="1" t="s">
        <v>30</v>
      </c>
      <c r="D1527" s="1" t="s">
        <v>167</v>
      </c>
      <c r="E1527" s="1" t="s">
        <v>176</v>
      </c>
      <c r="F1527" s="1"/>
      <c r="G1527" s="1"/>
      <c r="H1527" s="1"/>
      <c r="I1527" s="1"/>
      <c r="J1527" s="1" t="n">
        <v>1556.6</v>
      </c>
      <c r="K1527" s="1" t="n">
        <v>1594</v>
      </c>
      <c r="L1527" s="33"/>
      <c r="M1527" s="1"/>
      <c r="N1527" s="1"/>
      <c r="O1527" s="1"/>
      <c r="P1527" s="1"/>
      <c r="Q1527" s="1"/>
      <c r="R1527" s="1"/>
      <c r="S1527" s="1"/>
      <c r="T1527" s="1"/>
      <c r="U1527" s="1"/>
      <c r="V1527" s="1" t="n">
        <v>1556.6</v>
      </c>
      <c r="W1527" s="1" t="n">
        <v>1594</v>
      </c>
    </row>
    <row r="1528" customFormat="false" ht="15" hidden="false" customHeight="false" outlineLevel="0" collapsed="false">
      <c r="A1528" s="1" t="n">
        <v>1527</v>
      </c>
      <c r="B1528" s="31" t="s">
        <v>2061</v>
      </c>
      <c r="C1528" s="1" t="s">
        <v>30</v>
      </c>
      <c r="D1528" s="1" t="s">
        <v>18</v>
      </c>
      <c r="E1528" s="1" t="s">
        <v>119</v>
      </c>
      <c r="F1528" s="1"/>
      <c r="G1528" s="1"/>
      <c r="H1528" s="1"/>
      <c r="I1528" s="1"/>
      <c r="J1528" s="1" t="n">
        <v>1781.5</v>
      </c>
      <c r="K1528" s="1" t="n">
        <v>1552.4</v>
      </c>
      <c r="L1528" s="33"/>
      <c r="M1528" s="1"/>
      <c r="N1528" s="1"/>
      <c r="O1528" s="1"/>
      <c r="P1528" s="1"/>
      <c r="Q1528" s="1"/>
      <c r="R1528" s="1"/>
      <c r="S1528" s="1"/>
      <c r="T1528" s="1"/>
      <c r="U1528" s="1"/>
      <c r="V1528" s="1" t="n">
        <v>1781.5</v>
      </c>
      <c r="W1528" s="1" t="n">
        <v>1552.4</v>
      </c>
    </row>
    <row r="1529" customFormat="false" ht="15" hidden="false" customHeight="false" outlineLevel="0" collapsed="false">
      <c r="A1529" s="1" t="n">
        <v>1528</v>
      </c>
      <c r="B1529" s="31" t="s">
        <v>2061</v>
      </c>
      <c r="C1529" s="1" t="s">
        <v>30</v>
      </c>
      <c r="D1529" s="1" t="s">
        <v>166</v>
      </c>
      <c r="E1529" s="1" t="s">
        <v>115</v>
      </c>
      <c r="F1529" s="1"/>
      <c r="G1529" s="1"/>
      <c r="H1529" s="1"/>
      <c r="I1529" s="1"/>
      <c r="J1529" s="1" t="n">
        <v>1508.7</v>
      </c>
      <c r="K1529" s="1" t="n">
        <v>1550.5</v>
      </c>
      <c r="L1529" s="33"/>
      <c r="M1529" s="1"/>
      <c r="N1529" s="1"/>
      <c r="O1529" s="1"/>
      <c r="P1529" s="1"/>
      <c r="Q1529" s="1"/>
      <c r="R1529" s="1"/>
      <c r="S1529" s="1"/>
      <c r="T1529" s="1"/>
      <c r="U1529" s="1"/>
      <c r="V1529" s="1" t="n">
        <v>1508.7</v>
      </c>
      <c r="W1529" s="1" t="n">
        <v>1550.5</v>
      </c>
    </row>
    <row r="1530" customFormat="false" ht="15" hidden="false" customHeight="false" outlineLevel="0" collapsed="false">
      <c r="A1530" s="1" t="n">
        <v>1529</v>
      </c>
      <c r="B1530" s="31" t="s">
        <v>2061</v>
      </c>
      <c r="C1530" s="1" t="s">
        <v>30</v>
      </c>
      <c r="D1530" s="1" t="s">
        <v>203</v>
      </c>
      <c r="E1530" s="1" t="s">
        <v>124</v>
      </c>
      <c r="F1530" s="1"/>
      <c r="G1530" s="1"/>
      <c r="H1530" s="1"/>
      <c r="I1530" s="1"/>
      <c r="J1530" s="1" t="n">
        <v>1451.4</v>
      </c>
      <c r="K1530" s="1" t="n">
        <v>1555.1</v>
      </c>
      <c r="L1530" s="33"/>
      <c r="M1530" s="1"/>
      <c r="N1530" s="1"/>
      <c r="O1530" s="1"/>
      <c r="P1530" s="1"/>
      <c r="Q1530" s="1"/>
      <c r="R1530" s="1"/>
      <c r="S1530" s="1"/>
      <c r="T1530" s="1"/>
      <c r="U1530" s="1"/>
      <c r="V1530" s="1" t="n">
        <v>1451.4</v>
      </c>
      <c r="W1530" s="1" t="n">
        <v>1555.1</v>
      </c>
    </row>
    <row r="1531" customFormat="false" ht="15" hidden="false" customHeight="false" outlineLevel="0" collapsed="false">
      <c r="A1531" s="1" t="n">
        <v>1530</v>
      </c>
      <c r="B1531" s="31" t="s">
        <v>2061</v>
      </c>
      <c r="C1531" s="1" t="s">
        <v>30</v>
      </c>
      <c r="D1531" s="1" t="s">
        <v>173</v>
      </c>
      <c r="E1531" s="1" t="s">
        <v>151</v>
      </c>
      <c r="F1531" s="1"/>
      <c r="G1531" s="1"/>
      <c r="H1531" s="1"/>
      <c r="I1531" s="1"/>
      <c r="J1531" s="1" t="n">
        <v>1515.9</v>
      </c>
      <c r="K1531" s="1" t="n">
        <v>1569.6</v>
      </c>
      <c r="L1531" s="33"/>
      <c r="M1531" s="1"/>
      <c r="N1531" s="1"/>
      <c r="O1531" s="1"/>
      <c r="P1531" s="1"/>
      <c r="Q1531" s="1"/>
      <c r="R1531" s="1"/>
      <c r="S1531" s="1"/>
      <c r="T1531" s="1"/>
      <c r="U1531" s="1"/>
      <c r="V1531" s="1" t="n">
        <v>1515.9</v>
      </c>
      <c r="W1531" s="1" t="n">
        <v>1569.6</v>
      </c>
    </row>
    <row r="1532" customFormat="false" ht="15" hidden="false" customHeight="false" outlineLevel="0" collapsed="false">
      <c r="A1532" s="1" t="n">
        <v>1531</v>
      </c>
      <c r="B1532" s="31" t="s">
        <v>2062</v>
      </c>
      <c r="C1532" s="1" t="s">
        <v>29</v>
      </c>
      <c r="D1532" s="1" t="s">
        <v>127</v>
      </c>
      <c r="E1532" s="1" t="s">
        <v>207</v>
      </c>
      <c r="F1532" s="1"/>
      <c r="G1532" s="1"/>
      <c r="H1532" s="1"/>
      <c r="I1532" s="1"/>
      <c r="J1532" s="1" t="n">
        <v>1653.9</v>
      </c>
      <c r="K1532" s="1" t="n">
        <v>1461.1</v>
      </c>
      <c r="L1532" s="33"/>
      <c r="M1532" s="1"/>
      <c r="N1532" s="1"/>
      <c r="O1532" s="1"/>
      <c r="P1532" s="1"/>
      <c r="Q1532" s="1"/>
      <c r="R1532" s="1"/>
      <c r="S1532" s="1"/>
      <c r="T1532" s="1"/>
      <c r="U1532" s="1"/>
      <c r="V1532" s="1" t="n">
        <v>1653.9</v>
      </c>
      <c r="W1532" s="1" t="n">
        <v>1461.1</v>
      </c>
    </row>
    <row r="1533" customFormat="false" ht="15" hidden="false" customHeight="false" outlineLevel="0" collapsed="false">
      <c r="A1533" s="1" t="n">
        <v>1532</v>
      </c>
      <c r="B1533" s="31" t="s">
        <v>2062</v>
      </c>
      <c r="C1533" s="1" t="s">
        <v>29</v>
      </c>
      <c r="D1533" s="1" t="s">
        <v>21</v>
      </c>
      <c r="E1533" s="1" t="s">
        <v>153</v>
      </c>
      <c r="F1533" s="1"/>
      <c r="G1533" s="1"/>
      <c r="H1533" s="1"/>
      <c r="I1533" s="1"/>
      <c r="J1533" s="1" t="n">
        <v>1732.5</v>
      </c>
      <c r="K1533" s="1" t="n">
        <v>1686.3</v>
      </c>
      <c r="L1533" s="33"/>
      <c r="M1533" s="1"/>
      <c r="N1533" s="1"/>
      <c r="O1533" s="1"/>
      <c r="P1533" s="1"/>
      <c r="Q1533" s="1"/>
      <c r="R1533" s="1"/>
      <c r="S1533" s="1"/>
      <c r="T1533" s="1"/>
      <c r="U1533" s="1"/>
      <c r="V1533" s="1" t="n">
        <v>1732.5</v>
      </c>
      <c r="W1533" s="1" t="n">
        <v>1686.3</v>
      </c>
    </row>
    <row r="1534" customFormat="false" ht="15" hidden="false" customHeight="false" outlineLevel="0" collapsed="false">
      <c r="A1534" s="1" t="n">
        <v>1533</v>
      </c>
      <c r="B1534" s="31" t="s">
        <v>2062</v>
      </c>
      <c r="C1534" s="1" t="s">
        <v>29</v>
      </c>
      <c r="D1534" s="1" t="s">
        <v>129</v>
      </c>
      <c r="E1534" s="1" t="s">
        <v>162</v>
      </c>
      <c r="F1534" s="1"/>
      <c r="G1534" s="1"/>
      <c r="H1534" s="1"/>
      <c r="I1534" s="1"/>
      <c r="J1534" s="1" t="n">
        <v>1663.3</v>
      </c>
      <c r="K1534" s="1" t="n">
        <v>1676.6</v>
      </c>
      <c r="L1534" s="33"/>
      <c r="M1534" s="1"/>
      <c r="N1534" s="1"/>
      <c r="O1534" s="1"/>
      <c r="P1534" s="1"/>
      <c r="Q1534" s="1"/>
      <c r="R1534" s="1"/>
      <c r="S1534" s="1"/>
      <c r="T1534" s="1"/>
      <c r="U1534" s="1"/>
      <c r="V1534" s="1" t="n">
        <v>1663.3</v>
      </c>
      <c r="W1534" s="1" t="n">
        <v>1676.6</v>
      </c>
    </row>
    <row r="1535" customFormat="false" ht="15" hidden="false" customHeight="false" outlineLevel="0" collapsed="false">
      <c r="A1535" s="1" t="n">
        <v>1534</v>
      </c>
      <c r="B1535" s="31" t="s">
        <v>2062</v>
      </c>
      <c r="C1535" s="1" t="s">
        <v>29</v>
      </c>
      <c r="D1535" s="1" t="s">
        <v>201</v>
      </c>
      <c r="E1535" s="1" t="s">
        <v>23</v>
      </c>
      <c r="F1535" s="1"/>
      <c r="G1535" s="1"/>
      <c r="H1535" s="1"/>
      <c r="I1535" s="1"/>
      <c r="J1535" s="1" t="n">
        <v>1410.7</v>
      </c>
      <c r="K1535" s="1" t="n">
        <v>1722.1</v>
      </c>
      <c r="L1535" s="33"/>
      <c r="M1535" s="1"/>
      <c r="N1535" s="1"/>
      <c r="O1535" s="1"/>
      <c r="P1535" s="1"/>
      <c r="Q1535" s="1"/>
      <c r="R1535" s="1"/>
      <c r="S1535" s="1"/>
      <c r="T1535" s="1"/>
      <c r="U1535" s="1"/>
      <c r="V1535" s="1" t="n">
        <v>1410.7</v>
      </c>
      <c r="W1535" s="1" t="n">
        <v>1722.1</v>
      </c>
    </row>
    <row r="1536" customFormat="false" ht="15" hidden="false" customHeight="false" outlineLevel="0" collapsed="false">
      <c r="A1536" s="1" t="n">
        <v>1535</v>
      </c>
      <c r="B1536" s="31" t="s">
        <v>2062</v>
      </c>
      <c r="C1536" s="1" t="s">
        <v>29</v>
      </c>
      <c r="D1536" s="1" t="s">
        <v>137</v>
      </c>
      <c r="E1536" s="1" t="s">
        <v>128</v>
      </c>
      <c r="F1536" s="1"/>
      <c r="G1536" s="1"/>
      <c r="H1536" s="1"/>
      <c r="I1536" s="1"/>
      <c r="J1536" s="1" t="n">
        <v>1529.1</v>
      </c>
      <c r="K1536" s="1" t="n">
        <v>1623.4</v>
      </c>
      <c r="L1536" s="33"/>
      <c r="M1536" s="1"/>
      <c r="N1536" s="1"/>
      <c r="O1536" s="1"/>
      <c r="P1536" s="1"/>
      <c r="Q1536" s="1"/>
      <c r="R1536" s="1"/>
      <c r="S1536" s="1"/>
      <c r="T1536" s="1"/>
      <c r="U1536" s="1"/>
      <c r="V1536" s="1" t="n">
        <v>1529.1</v>
      </c>
      <c r="W1536" s="1" t="n">
        <v>1623.4</v>
      </c>
    </row>
    <row r="1537" customFormat="false" ht="15" hidden="false" customHeight="false" outlineLevel="0" collapsed="false">
      <c r="A1537" s="1" t="n">
        <v>1536</v>
      </c>
      <c r="B1537" s="31" t="s">
        <v>2062</v>
      </c>
      <c r="C1537" s="1" t="s">
        <v>29</v>
      </c>
      <c r="D1537" s="1" t="s">
        <v>130</v>
      </c>
      <c r="E1537" s="1" t="s">
        <v>132</v>
      </c>
      <c r="F1537" s="1"/>
      <c r="G1537" s="1"/>
      <c r="H1537" s="1"/>
      <c r="I1537" s="1"/>
      <c r="J1537" s="1" t="n">
        <v>1746.3</v>
      </c>
      <c r="K1537" s="1" t="n">
        <v>1647.5</v>
      </c>
      <c r="L1537" s="33"/>
      <c r="M1537" s="1"/>
      <c r="N1537" s="1"/>
      <c r="O1537" s="1"/>
      <c r="P1537" s="1"/>
      <c r="Q1537" s="1"/>
      <c r="R1537" s="1"/>
      <c r="S1537" s="1"/>
      <c r="T1537" s="1"/>
      <c r="U1537" s="1"/>
      <c r="V1537" s="1" t="n">
        <v>1746.3</v>
      </c>
      <c r="W1537" s="1" t="n">
        <v>1647.5</v>
      </c>
    </row>
    <row r="1538" customFormat="false" ht="15" hidden="false" customHeight="false" outlineLevel="0" collapsed="false">
      <c r="A1538" s="1" t="n">
        <v>1537</v>
      </c>
      <c r="B1538" s="31" t="s">
        <v>2062</v>
      </c>
      <c r="C1538" s="1" t="s">
        <v>29</v>
      </c>
      <c r="D1538" s="1" t="s">
        <v>131</v>
      </c>
      <c r="E1538" s="1" t="s">
        <v>180</v>
      </c>
      <c r="F1538" s="1"/>
      <c r="G1538" s="1"/>
      <c r="H1538" s="1"/>
      <c r="I1538" s="1"/>
      <c r="J1538" s="1" t="n">
        <v>1518.3</v>
      </c>
      <c r="K1538" s="1" t="n">
        <v>1594.7</v>
      </c>
      <c r="L1538" s="33"/>
      <c r="M1538" s="1"/>
      <c r="N1538" s="1"/>
      <c r="O1538" s="1"/>
      <c r="P1538" s="1"/>
      <c r="Q1538" s="1"/>
      <c r="R1538" s="1"/>
      <c r="S1538" s="1"/>
      <c r="T1538" s="1"/>
      <c r="U1538" s="1"/>
      <c r="V1538" s="1" t="n">
        <v>1518.3</v>
      </c>
      <c r="W1538" s="1" t="n">
        <v>1594.7</v>
      </c>
    </row>
    <row r="1539" customFormat="false" ht="15" hidden="false" customHeight="false" outlineLevel="0" collapsed="false">
      <c r="A1539" s="1" t="n">
        <v>1538</v>
      </c>
      <c r="B1539" s="31" t="s">
        <v>2062</v>
      </c>
      <c r="C1539" s="1" t="s">
        <v>29</v>
      </c>
      <c r="D1539" s="1" t="s">
        <v>202</v>
      </c>
      <c r="E1539" s="1" t="s">
        <v>126</v>
      </c>
      <c r="F1539" s="1"/>
      <c r="G1539" s="1"/>
      <c r="H1539" s="1"/>
      <c r="I1539" s="1"/>
      <c r="J1539" s="1" t="n">
        <v>1482.9</v>
      </c>
      <c r="K1539" s="1" t="n">
        <v>1566.6</v>
      </c>
      <c r="L1539" s="33"/>
      <c r="M1539" s="1"/>
      <c r="N1539" s="1"/>
      <c r="O1539" s="1"/>
      <c r="P1539" s="1"/>
      <c r="Q1539" s="1"/>
      <c r="R1539" s="1"/>
      <c r="S1539" s="1"/>
      <c r="T1539" s="1"/>
      <c r="U1539" s="1"/>
      <c r="V1539" s="1" t="n">
        <v>1482.9</v>
      </c>
      <c r="W1539" s="1" t="n">
        <v>1566.6</v>
      </c>
    </row>
    <row r="1540" customFormat="false" ht="15" hidden="false" customHeight="false" outlineLevel="0" collapsed="false">
      <c r="A1540" s="1" t="n">
        <v>1539</v>
      </c>
      <c r="B1540" s="31" t="s">
        <v>2062</v>
      </c>
      <c r="C1540" s="1" t="s">
        <v>29</v>
      </c>
      <c r="D1540" s="1" t="s">
        <v>122</v>
      </c>
      <c r="E1540" s="1" t="s">
        <v>138</v>
      </c>
      <c r="F1540" s="1"/>
      <c r="G1540" s="1"/>
      <c r="H1540" s="1"/>
      <c r="I1540" s="1"/>
      <c r="J1540" s="1" t="n">
        <v>1580.7</v>
      </c>
      <c r="K1540" s="1" t="n">
        <v>1645.6</v>
      </c>
      <c r="L1540" s="33"/>
      <c r="M1540" s="1"/>
      <c r="N1540" s="1"/>
      <c r="O1540" s="1"/>
      <c r="P1540" s="1"/>
      <c r="Q1540" s="1"/>
      <c r="R1540" s="1"/>
      <c r="S1540" s="1"/>
      <c r="T1540" s="1"/>
      <c r="U1540" s="1"/>
      <c r="V1540" s="1" t="n">
        <v>1580.7</v>
      </c>
      <c r="W1540" s="1" t="n">
        <v>1645.6</v>
      </c>
    </row>
    <row r="1541" customFormat="false" ht="15" hidden="false" customHeight="false" outlineLevel="0" collapsed="false">
      <c r="A1541" s="1" t="n">
        <v>1540</v>
      </c>
      <c r="B1541" s="31" t="s">
        <v>2062</v>
      </c>
      <c r="C1541" s="1" t="s">
        <v>29</v>
      </c>
      <c r="D1541" s="1" t="s">
        <v>121</v>
      </c>
      <c r="E1541" s="1" t="s">
        <v>152</v>
      </c>
      <c r="F1541" s="1"/>
      <c r="G1541" s="1"/>
      <c r="H1541" s="1"/>
      <c r="I1541" s="1"/>
      <c r="J1541" s="1" t="n">
        <v>1562.5</v>
      </c>
      <c r="K1541" s="1" t="n">
        <v>1600.3</v>
      </c>
      <c r="L1541" s="33"/>
      <c r="M1541" s="1"/>
      <c r="N1541" s="1"/>
      <c r="O1541" s="1"/>
      <c r="P1541" s="1"/>
      <c r="Q1541" s="1"/>
      <c r="R1541" s="1"/>
      <c r="S1541" s="1"/>
      <c r="T1541" s="1"/>
      <c r="U1541" s="1"/>
      <c r="V1541" s="1" t="n">
        <v>1562.5</v>
      </c>
      <c r="W1541" s="1" t="n">
        <v>1600.3</v>
      </c>
    </row>
    <row r="1542" customFormat="false" ht="15" hidden="false" customHeight="false" outlineLevel="0" collapsed="false">
      <c r="A1542" s="1" t="n">
        <v>1541</v>
      </c>
      <c r="B1542" s="31" t="s">
        <v>2063</v>
      </c>
      <c r="C1542" s="1" t="s">
        <v>32</v>
      </c>
      <c r="D1542" s="1" t="s">
        <v>212</v>
      </c>
      <c r="E1542" s="1" t="s">
        <v>193</v>
      </c>
      <c r="F1542" s="1"/>
      <c r="G1542" s="1"/>
      <c r="H1542" s="1"/>
      <c r="I1542" s="1"/>
      <c r="J1542" s="1" t="n">
        <v>1416.3</v>
      </c>
      <c r="K1542" s="1" t="n">
        <v>1529.4</v>
      </c>
      <c r="L1542" s="33"/>
      <c r="M1542" s="1"/>
      <c r="N1542" s="1"/>
      <c r="O1542" s="1"/>
      <c r="P1542" s="1"/>
      <c r="Q1542" s="1"/>
      <c r="R1542" s="1"/>
      <c r="S1542" s="1"/>
      <c r="T1542" s="1"/>
      <c r="U1542" s="1"/>
      <c r="V1542" s="1" t="n">
        <v>1416.3</v>
      </c>
      <c r="W1542" s="1" t="n">
        <v>1529.4</v>
      </c>
    </row>
    <row r="1543" customFormat="false" ht="15" hidden="false" customHeight="false" outlineLevel="0" collapsed="false">
      <c r="A1543" s="1" t="n">
        <v>1542</v>
      </c>
      <c r="B1543" s="31" t="s">
        <v>2063</v>
      </c>
      <c r="C1543" s="1" t="s">
        <v>32</v>
      </c>
      <c r="D1543" s="1" t="s">
        <v>191</v>
      </c>
      <c r="E1543" s="1" t="s">
        <v>196</v>
      </c>
      <c r="F1543" s="1"/>
      <c r="G1543" s="1"/>
      <c r="H1543" s="1"/>
      <c r="I1543" s="1"/>
      <c r="J1543" s="1" t="n">
        <v>1541</v>
      </c>
      <c r="K1543" s="1" t="n">
        <v>1656.4</v>
      </c>
      <c r="L1543" s="33"/>
      <c r="M1543" s="1"/>
      <c r="N1543" s="1"/>
      <c r="O1543" s="1"/>
      <c r="P1543" s="1"/>
      <c r="Q1543" s="1"/>
      <c r="R1543" s="1"/>
      <c r="S1543" s="1"/>
      <c r="T1543" s="1"/>
      <c r="U1543" s="1"/>
      <c r="V1543" s="1" t="n">
        <v>1541</v>
      </c>
      <c r="W1543" s="1" t="n">
        <v>1656.4</v>
      </c>
    </row>
    <row r="1544" customFormat="false" ht="15" hidden="false" customHeight="false" outlineLevel="0" collapsed="false">
      <c r="A1544" s="1" t="n">
        <v>1543</v>
      </c>
      <c r="B1544" s="31" t="s">
        <v>2063</v>
      </c>
      <c r="C1544" s="1" t="s">
        <v>32</v>
      </c>
      <c r="D1544" s="1" t="s">
        <v>195</v>
      </c>
      <c r="E1544" s="1" t="s">
        <v>189</v>
      </c>
      <c r="F1544" s="1"/>
      <c r="G1544" s="1"/>
      <c r="H1544" s="1"/>
      <c r="I1544" s="1"/>
      <c r="J1544" s="1" t="n">
        <v>1732.7</v>
      </c>
      <c r="K1544" s="1" t="n">
        <v>1614</v>
      </c>
      <c r="L1544" s="33"/>
      <c r="M1544" s="1"/>
      <c r="N1544" s="1"/>
      <c r="O1544" s="1"/>
      <c r="P1544" s="1"/>
      <c r="Q1544" s="1"/>
      <c r="R1544" s="1"/>
      <c r="S1544" s="1"/>
      <c r="T1544" s="1"/>
      <c r="U1544" s="1"/>
      <c r="V1544" s="1" t="n">
        <v>1732.7</v>
      </c>
      <c r="W1544" s="1" t="n">
        <v>1614</v>
      </c>
    </row>
    <row r="1545" customFormat="false" ht="15" hidden="false" customHeight="false" outlineLevel="0" collapsed="false">
      <c r="A1545" s="1" t="n">
        <v>1544</v>
      </c>
      <c r="B1545" s="31" t="s">
        <v>2063</v>
      </c>
      <c r="C1545" s="1" t="s">
        <v>32</v>
      </c>
      <c r="D1545" s="1" t="s">
        <v>185</v>
      </c>
      <c r="E1545" s="1" t="s">
        <v>188</v>
      </c>
      <c r="F1545" s="1"/>
      <c r="G1545" s="1"/>
      <c r="H1545" s="1"/>
      <c r="I1545" s="1"/>
      <c r="J1545" s="1" t="n">
        <v>1629</v>
      </c>
      <c r="K1545" s="1" t="n">
        <v>1549.2</v>
      </c>
      <c r="L1545" s="33"/>
      <c r="M1545" s="1"/>
      <c r="N1545" s="1"/>
      <c r="O1545" s="1"/>
      <c r="P1545" s="1"/>
      <c r="Q1545" s="1"/>
      <c r="R1545" s="1"/>
      <c r="S1545" s="1"/>
      <c r="T1545" s="1"/>
      <c r="U1545" s="1"/>
      <c r="V1545" s="1" t="n">
        <v>1629</v>
      </c>
      <c r="W1545" s="1" t="n">
        <v>1549.2</v>
      </c>
    </row>
    <row r="1546" customFormat="false" ht="15" hidden="false" customHeight="false" outlineLevel="0" collapsed="false">
      <c r="A1546" s="1" t="n">
        <v>1545</v>
      </c>
      <c r="B1546" s="31" t="s">
        <v>2063</v>
      </c>
      <c r="C1546" s="1" t="s">
        <v>32</v>
      </c>
      <c r="D1546" s="1" t="s">
        <v>197</v>
      </c>
      <c r="E1546" s="1" t="s">
        <v>183</v>
      </c>
      <c r="F1546" s="1"/>
      <c r="G1546" s="1"/>
      <c r="H1546" s="1"/>
      <c r="I1546" s="1"/>
      <c r="J1546" s="1" t="n">
        <v>1535.5</v>
      </c>
      <c r="K1546" s="1" t="n">
        <v>1513.1</v>
      </c>
      <c r="L1546" s="33"/>
      <c r="M1546" s="1"/>
      <c r="N1546" s="1"/>
      <c r="O1546" s="1"/>
      <c r="P1546" s="1"/>
      <c r="Q1546" s="1"/>
      <c r="R1546" s="1"/>
      <c r="S1546" s="1"/>
      <c r="T1546" s="1"/>
      <c r="U1546" s="1"/>
      <c r="V1546" s="1" t="n">
        <v>1535.5</v>
      </c>
      <c r="W1546" s="1" t="n">
        <v>1513.1</v>
      </c>
    </row>
    <row r="1547" customFormat="false" ht="15" hidden="false" customHeight="false" outlineLevel="0" collapsed="false">
      <c r="A1547" s="1" t="n">
        <v>1546</v>
      </c>
      <c r="B1547" s="31" t="s">
        <v>2063</v>
      </c>
      <c r="C1547" s="1" t="s">
        <v>32</v>
      </c>
      <c r="D1547" s="1" t="s">
        <v>187</v>
      </c>
      <c r="E1547" s="1" t="s">
        <v>15</v>
      </c>
      <c r="F1547" s="1"/>
      <c r="G1547" s="1"/>
      <c r="H1547" s="1"/>
      <c r="I1547" s="1"/>
      <c r="J1547" s="1" t="n">
        <v>1591.1</v>
      </c>
      <c r="K1547" s="1" t="n">
        <v>1873.2</v>
      </c>
      <c r="L1547" s="33"/>
      <c r="M1547" s="1"/>
      <c r="N1547" s="1"/>
      <c r="O1547" s="1"/>
      <c r="P1547" s="1"/>
      <c r="Q1547" s="1"/>
      <c r="R1547" s="1"/>
      <c r="S1547" s="1"/>
      <c r="T1547" s="1"/>
      <c r="U1547" s="1"/>
      <c r="V1547" s="1" t="n">
        <v>1591.1</v>
      </c>
      <c r="W1547" s="1" t="n">
        <v>1873.2</v>
      </c>
    </row>
    <row r="1548" customFormat="false" ht="15" hidden="false" customHeight="false" outlineLevel="0" collapsed="false">
      <c r="A1548" s="1" t="n">
        <v>1547</v>
      </c>
      <c r="B1548" s="31" t="s">
        <v>2063</v>
      </c>
      <c r="C1548" s="1" t="s">
        <v>32</v>
      </c>
      <c r="D1548" s="1" t="s">
        <v>211</v>
      </c>
      <c r="E1548" s="1" t="s">
        <v>184</v>
      </c>
      <c r="F1548" s="1"/>
      <c r="G1548" s="1"/>
      <c r="H1548" s="1"/>
      <c r="I1548" s="1"/>
      <c r="J1548" s="1" t="n">
        <v>1489</v>
      </c>
      <c r="K1548" s="1" t="n">
        <v>1696</v>
      </c>
      <c r="L1548" s="33"/>
      <c r="M1548" s="1"/>
      <c r="N1548" s="1"/>
      <c r="O1548" s="1"/>
      <c r="P1548" s="1"/>
      <c r="Q1548" s="1"/>
      <c r="R1548" s="1"/>
      <c r="S1548" s="1"/>
      <c r="T1548" s="1"/>
      <c r="U1548" s="1"/>
      <c r="V1548" s="1" t="n">
        <v>1489</v>
      </c>
      <c r="W1548" s="1" t="n">
        <v>1696</v>
      </c>
    </row>
    <row r="1549" customFormat="false" ht="15" hidden="false" customHeight="false" outlineLevel="0" collapsed="false">
      <c r="A1549" s="1" t="n">
        <v>1548</v>
      </c>
      <c r="B1549" s="31" t="s">
        <v>2063</v>
      </c>
      <c r="C1549" s="1" t="s">
        <v>32</v>
      </c>
      <c r="D1549" s="1" t="s">
        <v>199</v>
      </c>
      <c r="E1549" s="1" t="s">
        <v>198</v>
      </c>
      <c r="F1549" s="1"/>
      <c r="G1549" s="1"/>
      <c r="H1549" s="1"/>
      <c r="I1549" s="1"/>
      <c r="J1549" s="1" t="n">
        <v>1487.5</v>
      </c>
      <c r="K1549" s="1" t="n">
        <v>1515.2</v>
      </c>
      <c r="L1549" s="33"/>
      <c r="M1549" s="1"/>
      <c r="N1549" s="1"/>
      <c r="O1549" s="1"/>
      <c r="P1549" s="1"/>
      <c r="Q1549" s="1"/>
      <c r="R1549" s="1"/>
      <c r="S1549" s="1"/>
      <c r="T1549" s="1"/>
      <c r="U1549" s="1"/>
      <c r="V1549" s="1" t="n">
        <v>1487.5</v>
      </c>
      <c r="W1549" s="1" t="n">
        <v>1515.2</v>
      </c>
    </row>
    <row r="1550" customFormat="false" ht="15" hidden="false" customHeight="false" outlineLevel="0" collapsed="false">
      <c r="A1550" s="1" t="n">
        <v>1549</v>
      </c>
      <c r="B1550" s="31" t="s">
        <v>2063</v>
      </c>
      <c r="C1550" s="1" t="s">
        <v>32</v>
      </c>
      <c r="D1550" s="1" t="s">
        <v>190</v>
      </c>
      <c r="E1550" s="1" t="s">
        <v>192</v>
      </c>
      <c r="F1550" s="1"/>
      <c r="G1550" s="1"/>
      <c r="H1550" s="1"/>
      <c r="I1550" s="1"/>
      <c r="J1550" s="1" t="n">
        <v>1611.9</v>
      </c>
      <c r="K1550" s="1" t="n">
        <v>1620.9</v>
      </c>
      <c r="L1550" s="33"/>
      <c r="M1550" s="1"/>
      <c r="N1550" s="1"/>
      <c r="O1550" s="1"/>
      <c r="P1550" s="1"/>
      <c r="Q1550" s="1"/>
      <c r="R1550" s="1"/>
      <c r="S1550" s="1"/>
      <c r="T1550" s="1"/>
      <c r="U1550" s="1"/>
      <c r="V1550" s="1" t="n">
        <v>1611.9</v>
      </c>
      <c r="W1550" s="1" t="n">
        <v>1620.9</v>
      </c>
    </row>
    <row r="1551" customFormat="false" ht="15" hidden="false" customHeight="false" outlineLevel="0" collapsed="false">
      <c r="A1551" s="1" t="n">
        <v>1550</v>
      </c>
      <c r="B1551" s="31" t="s">
        <v>2064</v>
      </c>
      <c r="C1551" s="1" t="s">
        <v>33</v>
      </c>
      <c r="D1551" s="1" t="s">
        <v>120</v>
      </c>
      <c r="E1551" s="1" t="s">
        <v>204</v>
      </c>
      <c r="F1551" s="1"/>
      <c r="G1551" s="1"/>
      <c r="H1551" s="1"/>
      <c r="I1551" s="1"/>
      <c r="J1551" s="1" t="n">
        <v>1527.4</v>
      </c>
      <c r="K1551" s="1" t="n">
        <v>1387.4</v>
      </c>
      <c r="L1551" s="33"/>
      <c r="M1551" s="1"/>
      <c r="N1551" s="1"/>
      <c r="O1551" s="1"/>
      <c r="P1551" s="1"/>
      <c r="Q1551" s="1"/>
      <c r="R1551" s="1"/>
      <c r="S1551" s="1"/>
      <c r="T1551" s="1"/>
      <c r="U1551" s="1"/>
      <c r="V1551" s="1" t="n">
        <v>1527.4</v>
      </c>
      <c r="W1551" s="1" t="n">
        <v>1387.4</v>
      </c>
    </row>
    <row r="1552" customFormat="false" ht="15" hidden="false" customHeight="false" outlineLevel="0" collapsed="false">
      <c r="A1552" s="1" t="n">
        <v>1551</v>
      </c>
      <c r="B1552" s="31" t="s">
        <v>2064</v>
      </c>
      <c r="C1552" s="1" t="s">
        <v>33</v>
      </c>
      <c r="D1552" s="1" t="s">
        <v>134</v>
      </c>
      <c r="E1552" s="1" t="s">
        <v>157</v>
      </c>
      <c r="F1552" s="1"/>
      <c r="G1552" s="1"/>
      <c r="H1552" s="1"/>
      <c r="I1552" s="1"/>
      <c r="J1552" s="1" t="n">
        <v>1588.1</v>
      </c>
      <c r="K1552" s="1" t="n">
        <v>1662.1</v>
      </c>
      <c r="L1552" s="33"/>
      <c r="M1552" s="1"/>
      <c r="N1552" s="1"/>
      <c r="O1552" s="1"/>
      <c r="P1552" s="1"/>
      <c r="Q1552" s="1"/>
      <c r="R1552" s="1"/>
      <c r="S1552" s="1"/>
      <c r="T1552" s="1"/>
      <c r="U1552" s="1"/>
      <c r="V1552" s="1" t="n">
        <v>1588.1</v>
      </c>
      <c r="W1552" s="1" t="n">
        <v>1662.1</v>
      </c>
    </row>
    <row r="1553" customFormat="false" ht="15" hidden="false" customHeight="false" outlineLevel="0" collapsed="false">
      <c r="A1553" s="1" t="n">
        <v>1552</v>
      </c>
      <c r="B1553" s="31" t="s">
        <v>2064</v>
      </c>
      <c r="C1553" s="1" t="s">
        <v>33</v>
      </c>
      <c r="D1553" s="1" t="s">
        <v>156</v>
      </c>
      <c r="E1553" s="1" t="s">
        <v>17</v>
      </c>
      <c r="F1553" s="1"/>
      <c r="G1553" s="1"/>
      <c r="H1553" s="1"/>
      <c r="I1553" s="1"/>
      <c r="J1553" s="1" t="n">
        <v>1506.9</v>
      </c>
      <c r="K1553" s="1" t="n">
        <v>1804.8</v>
      </c>
      <c r="L1553" s="33"/>
      <c r="M1553" s="1"/>
      <c r="N1553" s="1"/>
      <c r="O1553" s="1"/>
      <c r="P1553" s="1"/>
      <c r="Q1553" s="1"/>
      <c r="R1553" s="1"/>
      <c r="S1553" s="1"/>
      <c r="T1553" s="1"/>
      <c r="U1553" s="1"/>
      <c r="V1553" s="1" t="n">
        <v>1506.9</v>
      </c>
      <c r="W1553" s="1" t="n">
        <v>1804.8</v>
      </c>
    </row>
    <row r="1554" customFormat="false" ht="15" hidden="false" customHeight="false" outlineLevel="0" collapsed="false">
      <c r="A1554" s="1" t="n">
        <v>1553</v>
      </c>
      <c r="B1554" s="31" t="s">
        <v>2064</v>
      </c>
      <c r="C1554" s="1" t="s">
        <v>31</v>
      </c>
      <c r="D1554" s="1" t="s">
        <v>146</v>
      </c>
      <c r="E1554" s="1" t="s">
        <v>19</v>
      </c>
      <c r="F1554" s="1"/>
      <c r="G1554" s="1"/>
      <c r="H1554" s="1"/>
      <c r="I1554" s="1"/>
      <c r="J1554" s="1" t="n">
        <v>1548.6</v>
      </c>
      <c r="K1554" s="1" t="n">
        <v>1733.9</v>
      </c>
      <c r="L1554" s="33"/>
      <c r="M1554" s="1"/>
      <c r="N1554" s="1"/>
      <c r="O1554" s="1"/>
      <c r="P1554" s="1"/>
      <c r="Q1554" s="1"/>
      <c r="R1554" s="1"/>
      <c r="S1554" s="1"/>
      <c r="T1554" s="1"/>
      <c r="U1554" s="1"/>
      <c r="V1554" s="1" t="n">
        <v>1548.6</v>
      </c>
      <c r="W1554" s="1" t="n">
        <v>1733.9</v>
      </c>
    </row>
    <row r="1555" customFormat="false" ht="15" hidden="false" customHeight="false" outlineLevel="0" collapsed="false">
      <c r="A1555" s="1" t="n">
        <v>1554</v>
      </c>
      <c r="B1555" s="31" t="s">
        <v>2064</v>
      </c>
      <c r="C1555" s="1" t="s">
        <v>31</v>
      </c>
      <c r="D1555" s="1" t="s">
        <v>163</v>
      </c>
      <c r="E1555" s="1" t="s">
        <v>174</v>
      </c>
      <c r="F1555" s="1"/>
      <c r="G1555" s="1"/>
      <c r="H1555" s="1"/>
      <c r="I1555" s="1"/>
      <c r="J1555" s="1" t="n">
        <v>1477.1</v>
      </c>
      <c r="K1555" s="1" t="n">
        <v>1501.9</v>
      </c>
      <c r="L1555" s="33"/>
      <c r="M1555" s="1"/>
      <c r="N1555" s="1"/>
      <c r="O1555" s="1"/>
      <c r="P1555" s="1"/>
      <c r="Q1555" s="1"/>
      <c r="R1555" s="1"/>
      <c r="S1555" s="1"/>
      <c r="T1555" s="1"/>
      <c r="U1555" s="1"/>
      <c r="V1555" s="1" t="n">
        <v>1477.1</v>
      </c>
      <c r="W1555" s="1" t="n">
        <v>1501.9</v>
      </c>
    </row>
    <row r="1556" customFormat="false" ht="15" hidden="false" customHeight="false" outlineLevel="0" collapsed="false">
      <c r="A1556" s="1" t="n">
        <v>1555</v>
      </c>
      <c r="B1556" s="31" t="s">
        <v>2064</v>
      </c>
      <c r="C1556" s="1" t="s">
        <v>31</v>
      </c>
      <c r="D1556" s="1" t="s">
        <v>136</v>
      </c>
      <c r="E1556" s="1" t="s">
        <v>178</v>
      </c>
      <c r="F1556" s="1"/>
      <c r="G1556" s="1"/>
      <c r="H1556" s="1"/>
      <c r="I1556" s="1"/>
      <c r="J1556" s="1" t="n">
        <v>1522.3</v>
      </c>
      <c r="K1556" s="1" t="n">
        <v>1630.5</v>
      </c>
      <c r="L1556" s="33"/>
      <c r="M1556" s="1"/>
      <c r="N1556" s="1"/>
      <c r="O1556" s="1"/>
      <c r="P1556" s="1"/>
      <c r="Q1556" s="1"/>
      <c r="R1556" s="1"/>
      <c r="S1556" s="1"/>
      <c r="T1556" s="1"/>
      <c r="U1556" s="1"/>
      <c r="V1556" s="1" t="n">
        <v>1522.3</v>
      </c>
      <c r="W1556" s="1" t="n">
        <v>1630.5</v>
      </c>
    </row>
    <row r="1557" customFormat="false" ht="15" hidden="false" customHeight="false" outlineLevel="0" collapsed="false">
      <c r="A1557" s="1" t="n">
        <v>1556</v>
      </c>
      <c r="B1557" s="31" t="s">
        <v>2064</v>
      </c>
      <c r="C1557" s="1" t="s">
        <v>31</v>
      </c>
      <c r="D1557" s="1" t="s">
        <v>140</v>
      </c>
      <c r="E1557" s="1" t="s">
        <v>209</v>
      </c>
      <c r="F1557" s="1"/>
      <c r="G1557" s="1"/>
      <c r="H1557" s="1"/>
      <c r="I1557" s="1"/>
      <c r="J1557" s="1" t="n">
        <v>1598.2</v>
      </c>
      <c r="K1557" s="1" t="n">
        <v>1462.6</v>
      </c>
      <c r="L1557" s="33"/>
      <c r="M1557" s="1"/>
      <c r="N1557" s="1"/>
      <c r="O1557" s="1"/>
      <c r="P1557" s="1"/>
      <c r="Q1557" s="1"/>
      <c r="R1557" s="1"/>
      <c r="S1557" s="1"/>
      <c r="T1557" s="1"/>
      <c r="U1557" s="1"/>
      <c r="V1557" s="1" t="n">
        <v>1598.2</v>
      </c>
      <c r="W1557" s="1" t="n">
        <v>1462.6</v>
      </c>
    </row>
    <row r="1558" customFormat="false" ht="15" hidden="false" customHeight="false" outlineLevel="0" collapsed="false">
      <c r="A1558" s="1" t="n">
        <v>1557</v>
      </c>
      <c r="B1558" s="31" t="s">
        <v>2064</v>
      </c>
      <c r="C1558" s="1" t="s">
        <v>31</v>
      </c>
      <c r="D1558" s="1" t="s">
        <v>145</v>
      </c>
      <c r="E1558" s="1" t="s">
        <v>177</v>
      </c>
      <c r="F1558" s="1"/>
      <c r="G1558" s="1"/>
      <c r="H1558" s="1"/>
      <c r="I1558" s="1"/>
      <c r="J1558" s="1" t="n">
        <v>1691.6</v>
      </c>
      <c r="K1558" s="1" t="n">
        <v>1695</v>
      </c>
      <c r="L1558" s="33"/>
      <c r="M1558" s="1"/>
      <c r="N1558" s="1"/>
      <c r="O1558" s="1"/>
      <c r="P1558" s="1"/>
      <c r="Q1558" s="1"/>
      <c r="R1558" s="1"/>
      <c r="S1558" s="1"/>
      <c r="T1558" s="1"/>
      <c r="U1558" s="1"/>
      <c r="V1558" s="1" t="n">
        <v>1691.6</v>
      </c>
      <c r="W1558" s="1" t="n">
        <v>1695</v>
      </c>
    </row>
    <row r="1559" customFormat="false" ht="15" hidden="false" customHeight="false" outlineLevel="0" collapsed="false">
      <c r="A1559" s="1" t="n">
        <v>1558</v>
      </c>
      <c r="B1559" s="31" t="s">
        <v>2064</v>
      </c>
      <c r="C1559" s="1" t="s">
        <v>31</v>
      </c>
      <c r="D1559" s="1" t="s">
        <v>139</v>
      </c>
      <c r="E1559" s="1" t="s">
        <v>213</v>
      </c>
      <c r="F1559" s="1"/>
      <c r="G1559" s="1"/>
      <c r="H1559" s="1"/>
      <c r="I1559" s="1"/>
      <c r="J1559" s="1" t="n">
        <v>1514.3</v>
      </c>
      <c r="K1559" s="1" t="n">
        <v>1404</v>
      </c>
      <c r="L1559" s="33"/>
      <c r="M1559" s="1"/>
      <c r="N1559" s="1"/>
      <c r="O1559" s="1"/>
      <c r="P1559" s="1"/>
      <c r="Q1559" s="1"/>
      <c r="R1559" s="1"/>
      <c r="S1559" s="1"/>
      <c r="T1559" s="1"/>
      <c r="U1559" s="1"/>
      <c r="V1559" s="1" t="n">
        <v>1514.3</v>
      </c>
      <c r="W1559" s="1" t="n">
        <v>1404</v>
      </c>
    </row>
    <row r="1560" customFormat="false" ht="15" hidden="false" customHeight="false" outlineLevel="0" collapsed="false">
      <c r="A1560" s="1" t="n">
        <v>1559</v>
      </c>
      <c r="B1560" s="31" t="s">
        <v>2064</v>
      </c>
      <c r="C1560" s="1" t="s">
        <v>33</v>
      </c>
      <c r="D1560" s="1" t="s">
        <v>172</v>
      </c>
      <c r="E1560" s="1" t="s">
        <v>154</v>
      </c>
      <c r="F1560" s="1"/>
      <c r="G1560" s="1"/>
      <c r="H1560" s="1"/>
      <c r="I1560" s="1"/>
      <c r="J1560" s="1" t="n">
        <v>1687.2</v>
      </c>
      <c r="K1560" s="1" t="n">
        <v>1562.2</v>
      </c>
      <c r="L1560" s="33"/>
      <c r="M1560" s="1"/>
      <c r="N1560" s="1"/>
      <c r="O1560" s="1"/>
      <c r="P1560" s="1"/>
      <c r="Q1560" s="1"/>
      <c r="R1560" s="1"/>
      <c r="S1560" s="1"/>
      <c r="T1560" s="1"/>
      <c r="U1560" s="1"/>
      <c r="V1560" s="1" t="n">
        <v>1687.2</v>
      </c>
      <c r="W1560" s="1" t="n">
        <v>1562.2</v>
      </c>
    </row>
    <row r="1561" customFormat="false" ht="15" hidden="false" customHeight="false" outlineLevel="0" collapsed="false">
      <c r="A1561" s="1" t="n">
        <v>1560</v>
      </c>
      <c r="B1561" s="31" t="s">
        <v>2064</v>
      </c>
      <c r="C1561" s="1" t="s">
        <v>31</v>
      </c>
      <c r="D1561" s="1" t="s">
        <v>164</v>
      </c>
      <c r="E1561" s="1" t="s">
        <v>20</v>
      </c>
      <c r="F1561" s="1"/>
      <c r="G1561" s="1"/>
      <c r="H1561" s="1"/>
      <c r="I1561" s="1"/>
      <c r="J1561" s="1" t="n">
        <v>1618.5</v>
      </c>
      <c r="K1561" s="1" t="n">
        <v>1733.7</v>
      </c>
      <c r="L1561" s="33"/>
      <c r="M1561" s="1"/>
      <c r="N1561" s="1"/>
      <c r="O1561" s="1"/>
      <c r="P1561" s="1"/>
      <c r="Q1561" s="1"/>
      <c r="R1561" s="1"/>
      <c r="S1561" s="1"/>
      <c r="T1561" s="1"/>
      <c r="U1561" s="1"/>
      <c r="V1561" s="1" t="n">
        <v>1618.5</v>
      </c>
      <c r="W1561" s="1" t="n">
        <v>1733.7</v>
      </c>
    </row>
    <row r="1562" customFormat="false" ht="15" hidden="false" customHeight="false" outlineLevel="0" collapsed="false">
      <c r="A1562" s="1" t="n">
        <v>1561</v>
      </c>
      <c r="B1562" s="31" t="s">
        <v>2064</v>
      </c>
      <c r="C1562" s="1" t="s">
        <v>31</v>
      </c>
      <c r="D1562" s="1" t="s">
        <v>168</v>
      </c>
      <c r="E1562" s="1" t="s">
        <v>24</v>
      </c>
      <c r="F1562" s="1"/>
      <c r="G1562" s="1"/>
      <c r="H1562" s="1"/>
      <c r="I1562" s="1"/>
      <c r="J1562" s="1" t="n">
        <v>1534.8</v>
      </c>
      <c r="K1562" s="1" t="n">
        <v>1719.1</v>
      </c>
      <c r="L1562" s="33"/>
      <c r="M1562" s="1"/>
      <c r="N1562" s="1"/>
      <c r="O1562" s="1"/>
      <c r="P1562" s="1"/>
      <c r="Q1562" s="1"/>
      <c r="R1562" s="1"/>
      <c r="S1562" s="1"/>
      <c r="T1562" s="1"/>
      <c r="U1562" s="1"/>
      <c r="V1562" s="1" t="n">
        <v>1534.8</v>
      </c>
      <c r="W1562" s="1" t="n">
        <v>1719.1</v>
      </c>
    </row>
    <row r="1563" customFormat="false" ht="15" hidden="false" customHeight="false" outlineLevel="0" collapsed="false">
      <c r="A1563" s="1" t="n">
        <v>1562</v>
      </c>
      <c r="B1563" s="31" t="s">
        <v>2064</v>
      </c>
      <c r="C1563" s="1" t="s">
        <v>33</v>
      </c>
      <c r="D1563" s="1" t="s">
        <v>135</v>
      </c>
      <c r="E1563" s="1" t="s">
        <v>155</v>
      </c>
      <c r="F1563" s="1"/>
      <c r="G1563" s="1"/>
      <c r="H1563" s="1"/>
      <c r="I1563" s="1"/>
      <c r="J1563" s="1" t="n">
        <v>1708.2</v>
      </c>
      <c r="K1563" s="1" t="n">
        <v>1625</v>
      </c>
      <c r="L1563" s="33"/>
      <c r="M1563" s="1"/>
      <c r="N1563" s="1"/>
      <c r="O1563" s="1"/>
      <c r="P1563" s="1"/>
      <c r="Q1563" s="1"/>
      <c r="R1563" s="1"/>
      <c r="S1563" s="1"/>
      <c r="T1563" s="1"/>
      <c r="U1563" s="1"/>
      <c r="V1563" s="1" t="n">
        <v>1708.2</v>
      </c>
      <c r="W1563" s="1" t="n">
        <v>1625</v>
      </c>
    </row>
    <row r="1564" customFormat="false" ht="15" hidden="false" customHeight="false" outlineLevel="0" collapsed="false">
      <c r="A1564" s="1" t="n">
        <v>1563</v>
      </c>
      <c r="B1564" s="31" t="s">
        <v>2064</v>
      </c>
      <c r="C1564" s="1" t="s">
        <v>33</v>
      </c>
      <c r="D1564" s="1" t="s">
        <v>206</v>
      </c>
      <c r="E1564" s="1" t="s">
        <v>144</v>
      </c>
      <c r="F1564" s="1"/>
      <c r="G1564" s="1"/>
      <c r="H1564" s="1"/>
      <c r="I1564" s="1"/>
      <c r="J1564" s="1" t="n">
        <v>1456.1</v>
      </c>
      <c r="K1564" s="1" t="n">
        <v>1642</v>
      </c>
      <c r="L1564" s="33"/>
      <c r="M1564" s="1"/>
      <c r="N1564" s="1"/>
      <c r="O1564" s="1"/>
      <c r="P1564" s="1"/>
      <c r="Q1564" s="1"/>
      <c r="R1564" s="1"/>
      <c r="S1564" s="1"/>
      <c r="T1564" s="1"/>
      <c r="U1564" s="1"/>
      <c r="V1564" s="1" t="n">
        <v>1456.1</v>
      </c>
      <c r="W1564" s="1" t="n">
        <v>1642</v>
      </c>
    </row>
    <row r="1565" customFormat="false" ht="15" hidden="false" customHeight="false" outlineLevel="0" collapsed="false">
      <c r="A1565" s="1" t="n">
        <v>1564</v>
      </c>
      <c r="B1565" s="31" t="s">
        <v>2064</v>
      </c>
      <c r="C1565" s="1" t="s">
        <v>33</v>
      </c>
      <c r="D1565" s="1" t="s">
        <v>171</v>
      </c>
      <c r="E1565" s="1" t="s">
        <v>159</v>
      </c>
      <c r="F1565" s="1"/>
      <c r="G1565" s="1"/>
      <c r="H1565" s="1"/>
      <c r="I1565" s="1"/>
      <c r="J1565" s="1" t="n">
        <v>1583.2</v>
      </c>
      <c r="K1565" s="1" t="n">
        <v>1534.8</v>
      </c>
      <c r="L1565" s="33"/>
      <c r="M1565" s="1"/>
      <c r="N1565" s="1"/>
      <c r="O1565" s="1"/>
      <c r="P1565" s="1"/>
      <c r="Q1565" s="1"/>
      <c r="R1565" s="1"/>
      <c r="S1565" s="1"/>
      <c r="T1565" s="1"/>
      <c r="U1565" s="1"/>
      <c r="V1565" s="1" t="n">
        <v>1583.2</v>
      </c>
      <c r="W1565" s="1" t="n">
        <v>1534.8</v>
      </c>
    </row>
    <row r="1566" customFormat="false" ht="15" hidden="false" customHeight="false" outlineLevel="0" collapsed="false">
      <c r="A1566" s="1" t="n">
        <v>1565</v>
      </c>
      <c r="B1566" s="31" t="s">
        <v>2064</v>
      </c>
      <c r="C1566" s="1" t="s">
        <v>31</v>
      </c>
      <c r="D1566" s="1" t="s">
        <v>169</v>
      </c>
      <c r="E1566" s="1" t="s">
        <v>165</v>
      </c>
      <c r="F1566" s="1"/>
      <c r="G1566" s="1"/>
      <c r="H1566" s="1"/>
      <c r="I1566" s="1"/>
      <c r="J1566" s="1" t="n">
        <v>1625.4</v>
      </c>
      <c r="K1566" s="1" t="n">
        <v>1515.1</v>
      </c>
      <c r="L1566" s="33"/>
      <c r="M1566" s="1"/>
      <c r="N1566" s="1"/>
      <c r="O1566" s="1"/>
      <c r="P1566" s="1"/>
      <c r="Q1566" s="1"/>
      <c r="R1566" s="1"/>
      <c r="S1566" s="1"/>
      <c r="T1566" s="1"/>
      <c r="U1566" s="1"/>
      <c r="V1566" s="1" t="n">
        <v>1625.4</v>
      </c>
      <c r="W1566" s="1" t="n">
        <v>1515.1</v>
      </c>
    </row>
    <row r="1567" customFormat="false" ht="15" hidden="false" customHeight="false" outlineLevel="0" collapsed="false">
      <c r="A1567" s="1" t="n">
        <v>1566</v>
      </c>
      <c r="B1567" s="31" t="s">
        <v>2064</v>
      </c>
      <c r="C1567" s="1" t="s">
        <v>33</v>
      </c>
      <c r="D1567" s="1" t="s">
        <v>158</v>
      </c>
      <c r="E1567" s="1" t="s">
        <v>149</v>
      </c>
      <c r="F1567" s="1"/>
      <c r="G1567" s="1"/>
      <c r="H1567" s="1"/>
      <c r="I1567" s="1"/>
      <c r="J1567" s="1" t="n">
        <v>1581.6</v>
      </c>
      <c r="K1567" s="1" t="n">
        <v>1642.4</v>
      </c>
      <c r="L1567" s="33"/>
      <c r="M1567" s="1"/>
      <c r="N1567" s="1"/>
      <c r="O1567" s="1"/>
      <c r="P1567" s="1"/>
      <c r="Q1567" s="1"/>
      <c r="R1567" s="1"/>
      <c r="S1567" s="1"/>
      <c r="T1567" s="1"/>
      <c r="U1567" s="1"/>
      <c r="V1567" s="1" t="n">
        <v>1581.6</v>
      </c>
      <c r="W1567" s="1" t="n">
        <v>1642.4</v>
      </c>
    </row>
    <row r="1568" customFormat="false" ht="15" hidden="false" customHeight="false" outlineLevel="0" collapsed="false">
      <c r="A1568" s="1" t="n">
        <v>1567</v>
      </c>
      <c r="B1568" s="31" t="s">
        <v>2064</v>
      </c>
      <c r="C1568" s="1" t="s">
        <v>31</v>
      </c>
      <c r="D1568" s="1" t="s">
        <v>22</v>
      </c>
      <c r="E1568" s="1" t="s">
        <v>210</v>
      </c>
      <c r="F1568" s="1"/>
      <c r="G1568" s="1"/>
      <c r="H1568" s="1"/>
      <c r="I1568" s="1"/>
      <c r="J1568" s="1" t="n">
        <v>1733.4</v>
      </c>
      <c r="K1568" s="1" t="n">
        <v>1452.9</v>
      </c>
      <c r="L1568" s="33"/>
      <c r="M1568" s="1"/>
      <c r="N1568" s="1"/>
      <c r="O1568" s="1"/>
      <c r="P1568" s="1"/>
      <c r="Q1568" s="1"/>
      <c r="R1568" s="1"/>
      <c r="S1568" s="1"/>
      <c r="T1568" s="1"/>
      <c r="U1568" s="1"/>
      <c r="V1568" s="1" t="n">
        <v>1733.4</v>
      </c>
      <c r="W1568" s="1" t="n">
        <v>1452.9</v>
      </c>
    </row>
    <row r="1569" customFormat="false" ht="15" hidden="false" customHeight="false" outlineLevel="0" collapsed="false">
      <c r="A1569" s="1" t="n">
        <v>1568</v>
      </c>
      <c r="B1569" s="31" t="s">
        <v>2064</v>
      </c>
      <c r="C1569" s="1" t="s">
        <v>33</v>
      </c>
      <c r="D1569" s="1" t="s">
        <v>205</v>
      </c>
      <c r="E1569" s="1" t="s">
        <v>161</v>
      </c>
      <c r="F1569" s="1"/>
      <c r="G1569" s="1"/>
      <c r="H1569" s="1"/>
      <c r="I1569" s="1"/>
      <c r="J1569" s="1" t="n">
        <v>1457.7</v>
      </c>
      <c r="K1569" s="1" t="n">
        <v>1653.6</v>
      </c>
      <c r="L1569" s="33"/>
      <c r="M1569" s="1"/>
      <c r="N1569" s="1"/>
      <c r="O1569" s="1"/>
      <c r="P1569" s="1"/>
      <c r="Q1569" s="1"/>
      <c r="R1569" s="1"/>
      <c r="S1569" s="1"/>
      <c r="T1569" s="1"/>
      <c r="U1569" s="1"/>
      <c r="V1569" s="1" t="n">
        <v>1457.7</v>
      </c>
      <c r="W1569" s="1" t="n">
        <v>1653.6</v>
      </c>
    </row>
    <row r="1570" customFormat="false" ht="15" hidden="false" customHeight="false" outlineLevel="0" collapsed="false">
      <c r="A1570" s="1" t="n">
        <v>1569</v>
      </c>
      <c r="B1570" s="31" t="s">
        <v>2065</v>
      </c>
      <c r="C1570" s="1" t="s">
        <v>29</v>
      </c>
      <c r="D1570" s="1" t="s">
        <v>132</v>
      </c>
      <c r="E1570" s="1" t="s">
        <v>129</v>
      </c>
      <c r="F1570" s="1"/>
      <c r="G1570" s="1"/>
      <c r="H1570" s="1"/>
      <c r="I1570" s="1"/>
      <c r="J1570" s="1" t="n">
        <v>1647.5</v>
      </c>
      <c r="K1570" s="1" t="n">
        <v>1663.3</v>
      </c>
      <c r="L1570" s="33"/>
      <c r="M1570" s="1"/>
      <c r="N1570" s="1"/>
      <c r="O1570" s="1"/>
      <c r="P1570" s="1"/>
      <c r="Q1570" s="1"/>
      <c r="R1570" s="1"/>
      <c r="S1570" s="1"/>
      <c r="T1570" s="1"/>
      <c r="U1570" s="1"/>
      <c r="V1570" s="1" t="n">
        <v>1647.5</v>
      </c>
      <c r="W1570" s="1" t="n">
        <v>1663.3</v>
      </c>
    </row>
    <row r="1571" customFormat="false" ht="15" hidden="false" customHeight="false" outlineLevel="0" collapsed="false">
      <c r="A1571" s="1" t="n">
        <v>1570</v>
      </c>
      <c r="B1571" s="31" t="s">
        <v>2065</v>
      </c>
      <c r="C1571" s="1" t="s">
        <v>29</v>
      </c>
      <c r="D1571" s="1" t="s">
        <v>131</v>
      </c>
      <c r="E1571" s="1" t="s">
        <v>202</v>
      </c>
      <c r="F1571" s="1"/>
      <c r="G1571" s="1"/>
      <c r="H1571" s="1"/>
      <c r="I1571" s="1"/>
      <c r="J1571" s="1" t="n">
        <v>1518.3</v>
      </c>
      <c r="K1571" s="1" t="n">
        <v>1482.9</v>
      </c>
      <c r="L1571" s="33"/>
      <c r="M1571" s="1"/>
      <c r="N1571" s="1"/>
      <c r="O1571" s="1"/>
      <c r="P1571" s="1"/>
      <c r="Q1571" s="1"/>
      <c r="R1571" s="1"/>
      <c r="S1571" s="1"/>
      <c r="T1571" s="1"/>
      <c r="U1571" s="1"/>
      <c r="V1571" s="1" t="n">
        <v>1518.3</v>
      </c>
      <c r="W1571" s="1" t="n">
        <v>1482.9</v>
      </c>
    </row>
    <row r="1572" customFormat="false" ht="15" hidden="false" customHeight="false" outlineLevel="0" collapsed="false">
      <c r="A1572" s="1" t="n">
        <v>1571</v>
      </c>
      <c r="B1572" s="31" t="s">
        <v>2065</v>
      </c>
      <c r="C1572" s="1" t="s">
        <v>29</v>
      </c>
      <c r="D1572" s="1" t="s">
        <v>130</v>
      </c>
      <c r="E1572" s="1" t="s">
        <v>122</v>
      </c>
      <c r="F1572" s="1"/>
      <c r="G1572" s="1"/>
      <c r="H1572" s="1"/>
      <c r="I1572" s="1"/>
      <c r="J1572" s="1" t="n">
        <v>1746.3</v>
      </c>
      <c r="K1572" s="1" t="n">
        <v>1580.7</v>
      </c>
      <c r="L1572" s="33"/>
      <c r="M1572" s="1"/>
      <c r="N1572" s="1"/>
      <c r="O1572" s="1"/>
      <c r="P1572" s="1"/>
      <c r="Q1572" s="1"/>
      <c r="R1572" s="1"/>
      <c r="S1572" s="1"/>
      <c r="T1572" s="1"/>
      <c r="U1572" s="1"/>
      <c r="V1572" s="1" t="n">
        <v>1746.3</v>
      </c>
      <c r="W1572" s="1" t="n">
        <v>1580.7</v>
      </c>
    </row>
    <row r="1573" customFormat="false" ht="15" hidden="false" customHeight="false" outlineLevel="0" collapsed="false">
      <c r="A1573" s="1" t="n">
        <v>1572</v>
      </c>
      <c r="B1573" s="31" t="s">
        <v>2065</v>
      </c>
      <c r="C1573" s="1" t="s">
        <v>29</v>
      </c>
      <c r="D1573" s="1" t="s">
        <v>138</v>
      </c>
      <c r="E1573" s="1" t="s">
        <v>180</v>
      </c>
      <c r="F1573" s="1"/>
      <c r="G1573" s="1"/>
      <c r="H1573" s="1"/>
      <c r="I1573" s="1"/>
      <c r="J1573" s="1" t="n">
        <v>1645.6</v>
      </c>
      <c r="K1573" s="1" t="n">
        <v>1594.7</v>
      </c>
      <c r="L1573" s="33"/>
      <c r="M1573" s="1"/>
      <c r="N1573" s="1"/>
      <c r="O1573" s="1"/>
      <c r="P1573" s="1"/>
      <c r="Q1573" s="1"/>
      <c r="R1573" s="1"/>
      <c r="S1573" s="1"/>
      <c r="T1573" s="1"/>
      <c r="U1573" s="1"/>
      <c r="V1573" s="1" t="n">
        <v>1645.6</v>
      </c>
      <c r="W1573" s="1" t="n">
        <v>1594.7</v>
      </c>
    </row>
    <row r="1574" customFormat="false" ht="15" hidden="false" customHeight="false" outlineLevel="0" collapsed="false">
      <c r="A1574" s="1" t="n">
        <v>1573</v>
      </c>
      <c r="B1574" s="31" t="s">
        <v>2065</v>
      </c>
      <c r="C1574" s="1" t="s">
        <v>29</v>
      </c>
      <c r="D1574" s="1" t="s">
        <v>127</v>
      </c>
      <c r="E1574" s="1" t="s">
        <v>153</v>
      </c>
      <c r="F1574" s="1"/>
      <c r="G1574" s="1"/>
      <c r="H1574" s="1"/>
      <c r="I1574" s="1"/>
      <c r="J1574" s="1" t="n">
        <v>1653.9</v>
      </c>
      <c r="K1574" s="1" t="n">
        <v>1686.3</v>
      </c>
      <c r="L1574" s="33"/>
      <c r="M1574" s="1"/>
      <c r="N1574" s="1"/>
      <c r="O1574" s="1"/>
      <c r="P1574" s="1"/>
      <c r="Q1574" s="1"/>
      <c r="R1574" s="1"/>
      <c r="S1574" s="1"/>
      <c r="T1574" s="1"/>
      <c r="U1574" s="1"/>
      <c r="V1574" s="1" t="n">
        <v>1653.9</v>
      </c>
      <c r="W1574" s="1" t="n">
        <v>1686.3</v>
      </c>
    </row>
    <row r="1575" customFormat="false" ht="15" hidden="false" customHeight="false" outlineLevel="0" collapsed="false">
      <c r="A1575" s="1" t="n">
        <v>1574</v>
      </c>
      <c r="B1575" s="31" t="s">
        <v>2065</v>
      </c>
      <c r="C1575" s="1" t="s">
        <v>29</v>
      </c>
      <c r="D1575" s="1" t="s">
        <v>152</v>
      </c>
      <c r="E1575" s="1" t="s">
        <v>137</v>
      </c>
      <c r="F1575" s="1"/>
      <c r="G1575" s="1"/>
      <c r="H1575" s="1"/>
      <c r="I1575" s="1"/>
      <c r="J1575" s="1" t="n">
        <v>1600.3</v>
      </c>
      <c r="K1575" s="1" t="n">
        <v>1529.1</v>
      </c>
      <c r="L1575" s="33"/>
      <c r="M1575" s="1"/>
      <c r="N1575" s="1"/>
      <c r="O1575" s="1"/>
      <c r="P1575" s="1"/>
      <c r="Q1575" s="1"/>
      <c r="R1575" s="1"/>
      <c r="S1575" s="1"/>
      <c r="T1575" s="1"/>
      <c r="U1575" s="1"/>
      <c r="V1575" s="1" t="n">
        <v>1600.3</v>
      </c>
      <c r="W1575" s="1" t="n">
        <v>1529.1</v>
      </c>
    </row>
    <row r="1576" customFormat="false" ht="15" hidden="false" customHeight="false" outlineLevel="0" collapsed="false">
      <c r="A1576" s="1" t="n">
        <v>1575</v>
      </c>
      <c r="B1576" s="31" t="s">
        <v>2065</v>
      </c>
      <c r="C1576" s="1" t="s">
        <v>29</v>
      </c>
      <c r="D1576" s="1" t="s">
        <v>162</v>
      </c>
      <c r="E1576" s="1" t="s">
        <v>126</v>
      </c>
      <c r="F1576" s="1"/>
      <c r="G1576" s="1"/>
      <c r="H1576" s="1"/>
      <c r="I1576" s="1"/>
      <c r="J1576" s="1" t="n">
        <v>1676.6</v>
      </c>
      <c r="K1576" s="1" t="n">
        <v>1566.6</v>
      </c>
      <c r="L1576" s="33"/>
      <c r="M1576" s="1"/>
      <c r="N1576" s="1"/>
      <c r="O1576" s="1"/>
      <c r="P1576" s="1"/>
      <c r="Q1576" s="1"/>
      <c r="R1576" s="1"/>
      <c r="S1576" s="1"/>
      <c r="T1576" s="1"/>
      <c r="U1576" s="1"/>
      <c r="V1576" s="1" t="n">
        <v>1676.6</v>
      </c>
      <c r="W1576" s="1" t="n">
        <v>1566.6</v>
      </c>
    </row>
    <row r="1577" customFormat="false" ht="15" hidden="false" customHeight="false" outlineLevel="0" collapsed="false">
      <c r="A1577" s="1" t="n">
        <v>1576</v>
      </c>
      <c r="B1577" s="31" t="s">
        <v>2065</v>
      </c>
      <c r="C1577" s="1" t="s">
        <v>29</v>
      </c>
      <c r="D1577" s="1" t="s">
        <v>128</v>
      </c>
      <c r="E1577" s="1" t="s">
        <v>23</v>
      </c>
      <c r="F1577" s="1"/>
      <c r="G1577" s="1"/>
      <c r="H1577" s="1"/>
      <c r="I1577" s="1"/>
      <c r="J1577" s="1" t="n">
        <v>1623.4</v>
      </c>
      <c r="K1577" s="1" t="n">
        <v>1722.1</v>
      </c>
      <c r="L1577" s="33"/>
      <c r="M1577" s="1"/>
      <c r="N1577" s="1"/>
      <c r="O1577" s="1"/>
      <c r="P1577" s="1"/>
      <c r="Q1577" s="1"/>
      <c r="R1577" s="1"/>
      <c r="S1577" s="1"/>
      <c r="T1577" s="1"/>
      <c r="U1577" s="1"/>
      <c r="V1577" s="1" t="n">
        <v>1623.4</v>
      </c>
      <c r="W1577" s="1" t="n">
        <v>1722.1</v>
      </c>
    </row>
    <row r="1578" customFormat="false" ht="15" hidden="false" customHeight="false" outlineLevel="0" collapsed="false">
      <c r="A1578" s="1" t="n">
        <v>1577</v>
      </c>
      <c r="B1578" s="31" t="s">
        <v>2065</v>
      </c>
      <c r="C1578" s="1" t="s">
        <v>29</v>
      </c>
      <c r="D1578" s="1" t="s">
        <v>207</v>
      </c>
      <c r="E1578" s="1" t="s">
        <v>201</v>
      </c>
      <c r="F1578" s="1"/>
      <c r="G1578" s="1"/>
      <c r="H1578" s="1"/>
      <c r="I1578" s="1"/>
      <c r="J1578" s="1" t="n">
        <v>1461.1</v>
      </c>
      <c r="K1578" s="1" t="n">
        <v>1410.7</v>
      </c>
      <c r="L1578" s="33"/>
      <c r="M1578" s="1"/>
      <c r="N1578" s="1"/>
      <c r="O1578" s="1"/>
      <c r="P1578" s="1"/>
      <c r="Q1578" s="1"/>
      <c r="R1578" s="1"/>
      <c r="S1578" s="1"/>
      <c r="T1578" s="1"/>
      <c r="U1578" s="1"/>
      <c r="V1578" s="1" t="n">
        <v>1461.1</v>
      </c>
      <c r="W1578" s="1" t="n">
        <v>1410.7</v>
      </c>
    </row>
    <row r="1579" customFormat="false" ht="15" hidden="false" customHeight="false" outlineLevel="0" collapsed="false">
      <c r="A1579" s="1" t="n">
        <v>1578</v>
      </c>
      <c r="B1579" s="31" t="s">
        <v>2065</v>
      </c>
      <c r="C1579" s="1" t="s">
        <v>29</v>
      </c>
      <c r="D1579" s="1" t="s">
        <v>121</v>
      </c>
      <c r="E1579" s="1" t="s">
        <v>21</v>
      </c>
      <c r="F1579" s="1"/>
      <c r="G1579" s="1"/>
      <c r="H1579" s="1"/>
      <c r="I1579" s="1"/>
      <c r="J1579" s="1" t="n">
        <v>1562.5</v>
      </c>
      <c r="K1579" s="1" t="n">
        <v>1732.5</v>
      </c>
      <c r="L1579" s="33"/>
      <c r="M1579" s="1"/>
      <c r="N1579" s="1"/>
      <c r="O1579" s="1"/>
      <c r="P1579" s="1"/>
      <c r="Q1579" s="1"/>
      <c r="R1579" s="1"/>
      <c r="S1579" s="1"/>
      <c r="T1579" s="1"/>
      <c r="U1579" s="1"/>
      <c r="V1579" s="1" t="n">
        <v>1562.5</v>
      </c>
      <c r="W1579" s="1" t="n">
        <v>1732.5</v>
      </c>
    </row>
    <row r="1580" customFormat="false" ht="15" hidden="false" customHeight="false" outlineLevel="0" collapsed="false">
      <c r="A1580" s="1" t="n">
        <v>1579</v>
      </c>
      <c r="B1580" s="31" t="s">
        <v>2066</v>
      </c>
      <c r="C1580" s="1" t="s">
        <v>32</v>
      </c>
      <c r="D1580" s="1" t="s">
        <v>192</v>
      </c>
      <c r="E1580" s="1" t="s">
        <v>191</v>
      </c>
      <c r="F1580" s="1"/>
      <c r="G1580" s="1"/>
      <c r="H1580" s="1"/>
      <c r="I1580" s="1"/>
      <c r="J1580" s="1" t="n">
        <v>1620.9</v>
      </c>
      <c r="K1580" s="1" t="n">
        <v>1541</v>
      </c>
      <c r="L1580" s="33"/>
      <c r="M1580" s="1"/>
      <c r="N1580" s="1"/>
      <c r="O1580" s="1"/>
      <c r="P1580" s="1"/>
      <c r="Q1580" s="1"/>
      <c r="R1580" s="1"/>
      <c r="S1580" s="1"/>
      <c r="T1580" s="1"/>
      <c r="U1580" s="1"/>
      <c r="V1580" s="1" t="n">
        <v>1620.9</v>
      </c>
      <c r="W1580" s="1" t="n">
        <v>1541</v>
      </c>
    </row>
    <row r="1581" customFormat="false" ht="15" hidden="false" customHeight="false" outlineLevel="0" collapsed="false">
      <c r="A1581" s="1" t="n">
        <v>1580</v>
      </c>
      <c r="B1581" s="31" t="s">
        <v>2066</v>
      </c>
      <c r="C1581" s="1" t="s">
        <v>32</v>
      </c>
      <c r="D1581" s="1" t="s">
        <v>193</v>
      </c>
      <c r="E1581" s="1" t="s">
        <v>190</v>
      </c>
      <c r="F1581" s="1"/>
      <c r="G1581" s="1"/>
      <c r="H1581" s="1"/>
      <c r="I1581" s="1"/>
      <c r="J1581" s="1" t="n">
        <v>1529.4</v>
      </c>
      <c r="K1581" s="1" t="n">
        <v>1611.9</v>
      </c>
      <c r="L1581" s="33"/>
      <c r="M1581" s="1"/>
      <c r="N1581" s="1"/>
      <c r="O1581" s="1"/>
      <c r="P1581" s="1"/>
      <c r="Q1581" s="1"/>
      <c r="R1581" s="1"/>
      <c r="S1581" s="1"/>
      <c r="T1581" s="1"/>
      <c r="U1581" s="1"/>
      <c r="V1581" s="1" t="n">
        <v>1529.4</v>
      </c>
      <c r="W1581" s="1" t="n">
        <v>1611.9</v>
      </c>
    </row>
    <row r="1582" customFormat="false" ht="15" hidden="false" customHeight="false" outlineLevel="0" collapsed="false">
      <c r="A1582" s="1" t="n">
        <v>1581</v>
      </c>
      <c r="B1582" s="31" t="s">
        <v>2066</v>
      </c>
      <c r="C1582" s="1" t="s">
        <v>32</v>
      </c>
      <c r="D1582" s="1" t="s">
        <v>188</v>
      </c>
      <c r="E1582" s="1" t="s">
        <v>211</v>
      </c>
      <c r="F1582" s="1"/>
      <c r="G1582" s="1"/>
      <c r="H1582" s="1"/>
      <c r="I1582" s="1"/>
      <c r="J1582" s="1" t="n">
        <v>1549.2</v>
      </c>
      <c r="K1582" s="1" t="n">
        <v>1489</v>
      </c>
      <c r="L1582" s="33"/>
      <c r="M1582" s="1"/>
      <c r="N1582" s="1"/>
      <c r="O1582" s="1"/>
      <c r="P1582" s="1"/>
      <c r="Q1582" s="1"/>
      <c r="R1582" s="1"/>
      <c r="S1582" s="1"/>
      <c r="T1582" s="1"/>
      <c r="U1582" s="1"/>
      <c r="V1582" s="1" t="n">
        <v>1549.2</v>
      </c>
      <c r="W1582" s="1" t="n">
        <v>1489</v>
      </c>
    </row>
    <row r="1583" customFormat="false" ht="15" hidden="false" customHeight="false" outlineLevel="0" collapsed="false">
      <c r="A1583" s="1" t="n">
        <v>1582</v>
      </c>
      <c r="B1583" s="31" t="s">
        <v>2066</v>
      </c>
      <c r="C1583" s="1" t="s">
        <v>32</v>
      </c>
      <c r="D1583" s="1" t="s">
        <v>184</v>
      </c>
      <c r="E1583" s="1" t="s">
        <v>185</v>
      </c>
      <c r="F1583" s="1"/>
      <c r="G1583" s="1"/>
      <c r="H1583" s="1"/>
      <c r="I1583" s="1"/>
      <c r="J1583" s="1" t="n">
        <v>1696</v>
      </c>
      <c r="K1583" s="1" t="n">
        <v>1629</v>
      </c>
      <c r="L1583" s="33"/>
      <c r="M1583" s="1"/>
      <c r="N1583" s="1"/>
      <c r="O1583" s="1"/>
      <c r="P1583" s="1"/>
      <c r="Q1583" s="1"/>
      <c r="R1583" s="1"/>
      <c r="S1583" s="1"/>
      <c r="T1583" s="1"/>
      <c r="U1583" s="1"/>
      <c r="V1583" s="1" t="n">
        <v>1696</v>
      </c>
      <c r="W1583" s="1" t="n">
        <v>1629</v>
      </c>
    </row>
    <row r="1584" customFormat="false" ht="15" hidden="false" customHeight="false" outlineLevel="0" collapsed="false">
      <c r="A1584" s="1" t="n">
        <v>1583</v>
      </c>
      <c r="B1584" s="31" t="s">
        <v>2066</v>
      </c>
      <c r="C1584" s="1" t="s">
        <v>32</v>
      </c>
      <c r="D1584" s="1" t="s">
        <v>15</v>
      </c>
      <c r="E1584" s="1" t="s">
        <v>199</v>
      </c>
      <c r="F1584" s="1"/>
      <c r="G1584" s="1"/>
      <c r="H1584" s="1"/>
      <c r="I1584" s="1"/>
      <c r="J1584" s="1" t="n">
        <v>1873.2</v>
      </c>
      <c r="K1584" s="1" t="n">
        <v>1487.5</v>
      </c>
      <c r="L1584" s="33"/>
      <c r="M1584" s="1"/>
      <c r="N1584" s="1"/>
      <c r="O1584" s="1"/>
      <c r="P1584" s="1"/>
      <c r="Q1584" s="1"/>
      <c r="R1584" s="1"/>
      <c r="S1584" s="1"/>
      <c r="T1584" s="1"/>
      <c r="U1584" s="1"/>
      <c r="V1584" s="1" t="n">
        <v>1873.2</v>
      </c>
      <c r="W1584" s="1" t="n">
        <v>1487.5</v>
      </c>
    </row>
    <row r="1585" customFormat="false" ht="15" hidden="false" customHeight="false" outlineLevel="0" collapsed="false">
      <c r="A1585" s="1" t="n">
        <v>1584</v>
      </c>
      <c r="B1585" s="31" t="s">
        <v>2066</v>
      </c>
      <c r="C1585" s="1" t="s">
        <v>32</v>
      </c>
      <c r="D1585" s="1" t="s">
        <v>196</v>
      </c>
      <c r="E1585" s="1" t="s">
        <v>212</v>
      </c>
      <c r="F1585" s="1"/>
      <c r="G1585" s="1"/>
      <c r="H1585" s="1"/>
      <c r="I1585" s="1"/>
      <c r="J1585" s="1" t="n">
        <v>1656.4</v>
      </c>
      <c r="K1585" s="1" t="n">
        <v>1416.3</v>
      </c>
      <c r="L1585" s="33"/>
      <c r="M1585" s="1"/>
      <c r="N1585" s="1"/>
      <c r="O1585" s="1"/>
      <c r="P1585" s="1"/>
      <c r="Q1585" s="1"/>
      <c r="R1585" s="1"/>
      <c r="S1585" s="1"/>
      <c r="T1585" s="1"/>
      <c r="U1585" s="1"/>
      <c r="V1585" s="1" t="n">
        <v>1656.4</v>
      </c>
      <c r="W1585" s="1" t="n">
        <v>1416.3</v>
      </c>
    </row>
    <row r="1586" customFormat="false" ht="15" hidden="false" customHeight="false" outlineLevel="0" collapsed="false">
      <c r="A1586" s="1" t="n">
        <v>1585</v>
      </c>
      <c r="B1586" s="31" t="s">
        <v>2066</v>
      </c>
      <c r="C1586" s="1" t="s">
        <v>32</v>
      </c>
      <c r="D1586" s="1" t="s">
        <v>183</v>
      </c>
      <c r="E1586" s="1" t="s">
        <v>195</v>
      </c>
      <c r="F1586" s="1"/>
      <c r="G1586" s="1"/>
      <c r="H1586" s="1"/>
      <c r="I1586" s="1"/>
      <c r="J1586" s="1" t="n">
        <v>1513.1</v>
      </c>
      <c r="K1586" s="1" t="n">
        <v>1732.7</v>
      </c>
      <c r="L1586" s="33"/>
      <c r="M1586" s="1"/>
      <c r="N1586" s="1"/>
      <c r="O1586" s="1"/>
      <c r="P1586" s="1"/>
      <c r="Q1586" s="1"/>
      <c r="R1586" s="1"/>
      <c r="S1586" s="1"/>
      <c r="T1586" s="1"/>
      <c r="U1586" s="1"/>
      <c r="V1586" s="1" t="n">
        <v>1513.1</v>
      </c>
      <c r="W1586" s="1" t="n">
        <v>1732.7</v>
      </c>
    </row>
    <row r="1587" customFormat="false" ht="15" hidden="false" customHeight="false" outlineLevel="0" collapsed="false">
      <c r="A1587" s="1" t="n">
        <v>1586</v>
      </c>
      <c r="B1587" s="31" t="s">
        <v>2066</v>
      </c>
      <c r="C1587" s="1" t="s">
        <v>32</v>
      </c>
      <c r="D1587" s="1" t="s">
        <v>198</v>
      </c>
      <c r="E1587" s="1" t="s">
        <v>187</v>
      </c>
      <c r="F1587" s="1"/>
      <c r="G1587" s="1"/>
      <c r="H1587" s="1"/>
      <c r="I1587" s="1"/>
      <c r="J1587" s="1" t="n">
        <v>1515.2</v>
      </c>
      <c r="K1587" s="1" t="n">
        <v>1591.1</v>
      </c>
      <c r="L1587" s="33"/>
      <c r="M1587" s="1"/>
      <c r="N1587" s="1"/>
      <c r="O1587" s="1"/>
      <c r="P1587" s="1"/>
      <c r="Q1587" s="1"/>
      <c r="R1587" s="1"/>
      <c r="S1587" s="1"/>
      <c r="T1587" s="1"/>
      <c r="U1587" s="1"/>
      <c r="V1587" s="1" t="n">
        <v>1515.2</v>
      </c>
      <c r="W1587" s="1" t="n">
        <v>1591.1</v>
      </c>
    </row>
    <row r="1588" customFormat="false" ht="15" hidden="false" customHeight="false" outlineLevel="0" collapsed="false">
      <c r="A1588" s="1" t="n">
        <v>1587</v>
      </c>
      <c r="B1588" s="31" t="s">
        <v>2066</v>
      </c>
      <c r="C1588" s="1" t="s">
        <v>32</v>
      </c>
      <c r="D1588" s="1" t="s">
        <v>189</v>
      </c>
      <c r="E1588" s="1" t="s">
        <v>197</v>
      </c>
      <c r="F1588" s="1"/>
      <c r="G1588" s="1"/>
      <c r="H1588" s="1"/>
      <c r="I1588" s="1"/>
      <c r="J1588" s="1" t="n">
        <v>1614</v>
      </c>
      <c r="K1588" s="1" t="n">
        <v>1535.5</v>
      </c>
      <c r="L1588" s="33"/>
      <c r="M1588" s="1"/>
      <c r="N1588" s="1"/>
      <c r="O1588" s="1"/>
      <c r="P1588" s="1"/>
      <c r="Q1588" s="1"/>
      <c r="R1588" s="1"/>
      <c r="S1588" s="1"/>
      <c r="T1588" s="1"/>
      <c r="U1588" s="1"/>
      <c r="V1588" s="1" t="n">
        <v>1614</v>
      </c>
      <c r="W1588" s="1" t="n">
        <v>1535.5</v>
      </c>
    </row>
    <row r="1589" customFormat="false" ht="15" hidden="false" customHeight="false" outlineLevel="0" collapsed="false">
      <c r="A1589" s="1" t="n">
        <v>1588</v>
      </c>
      <c r="B1589" s="31" t="s">
        <v>2067</v>
      </c>
      <c r="C1589" s="1" t="s">
        <v>33</v>
      </c>
      <c r="D1589" s="1" t="s">
        <v>17</v>
      </c>
      <c r="E1589" s="1" t="s">
        <v>205</v>
      </c>
      <c r="F1589" s="1"/>
      <c r="G1589" s="1"/>
      <c r="H1589" s="1"/>
      <c r="I1589" s="1"/>
      <c r="J1589" s="1" t="n">
        <v>1804.8</v>
      </c>
      <c r="K1589" s="1" t="n">
        <v>1457.7</v>
      </c>
      <c r="L1589" s="33"/>
      <c r="M1589" s="1"/>
      <c r="N1589" s="1"/>
      <c r="O1589" s="1"/>
      <c r="P1589" s="1"/>
      <c r="Q1589" s="1"/>
      <c r="R1589" s="1"/>
      <c r="S1589" s="1"/>
      <c r="T1589" s="1"/>
      <c r="U1589" s="1"/>
      <c r="V1589" s="1" t="n">
        <v>1804.8</v>
      </c>
      <c r="W1589" s="1" t="n">
        <v>1457.7</v>
      </c>
    </row>
    <row r="1590" customFormat="false" ht="15" hidden="false" customHeight="false" outlineLevel="0" collapsed="false">
      <c r="A1590" s="1" t="n">
        <v>1589</v>
      </c>
      <c r="B1590" s="31" t="s">
        <v>2067</v>
      </c>
      <c r="C1590" s="1" t="s">
        <v>33</v>
      </c>
      <c r="D1590" s="1" t="s">
        <v>159</v>
      </c>
      <c r="E1590" s="1" t="s">
        <v>135</v>
      </c>
      <c r="F1590" s="1"/>
      <c r="G1590" s="1"/>
      <c r="H1590" s="1"/>
      <c r="I1590" s="1"/>
      <c r="J1590" s="1" t="n">
        <v>1534.8</v>
      </c>
      <c r="K1590" s="1" t="n">
        <v>1708.2</v>
      </c>
      <c r="L1590" s="33"/>
      <c r="M1590" s="1"/>
      <c r="N1590" s="1"/>
      <c r="O1590" s="1"/>
      <c r="P1590" s="1"/>
      <c r="Q1590" s="1"/>
      <c r="R1590" s="1"/>
      <c r="S1590" s="1"/>
      <c r="T1590" s="1"/>
      <c r="U1590" s="1"/>
      <c r="V1590" s="1" t="n">
        <v>1534.8</v>
      </c>
      <c r="W1590" s="1" t="n">
        <v>1708.2</v>
      </c>
    </row>
    <row r="1591" customFormat="false" ht="15" hidden="false" customHeight="false" outlineLevel="0" collapsed="false">
      <c r="A1591" s="1" t="n">
        <v>1590</v>
      </c>
      <c r="B1591" s="31" t="s">
        <v>2067</v>
      </c>
      <c r="C1591" s="1" t="s">
        <v>33</v>
      </c>
      <c r="D1591" s="1" t="s">
        <v>204</v>
      </c>
      <c r="E1591" s="1" t="s">
        <v>149</v>
      </c>
      <c r="F1591" s="1"/>
      <c r="G1591" s="1"/>
      <c r="H1591" s="1"/>
      <c r="I1591" s="1"/>
      <c r="J1591" s="1" t="n">
        <v>1387.4</v>
      </c>
      <c r="K1591" s="1" t="n">
        <v>1642.4</v>
      </c>
      <c r="L1591" s="33"/>
      <c r="M1591" s="1"/>
      <c r="N1591" s="1"/>
      <c r="O1591" s="1"/>
      <c r="P1591" s="1"/>
      <c r="Q1591" s="1"/>
      <c r="R1591" s="1"/>
      <c r="S1591" s="1"/>
      <c r="T1591" s="1"/>
      <c r="U1591" s="1"/>
      <c r="V1591" s="1" t="n">
        <v>1387.4</v>
      </c>
      <c r="W1591" s="1" t="n">
        <v>1642.4</v>
      </c>
    </row>
    <row r="1592" customFormat="false" ht="15" hidden="false" customHeight="false" outlineLevel="0" collapsed="false">
      <c r="A1592" s="1" t="n">
        <v>1591</v>
      </c>
      <c r="B1592" s="31" t="s">
        <v>2067</v>
      </c>
      <c r="C1592" s="1" t="s">
        <v>33</v>
      </c>
      <c r="D1592" s="1" t="s">
        <v>172</v>
      </c>
      <c r="E1592" s="1" t="s">
        <v>171</v>
      </c>
      <c r="F1592" s="1"/>
      <c r="G1592" s="1"/>
      <c r="H1592" s="1"/>
      <c r="I1592" s="1"/>
      <c r="J1592" s="1" t="n">
        <v>1687.2</v>
      </c>
      <c r="K1592" s="1" t="n">
        <v>1583.2</v>
      </c>
      <c r="L1592" s="33"/>
      <c r="M1592" s="1"/>
      <c r="N1592" s="1"/>
      <c r="O1592" s="1"/>
      <c r="P1592" s="1"/>
      <c r="Q1592" s="1"/>
      <c r="R1592" s="1"/>
      <c r="S1592" s="1"/>
      <c r="T1592" s="1"/>
      <c r="U1592" s="1"/>
      <c r="V1592" s="1" t="n">
        <v>1687.2</v>
      </c>
      <c r="W1592" s="1" t="n">
        <v>1583.2</v>
      </c>
    </row>
    <row r="1593" customFormat="false" ht="15" hidden="false" customHeight="false" outlineLevel="0" collapsed="false">
      <c r="A1593" s="1" t="n">
        <v>1592</v>
      </c>
      <c r="B1593" s="31" t="s">
        <v>2067</v>
      </c>
      <c r="C1593" s="1" t="s">
        <v>33</v>
      </c>
      <c r="D1593" s="1" t="s">
        <v>144</v>
      </c>
      <c r="E1593" s="1" t="s">
        <v>120</v>
      </c>
      <c r="F1593" s="1"/>
      <c r="G1593" s="1"/>
      <c r="H1593" s="1"/>
      <c r="I1593" s="1"/>
      <c r="J1593" s="1" t="n">
        <v>1642</v>
      </c>
      <c r="K1593" s="1" t="n">
        <v>1527.4</v>
      </c>
      <c r="L1593" s="33"/>
      <c r="M1593" s="1"/>
      <c r="N1593" s="1"/>
      <c r="O1593" s="1"/>
      <c r="P1593" s="1"/>
      <c r="Q1593" s="1"/>
      <c r="R1593" s="1"/>
      <c r="S1593" s="1"/>
      <c r="T1593" s="1"/>
      <c r="U1593" s="1"/>
      <c r="V1593" s="1" t="n">
        <v>1642</v>
      </c>
      <c r="W1593" s="1" t="n">
        <v>1527.4</v>
      </c>
    </row>
    <row r="1594" customFormat="false" ht="15" hidden="false" customHeight="false" outlineLevel="0" collapsed="false">
      <c r="A1594" s="1" t="n">
        <v>1593</v>
      </c>
      <c r="B1594" s="31" t="s">
        <v>2067</v>
      </c>
      <c r="C1594" s="1" t="s">
        <v>30</v>
      </c>
      <c r="D1594" s="1" t="s">
        <v>115</v>
      </c>
      <c r="E1594" s="1" t="s">
        <v>167</v>
      </c>
      <c r="F1594" s="1"/>
      <c r="G1594" s="1"/>
      <c r="H1594" s="1"/>
      <c r="I1594" s="1"/>
      <c r="J1594" s="1" t="n">
        <v>1550.5</v>
      </c>
      <c r="K1594" s="1" t="n">
        <v>1556.6</v>
      </c>
      <c r="L1594" s="33"/>
      <c r="M1594" s="1"/>
      <c r="N1594" s="1"/>
      <c r="O1594" s="1"/>
      <c r="P1594" s="1"/>
      <c r="Q1594" s="1"/>
      <c r="R1594" s="1"/>
      <c r="S1594" s="1"/>
      <c r="T1594" s="1"/>
      <c r="U1594" s="1"/>
      <c r="V1594" s="1" t="n">
        <v>1550.5</v>
      </c>
      <c r="W1594" s="1" t="n">
        <v>1556.6</v>
      </c>
    </row>
    <row r="1595" customFormat="false" ht="15" hidden="false" customHeight="false" outlineLevel="0" collapsed="false">
      <c r="A1595" s="1" t="n">
        <v>1594</v>
      </c>
      <c r="B1595" s="31" t="s">
        <v>2067</v>
      </c>
      <c r="C1595" s="1" t="s">
        <v>30</v>
      </c>
      <c r="D1595" s="1" t="s">
        <v>176</v>
      </c>
      <c r="E1595" s="1" t="s">
        <v>18</v>
      </c>
      <c r="F1595" s="1"/>
      <c r="G1595" s="1"/>
      <c r="H1595" s="1"/>
      <c r="I1595" s="1"/>
      <c r="J1595" s="1" t="n">
        <v>1594</v>
      </c>
      <c r="K1595" s="1" t="n">
        <v>1781.5</v>
      </c>
      <c r="L1595" s="33"/>
      <c r="M1595" s="1"/>
      <c r="N1595" s="1"/>
      <c r="O1595" s="1"/>
      <c r="P1595" s="1"/>
      <c r="Q1595" s="1"/>
      <c r="R1595" s="1"/>
      <c r="S1595" s="1"/>
      <c r="T1595" s="1"/>
      <c r="U1595" s="1"/>
      <c r="V1595" s="1" t="n">
        <v>1594</v>
      </c>
      <c r="W1595" s="1" t="n">
        <v>1781.5</v>
      </c>
    </row>
    <row r="1596" customFormat="false" ht="15" hidden="false" customHeight="false" outlineLevel="0" collapsed="false">
      <c r="A1596" s="1" t="n">
        <v>1595</v>
      </c>
      <c r="B1596" s="31" t="s">
        <v>2067</v>
      </c>
      <c r="C1596" s="1" t="s">
        <v>31</v>
      </c>
      <c r="D1596" s="1" t="s">
        <v>165</v>
      </c>
      <c r="E1596" s="1" t="s">
        <v>146</v>
      </c>
      <c r="F1596" s="1"/>
      <c r="G1596" s="1"/>
      <c r="H1596" s="1"/>
      <c r="I1596" s="1"/>
      <c r="J1596" s="1" t="n">
        <v>1515.1</v>
      </c>
      <c r="K1596" s="1" t="n">
        <v>1548.6</v>
      </c>
      <c r="L1596" s="33"/>
      <c r="M1596" s="1"/>
      <c r="N1596" s="1"/>
      <c r="O1596" s="1"/>
      <c r="P1596" s="1"/>
      <c r="Q1596" s="1"/>
      <c r="R1596" s="1"/>
      <c r="S1596" s="1"/>
      <c r="T1596" s="1"/>
      <c r="U1596" s="1"/>
      <c r="V1596" s="1" t="n">
        <v>1515.1</v>
      </c>
      <c r="W1596" s="1" t="n">
        <v>1548.6</v>
      </c>
    </row>
    <row r="1597" customFormat="false" ht="15" hidden="false" customHeight="false" outlineLevel="0" collapsed="false">
      <c r="A1597" s="1" t="n">
        <v>1596</v>
      </c>
      <c r="B1597" s="31" t="s">
        <v>2067</v>
      </c>
      <c r="C1597" s="1" t="s">
        <v>30</v>
      </c>
      <c r="D1597" s="1" t="s">
        <v>181</v>
      </c>
      <c r="E1597" s="1" t="s">
        <v>203</v>
      </c>
      <c r="F1597" s="1"/>
      <c r="G1597" s="1"/>
      <c r="H1597" s="1"/>
      <c r="I1597" s="1"/>
      <c r="J1597" s="1" t="n">
        <v>1718.3</v>
      </c>
      <c r="K1597" s="1" t="n">
        <v>1451.4</v>
      </c>
      <c r="L1597" s="33"/>
      <c r="M1597" s="1"/>
      <c r="N1597" s="1"/>
      <c r="O1597" s="1"/>
      <c r="P1597" s="1"/>
      <c r="Q1597" s="1"/>
      <c r="R1597" s="1"/>
      <c r="S1597" s="1"/>
      <c r="T1597" s="1"/>
      <c r="U1597" s="1"/>
      <c r="V1597" s="1" t="n">
        <v>1718.3</v>
      </c>
      <c r="W1597" s="1" t="n">
        <v>1451.4</v>
      </c>
    </row>
    <row r="1598" customFormat="false" ht="15" hidden="false" customHeight="false" outlineLevel="0" collapsed="false">
      <c r="A1598" s="1" t="n">
        <v>1597</v>
      </c>
      <c r="B1598" s="31" t="s">
        <v>2067</v>
      </c>
      <c r="C1598" s="1" t="s">
        <v>30</v>
      </c>
      <c r="D1598" s="1" t="s">
        <v>124</v>
      </c>
      <c r="E1598" s="1" t="s">
        <v>166</v>
      </c>
      <c r="F1598" s="1"/>
      <c r="G1598" s="1"/>
      <c r="H1598" s="1"/>
      <c r="I1598" s="1"/>
      <c r="J1598" s="1" t="n">
        <v>1555.1</v>
      </c>
      <c r="K1598" s="1" t="n">
        <v>1508.7</v>
      </c>
      <c r="L1598" s="33"/>
      <c r="M1598" s="1"/>
      <c r="N1598" s="1"/>
      <c r="O1598" s="1"/>
      <c r="P1598" s="1"/>
      <c r="Q1598" s="1"/>
      <c r="R1598" s="1"/>
      <c r="S1598" s="1"/>
      <c r="T1598" s="1"/>
      <c r="U1598" s="1"/>
      <c r="V1598" s="1" t="n">
        <v>1555.1</v>
      </c>
      <c r="W1598" s="1" t="n">
        <v>1508.7</v>
      </c>
    </row>
    <row r="1599" customFormat="false" ht="15" hidden="false" customHeight="false" outlineLevel="0" collapsed="false">
      <c r="A1599" s="1" t="n">
        <v>1598</v>
      </c>
      <c r="B1599" s="31" t="s">
        <v>2067</v>
      </c>
      <c r="C1599" s="1" t="s">
        <v>30</v>
      </c>
      <c r="D1599" s="1" t="s">
        <v>116</v>
      </c>
      <c r="E1599" s="1" t="s">
        <v>200</v>
      </c>
      <c r="F1599" s="1"/>
      <c r="G1599" s="1"/>
      <c r="H1599" s="1"/>
      <c r="I1599" s="1"/>
      <c r="J1599" s="1" t="n">
        <v>1642.8</v>
      </c>
      <c r="K1599" s="1" t="n">
        <v>1421.9</v>
      </c>
      <c r="L1599" s="33"/>
      <c r="M1599" s="1"/>
      <c r="N1599" s="1"/>
      <c r="O1599" s="1"/>
      <c r="P1599" s="1"/>
      <c r="Q1599" s="1"/>
      <c r="R1599" s="1"/>
      <c r="S1599" s="1"/>
      <c r="T1599" s="1"/>
      <c r="U1599" s="1"/>
      <c r="V1599" s="1" t="n">
        <v>1642.8</v>
      </c>
      <c r="W1599" s="1" t="n">
        <v>1421.9</v>
      </c>
    </row>
    <row r="1600" customFormat="false" ht="15" hidden="false" customHeight="false" outlineLevel="0" collapsed="false">
      <c r="A1600" s="1" t="n">
        <v>1599</v>
      </c>
      <c r="B1600" s="31" t="s">
        <v>2067</v>
      </c>
      <c r="C1600" s="1" t="s">
        <v>30</v>
      </c>
      <c r="D1600" s="1" t="s">
        <v>118</v>
      </c>
      <c r="E1600" s="1" t="s">
        <v>208</v>
      </c>
      <c r="F1600" s="1"/>
      <c r="G1600" s="1"/>
      <c r="H1600" s="1"/>
      <c r="I1600" s="1"/>
      <c r="J1600" s="1" t="n">
        <v>1559.9</v>
      </c>
      <c r="K1600" s="1" t="n">
        <v>1474.1</v>
      </c>
      <c r="L1600" s="33"/>
      <c r="M1600" s="1"/>
      <c r="N1600" s="1"/>
      <c r="O1600" s="1"/>
      <c r="P1600" s="1"/>
      <c r="Q1600" s="1"/>
      <c r="R1600" s="1"/>
      <c r="S1600" s="1"/>
      <c r="T1600" s="1"/>
      <c r="U1600" s="1"/>
      <c r="V1600" s="1" t="n">
        <v>1559.9</v>
      </c>
      <c r="W1600" s="1" t="n">
        <v>1474.1</v>
      </c>
    </row>
    <row r="1601" customFormat="false" ht="15" hidden="false" customHeight="false" outlineLevel="0" collapsed="false">
      <c r="A1601" s="1" t="n">
        <v>1600</v>
      </c>
      <c r="B1601" s="31" t="s">
        <v>2067</v>
      </c>
      <c r="C1601" s="1" t="s">
        <v>31</v>
      </c>
      <c r="D1601" s="1" t="s">
        <v>177</v>
      </c>
      <c r="E1601" s="1" t="s">
        <v>163</v>
      </c>
      <c r="F1601" s="1"/>
      <c r="G1601" s="1"/>
      <c r="H1601" s="1"/>
      <c r="I1601" s="1"/>
      <c r="J1601" s="1" t="n">
        <v>1695</v>
      </c>
      <c r="K1601" s="1" t="n">
        <v>1477.1</v>
      </c>
      <c r="L1601" s="33"/>
      <c r="M1601" s="1"/>
      <c r="N1601" s="1"/>
      <c r="O1601" s="1"/>
      <c r="P1601" s="1"/>
      <c r="Q1601" s="1"/>
      <c r="R1601" s="1"/>
      <c r="S1601" s="1"/>
      <c r="T1601" s="1"/>
      <c r="U1601" s="1"/>
      <c r="V1601" s="1" t="n">
        <v>1695</v>
      </c>
      <c r="W1601" s="1" t="n">
        <v>1477.1</v>
      </c>
    </row>
    <row r="1602" customFormat="false" ht="15" hidden="false" customHeight="false" outlineLevel="0" collapsed="false">
      <c r="A1602" s="1" t="n">
        <v>1601</v>
      </c>
      <c r="B1602" s="31" t="s">
        <v>2067</v>
      </c>
      <c r="C1602" s="1" t="s">
        <v>31</v>
      </c>
      <c r="D1602" s="1" t="s">
        <v>213</v>
      </c>
      <c r="E1602" s="1" t="s">
        <v>174</v>
      </c>
      <c r="F1602" s="1"/>
      <c r="G1602" s="1"/>
      <c r="H1602" s="1"/>
      <c r="I1602" s="1"/>
      <c r="J1602" s="1" t="n">
        <v>1404</v>
      </c>
      <c r="K1602" s="1" t="n">
        <v>1501.9</v>
      </c>
      <c r="L1602" s="33"/>
      <c r="M1602" s="1"/>
      <c r="N1602" s="1"/>
      <c r="O1602" s="1"/>
      <c r="P1602" s="1"/>
      <c r="Q1602" s="1"/>
      <c r="R1602" s="1"/>
      <c r="S1602" s="1"/>
      <c r="T1602" s="1"/>
      <c r="U1602" s="1"/>
      <c r="V1602" s="1" t="n">
        <v>1404</v>
      </c>
      <c r="W1602" s="1" t="n">
        <v>1501.9</v>
      </c>
    </row>
    <row r="1603" customFormat="false" ht="15" hidden="false" customHeight="false" outlineLevel="0" collapsed="false">
      <c r="A1603" s="1" t="n">
        <v>1602</v>
      </c>
      <c r="B1603" s="31" t="s">
        <v>2067</v>
      </c>
      <c r="C1603" s="1" t="s">
        <v>31</v>
      </c>
      <c r="D1603" s="1" t="s">
        <v>20</v>
      </c>
      <c r="E1603" s="1" t="s">
        <v>140</v>
      </c>
      <c r="F1603" s="1"/>
      <c r="G1603" s="1"/>
      <c r="H1603" s="1"/>
      <c r="I1603" s="1"/>
      <c r="J1603" s="1" t="n">
        <v>1733.7</v>
      </c>
      <c r="K1603" s="1" t="n">
        <v>1598.2</v>
      </c>
      <c r="L1603" s="33"/>
      <c r="M1603" s="1"/>
      <c r="N1603" s="1"/>
      <c r="O1603" s="1"/>
      <c r="P1603" s="1"/>
      <c r="Q1603" s="1"/>
      <c r="R1603" s="1"/>
      <c r="S1603" s="1"/>
      <c r="T1603" s="1"/>
      <c r="U1603" s="1"/>
      <c r="V1603" s="1" t="n">
        <v>1733.7</v>
      </c>
      <c r="W1603" s="1" t="n">
        <v>1598.2</v>
      </c>
    </row>
    <row r="1604" customFormat="false" ht="15" hidden="false" customHeight="false" outlineLevel="0" collapsed="false">
      <c r="A1604" s="1" t="n">
        <v>1603</v>
      </c>
      <c r="B1604" s="31" t="s">
        <v>2067</v>
      </c>
      <c r="C1604" s="1" t="s">
        <v>31</v>
      </c>
      <c r="D1604" s="1" t="s">
        <v>209</v>
      </c>
      <c r="E1604" s="1" t="s">
        <v>145</v>
      </c>
      <c r="F1604" s="1"/>
      <c r="G1604" s="1"/>
      <c r="H1604" s="1"/>
      <c r="I1604" s="1"/>
      <c r="J1604" s="1" t="n">
        <v>1462.6</v>
      </c>
      <c r="K1604" s="1" t="n">
        <v>1691.6</v>
      </c>
      <c r="L1604" s="33"/>
      <c r="M1604" s="1"/>
      <c r="N1604" s="1"/>
      <c r="O1604" s="1"/>
      <c r="P1604" s="1"/>
      <c r="Q1604" s="1"/>
      <c r="R1604" s="1"/>
      <c r="S1604" s="1"/>
      <c r="T1604" s="1"/>
      <c r="U1604" s="1"/>
      <c r="V1604" s="1" t="n">
        <v>1462.6</v>
      </c>
      <c r="W1604" s="1" t="n">
        <v>1691.6</v>
      </c>
    </row>
    <row r="1605" customFormat="false" ht="15" hidden="false" customHeight="false" outlineLevel="0" collapsed="false">
      <c r="A1605" s="1" t="n">
        <v>1604</v>
      </c>
      <c r="B1605" s="31" t="s">
        <v>2067</v>
      </c>
      <c r="C1605" s="1" t="s">
        <v>30</v>
      </c>
      <c r="D1605" s="1" t="s">
        <v>141</v>
      </c>
      <c r="E1605" s="1" t="s">
        <v>16</v>
      </c>
      <c r="F1605" s="1"/>
      <c r="G1605" s="1"/>
      <c r="H1605" s="1"/>
      <c r="I1605" s="1"/>
      <c r="J1605" s="1" t="n">
        <v>1599.7</v>
      </c>
      <c r="K1605" s="1" t="n">
        <v>1837.9</v>
      </c>
      <c r="L1605" s="33"/>
      <c r="M1605" s="1"/>
      <c r="N1605" s="1"/>
      <c r="O1605" s="1"/>
      <c r="P1605" s="1"/>
      <c r="Q1605" s="1"/>
      <c r="R1605" s="1"/>
      <c r="S1605" s="1"/>
      <c r="T1605" s="1"/>
      <c r="U1605" s="1"/>
      <c r="V1605" s="1" t="n">
        <v>1599.7</v>
      </c>
      <c r="W1605" s="1" t="n">
        <v>1837.9</v>
      </c>
    </row>
    <row r="1606" customFormat="false" ht="15" hidden="false" customHeight="false" outlineLevel="0" collapsed="false">
      <c r="A1606" s="1" t="n">
        <v>1605</v>
      </c>
      <c r="B1606" s="31" t="s">
        <v>2067</v>
      </c>
      <c r="C1606" s="1" t="s">
        <v>30</v>
      </c>
      <c r="D1606" s="1" t="s">
        <v>117</v>
      </c>
      <c r="E1606" s="1" t="s">
        <v>173</v>
      </c>
      <c r="F1606" s="1"/>
      <c r="G1606" s="1"/>
      <c r="H1606" s="1"/>
      <c r="I1606" s="1"/>
      <c r="J1606" s="1" t="n">
        <v>1475.5</v>
      </c>
      <c r="K1606" s="1" t="n">
        <v>1515.9</v>
      </c>
      <c r="L1606" s="33"/>
      <c r="M1606" s="1"/>
      <c r="N1606" s="1"/>
      <c r="O1606" s="1"/>
      <c r="P1606" s="1"/>
      <c r="Q1606" s="1"/>
      <c r="R1606" s="1"/>
      <c r="S1606" s="1"/>
      <c r="T1606" s="1"/>
      <c r="U1606" s="1"/>
      <c r="V1606" s="1" t="n">
        <v>1475.5</v>
      </c>
      <c r="W1606" s="1" t="n">
        <v>1515.9</v>
      </c>
    </row>
    <row r="1607" customFormat="false" ht="15" hidden="false" customHeight="false" outlineLevel="0" collapsed="false">
      <c r="A1607" s="1" t="n">
        <v>1606</v>
      </c>
      <c r="B1607" s="31" t="s">
        <v>2067</v>
      </c>
      <c r="C1607" s="1" t="s">
        <v>31</v>
      </c>
      <c r="D1607" s="1" t="s">
        <v>210</v>
      </c>
      <c r="E1607" s="1" t="s">
        <v>169</v>
      </c>
      <c r="F1607" s="1"/>
      <c r="G1607" s="1"/>
      <c r="H1607" s="1"/>
      <c r="I1607" s="1"/>
      <c r="J1607" s="1" t="n">
        <v>1452.9</v>
      </c>
      <c r="K1607" s="1" t="n">
        <v>1625.4</v>
      </c>
      <c r="L1607" s="33"/>
      <c r="M1607" s="1"/>
      <c r="N1607" s="1"/>
      <c r="O1607" s="1"/>
      <c r="P1607" s="1"/>
      <c r="Q1607" s="1"/>
      <c r="R1607" s="1"/>
      <c r="S1607" s="1"/>
      <c r="T1607" s="1"/>
      <c r="U1607" s="1"/>
      <c r="V1607" s="1" t="n">
        <v>1452.9</v>
      </c>
      <c r="W1607" s="1" t="n">
        <v>1625.4</v>
      </c>
    </row>
    <row r="1608" customFormat="false" ht="15" hidden="false" customHeight="false" outlineLevel="0" collapsed="false">
      <c r="A1608" s="1" t="n">
        <v>1607</v>
      </c>
      <c r="B1608" s="31" t="s">
        <v>2067</v>
      </c>
      <c r="C1608" s="1" t="s">
        <v>30</v>
      </c>
      <c r="D1608" s="1" t="s">
        <v>119</v>
      </c>
      <c r="E1608" s="1" t="s">
        <v>114</v>
      </c>
      <c r="F1608" s="1"/>
      <c r="G1608" s="1"/>
      <c r="H1608" s="1"/>
      <c r="I1608" s="1"/>
      <c r="J1608" s="1" t="n">
        <v>1552.4</v>
      </c>
      <c r="K1608" s="1" t="n">
        <v>1656.7</v>
      </c>
      <c r="L1608" s="33"/>
      <c r="M1608" s="1"/>
      <c r="N1608" s="1"/>
      <c r="O1608" s="1"/>
      <c r="P1608" s="1"/>
      <c r="Q1608" s="1"/>
      <c r="R1608" s="1"/>
      <c r="S1608" s="1"/>
      <c r="T1608" s="1"/>
      <c r="U1608" s="1"/>
      <c r="V1608" s="1" t="n">
        <v>1552.4</v>
      </c>
      <c r="W1608" s="1" t="n">
        <v>1656.7</v>
      </c>
    </row>
    <row r="1609" customFormat="false" ht="15" hidden="false" customHeight="false" outlineLevel="0" collapsed="false">
      <c r="A1609" s="1" t="n">
        <v>1608</v>
      </c>
      <c r="B1609" s="31" t="s">
        <v>2067</v>
      </c>
      <c r="C1609" s="1" t="s">
        <v>31</v>
      </c>
      <c r="D1609" s="1" t="s">
        <v>164</v>
      </c>
      <c r="E1609" s="1" t="s">
        <v>168</v>
      </c>
      <c r="F1609" s="1"/>
      <c r="G1609" s="1"/>
      <c r="H1609" s="1"/>
      <c r="I1609" s="1"/>
      <c r="J1609" s="1" t="n">
        <v>1618.5</v>
      </c>
      <c r="K1609" s="1" t="n">
        <v>1534.8</v>
      </c>
      <c r="L1609" s="33"/>
      <c r="M1609" s="1"/>
      <c r="N1609" s="1"/>
      <c r="O1609" s="1"/>
      <c r="P1609" s="1"/>
      <c r="Q1609" s="1"/>
      <c r="R1609" s="1"/>
      <c r="S1609" s="1"/>
      <c r="T1609" s="1"/>
      <c r="U1609" s="1"/>
      <c r="V1609" s="1" t="n">
        <v>1618.5</v>
      </c>
      <c r="W1609" s="1" t="n">
        <v>1534.8</v>
      </c>
    </row>
    <row r="1610" customFormat="false" ht="15" hidden="false" customHeight="false" outlineLevel="0" collapsed="false">
      <c r="A1610" s="1" t="n">
        <v>1609</v>
      </c>
      <c r="B1610" s="31" t="s">
        <v>2067</v>
      </c>
      <c r="C1610" s="1" t="s">
        <v>31</v>
      </c>
      <c r="D1610" s="1" t="s">
        <v>24</v>
      </c>
      <c r="E1610" s="1" t="s">
        <v>136</v>
      </c>
      <c r="F1610" s="1"/>
      <c r="G1610" s="1"/>
      <c r="H1610" s="1"/>
      <c r="I1610" s="1"/>
      <c r="J1610" s="1" t="n">
        <v>1719.1</v>
      </c>
      <c r="K1610" s="1" t="n">
        <v>1522.3</v>
      </c>
      <c r="L1610" s="33"/>
      <c r="M1610" s="1"/>
      <c r="N1610" s="1"/>
      <c r="O1610" s="1"/>
      <c r="P1610" s="1"/>
      <c r="Q1610" s="1"/>
      <c r="R1610" s="1"/>
      <c r="S1610" s="1"/>
      <c r="T1610" s="1"/>
      <c r="U1610" s="1"/>
      <c r="V1610" s="1" t="n">
        <v>1719.1</v>
      </c>
      <c r="W1610" s="1" t="n">
        <v>1522.3</v>
      </c>
    </row>
    <row r="1611" customFormat="false" ht="15" hidden="false" customHeight="false" outlineLevel="0" collapsed="false">
      <c r="A1611" s="1" t="n">
        <v>1610</v>
      </c>
      <c r="B1611" s="31" t="s">
        <v>2067</v>
      </c>
      <c r="C1611" s="1" t="s">
        <v>31</v>
      </c>
      <c r="D1611" s="1" t="s">
        <v>19</v>
      </c>
      <c r="E1611" s="1" t="s">
        <v>139</v>
      </c>
      <c r="F1611" s="1"/>
      <c r="G1611" s="1"/>
      <c r="H1611" s="1"/>
      <c r="I1611" s="1"/>
      <c r="J1611" s="1" t="n">
        <v>1733.9</v>
      </c>
      <c r="K1611" s="1" t="n">
        <v>1514.3</v>
      </c>
      <c r="L1611" s="33"/>
      <c r="M1611" s="1"/>
      <c r="N1611" s="1"/>
      <c r="O1611" s="1"/>
      <c r="P1611" s="1"/>
      <c r="Q1611" s="1"/>
      <c r="R1611" s="1"/>
      <c r="S1611" s="1"/>
      <c r="T1611" s="1"/>
      <c r="U1611" s="1"/>
      <c r="V1611" s="1" t="n">
        <v>1733.9</v>
      </c>
      <c r="W1611" s="1" t="n">
        <v>1514.3</v>
      </c>
    </row>
    <row r="1612" customFormat="false" ht="15" hidden="false" customHeight="false" outlineLevel="0" collapsed="false">
      <c r="A1612" s="1" t="n">
        <v>1611</v>
      </c>
      <c r="B1612" s="31" t="s">
        <v>2067</v>
      </c>
      <c r="C1612" s="1" t="s">
        <v>33</v>
      </c>
      <c r="D1612" s="1" t="s">
        <v>161</v>
      </c>
      <c r="E1612" s="1" t="s">
        <v>158</v>
      </c>
      <c r="F1612" s="1"/>
      <c r="G1612" s="1"/>
      <c r="H1612" s="1"/>
      <c r="I1612" s="1"/>
      <c r="J1612" s="1" t="n">
        <v>1653.6</v>
      </c>
      <c r="K1612" s="1" t="n">
        <v>1581.6</v>
      </c>
      <c r="L1612" s="33"/>
      <c r="M1612" s="1"/>
      <c r="N1612" s="1"/>
      <c r="O1612" s="1"/>
      <c r="P1612" s="1"/>
      <c r="Q1612" s="1"/>
      <c r="R1612" s="1"/>
      <c r="S1612" s="1"/>
      <c r="T1612" s="1"/>
      <c r="U1612" s="1"/>
      <c r="V1612" s="1" t="n">
        <v>1653.6</v>
      </c>
      <c r="W1612" s="1" t="n">
        <v>1581.6</v>
      </c>
    </row>
    <row r="1613" customFormat="false" ht="15" hidden="false" customHeight="false" outlineLevel="0" collapsed="false">
      <c r="A1613" s="1" t="n">
        <v>1612</v>
      </c>
      <c r="B1613" s="31" t="s">
        <v>2067</v>
      </c>
      <c r="C1613" s="1" t="s">
        <v>33</v>
      </c>
      <c r="D1613" s="1" t="s">
        <v>155</v>
      </c>
      <c r="E1613" s="1" t="s">
        <v>157</v>
      </c>
      <c r="F1613" s="1"/>
      <c r="G1613" s="1"/>
      <c r="H1613" s="1"/>
      <c r="I1613" s="1"/>
      <c r="J1613" s="1" t="n">
        <v>1625</v>
      </c>
      <c r="K1613" s="1" t="n">
        <v>1662.1</v>
      </c>
      <c r="L1613" s="33"/>
      <c r="M1613" s="1"/>
      <c r="N1613" s="1"/>
      <c r="O1613" s="1"/>
      <c r="P1613" s="1"/>
      <c r="Q1613" s="1"/>
      <c r="R1613" s="1"/>
      <c r="S1613" s="1"/>
      <c r="T1613" s="1"/>
      <c r="U1613" s="1"/>
      <c r="V1613" s="1" t="n">
        <v>1625</v>
      </c>
      <c r="W1613" s="1" t="n">
        <v>1662.1</v>
      </c>
    </row>
    <row r="1614" customFormat="false" ht="15" hidden="false" customHeight="false" outlineLevel="0" collapsed="false">
      <c r="A1614" s="1" t="n">
        <v>1613</v>
      </c>
      <c r="B1614" s="31" t="s">
        <v>2067</v>
      </c>
      <c r="C1614" s="1" t="s">
        <v>33</v>
      </c>
      <c r="D1614" s="1" t="s">
        <v>206</v>
      </c>
      <c r="E1614" s="1" t="s">
        <v>134</v>
      </c>
      <c r="F1614" s="1"/>
      <c r="G1614" s="1"/>
      <c r="H1614" s="1"/>
      <c r="I1614" s="1"/>
      <c r="J1614" s="1" t="n">
        <v>1456.1</v>
      </c>
      <c r="K1614" s="1" t="n">
        <v>1588.1</v>
      </c>
      <c r="L1614" s="33"/>
      <c r="M1614" s="1"/>
      <c r="N1614" s="1"/>
      <c r="O1614" s="1"/>
      <c r="P1614" s="1"/>
      <c r="Q1614" s="1"/>
      <c r="R1614" s="1"/>
      <c r="S1614" s="1"/>
      <c r="T1614" s="1"/>
      <c r="U1614" s="1"/>
      <c r="V1614" s="1" t="n">
        <v>1456.1</v>
      </c>
      <c r="W1614" s="1" t="n">
        <v>1588.1</v>
      </c>
    </row>
    <row r="1615" customFormat="false" ht="15" hidden="false" customHeight="false" outlineLevel="0" collapsed="false">
      <c r="A1615" s="1" t="n">
        <v>1614</v>
      </c>
      <c r="B1615" s="31" t="s">
        <v>2067</v>
      </c>
      <c r="C1615" s="1" t="s">
        <v>33</v>
      </c>
      <c r="D1615" s="1" t="s">
        <v>154</v>
      </c>
      <c r="E1615" s="1" t="s">
        <v>156</v>
      </c>
      <c r="F1615" s="1"/>
      <c r="G1615" s="1"/>
      <c r="H1615" s="1"/>
      <c r="I1615" s="1"/>
      <c r="J1615" s="1" t="n">
        <v>1562.2</v>
      </c>
      <c r="K1615" s="1" t="n">
        <v>1506.9</v>
      </c>
      <c r="L1615" s="33"/>
      <c r="M1615" s="1"/>
      <c r="N1615" s="1"/>
      <c r="O1615" s="1"/>
      <c r="P1615" s="1"/>
      <c r="Q1615" s="1"/>
      <c r="R1615" s="1"/>
      <c r="S1615" s="1"/>
      <c r="T1615" s="1"/>
      <c r="U1615" s="1"/>
      <c r="V1615" s="1" t="n">
        <v>1562.2</v>
      </c>
      <c r="W1615" s="1" t="n">
        <v>1506.9</v>
      </c>
    </row>
    <row r="1616" customFormat="false" ht="15" hidden="false" customHeight="false" outlineLevel="0" collapsed="false">
      <c r="A1616" s="1" t="n">
        <v>1615</v>
      </c>
      <c r="B1616" s="31" t="s">
        <v>2067</v>
      </c>
      <c r="C1616" s="1" t="s">
        <v>30</v>
      </c>
      <c r="D1616" s="1" t="s">
        <v>151</v>
      </c>
      <c r="E1616" s="1" t="s">
        <v>182</v>
      </c>
      <c r="F1616" s="1"/>
      <c r="G1616" s="1"/>
      <c r="H1616" s="1"/>
      <c r="I1616" s="1"/>
      <c r="J1616" s="1" t="n">
        <v>1569.6</v>
      </c>
      <c r="K1616" s="1" t="n">
        <v>1723.7</v>
      </c>
      <c r="L1616" s="33"/>
      <c r="M1616" s="1"/>
      <c r="N1616" s="1"/>
      <c r="O1616" s="1"/>
      <c r="P1616" s="1"/>
      <c r="Q1616" s="1"/>
      <c r="R1616" s="1"/>
      <c r="S1616" s="1"/>
      <c r="T1616" s="1"/>
      <c r="U1616" s="1"/>
      <c r="V1616" s="1" t="n">
        <v>1569.6</v>
      </c>
      <c r="W1616" s="1" t="n">
        <v>1723.7</v>
      </c>
    </row>
    <row r="1617" customFormat="false" ht="15" hidden="false" customHeight="false" outlineLevel="0" collapsed="false">
      <c r="A1617" s="1" t="n">
        <v>1616</v>
      </c>
      <c r="B1617" s="31" t="s">
        <v>2067</v>
      </c>
      <c r="C1617" s="1" t="s">
        <v>31</v>
      </c>
      <c r="D1617" s="1" t="s">
        <v>178</v>
      </c>
      <c r="E1617" s="1" t="s">
        <v>22</v>
      </c>
      <c r="F1617" s="1"/>
      <c r="G1617" s="1"/>
      <c r="H1617" s="1"/>
      <c r="I1617" s="1"/>
      <c r="J1617" s="1" t="n">
        <v>1630.5</v>
      </c>
      <c r="K1617" s="1" t="n">
        <v>1733.4</v>
      </c>
      <c r="L1617" s="33"/>
      <c r="M1617" s="1"/>
      <c r="N1617" s="1"/>
      <c r="O1617" s="1"/>
      <c r="P1617" s="1"/>
      <c r="Q1617" s="1"/>
      <c r="R1617" s="1"/>
      <c r="S1617" s="1"/>
      <c r="T1617" s="1"/>
      <c r="U1617" s="1"/>
      <c r="V1617" s="1" t="n">
        <v>1630.5</v>
      </c>
      <c r="W1617" s="1" t="n">
        <v>1733.4</v>
      </c>
    </row>
    <row r="1618" customFormat="false" ht="15" hidden="false" customHeight="false" outlineLevel="0" collapsed="false">
      <c r="A1618" s="1" t="n">
        <v>1617</v>
      </c>
      <c r="B1618" s="31" t="s">
        <v>2068</v>
      </c>
      <c r="C1618" s="1" t="s">
        <v>29</v>
      </c>
      <c r="D1618" s="1" t="s">
        <v>129</v>
      </c>
      <c r="E1618" s="1" t="s">
        <v>131</v>
      </c>
      <c r="F1618" s="1"/>
      <c r="G1618" s="1"/>
      <c r="H1618" s="1"/>
      <c r="I1618" s="1"/>
      <c r="J1618" s="1" t="n">
        <v>1663.3</v>
      </c>
      <c r="K1618" s="1" t="n">
        <v>1518.3</v>
      </c>
      <c r="L1618" s="33"/>
      <c r="M1618" s="1"/>
      <c r="N1618" s="1"/>
      <c r="O1618" s="1"/>
      <c r="P1618" s="1"/>
      <c r="Q1618" s="1"/>
      <c r="R1618" s="1"/>
      <c r="S1618" s="1"/>
      <c r="T1618" s="1"/>
      <c r="U1618" s="1"/>
      <c r="V1618" s="1" t="n">
        <v>1663.3</v>
      </c>
      <c r="W1618" s="1" t="n">
        <v>1518.3</v>
      </c>
    </row>
    <row r="1619" customFormat="false" ht="15" hidden="false" customHeight="false" outlineLevel="0" collapsed="false">
      <c r="A1619" s="1" t="n">
        <v>1618</v>
      </c>
      <c r="B1619" s="31" t="s">
        <v>2068</v>
      </c>
      <c r="C1619" s="1" t="s">
        <v>29</v>
      </c>
      <c r="D1619" s="1" t="s">
        <v>201</v>
      </c>
      <c r="E1619" s="1" t="s">
        <v>138</v>
      </c>
      <c r="F1619" s="1"/>
      <c r="G1619" s="1"/>
      <c r="H1619" s="1"/>
      <c r="I1619" s="1"/>
      <c r="J1619" s="1" t="n">
        <v>1410.7</v>
      </c>
      <c r="K1619" s="1" t="n">
        <v>1645.6</v>
      </c>
      <c r="L1619" s="33"/>
      <c r="M1619" s="1"/>
      <c r="N1619" s="1"/>
      <c r="O1619" s="1"/>
      <c r="P1619" s="1"/>
      <c r="Q1619" s="1"/>
      <c r="R1619" s="1"/>
      <c r="S1619" s="1"/>
      <c r="T1619" s="1"/>
      <c r="U1619" s="1"/>
      <c r="V1619" s="1" t="n">
        <v>1410.7</v>
      </c>
      <c r="W1619" s="1" t="n">
        <v>1645.6</v>
      </c>
    </row>
    <row r="1620" customFormat="false" ht="15" hidden="false" customHeight="false" outlineLevel="0" collapsed="false">
      <c r="A1620" s="1" t="n">
        <v>1619</v>
      </c>
      <c r="B1620" s="31" t="s">
        <v>2068</v>
      </c>
      <c r="C1620" s="1" t="s">
        <v>29</v>
      </c>
      <c r="D1620" s="1" t="s">
        <v>153</v>
      </c>
      <c r="E1620" s="1" t="s">
        <v>128</v>
      </c>
      <c r="F1620" s="1"/>
      <c r="G1620" s="1"/>
      <c r="H1620" s="1"/>
      <c r="I1620" s="1"/>
      <c r="J1620" s="1" t="n">
        <v>1686.3</v>
      </c>
      <c r="K1620" s="1" t="n">
        <v>1623.4</v>
      </c>
      <c r="L1620" s="33"/>
      <c r="M1620" s="1"/>
      <c r="N1620" s="1"/>
      <c r="O1620" s="1"/>
      <c r="P1620" s="1"/>
      <c r="Q1620" s="1"/>
      <c r="R1620" s="1"/>
      <c r="S1620" s="1"/>
      <c r="T1620" s="1"/>
      <c r="U1620" s="1"/>
      <c r="V1620" s="1" t="n">
        <v>1686.3</v>
      </c>
      <c r="W1620" s="1" t="n">
        <v>1623.4</v>
      </c>
    </row>
    <row r="1621" customFormat="false" ht="15" hidden="false" customHeight="false" outlineLevel="0" collapsed="false">
      <c r="A1621" s="1" t="n">
        <v>1620</v>
      </c>
      <c r="B1621" s="31" t="s">
        <v>2068</v>
      </c>
      <c r="C1621" s="1" t="s">
        <v>29</v>
      </c>
      <c r="D1621" s="1" t="s">
        <v>122</v>
      </c>
      <c r="E1621" s="1" t="s">
        <v>127</v>
      </c>
      <c r="F1621" s="1"/>
      <c r="G1621" s="1"/>
      <c r="H1621" s="1"/>
      <c r="I1621" s="1"/>
      <c r="J1621" s="1" t="n">
        <v>1580.7</v>
      </c>
      <c r="K1621" s="1" t="n">
        <v>1653.9</v>
      </c>
      <c r="L1621" s="33"/>
      <c r="M1621" s="1"/>
      <c r="N1621" s="1"/>
      <c r="O1621" s="1"/>
      <c r="P1621" s="1"/>
      <c r="Q1621" s="1"/>
      <c r="R1621" s="1"/>
      <c r="S1621" s="1"/>
      <c r="T1621" s="1"/>
      <c r="U1621" s="1"/>
      <c r="V1621" s="1" t="n">
        <v>1580.7</v>
      </c>
      <c r="W1621" s="1" t="n">
        <v>1653.9</v>
      </c>
    </row>
    <row r="1622" customFormat="false" ht="15" hidden="false" customHeight="false" outlineLevel="0" collapsed="false">
      <c r="A1622" s="1" t="n">
        <v>1621</v>
      </c>
      <c r="B1622" s="31" t="s">
        <v>2068</v>
      </c>
      <c r="C1622" s="1" t="s">
        <v>29</v>
      </c>
      <c r="D1622" s="1" t="s">
        <v>21</v>
      </c>
      <c r="E1622" s="1" t="s">
        <v>162</v>
      </c>
      <c r="F1622" s="1"/>
      <c r="G1622" s="1"/>
      <c r="H1622" s="1"/>
      <c r="I1622" s="1"/>
      <c r="J1622" s="1" t="n">
        <v>1732.5</v>
      </c>
      <c r="K1622" s="1" t="n">
        <v>1676.6</v>
      </c>
      <c r="L1622" s="33"/>
      <c r="M1622" s="1"/>
      <c r="N1622" s="1"/>
      <c r="O1622" s="1"/>
      <c r="P1622" s="1"/>
      <c r="Q1622" s="1"/>
      <c r="R1622" s="1"/>
      <c r="S1622" s="1"/>
      <c r="T1622" s="1"/>
      <c r="U1622" s="1"/>
      <c r="V1622" s="1" t="n">
        <v>1732.5</v>
      </c>
      <c r="W1622" s="1" t="n">
        <v>1676.6</v>
      </c>
    </row>
    <row r="1623" customFormat="false" ht="15" hidden="false" customHeight="false" outlineLevel="0" collapsed="false">
      <c r="A1623" s="1" t="n">
        <v>1622</v>
      </c>
      <c r="B1623" s="31" t="s">
        <v>2068</v>
      </c>
      <c r="C1623" s="1" t="s">
        <v>29</v>
      </c>
      <c r="D1623" s="1" t="s">
        <v>137</v>
      </c>
      <c r="E1623" s="1" t="s">
        <v>130</v>
      </c>
      <c r="F1623" s="1"/>
      <c r="G1623" s="1"/>
      <c r="H1623" s="1"/>
      <c r="I1623" s="1"/>
      <c r="J1623" s="1" t="n">
        <v>1529.1</v>
      </c>
      <c r="K1623" s="1" t="n">
        <v>1746.3</v>
      </c>
      <c r="L1623" s="33"/>
      <c r="M1623" s="1"/>
      <c r="N1623" s="1"/>
      <c r="O1623" s="1"/>
      <c r="P1623" s="1"/>
      <c r="Q1623" s="1"/>
      <c r="R1623" s="1"/>
      <c r="S1623" s="1"/>
      <c r="T1623" s="1"/>
      <c r="U1623" s="1"/>
      <c r="V1623" s="1" t="n">
        <v>1529.1</v>
      </c>
      <c r="W1623" s="1" t="n">
        <v>1746.3</v>
      </c>
    </row>
    <row r="1624" customFormat="false" ht="15" hidden="false" customHeight="false" outlineLevel="0" collapsed="false">
      <c r="A1624" s="1" t="n">
        <v>1623</v>
      </c>
      <c r="B1624" s="31" t="s">
        <v>2068</v>
      </c>
      <c r="C1624" s="1" t="s">
        <v>29</v>
      </c>
      <c r="D1624" s="1" t="s">
        <v>126</v>
      </c>
      <c r="E1624" s="1" t="s">
        <v>132</v>
      </c>
      <c r="F1624" s="1"/>
      <c r="G1624" s="1"/>
      <c r="H1624" s="1"/>
      <c r="I1624" s="1"/>
      <c r="J1624" s="1" t="n">
        <v>1566.6</v>
      </c>
      <c r="K1624" s="1" t="n">
        <v>1647.5</v>
      </c>
      <c r="L1624" s="33"/>
      <c r="M1624" s="1"/>
      <c r="N1624" s="1"/>
      <c r="O1624" s="1"/>
      <c r="P1624" s="1"/>
      <c r="Q1624" s="1"/>
      <c r="R1624" s="1"/>
      <c r="S1624" s="1"/>
      <c r="T1624" s="1"/>
      <c r="U1624" s="1"/>
      <c r="V1624" s="1" t="n">
        <v>1566.6</v>
      </c>
      <c r="W1624" s="1" t="n">
        <v>1647.5</v>
      </c>
    </row>
    <row r="1625" customFormat="false" ht="15" hidden="false" customHeight="false" outlineLevel="0" collapsed="false">
      <c r="A1625" s="1" t="n">
        <v>1624</v>
      </c>
      <c r="B1625" s="31" t="s">
        <v>2068</v>
      </c>
      <c r="C1625" s="1" t="s">
        <v>29</v>
      </c>
      <c r="D1625" s="1" t="s">
        <v>202</v>
      </c>
      <c r="E1625" s="1" t="s">
        <v>121</v>
      </c>
      <c r="F1625" s="1"/>
      <c r="G1625" s="1"/>
      <c r="H1625" s="1"/>
      <c r="I1625" s="1"/>
      <c r="J1625" s="1" t="n">
        <v>1482.9</v>
      </c>
      <c r="K1625" s="1" t="n">
        <v>1562.5</v>
      </c>
      <c r="L1625" s="33"/>
      <c r="M1625" s="1"/>
      <c r="N1625" s="1"/>
      <c r="O1625" s="1"/>
      <c r="P1625" s="1"/>
      <c r="Q1625" s="1"/>
      <c r="R1625" s="1"/>
      <c r="S1625" s="1"/>
      <c r="T1625" s="1"/>
      <c r="U1625" s="1"/>
      <c r="V1625" s="1" t="n">
        <v>1482.9</v>
      </c>
      <c r="W1625" s="1" t="n">
        <v>1562.5</v>
      </c>
    </row>
    <row r="1626" customFormat="false" ht="15" hidden="false" customHeight="false" outlineLevel="0" collapsed="false">
      <c r="A1626" s="1" t="n">
        <v>1625</v>
      </c>
      <c r="B1626" s="31" t="s">
        <v>2068</v>
      </c>
      <c r="C1626" s="1" t="s">
        <v>29</v>
      </c>
      <c r="D1626" s="1" t="s">
        <v>180</v>
      </c>
      <c r="E1626" s="1" t="s">
        <v>207</v>
      </c>
      <c r="F1626" s="1"/>
      <c r="G1626" s="1"/>
      <c r="H1626" s="1"/>
      <c r="I1626" s="1"/>
      <c r="J1626" s="1" t="n">
        <v>1594.7</v>
      </c>
      <c r="K1626" s="1" t="n">
        <v>1461.1</v>
      </c>
      <c r="L1626" s="33"/>
      <c r="M1626" s="1"/>
      <c r="N1626" s="1"/>
      <c r="O1626" s="1"/>
      <c r="P1626" s="1"/>
      <c r="Q1626" s="1"/>
      <c r="R1626" s="1"/>
      <c r="S1626" s="1"/>
      <c r="T1626" s="1"/>
      <c r="U1626" s="1"/>
      <c r="V1626" s="1" t="n">
        <v>1594.7</v>
      </c>
      <c r="W1626" s="1" t="n">
        <v>1461.1</v>
      </c>
    </row>
    <row r="1627" customFormat="false" ht="15" hidden="false" customHeight="false" outlineLevel="0" collapsed="false">
      <c r="A1627" s="1" t="n">
        <v>1626</v>
      </c>
      <c r="B1627" s="31" t="s">
        <v>2068</v>
      </c>
      <c r="C1627" s="1" t="s">
        <v>29</v>
      </c>
      <c r="D1627" s="1" t="s">
        <v>23</v>
      </c>
      <c r="E1627" s="1" t="s">
        <v>152</v>
      </c>
      <c r="F1627" s="1"/>
      <c r="G1627" s="1"/>
      <c r="H1627" s="1"/>
      <c r="I1627" s="1"/>
      <c r="J1627" s="1" t="n">
        <v>1722.1</v>
      </c>
      <c r="K1627" s="1" t="n">
        <v>1600.3</v>
      </c>
      <c r="L1627" s="33"/>
      <c r="M1627" s="1"/>
      <c r="N1627" s="1"/>
      <c r="O1627" s="1"/>
      <c r="P1627" s="1"/>
      <c r="Q1627" s="1"/>
      <c r="R1627" s="1"/>
      <c r="S1627" s="1"/>
      <c r="T1627" s="1"/>
      <c r="U1627" s="1"/>
      <c r="V1627" s="1" t="n">
        <v>1722.1</v>
      </c>
      <c r="W1627" s="1" t="n">
        <v>1600.3</v>
      </c>
    </row>
    <row r="1628" customFormat="false" ht="15" hidden="false" customHeight="false" outlineLevel="0" collapsed="false">
      <c r="A1628" s="1" t="n">
        <v>1627</v>
      </c>
      <c r="B1628" s="31" t="s">
        <v>2069</v>
      </c>
      <c r="C1628" s="1" t="s">
        <v>33</v>
      </c>
      <c r="D1628" s="1" t="s">
        <v>157</v>
      </c>
      <c r="E1628" s="1" t="s">
        <v>159</v>
      </c>
      <c r="F1628" s="1"/>
      <c r="G1628" s="1"/>
      <c r="H1628" s="1"/>
      <c r="I1628" s="1"/>
      <c r="J1628" s="1" t="n">
        <v>1662.1</v>
      </c>
      <c r="K1628" s="1" t="n">
        <v>1534.8</v>
      </c>
      <c r="L1628" s="33"/>
      <c r="M1628" s="1"/>
      <c r="N1628" s="1"/>
      <c r="O1628" s="1"/>
      <c r="P1628" s="1"/>
      <c r="Q1628" s="1"/>
      <c r="R1628" s="1"/>
      <c r="S1628" s="1"/>
      <c r="T1628" s="1"/>
      <c r="U1628" s="1"/>
      <c r="V1628" s="1" t="n">
        <v>1662.1</v>
      </c>
      <c r="W1628" s="1" t="n">
        <v>1534.8</v>
      </c>
    </row>
    <row r="1629" customFormat="false" ht="15" hidden="false" customHeight="false" outlineLevel="0" collapsed="false">
      <c r="A1629" s="1" t="n">
        <v>1628</v>
      </c>
      <c r="B1629" s="31" t="s">
        <v>2069</v>
      </c>
      <c r="C1629" s="1" t="s">
        <v>33</v>
      </c>
      <c r="D1629" s="1" t="s">
        <v>120</v>
      </c>
      <c r="E1629" s="1" t="s">
        <v>135</v>
      </c>
      <c r="F1629" s="1"/>
      <c r="G1629" s="1"/>
      <c r="H1629" s="1"/>
      <c r="I1629" s="1"/>
      <c r="J1629" s="1" t="n">
        <v>1527.4</v>
      </c>
      <c r="K1629" s="1" t="n">
        <v>1708.2</v>
      </c>
      <c r="L1629" s="33"/>
      <c r="M1629" s="1"/>
      <c r="N1629" s="1"/>
      <c r="O1629" s="1"/>
      <c r="P1629" s="1"/>
      <c r="Q1629" s="1"/>
      <c r="R1629" s="1"/>
      <c r="S1629" s="1"/>
      <c r="T1629" s="1"/>
      <c r="U1629" s="1"/>
      <c r="V1629" s="1" t="n">
        <v>1527.4</v>
      </c>
      <c r="W1629" s="1" t="n">
        <v>1708.2</v>
      </c>
    </row>
    <row r="1630" customFormat="false" ht="15" hidden="false" customHeight="false" outlineLevel="0" collapsed="false">
      <c r="A1630" s="1" t="n">
        <v>1629</v>
      </c>
      <c r="B1630" s="31" t="s">
        <v>2069</v>
      </c>
      <c r="C1630" s="1" t="s">
        <v>33</v>
      </c>
      <c r="D1630" s="1" t="s">
        <v>154</v>
      </c>
      <c r="E1630" s="1" t="s">
        <v>155</v>
      </c>
      <c r="F1630" s="1"/>
      <c r="G1630" s="1"/>
      <c r="H1630" s="1"/>
      <c r="I1630" s="1"/>
      <c r="J1630" s="1" t="n">
        <v>1562.2</v>
      </c>
      <c r="K1630" s="1" t="n">
        <v>1625</v>
      </c>
      <c r="L1630" s="33"/>
      <c r="M1630" s="1"/>
      <c r="N1630" s="1"/>
      <c r="O1630" s="1"/>
      <c r="P1630" s="1"/>
      <c r="Q1630" s="1"/>
      <c r="R1630" s="1"/>
      <c r="S1630" s="1"/>
      <c r="T1630" s="1"/>
      <c r="U1630" s="1"/>
      <c r="V1630" s="1" t="n">
        <v>1562.2</v>
      </c>
      <c r="W1630" s="1" t="n">
        <v>1625</v>
      </c>
    </row>
    <row r="1631" customFormat="false" ht="15" hidden="false" customHeight="false" outlineLevel="0" collapsed="false">
      <c r="A1631" s="1" t="n">
        <v>1630</v>
      </c>
      <c r="B1631" s="31" t="s">
        <v>2069</v>
      </c>
      <c r="C1631" s="1" t="s">
        <v>33</v>
      </c>
      <c r="D1631" s="1" t="s">
        <v>149</v>
      </c>
      <c r="E1631" s="1" t="s">
        <v>144</v>
      </c>
      <c r="F1631" s="1"/>
      <c r="G1631" s="1"/>
      <c r="H1631" s="1"/>
      <c r="I1631" s="1"/>
      <c r="J1631" s="1" t="n">
        <v>1642.4</v>
      </c>
      <c r="K1631" s="1" t="n">
        <v>1642</v>
      </c>
      <c r="L1631" s="33"/>
      <c r="M1631" s="1"/>
      <c r="N1631" s="1"/>
      <c r="O1631" s="1"/>
      <c r="P1631" s="1"/>
      <c r="Q1631" s="1"/>
      <c r="R1631" s="1"/>
      <c r="S1631" s="1"/>
      <c r="T1631" s="1"/>
      <c r="U1631" s="1"/>
      <c r="V1631" s="1" t="n">
        <v>1642.4</v>
      </c>
      <c r="W1631" s="1" t="n">
        <v>1642</v>
      </c>
    </row>
    <row r="1632" customFormat="false" ht="15" hidden="false" customHeight="false" outlineLevel="0" collapsed="false">
      <c r="A1632" s="1" t="n">
        <v>1631</v>
      </c>
      <c r="B1632" s="31" t="s">
        <v>2069</v>
      </c>
      <c r="C1632" s="1" t="s">
        <v>32</v>
      </c>
      <c r="D1632" s="1" t="s">
        <v>190</v>
      </c>
      <c r="E1632" s="1" t="s">
        <v>184</v>
      </c>
      <c r="F1632" s="1"/>
      <c r="G1632" s="1"/>
      <c r="H1632" s="1"/>
      <c r="I1632" s="1"/>
      <c r="J1632" s="1" t="n">
        <v>1611.9</v>
      </c>
      <c r="K1632" s="1" t="n">
        <v>1696</v>
      </c>
      <c r="L1632" s="33"/>
      <c r="M1632" s="1"/>
      <c r="N1632" s="1"/>
      <c r="O1632" s="1"/>
      <c r="P1632" s="1"/>
      <c r="Q1632" s="1"/>
      <c r="R1632" s="1"/>
      <c r="S1632" s="1"/>
      <c r="T1632" s="1"/>
      <c r="U1632" s="1"/>
      <c r="V1632" s="1" t="n">
        <v>1611.9</v>
      </c>
      <c r="W1632" s="1" t="n">
        <v>1696</v>
      </c>
    </row>
    <row r="1633" customFormat="false" ht="15" hidden="false" customHeight="false" outlineLevel="0" collapsed="false">
      <c r="A1633" s="1" t="n">
        <v>1632</v>
      </c>
      <c r="B1633" s="31" t="s">
        <v>2069</v>
      </c>
      <c r="C1633" s="1" t="s">
        <v>32</v>
      </c>
      <c r="D1633" s="1" t="s">
        <v>193</v>
      </c>
      <c r="E1633" s="1" t="s">
        <v>192</v>
      </c>
      <c r="F1633" s="1"/>
      <c r="G1633" s="1"/>
      <c r="H1633" s="1"/>
      <c r="I1633" s="1"/>
      <c r="J1633" s="1" t="n">
        <v>1529.4</v>
      </c>
      <c r="K1633" s="1" t="n">
        <v>1620.9</v>
      </c>
      <c r="L1633" s="33"/>
      <c r="M1633" s="1"/>
      <c r="N1633" s="1"/>
      <c r="O1633" s="1"/>
      <c r="P1633" s="1"/>
      <c r="Q1633" s="1"/>
      <c r="R1633" s="1"/>
      <c r="S1633" s="1"/>
      <c r="T1633" s="1"/>
      <c r="U1633" s="1"/>
      <c r="V1633" s="1" t="n">
        <v>1529.4</v>
      </c>
      <c r="W1633" s="1" t="n">
        <v>1620.9</v>
      </c>
    </row>
    <row r="1634" customFormat="false" ht="15" hidden="false" customHeight="false" outlineLevel="0" collapsed="false">
      <c r="A1634" s="1" t="n">
        <v>1633</v>
      </c>
      <c r="B1634" s="31" t="s">
        <v>2069</v>
      </c>
      <c r="C1634" s="1" t="s">
        <v>33</v>
      </c>
      <c r="D1634" s="1" t="s">
        <v>17</v>
      </c>
      <c r="E1634" s="1" t="s">
        <v>134</v>
      </c>
      <c r="F1634" s="1"/>
      <c r="G1634" s="1"/>
      <c r="H1634" s="1"/>
      <c r="I1634" s="1"/>
      <c r="J1634" s="1" t="n">
        <v>1804.8</v>
      </c>
      <c r="K1634" s="1" t="n">
        <v>1588.1</v>
      </c>
      <c r="L1634" s="33"/>
      <c r="M1634" s="1"/>
      <c r="N1634" s="1"/>
      <c r="O1634" s="1"/>
      <c r="P1634" s="1"/>
      <c r="Q1634" s="1"/>
      <c r="R1634" s="1"/>
      <c r="S1634" s="1"/>
      <c r="T1634" s="1"/>
      <c r="U1634" s="1"/>
      <c r="V1634" s="1" t="n">
        <v>1804.8</v>
      </c>
      <c r="W1634" s="1" t="n">
        <v>1588.1</v>
      </c>
    </row>
    <row r="1635" customFormat="false" ht="15" hidden="false" customHeight="false" outlineLevel="0" collapsed="false">
      <c r="A1635" s="1" t="n">
        <v>1634</v>
      </c>
      <c r="B1635" s="31" t="s">
        <v>2069</v>
      </c>
      <c r="C1635" s="1" t="s">
        <v>33</v>
      </c>
      <c r="D1635" s="1" t="s">
        <v>171</v>
      </c>
      <c r="E1635" s="1" t="s">
        <v>206</v>
      </c>
      <c r="F1635" s="1"/>
      <c r="G1635" s="1"/>
      <c r="H1635" s="1"/>
      <c r="I1635" s="1"/>
      <c r="J1635" s="1" t="n">
        <v>1583.2</v>
      </c>
      <c r="K1635" s="1" t="n">
        <v>1456.1</v>
      </c>
      <c r="L1635" s="33"/>
      <c r="M1635" s="1"/>
      <c r="N1635" s="1"/>
      <c r="O1635" s="1"/>
      <c r="P1635" s="1"/>
      <c r="Q1635" s="1"/>
      <c r="R1635" s="1"/>
      <c r="S1635" s="1"/>
      <c r="T1635" s="1"/>
      <c r="U1635" s="1"/>
      <c r="V1635" s="1" t="n">
        <v>1583.2</v>
      </c>
      <c r="W1635" s="1" t="n">
        <v>1456.1</v>
      </c>
    </row>
    <row r="1636" customFormat="false" ht="15" hidden="false" customHeight="false" outlineLevel="0" collapsed="false">
      <c r="A1636" s="1" t="n">
        <v>1635</v>
      </c>
      <c r="B1636" s="31" t="s">
        <v>2069</v>
      </c>
      <c r="C1636" s="1" t="s">
        <v>33</v>
      </c>
      <c r="D1636" s="1" t="s">
        <v>158</v>
      </c>
      <c r="E1636" s="1" t="s">
        <v>172</v>
      </c>
      <c r="F1636" s="1"/>
      <c r="G1636" s="1"/>
      <c r="H1636" s="1"/>
      <c r="I1636" s="1"/>
      <c r="J1636" s="1" t="n">
        <v>1581.6</v>
      </c>
      <c r="K1636" s="1" t="n">
        <v>1687.2</v>
      </c>
      <c r="L1636" s="33"/>
      <c r="M1636" s="1"/>
      <c r="N1636" s="1"/>
      <c r="O1636" s="1"/>
      <c r="P1636" s="1"/>
      <c r="Q1636" s="1"/>
      <c r="R1636" s="1"/>
      <c r="S1636" s="1"/>
      <c r="T1636" s="1"/>
      <c r="U1636" s="1"/>
      <c r="V1636" s="1" t="n">
        <v>1581.6</v>
      </c>
      <c r="W1636" s="1" t="n">
        <v>1687.2</v>
      </c>
    </row>
    <row r="1637" customFormat="false" ht="15" hidden="false" customHeight="false" outlineLevel="0" collapsed="false">
      <c r="A1637" s="1" t="n">
        <v>1636</v>
      </c>
      <c r="B1637" s="31" t="s">
        <v>2069</v>
      </c>
      <c r="C1637" s="1" t="s">
        <v>33</v>
      </c>
      <c r="D1637" s="1" t="s">
        <v>204</v>
      </c>
      <c r="E1637" s="1" t="s">
        <v>205</v>
      </c>
      <c r="F1637" s="1"/>
      <c r="G1637" s="1"/>
      <c r="H1637" s="1"/>
      <c r="I1637" s="1"/>
      <c r="J1637" s="1" t="n">
        <v>1387.4</v>
      </c>
      <c r="K1637" s="1" t="n">
        <v>1457.7</v>
      </c>
      <c r="L1637" s="33"/>
      <c r="M1637" s="1"/>
      <c r="N1637" s="1"/>
      <c r="O1637" s="1"/>
      <c r="P1637" s="1"/>
      <c r="Q1637" s="1"/>
      <c r="R1637" s="1"/>
      <c r="S1637" s="1"/>
      <c r="T1637" s="1"/>
      <c r="U1637" s="1"/>
      <c r="V1637" s="1" t="n">
        <v>1387.4</v>
      </c>
      <c r="W1637" s="1" t="n">
        <v>1457.7</v>
      </c>
    </row>
    <row r="1638" customFormat="false" ht="15" hidden="false" customHeight="false" outlineLevel="0" collapsed="false">
      <c r="A1638" s="1" t="n">
        <v>1637</v>
      </c>
      <c r="B1638" s="31" t="s">
        <v>2069</v>
      </c>
      <c r="C1638" s="1" t="s">
        <v>32</v>
      </c>
      <c r="D1638" s="1" t="s">
        <v>211</v>
      </c>
      <c r="E1638" s="1" t="s">
        <v>199</v>
      </c>
      <c r="F1638" s="1"/>
      <c r="G1638" s="1"/>
      <c r="H1638" s="1"/>
      <c r="I1638" s="1"/>
      <c r="J1638" s="1" t="n">
        <v>1489</v>
      </c>
      <c r="K1638" s="1" t="n">
        <v>1487.5</v>
      </c>
      <c r="L1638" s="33"/>
      <c r="M1638" s="1"/>
      <c r="N1638" s="1"/>
      <c r="O1638" s="1"/>
      <c r="P1638" s="1"/>
      <c r="Q1638" s="1"/>
      <c r="R1638" s="1"/>
      <c r="S1638" s="1"/>
      <c r="T1638" s="1"/>
      <c r="U1638" s="1"/>
      <c r="V1638" s="1" t="n">
        <v>1489</v>
      </c>
      <c r="W1638" s="1" t="n">
        <v>1487.5</v>
      </c>
    </row>
    <row r="1639" customFormat="false" ht="15" hidden="false" customHeight="false" outlineLevel="0" collapsed="false">
      <c r="A1639" s="1" t="n">
        <v>1638</v>
      </c>
      <c r="B1639" s="31" t="s">
        <v>2069</v>
      </c>
      <c r="C1639" s="1" t="s">
        <v>32</v>
      </c>
      <c r="D1639" s="1" t="s">
        <v>187</v>
      </c>
      <c r="E1639" s="1" t="s">
        <v>188</v>
      </c>
      <c r="F1639" s="1"/>
      <c r="G1639" s="1"/>
      <c r="H1639" s="1"/>
      <c r="I1639" s="1"/>
      <c r="J1639" s="1" t="n">
        <v>1591.1</v>
      </c>
      <c r="K1639" s="1" t="n">
        <v>1549.2</v>
      </c>
      <c r="L1639" s="33"/>
      <c r="M1639" s="1"/>
      <c r="N1639" s="1"/>
      <c r="O1639" s="1"/>
      <c r="P1639" s="1"/>
      <c r="Q1639" s="1"/>
      <c r="R1639" s="1"/>
      <c r="S1639" s="1"/>
      <c r="T1639" s="1"/>
      <c r="U1639" s="1"/>
      <c r="V1639" s="1" t="n">
        <v>1591.1</v>
      </c>
      <c r="W1639" s="1" t="n">
        <v>1549.2</v>
      </c>
    </row>
    <row r="1640" customFormat="false" ht="15" hidden="false" customHeight="false" outlineLevel="0" collapsed="false">
      <c r="A1640" s="1" t="n">
        <v>1639</v>
      </c>
      <c r="B1640" s="31" t="s">
        <v>2069</v>
      </c>
      <c r="C1640" s="1" t="s">
        <v>32</v>
      </c>
      <c r="D1640" s="1" t="s">
        <v>195</v>
      </c>
      <c r="E1640" s="1" t="s">
        <v>196</v>
      </c>
      <c r="F1640" s="1"/>
      <c r="G1640" s="1"/>
      <c r="H1640" s="1"/>
      <c r="I1640" s="1"/>
      <c r="J1640" s="1" t="n">
        <v>1732.7</v>
      </c>
      <c r="K1640" s="1" t="n">
        <v>1656.4</v>
      </c>
      <c r="L1640" s="33"/>
      <c r="M1640" s="1"/>
      <c r="N1640" s="1"/>
      <c r="O1640" s="1"/>
      <c r="P1640" s="1"/>
      <c r="Q1640" s="1"/>
      <c r="R1640" s="1"/>
      <c r="S1640" s="1"/>
      <c r="T1640" s="1"/>
      <c r="U1640" s="1"/>
      <c r="V1640" s="1" t="n">
        <v>1732.7</v>
      </c>
      <c r="W1640" s="1" t="n">
        <v>1656.4</v>
      </c>
    </row>
    <row r="1641" customFormat="false" ht="15" hidden="false" customHeight="false" outlineLevel="0" collapsed="false">
      <c r="A1641" s="1" t="n">
        <v>1640</v>
      </c>
      <c r="B1641" s="31" t="s">
        <v>2069</v>
      </c>
      <c r="C1641" s="1" t="s">
        <v>32</v>
      </c>
      <c r="D1641" s="1" t="s">
        <v>191</v>
      </c>
      <c r="E1641" s="1" t="s">
        <v>183</v>
      </c>
      <c r="F1641" s="1"/>
      <c r="G1641" s="1"/>
      <c r="H1641" s="1"/>
      <c r="I1641" s="1"/>
      <c r="J1641" s="1" t="n">
        <v>1541</v>
      </c>
      <c r="K1641" s="1" t="n">
        <v>1513.1</v>
      </c>
      <c r="L1641" s="33"/>
      <c r="M1641" s="1"/>
      <c r="N1641" s="1"/>
      <c r="O1641" s="1"/>
      <c r="P1641" s="1"/>
      <c r="Q1641" s="1"/>
      <c r="R1641" s="1"/>
      <c r="S1641" s="1"/>
      <c r="T1641" s="1"/>
      <c r="U1641" s="1"/>
      <c r="V1641" s="1" t="n">
        <v>1541</v>
      </c>
      <c r="W1641" s="1" t="n">
        <v>1513.1</v>
      </c>
    </row>
    <row r="1642" customFormat="false" ht="15" hidden="false" customHeight="false" outlineLevel="0" collapsed="false">
      <c r="A1642" s="1" t="n">
        <v>1641</v>
      </c>
      <c r="B1642" s="31" t="s">
        <v>2069</v>
      </c>
      <c r="C1642" s="1" t="s">
        <v>32</v>
      </c>
      <c r="D1642" s="1" t="s">
        <v>197</v>
      </c>
      <c r="E1642" s="1" t="s">
        <v>15</v>
      </c>
      <c r="F1642" s="1"/>
      <c r="G1642" s="1"/>
      <c r="H1642" s="1"/>
      <c r="I1642" s="1"/>
      <c r="J1642" s="1" t="n">
        <v>1535.5</v>
      </c>
      <c r="K1642" s="1" t="n">
        <v>1873.2</v>
      </c>
      <c r="L1642" s="33"/>
      <c r="M1642" s="1"/>
      <c r="N1642" s="1"/>
      <c r="O1642" s="1"/>
      <c r="P1642" s="1"/>
      <c r="Q1642" s="1"/>
      <c r="R1642" s="1"/>
      <c r="S1642" s="1"/>
      <c r="T1642" s="1"/>
      <c r="U1642" s="1"/>
      <c r="V1642" s="1" t="n">
        <v>1535.5</v>
      </c>
      <c r="W1642" s="1" t="n">
        <v>1873.2</v>
      </c>
    </row>
    <row r="1643" customFormat="false" ht="15" hidden="false" customHeight="false" outlineLevel="0" collapsed="false">
      <c r="A1643" s="1" t="n">
        <v>1642</v>
      </c>
      <c r="B1643" s="31" t="s">
        <v>2069</v>
      </c>
      <c r="C1643" s="1" t="s">
        <v>32</v>
      </c>
      <c r="D1643" s="1" t="s">
        <v>212</v>
      </c>
      <c r="E1643" s="1" t="s">
        <v>189</v>
      </c>
      <c r="F1643" s="1"/>
      <c r="G1643" s="1"/>
      <c r="H1643" s="1"/>
      <c r="I1643" s="1"/>
      <c r="J1643" s="1" t="n">
        <v>1416.3</v>
      </c>
      <c r="K1643" s="1" t="n">
        <v>1614</v>
      </c>
      <c r="L1643" s="33"/>
      <c r="M1643" s="1"/>
      <c r="N1643" s="1"/>
      <c r="O1643" s="1"/>
      <c r="P1643" s="1"/>
      <c r="Q1643" s="1"/>
      <c r="R1643" s="1"/>
      <c r="S1643" s="1"/>
      <c r="T1643" s="1"/>
      <c r="U1643" s="1"/>
      <c r="V1643" s="1" t="n">
        <v>1416.3</v>
      </c>
      <c r="W1643" s="1" t="n">
        <v>1614</v>
      </c>
    </row>
    <row r="1644" customFormat="false" ht="15" hidden="false" customHeight="false" outlineLevel="0" collapsed="false">
      <c r="A1644" s="1" t="n">
        <v>1643</v>
      </c>
      <c r="B1644" s="31" t="s">
        <v>2069</v>
      </c>
      <c r="C1644" s="1" t="s">
        <v>32</v>
      </c>
      <c r="D1644" s="1" t="s">
        <v>185</v>
      </c>
      <c r="E1644" s="1" t="s">
        <v>198</v>
      </c>
      <c r="F1644" s="1"/>
      <c r="G1644" s="1"/>
      <c r="H1644" s="1"/>
      <c r="I1644" s="1"/>
      <c r="J1644" s="1" t="n">
        <v>1629</v>
      </c>
      <c r="K1644" s="1" t="n">
        <v>1515.2</v>
      </c>
      <c r="L1644" s="33"/>
      <c r="M1644" s="1"/>
      <c r="N1644" s="1"/>
      <c r="O1644" s="1"/>
      <c r="P1644" s="1"/>
      <c r="Q1644" s="1"/>
      <c r="R1644" s="1"/>
      <c r="S1644" s="1"/>
      <c r="T1644" s="1"/>
      <c r="U1644" s="1"/>
      <c r="V1644" s="1" t="n">
        <v>1629</v>
      </c>
      <c r="W1644" s="1" t="n">
        <v>1515.2</v>
      </c>
    </row>
    <row r="1645" customFormat="false" ht="15" hidden="false" customHeight="false" outlineLevel="0" collapsed="false">
      <c r="A1645" s="1" t="n">
        <v>1644</v>
      </c>
      <c r="B1645" s="31" t="s">
        <v>2069</v>
      </c>
      <c r="C1645" s="1" t="s">
        <v>33</v>
      </c>
      <c r="D1645" s="1" t="s">
        <v>156</v>
      </c>
      <c r="E1645" s="1" t="s">
        <v>161</v>
      </c>
      <c r="F1645" s="1"/>
      <c r="G1645" s="1"/>
      <c r="H1645" s="1"/>
      <c r="I1645" s="1"/>
      <c r="J1645" s="1" t="n">
        <v>1506.9</v>
      </c>
      <c r="K1645" s="1" t="n">
        <v>1653.6</v>
      </c>
      <c r="L1645" s="33"/>
      <c r="M1645" s="1"/>
      <c r="N1645" s="1"/>
      <c r="O1645" s="1"/>
      <c r="P1645" s="1"/>
      <c r="Q1645" s="1"/>
      <c r="R1645" s="1"/>
      <c r="S1645" s="1"/>
      <c r="T1645" s="1"/>
      <c r="U1645" s="1"/>
      <c r="V1645" s="1" t="n">
        <v>1506.9</v>
      </c>
      <c r="W1645" s="1" t="n">
        <v>1653.6</v>
      </c>
    </row>
    <row r="1646" customFormat="false" ht="15" hidden="false" customHeight="false" outlineLevel="0" collapsed="false">
      <c r="A1646" s="1" t="n">
        <v>1645</v>
      </c>
      <c r="B1646" s="31" t="s">
        <v>2070</v>
      </c>
      <c r="C1646" s="1" t="s">
        <v>30</v>
      </c>
      <c r="D1646" s="1" t="s">
        <v>182</v>
      </c>
      <c r="E1646" s="1" t="s">
        <v>118</v>
      </c>
      <c r="F1646" s="1"/>
      <c r="G1646" s="1"/>
      <c r="H1646" s="1"/>
      <c r="I1646" s="1"/>
      <c r="J1646" s="1" t="n">
        <v>1723.7</v>
      </c>
      <c r="K1646" s="1" t="n">
        <v>1559.9</v>
      </c>
      <c r="L1646" s="33"/>
      <c r="M1646" s="1"/>
      <c r="N1646" s="1"/>
      <c r="O1646" s="1"/>
      <c r="P1646" s="1"/>
      <c r="Q1646" s="1"/>
      <c r="R1646" s="1"/>
      <c r="S1646" s="1"/>
      <c r="T1646" s="1"/>
      <c r="U1646" s="1"/>
      <c r="V1646" s="1" t="n">
        <v>1723.7</v>
      </c>
      <c r="W1646" s="1" t="n">
        <v>1559.9</v>
      </c>
    </row>
    <row r="1647" customFormat="false" ht="15" hidden="false" customHeight="false" outlineLevel="0" collapsed="false">
      <c r="A1647" s="1" t="n">
        <v>1646</v>
      </c>
      <c r="B1647" s="31" t="s">
        <v>2070</v>
      </c>
      <c r="C1647" s="1" t="s">
        <v>30</v>
      </c>
      <c r="D1647" s="1" t="s">
        <v>124</v>
      </c>
      <c r="E1647" s="1" t="s">
        <v>176</v>
      </c>
      <c r="F1647" s="1"/>
      <c r="G1647" s="1"/>
      <c r="H1647" s="1"/>
      <c r="I1647" s="1"/>
      <c r="J1647" s="1" t="n">
        <v>1555.1</v>
      </c>
      <c r="K1647" s="1" t="n">
        <v>1594</v>
      </c>
      <c r="L1647" s="33"/>
      <c r="M1647" s="1"/>
      <c r="N1647" s="1"/>
      <c r="O1647" s="1"/>
      <c r="P1647" s="1"/>
      <c r="Q1647" s="1"/>
      <c r="R1647" s="1"/>
      <c r="S1647" s="1"/>
      <c r="T1647" s="1"/>
      <c r="U1647" s="1"/>
      <c r="V1647" s="1" t="n">
        <v>1555.1</v>
      </c>
      <c r="W1647" s="1" t="n">
        <v>1594</v>
      </c>
    </row>
    <row r="1648" customFormat="false" ht="15" hidden="false" customHeight="false" outlineLevel="0" collapsed="false">
      <c r="A1648" s="1" t="n">
        <v>1647</v>
      </c>
      <c r="B1648" s="31" t="s">
        <v>2070</v>
      </c>
      <c r="C1648" s="1" t="s">
        <v>30</v>
      </c>
      <c r="D1648" s="1" t="s">
        <v>114</v>
      </c>
      <c r="E1648" s="1" t="s">
        <v>151</v>
      </c>
      <c r="F1648" s="1"/>
      <c r="G1648" s="1"/>
      <c r="H1648" s="1"/>
      <c r="I1648" s="1"/>
      <c r="J1648" s="1" t="n">
        <v>1656.7</v>
      </c>
      <c r="K1648" s="1" t="n">
        <v>1569.6</v>
      </c>
      <c r="L1648" s="33"/>
      <c r="M1648" s="1"/>
      <c r="N1648" s="1"/>
      <c r="O1648" s="1"/>
      <c r="P1648" s="1"/>
      <c r="Q1648" s="1"/>
      <c r="R1648" s="1"/>
      <c r="S1648" s="1"/>
      <c r="T1648" s="1"/>
      <c r="U1648" s="1"/>
      <c r="V1648" s="1" t="n">
        <v>1656.7</v>
      </c>
      <c r="W1648" s="1" t="n">
        <v>1569.6</v>
      </c>
    </row>
    <row r="1649" customFormat="false" ht="15" hidden="false" customHeight="false" outlineLevel="0" collapsed="false">
      <c r="A1649" s="1" t="n">
        <v>1648</v>
      </c>
      <c r="B1649" s="31" t="s">
        <v>2070</v>
      </c>
      <c r="C1649" s="1" t="s">
        <v>30</v>
      </c>
      <c r="D1649" s="1" t="s">
        <v>167</v>
      </c>
      <c r="E1649" s="1" t="s">
        <v>117</v>
      </c>
      <c r="F1649" s="1"/>
      <c r="G1649" s="1"/>
      <c r="H1649" s="1"/>
      <c r="I1649" s="1"/>
      <c r="J1649" s="1" t="n">
        <v>1556.6</v>
      </c>
      <c r="K1649" s="1" t="n">
        <v>1475.5</v>
      </c>
      <c r="L1649" s="33"/>
      <c r="M1649" s="1"/>
      <c r="N1649" s="1"/>
      <c r="O1649" s="1"/>
      <c r="P1649" s="1"/>
      <c r="Q1649" s="1"/>
      <c r="R1649" s="1"/>
      <c r="S1649" s="1"/>
      <c r="T1649" s="1"/>
      <c r="U1649" s="1"/>
      <c r="V1649" s="1" t="n">
        <v>1556.6</v>
      </c>
      <c r="W1649" s="1" t="n">
        <v>1475.5</v>
      </c>
    </row>
    <row r="1650" customFormat="false" ht="15" hidden="false" customHeight="false" outlineLevel="0" collapsed="false">
      <c r="A1650" s="1" t="n">
        <v>1649</v>
      </c>
      <c r="B1650" s="31" t="s">
        <v>2070</v>
      </c>
      <c r="C1650" s="1" t="s">
        <v>30</v>
      </c>
      <c r="D1650" s="1" t="s">
        <v>173</v>
      </c>
      <c r="E1650" s="1" t="s">
        <v>181</v>
      </c>
      <c r="F1650" s="1"/>
      <c r="G1650" s="1"/>
      <c r="H1650" s="1"/>
      <c r="I1650" s="1"/>
      <c r="J1650" s="1" t="n">
        <v>1515.9</v>
      </c>
      <c r="K1650" s="1" t="n">
        <v>1718.3</v>
      </c>
      <c r="L1650" s="33"/>
      <c r="M1650" s="1"/>
      <c r="N1650" s="1"/>
      <c r="O1650" s="1"/>
      <c r="P1650" s="1"/>
      <c r="Q1650" s="1"/>
      <c r="R1650" s="1"/>
      <c r="S1650" s="1"/>
      <c r="T1650" s="1"/>
      <c r="U1650" s="1"/>
      <c r="V1650" s="1" t="n">
        <v>1515.9</v>
      </c>
      <c r="W1650" s="1" t="n">
        <v>1718.3</v>
      </c>
    </row>
    <row r="1651" customFormat="false" ht="15" hidden="false" customHeight="false" outlineLevel="0" collapsed="false">
      <c r="A1651" s="1" t="n">
        <v>1650</v>
      </c>
      <c r="B1651" s="31" t="s">
        <v>2070</v>
      </c>
      <c r="C1651" s="1" t="s">
        <v>30</v>
      </c>
      <c r="D1651" s="1" t="s">
        <v>203</v>
      </c>
      <c r="E1651" s="1" t="s">
        <v>141</v>
      </c>
      <c r="F1651" s="1"/>
      <c r="G1651" s="1"/>
      <c r="H1651" s="1"/>
      <c r="I1651" s="1"/>
      <c r="J1651" s="1" t="n">
        <v>1451.4</v>
      </c>
      <c r="K1651" s="1" t="n">
        <v>1599.7</v>
      </c>
      <c r="L1651" s="33"/>
      <c r="M1651" s="1"/>
      <c r="N1651" s="1"/>
      <c r="O1651" s="1"/>
      <c r="P1651" s="1"/>
      <c r="Q1651" s="1"/>
      <c r="R1651" s="1"/>
      <c r="S1651" s="1"/>
      <c r="T1651" s="1"/>
      <c r="U1651" s="1"/>
      <c r="V1651" s="1" t="n">
        <v>1451.4</v>
      </c>
      <c r="W1651" s="1" t="n">
        <v>1599.7</v>
      </c>
    </row>
    <row r="1652" customFormat="false" ht="15" hidden="false" customHeight="false" outlineLevel="0" collapsed="false">
      <c r="A1652" s="1" t="n">
        <v>1651</v>
      </c>
      <c r="B1652" s="31" t="s">
        <v>2070</v>
      </c>
      <c r="C1652" s="1" t="s">
        <v>30</v>
      </c>
      <c r="D1652" s="1" t="s">
        <v>16</v>
      </c>
      <c r="E1652" s="1" t="s">
        <v>18</v>
      </c>
      <c r="F1652" s="1"/>
      <c r="G1652" s="1"/>
      <c r="H1652" s="1"/>
      <c r="I1652" s="1"/>
      <c r="J1652" s="1" t="n">
        <v>1837.9</v>
      </c>
      <c r="K1652" s="1" t="n">
        <v>1781.5</v>
      </c>
      <c r="L1652" s="33"/>
      <c r="M1652" s="1"/>
      <c r="N1652" s="1"/>
      <c r="O1652" s="1"/>
      <c r="P1652" s="1"/>
      <c r="Q1652" s="1"/>
      <c r="R1652" s="1"/>
      <c r="S1652" s="1"/>
      <c r="T1652" s="1"/>
      <c r="U1652" s="1"/>
      <c r="V1652" s="1" t="n">
        <v>1837.9</v>
      </c>
      <c r="W1652" s="1" t="n">
        <v>1781.5</v>
      </c>
    </row>
    <row r="1653" customFormat="false" ht="15" hidden="false" customHeight="false" outlineLevel="0" collapsed="false">
      <c r="A1653" s="1" t="n">
        <v>1652</v>
      </c>
      <c r="B1653" s="31" t="s">
        <v>2070</v>
      </c>
      <c r="C1653" s="1" t="s">
        <v>30</v>
      </c>
      <c r="D1653" s="1" t="s">
        <v>166</v>
      </c>
      <c r="E1653" s="1" t="s">
        <v>116</v>
      </c>
      <c r="F1653" s="1"/>
      <c r="G1653" s="1"/>
      <c r="H1653" s="1"/>
      <c r="I1653" s="1"/>
      <c r="J1653" s="1" t="n">
        <v>1508.7</v>
      </c>
      <c r="K1653" s="1" t="n">
        <v>1642.8</v>
      </c>
      <c r="L1653" s="33"/>
      <c r="M1653" s="1"/>
      <c r="N1653" s="1"/>
      <c r="O1653" s="1"/>
      <c r="P1653" s="1"/>
      <c r="Q1653" s="1"/>
      <c r="R1653" s="1"/>
      <c r="S1653" s="1"/>
      <c r="T1653" s="1"/>
      <c r="U1653" s="1"/>
      <c r="V1653" s="1" t="n">
        <v>1508.7</v>
      </c>
      <c r="W1653" s="1" t="n">
        <v>1642.8</v>
      </c>
    </row>
    <row r="1654" customFormat="false" ht="15" hidden="false" customHeight="false" outlineLevel="0" collapsed="false">
      <c r="A1654" s="1" t="n">
        <v>1653</v>
      </c>
      <c r="B1654" s="31" t="s">
        <v>2070</v>
      </c>
      <c r="C1654" s="1" t="s">
        <v>30</v>
      </c>
      <c r="D1654" s="1" t="s">
        <v>200</v>
      </c>
      <c r="E1654" s="1" t="s">
        <v>115</v>
      </c>
      <c r="F1654" s="1"/>
      <c r="G1654" s="1"/>
      <c r="H1654" s="1"/>
      <c r="I1654" s="1"/>
      <c r="J1654" s="1" t="n">
        <v>1421.9</v>
      </c>
      <c r="K1654" s="1" t="n">
        <v>1550.5</v>
      </c>
      <c r="L1654" s="33"/>
      <c r="M1654" s="1"/>
      <c r="N1654" s="1"/>
      <c r="O1654" s="1"/>
      <c r="P1654" s="1"/>
      <c r="Q1654" s="1"/>
      <c r="R1654" s="1"/>
      <c r="S1654" s="1"/>
      <c r="T1654" s="1"/>
      <c r="U1654" s="1"/>
      <c r="V1654" s="1" t="n">
        <v>1421.9</v>
      </c>
      <c r="W1654" s="1" t="n">
        <v>1550.5</v>
      </c>
    </row>
    <row r="1655" customFormat="false" ht="15" hidden="false" customHeight="false" outlineLevel="0" collapsed="false">
      <c r="A1655" s="1" t="n">
        <v>1654</v>
      </c>
      <c r="B1655" s="31" t="s">
        <v>2070</v>
      </c>
      <c r="C1655" s="1" t="s">
        <v>31</v>
      </c>
      <c r="D1655" s="1" t="s">
        <v>139</v>
      </c>
      <c r="E1655" s="1" t="s">
        <v>20</v>
      </c>
      <c r="F1655" s="1"/>
      <c r="G1655" s="1"/>
      <c r="H1655" s="1"/>
      <c r="I1655" s="1"/>
      <c r="J1655" s="1" t="n">
        <v>1514.3</v>
      </c>
      <c r="K1655" s="1" t="n">
        <v>1733.7</v>
      </c>
      <c r="L1655" s="33"/>
      <c r="M1655" s="1"/>
      <c r="N1655" s="1"/>
      <c r="O1655" s="1"/>
      <c r="P1655" s="1"/>
      <c r="Q1655" s="1"/>
      <c r="R1655" s="1"/>
      <c r="S1655" s="1"/>
      <c r="T1655" s="1"/>
      <c r="U1655" s="1"/>
      <c r="V1655" s="1" t="n">
        <v>1514.3</v>
      </c>
      <c r="W1655" s="1" t="n">
        <v>1733.7</v>
      </c>
    </row>
    <row r="1656" customFormat="false" ht="15" hidden="false" customHeight="false" outlineLevel="0" collapsed="false">
      <c r="A1656" s="1" t="n">
        <v>1655</v>
      </c>
      <c r="B1656" s="31" t="s">
        <v>2070</v>
      </c>
      <c r="C1656" s="1" t="s">
        <v>31</v>
      </c>
      <c r="D1656" s="1" t="s">
        <v>22</v>
      </c>
      <c r="E1656" s="1" t="s">
        <v>164</v>
      </c>
      <c r="F1656" s="1"/>
      <c r="G1656" s="1"/>
      <c r="H1656" s="1"/>
      <c r="I1656" s="1"/>
      <c r="J1656" s="1" t="n">
        <v>1733.4</v>
      </c>
      <c r="K1656" s="1" t="n">
        <v>1618.5</v>
      </c>
      <c r="L1656" s="33"/>
      <c r="M1656" s="1"/>
      <c r="N1656" s="1"/>
      <c r="O1656" s="1"/>
      <c r="P1656" s="1"/>
      <c r="Q1656" s="1"/>
      <c r="R1656" s="1"/>
      <c r="S1656" s="1"/>
      <c r="T1656" s="1"/>
      <c r="U1656" s="1"/>
      <c r="V1656" s="1" t="n">
        <v>1733.4</v>
      </c>
      <c r="W1656" s="1" t="n">
        <v>1618.5</v>
      </c>
    </row>
    <row r="1657" customFormat="false" ht="15" hidden="false" customHeight="false" outlineLevel="0" collapsed="false">
      <c r="A1657" s="1" t="n">
        <v>1656</v>
      </c>
      <c r="B1657" s="31" t="s">
        <v>2070</v>
      </c>
      <c r="C1657" s="1" t="s">
        <v>31</v>
      </c>
      <c r="D1657" s="1" t="s">
        <v>145</v>
      </c>
      <c r="E1657" s="1" t="s">
        <v>24</v>
      </c>
      <c r="F1657" s="1"/>
      <c r="G1657" s="1"/>
      <c r="H1657" s="1"/>
      <c r="I1657" s="1"/>
      <c r="J1657" s="1" t="n">
        <v>1691.6</v>
      </c>
      <c r="K1657" s="1" t="n">
        <v>1719.1</v>
      </c>
      <c r="L1657" s="33"/>
      <c r="M1657" s="1"/>
      <c r="N1657" s="1"/>
      <c r="O1657" s="1"/>
      <c r="P1657" s="1"/>
      <c r="Q1657" s="1"/>
      <c r="R1657" s="1"/>
      <c r="S1657" s="1"/>
      <c r="T1657" s="1"/>
      <c r="U1657" s="1"/>
      <c r="V1657" s="1" t="n">
        <v>1691.6</v>
      </c>
      <c r="W1657" s="1" t="n">
        <v>1719.1</v>
      </c>
    </row>
    <row r="1658" customFormat="false" ht="15" hidden="false" customHeight="false" outlineLevel="0" collapsed="false">
      <c r="A1658" s="1" t="n">
        <v>1657</v>
      </c>
      <c r="B1658" s="31" t="s">
        <v>2070</v>
      </c>
      <c r="C1658" s="1" t="s">
        <v>31</v>
      </c>
      <c r="D1658" s="1" t="s">
        <v>174</v>
      </c>
      <c r="E1658" s="1" t="s">
        <v>177</v>
      </c>
      <c r="F1658" s="1"/>
      <c r="G1658" s="1"/>
      <c r="H1658" s="1"/>
      <c r="I1658" s="1"/>
      <c r="J1658" s="1" t="n">
        <v>1501.9</v>
      </c>
      <c r="K1658" s="1" t="n">
        <v>1695</v>
      </c>
      <c r="L1658" s="33"/>
      <c r="M1658" s="1"/>
      <c r="N1658" s="1"/>
      <c r="O1658" s="1"/>
      <c r="P1658" s="1"/>
      <c r="Q1658" s="1"/>
      <c r="R1658" s="1"/>
      <c r="S1658" s="1"/>
      <c r="T1658" s="1"/>
      <c r="U1658" s="1"/>
      <c r="V1658" s="1" t="n">
        <v>1501.9</v>
      </c>
      <c r="W1658" s="1" t="n">
        <v>1695</v>
      </c>
    </row>
    <row r="1659" customFormat="false" ht="15" hidden="false" customHeight="false" outlineLevel="0" collapsed="false">
      <c r="A1659" s="1" t="n">
        <v>1658</v>
      </c>
      <c r="B1659" s="31" t="s">
        <v>2070</v>
      </c>
      <c r="C1659" s="1" t="s">
        <v>31</v>
      </c>
      <c r="D1659" s="1" t="s">
        <v>169</v>
      </c>
      <c r="E1659" s="1" t="s">
        <v>19</v>
      </c>
      <c r="F1659" s="1"/>
      <c r="G1659" s="1"/>
      <c r="H1659" s="1"/>
      <c r="I1659" s="1"/>
      <c r="J1659" s="1" t="n">
        <v>1625.4</v>
      </c>
      <c r="K1659" s="1" t="n">
        <v>1733.9</v>
      </c>
      <c r="L1659" s="33"/>
      <c r="M1659" s="1"/>
      <c r="N1659" s="1"/>
      <c r="O1659" s="1"/>
      <c r="P1659" s="1"/>
      <c r="Q1659" s="1"/>
      <c r="R1659" s="1"/>
      <c r="S1659" s="1"/>
      <c r="T1659" s="1"/>
      <c r="U1659" s="1"/>
      <c r="V1659" s="1" t="n">
        <v>1625.4</v>
      </c>
      <c r="W1659" s="1" t="n">
        <v>1733.9</v>
      </c>
    </row>
    <row r="1660" customFormat="false" ht="15" hidden="false" customHeight="false" outlineLevel="0" collapsed="false">
      <c r="A1660" s="1" t="n">
        <v>1659</v>
      </c>
      <c r="B1660" s="31" t="s">
        <v>2070</v>
      </c>
      <c r="C1660" s="1" t="s">
        <v>31</v>
      </c>
      <c r="D1660" s="1" t="s">
        <v>163</v>
      </c>
      <c r="E1660" s="1" t="s">
        <v>178</v>
      </c>
      <c r="F1660" s="1"/>
      <c r="G1660" s="1"/>
      <c r="H1660" s="1"/>
      <c r="I1660" s="1"/>
      <c r="J1660" s="1" t="n">
        <v>1477.1</v>
      </c>
      <c r="K1660" s="1" t="n">
        <v>1630.5</v>
      </c>
      <c r="L1660" s="33"/>
      <c r="M1660" s="1"/>
      <c r="N1660" s="1"/>
      <c r="O1660" s="1"/>
      <c r="P1660" s="1"/>
      <c r="Q1660" s="1"/>
      <c r="R1660" s="1"/>
      <c r="S1660" s="1"/>
      <c r="T1660" s="1"/>
      <c r="U1660" s="1"/>
      <c r="V1660" s="1" t="n">
        <v>1477.1</v>
      </c>
      <c r="W1660" s="1" t="n">
        <v>1630.5</v>
      </c>
    </row>
    <row r="1661" customFormat="false" ht="15" hidden="false" customHeight="false" outlineLevel="0" collapsed="false">
      <c r="A1661" s="1" t="n">
        <v>1660</v>
      </c>
      <c r="B1661" s="31" t="s">
        <v>2070</v>
      </c>
      <c r="C1661" s="1" t="s">
        <v>31</v>
      </c>
      <c r="D1661" s="1" t="s">
        <v>140</v>
      </c>
      <c r="E1661" s="1" t="s">
        <v>136</v>
      </c>
      <c r="F1661" s="1"/>
      <c r="G1661" s="1"/>
      <c r="H1661" s="1"/>
      <c r="I1661" s="1"/>
      <c r="J1661" s="1" t="n">
        <v>1598.2</v>
      </c>
      <c r="K1661" s="1" t="n">
        <v>1522.3</v>
      </c>
      <c r="L1661" s="33"/>
      <c r="M1661" s="1"/>
      <c r="N1661" s="1"/>
      <c r="O1661" s="1"/>
      <c r="P1661" s="1"/>
      <c r="Q1661" s="1"/>
      <c r="R1661" s="1"/>
      <c r="S1661" s="1"/>
      <c r="T1661" s="1"/>
      <c r="U1661" s="1"/>
      <c r="V1661" s="1" t="n">
        <v>1598.2</v>
      </c>
      <c r="W1661" s="1" t="n">
        <v>1522.3</v>
      </c>
    </row>
    <row r="1662" customFormat="false" ht="15" hidden="false" customHeight="false" outlineLevel="0" collapsed="false">
      <c r="A1662" s="1" t="n">
        <v>1661</v>
      </c>
      <c r="B1662" s="31" t="s">
        <v>2070</v>
      </c>
      <c r="C1662" s="1" t="s">
        <v>31</v>
      </c>
      <c r="D1662" s="1" t="s">
        <v>210</v>
      </c>
      <c r="E1662" s="1" t="s">
        <v>213</v>
      </c>
      <c r="F1662" s="1"/>
      <c r="G1662" s="1"/>
      <c r="H1662" s="1"/>
      <c r="I1662" s="1"/>
      <c r="J1662" s="1" t="n">
        <v>1452.9</v>
      </c>
      <c r="K1662" s="1" t="n">
        <v>1404</v>
      </c>
      <c r="L1662" s="33"/>
      <c r="M1662" s="1"/>
      <c r="N1662" s="1"/>
      <c r="O1662" s="1"/>
      <c r="P1662" s="1"/>
      <c r="Q1662" s="1"/>
      <c r="R1662" s="1"/>
      <c r="S1662" s="1"/>
      <c r="T1662" s="1"/>
      <c r="U1662" s="1"/>
      <c r="V1662" s="1" t="n">
        <v>1452.9</v>
      </c>
      <c r="W1662" s="1" t="n">
        <v>1404</v>
      </c>
    </row>
    <row r="1663" customFormat="false" ht="15" hidden="false" customHeight="false" outlineLevel="0" collapsed="false">
      <c r="A1663" s="1" t="n">
        <v>1662</v>
      </c>
      <c r="B1663" s="31" t="s">
        <v>2070</v>
      </c>
      <c r="C1663" s="1" t="s">
        <v>31</v>
      </c>
      <c r="D1663" s="1" t="s">
        <v>168</v>
      </c>
      <c r="E1663" s="1" t="s">
        <v>165</v>
      </c>
      <c r="F1663" s="1"/>
      <c r="G1663" s="1"/>
      <c r="H1663" s="1"/>
      <c r="I1663" s="1"/>
      <c r="J1663" s="1" t="n">
        <v>1534.8</v>
      </c>
      <c r="K1663" s="1" t="n">
        <v>1515.1</v>
      </c>
      <c r="L1663" s="33"/>
      <c r="M1663" s="1"/>
      <c r="N1663" s="1"/>
      <c r="O1663" s="1"/>
      <c r="P1663" s="1"/>
      <c r="Q1663" s="1"/>
      <c r="R1663" s="1"/>
      <c r="S1663" s="1"/>
      <c r="T1663" s="1"/>
      <c r="U1663" s="1"/>
      <c r="V1663" s="1" t="n">
        <v>1534.8</v>
      </c>
      <c r="W1663" s="1" t="n">
        <v>1515.1</v>
      </c>
    </row>
    <row r="1664" customFormat="false" ht="15" hidden="false" customHeight="false" outlineLevel="0" collapsed="false">
      <c r="A1664" s="1" t="n">
        <v>1663</v>
      </c>
      <c r="B1664" s="31" t="s">
        <v>2070</v>
      </c>
      <c r="C1664" s="1" t="s">
        <v>31</v>
      </c>
      <c r="D1664" s="1" t="s">
        <v>146</v>
      </c>
      <c r="E1664" s="1" t="s">
        <v>209</v>
      </c>
      <c r="F1664" s="1"/>
      <c r="G1664" s="1"/>
      <c r="H1664" s="1"/>
      <c r="I1664" s="1"/>
      <c r="J1664" s="1" t="n">
        <v>1548.6</v>
      </c>
      <c r="K1664" s="1" t="n">
        <v>1462.6</v>
      </c>
      <c r="L1664" s="33"/>
      <c r="M1664" s="1"/>
      <c r="N1664" s="1"/>
      <c r="O1664" s="1"/>
      <c r="P1664" s="1"/>
      <c r="Q1664" s="1"/>
      <c r="R1664" s="1"/>
      <c r="S1664" s="1"/>
      <c r="T1664" s="1"/>
      <c r="U1664" s="1"/>
      <c r="V1664" s="1" t="n">
        <v>1548.6</v>
      </c>
      <c r="W1664" s="1" t="n">
        <v>1462.6</v>
      </c>
    </row>
    <row r="1665" customFormat="false" ht="15" hidden="false" customHeight="false" outlineLevel="0" collapsed="false">
      <c r="A1665" s="1" t="n">
        <v>1664</v>
      </c>
      <c r="B1665" s="31" t="s">
        <v>2070</v>
      </c>
      <c r="C1665" s="1" t="s">
        <v>30</v>
      </c>
      <c r="D1665" s="1" t="s">
        <v>208</v>
      </c>
      <c r="E1665" s="1" t="s">
        <v>119</v>
      </c>
      <c r="F1665" s="1"/>
      <c r="G1665" s="1"/>
      <c r="H1665" s="1"/>
      <c r="I1665" s="1"/>
      <c r="J1665" s="1" t="n">
        <v>1474.1</v>
      </c>
      <c r="K1665" s="1" t="n">
        <v>1552.4</v>
      </c>
      <c r="L1665" s="33"/>
      <c r="M1665" s="1"/>
      <c r="N1665" s="1"/>
      <c r="O1665" s="1"/>
      <c r="P1665" s="1"/>
      <c r="Q1665" s="1"/>
      <c r="R1665" s="1"/>
      <c r="S1665" s="1"/>
      <c r="T1665" s="1"/>
      <c r="U1665" s="1"/>
      <c r="V1665" s="1" t="n">
        <v>1474.1</v>
      </c>
      <c r="W1665" s="1" t="n">
        <v>1552.4</v>
      </c>
    </row>
    <row r="1666" customFormat="false" ht="15" hidden="false" customHeight="false" outlineLevel="0" collapsed="false">
      <c r="A1666" s="1" t="n">
        <v>1665</v>
      </c>
      <c r="B1666" s="31" t="s">
        <v>2071</v>
      </c>
      <c r="C1666" s="1" t="s">
        <v>30</v>
      </c>
      <c r="D1666" s="1" t="s">
        <v>18</v>
      </c>
      <c r="E1666" s="1" t="s">
        <v>200</v>
      </c>
      <c r="F1666" s="1"/>
      <c r="G1666" s="1"/>
      <c r="H1666" s="1"/>
      <c r="I1666" s="1"/>
      <c r="J1666" s="1" t="n">
        <v>1781.5</v>
      </c>
      <c r="K1666" s="1" t="n">
        <v>1421.9</v>
      </c>
      <c r="L1666" s="33"/>
      <c r="M1666" s="1"/>
      <c r="N1666" s="1"/>
      <c r="O1666" s="1"/>
      <c r="P1666" s="1"/>
      <c r="Q1666" s="1"/>
      <c r="R1666" s="1"/>
      <c r="S1666" s="1"/>
      <c r="T1666" s="1"/>
      <c r="U1666" s="1"/>
      <c r="V1666" s="1" t="n">
        <v>1781.5</v>
      </c>
      <c r="W1666" s="1" t="n">
        <v>1421.9</v>
      </c>
    </row>
    <row r="1667" customFormat="false" ht="15" hidden="false" customHeight="false" outlineLevel="0" collapsed="false">
      <c r="A1667" s="1" t="n">
        <v>1666</v>
      </c>
      <c r="B1667" s="31" t="s">
        <v>2071</v>
      </c>
      <c r="C1667" s="1" t="s">
        <v>30</v>
      </c>
      <c r="D1667" s="1" t="s">
        <v>151</v>
      </c>
      <c r="E1667" s="1" t="s">
        <v>167</v>
      </c>
      <c r="F1667" s="1"/>
      <c r="G1667" s="1"/>
      <c r="H1667" s="1"/>
      <c r="I1667" s="1"/>
      <c r="J1667" s="1" t="n">
        <v>1569.6</v>
      </c>
      <c r="K1667" s="1" t="n">
        <v>1556.6</v>
      </c>
      <c r="L1667" s="33"/>
      <c r="M1667" s="1"/>
      <c r="N1667" s="1"/>
      <c r="O1667" s="1"/>
      <c r="P1667" s="1"/>
      <c r="Q1667" s="1"/>
      <c r="R1667" s="1"/>
      <c r="S1667" s="1"/>
      <c r="T1667" s="1"/>
      <c r="U1667" s="1"/>
      <c r="V1667" s="1" t="n">
        <v>1569.6</v>
      </c>
      <c r="W1667" s="1" t="n">
        <v>1556.6</v>
      </c>
    </row>
    <row r="1668" customFormat="false" ht="15" hidden="false" customHeight="false" outlineLevel="0" collapsed="false">
      <c r="A1668" s="1" t="n">
        <v>1667</v>
      </c>
      <c r="B1668" s="31" t="s">
        <v>2071</v>
      </c>
      <c r="C1668" s="1" t="s">
        <v>30</v>
      </c>
      <c r="D1668" s="1" t="s">
        <v>181</v>
      </c>
      <c r="E1668" s="1" t="s">
        <v>124</v>
      </c>
      <c r="F1668" s="1"/>
      <c r="G1668" s="1"/>
      <c r="H1668" s="1"/>
      <c r="I1668" s="1"/>
      <c r="J1668" s="1" t="n">
        <v>1718.3</v>
      </c>
      <c r="K1668" s="1" t="n">
        <v>1555.1</v>
      </c>
      <c r="L1668" s="33"/>
      <c r="M1668" s="1"/>
      <c r="N1668" s="1"/>
      <c r="O1668" s="1"/>
      <c r="P1668" s="1"/>
      <c r="Q1668" s="1"/>
      <c r="R1668" s="1"/>
      <c r="S1668" s="1"/>
      <c r="T1668" s="1"/>
      <c r="U1668" s="1"/>
      <c r="V1668" s="1" t="n">
        <v>1718.3</v>
      </c>
      <c r="W1668" s="1" t="n">
        <v>1555.1</v>
      </c>
    </row>
    <row r="1669" customFormat="false" ht="15" hidden="false" customHeight="false" outlineLevel="0" collapsed="false">
      <c r="A1669" s="1" t="n">
        <v>1668</v>
      </c>
      <c r="B1669" s="31" t="s">
        <v>2071</v>
      </c>
      <c r="C1669" s="1" t="s">
        <v>30</v>
      </c>
      <c r="D1669" s="1" t="s">
        <v>118</v>
      </c>
      <c r="E1669" s="1" t="s">
        <v>203</v>
      </c>
      <c r="F1669" s="1"/>
      <c r="G1669" s="1"/>
      <c r="H1669" s="1"/>
      <c r="I1669" s="1"/>
      <c r="J1669" s="1" t="n">
        <v>1559.9</v>
      </c>
      <c r="K1669" s="1" t="n">
        <v>1451.4</v>
      </c>
      <c r="L1669" s="33"/>
      <c r="M1669" s="1"/>
      <c r="N1669" s="1"/>
      <c r="O1669" s="1"/>
      <c r="P1669" s="1"/>
      <c r="Q1669" s="1"/>
      <c r="R1669" s="1"/>
      <c r="S1669" s="1"/>
      <c r="T1669" s="1"/>
      <c r="U1669" s="1"/>
      <c r="V1669" s="1" t="n">
        <v>1559.9</v>
      </c>
      <c r="W1669" s="1" t="n">
        <v>1451.4</v>
      </c>
    </row>
    <row r="1670" customFormat="false" ht="15" hidden="false" customHeight="false" outlineLevel="0" collapsed="false">
      <c r="A1670" s="1" t="n">
        <v>1669</v>
      </c>
      <c r="B1670" s="31" t="s">
        <v>2071</v>
      </c>
      <c r="C1670" s="1" t="s">
        <v>30</v>
      </c>
      <c r="D1670" s="1" t="s">
        <v>116</v>
      </c>
      <c r="E1670" s="1" t="s">
        <v>208</v>
      </c>
      <c r="F1670" s="1"/>
      <c r="G1670" s="1"/>
      <c r="H1670" s="1"/>
      <c r="I1670" s="1"/>
      <c r="J1670" s="1" t="n">
        <v>1642.8</v>
      </c>
      <c r="K1670" s="1" t="n">
        <v>1474.1</v>
      </c>
      <c r="L1670" s="33"/>
      <c r="M1670" s="1"/>
      <c r="N1670" s="1"/>
      <c r="O1670" s="1"/>
      <c r="P1670" s="1"/>
      <c r="Q1670" s="1"/>
      <c r="R1670" s="1"/>
      <c r="S1670" s="1"/>
      <c r="T1670" s="1"/>
      <c r="U1670" s="1"/>
      <c r="V1670" s="1" t="n">
        <v>1642.8</v>
      </c>
      <c r="W1670" s="1" t="n">
        <v>1474.1</v>
      </c>
    </row>
    <row r="1671" customFormat="false" ht="15" hidden="false" customHeight="false" outlineLevel="0" collapsed="false">
      <c r="A1671" s="1" t="n">
        <v>1670</v>
      </c>
      <c r="B1671" s="31" t="s">
        <v>2071</v>
      </c>
      <c r="C1671" s="1" t="s">
        <v>30</v>
      </c>
      <c r="D1671" s="1" t="s">
        <v>119</v>
      </c>
      <c r="E1671" s="1" t="s">
        <v>16</v>
      </c>
      <c r="F1671" s="1"/>
      <c r="G1671" s="1"/>
      <c r="H1671" s="1"/>
      <c r="I1671" s="1"/>
      <c r="J1671" s="1" t="n">
        <v>1552.4</v>
      </c>
      <c r="K1671" s="1" t="n">
        <v>1837.9</v>
      </c>
      <c r="L1671" s="33"/>
      <c r="M1671" s="1"/>
      <c r="N1671" s="1"/>
      <c r="O1671" s="1"/>
      <c r="P1671" s="1"/>
      <c r="Q1671" s="1"/>
      <c r="R1671" s="1"/>
      <c r="S1671" s="1"/>
      <c r="T1671" s="1"/>
      <c r="U1671" s="1"/>
      <c r="V1671" s="1" t="n">
        <v>1552.4</v>
      </c>
      <c r="W1671" s="1" t="n">
        <v>1837.9</v>
      </c>
    </row>
    <row r="1672" customFormat="false" ht="15" hidden="false" customHeight="false" outlineLevel="0" collapsed="false">
      <c r="A1672" s="1" t="n">
        <v>1671</v>
      </c>
      <c r="B1672" s="31" t="s">
        <v>2071</v>
      </c>
      <c r="C1672" s="1" t="s">
        <v>30</v>
      </c>
      <c r="D1672" s="1" t="s">
        <v>176</v>
      </c>
      <c r="E1672" s="1" t="s">
        <v>114</v>
      </c>
      <c r="F1672" s="1"/>
      <c r="G1672" s="1"/>
      <c r="H1672" s="1"/>
      <c r="I1672" s="1"/>
      <c r="J1672" s="1" t="n">
        <v>1594</v>
      </c>
      <c r="K1672" s="1" t="n">
        <v>1656.7</v>
      </c>
      <c r="L1672" s="33"/>
      <c r="M1672" s="1"/>
      <c r="N1672" s="1"/>
      <c r="O1672" s="1"/>
      <c r="P1672" s="1"/>
      <c r="Q1672" s="1"/>
      <c r="R1672" s="1"/>
      <c r="S1672" s="1"/>
      <c r="T1672" s="1"/>
      <c r="U1672" s="1"/>
      <c r="V1672" s="1" t="n">
        <v>1594</v>
      </c>
      <c r="W1672" s="1" t="n">
        <v>1656.7</v>
      </c>
    </row>
    <row r="1673" customFormat="false" ht="15" hidden="false" customHeight="false" outlineLevel="0" collapsed="false">
      <c r="A1673" s="1" t="n">
        <v>1672</v>
      </c>
      <c r="B1673" s="31" t="s">
        <v>2071</v>
      </c>
      <c r="C1673" s="1" t="s">
        <v>30</v>
      </c>
      <c r="D1673" s="1" t="s">
        <v>117</v>
      </c>
      <c r="E1673" s="1" t="s">
        <v>166</v>
      </c>
      <c r="F1673" s="1"/>
      <c r="G1673" s="1"/>
      <c r="H1673" s="1"/>
      <c r="I1673" s="1"/>
      <c r="J1673" s="1" t="n">
        <v>1475.5</v>
      </c>
      <c r="K1673" s="1" t="n">
        <v>1508.7</v>
      </c>
      <c r="L1673" s="33"/>
      <c r="M1673" s="1"/>
      <c r="N1673" s="1"/>
      <c r="O1673" s="1"/>
      <c r="P1673" s="1"/>
      <c r="Q1673" s="1"/>
      <c r="R1673" s="1"/>
      <c r="S1673" s="1"/>
      <c r="T1673" s="1"/>
      <c r="U1673" s="1"/>
      <c r="V1673" s="1" t="n">
        <v>1475.5</v>
      </c>
      <c r="W1673" s="1" t="n">
        <v>1508.7</v>
      </c>
    </row>
    <row r="1674" customFormat="false" ht="15" hidden="false" customHeight="false" outlineLevel="0" collapsed="false">
      <c r="A1674" s="1" t="n">
        <v>1673</v>
      </c>
      <c r="B1674" s="31" t="s">
        <v>2071</v>
      </c>
      <c r="C1674" s="1" t="s">
        <v>30</v>
      </c>
      <c r="D1674" s="1" t="s">
        <v>141</v>
      </c>
      <c r="E1674" s="1" t="s">
        <v>182</v>
      </c>
      <c r="F1674" s="1"/>
      <c r="G1674" s="1"/>
      <c r="H1674" s="1"/>
      <c r="I1674" s="1"/>
      <c r="J1674" s="1" t="n">
        <v>1599.7</v>
      </c>
      <c r="K1674" s="1" t="n">
        <v>1723.7</v>
      </c>
      <c r="L1674" s="33"/>
      <c r="M1674" s="1"/>
      <c r="N1674" s="1"/>
      <c r="O1674" s="1"/>
      <c r="P1674" s="1"/>
      <c r="Q1674" s="1"/>
      <c r="R1674" s="1"/>
      <c r="S1674" s="1"/>
      <c r="T1674" s="1"/>
      <c r="U1674" s="1"/>
      <c r="V1674" s="1" t="n">
        <v>1599.7</v>
      </c>
      <c r="W1674" s="1" t="n">
        <v>1723.7</v>
      </c>
    </row>
    <row r="1675" customFormat="false" ht="15" hidden="false" customHeight="false" outlineLevel="0" collapsed="false">
      <c r="A1675" s="1" t="n">
        <v>1674</v>
      </c>
      <c r="B1675" s="31" t="s">
        <v>2071</v>
      </c>
      <c r="C1675" s="1" t="s">
        <v>30</v>
      </c>
      <c r="D1675" s="1" t="s">
        <v>115</v>
      </c>
      <c r="E1675" s="1" t="s">
        <v>173</v>
      </c>
      <c r="F1675" s="1"/>
      <c r="G1675" s="1"/>
      <c r="H1675" s="1"/>
      <c r="I1675" s="1"/>
      <c r="J1675" s="1" t="n">
        <v>1550.5</v>
      </c>
      <c r="K1675" s="1" t="n">
        <v>1515.9</v>
      </c>
      <c r="L1675" s="33"/>
      <c r="M1675" s="1"/>
      <c r="N1675" s="1"/>
      <c r="O1675" s="1"/>
      <c r="P1675" s="1"/>
      <c r="Q1675" s="1"/>
      <c r="R1675" s="1"/>
      <c r="S1675" s="1"/>
      <c r="T1675" s="1"/>
      <c r="U1675" s="1"/>
      <c r="V1675" s="1" t="n">
        <v>1550.5</v>
      </c>
      <c r="W1675" s="1" t="n">
        <v>1515.9</v>
      </c>
    </row>
    <row r="1676" customFormat="false" ht="15" hidden="false" customHeight="false" outlineLevel="0" collapsed="false">
      <c r="A1676" s="1" t="n">
        <v>1675</v>
      </c>
      <c r="B1676" s="31" t="s">
        <v>2072</v>
      </c>
      <c r="C1676" s="1" t="s">
        <v>32</v>
      </c>
      <c r="D1676" s="1" t="s">
        <v>183</v>
      </c>
      <c r="E1676" s="1" t="s">
        <v>193</v>
      </c>
      <c r="F1676" s="1"/>
      <c r="G1676" s="1"/>
      <c r="H1676" s="1"/>
      <c r="I1676" s="1"/>
      <c r="J1676" s="1" t="n">
        <v>1513.1</v>
      </c>
      <c r="K1676" s="1" t="n">
        <v>1529.4</v>
      </c>
      <c r="L1676" s="33"/>
      <c r="M1676" s="1"/>
      <c r="N1676" s="1"/>
      <c r="O1676" s="1"/>
      <c r="P1676" s="1"/>
      <c r="Q1676" s="1"/>
      <c r="R1676" s="1"/>
      <c r="S1676" s="1"/>
      <c r="T1676" s="1"/>
      <c r="U1676" s="1"/>
      <c r="V1676" s="1" t="n">
        <v>1513.1</v>
      </c>
      <c r="W1676" s="1" t="n">
        <v>1529.4</v>
      </c>
    </row>
    <row r="1677" customFormat="false" ht="15" hidden="false" customHeight="false" outlineLevel="0" collapsed="false">
      <c r="A1677" s="1" t="n">
        <v>1676</v>
      </c>
      <c r="B1677" s="31" t="s">
        <v>2072</v>
      </c>
      <c r="C1677" s="1" t="s">
        <v>32</v>
      </c>
      <c r="D1677" s="1" t="s">
        <v>184</v>
      </c>
      <c r="E1677" s="1" t="s">
        <v>212</v>
      </c>
      <c r="F1677" s="1"/>
      <c r="G1677" s="1"/>
      <c r="H1677" s="1"/>
      <c r="I1677" s="1"/>
      <c r="J1677" s="1" t="n">
        <v>1696</v>
      </c>
      <c r="K1677" s="1" t="n">
        <v>1416.3</v>
      </c>
      <c r="L1677" s="33"/>
      <c r="M1677" s="1"/>
      <c r="N1677" s="1"/>
      <c r="O1677" s="1"/>
      <c r="P1677" s="1"/>
      <c r="Q1677" s="1"/>
      <c r="R1677" s="1"/>
      <c r="S1677" s="1"/>
      <c r="T1677" s="1"/>
      <c r="U1677" s="1"/>
      <c r="V1677" s="1" t="n">
        <v>1696</v>
      </c>
      <c r="W1677" s="1" t="n">
        <v>1416.3</v>
      </c>
    </row>
    <row r="1678" customFormat="false" ht="15" hidden="false" customHeight="false" outlineLevel="0" collapsed="false">
      <c r="A1678" s="1" t="n">
        <v>1677</v>
      </c>
      <c r="B1678" s="31" t="s">
        <v>2072</v>
      </c>
      <c r="C1678" s="1" t="s">
        <v>32</v>
      </c>
      <c r="D1678" s="1" t="s">
        <v>196</v>
      </c>
      <c r="E1678" s="1" t="s">
        <v>190</v>
      </c>
      <c r="F1678" s="1"/>
      <c r="G1678" s="1"/>
      <c r="H1678" s="1"/>
      <c r="I1678" s="1"/>
      <c r="J1678" s="1" t="n">
        <v>1656.4</v>
      </c>
      <c r="K1678" s="1" t="n">
        <v>1611.9</v>
      </c>
      <c r="L1678" s="33"/>
      <c r="M1678" s="1"/>
      <c r="N1678" s="1"/>
      <c r="O1678" s="1"/>
      <c r="P1678" s="1"/>
      <c r="Q1678" s="1"/>
      <c r="R1678" s="1"/>
      <c r="S1678" s="1"/>
      <c r="T1678" s="1"/>
      <c r="U1678" s="1"/>
      <c r="V1678" s="1" t="n">
        <v>1656.4</v>
      </c>
      <c r="W1678" s="1" t="n">
        <v>1611.9</v>
      </c>
    </row>
    <row r="1679" customFormat="false" ht="15" hidden="false" customHeight="false" outlineLevel="0" collapsed="false">
      <c r="A1679" s="1" t="n">
        <v>1678</v>
      </c>
      <c r="B1679" s="31" t="s">
        <v>2072</v>
      </c>
      <c r="C1679" s="1" t="s">
        <v>32</v>
      </c>
      <c r="D1679" s="1" t="s">
        <v>15</v>
      </c>
      <c r="E1679" s="1" t="s">
        <v>211</v>
      </c>
      <c r="F1679" s="1"/>
      <c r="G1679" s="1"/>
      <c r="H1679" s="1"/>
      <c r="I1679" s="1"/>
      <c r="J1679" s="1" t="n">
        <v>1873.2</v>
      </c>
      <c r="K1679" s="1" t="n">
        <v>1489</v>
      </c>
      <c r="L1679" s="33"/>
      <c r="M1679" s="1"/>
      <c r="N1679" s="1"/>
      <c r="O1679" s="1"/>
      <c r="P1679" s="1"/>
      <c r="Q1679" s="1"/>
      <c r="R1679" s="1"/>
      <c r="S1679" s="1"/>
      <c r="T1679" s="1"/>
      <c r="U1679" s="1"/>
      <c r="V1679" s="1" t="n">
        <v>1873.2</v>
      </c>
      <c r="W1679" s="1" t="n">
        <v>1489</v>
      </c>
    </row>
    <row r="1680" customFormat="false" ht="15" hidden="false" customHeight="false" outlineLevel="0" collapsed="false">
      <c r="A1680" s="1" t="n">
        <v>1679</v>
      </c>
      <c r="B1680" s="31" t="s">
        <v>2072</v>
      </c>
      <c r="C1680" s="1" t="s">
        <v>32</v>
      </c>
      <c r="D1680" s="1" t="s">
        <v>198</v>
      </c>
      <c r="E1680" s="1" t="s">
        <v>197</v>
      </c>
      <c r="F1680" s="1"/>
      <c r="G1680" s="1"/>
      <c r="H1680" s="1"/>
      <c r="I1680" s="1"/>
      <c r="J1680" s="1" t="n">
        <v>1515.2</v>
      </c>
      <c r="K1680" s="1" t="n">
        <v>1535.5</v>
      </c>
      <c r="L1680" s="33"/>
      <c r="M1680" s="1"/>
      <c r="N1680" s="1"/>
      <c r="O1680" s="1"/>
      <c r="P1680" s="1"/>
      <c r="Q1680" s="1"/>
      <c r="R1680" s="1"/>
      <c r="S1680" s="1"/>
      <c r="T1680" s="1"/>
      <c r="U1680" s="1"/>
      <c r="V1680" s="1" t="n">
        <v>1515.2</v>
      </c>
      <c r="W1680" s="1" t="n">
        <v>1535.5</v>
      </c>
    </row>
    <row r="1681" customFormat="false" ht="15" hidden="false" customHeight="false" outlineLevel="0" collapsed="false">
      <c r="A1681" s="1" t="n">
        <v>1680</v>
      </c>
      <c r="B1681" s="31" t="s">
        <v>2072</v>
      </c>
      <c r="C1681" s="1" t="s">
        <v>32</v>
      </c>
      <c r="D1681" s="1" t="s">
        <v>192</v>
      </c>
      <c r="E1681" s="1" t="s">
        <v>195</v>
      </c>
      <c r="F1681" s="1"/>
      <c r="G1681" s="1"/>
      <c r="H1681" s="1"/>
      <c r="I1681" s="1"/>
      <c r="J1681" s="1" t="n">
        <v>1620.9</v>
      </c>
      <c r="K1681" s="1" t="n">
        <v>1732.7</v>
      </c>
      <c r="L1681" s="33"/>
      <c r="M1681" s="1"/>
      <c r="N1681" s="1"/>
      <c r="O1681" s="1"/>
      <c r="P1681" s="1"/>
      <c r="Q1681" s="1"/>
      <c r="R1681" s="1"/>
      <c r="S1681" s="1"/>
      <c r="T1681" s="1"/>
      <c r="U1681" s="1"/>
      <c r="V1681" s="1" t="n">
        <v>1620.9</v>
      </c>
      <c r="W1681" s="1" t="n">
        <v>1732.7</v>
      </c>
    </row>
    <row r="1682" customFormat="false" ht="15" hidden="false" customHeight="false" outlineLevel="0" collapsed="false">
      <c r="A1682" s="1" t="n">
        <v>1681</v>
      </c>
      <c r="B1682" s="31" t="s">
        <v>2072</v>
      </c>
      <c r="C1682" s="1" t="s">
        <v>32</v>
      </c>
      <c r="D1682" s="1" t="s">
        <v>199</v>
      </c>
      <c r="E1682" s="1" t="s">
        <v>187</v>
      </c>
      <c r="F1682" s="1"/>
      <c r="G1682" s="1"/>
      <c r="H1682" s="1"/>
      <c r="I1682" s="1"/>
      <c r="J1682" s="1" t="n">
        <v>1487.5</v>
      </c>
      <c r="K1682" s="1" t="n">
        <v>1591.1</v>
      </c>
      <c r="L1682" s="33"/>
      <c r="M1682" s="1"/>
      <c r="N1682" s="1"/>
      <c r="O1682" s="1"/>
      <c r="P1682" s="1"/>
      <c r="Q1682" s="1"/>
      <c r="R1682" s="1"/>
      <c r="S1682" s="1"/>
      <c r="T1682" s="1"/>
      <c r="U1682" s="1"/>
      <c r="V1682" s="1" t="n">
        <v>1487.5</v>
      </c>
      <c r="W1682" s="1" t="n">
        <v>1591.1</v>
      </c>
    </row>
    <row r="1683" customFormat="false" ht="15" hidden="false" customHeight="false" outlineLevel="0" collapsed="false">
      <c r="A1683" s="1" t="n">
        <v>1682</v>
      </c>
      <c r="B1683" s="31" t="s">
        <v>2072</v>
      </c>
      <c r="C1683" s="1" t="s">
        <v>32</v>
      </c>
      <c r="D1683" s="1" t="s">
        <v>189</v>
      </c>
      <c r="E1683" s="1" t="s">
        <v>185</v>
      </c>
      <c r="F1683" s="1"/>
      <c r="G1683" s="1"/>
      <c r="H1683" s="1"/>
      <c r="I1683" s="1"/>
      <c r="J1683" s="1" t="n">
        <v>1614</v>
      </c>
      <c r="K1683" s="1" t="n">
        <v>1629</v>
      </c>
      <c r="L1683" s="33"/>
      <c r="M1683" s="1"/>
      <c r="N1683" s="1"/>
      <c r="O1683" s="1"/>
      <c r="P1683" s="1"/>
      <c r="Q1683" s="1"/>
      <c r="R1683" s="1"/>
      <c r="S1683" s="1"/>
      <c r="T1683" s="1"/>
      <c r="U1683" s="1"/>
      <c r="V1683" s="1" t="n">
        <v>1614</v>
      </c>
      <c r="W1683" s="1" t="n">
        <v>1629</v>
      </c>
    </row>
    <row r="1684" customFormat="false" ht="15" hidden="false" customHeight="false" outlineLevel="0" collapsed="false">
      <c r="A1684" s="1" t="n">
        <v>1683</v>
      </c>
      <c r="B1684" s="31" t="s">
        <v>2072</v>
      </c>
      <c r="C1684" s="1" t="s">
        <v>32</v>
      </c>
      <c r="D1684" s="1" t="s">
        <v>188</v>
      </c>
      <c r="E1684" s="1" t="s">
        <v>191</v>
      </c>
      <c r="F1684" s="1"/>
      <c r="G1684" s="1"/>
      <c r="H1684" s="1"/>
      <c r="I1684" s="1"/>
      <c r="J1684" s="1" t="n">
        <v>1549.2</v>
      </c>
      <c r="K1684" s="1" t="n">
        <v>1541</v>
      </c>
      <c r="L1684" s="33"/>
      <c r="M1684" s="1"/>
      <c r="N1684" s="1"/>
      <c r="O1684" s="1"/>
      <c r="P1684" s="1"/>
      <c r="Q1684" s="1"/>
      <c r="R1684" s="1"/>
      <c r="S1684" s="1"/>
      <c r="T1684" s="1"/>
      <c r="U1684" s="1"/>
      <c r="V1684" s="1" t="n">
        <v>1549.2</v>
      </c>
      <c r="W1684" s="1" t="n">
        <v>1541</v>
      </c>
    </row>
    <row r="1685" customFormat="false" ht="15" hidden="false" customHeight="false" outlineLevel="0" collapsed="false">
      <c r="A1685" s="1" t="n">
        <v>1684</v>
      </c>
      <c r="B1685" s="31" t="s">
        <v>2073</v>
      </c>
      <c r="C1685" s="1" t="s">
        <v>33</v>
      </c>
      <c r="D1685" s="1" t="s">
        <v>159</v>
      </c>
      <c r="E1685" s="1" t="s">
        <v>158</v>
      </c>
      <c r="F1685" s="1"/>
      <c r="G1685" s="1"/>
      <c r="H1685" s="1"/>
      <c r="I1685" s="1"/>
      <c r="J1685" s="1" t="n">
        <v>1534.8</v>
      </c>
      <c r="K1685" s="1" t="n">
        <v>1581.6</v>
      </c>
      <c r="L1685" s="33"/>
      <c r="M1685" s="1"/>
      <c r="N1685" s="1"/>
      <c r="O1685" s="1"/>
      <c r="P1685" s="1"/>
      <c r="Q1685" s="1"/>
      <c r="R1685" s="1"/>
      <c r="S1685" s="1"/>
      <c r="T1685" s="1"/>
      <c r="U1685" s="1"/>
      <c r="V1685" s="1" t="n">
        <v>1534.8</v>
      </c>
      <c r="W1685" s="1" t="n">
        <v>1581.6</v>
      </c>
    </row>
    <row r="1686" customFormat="false" ht="15" hidden="false" customHeight="false" outlineLevel="0" collapsed="false">
      <c r="A1686" s="1" t="n">
        <v>1685</v>
      </c>
      <c r="B1686" s="31" t="s">
        <v>2073</v>
      </c>
      <c r="C1686" s="1" t="s">
        <v>33</v>
      </c>
      <c r="D1686" s="1" t="s">
        <v>161</v>
      </c>
      <c r="E1686" s="1" t="s">
        <v>149</v>
      </c>
      <c r="F1686" s="1"/>
      <c r="G1686" s="1"/>
      <c r="H1686" s="1"/>
      <c r="I1686" s="1"/>
      <c r="J1686" s="1" t="n">
        <v>1653.6</v>
      </c>
      <c r="K1686" s="1" t="n">
        <v>1642.4</v>
      </c>
      <c r="L1686" s="33"/>
      <c r="M1686" s="1"/>
      <c r="N1686" s="1"/>
      <c r="O1686" s="1"/>
      <c r="P1686" s="1"/>
      <c r="Q1686" s="1"/>
      <c r="R1686" s="1"/>
      <c r="S1686" s="1"/>
      <c r="T1686" s="1"/>
      <c r="U1686" s="1"/>
      <c r="V1686" s="1" t="n">
        <v>1653.6</v>
      </c>
      <c r="W1686" s="1" t="n">
        <v>1642.4</v>
      </c>
    </row>
    <row r="1687" customFormat="false" ht="15" hidden="false" customHeight="false" outlineLevel="0" collapsed="false">
      <c r="A1687" s="1" t="n">
        <v>1686</v>
      </c>
      <c r="B1687" s="31" t="s">
        <v>2073</v>
      </c>
      <c r="C1687" s="1" t="s">
        <v>33</v>
      </c>
      <c r="D1687" s="1" t="s">
        <v>155</v>
      </c>
      <c r="E1687" s="1" t="s">
        <v>204</v>
      </c>
      <c r="F1687" s="1"/>
      <c r="G1687" s="1"/>
      <c r="H1687" s="1"/>
      <c r="I1687" s="1"/>
      <c r="J1687" s="1" t="n">
        <v>1625</v>
      </c>
      <c r="K1687" s="1" t="n">
        <v>1387.4</v>
      </c>
      <c r="L1687" s="33"/>
      <c r="M1687" s="1"/>
      <c r="N1687" s="1"/>
      <c r="O1687" s="1"/>
      <c r="P1687" s="1"/>
      <c r="Q1687" s="1"/>
      <c r="R1687" s="1"/>
      <c r="S1687" s="1"/>
      <c r="T1687" s="1"/>
      <c r="U1687" s="1"/>
      <c r="V1687" s="1" t="n">
        <v>1625</v>
      </c>
      <c r="W1687" s="1" t="n">
        <v>1387.4</v>
      </c>
    </row>
    <row r="1688" customFormat="false" ht="15" hidden="false" customHeight="false" outlineLevel="0" collapsed="false">
      <c r="A1688" s="1" t="n">
        <v>1687</v>
      </c>
      <c r="B1688" s="31" t="s">
        <v>2073</v>
      </c>
      <c r="C1688" s="1" t="s">
        <v>33</v>
      </c>
      <c r="D1688" s="1" t="s">
        <v>206</v>
      </c>
      <c r="E1688" s="1" t="s">
        <v>17</v>
      </c>
      <c r="F1688" s="1"/>
      <c r="G1688" s="1"/>
      <c r="H1688" s="1"/>
      <c r="I1688" s="1"/>
      <c r="J1688" s="1" t="n">
        <v>1456.1</v>
      </c>
      <c r="K1688" s="1" t="n">
        <v>1804.8</v>
      </c>
      <c r="L1688" s="33"/>
      <c r="M1688" s="1"/>
      <c r="N1688" s="1"/>
      <c r="O1688" s="1"/>
      <c r="P1688" s="1"/>
      <c r="Q1688" s="1"/>
      <c r="R1688" s="1"/>
      <c r="S1688" s="1"/>
      <c r="T1688" s="1"/>
      <c r="U1688" s="1"/>
      <c r="V1688" s="1" t="n">
        <v>1456.1</v>
      </c>
      <c r="W1688" s="1" t="n">
        <v>1804.8</v>
      </c>
    </row>
    <row r="1689" customFormat="false" ht="15" hidden="false" customHeight="false" outlineLevel="0" collapsed="false">
      <c r="A1689" s="1" t="n">
        <v>1688</v>
      </c>
      <c r="B1689" s="31" t="s">
        <v>2073</v>
      </c>
      <c r="C1689" s="1" t="s">
        <v>33</v>
      </c>
      <c r="D1689" s="1" t="s">
        <v>172</v>
      </c>
      <c r="E1689" s="1" t="s">
        <v>157</v>
      </c>
      <c r="F1689" s="1"/>
      <c r="G1689" s="1"/>
      <c r="H1689" s="1"/>
      <c r="I1689" s="1"/>
      <c r="J1689" s="1" t="n">
        <v>1687.2</v>
      </c>
      <c r="K1689" s="1" t="n">
        <v>1662.1</v>
      </c>
      <c r="L1689" s="33"/>
      <c r="M1689" s="1"/>
      <c r="N1689" s="1"/>
      <c r="O1689" s="1"/>
      <c r="P1689" s="1"/>
      <c r="Q1689" s="1"/>
      <c r="R1689" s="1"/>
      <c r="S1689" s="1"/>
      <c r="T1689" s="1"/>
      <c r="U1689" s="1"/>
      <c r="V1689" s="1" t="n">
        <v>1687.2</v>
      </c>
      <c r="W1689" s="1" t="n">
        <v>1662.1</v>
      </c>
    </row>
    <row r="1690" customFormat="false" ht="15" hidden="false" customHeight="false" outlineLevel="0" collapsed="false">
      <c r="A1690" s="1" t="n">
        <v>1689</v>
      </c>
      <c r="B1690" s="31" t="s">
        <v>2073</v>
      </c>
      <c r="C1690" s="1" t="s">
        <v>33</v>
      </c>
      <c r="D1690" s="1" t="s">
        <v>205</v>
      </c>
      <c r="E1690" s="1" t="s">
        <v>120</v>
      </c>
      <c r="F1690" s="1"/>
      <c r="G1690" s="1"/>
      <c r="H1690" s="1"/>
      <c r="I1690" s="1"/>
      <c r="J1690" s="1" t="n">
        <v>1457.7</v>
      </c>
      <c r="K1690" s="1" t="n">
        <v>1527.4</v>
      </c>
      <c r="L1690" s="33"/>
      <c r="M1690" s="1"/>
      <c r="N1690" s="1"/>
      <c r="O1690" s="1"/>
      <c r="P1690" s="1"/>
      <c r="Q1690" s="1"/>
      <c r="R1690" s="1"/>
      <c r="S1690" s="1"/>
      <c r="T1690" s="1"/>
      <c r="U1690" s="1"/>
      <c r="V1690" s="1" t="n">
        <v>1457.7</v>
      </c>
      <c r="W1690" s="1" t="n">
        <v>1527.4</v>
      </c>
    </row>
    <row r="1691" customFormat="false" ht="15" hidden="false" customHeight="false" outlineLevel="0" collapsed="false">
      <c r="A1691" s="1" t="n">
        <v>1690</v>
      </c>
      <c r="B1691" s="31" t="s">
        <v>2073</v>
      </c>
      <c r="C1691" s="1" t="s">
        <v>33</v>
      </c>
      <c r="D1691" s="1" t="s">
        <v>144</v>
      </c>
      <c r="E1691" s="1" t="s">
        <v>154</v>
      </c>
      <c r="F1691" s="1"/>
      <c r="G1691" s="1"/>
      <c r="H1691" s="1"/>
      <c r="I1691" s="1"/>
      <c r="J1691" s="1" t="n">
        <v>1642</v>
      </c>
      <c r="K1691" s="1" t="n">
        <v>1562.2</v>
      </c>
      <c r="L1691" s="33"/>
      <c r="M1691" s="1"/>
      <c r="N1691" s="1"/>
      <c r="O1691" s="1"/>
      <c r="P1691" s="1"/>
      <c r="Q1691" s="1"/>
      <c r="R1691" s="1"/>
      <c r="S1691" s="1"/>
      <c r="T1691" s="1"/>
      <c r="U1691" s="1"/>
      <c r="V1691" s="1" t="n">
        <v>1642</v>
      </c>
      <c r="W1691" s="1" t="n">
        <v>1562.2</v>
      </c>
    </row>
    <row r="1692" customFormat="false" ht="15" hidden="false" customHeight="false" outlineLevel="0" collapsed="false">
      <c r="A1692" s="1" t="n">
        <v>1691</v>
      </c>
      <c r="B1692" s="31" t="s">
        <v>2073</v>
      </c>
      <c r="C1692" s="1" t="s">
        <v>33</v>
      </c>
      <c r="D1692" s="1" t="s">
        <v>134</v>
      </c>
      <c r="E1692" s="1" t="s">
        <v>156</v>
      </c>
      <c r="F1692" s="1"/>
      <c r="G1692" s="1"/>
      <c r="H1692" s="1"/>
      <c r="I1692" s="1"/>
      <c r="J1692" s="1" t="n">
        <v>1588.1</v>
      </c>
      <c r="K1692" s="1" t="n">
        <v>1506.9</v>
      </c>
      <c r="L1692" s="33"/>
      <c r="M1692" s="1"/>
      <c r="N1692" s="1"/>
      <c r="O1692" s="1"/>
      <c r="P1692" s="1"/>
      <c r="Q1692" s="1"/>
      <c r="R1692" s="1"/>
      <c r="S1692" s="1"/>
      <c r="T1692" s="1"/>
      <c r="U1692" s="1"/>
      <c r="V1692" s="1" t="n">
        <v>1588.1</v>
      </c>
      <c r="W1692" s="1" t="n">
        <v>1506.9</v>
      </c>
    </row>
    <row r="1693" customFormat="false" ht="15" hidden="false" customHeight="false" outlineLevel="0" collapsed="false">
      <c r="A1693" s="1" t="n">
        <v>1692</v>
      </c>
      <c r="B1693" s="31" t="s">
        <v>2073</v>
      </c>
      <c r="C1693" s="1" t="s">
        <v>33</v>
      </c>
      <c r="D1693" s="1" t="s">
        <v>135</v>
      </c>
      <c r="E1693" s="1" t="s">
        <v>171</v>
      </c>
      <c r="F1693" s="1"/>
      <c r="G1693" s="1"/>
      <c r="H1693" s="1"/>
      <c r="I1693" s="1"/>
      <c r="J1693" s="1" t="n">
        <v>1708.2</v>
      </c>
      <c r="K1693" s="1" t="n">
        <v>1583.2</v>
      </c>
      <c r="L1693" s="33"/>
      <c r="M1693" s="1"/>
      <c r="N1693" s="1"/>
      <c r="O1693" s="1"/>
      <c r="P1693" s="1"/>
      <c r="Q1693" s="1"/>
      <c r="R1693" s="1"/>
      <c r="S1693" s="1"/>
      <c r="T1693" s="1"/>
      <c r="U1693" s="1"/>
      <c r="V1693" s="1" t="n">
        <v>1708.2</v>
      </c>
      <c r="W1693" s="1" t="n">
        <v>1583.2</v>
      </c>
    </row>
    <row r="1694" customFormat="false" ht="15" hidden="false" customHeight="false" outlineLevel="0" collapsed="false">
      <c r="A1694" s="1" t="n">
        <v>1693</v>
      </c>
      <c r="B1694" s="31" t="s">
        <v>2074</v>
      </c>
      <c r="C1694" s="1" t="s">
        <v>29</v>
      </c>
      <c r="D1694" s="1" t="s">
        <v>127</v>
      </c>
      <c r="E1694" s="1" t="s">
        <v>23</v>
      </c>
      <c r="F1694" s="1"/>
      <c r="G1694" s="1"/>
      <c r="H1694" s="1"/>
      <c r="I1694" s="1"/>
      <c r="J1694" s="1" t="n">
        <v>1653.9</v>
      </c>
      <c r="K1694" s="1" t="n">
        <v>1722.1</v>
      </c>
      <c r="L1694" s="33"/>
      <c r="M1694" s="1"/>
      <c r="N1694" s="1"/>
      <c r="O1694" s="1"/>
      <c r="P1694" s="1"/>
      <c r="Q1694" s="1"/>
      <c r="R1694" s="1"/>
      <c r="S1694" s="1"/>
      <c r="T1694" s="1"/>
      <c r="U1694" s="1"/>
      <c r="V1694" s="1" t="n">
        <v>1653.9</v>
      </c>
      <c r="W1694" s="1" t="n">
        <v>1722.1</v>
      </c>
    </row>
    <row r="1695" customFormat="false" ht="15" hidden="false" customHeight="false" outlineLevel="0" collapsed="false">
      <c r="A1695" s="1" t="n">
        <v>1694</v>
      </c>
      <c r="B1695" s="31" t="s">
        <v>2074</v>
      </c>
      <c r="C1695" s="1" t="s">
        <v>29</v>
      </c>
      <c r="D1695" s="1" t="s">
        <v>152</v>
      </c>
      <c r="E1695" s="1" t="s">
        <v>153</v>
      </c>
      <c r="F1695" s="1"/>
      <c r="G1695" s="1"/>
      <c r="H1695" s="1"/>
      <c r="I1695" s="1"/>
      <c r="J1695" s="1" t="n">
        <v>1600.3</v>
      </c>
      <c r="K1695" s="1" t="n">
        <v>1686.3</v>
      </c>
      <c r="L1695" s="33"/>
      <c r="M1695" s="1"/>
      <c r="N1695" s="1"/>
      <c r="O1695" s="1"/>
      <c r="P1695" s="1"/>
      <c r="Q1695" s="1"/>
      <c r="R1695" s="1"/>
      <c r="S1695" s="1"/>
      <c r="T1695" s="1"/>
      <c r="U1695" s="1"/>
      <c r="V1695" s="1" t="n">
        <v>1600.3</v>
      </c>
      <c r="W1695" s="1" t="n">
        <v>1686.3</v>
      </c>
    </row>
    <row r="1696" customFormat="false" ht="15" hidden="false" customHeight="false" outlineLevel="0" collapsed="false">
      <c r="A1696" s="1" t="n">
        <v>1695</v>
      </c>
      <c r="B1696" s="31" t="s">
        <v>2074</v>
      </c>
      <c r="C1696" s="1" t="s">
        <v>29</v>
      </c>
      <c r="D1696" s="1" t="s">
        <v>162</v>
      </c>
      <c r="E1696" s="1" t="s">
        <v>180</v>
      </c>
      <c r="F1696" s="1"/>
      <c r="G1696" s="1"/>
      <c r="H1696" s="1"/>
      <c r="I1696" s="1"/>
      <c r="J1696" s="1" t="n">
        <v>1676.6</v>
      </c>
      <c r="K1696" s="1" t="n">
        <v>1594.7</v>
      </c>
      <c r="L1696" s="33"/>
      <c r="M1696" s="1"/>
      <c r="N1696" s="1"/>
      <c r="O1696" s="1"/>
      <c r="P1696" s="1"/>
      <c r="Q1696" s="1"/>
      <c r="R1696" s="1"/>
      <c r="S1696" s="1"/>
      <c r="T1696" s="1"/>
      <c r="U1696" s="1"/>
      <c r="V1696" s="1" t="n">
        <v>1676.6</v>
      </c>
      <c r="W1696" s="1" t="n">
        <v>1594.7</v>
      </c>
    </row>
    <row r="1697" customFormat="false" ht="15" hidden="false" customHeight="false" outlineLevel="0" collapsed="false">
      <c r="A1697" s="1" t="n">
        <v>1696</v>
      </c>
      <c r="B1697" s="31" t="s">
        <v>2074</v>
      </c>
      <c r="C1697" s="1" t="s">
        <v>29</v>
      </c>
      <c r="D1697" s="1" t="s">
        <v>128</v>
      </c>
      <c r="E1697" s="1" t="s">
        <v>202</v>
      </c>
      <c r="F1697" s="1"/>
      <c r="G1697" s="1"/>
      <c r="H1697" s="1"/>
      <c r="I1697" s="1"/>
      <c r="J1697" s="1" t="n">
        <v>1623.4</v>
      </c>
      <c r="K1697" s="1" t="n">
        <v>1482.9</v>
      </c>
      <c r="L1697" s="33"/>
      <c r="M1697" s="1"/>
      <c r="N1697" s="1"/>
      <c r="O1697" s="1"/>
      <c r="P1697" s="1"/>
      <c r="Q1697" s="1"/>
      <c r="R1697" s="1"/>
      <c r="S1697" s="1"/>
      <c r="T1697" s="1"/>
      <c r="U1697" s="1"/>
      <c r="V1697" s="1" t="n">
        <v>1623.4</v>
      </c>
      <c r="W1697" s="1" t="n">
        <v>1482.9</v>
      </c>
    </row>
    <row r="1698" customFormat="false" ht="15" hidden="false" customHeight="false" outlineLevel="0" collapsed="false">
      <c r="A1698" s="1" t="n">
        <v>1697</v>
      </c>
      <c r="B1698" s="31" t="s">
        <v>2074</v>
      </c>
      <c r="C1698" s="1" t="s">
        <v>29</v>
      </c>
      <c r="D1698" s="1" t="s">
        <v>131</v>
      </c>
      <c r="E1698" s="1" t="s">
        <v>122</v>
      </c>
      <c r="F1698" s="1"/>
      <c r="G1698" s="1"/>
      <c r="H1698" s="1"/>
      <c r="I1698" s="1"/>
      <c r="J1698" s="1" t="n">
        <v>1518.3</v>
      </c>
      <c r="K1698" s="1" t="n">
        <v>1580.7</v>
      </c>
      <c r="L1698" s="33"/>
      <c r="M1698" s="1"/>
      <c r="N1698" s="1"/>
      <c r="O1698" s="1"/>
      <c r="P1698" s="1"/>
      <c r="Q1698" s="1"/>
      <c r="R1698" s="1"/>
      <c r="S1698" s="1"/>
      <c r="T1698" s="1"/>
      <c r="U1698" s="1"/>
      <c r="V1698" s="1" t="n">
        <v>1518.3</v>
      </c>
      <c r="W1698" s="1" t="n">
        <v>1580.7</v>
      </c>
    </row>
    <row r="1699" customFormat="false" ht="15" hidden="false" customHeight="false" outlineLevel="0" collapsed="false">
      <c r="A1699" s="1" t="n">
        <v>1698</v>
      </c>
      <c r="B1699" s="31" t="s">
        <v>2074</v>
      </c>
      <c r="C1699" s="1" t="s">
        <v>29</v>
      </c>
      <c r="D1699" s="1" t="s">
        <v>121</v>
      </c>
      <c r="E1699" s="1" t="s">
        <v>126</v>
      </c>
      <c r="F1699" s="1"/>
      <c r="G1699" s="1"/>
      <c r="H1699" s="1"/>
      <c r="I1699" s="1"/>
      <c r="J1699" s="1" t="n">
        <v>1562.5</v>
      </c>
      <c r="K1699" s="1" t="n">
        <v>1566.6</v>
      </c>
      <c r="L1699" s="33"/>
      <c r="M1699" s="1"/>
      <c r="N1699" s="1"/>
      <c r="O1699" s="1"/>
      <c r="P1699" s="1"/>
      <c r="Q1699" s="1"/>
      <c r="R1699" s="1"/>
      <c r="S1699" s="1"/>
      <c r="T1699" s="1"/>
      <c r="U1699" s="1"/>
      <c r="V1699" s="1" t="n">
        <v>1562.5</v>
      </c>
      <c r="W1699" s="1" t="n">
        <v>1566.6</v>
      </c>
    </row>
    <row r="1700" customFormat="false" ht="15" hidden="false" customHeight="false" outlineLevel="0" collapsed="false">
      <c r="A1700" s="1" t="n">
        <v>1699</v>
      </c>
      <c r="B1700" s="31" t="s">
        <v>2074</v>
      </c>
      <c r="C1700" s="1" t="s">
        <v>29</v>
      </c>
      <c r="D1700" s="1" t="s">
        <v>132</v>
      </c>
      <c r="E1700" s="1" t="s">
        <v>137</v>
      </c>
      <c r="F1700" s="1"/>
      <c r="G1700" s="1"/>
      <c r="H1700" s="1"/>
      <c r="I1700" s="1"/>
      <c r="J1700" s="1" t="n">
        <v>1647.5</v>
      </c>
      <c r="K1700" s="1" t="n">
        <v>1529.1</v>
      </c>
      <c r="L1700" s="33"/>
      <c r="M1700" s="1"/>
      <c r="N1700" s="1"/>
      <c r="O1700" s="1"/>
      <c r="P1700" s="1"/>
      <c r="Q1700" s="1"/>
      <c r="R1700" s="1"/>
      <c r="S1700" s="1"/>
      <c r="T1700" s="1"/>
      <c r="U1700" s="1"/>
      <c r="V1700" s="1" t="n">
        <v>1647.5</v>
      </c>
      <c r="W1700" s="1" t="n">
        <v>1529.1</v>
      </c>
    </row>
    <row r="1701" customFormat="false" ht="15" hidden="false" customHeight="false" outlineLevel="0" collapsed="false">
      <c r="A1701" s="1" t="n">
        <v>1700</v>
      </c>
      <c r="B1701" s="31" t="s">
        <v>2074</v>
      </c>
      <c r="C1701" s="1" t="s">
        <v>29</v>
      </c>
      <c r="D1701" s="1" t="s">
        <v>130</v>
      </c>
      <c r="E1701" s="1" t="s">
        <v>201</v>
      </c>
      <c r="F1701" s="1"/>
      <c r="G1701" s="1"/>
      <c r="H1701" s="1"/>
      <c r="I1701" s="1"/>
      <c r="J1701" s="1" t="n">
        <v>1746.3</v>
      </c>
      <c r="K1701" s="1" t="n">
        <v>1410.7</v>
      </c>
      <c r="L1701" s="33"/>
      <c r="M1701" s="1"/>
      <c r="N1701" s="1"/>
      <c r="O1701" s="1"/>
      <c r="P1701" s="1"/>
      <c r="Q1701" s="1"/>
      <c r="R1701" s="1"/>
      <c r="S1701" s="1"/>
      <c r="T1701" s="1"/>
      <c r="U1701" s="1"/>
      <c r="V1701" s="1" t="n">
        <v>1746.3</v>
      </c>
      <c r="W1701" s="1" t="n">
        <v>1410.7</v>
      </c>
    </row>
    <row r="1702" customFormat="false" ht="15" hidden="false" customHeight="false" outlineLevel="0" collapsed="false">
      <c r="A1702" s="1" t="n">
        <v>1701</v>
      </c>
      <c r="B1702" s="31" t="s">
        <v>2074</v>
      </c>
      <c r="C1702" s="1" t="s">
        <v>29</v>
      </c>
      <c r="D1702" s="1" t="s">
        <v>207</v>
      </c>
      <c r="E1702" s="1" t="s">
        <v>129</v>
      </c>
      <c r="F1702" s="1"/>
      <c r="G1702" s="1"/>
      <c r="H1702" s="1"/>
      <c r="I1702" s="1"/>
      <c r="J1702" s="1" t="n">
        <v>1461.1</v>
      </c>
      <c r="K1702" s="1" t="n">
        <v>1663.3</v>
      </c>
      <c r="L1702" s="33"/>
      <c r="M1702" s="1"/>
      <c r="N1702" s="1"/>
      <c r="O1702" s="1"/>
      <c r="P1702" s="1"/>
      <c r="Q1702" s="1"/>
      <c r="R1702" s="1"/>
      <c r="S1702" s="1"/>
      <c r="T1702" s="1"/>
      <c r="U1702" s="1"/>
      <c r="V1702" s="1" t="n">
        <v>1461.1</v>
      </c>
      <c r="W1702" s="1" t="n">
        <v>1663.3</v>
      </c>
    </row>
    <row r="1703" customFormat="false" ht="15" hidden="false" customHeight="false" outlineLevel="0" collapsed="false">
      <c r="A1703" s="1" t="n">
        <v>1702</v>
      </c>
      <c r="B1703" s="31" t="s">
        <v>2074</v>
      </c>
      <c r="C1703" s="1" t="s">
        <v>29</v>
      </c>
      <c r="D1703" s="1" t="s">
        <v>138</v>
      </c>
      <c r="E1703" s="1" t="s">
        <v>21</v>
      </c>
      <c r="F1703" s="1"/>
      <c r="G1703" s="1"/>
      <c r="H1703" s="1"/>
      <c r="I1703" s="1"/>
      <c r="J1703" s="1" t="n">
        <v>1645.6</v>
      </c>
      <c r="K1703" s="1" t="n">
        <v>1732.5</v>
      </c>
      <c r="L1703" s="33"/>
      <c r="M1703" s="1"/>
      <c r="N1703" s="1"/>
      <c r="O1703" s="1"/>
      <c r="P1703" s="1"/>
      <c r="Q1703" s="1"/>
      <c r="R1703" s="1"/>
      <c r="S1703" s="1"/>
      <c r="T1703" s="1"/>
      <c r="U1703" s="1"/>
      <c r="V1703" s="1" t="n">
        <v>1645.6</v>
      </c>
      <c r="W1703" s="1" t="n">
        <v>1732.5</v>
      </c>
    </row>
    <row r="1704" customFormat="false" ht="15" hidden="false" customHeight="false" outlineLevel="0" collapsed="false">
      <c r="A1704" s="1" t="n">
        <v>1703</v>
      </c>
      <c r="B1704" s="31" t="s">
        <v>2075</v>
      </c>
      <c r="C1704" s="1" t="s">
        <v>31</v>
      </c>
      <c r="D1704" s="1" t="s">
        <v>209</v>
      </c>
      <c r="E1704" s="1" t="s">
        <v>174</v>
      </c>
      <c r="F1704" s="1"/>
      <c r="G1704" s="1"/>
      <c r="H1704" s="1"/>
      <c r="I1704" s="1"/>
      <c r="J1704" s="1" t="n">
        <v>1462.6</v>
      </c>
      <c r="K1704" s="1" t="n">
        <v>1501.9</v>
      </c>
      <c r="L1704" s="33"/>
      <c r="M1704" s="1"/>
      <c r="N1704" s="1"/>
      <c r="O1704" s="1"/>
      <c r="P1704" s="1"/>
      <c r="Q1704" s="1"/>
      <c r="R1704" s="1"/>
      <c r="S1704" s="1"/>
      <c r="T1704" s="1"/>
      <c r="U1704" s="1"/>
      <c r="V1704" s="1" t="n">
        <v>1462.6</v>
      </c>
      <c r="W1704" s="1" t="n">
        <v>1501.9</v>
      </c>
    </row>
    <row r="1705" customFormat="false" ht="15" hidden="false" customHeight="false" outlineLevel="0" collapsed="false">
      <c r="A1705" s="1" t="n">
        <v>1704</v>
      </c>
      <c r="B1705" s="31" t="s">
        <v>2075</v>
      </c>
      <c r="C1705" s="1" t="s">
        <v>31</v>
      </c>
      <c r="D1705" s="1" t="s">
        <v>24</v>
      </c>
      <c r="E1705" s="1" t="s">
        <v>164</v>
      </c>
      <c r="F1705" s="1"/>
      <c r="G1705" s="1"/>
      <c r="H1705" s="1"/>
      <c r="I1705" s="1"/>
      <c r="J1705" s="1" t="n">
        <v>1719.1</v>
      </c>
      <c r="K1705" s="1" t="n">
        <v>1618.5</v>
      </c>
      <c r="L1705" s="33"/>
      <c r="M1705" s="1"/>
      <c r="N1705" s="1"/>
      <c r="O1705" s="1"/>
      <c r="P1705" s="1"/>
      <c r="Q1705" s="1"/>
      <c r="R1705" s="1"/>
      <c r="S1705" s="1"/>
      <c r="T1705" s="1"/>
      <c r="U1705" s="1"/>
      <c r="V1705" s="1" t="n">
        <v>1719.1</v>
      </c>
      <c r="W1705" s="1" t="n">
        <v>1618.5</v>
      </c>
    </row>
    <row r="1706" customFormat="false" ht="15" hidden="false" customHeight="false" outlineLevel="0" collapsed="false">
      <c r="A1706" s="1" t="n">
        <v>1705</v>
      </c>
      <c r="B1706" s="31" t="s">
        <v>2075</v>
      </c>
      <c r="C1706" s="1" t="s">
        <v>30</v>
      </c>
      <c r="D1706" s="1" t="s">
        <v>124</v>
      </c>
      <c r="E1706" s="1" t="s">
        <v>18</v>
      </c>
      <c r="F1706" s="1"/>
      <c r="G1706" s="1"/>
      <c r="H1706" s="1"/>
      <c r="I1706" s="1"/>
      <c r="J1706" s="1" t="n">
        <v>1555.1</v>
      </c>
      <c r="K1706" s="1" t="n">
        <v>1781.5</v>
      </c>
      <c r="L1706" s="33"/>
      <c r="M1706" s="1"/>
      <c r="N1706" s="1"/>
      <c r="O1706" s="1"/>
      <c r="P1706" s="1"/>
      <c r="Q1706" s="1"/>
      <c r="R1706" s="1"/>
      <c r="S1706" s="1"/>
      <c r="T1706" s="1"/>
      <c r="U1706" s="1"/>
      <c r="V1706" s="1" t="n">
        <v>1555.1</v>
      </c>
      <c r="W1706" s="1" t="n">
        <v>1781.5</v>
      </c>
    </row>
    <row r="1707" customFormat="false" ht="15" hidden="false" customHeight="false" outlineLevel="0" collapsed="false">
      <c r="A1707" s="1" t="n">
        <v>1706</v>
      </c>
      <c r="B1707" s="31" t="s">
        <v>2075</v>
      </c>
      <c r="C1707" s="1" t="s">
        <v>30</v>
      </c>
      <c r="D1707" s="1" t="s">
        <v>166</v>
      </c>
      <c r="E1707" s="1" t="s">
        <v>151</v>
      </c>
      <c r="F1707" s="1"/>
      <c r="G1707" s="1"/>
      <c r="H1707" s="1"/>
      <c r="I1707" s="1"/>
      <c r="J1707" s="1" t="n">
        <v>1508.7</v>
      </c>
      <c r="K1707" s="1" t="n">
        <v>1569.6</v>
      </c>
      <c r="L1707" s="33"/>
      <c r="M1707" s="1"/>
      <c r="N1707" s="1"/>
      <c r="O1707" s="1"/>
      <c r="P1707" s="1"/>
      <c r="Q1707" s="1"/>
      <c r="R1707" s="1"/>
      <c r="S1707" s="1"/>
      <c r="T1707" s="1"/>
      <c r="U1707" s="1"/>
      <c r="V1707" s="1" t="n">
        <v>1508.7</v>
      </c>
      <c r="W1707" s="1" t="n">
        <v>1569.6</v>
      </c>
    </row>
    <row r="1708" customFormat="false" ht="15" hidden="false" customHeight="false" outlineLevel="0" collapsed="false">
      <c r="A1708" s="1" t="n">
        <v>1707</v>
      </c>
      <c r="B1708" s="31" t="s">
        <v>2075</v>
      </c>
      <c r="C1708" s="1" t="s">
        <v>30</v>
      </c>
      <c r="D1708" s="1" t="s">
        <v>114</v>
      </c>
      <c r="E1708" s="1" t="s">
        <v>118</v>
      </c>
      <c r="F1708" s="1"/>
      <c r="G1708" s="1"/>
      <c r="H1708" s="1"/>
      <c r="I1708" s="1"/>
      <c r="J1708" s="1" t="n">
        <v>1656.7</v>
      </c>
      <c r="K1708" s="1" t="n">
        <v>1559.9</v>
      </c>
      <c r="L1708" s="33"/>
      <c r="M1708" s="1"/>
      <c r="N1708" s="1"/>
      <c r="O1708" s="1"/>
      <c r="P1708" s="1"/>
      <c r="Q1708" s="1"/>
      <c r="R1708" s="1"/>
      <c r="S1708" s="1"/>
      <c r="T1708" s="1"/>
      <c r="U1708" s="1"/>
      <c r="V1708" s="1" t="n">
        <v>1656.7</v>
      </c>
      <c r="W1708" s="1" t="n">
        <v>1559.9</v>
      </c>
    </row>
    <row r="1709" customFormat="false" ht="15" hidden="false" customHeight="false" outlineLevel="0" collapsed="false">
      <c r="A1709" s="1" t="n">
        <v>1708</v>
      </c>
      <c r="B1709" s="31" t="s">
        <v>2075</v>
      </c>
      <c r="C1709" s="1" t="s">
        <v>30</v>
      </c>
      <c r="D1709" s="1" t="s">
        <v>208</v>
      </c>
      <c r="E1709" s="1" t="s">
        <v>115</v>
      </c>
      <c r="F1709" s="1"/>
      <c r="G1709" s="1"/>
      <c r="H1709" s="1"/>
      <c r="I1709" s="1"/>
      <c r="J1709" s="1" t="n">
        <v>1474.1</v>
      </c>
      <c r="K1709" s="1" t="n">
        <v>1550.5</v>
      </c>
      <c r="L1709" s="33"/>
      <c r="M1709" s="1"/>
      <c r="N1709" s="1"/>
      <c r="O1709" s="1"/>
      <c r="P1709" s="1"/>
      <c r="Q1709" s="1"/>
      <c r="R1709" s="1"/>
      <c r="S1709" s="1"/>
      <c r="T1709" s="1"/>
      <c r="U1709" s="1"/>
      <c r="V1709" s="1" t="n">
        <v>1474.1</v>
      </c>
      <c r="W1709" s="1" t="n">
        <v>1550.5</v>
      </c>
    </row>
    <row r="1710" customFormat="false" ht="15" hidden="false" customHeight="false" outlineLevel="0" collapsed="false">
      <c r="A1710" s="1" t="n">
        <v>1709</v>
      </c>
      <c r="B1710" s="31" t="s">
        <v>2075</v>
      </c>
      <c r="C1710" s="1" t="s">
        <v>30</v>
      </c>
      <c r="D1710" s="1" t="s">
        <v>16</v>
      </c>
      <c r="E1710" s="1" t="s">
        <v>116</v>
      </c>
      <c r="F1710" s="1"/>
      <c r="G1710" s="1"/>
      <c r="H1710" s="1"/>
      <c r="I1710" s="1"/>
      <c r="J1710" s="1" t="n">
        <v>1837.9</v>
      </c>
      <c r="K1710" s="1" t="n">
        <v>1642.8</v>
      </c>
      <c r="L1710" s="33"/>
      <c r="M1710" s="1"/>
      <c r="N1710" s="1"/>
      <c r="O1710" s="1"/>
      <c r="P1710" s="1"/>
      <c r="Q1710" s="1"/>
      <c r="R1710" s="1"/>
      <c r="S1710" s="1"/>
      <c r="T1710" s="1"/>
      <c r="U1710" s="1"/>
      <c r="V1710" s="1" t="n">
        <v>1837.9</v>
      </c>
      <c r="W1710" s="1" t="n">
        <v>1642.8</v>
      </c>
    </row>
    <row r="1711" customFormat="false" ht="15" hidden="false" customHeight="false" outlineLevel="0" collapsed="false">
      <c r="A1711" s="1" t="n">
        <v>1710</v>
      </c>
      <c r="B1711" s="31" t="s">
        <v>2075</v>
      </c>
      <c r="C1711" s="1" t="s">
        <v>30</v>
      </c>
      <c r="D1711" s="1" t="s">
        <v>182</v>
      </c>
      <c r="E1711" s="1" t="s">
        <v>117</v>
      </c>
      <c r="F1711" s="1"/>
      <c r="G1711" s="1"/>
      <c r="H1711" s="1"/>
      <c r="I1711" s="1"/>
      <c r="J1711" s="1" t="n">
        <v>1723.7</v>
      </c>
      <c r="K1711" s="1" t="n">
        <v>1475.5</v>
      </c>
      <c r="L1711" s="33"/>
      <c r="M1711" s="1"/>
      <c r="N1711" s="1"/>
      <c r="O1711" s="1"/>
      <c r="P1711" s="1"/>
      <c r="Q1711" s="1"/>
      <c r="R1711" s="1"/>
      <c r="S1711" s="1"/>
      <c r="T1711" s="1"/>
      <c r="U1711" s="1"/>
      <c r="V1711" s="1" t="n">
        <v>1723.7</v>
      </c>
      <c r="W1711" s="1" t="n">
        <v>1475.5</v>
      </c>
    </row>
    <row r="1712" customFormat="false" ht="15" hidden="false" customHeight="false" outlineLevel="0" collapsed="false">
      <c r="A1712" s="1" t="n">
        <v>1711</v>
      </c>
      <c r="B1712" s="31" t="s">
        <v>2075</v>
      </c>
      <c r="C1712" s="1" t="s">
        <v>30</v>
      </c>
      <c r="D1712" s="1" t="s">
        <v>203</v>
      </c>
      <c r="E1712" s="1" t="s">
        <v>173</v>
      </c>
      <c r="F1712" s="1"/>
      <c r="G1712" s="1"/>
      <c r="H1712" s="1"/>
      <c r="I1712" s="1"/>
      <c r="J1712" s="1" t="n">
        <v>1451.4</v>
      </c>
      <c r="K1712" s="1" t="n">
        <v>1515.9</v>
      </c>
      <c r="L1712" s="33"/>
      <c r="M1712" s="1"/>
      <c r="N1712" s="1"/>
      <c r="O1712" s="1"/>
      <c r="P1712" s="1"/>
      <c r="Q1712" s="1"/>
      <c r="R1712" s="1"/>
      <c r="S1712" s="1"/>
      <c r="T1712" s="1"/>
      <c r="U1712" s="1"/>
      <c r="V1712" s="1" t="n">
        <v>1451.4</v>
      </c>
      <c r="W1712" s="1" t="n">
        <v>1515.9</v>
      </c>
    </row>
    <row r="1713" customFormat="false" ht="15" hidden="false" customHeight="false" outlineLevel="0" collapsed="false">
      <c r="A1713" s="1" t="n">
        <v>1712</v>
      </c>
      <c r="B1713" s="31" t="s">
        <v>2075</v>
      </c>
      <c r="C1713" s="1" t="s">
        <v>30</v>
      </c>
      <c r="D1713" s="1" t="s">
        <v>200</v>
      </c>
      <c r="E1713" s="1" t="s">
        <v>119</v>
      </c>
      <c r="F1713" s="1"/>
      <c r="G1713" s="1"/>
      <c r="H1713" s="1"/>
      <c r="I1713" s="1"/>
      <c r="J1713" s="1" t="n">
        <v>1421.9</v>
      </c>
      <c r="K1713" s="1" t="n">
        <v>1552.4</v>
      </c>
      <c r="L1713" s="33"/>
      <c r="M1713" s="1"/>
      <c r="N1713" s="1"/>
      <c r="O1713" s="1"/>
      <c r="P1713" s="1"/>
      <c r="Q1713" s="1"/>
      <c r="R1713" s="1"/>
      <c r="S1713" s="1"/>
      <c r="T1713" s="1"/>
      <c r="U1713" s="1"/>
      <c r="V1713" s="1" t="n">
        <v>1421.9</v>
      </c>
      <c r="W1713" s="1" t="n">
        <v>1552.4</v>
      </c>
    </row>
    <row r="1714" customFormat="false" ht="15" hidden="false" customHeight="false" outlineLevel="0" collapsed="false">
      <c r="A1714" s="1" t="n">
        <v>1713</v>
      </c>
      <c r="B1714" s="31" t="s">
        <v>2075</v>
      </c>
      <c r="C1714" s="1" t="s">
        <v>30</v>
      </c>
      <c r="D1714" s="1" t="s">
        <v>141</v>
      </c>
      <c r="E1714" s="1" t="s">
        <v>176</v>
      </c>
      <c r="F1714" s="1"/>
      <c r="G1714" s="1"/>
      <c r="H1714" s="1"/>
      <c r="I1714" s="1"/>
      <c r="J1714" s="1" t="n">
        <v>1599.7</v>
      </c>
      <c r="K1714" s="1" t="n">
        <v>1594</v>
      </c>
      <c r="L1714" s="33"/>
      <c r="M1714" s="1"/>
      <c r="N1714" s="1"/>
      <c r="O1714" s="1"/>
      <c r="P1714" s="1"/>
      <c r="Q1714" s="1"/>
      <c r="R1714" s="1"/>
      <c r="S1714" s="1"/>
      <c r="T1714" s="1"/>
      <c r="U1714" s="1"/>
      <c r="V1714" s="1" t="n">
        <v>1599.7</v>
      </c>
      <c r="W1714" s="1" t="n">
        <v>1594</v>
      </c>
    </row>
    <row r="1715" customFormat="false" ht="15" hidden="false" customHeight="false" outlineLevel="0" collapsed="false">
      <c r="A1715" s="1" t="n">
        <v>1714</v>
      </c>
      <c r="B1715" s="31" t="s">
        <v>2075</v>
      </c>
      <c r="C1715" s="1" t="s">
        <v>31</v>
      </c>
      <c r="D1715" s="1" t="s">
        <v>178</v>
      </c>
      <c r="E1715" s="1" t="s">
        <v>139</v>
      </c>
      <c r="F1715" s="1"/>
      <c r="G1715" s="1"/>
      <c r="H1715" s="1"/>
      <c r="I1715" s="1"/>
      <c r="J1715" s="1" t="n">
        <v>1630.5</v>
      </c>
      <c r="K1715" s="1" t="n">
        <v>1514.3</v>
      </c>
      <c r="L1715" s="33"/>
      <c r="M1715" s="1"/>
      <c r="N1715" s="1"/>
      <c r="O1715" s="1"/>
      <c r="P1715" s="1"/>
      <c r="Q1715" s="1"/>
      <c r="R1715" s="1"/>
      <c r="S1715" s="1"/>
      <c r="T1715" s="1"/>
      <c r="U1715" s="1"/>
      <c r="V1715" s="1" t="n">
        <v>1630.5</v>
      </c>
      <c r="W1715" s="1" t="n">
        <v>1514.3</v>
      </c>
    </row>
    <row r="1716" customFormat="false" ht="15" hidden="false" customHeight="false" outlineLevel="0" collapsed="false">
      <c r="A1716" s="1" t="n">
        <v>1715</v>
      </c>
      <c r="B1716" s="31" t="s">
        <v>2075</v>
      </c>
      <c r="C1716" s="1" t="s">
        <v>31</v>
      </c>
      <c r="D1716" s="1" t="s">
        <v>136</v>
      </c>
      <c r="E1716" s="1" t="s">
        <v>145</v>
      </c>
      <c r="F1716" s="1"/>
      <c r="G1716" s="1"/>
      <c r="H1716" s="1"/>
      <c r="I1716" s="1"/>
      <c r="J1716" s="1" t="n">
        <v>1522.3</v>
      </c>
      <c r="K1716" s="1" t="n">
        <v>1691.6</v>
      </c>
      <c r="L1716" s="33"/>
      <c r="M1716" s="1"/>
      <c r="N1716" s="1"/>
      <c r="O1716" s="1"/>
      <c r="P1716" s="1"/>
      <c r="Q1716" s="1"/>
      <c r="R1716" s="1"/>
      <c r="S1716" s="1"/>
      <c r="T1716" s="1"/>
      <c r="U1716" s="1"/>
      <c r="V1716" s="1" t="n">
        <v>1522.3</v>
      </c>
      <c r="W1716" s="1" t="n">
        <v>1691.6</v>
      </c>
    </row>
    <row r="1717" customFormat="false" ht="15" hidden="false" customHeight="false" outlineLevel="0" collapsed="false">
      <c r="A1717" s="1" t="n">
        <v>1716</v>
      </c>
      <c r="B1717" s="31" t="s">
        <v>2075</v>
      </c>
      <c r="C1717" s="1" t="s">
        <v>31</v>
      </c>
      <c r="D1717" s="1" t="s">
        <v>19</v>
      </c>
      <c r="E1717" s="1" t="s">
        <v>163</v>
      </c>
      <c r="F1717" s="1"/>
      <c r="G1717" s="1"/>
      <c r="H1717" s="1"/>
      <c r="I1717" s="1"/>
      <c r="J1717" s="1" t="n">
        <v>1733.9</v>
      </c>
      <c r="K1717" s="1" t="n">
        <v>1477.1</v>
      </c>
      <c r="L1717" s="33"/>
      <c r="M1717" s="1"/>
      <c r="N1717" s="1"/>
      <c r="O1717" s="1"/>
      <c r="P1717" s="1"/>
      <c r="Q1717" s="1"/>
      <c r="R1717" s="1"/>
      <c r="S1717" s="1"/>
      <c r="T1717" s="1"/>
      <c r="U1717" s="1"/>
      <c r="V1717" s="1" t="n">
        <v>1733.9</v>
      </c>
      <c r="W1717" s="1" t="n">
        <v>1477.1</v>
      </c>
    </row>
    <row r="1718" customFormat="false" ht="15" hidden="false" customHeight="false" outlineLevel="0" collapsed="false">
      <c r="A1718" s="1" t="n">
        <v>1717</v>
      </c>
      <c r="B1718" s="31" t="s">
        <v>2075</v>
      </c>
      <c r="C1718" s="1" t="s">
        <v>31</v>
      </c>
      <c r="D1718" s="1" t="s">
        <v>177</v>
      </c>
      <c r="E1718" s="1" t="s">
        <v>140</v>
      </c>
      <c r="F1718" s="1"/>
      <c r="G1718" s="1"/>
      <c r="H1718" s="1"/>
      <c r="I1718" s="1"/>
      <c r="J1718" s="1" t="n">
        <v>1695</v>
      </c>
      <c r="K1718" s="1" t="n">
        <v>1598.2</v>
      </c>
      <c r="L1718" s="33"/>
      <c r="M1718" s="1"/>
      <c r="N1718" s="1"/>
      <c r="O1718" s="1"/>
      <c r="P1718" s="1"/>
      <c r="Q1718" s="1"/>
      <c r="R1718" s="1"/>
      <c r="S1718" s="1"/>
      <c r="T1718" s="1"/>
      <c r="U1718" s="1"/>
      <c r="V1718" s="1" t="n">
        <v>1695</v>
      </c>
      <c r="W1718" s="1" t="n">
        <v>1598.2</v>
      </c>
    </row>
    <row r="1719" customFormat="false" ht="15" hidden="false" customHeight="false" outlineLevel="0" collapsed="false">
      <c r="A1719" s="1" t="n">
        <v>1718</v>
      </c>
      <c r="B1719" s="31" t="s">
        <v>2075</v>
      </c>
      <c r="C1719" s="1" t="s">
        <v>31</v>
      </c>
      <c r="D1719" s="1" t="s">
        <v>20</v>
      </c>
      <c r="E1719" s="1" t="s">
        <v>169</v>
      </c>
      <c r="F1719" s="1"/>
      <c r="G1719" s="1"/>
      <c r="H1719" s="1"/>
      <c r="I1719" s="1"/>
      <c r="J1719" s="1" t="n">
        <v>1733.7</v>
      </c>
      <c r="K1719" s="1" t="n">
        <v>1625.4</v>
      </c>
      <c r="L1719" s="33"/>
      <c r="M1719" s="1"/>
      <c r="N1719" s="1"/>
      <c r="O1719" s="1"/>
      <c r="P1719" s="1"/>
      <c r="Q1719" s="1"/>
      <c r="R1719" s="1"/>
      <c r="S1719" s="1"/>
      <c r="T1719" s="1"/>
      <c r="U1719" s="1"/>
      <c r="V1719" s="1" t="n">
        <v>1733.7</v>
      </c>
      <c r="W1719" s="1" t="n">
        <v>1625.4</v>
      </c>
    </row>
    <row r="1720" customFormat="false" ht="15" hidden="false" customHeight="false" outlineLevel="0" collapsed="false">
      <c r="A1720" s="1" t="n">
        <v>1719</v>
      </c>
      <c r="B1720" s="31" t="s">
        <v>2075</v>
      </c>
      <c r="C1720" s="1" t="s">
        <v>31</v>
      </c>
      <c r="D1720" s="1" t="s">
        <v>165</v>
      </c>
      <c r="E1720" s="1" t="s">
        <v>210</v>
      </c>
      <c r="F1720" s="1"/>
      <c r="G1720" s="1"/>
      <c r="H1720" s="1"/>
      <c r="I1720" s="1"/>
      <c r="J1720" s="1" t="n">
        <v>1515.1</v>
      </c>
      <c r="K1720" s="1" t="n">
        <v>1452.9</v>
      </c>
      <c r="L1720" s="33"/>
      <c r="M1720" s="1"/>
      <c r="N1720" s="1"/>
      <c r="O1720" s="1"/>
      <c r="P1720" s="1"/>
      <c r="Q1720" s="1"/>
      <c r="R1720" s="1"/>
      <c r="S1720" s="1"/>
      <c r="T1720" s="1"/>
      <c r="U1720" s="1"/>
      <c r="V1720" s="1" t="n">
        <v>1515.1</v>
      </c>
      <c r="W1720" s="1" t="n">
        <v>1452.9</v>
      </c>
    </row>
    <row r="1721" customFormat="false" ht="15" hidden="false" customHeight="false" outlineLevel="0" collapsed="false">
      <c r="A1721" s="1" t="n">
        <v>1720</v>
      </c>
      <c r="B1721" s="31" t="s">
        <v>2075</v>
      </c>
      <c r="C1721" s="1" t="s">
        <v>31</v>
      </c>
      <c r="D1721" s="1" t="s">
        <v>168</v>
      </c>
      <c r="E1721" s="1" t="s">
        <v>146</v>
      </c>
      <c r="F1721" s="1"/>
      <c r="G1721" s="1"/>
      <c r="H1721" s="1"/>
      <c r="I1721" s="1"/>
      <c r="J1721" s="1" t="n">
        <v>1534.8</v>
      </c>
      <c r="K1721" s="1" t="n">
        <v>1548.6</v>
      </c>
      <c r="L1721" s="33"/>
      <c r="M1721" s="1"/>
      <c r="N1721" s="1"/>
      <c r="O1721" s="1"/>
      <c r="P1721" s="1"/>
      <c r="Q1721" s="1"/>
      <c r="R1721" s="1"/>
      <c r="S1721" s="1"/>
      <c r="T1721" s="1"/>
      <c r="U1721" s="1"/>
      <c r="V1721" s="1" t="n">
        <v>1534.8</v>
      </c>
      <c r="W1721" s="1" t="n">
        <v>1548.6</v>
      </c>
    </row>
    <row r="1722" customFormat="false" ht="15" hidden="false" customHeight="false" outlineLevel="0" collapsed="false">
      <c r="A1722" s="1" t="n">
        <v>1721</v>
      </c>
      <c r="B1722" s="31" t="s">
        <v>2075</v>
      </c>
      <c r="C1722" s="1" t="s">
        <v>30</v>
      </c>
      <c r="D1722" s="1" t="s">
        <v>167</v>
      </c>
      <c r="E1722" s="1" t="s">
        <v>181</v>
      </c>
      <c r="F1722" s="1"/>
      <c r="G1722" s="1"/>
      <c r="H1722" s="1"/>
      <c r="I1722" s="1"/>
      <c r="J1722" s="1" t="n">
        <v>1556.6</v>
      </c>
      <c r="K1722" s="1" t="n">
        <v>1718.3</v>
      </c>
      <c r="L1722" s="33"/>
      <c r="M1722" s="1"/>
      <c r="N1722" s="1"/>
      <c r="O1722" s="1"/>
      <c r="P1722" s="1"/>
      <c r="Q1722" s="1"/>
      <c r="R1722" s="1"/>
      <c r="S1722" s="1"/>
      <c r="T1722" s="1"/>
      <c r="U1722" s="1"/>
      <c r="V1722" s="1" t="n">
        <v>1556.6</v>
      </c>
      <c r="W1722" s="1" t="n">
        <v>1718.3</v>
      </c>
    </row>
    <row r="1723" customFormat="false" ht="15" hidden="false" customHeight="false" outlineLevel="0" collapsed="false">
      <c r="A1723" s="1" t="n">
        <v>1722</v>
      </c>
      <c r="B1723" s="31" t="s">
        <v>2075</v>
      </c>
      <c r="C1723" s="1" t="s">
        <v>31</v>
      </c>
      <c r="D1723" s="1" t="s">
        <v>213</v>
      </c>
      <c r="E1723" s="1" t="s">
        <v>22</v>
      </c>
      <c r="F1723" s="1"/>
      <c r="G1723" s="1"/>
      <c r="H1723" s="1"/>
      <c r="I1723" s="1"/>
      <c r="J1723" s="1" t="n">
        <v>1404</v>
      </c>
      <c r="K1723" s="1" t="n">
        <v>1733.4</v>
      </c>
      <c r="L1723" s="33"/>
      <c r="M1723" s="1"/>
      <c r="N1723" s="1"/>
      <c r="O1723" s="1"/>
      <c r="P1723" s="1"/>
      <c r="Q1723" s="1"/>
      <c r="R1723" s="1"/>
      <c r="S1723" s="1"/>
      <c r="T1723" s="1"/>
      <c r="U1723" s="1"/>
      <c r="V1723" s="1" t="n">
        <v>1404</v>
      </c>
      <c r="W1723" s="1" t="n">
        <v>1733.4</v>
      </c>
    </row>
    <row r="1724" customFormat="false" ht="15" hidden="false" customHeight="false" outlineLevel="0" collapsed="false">
      <c r="A1724" s="1" t="n">
        <v>1723</v>
      </c>
      <c r="B1724" s="31" t="s">
        <v>2076</v>
      </c>
      <c r="C1724" s="1" t="s">
        <v>29</v>
      </c>
      <c r="D1724" s="1" t="s">
        <v>21</v>
      </c>
      <c r="E1724" s="1" t="s">
        <v>152</v>
      </c>
      <c r="F1724" s="1"/>
      <c r="G1724" s="1"/>
      <c r="H1724" s="1"/>
      <c r="I1724" s="1"/>
      <c r="J1724" s="1" t="n">
        <v>1732.5</v>
      </c>
      <c r="K1724" s="1" t="n">
        <v>1600.3</v>
      </c>
      <c r="L1724" s="33"/>
      <c r="M1724" s="1"/>
      <c r="N1724" s="1"/>
      <c r="O1724" s="1"/>
      <c r="P1724" s="1"/>
      <c r="Q1724" s="1"/>
      <c r="R1724" s="1"/>
      <c r="S1724" s="1"/>
      <c r="T1724" s="1"/>
      <c r="U1724" s="1"/>
      <c r="V1724" s="1" t="n">
        <v>1732.5</v>
      </c>
      <c r="W1724" s="1" t="n">
        <v>1600.3</v>
      </c>
    </row>
    <row r="1725" customFormat="false" ht="15" hidden="false" customHeight="false" outlineLevel="0" collapsed="false">
      <c r="A1725" s="1" t="n">
        <v>1724</v>
      </c>
      <c r="B1725" s="31" t="s">
        <v>2076</v>
      </c>
      <c r="C1725" s="1" t="s">
        <v>29</v>
      </c>
      <c r="D1725" s="1" t="s">
        <v>201</v>
      </c>
      <c r="E1725" s="1" t="s">
        <v>131</v>
      </c>
      <c r="F1725" s="1"/>
      <c r="G1725" s="1"/>
      <c r="H1725" s="1"/>
      <c r="I1725" s="1"/>
      <c r="J1725" s="1" t="n">
        <v>1410.7</v>
      </c>
      <c r="K1725" s="1" t="n">
        <v>1518.3</v>
      </c>
      <c r="L1725" s="33"/>
      <c r="M1725" s="1"/>
      <c r="N1725" s="1"/>
      <c r="O1725" s="1"/>
      <c r="P1725" s="1"/>
      <c r="Q1725" s="1"/>
      <c r="R1725" s="1"/>
      <c r="S1725" s="1"/>
      <c r="T1725" s="1"/>
      <c r="U1725" s="1"/>
      <c r="V1725" s="1" t="n">
        <v>1410.7</v>
      </c>
      <c r="W1725" s="1" t="n">
        <v>1518.3</v>
      </c>
    </row>
    <row r="1726" customFormat="false" ht="15" hidden="false" customHeight="false" outlineLevel="0" collapsed="false">
      <c r="A1726" s="1" t="n">
        <v>1725</v>
      </c>
      <c r="B1726" s="31" t="s">
        <v>2076</v>
      </c>
      <c r="C1726" s="1" t="s">
        <v>29</v>
      </c>
      <c r="D1726" s="1" t="s">
        <v>153</v>
      </c>
      <c r="E1726" s="1" t="s">
        <v>130</v>
      </c>
      <c r="F1726" s="1"/>
      <c r="G1726" s="1"/>
      <c r="H1726" s="1"/>
      <c r="I1726" s="1"/>
      <c r="J1726" s="1" t="n">
        <v>1686.3</v>
      </c>
      <c r="K1726" s="1" t="n">
        <v>1746.3</v>
      </c>
      <c r="L1726" s="33"/>
      <c r="M1726" s="1"/>
      <c r="N1726" s="1"/>
      <c r="O1726" s="1"/>
      <c r="P1726" s="1"/>
      <c r="Q1726" s="1"/>
      <c r="R1726" s="1"/>
      <c r="S1726" s="1"/>
      <c r="T1726" s="1"/>
      <c r="U1726" s="1"/>
      <c r="V1726" s="1" t="n">
        <v>1686.3</v>
      </c>
      <c r="W1726" s="1" t="n">
        <v>1746.3</v>
      </c>
    </row>
    <row r="1727" customFormat="false" ht="15" hidden="false" customHeight="false" outlineLevel="0" collapsed="false">
      <c r="A1727" s="1" t="n">
        <v>1726</v>
      </c>
      <c r="B1727" s="31" t="s">
        <v>2076</v>
      </c>
      <c r="C1727" s="1" t="s">
        <v>29</v>
      </c>
      <c r="D1727" s="1" t="s">
        <v>122</v>
      </c>
      <c r="E1727" s="1" t="s">
        <v>132</v>
      </c>
      <c r="F1727" s="1"/>
      <c r="G1727" s="1"/>
      <c r="H1727" s="1"/>
      <c r="I1727" s="1"/>
      <c r="J1727" s="1" t="n">
        <v>1580.7</v>
      </c>
      <c r="K1727" s="1" t="n">
        <v>1647.5</v>
      </c>
      <c r="L1727" s="33"/>
      <c r="M1727" s="1"/>
      <c r="N1727" s="1"/>
      <c r="O1727" s="1"/>
      <c r="P1727" s="1"/>
      <c r="Q1727" s="1"/>
      <c r="R1727" s="1"/>
      <c r="S1727" s="1"/>
      <c r="T1727" s="1"/>
      <c r="U1727" s="1"/>
      <c r="V1727" s="1" t="n">
        <v>1580.7</v>
      </c>
      <c r="W1727" s="1" t="n">
        <v>1647.5</v>
      </c>
    </row>
    <row r="1728" customFormat="false" ht="15" hidden="false" customHeight="false" outlineLevel="0" collapsed="false">
      <c r="A1728" s="1" t="n">
        <v>1727</v>
      </c>
      <c r="B1728" s="31" t="s">
        <v>2076</v>
      </c>
      <c r="C1728" s="1" t="s">
        <v>29</v>
      </c>
      <c r="D1728" s="1" t="s">
        <v>23</v>
      </c>
      <c r="E1728" s="1" t="s">
        <v>138</v>
      </c>
      <c r="F1728" s="1"/>
      <c r="G1728" s="1"/>
      <c r="H1728" s="1"/>
      <c r="I1728" s="1"/>
      <c r="J1728" s="1" t="n">
        <v>1722.1</v>
      </c>
      <c r="K1728" s="1" t="n">
        <v>1645.6</v>
      </c>
      <c r="L1728" s="33"/>
      <c r="M1728" s="1"/>
      <c r="N1728" s="1"/>
      <c r="O1728" s="1"/>
      <c r="P1728" s="1"/>
      <c r="Q1728" s="1"/>
      <c r="R1728" s="1"/>
      <c r="S1728" s="1"/>
      <c r="T1728" s="1"/>
      <c r="U1728" s="1"/>
      <c r="V1728" s="1" t="n">
        <v>1722.1</v>
      </c>
      <c r="W1728" s="1" t="n">
        <v>1645.6</v>
      </c>
    </row>
    <row r="1729" customFormat="false" ht="15" hidden="false" customHeight="false" outlineLevel="0" collapsed="false">
      <c r="A1729" s="1" t="n">
        <v>1728</v>
      </c>
      <c r="B1729" s="31" t="s">
        <v>2076</v>
      </c>
      <c r="C1729" s="1" t="s">
        <v>29</v>
      </c>
      <c r="D1729" s="1" t="s">
        <v>137</v>
      </c>
      <c r="E1729" s="1" t="s">
        <v>207</v>
      </c>
      <c r="F1729" s="1"/>
      <c r="G1729" s="1"/>
      <c r="H1729" s="1"/>
      <c r="I1729" s="1"/>
      <c r="J1729" s="1" t="n">
        <v>1529.1</v>
      </c>
      <c r="K1729" s="1" t="n">
        <v>1461.1</v>
      </c>
      <c r="L1729" s="33"/>
      <c r="M1729" s="1"/>
      <c r="N1729" s="1"/>
      <c r="O1729" s="1"/>
      <c r="P1729" s="1"/>
      <c r="Q1729" s="1"/>
      <c r="R1729" s="1"/>
      <c r="S1729" s="1"/>
      <c r="T1729" s="1"/>
      <c r="U1729" s="1"/>
      <c r="V1729" s="1" t="n">
        <v>1529.1</v>
      </c>
      <c r="W1729" s="1" t="n">
        <v>1461.1</v>
      </c>
    </row>
    <row r="1730" customFormat="false" ht="15" hidden="false" customHeight="false" outlineLevel="0" collapsed="false">
      <c r="A1730" s="1" t="n">
        <v>1729</v>
      </c>
      <c r="B1730" s="31" t="s">
        <v>2076</v>
      </c>
      <c r="C1730" s="1" t="s">
        <v>29</v>
      </c>
      <c r="D1730" s="1" t="s">
        <v>126</v>
      </c>
      <c r="E1730" s="1" t="s">
        <v>127</v>
      </c>
      <c r="F1730" s="1"/>
      <c r="G1730" s="1"/>
      <c r="H1730" s="1"/>
      <c r="I1730" s="1"/>
      <c r="J1730" s="1" t="n">
        <v>1566.6</v>
      </c>
      <c r="K1730" s="1" t="n">
        <v>1653.9</v>
      </c>
      <c r="L1730" s="33"/>
      <c r="M1730" s="1"/>
      <c r="N1730" s="1"/>
      <c r="O1730" s="1"/>
      <c r="P1730" s="1"/>
      <c r="Q1730" s="1"/>
      <c r="R1730" s="1"/>
      <c r="S1730" s="1"/>
      <c r="T1730" s="1"/>
      <c r="U1730" s="1"/>
      <c r="V1730" s="1" t="n">
        <v>1566.6</v>
      </c>
      <c r="W1730" s="1" t="n">
        <v>1653.9</v>
      </c>
    </row>
    <row r="1731" customFormat="false" ht="15" hidden="false" customHeight="false" outlineLevel="0" collapsed="false">
      <c r="A1731" s="1" t="n">
        <v>1730</v>
      </c>
      <c r="B1731" s="31" t="s">
        <v>2076</v>
      </c>
      <c r="C1731" s="1" t="s">
        <v>29</v>
      </c>
      <c r="D1731" s="1" t="s">
        <v>202</v>
      </c>
      <c r="E1731" s="1" t="s">
        <v>162</v>
      </c>
      <c r="F1731" s="1"/>
      <c r="G1731" s="1"/>
      <c r="H1731" s="1"/>
      <c r="I1731" s="1"/>
      <c r="J1731" s="1" t="n">
        <v>1482.9</v>
      </c>
      <c r="K1731" s="1" t="n">
        <v>1676.6</v>
      </c>
      <c r="L1731" s="33"/>
      <c r="M1731" s="1"/>
      <c r="N1731" s="1"/>
      <c r="O1731" s="1"/>
      <c r="P1731" s="1"/>
      <c r="Q1731" s="1"/>
      <c r="R1731" s="1"/>
      <c r="S1731" s="1"/>
      <c r="T1731" s="1"/>
      <c r="U1731" s="1"/>
      <c r="V1731" s="1" t="n">
        <v>1482.9</v>
      </c>
      <c r="W1731" s="1" t="n">
        <v>1676.6</v>
      </c>
    </row>
    <row r="1732" customFormat="false" ht="15" hidden="false" customHeight="false" outlineLevel="0" collapsed="false">
      <c r="A1732" s="1" t="n">
        <v>1731</v>
      </c>
      <c r="B1732" s="31" t="s">
        <v>2076</v>
      </c>
      <c r="C1732" s="1" t="s">
        <v>29</v>
      </c>
      <c r="D1732" s="1" t="s">
        <v>180</v>
      </c>
      <c r="E1732" s="1" t="s">
        <v>128</v>
      </c>
      <c r="F1732" s="1"/>
      <c r="G1732" s="1"/>
      <c r="H1732" s="1"/>
      <c r="I1732" s="1"/>
      <c r="J1732" s="1" t="n">
        <v>1594.7</v>
      </c>
      <c r="K1732" s="1" t="n">
        <v>1623.4</v>
      </c>
      <c r="L1732" s="33"/>
      <c r="M1732" s="1"/>
      <c r="N1732" s="1"/>
      <c r="O1732" s="1"/>
      <c r="P1732" s="1"/>
      <c r="Q1732" s="1"/>
      <c r="R1732" s="1"/>
      <c r="S1732" s="1"/>
      <c r="T1732" s="1"/>
      <c r="U1732" s="1"/>
      <c r="V1732" s="1" t="n">
        <v>1594.7</v>
      </c>
      <c r="W1732" s="1" t="n">
        <v>1623.4</v>
      </c>
    </row>
    <row r="1733" customFormat="false" ht="15" hidden="false" customHeight="false" outlineLevel="0" collapsed="false">
      <c r="A1733" s="1" t="n">
        <v>1732</v>
      </c>
      <c r="B1733" s="31" t="s">
        <v>2076</v>
      </c>
      <c r="C1733" s="1" t="s">
        <v>29</v>
      </c>
      <c r="D1733" s="1" t="s">
        <v>129</v>
      </c>
      <c r="E1733" s="1" t="s">
        <v>121</v>
      </c>
      <c r="F1733" s="1"/>
      <c r="G1733" s="1"/>
      <c r="H1733" s="1"/>
      <c r="I1733" s="1"/>
      <c r="J1733" s="1" t="n">
        <v>1663.3</v>
      </c>
      <c r="K1733" s="1" t="n">
        <v>1562.5</v>
      </c>
      <c r="L1733" s="33"/>
      <c r="M1733" s="1"/>
      <c r="N1733" s="1"/>
      <c r="O1733" s="1"/>
      <c r="P1733" s="1"/>
      <c r="Q1733" s="1"/>
      <c r="R1733" s="1"/>
      <c r="S1733" s="1"/>
      <c r="T1733" s="1"/>
      <c r="U1733" s="1"/>
      <c r="V1733" s="1" t="n">
        <v>1663.3</v>
      </c>
      <c r="W1733" s="1" t="n">
        <v>1562.5</v>
      </c>
    </row>
    <row r="1734" customFormat="false" ht="15" hidden="false" customHeight="false" outlineLevel="0" collapsed="false">
      <c r="A1734" s="1" t="n">
        <v>1733</v>
      </c>
      <c r="B1734" s="31" t="s">
        <v>2077</v>
      </c>
      <c r="C1734" s="1" t="s">
        <v>30</v>
      </c>
      <c r="D1734" s="1" t="s">
        <v>181</v>
      </c>
      <c r="E1734" s="1" t="s">
        <v>182</v>
      </c>
      <c r="F1734" s="1"/>
      <c r="G1734" s="1"/>
      <c r="H1734" s="1"/>
      <c r="I1734" s="1"/>
      <c r="J1734" s="1" t="n">
        <v>1718.3</v>
      </c>
      <c r="K1734" s="1" t="n">
        <v>1723.7</v>
      </c>
      <c r="L1734" s="33"/>
      <c r="M1734" s="1"/>
      <c r="N1734" s="1"/>
      <c r="O1734" s="1"/>
      <c r="P1734" s="1"/>
      <c r="Q1734" s="1"/>
      <c r="R1734" s="1"/>
      <c r="S1734" s="1"/>
      <c r="T1734" s="1"/>
      <c r="U1734" s="1"/>
      <c r="V1734" s="1" t="n">
        <v>1718.3</v>
      </c>
      <c r="W1734" s="1" t="n">
        <v>1723.7</v>
      </c>
    </row>
    <row r="1735" customFormat="false" ht="15" hidden="false" customHeight="false" outlineLevel="0" collapsed="false">
      <c r="A1735" s="1" t="n">
        <v>1734</v>
      </c>
      <c r="B1735" s="31" t="s">
        <v>2077</v>
      </c>
      <c r="C1735" s="1" t="s">
        <v>30</v>
      </c>
      <c r="D1735" s="1" t="s">
        <v>176</v>
      </c>
      <c r="E1735" s="1" t="s">
        <v>166</v>
      </c>
      <c r="F1735" s="1"/>
      <c r="G1735" s="1"/>
      <c r="H1735" s="1"/>
      <c r="I1735" s="1"/>
      <c r="J1735" s="1" t="n">
        <v>1594</v>
      </c>
      <c r="K1735" s="1" t="n">
        <v>1508.7</v>
      </c>
      <c r="L1735" s="33"/>
      <c r="M1735" s="1"/>
      <c r="N1735" s="1"/>
      <c r="O1735" s="1"/>
      <c r="P1735" s="1"/>
      <c r="Q1735" s="1"/>
      <c r="R1735" s="1"/>
      <c r="S1735" s="1"/>
      <c r="T1735" s="1"/>
      <c r="U1735" s="1"/>
      <c r="V1735" s="1" t="n">
        <v>1594</v>
      </c>
      <c r="W1735" s="1" t="n">
        <v>1508.7</v>
      </c>
    </row>
    <row r="1736" customFormat="false" ht="15" hidden="false" customHeight="false" outlineLevel="0" collapsed="false">
      <c r="A1736" s="1" t="n">
        <v>1735</v>
      </c>
      <c r="B1736" s="31" t="s">
        <v>2077</v>
      </c>
      <c r="C1736" s="1" t="s">
        <v>30</v>
      </c>
      <c r="D1736" s="1" t="s">
        <v>118</v>
      </c>
      <c r="E1736" s="1" t="s">
        <v>124</v>
      </c>
      <c r="F1736" s="1"/>
      <c r="G1736" s="1"/>
      <c r="H1736" s="1"/>
      <c r="I1736" s="1"/>
      <c r="J1736" s="1" t="n">
        <v>1559.9</v>
      </c>
      <c r="K1736" s="1" t="n">
        <v>1555.1</v>
      </c>
      <c r="L1736" s="33"/>
      <c r="M1736" s="1"/>
      <c r="N1736" s="1"/>
      <c r="O1736" s="1"/>
      <c r="P1736" s="1"/>
      <c r="Q1736" s="1"/>
      <c r="R1736" s="1"/>
      <c r="S1736" s="1"/>
      <c r="T1736" s="1"/>
      <c r="U1736" s="1"/>
      <c r="V1736" s="1" t="n">
        <v>1559.9</v>
      </c>
      <c r="W1736" s="1" t="n">
        <v>1555.1</v>
      </c>
    </row>
    <row r="1737" customFormat="false" ht="15" hidden="false" customHeight="false" outlineLevel="0" collapsed="false">
      <c r="A1737" s="1" t="n">
        <v>1736</v>
      </c>
      <c r="B1737" s="31" t="s">
        <v>2077</v>
      </c>
      <c r="C1737" s="1" t="s">
        <v>30</v>
      </c>
      <c r="D1737" s="1" t="s">
        <v>173</v>
      </c>
      <c r="E1737" s="1" t="s">
        <v>200</v>
      </c>
      <c r="F1737" s="1"/>
      <c r="G1737" s="1"/>
      <c r="H1737" s="1"/>
      <c r="I1737" s="1"/>
      <c r="J1737" s="1" t="n">
        <v>1515.9</v>
      </c>
      <c r="K1737" s="1" t="n">
        <v>1421.9</v>
      </c>
      <c r="L1737" s="33"/>
      <c r="M1737" s="1"/>
      <c r="N1737" s="1"/>
      <c r="O1737" s="1"/>
      <c r="P1737" s="1"/>
      <c r="Q1737" s="1"/>
      <c r="R1737" s="1"/>
      <c r="S1737" s="1"/>
      <c r="T1737" s="1"/>
      <c r="U1737" s="1"/>
      <c r="V1737" s="1" t="n">
        <v>1515.9</v>
      </c>
      <c r="W1737" s="1" t="n">
        <v>1421.9</v>
      </c>
    </row>
    <row r="1738" customFormat="false" ht="15" hidden="false" customHeight="false" outlineLevel="0" collapsed="false">
      <c r="A1738" s="1" t="n">
        <v>1737</v>
      </c>
      <c r="B1738" s="31" t="s">
        <v>2077</v>
      </c>
      <c r="C1738" s="1" t="s">
        <v>30</v>
      </c>
      <c r="D1738" s="1" t="s">
        <v>151</v>
      </c>
      <c r="E1738" s="1" t="s">
        <v>16</v>
      </c>
      <c r="F1738" s="1"/>
      <c r="G1738" s="1"/>
      <c r="H1738" s="1"/>
      <c r="I1738" s="1"/>
      <c r="J1738" s="1" t="n">
        <v>1569.6</v>
      </c>
      <c r="K1738" s="1" t="n">
        <v>1837.9</v>
      </c>
      <c r="L1738" s="33"/>
      <c r="M1738" s="1"/>
      <c r="N1738" s="1"/>
      <c r="O1738" s="1"/>
      <c r="P1738" s="1"/>
      <c r="Q1738" s="1"/>
      <c r="R1738" s="1"/>
      <c r="S1738" s="1"/>
      <c r="T1738" s="1"/>
      <c r="U1738" s="1"/>
      <c r="V1738" s="1" t="n">
        <v>1569.6</v>
      </c>
      <c r="W1738" s="1" t="n">
        <v>1837.9</v>
      </c>
    </row>
    <row r="1739" customFormat="false" ht="15" hidden="false" customHeight="false" outlineLevel="0" collapsed="false">
      <c r="A1739" s="1" t="n">
        <v>1738</v>
      </c>
      <c r="B1739" s="31" t="s">
        <v>2077</v>
      </c>
      <c r="C1739" s="1" t="s">
        <v>30</v>
      </c>
      <c r="D1739" s="1" t="s">
        <v>117</v>
      </c>
      <c r="E1739" s="1" t="s">
        <v>208</v>
      </c>
      <c r="F1739" s="1"/>
      <c r="G1739" s="1"/>
      <c r="H1739" s="1"/>
      <c r="I1739" s="1"/>
      <c r="J1739" s="1" t="n">
        <v>1475.5</v>
      </c>
      <c r="K1739" s="1" t="n">
        <v>1474.1</v>
      </c>
      <c r="L1739" s="33"/>
      <c r="M1739" s="1"/>
      <c r="N1739" s="1"/>
      <c r="O1739" s="1"/>
      <c r="P1739" s="1"/>
      <c r="Q1739" s="1"/>
      <c r="R1739" s="1"/>
      <c r="S1739" s="1"/>
      <c r="T1739" s="1"/>
      <c r="U1739" s="1"/>
      <c r="V1739" s="1" t="n">
        <v>1475.5</v>
      </c>
      <c r="W1739" s="1" t="n">
        <v>1474.1</v>
      </c>
    </row>
    <row r="1740" customFormat="false" ht="15" hidden="false" customHeight="false" outlineLevel="0" collapsed="false">
      <c r="A1740" s="1" t="n">
        <v>1739</v>
      </c>
      <c r="B1740" s="31" t="s">
        <v>2077</v>
      </c>
      <c r="C1740" s="1" t="s">
        <v>30</v>
      </c>
      <c r="D1740" s="1" t="s">
        <v>18</v>
      </c>
      <c r="E1740" s="1" t="s">
        <v>114</v>
      </c>
      <c r="F1740" s="1"/>
      <c r="G1740" s="1"/>
      <c r="H1740" s="1"/>
      <c r="I1740" s="1"/>
      <c r="J1740" s="1" t="n">
        <v>1781.5</v>
      </c>
      <c r="K1740" s="1" t="n">
        <v>1656.7</v>
      </c>
      <c r="L1740" s="33"/>
      <c r="M1740" s="1"/>
      <c r="N1740" s="1"/>
      <c r="O1740" s="1"/>
      <c r="P1740" s="1"/>
      <c r="Q1740" s="1"/>
      <c r="R1740" s="1"/>
      <c r="S1740" s="1"/>
      <c r="T1740" s="1"/>
      <c r="U1740" s="1"/>
      <c r="V1740" s="1" t="n">
        <v>1781.5</v>
      </c>
      <c r="W1740" s="1" t="n">
        <v>1656.7</v>
      </c>
    </row>
    <row r="1741" customFormat="false" ht="15" hidden="false" customHeight="false" outlineLevel="0" collapsed="false">
      <c r="A1741" s="1" t="n">
        <v>1740</v>
      </c>
      <c r="B1741" s="31" t="s">
        <v>2077</v>
      </c>
      <c r="C1741" s="1" t="s">
        <v>30</v>
      </c>
      <c r="D1741" s="1" t="s">
        <v>115</v>
      </c>
      <c r="E1741" s="1" t="s">
        <v>141</v>
      </c>
      <c r="F1741" s="1"/>
      <c r="G1741" s="1"/>
      <c r="H1741" s="1"/>
      <c r="I1741" s="1"/>
      <c r="J1741" s="1" t="n">
        <v>1550.5</v>
      </c>
      <c r="K1741" s="1" t="n">
        <v>1599.7</v>
      </c>
      <c r="L1741" s="33"/>
      <c r="M1741" s="1"/>
      <c r="N1741" s="1"/>
      <c r="O1741" s="1"/>
      <c r="P1741" s="1"/>
      <c r="Q1741" s="1"/>
      <c r="R1741" s="1"/>
      <c r="S1741" s="1"/>
      <c r="T1741" s="1"/>
      <c r="U1741" s="1"/>
      <c r="V1741" s="1" t="n">
        <v>1550.5</v>
      </c>
      <c r="W1741" s="1" t="n">
        <v>1599.7</v>
      </c>
    </row>
    <row r="1742" customFormat="false" ht="15" hidden="false" customHeight="false" outlineLevel="0" collapsed="false">
      <c r="A1742" s="1" t="n">
        <v>1741</v>
      </c>
      <c r="B1742" s="31" t="s">
        <v>2077</v>
      </c>
      <c r="C1742" s="1" t="s">
        <v>30</v>
      </c>
      <c r="D1742" s="1" t="s">
        <v>116</v>
      </c>
      <c r="E1742" s="1" t="s">
        <v>203</v>
      </c>
      <c r="F1742" s="1"/>
      <c r="G1742" s="1"/>
      <c r="H1742" s="1"/>
      <c r="I1742" s="1"/>
      <c r="J1742" s="1" t="n">
        <v>1642.8</v>
      </c>
      <c r="K1742" s="1" t="n">
        <v>1451.4</v>
      </c>
      <c r="L1742" s="33"/>
      <c r="M1742" s="1"/>
      <c r="N1742" s="1"/>
      <c r="O1742" s="1"/>
      <c r="P1742" s="1"/>
      <c r="Q1742" s="1"/>
      <c r="R1742" s="1"/>
      <c r="S1742" s="1"/>
      <c r="T1742" s="1"/>
      <c r="U1742" s="1"/>
      <c r="V1742" s="1" t="n">
        <v>1642.8</v>
      </c>
      <c r="W1742" s="1" t="n">
        <v>1451.4</v>
      </c>
    </row>
    <row r="1743" customFormat="false" ht="15" hidden="false" customHeight="false" outlineLevel="0" collapsed="false">
      <c r="A1743" s="1" t="n">
        <v>1742</v>
      </c>
      <c r="B1743" s="31" t="s">
        <v>2077</v>
      </c>
      <c r="C1743" s="1" t="s">
        <v>31</v>
      </c>
      <c r="D1743" s="1" t="s">
        <v>145</v>
      </c>
      <c r="E1743" s="1" t="s">
        <v>168</v>
      </c>
      <c r="F1743" s="1"/>
      <c r="G1743" s="1"/>
      <c r="H1743" s="1"/>
      <c r="I1743" s="1"/>
      <c r="J1743" s="1" t="n">
        <v>1691.6</v>
      </c>
      <c r="K1743" s="1" t="n">
        <v>1534.8</v>
      </c>
      <c r="L1743" s="33"/>
      <c r="M1743" s="1"/>
      <c r="N1743" s="1"/>
      <c r="O1743" s="1"/>
      <c r="P1743" s="1"/>
      <c r="Q1743" s="1"/>
      <c r="R1743" s="1"/>
      <c r="S1743" s="1"/>
      <c r="T1743" s="1"/>
      <c r="U1743" s="1"/>
      <c r="V1743" s="1" t="n">
        <v>1691.6</v>
      </c>
      <c r="W1743" s="1" t="n">
        <v>1534.8</v>
      </c>
    </row>
    <row r="1744" customFormat="false" ht="15" hidden="false" customHeight="false" outlineLevel="0" collapsed="false">
      <c r="A1744" s="1" t="n">
        <v>1743</v>
      </c>
      <c r="B1744" s="31" t="s">
        <v>2077</v>
      </c>
      <c r="C1744" s="1" t="s">
        <v>31</v>
      </c>
      <c r="D1744" s="1" t="s">
        <v>139</v>
      </c>
      <c r="E1744" s="1" t="s">
        <v>209</v>
      </c>
      <c r="F1744" s="1"/>
      <c r="G1744" s="1"/>
      <c r="H1744" s="1"/>
      <c r="I1744" s="1"/>
      <c r="J1744" s="1" t="n">
        <v>1514.3</v>
      </c>
      <c r="K1744" s="1" t="n">
        <v>1462.6</v>
      </c>
      <c r="L1744" s="33"/>
      <c r="M1744" s="1"/>
      <c r="N1744" s="1"/>
      <c r="O1744" s="1"/>
      <c r="P1744" s="1"/>
      <c r="Q1744" s="1"/>
      <c r="R1744" s="1"/>
      <c r="S1744" s="1"/>
      <c r="T1744" s="1"/>
      <c r="U1744" s="1"/>
      <c r="V1744" s="1" t="n">
        <v>1514.3</v>
      </c>
      <c r="W1744" s="1" t="n">
        <v>1462.6</v>
      </c>
    </row>
    <row r="1745" customFormat="false" ht="15" hidden="false" customHeight="false" outlineLevel="0" collapsed="false">
      <c r="A1745" s="1" t="n">
        <v>1744</v>
      </c>
      <c r="B1745" s="31" t="s">
        <v>2077</v>
      </c>
      <c r="C1745" s="1" t="s">
        <v>31</v>
      </c>
      <c r="D1745" s="1" t="s">
        <v>22</v>
      </c>
      <c r="E1745" s="1" t="s">
        <v>165</v>
      </c>
      <c r="F1745" s="1"/>
      <c r="G1745" s="1"/>
      <c r="H1745" s="1"/>
      <c r="I1745" s="1"/>
      <c r="J1745" s="1" t="n">
        <v>1733.4</v>
      </c>
      <c r="K1745" s="1" t="n">
        <v>1515.1</v>
      </c>
      <c r="L1745" s="33"/>
      <c r="M1745" s="1"/>
      <c r="N1745" s="1"/>
      <c r="O1745" s="1"/>
      <c r="P1745" s="1"/>
      <c r="Q1745" s="1"/>
      <c r="R1745" s="1"/>
      <c r="S1745" s="1"/>
      <c r="T1745" s="1"/>
      <c r="U1745" s="1"/>
      <c r="V1745" s="1" t="n">
        <v>1733.4</v>
      </c>
      <c r="W1745" s="1" t="n">
        <v>1515.1</v>
      </c>
    </row>
    <row r="1746" customFormat="false" ht="15" hidden="false" customHeight="false" outlineLevel="0" collapsed="false">
      <c r="A1746" s="1" t="n">
        <v>1745</v>
      </c>
      <c r="B1746" s="31" t="s">
        <v>2077</v>
      </c>
      <c r="C1746" s="1" t="s">
        <v>31</v>
      </c>
      <c r="D1746" s="1" t="s">
        <v>146</v>
      </c>
      <c r="E1746" s="1" t="s">
        <v>177</v>
      </c>
      <c r="F1746" s="1"/>
      <c r="G1746" s="1"/>
      <c r="H1746" s="1"/>
      <c r="I1746" s="1"/>
      <c r="J1746" s="1" t="n">
        <v>1548.6</v>
      </c>
      <c r="K1746" s="1" t="n">
        <v>1695</v>
      </c>
      <c r="L1746" s="33"/>
      <c r="M1746" s="1"/>
      <c r="N1746" s="1"/>
      <c r="O1746" s="1"/>
      <c r="P1746" s="1"/>
      <c r="Q1746" s="1"/>
      <c r="R1746" s="1"/>
      <c r="S1746" s="1"/>
      <c r="T1746" s="1"/>
      <c r="U1746" s="1"/>
      <c r="V1746" s="1" t="n">
        <v>1548.6</v>
      </c>
      <c r="W1746" s="1" t="n">
        <v>1695</v>
      </c>
    </row>
    <row r="1747" customFormat="false" ht="15" hidden="false" customHeight="false" outlineLevel="0" collapsed="false">
      <c r="A1747" s="1" t="n">
        <v>1746</v>
      </c>
      <c r="B1747" s="31" t="s">
        <v>2077</v>
      </c>
      <c r="C1747" s="1" t="s">
        <v>31</v>
      </c>
      <c r="D1747" s="1" t="s">
        <v>169</v>
      </c>
      <c r="E1747" s="1" t="s">
        <v>213</v>
      </c>
      <c r="F1747" s="1"/>
      <c r="G1747" s="1"/>
      <c r="H1747" s="1"/>
      <c r="I1747" s="1"/>
      <c r="J1747" s="1" t="n">
        <v>1625.4</v>
      </c>
      <c r="K1747" s="1" t="n">
        <v>1404</v>
      </c>
      <c r="L1747" s="33"/>
      <c r="M1747" s="1"/>
      <c r="N1747" s="1"/>
      <c r="O1747" s="1"/>
      <c r="P1747" s="1"/>
      <c r="Q1747" s="1"/>
      <c r="R1747" s="1"/>
      <c r="S1747" s="1"/>
      <c r="T1747" s="1"/>
      <c r="U1747" s="1"/>
      <c r="V1747" s="1" t="n">
        <v>1625.4</v>
      </c>
      <c r="W1747" s="1" t="n">
        <v>1404</v>
      </c>
    </row>
    <row r="1748" customFormat="false" ht="15" hidden="false" customHeight="false" outlineLevel="0" collapsed="false">
      <c r="A1748" s="1" t="n">
        <v>1747</v>
      </c>
      <c r="B1748" s="31" t="s">
        <v>2077</v>
      </c>
      <c r="C1748" s="1" t="s">
        <v>31</v>
      </c>
      <c r="D1748" s="1" t="s">
        <v>163</v>
      </c>
      <c r="E1748" s="1" t="s">
        <v>20</v>
      </c>
      <c r="F1748" s="1"/>
      <c r="G1748" s="1"/>
      <c r="H1748" s="1"/>
      <c r="I1748" s="1"/>
      <c r="J1748" s="1" t="n">
        <v>1477.1</v>
      </c>
      <c r="K1748" s="1" t="n">
        <v>1733.7</v>
      </c>
      <c r="L1748" s="33"/>
      <c r="M1748" s="1"/>
      <c r="N1748" s="1"/>
      <c r="O1748" s="1"/>
      <c r="P1748" s="1"/>
      <c r="Q1748" s="1"/>
      <c r="R1748" s="1"/>
      <c r="S1748" s="1"/>
      <c r="T1748" s="1"/>
      <c r="U1748" s="1"/>
      <c r="V1748" s="1" t="n">
        <v>1477.1</v>
      </c>
      <c r="W1748" s="1" t="n">
        <v>1733.7</v>
      </c>
    </row>
    <row r="1749" customFormat="false" ht="15" hidden="false" customHeight="false" outlineLevel="0" collapsed="false">
      <c r="A1749" s="1" t="n">
        <v>1748</v>
      </c>
      <c r="B1749" s="31" t="s">
        <v>2077</v>
      </c>
      <c r="C1749" s="1" t="s">
        <v>31</v>
      </c>
      <c r="D1749" s="1" t="s">
        <v>140</v>
      </c>
      <c r="E1749" s="1" t="s">
        <v>24</v>
      </c>
      <c r="F1749" s="1"/>
      <c r="G1749" s="1"/>
      <c r="H1749" s="1"/>
      <c r="I1749" s="1"/>
      <c r="J1749" s="1" t="n">
        <v>1598.2</v>
      </c>
      <c r="K1749" s="1" t="n">
        <v>1719.1</v>
      </c>
      <c r="L1749" s="33"/>
      <c r="M1749" s="1"/>
      <c r="N1749" s="1"/>
      <c r="O1749" s="1"/>
      <c r="P1749" s="1"/>
      <c r="Q1749" s="1"/>
      <c r="R1749" s="1"/>
      <c r="S1749" s="1"/>
      <c r="T1749" s="1"/>
      <c r="U1749" s="1"/>
      <c r="V1749" s="1" t="n">
        <v>1598.2</v>
      </c>
      <c r="W1749" s="1" t="n">
        <v>1719.1</v>
      </c>
    </row>
    <row r="1750" customFormat="false" ht="15" hidden="false" customHeight="false" outlineLevel="0" collapsed="false">
      <c r="A1750" s="1" t="n">
        <v>1749</v>
      </c>
      <c r="B1750" s="31" t="s">
        <v>2077</v>
      </c>
      <c r="C1750" s="1" t="s">
        <v>31</v>
      </c>
      <c r="D1750" s="1" t="s">
        <v>210</v>
      </c>
      <c r="E1750" s="1" t="s">
        <v>178</v>
      </c>
      <c r="F1750" s="1"/>
      <c r="G1750" s="1"/>
      <c r="H1750" s="1"/>
      <c r="I1750" s="1"/>
      <c r="J1750" s="1" t="n">
        <v>1452.9</v>
      </c>
      <c r="K1750" s="1" t="n">
        <v>1630.5</v>
      </c>
      <c r="L1750" s="33"/>
      <c r="M1750" s="1"/>
      <c r="N1750" s="1"/>
      <c r="O1750" s="1"/>
      <c r="P1750" s="1"/>
      <c r="Q1750" s="1"/>
      <c r="R1750" s="1"/>
      <c r="S1750" s="1"/>
      <c r="T1750" s="1"/>
      <c r="U1750" s="1"/>
      <c r="V1750" s="1" t="n">
        <v>1452.9</v>
      </c>
      <c r="W1750" s="1" t="n">
        <v>1630.5</v>
      </c>
    </row>
    <row r="1751" customFormat="false" ht="15" hidden="false" customHeight="false" outlineLevel="0" collapsed="false">
      <c r="A1751" s="1" t="n">
        <v>1750</v>
      </c>
      <c r="B1751" s="31" t="s">
        <v>2077</v>
      </c>
      <c r="C1751" s="1" t="s">
        <v>31</v>
      </c>
      <c r="D1751" s="1" t="s">
        <v>174</v>
      </c>
      <c r="E1751" s="1" t="s">
        <v>136</v>
      </c>
      <c r="F1751" s="1"/>
      <c r="G1751" s="1"/>
      <c r="H1751" s="1"/>
      <c r="I1751" s="1"/>
      <c r="J1751" s="1" t="n">
        <v>1501.9</v>
      </c>
      <c r="K1751" s="1" t="n">
        <v>1522.3</v>
      </c>
      <c r="L1751" s="33"/>
      <c r="M1751" s="1"/>
      <c r="N1751" s="1"/>
      <c r="O1751" s="1"/>
      <c r="P1751" s="1"/>
      <c r="Q1751" s="1"/>
      <c r="R1751" s="1"/>
      <c r="S1751" s="1"/>
      <c r="T1751" s="1"/>
      <c r="U1751" s="1"/>
      <c r="V1751" s="1" t="n">
        <v>1501.9</v>
      </c>
      <c r="W1751" s="1" t="n">
        <v>1522.3</v>
      </c>
    </row>
    <row r="1752" customFormat="false" ht="15" hidden="false" customHeight="false" outlineLevel="0" collapsed="false">
      <c r="A1752" s="1" t="n">
        <v>1751</v>
      </c>
      <c r="B1752" s="31" t="s">
        <v>2077</v>
      </c>
      <c r="C1752" s="1" t="s">
        <v>31</v>
      </c>
      <c r="D1752" s="1" t="s">
        <v>164</v>
      </c>
      <c r="E1752" s="1" t="s">
        <v>19</v>
      </c>
      <c r="F1752" s="1"/>
      <c r="G1752" s="1"/>
      <c r="H1752" s="1"/>
      <c r="I1752" s="1"/>
      <c r="J1752" s="1" t="n">
        <v>1618.5</v>
      </c>
      <c r="K1752" s="1" t="n">
        <v>1733.9</v>
      </c>
      <c r="L1752" s="33"/>
      <c r="M1752" s="1"/>
      <c r="N1752" s="1"/>
      <c r="O1752" s="1"/>
      <c r="P1752" s="1"/>
      <c r="Q1752" s="1"/>
      <c r="R1752" s="1"/>
      <c r="S1752" s="1"/>
      <c r="T1752" s="1"/>
      <c r="U1752" s="1"/>
      <c r="V1752" s="1" t="n">
        <v>1618.5</v>
      </c>
      <c r="W1752" s="1" t="n">
        <v>1733.9</v>
      </c>
    </row>
    <row r="1753" customFormat="false" ht="15" hidden="false" customHeight="false" outlineLevel="0" collapsed="false">
      <c r="A1753" s="1" t="n">
        <v>1752</v>
      </c>
      <c r="B1753" s="31" t="s">
        <v>2077</v>
      </c>
      <c r="C1753" s="1" t="s">
        <v>30</v>
      </c>
      <c r="D1753" s="1" t="s">
        <v>119</v>
      </c>
      <c r="E1753" s="1" t="s">
        <v>167</v>
      </c>
      <c r="F1753" s="1"/>
      <c r="G1753" s="1"/>
      <c r="H1753" s="1"/>
      <c r="I1753" s="1"/>
      <c r="J1753" s="1" t="n">
        <v>1552.4</v>
      </c>
      <c r="K1753" s="1" t="n">
        <v>1556.6</v>
      </c>
      <c r="L1753" s="33"/>
      <c r="M1753" s="1"/>
      <c r="N1753" s="1"/>
      <c r="O1753" s="1"/>
      <c r="P1753" s="1"/>
      <c r="Q1753" s="1"/>
      <c r="R1753" s="1"/>
      <c r="S1753" s="1"/>
      <c r="T1753" s="1"/>
      <c r="U1753" s="1"/>
      <c r="V1753" s="1" t="n">
        <v>1552.4</v>
      </c>
      <c r="W1753" s="1" t="n">
        <v>1556.6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3" min="2" style="0" width="15"/>
    <col collapsed="false" customWidth="true" hidden="false" outlineLevel="0" max="4" min="4" style="0" width="12"/>
    <col collapsed="false" customWidth="true" hidden="false" outlineLevel="0" max="5" min="5" style="0" width="18"/>
  </cols>
  <sheetData>
    <row r="1" customFormat="false" ht="24.75" hidden="false" customHeight="true" outlineLevel="0" collapsed="false">
      <c r="A1" s="36" t="s">
        <v>2078</v>
      </c>
      <c r="B1" s="36"/>
      <c r="C1" s="36"/>
      <c r="D1" s="36"/>
      <c r="E1" s="36"/>
    </row>
    <row r="2" customFormat="false" ht="15" hidden="false" customHeight="false" outlineLevel="0" collapsed="false">
      <c r="A2" s="37" t="s">
        <v>2079</v>
      </c>
      <c r="B2" s="37"/>
      <c r="C2" s="37"/>
      <c r="D2" s="37"/>
      <c r="E2" s="37"/>
    </row>
    <row r="3" customFormat="false" ht="15" hidden="false" customHeight="false" outlineLevel="0" collapsed="false">
      <c r="A3" s="1"/>
      <c r="B3" s="1"/>
      <c r="C3" s="1"/>
      <c r="D3" s="1"/>
      <c r="E3" s="1"/>
    </row>
    <row r="4" customFormat="false" ht="15" hidden="false" customHeight="false" outlineLevel="0" collapsed="false">
      <c r="A4" s="17" t="s">
        <v>13</v>
      </c>
      <c r="B4" s="17" t="s">
        <v>1625</v>
      </c>
      <c r="C4" s="17" t="s">
        <v>2080</v>
      </c>
      <c r="D4" s="17" t="s">
        <v>2081</v>
      </c>
      <c r="E4" s="17" t="s">
        <v>1626</v>
      </c>
    </row>
    <row r="5" customFormat="false" ht="15" hidden="false" customHeight="false" outlineLevel="0" collapsed="false">
      <c r="A5" s="1" t="s">
        <v>15</v>
      </c>
      <c r="B5" s="38" t="n">
        <f aca="false">IFERROR(IF(COUNTIF('🧮 Elo Engine 2025-26'!$D:$D,A5)&gt;0,INDEX('🧮 Elo Engine 2025-26'!$V:$V,MAX(IF('🧮 Elo Engine 2025-26'!$D:$D=A5,ROW('🧮 Elo Engine 2025-26'!$D:$D)))),IF(COUNTIF('🧮 Elo Engine 2025-26'!$E:$E,A5)&gt;0,INDEX('🧮 Elo Engine 2025-26'!$W:$W,MAX(IF('🧮 Elo Engine 2025-26'!$E:$E=A5,ROW('🧮 Elo Engine 2025-26'!$E:$E)))),1802)),1802)</f>
        <v>1706.9</v>
      </c>
      <c r="C5" s="1" t="n">
        <v>1802</v>
      </c>
      <c r="D5" s="39" t="n">
        <f aca="false">B5-C5</f>
        <v>-95.0999999999999</v>
      </c>
      <c r="E5" s="1" t="n">
        <f aca="false">COUNTIFS('🧮 Elo Engine 2025-26'!$D:$D,A5,'🧮 Elo Engine 2025-26'!$F:$F,"&lt;&gt;")+COUNTIFS('🧮 Elo Engine 2025-26'!$E:$E,A5,'🧮 Elo Engine 2025-26'!$G:$G,"&lt;&gt;")</f>
        <v>6</v>
      </c>
    </row>
    <row r="6" customFormat="false" ht="15" hidden="false" customHeight="false" outlineLevel="0" collapsed="false">
      <c r="A6" s="1" t="s">
        <v>16</v>
      </c>
      <c r="B6" s="38" t="n">
        <f aca="false">IFERROR(IF(COUNTIF('🧮 Elo Engine 2025-26'!$D:$D,A6)&gt;0,INDEX('🧮 Elo Engine 2025-26'!$V:$V,MAX(IF('🧮 Elo Engine 2025-26'!$D:$D=A6,ROW('🧮 Elo Engine 2025-26'!$D:$D)))),IF(COUNTIF('🧮 Elo Engine 2025-26'!$E:$E,A6)&gt;0,INDEX('🧮 Elo Engine 2025-26'!$W:$W,MAX(IF('🧮 Elo Engine 2025-26'!$E:$E=A6,ROW('🧮 Elo Engine 2025-26'!$E:$E)))),1795)),1795)</f>
        <v>1670.1</v>
      </c>
      <c r="C6" s="1" t="n">
        <v>1795</v>
      </c>
      <c r="D6" s="39" t="n">
        <f aca="false">B6-C6</f>
        <v>-124.9</v>
      </c>
      <c r="E6" s="1" t="n">
        <f aca="false">COUNTIFS('🧮 Elo Engine 2025-26'!$D:$D,A6,'🧮 Elo Engine 2025-26'!$F:$F,"&lt;&gt;")+COUNTIFS('🧮 Elo Engine 2025-26'!$E:$E,A6,'🧮 Elo Engine 2025-26'!$G:$G,"&lt;&gt;")</f>
        <v>7</v>
      </c>
    </row>
    <row r="7" customFormat="false" ht="15" hidden="false" customHeight="false" outlineLevel="0" collapsed="false">
      <c r="A7" s="1" t="s">
        <v>17</v>
      </c>
      <c r="B7" s="38" t="n">
        <f aca="false">IFERROR(IF(COUNTIF('🧮 Elo Engine 2025-26'!$D:$D,A7)&gt;0,INDEX('🧮 Elo Engine 2025-26'!$V:$V,MAX(IF('🧮 Elo Engine 2025-26'!$D:$D=A7,ROW('🧮 Elo Engine 2025-26'!$D:$D)))),IF(COUNTIF('🧮 Elo Engine 2025-26'!$E:$E,A7)&gt;0,INDEX('🧮 Elo Engine 2025-26'!$W:$W,MAX(IF('🧮 Elo Engine 2025-26'!$E:$E=A7,ROW('🧮 Elo Engine 2025-26'!$E:$E)))),1784.7)),1784.7)</f>
        <v>1650.9</v>
      </c>
      <c r="C7" s="1" t="n">
        <v>1784.7</v>
      </c>
      <c r="D7" s="39" t="n">
        <f aca="false">B7-C7</f>
        <v>-133.8</v>
      </c>
      <c r="E7" s="1" t="n">
        <f aca="false">COUNTIFS('🧮 Elo Engine 2025-26'!$D:$D,A7,'🧮 Elo Engine 2025-26'!$F:$F,"&lt;&gt;")+COUNTIFS('🧮 Elo Engine 2025-26'!$E:$E,A7,'🧮 Elo Engine 2025-26'!$G:$G,"&lt;&gt;")</f>
        <v>6</v>
      </c>
    </row>
    <row r="8" customFormat="false" ht="15" hidden="false" customHeight="false" outlineLevel="0" collapsed="false">
      <c r="A8" s="1" t="s">
        <v>18</v>
      </c>
      <c r="B8" s="38" t="n">
        <f aca="false">IFERROR(IF(COUNTIF('🧮 Elo Engine 2025-26'!$D:$D,A8)&gt;0,INDEX('🧮 Elo Engine 2025-26'!$V:$V,MAX(IF('🧮 Elo Engine 2025-26'!$D:$D=A8,ROW('🧮 Elo Engine 2025-26'!$D:$D)))),IF(COUNTIF('🧮 Elo Engine 2025-26'!$E:$E,A8)&gt;0,INDEX('🧮 Elo Engine 2025-26'!$W:$W,MAX(IF('🧮 Elo Engine 2025-26'!$E:$E=A8,ROW('🧮 Elo Engine 2025-26'!$E:$E)))),1735.8)),1735.8)</f>
        <v>1520.7</v>
      </c>
      <c r="C8" s="1" t="n">
        <v>1735.8</v>
      </c>
      <c r="D8" s="39" t="n">
        <f aca="false">B8-C8</f>
        <v>-215.1</v>
      </c>
      <c r="E8" s="1" t="n">
        <f aca="false">COUNTIFS('🧮 Elo Engine 2025-26'!$D:$D,A8,'🧮 Elo Engine 2025-26'!$F:$F,"&lt;&gt;")+COUNTIFS('🧮 Elo Engine 2025-26'!$E:$E,A8,'🧮 Elo Engine 2025-26'!$G:$G,"&lt;&gt;")</f>
        <v>8</v>
      </c>
    </row>
    <row r="9" customFormat="false" ht="15" hidden="false" customHeight="false" outlineLevel="0" collapsed="false">
      <c r="A9" s="1" t="s">
        <v>130</v>
      </c>
      <c r="B9" s="38" t="n">
        <f aca="false">IFERROR(IF(COUNTIF('🧮 Elo Engine 2025-26'!$D:$D,A9)&gt;0,INDEX('🧮 Elo Engine 2025-26'!$V:$V,MAX(IF('🧮 Elo Engine 2025-26'!$D:$D=A9,ROW('🧮 Elo Engine 2025-26'!$D:$D)))),IF(COUNTIF('🧮 Elo Engine 2025-26'!$E:$E,A9)&gt;0,INDEX('🧮 Elo Engine 2025-26'!$W:$W,MAX(IF('🧮 Elo Engine 2025-26'!$E:$E=A9,ROW('🧮 Elo Engine 2025-26'!$E:$E)))),1693.3)),1693.3)</f>
        <v>1442.1</v>
      </c>
      <c r="C9" s="1" t="n">
        <v>1693.3</v>
      </c>
      <c r="D9" s="39" t="n">
        <f aca="false">B9-C9</f>
        <v>-251.2</v>
      </c>
      <c r="E9" s="1" t="n">
        <f aca="false">COUNTIFS('🧮 Elo Engine 2025-26'!$D:$D,A9,'🧮 Elo Engine 2025-26'!$F:$F,"&lt;&gt;")+COUNTIFS('🧮 Elo Engine 2025-26'!$E:$E,A9,'🧮 Elo Engine 2025-26'!$G:$G,"&lt;&gt;")</f>
        <v>7</v>
      </c>
    </row>
    <row r="10" customFormat="false" ht="15" hidden="false" customHeight="false" outlineLevel="0" collapsed="false">
      <c r="A10" s="1" t="s">
        <v>19</v>
      </c>
      <c r="B10" s="38" t="n">
        <f aca="false">IFERROR(IF(COUNTIF('🧮 Elo Engine 2025-26'!$D:$D,A10)&gt;0,INDEX('🧮 Elo Engine 2025-26'!$V:$V,MAX(IF('🧮 Elo Engine 2025-26'!$D:$D=A10,ROW('🧮 Elo Engine 2025-26'!$D:$D)))),IF(COUNTIF('🧮 Elo Engine 2025-26'!$E:$E,A10)&gt;0,INDEX('🧮 Elo Engine 2025-26'!$W:$W,MAX(IF('🧮 Elo Engine 2025-26'!$E:$E=A10,ROW('🧮 Elo Engine 2025-26'!$E:$E)))),1732.4)),1732.4)</f>
        <v>1603.3</v>
      </c>
      <c r="C10" s="1" t="n">
        <v>1732.4</v>
      </c>
      <c r="D10" s="39" t="n">
        <f aca="false">B10-C10</f>
        <v>-129.1</v>
      </c>
      <c r="E10" s="1" t="n">
        <f aca="false">COUNTIFS('🧮 Elo Engine 2025-26'!$D:$D,A10,'🧮 Elo Engine 2025-26'!$F:$F,"&lt;&gt;")+COUNTIFS('🧮 Elo Engine 2025-26'!$E:$E,A10,'🧮 Elo Engine 2025-26'!$G:$G,"&lt;&gt;")</f>
        <v>6</v>
      </c>
    </row>
    <row r="11" customFormat="false" ht="15" hidden="false" customHeight="false" outlineLevel="0" collapsed="false">
      <c r="A11" s="1" t="s">
        <v>20</v>
      </c>
      <c r="B11" s="38" t="n">
        <f aca="false">IFERROR(IF(COUNTIF('🧮 Elo Engine 2025-26'!$D:$D,A11)&gt;0,INDEX('🧮 Elo Engine 2025-26'!$V:$V,MAX(IF('🧮 Elo Engine 2025-26'!$D:$D=A11,ROW('🧮 Elo Engine 2025-26'!$D:$D)))),IF(COUNTIF('🧮 Elo Engine 2025-26'!$E:$E,A11)&gt;0,INDEX('🧮 Elo Engine 2025-26'!$W:$W,MAX(IF('🧮 Elo Engine 2025-26'!$E:$E=A11,ROW('🧮 Elo Engine 2025-26'!$E:$E)))),1724.2)),1724.2)</f>
        <v>1560.1</v>
      </c>
      <c r="C11" s="1" t="n">
        <v>1724.2</v>
      </c>
      <c r="D11" s="39" t="n">
        <f aca="false">B11-C11</f>
        <v>-164.1</v>
      </c>
      <c r="E11" s="1" t="n">
        <f aca="false">COUNTIFS('🧮 Elo Engine 2025-26'!$D:$D,A11,'🧮 Elo Engine 2025-26'!$F:$F,"&lt;&gt;")+COUNTIFS('🧮 Elo Engine 2025-26'!$E:$E,A11,'🧮 Elo Engine 2025-26'!$G:$G,"&lt;&gt;")</f>
        <v>5</v>
      </c>
    </row>
    <row r="12" customFormat="false" ht="15" hidden="false" customHeight="false" outlineLevel="0" collapsed="false">
      <c r="A12" s="1" t="s">
        <v>22</v>
      </c>
      <c r="B12" s="38" t="n">
        <f aca="false">IFERROR(IF(COUNTIF('🧮 Elo Engine 2025-26'!$D:$D,A12)&gt;0,INDEX('🧮 Elo Engine 2025-26'!$V:$V,MAX(IF('🧮 Elo Engine 2025-26'!$D:$D=A12,ROW('🧮 Elo Engine 2025-26'!$D:$D)))),IF(COUNTIF('🧮 Elo Engine 2025-26'!$E:$E,A12)&gt;0,INDEX('🧮 Elo Engine 2025-26'!$W:$W,MAX(IF('🧮 Elo Engine 2025-26'!$E:$E=A12,ROW('🧮 Elo Engine 2025-26'!$E:$E)))),1722.4)),1722.4)</f>
        <v>1656.2</v>
      </c>
      <c r="C12" s="1" t="n">
        <v>1722.4</v>
      </c>
      <c r="D12" s="39" t="n">
        <f aca="false">B12-C12</f>
        <v>-66.2000000000001</v>
      </c>
      <c r="E12" s="1" t="n">
        <f aca="false">COUNTIFS('🧮 Elo Engine 2025-26'!$D:$D,A12,'🧮 Elo Engine 2025-26'!$F:$F,"&lt;&gt;")+COUNTIFS('🧮 Elo Engine 2025-26'!$E:$E,A12,'🧮 Elo Engine 2025-26'!$G:$G,"&lt;&gt;")</f>
        <v>5</v>
      </c>
    </row>
    <row r="13" customFormat="false" ht="15" hidden="false" customHeight="false" outlineLevel="0" collapsed="false">
      <c r="A13" s="1" t="s">
        <v>195</v>
      </c>
      <c r="B13" s="38" t="n">
        <f aca="false">IFERROR(IF(COUNTIF('🧮 Elo Engine 2025-26'!$D:$D,A13)&gt;0,INDEX('🧮 Elo Engine 2025-26'!$V:$V,MAX(IF('🧮 Elo Engine 2025-26'!$D:$D=A13,ROW('🧮 Elo Engine 2025-26'!$D:$D)))),IF(COUNTIF('🧮 Elo Engine 2025-26'!$E:$E,A13)&gt;0,INDEX('🧮 Elo Engine 2025-26'!$W:$W,MAX(IF('🧮 Elo Engine 2025-26'!$E:$E=A13,ROW('🧮 Elo Engine 2025-26'!$E:$E)))),1688.8)),1688.8)</f>
        <v>1516.8</v>
      </c>
      <c r="C13" s="1" t="n">
        <v>1688.8</v>
      </c>
      <c r="D13" s="39" t="n">
        <f aca="false">B13-C13</f>
        <v>-172</v>
      </c>
      <c r="E13" s="1" t="n">
        <f aca="false">COUNTIFS('🧮 Elo Engine 2025-26'!$D:$D,A13,'🧮 Elo Engine 2025-26'!$F:$F,"&lt;&gt;")+COUNTIFS('🧮 Elo Engine 2025-26'!$E:$E,A13,'🧮 Elo Engine 2025-26'!$G:$G,"&lt;&gt;")</f>
        <v>6</v>
      </c>
    </row>
    <row r="14" customFormat="false" ht="15" hidden="false" customHeight="false" outlineLevel="0" collapsed="false">
      <c r="A14" s="1" t="s">
        <v>21</v>
      </c>
      <c r="B14" s="38" t="n">
        <f aca="false">IFERROR(IF(COUNTIF('🧮 Elo Engine 2025-26'!$D:$D,A14)&gt;0,INDEX('🧮 Elo Engine 2025-26'!$V:$V,MAX(IF('🧮 Elo Engine 2025-26'!$D:$D=A14,ROW('🧮 Elo Engine 2025-26'!$D:$D)))),IF(COUNTIF('🧮 Elo Engine 2025-26'!$E:$E,A14)&gt;0,INDEX('🧮 Elo Engine 2025-26'!$W:$W,MAX(IF('🧮 Elo Engine 2025-26'!$E:$E=A14,ROW('🧮 Elo Engine 2025-26'!$E:$E)))),1723.3)),1723.3)</f>
        <v>1648.2</v>
      </c>
      <c r="C14" s="1" t="n">
        <v>1723.3</v>
      </c>
      <c r="D14" s="39" t="n">
        <f aca="false">B14-C14</f>
        <v>-75.0999999999999</v>
      </c>
      <c r="E14" s="1" t="n">
        <f aca="false">COUNTIFS('🧮 Elo Engine 2025-26'!$D:$D,A14,'🧮 Elo Engine 2025-26'!$F:$F,"&lt;&gt;")+COUNTIFS('🧮 Elo Engine 2025-26'!$E:$E,A14,'🧮 Elo Engine 2025-26'!$G:$G,"&lt;&gt;")</f>
        <v>7</v>
      </c>
    </row>
    <row r="15" customFormat="false" ht="15" hidden="false" customHeight="false" outlineLevel="0" collapsed="false">
      <c r="A15" s="1" t="s">
        <v>182</v>
      </c>
      <c r="B15" s="38" t="n">
        <f aca="false">IFERROR(IF(COUNTIF('🧮 Elo Engine 2025-26'!$D:$D,A15)&gt;0,INDEX('🧮 Elo Engine 2025-26'!$V:$V,MAX(IF('🧮 Elo Engine 2025-26'!$D:$D=A15,ROW('🧮 Elo Engine 2025-26'!$D:$D)))),IF(COUNTIF('🧮 Elo Engine 2025-26'!$E:$E,A15)&gt;0,INDEX('🧮 Elo Engine 2025-26'!$W:$W,MAX(IF('🧮 Elo Engine 2025-26'!$E:$E=A15,ROW('🧮 Elo Engine 2025-26'!$E:$E)))),1696.2)),1696.2)</f>
        <v>1556.8</v>
      </c>
      <c r="C15" s="1" t="n">
        <v>1696.2</v>
      </c>
      <c r="D15" s="39" t="n">
        <f aca="false">B15-C15</f>
        <v>-139.4</v>
      </c>
      <c r="E15" s="1" t="n">
        <f aca="false">COUNTIFS('🧮 Elo Engine 2025-26'!$D:$D,A15,'🧮 Elo Engine 2025-26'!$F:$F,"&lt;&gt;")+COUNTIFS('🧮 Elo Engine 2025-26'!$E:$E,A15,'🧮 Elo Engine 2025-26'!$G:$G,"&lt;&gt;")</f>
        <v>7</v>
      </c>
    </row>
    <row r="16" customFormat="false" ht="15" hidden="false" customHeight="false" outlineLevel="0" collapsed="false">
      <c r="A16" s="1" t="s">
        <v>23</v>
      </c>
      <c r="B16" s="38" t="n">
        <f aca="false">IFERROR(IF(COUNTIF('🧮 Elo Engine 2025-26'!$D:$D,A16)&gt;0,INDEX('🧮 Elo Engine 2025-26'!$V:$V,MAX(IF('🧮 Elo Engine 2025-26'!$D:$D=A16,ROW('🧮 Elo Engine 2025-26'!$D:$D)))),IF(COUNTIF('🧮 Elo Engine 2025-26'!$E:$E,A16)&gt;0,INDEX('🧮 Elo Engine 2025-26'!$W:$W,MAX(IF('🧮 Elo Engine 2025-26'!$E:$E=A16,ROW('🧮 Elo Engine 2025-26'!$E:$E)))),1720.8)),1720.8)</f>
        <v>1581.2</v>
      </c>
      <c r="C16" s="1" t="n">
        <v>1720.8</v>
      </c>
      <c r="D16" s="39" t="n">
        <f aca="false">B16-C16</f>
        <v>-139.6</v>
      </c>
      <c r="E16" s="1" t="n">
        <f aca="false">COUNTIFS('🧮 Elo Engine 2025-26'!$D:$D,A16,'🧮 Elo Engine 2025-26'!$F:$F,"&lt;&gt;")+COUNTIFS('🧮 Elo Engine 2025-26'!$E:$E,A16,'🧮 Elo Engine 2025-26'!$G:$G,"&lt;&gt;")</f>
        <v>6</v>
      </c>
    </row>
    <row r="17" customFormat="false" ht="15" hidden="false" customHeight="false" outlineLevel="0" collapsed="false">
      <c r="A17" s="1" t="s">
        <v>24</v>
      </c>
      <c r="B17" s="38" t="n">
        <f aca="false">IFERROR(IF(COUNTIF('🧮 Elo Engine 2025-26'!$D:$D,A17)&gt;0,INDEX('🧮 Elo Engine 2025-26'!$V:$V,MAX(IF('🧮 Elo Engine 2025-26'!$D:$D=A17,ROW('🧮 Elo Engine 2025-26'!$D:$D)))),IF(COUNTIF('🧮 Elo Engine 2025-26'!$E:$E,A17)&gt;0,INDEX('🧮 Elo Engine 2025-26'!$W:$W,MAX(IF('🧮 Elo Engine 2025-26'!$E:$E=A17,ROW('🧮 Elo Engine 2025-26'!$E:$E)))),1704.6)),1704.6)</f>
        <v>1592</v>
      </c>
      <c r="C17" s="1" t="n">
        <v>1704.6</v>
      </c>
      <c r="D17" s="39" t="n">
        <f aca="false">B17-C17</f>
        <v>-112.6</v>
      </c>
      <c r="E17" s="1" t="n">
        <f aca="false">COUNTIFS('🧮 Elo Engine 2025-26'!$D:$D,A17,'🧮 Elo Engine 2025-26'!$F:$F,"&lt;&gt;")+COUNTIFS('🧮 Elo Engine 2025-26'!$E:$E,A17,'🧮 Elo Engine 2025-26'!$G:$G,"&lt;&gt;")</f>
        <v>6</v>
      </c>
    </row>
    <row r="18" customFormat="false" ht="15" hidden="false" customHeight="false" outlineLevel="0" collapsed="false">
      <c r="A18" s="1" t="s">
        <v>181</v>
      </c>
      <c r="B18" s="38" t="n">
        <f aca="false">IFERROR(IF(COUNTIF('🧮 Elo Engine 2025-26'!$D:$D,A18)&gt;0,INDEX('🧮 Elo Engine 2025-26'!$V:$V,MAX(IF('🧮 Elo Engine 2025-26'!$D:$D=A18,ROW('🧮 Elo Engine 2025-26'!$D:$D)))),IF(COUNTIF('🧮 Elo Engine 2025-26'!$E:$E,A18)&gt;0,INDEX('🧮 Elo Engine 2025-26'!$W:$W,MAX(IF('🧮 Elo Engine 2025-26'!$E:$E=A18,ROW('🧮 Elo Engine 2025-26'!$E:$E)))),1700.4)),1700.4)</f>
        <v>1629.8</v>
      </c>
      <c r="C18" s="1" t="n">
        <v>1700.4</v>
      </c>
      <c r="D18" s="39" t="n">
        <f aca="false">B18-C18</f>
        <v>-70.6000000000001</v>
      </c>
      <c r="E18" s="1" t="n">
        <f aca="false">COUNTIFS('🧮 Elo Engine 2025-26'!$D:$D,A18,'🧮 Elo Engine 2025-26'!$F:$F,"&lt;&gt;")+COUNTIFS('🧮 Elo Engine 2025-26'!$E:$E,A18,'🧮 Elo Engine 2025-26'!$G:$G,"&lt;&gt;")</f>
        <v>8</v>
      </c>
    </row>
    <row r="19" customFormat="false" ht="15" hidden="false" customHeight="false" outlineLevel="0" collapsed="false">
      <c r="A19" s="1" t="s">
        <v>135</v>
      </c>
      <c r="B19" s="38" t="n">
        <f aca="false">IFERROR(IF(COUNTIF('🧮 Elo Engine 2025-26'!$D:$D,A19)&gt;0,INDEX('🧮 Elo Engine 2025-26'!$V:$V,MAX(IF('🧮 Elo Engine 2025-26'!$D:$D=A19,ROW('🧮 Elo Engine 2025-26'!$D:$D)))),IF(COUNTIF('🧮 Elo Engine 2025-26'!$E:$E,A19)&gt;0,INDEX('🧮 Elo Engine 2025-26'!$W:$W,MAX(IF('🧮 Elo Engine 2025-26'!$E:$E=A19,ROW('🧮 Elo Engine 2025-26'!$E:$E)))),1655)),1655)</f>
        <v>1664.7</v>
      </c>
      <c r="C19" s="1" t="n">
        <v>1655</v>
      </c>
      <c r="D19" s="39" t="n">
        <f aca="false">B19-C19</f>
        <v>9.70000000000005</v>
      </c>
      <c r="E19" s="1" t="n">
        <f aca="false">COUNTIFS('🧮 Elo Engine 2025-26'!$D:$D,A19,'🧮 Elo Engine 2025-26'!$F:$F,"&lt;&gt;")+COUNTIFS('🧮 Elo Engine 2025-26'!$E:$E,A19,'🧮 Elo Engine 2025-26'!$G:$G,"&lt;&gt;")</f>
        <v>7</v>
      </c>
    </row>
    <row r="20" customFormat="false" ht="15" hidden="false" customHeight="false" outlineLevel="0" collapsed="false">
      <c r="A20" s="1" t="s">
        <v>184</v>
      </c>
      <c r="B20" s="38" t="n">
        <f aca="false">IFERROR(IF(COUNTIF('🧮 Elo Engine 2025-26'!$D:$D,A20)&gt;0,INDEX('🧮 Elo Engine 2025-26'!$V:$V,MAX(IF('🧮 Elo Engine 2025-26'!$D:$D=A20,ROW('🧮 Elo Engine 2025-26'!$D:$D)))),IF(COUNTIF('🧮 Elo Engine 2025-26'!$E:$E,A20)&gt;0,INDEX('🧮 Elo Engine 2025-26'!$W:$W,MAX(IF('🧮 Elo Engine 2025-26'!$E:$E=A20,ROW('🧮 Elo Engine 2025-26'!$E:$E)))),1686.7)),1686.7)</f>
        <v>1576.1</v>
      </c>
      <c r="C20" s="1" t="n">
        <v>1686.7</v>
      </c>
      <c r="D20" s="39" t="n">
        <f aca="false">B20-C20</f>
        <v>-110.6</v>
      </c>
      <c r="E20" s="1" t="n">
        <f aca="false">COUNTIFS('🧮 Elo Engine 2025-26'!$D:$D,A20,'🧮 Elo Engine 2025-26'!$F:$F,"&lt;&gt;")+COUNTIFS('🧮 Elo Engine 2025-26'!$E:$E,A20,'🧮 Elo Engine 2025-26'!$G:$G,"&lt;&gt;")</f>
        <v>6</v>
      </c>
    </row>
    <row r="21" customFormat="false" ht="15" hidden="false" customHeight="false" outlineLevel="0" collapsed="false">
      <c r="A21" s="1" t="s">
        <v>177</v>
      </c>
      <c r="B21" s="38" t="n">
        <f aca="false">IFERROR(IF(COUNTIF('🧮 Elo Engine 2025-26'!$D:$D,A21)&gt;0,INDEX('🧮 Elo Engine 2025-26'!$V:$V,MAX(IF('🧮 Elo Engine 2025-26'!$D:$D=A21,ROW('🧮 Elo Engine 2025-26'!$D:$D)))),IF(COUNTIF('🧮 Elo Engine 2025-26'!$E:$E,A21)&gt;0,INDEX('🧮 Elo Engine 2025-26'!$W:$W,MAX(IF('🧮 Elo Engine 2025-26'!$E:$E=A21,ROW('🧮 Elo Engine 2025-26'!$E:$E)))),1662.9)),1662.9)</f>
        <v>1397.1</v>
      </c>
      <c r="C21" s="1" t="n">
        <v>1662.9</v>
      </c>
      <c r="D21" s="39" t="n">
        <f aca="false">B21-C21</f>
        <v>-265.8</v>
      </c>
      <c r="E21" s="1" t="n">
        <f aca="false">COUNTIFS('🧮 Elo Engine 2025-26'!$D:$D,A21,'🧮 Elo Engine 2025-26'!$F:$F,"&lt;&gt;")+COUNTIFS('🧮 Elo Engine 2025-26'!$E:$E,A21,'🧮 Elo Engine 2025-26'!$G:$G,"&lt;&gt;")</f>
        <v>5</v>
      </c>
    </row>
    <row r="22" customFormat="false" ht="15" hidden="false" customHeight="false" outlineLevel="0" collapsed="false">
      <c r="A22" s="1" t="s">
        <v>145</v>
      </c>
      <c r="B22" s="38" t="n">
        <f aca="false">IFERROR(IF(COUNTIF('🧮 Elo Engine 2025-26'!$D:$D,A22)&gt;0,INDEX('🧮 Elo Engine 2025-26'!$V:$V,MAX(IF('🧮 Elo Engine 2025-26'!$D:$D=A22,ROW('🧮 Elo Engine 2025-26'!$D:$D)))),IF(COUNTIF('🧮 Elo Engine 2025-26'!$E:$E,A22)&gt;0,INDEX('🧮 Elo Engine 2025-26'!$W:$W,MAX(IF('🧮 Elo Engine 2025-26'!$E:$E=A22,ROW('🧮 Elo Engine 2025-26'!$E:$E)))),1651.6)),1651.6)</f>
        <v>1588.1</v>
      </c>
      <c r="C22" s="1" t="n">
        <v>1651.6</v>
      </c>
      <c r="D22" s="39" t="n">
        <f aca="false">B22-C22</f>
        <v>-63.5</v>
      </c>
      <c r="E22" s="1" t="n">
        <f aca="false">COUNTIFS('🧮 Elo Engine 2025-26'!$D:$D,A22,'🧮 Elo Engine 2025-26'!$F:$F,"&lt;&gt;")+COUNTIFS('🧮 Elo Engine 2025-26'!$E:$E,A22,'🧮 Elo Engine 2025-26'!$G:$G,"&lt;&gt;")</f>
        <v>5</v>
      </c>
    </row>
    <row r="23" customFormat="false" ht="15" hidden="false" customHeight="false" outlineLevel="0" collapsed="false">
      <c r="A23" s="1" t="s">
        <v>172</v>
      </c>
      <c r="B23" s="38" t="n">
        <f aca="false">IFERROR(IF(COUNTIF('🧮 Elo Engine 2025-26'!$D:$D,A23)&gt;0,INDEX('🧮 Elo Engine 2025-26'!$V:$V,MAX(IF('🧮 Elo Engine 2025-26'!$D:$D=A23,ROW('🧮 Elo Engine 2025-26'!$D:$D)))),IF(COUNTIF('🧮 Elo Engine 2025-26'!$E:$E,A23)&gt;0,INDEX('🧮 Elo Engine 2025-26'!$W:$W,MAX(IF('🧮 Elo Engine 2025-26'!$E:$E=A23,ROW('🧮 Elo Engine 2025-26'!$E:$E)))),1643.2)),1643.2)</f>
        <v>1529.2</v>
      </c>
      <c r="C23" s="1" t="n">
        <v>1643.2</v>
      </c>
      <c r="D23" s="39" t="n">
        <f aca="false">B23-C23</f>
        <v>-114</v>
      </c>
      <c r="E23" s="1" t="n">
        <f aca="false">COUNTIFS('🧮 Elo Engine 2025-26'!$D:$D,A23,'🧮 Elo Engine 2025-26'!$F:$F,"&lt;&gt;")+COUNTIFS('🧮 Elo Engine 2025-26'!$E:$E,A23,'🧮 Elo Engine 2025-26'!$G:$G,"&lt;&gt;")</f>
        <v>6</v>
      </c>
    </row>
    <row r="24" customFormat="false" ht="15" hidden="false" customHeight="false" outlineLevel="0" collapsed="false">
      <c r="A24" s="1" t="s">
        <v>153</v>
      </c>
      <c r="B24" s="38" t="n">
        <f aca="false">IFERROR(IF(COUNTIF('🧮 Elo Engine 2025-26'!$D:$D,A24)&gt;0,INDEX('🧮 Elo Engine 2025-26'!$V:$V,MAX(IF('🧮 Elo Engine 2025-26'!$D:$D=A24,ROW('🧮 Elo Engine 2025-26'!$D:$D)))),IF(COUNTIF('🧮 Elo Engine 2025-26'!$E:$E,A24)&gt;0,INDEX('🧮 Elo Engine 2025-26'!$W:$W,MAX(IF('🧮 Elo Engine 2025-26'!$E:$E=A24,ROW('🧮 Elo Engine 2025-26'!$E:$E)))),1629.4)),1629.4)</f>
        <v>1530.6</v>
      </c>
      <c r="C24" s="1" t="n">
        <v>1629.4</v>
      </c>
      <c r="D24" s="39" t="n">
        <f aca="false">B24-C24</f>
        <v>-98.8000000000002</v>
      </c>
      <c r="E24" s="1" t="n">
        <f aca="false">COUNTIFS('🧮 Elo Engine 2025-26'!$D:$D,A24,'🧮 Elo Engine 2025-26'!$F:$F,"&lt;&gt;")+COUNTIFS('🧮 Elo Engine 2025-26'!$E:$E,A24,'🧮 Elo Engine 2025-26'!$G:$G,"&lt;&gt;")</f>
        <v>6</v>
      </c>
    </row>
    <row r="25" customFormat="false" ht="15" hidden="false" customHeight="false" outlineLevel="0" collapsed="false">
      <c r="A25" s="1" t="s">
        <v>162</v>
      </c>
      <c r="B25" s="38" t="n">
        <f aca="false">IFERROR(IF(COUNTIF('🧮 Elo Engine 2025-26'!$D:$D,A25)&gt;0,INDEX('🧮 Elo Engine 2025-26'!$V:$V,MAX(IF('🧮 Elo Engine 2025-26'!$D:$D=A25,ROW('🧮 Elo Engine 2025-26'!$D:$D)))),IF(COUNTIF('🧮 Elo Engine 2025-26'!$E:$E,A25)&gt;0,INDEX('🧮 Elo Engine 2025-26'!$W:$W,MAX(IF('🧮 Elo Engine 2025-26'!$E:$E=A25,ROW('🧮 Elo Engine 2025-26'!$E:$E)))),1664.3)),1664.3)</f>
        <v>1685.1</v>
      </c>
      <c r="C25" s="1" t="n">
        <v>1664.3</v>
      </c>
      <c r="D25" s="39" t="n">
        <f aca="false">B25-C25</f>
        <v>20.8</v>
      </c>
      <c r="E25" s="1" t="n">
        <f aca="false">COUNTIFS('🧮 Elo Engine 2025-26'!$D:$D,A25,'🧮 Elo Engine 2025-26'!$F:$F,"&lt;&gt;")+COUNTIFS('🧮 Elo Engine 2025-26'!$E:$E,A25,'🧮 Elo Engine 2025-26'!$G:$G,"&lt;&gt;")</f>
        <v>7</v>
      </c>
    </row>
    <row r="26" customFormat="false" ht="15" hidden="false" customHeight="false" outlineLevel="0" collapsed="false">
      <c r="A26" s="1" t="s">
        <v>129</v>
      </c>
      <c r="B26" s="38" t="n">
        <f aca="false">IFERROR(IF(COUNTIF('🧮 Elo Engine 2025-26'!$D:$D,A26)&gt;0,INDEX('🧮 Elo Engine 2025-26'!$V:$V,MAX(IF('🧮 Elo Engine 2025-26'!$D:$D=A26,ROW('🧮 Elo Engine 2025-26'!$D:$D)))),IF(COUNTIF('🧮 Elo Engine 2025-26'!$E:$E,A26)&gt;0,INDEX('🧮 Elo Engine 2025-26'!$W:$W,MAX(IF('🧮 Elo Engine 2025-26'!$E:$E=A26,ROW('🧮 Elo Engine 2025-26'!$E:$E)))),1651.4)),1651.4)</f>
        <v>1526.5</v>
      </c>
      <c r="C26" s="1" t="n">
        <v>1651.4</v>
      </c>
      <c r="D26" s="39" t="n">
        <f aca="false">B26-C26</f>
        <v>-124.9</v>
      </c>
      <c r="E26" s="1" t="n">
        <f aca="false">COUNTIFS('🧮 Elo Engine 2025-26'!$D:$D,A26,'🧮 Elo Engine 2025-26'!$F:$F,"&lt;&gt;")+COUNTIFS('🧮 Elo Engine 2025-26'!$E:$E,A26,'🧮 Elo Engine 2025-26'!$G:$G,"&lt;&gt;")</f>
        <v>6</v>
      </c>
    </row>
    <row r="27" customFormat="false" ht="15" hidden="false" customHeight="false" outlineLevel="0" collapsed="false">
      <c r="A27" s="1" t="s">
        <v>157</v>
      </c>
      <c r="B27" s="38" t="n">
        <f aca="false">IFERROR(IF(COUNTIF('🧮 Elo Engine 2025-26'!$D:$D,A27)&gt;0,INDEX('🧮 Elo Engine 2025-26'!$V:$V,MAX(IF('🧮 Elo Engine 2025-26'!$D:$D=A27,ROW('🧮 Elo Engine 2025-26'!$D:$D)))),IF(COUNTIF('🧮 Elo Engine 2025-26'!$E:$E,A27)&gt;0,INDEX('🧮 Elo Engine 2025-26'!$W:$W,MAX(IF('🧮 Elo Engine 2025-26'!$E:$E=A27,ROW('🧮 Elo Engine 2025-26'!$E:$E)))),1613.4)),1613.4)</f>
        <v>1580.6</v>
      </c>
      <c r="C27" s="1" t="n">
        <v>1613.4</v>
      </c>
      <c r="D27" s="39" t="n">
        <f aca="false">B27-C27</f>
        <v>-32.8000000000002</v>
      </c>
      <c r="E27" s="1" t="n">
        <f aca="false">COUNTIFS('🧮 Elo Engine 2025-26'!$D:$D,A27,'🧮 Elo Engine 2025-26'!$F:$F,"&lt;&gt;")+COUNTIFS('🧮 Elo Engine 2025-26'!$E:$E,A27,'🧮 Elo Engine 2025-26'!$G:$G,"&lt;&gt;")</f>
        <v>7</v>
      </c>
    </row>
    <row r="28" customFormat="false" ht="15" hidden="false" customHeight="false" outlineLevel="0" collapsed="false">
      <c r="A28" s="1" t="s">
        <v>114</v>
      </c>
      <c r="B28" s="38" t="n">
        <f aca="false">IFERROR(IF(COUNTIF('🧮 Elo Engine 2025-26'!$D:$D,A28)&gt;0,INDEX('🧮 Elo Engine 2025-26'!$V:$V,MAX(IF('🧮 Elo Engine 2025-26'!$D:$D=A28,ROW('🧮 Elo Engine 2025-26'!$D:$D)))),IF(COUNTIF('🧮 Elo Engine 2025-26'!$E:$E,A28)&gt;0,INDEX('🧮 Elo Engine 2025-26'!$W:$W,MAX(IF('🧮 Elo Engine 2025-26'!$E:$E=A28,ROW('🧮 Elo Engine 2025-26'!$E:$E)))),1678.4)),1678.4)</f>
        <v>1432.8</v>
      </c>
      <c r="C28" s="1" t="n">
        <v>1678.4</v>
      </c>
      <c r="D28" s="39" t="n">
        <f aca="false">B28-C28</f>
        <v>-245.6</v>
      </c>
      <c r="E28" s="1" t="n">
        <f aca="false">COUNTIFS('🧮 Elo Engine 2025-26'!$D:$D,A28,'🧮 Elo Engine 2025-26'!$F:$F,"&lt;&gt;")+COUNTIFS('🧮 Elo Engine 2025-26'!$E:$E,A28,'🧮 Elo Engine 2025-26'!$G:$G,"&lt;&gt;")</f>
        <v>8</v>
      </c>
    </row>
    <row r="29" customFormat="false" ht="15" hidden="false" customHeight="false" outlineLevel="0" collapsed="false">
      <c r="A29" s="1" t="s">
        <v>196</v>
      </c>
      <c r="B29" s="38" t="n">
        <f aca="false">IFERROR(IF(COUNTIF('🧮 Elo Engine 2025-26'!$D:$D,A29)&gt;0,INDEX('🧮 Elo Engine 2025-26'!$V:$V,MAX(IF('🧮 Elo Engine 2025-26'!$D:$D=A29,ROW('🧮 Elo Engine 2025-26'!$D:$D)))),IF(COUNTIF('🧮 Elo Engine 2025-26'!$E:$E,A29)&gt;0,INDEX('🧮 Elo Engine 2025-26'!$W:$W,MAX(IF('🧮 Elo Engine 2025-26'!$E:$E=A29,ROW('🧮 Elo Engine 2025-26'!$E:$E)))),1654.2)),1654.2)</f>
        <v>1407.6</v>
      </c>
      <c r="C29" s="1" t="n">
        <v>1654.2</v>
      </c>
      <c r="D29" s="39" t="n">
        <f aca="false">B29-C29</f>
        <v>-246.6</v>
      </c>
      <c r="E29" s="1" t="n">
        <f aca="false">COUNTIFS('🧮 Elo Engine 2025-26'!$D:$D,A29,'🧮 Elo Engine 2025-26'!$F:$F,"&lt;&gt;")+COUNTIFS('🧮 Elo Engine 2025-26'!$E:$E,A29,'🧮 Elo Engine 2025-26'!$G:$G,"&lt;&gt;")</f>
        <v>6</v>
      </c>
    </row>
    <row r="30" customFormat="false" ht="15" hidden="false" customHeight="false" outlineLevel="0" collapsed="false">
      <c r="A30" s="1" t="s">
        <v>127</v>
      </c>
      <c r="B30" s="38" t="n">
        <f aca="false">IFERROR(IF(COUNTIF('🧮 Elo Engine 2025-26'!$D:$D,A30)&gt;0,INDEX('🧮 Elo Engine 2025-26'!$V:$V,MAX(IF('🧮 Elo Engine 2025-26'!$D:$D=A30,ROW('🧮 Elo Engine 2025-26'!$D:$D)))),IF(COUNTIF('🧮 Elo Engine 2025-26'!$E:$E,A30)&gt;0,INDEX('🧮 Elo Engine 2025-26'!$W:$W,MAX(IF('🧮 Elo Engine 2025-26'!$E:$E=A30,ROW('🧮 Elo Engine 2025-26'!$E:$E)))),1607.2)),1607.2)</f>
        <v>1744.7</v>
      </c>
      <c r="C30" s="1" t="n">
        <v>1607.2</v>
      </c>
      <c r="D30" s="39" t="n">
        <f aca="false">B30-C30</f>
        <v>137.5</v>
      </c>
      <c r="E30" s="1" t="n">
        <f aca="false">COUNTIFS('🧮 Elo Engine 2025-26'!$D:$D,A30,'🧮 Elo Engine 2025-26'!$F:$F,"&lt;&gt;")+COUNTIFS('🧮 Elo Engine 2025-26'!$E:$E,A30,'🧮 Elo Engine 2025-26'!$G:$G,"&lt;&gt;")</f>
        <v>7</v>
      </c>
    </row>
    <row r="31" customFormat="false" ht="15" hidden="false" customHeight="false" outlineLevel="0" collapsed="false">
      <c r="A31" s="1" t="s">
        <v>161</v>
      </c>
      <c r="B31" s="38" t="n">
        <f aca="false">IFERROR(IF(COUNTIF('🧮 Elo Engine 2025-26'!$D:$D,A31)&gt;0,INDEX('🧮 Elo Engine 2025-26'!$V:$V,MAX(IF('🧮 Elo Engine 2025-26'!$D:$D=A31,ROW('🧮 Elo Engine 2025-26'!$D:$D)))),IF(COUNTIF('🧮 Elo Engine 2025-26'!$E:$E,A31)&gt;0,INDEX('🧮 Elo Engine 2025-26'!$W:$W,MAX(IF('🧮 Elo Engine 2025-26'!$E:$E=A31,ROW('🧮 Elo Engine 2025-26'!$E:$E)))),1646.6)),1646.6)</f>
        <v>1815.9</v>
      </c>
      <c r="C31" s="1" t="n">
        <v>1646.6</v>
      </c>
      <c r="D31" s="39" t="n">
        <f aca="false">B31-C31</f>
        <v>169.3</v>
      </c>
      <c r="E31" s="1" t="n">
        <f aca="false">COUNTIFS('🧮 Elo Engine 2025-26'!$D:$D,A31,'🧮 Elo Engine 2025-26'!$F:$F,"&lt;&gt;")+COUNTIFS('🧮 Elo Engine 2025-26'!$E:$E,A31,'🧮 Elo Engine 2025-26'!$G:$G,"&lt;&gt;")</f>
        <v>6</v>
      </c>
    </row>
    <row r="32" customFormat="false" ht="15" hidden="false" customHeight="false" outlineLevel="0" collapsed="false">
      <c r="A32" s="1" t="s">
        <v>132</v>
      </c>
      <c r="B32" s="38" t="n">
        <f aca="false">IFERROR(IF(COUNTIF('🧮 Elo Engine 2025-26'!$D:$D,A32)&gt;0,INDEX('🧮 Elo Engine 2025-26'!$V:$V,MAX(IF('🧮 Elo Engine 2025-26'!$D:$D=A32,ROW('🧮 Elo Engine 2025-26'!$D:$D)))),IF(COUNTIF('🧮 Elo Engine 2025-26'!$E:$E,A32)&gt;0,INDEX('🧮 Elo Engine 2025-26'!$W:$W,MAX(IF('🧮 Elo Engine 2025-26'!$E:$E=A32,ROW('🧮 Elo Engine 2025-26'!$E:$E)))),1663.9)),1663.9)</f>
        <v>1795</v>
      </c>
      <c r="C32" s="1" t="n">
        <v>1663.9</v>
      </c>
      <c r="D32" s="39" t="n">
        <f aca="false">B32-C32</f>
        <v>131.1</v>
      </c>
      <c r="E32" s="1" t="n">
        <f aca="false">COUNTIFS('🧮 Elo Engine 2025-26'!$D:$D,A32,'🧮 Elo Engine 2025-26'!$F:$F,"&lt;&gt;")+COUNTIFS('🧮 Elo Engine 2025-26'!$E:$E,A32,'🧮 Elo Engine 2025-26'!$G:$G,"&lt;&gt;")</f>
        <v>6</v>
      </c>
    </row>
    <row r="33" customFormat="false" ht="15" hidden="false" customHeight="false" outlineLevel="0" collapsed="false">
      <c r="A33" s="1" t="s">
        <v>138</v>
      </c>
      <c r="B33" s="38" t="n">
        <f aca="false">IFERROR(IF(COUNTIF('🧮 Elo Engine 2025-26'!$D:$D,A33)&gt;0,INDEX('🧮 Elo Engine 2025-26'!$V:$V,MAX(IF('🧮 Elo Engine 2025-26'!$D:$D=A33,ROW('🧮 Elo Engine 2025-26'!$D:$D)))),IF(COUNTIF('🧮 Elo Engine 2025-26'!$E:$E,A33)&gt;0,INDEX('🧮 Elo Engine 2025-26'!$W:$W,MAX(IF('🧮 Elo Engine 2025-26'!$E:$E=A33,ROW('🧮 Elo Engine 2025-26'!$E:$E)))),1668.9)),1668.9)</f>
        <v>1505.7</v>
      </c>
      <c r="C33" s="1" t="n">
        <v>1668.9</v>
      </c>
      <c r="D33" s="39" t="n">
        <f aca="false">B33-C33</f>
        <v>-163.2</v>
      </c>
      <c r="E33" s="1" t="n">
        <f aca="false">COUNTIFS('🧮 Elo Engine 2025-26'!$D:$D,A33,'🧮 Elo Engine 2025-26'!$F:$F,"&lt;&gt;")+COUNTIFS('🧮 Elo Engine 2025-26'!$E:$E,A33,'🧮 Elo Engine 2025-26'!$G:$G,"&lt;&gt;")</f>
        <v>6</v>
      </c>
    </row>
    <row r="34" customFormat="false" ht="15" hidden="false" customHeight="false" outlineLevel="0" collapsed="false">
      <c r="A34" s="1" t="s">
        <v>116</v>
      </c>
      <c r="B34" s="38" t="n">
        <f aca="false">IFERROR(IF(COUNTIF('🧮 Elo Engine 2025-26'!$D:$D,A34)&gt;0,INDEX('🧮 Elo Engine 2025-26'!$V:$V,MAX(IF('🧮 Elo Engine 2025-26'!$D:$D=A34,ROW('🧮 Elo Engine 2025-26'!$D:$D)))),IF(COUNTIF('🧮 Elo Engine 2025-26'!$E:$E,A34)&gt;0,INDEX('🧮 Elo Engine 2025-26'!$W:$W,MAX(IF('🧮 Elo Engine 2025-26'!$E:$E=A34,ROW('🧮 Elo Engine 2025-26'!$E:$E)))),1625.4)),1625.4)</f>
        <v>0</v>
      </c>
      <c r="C34" s="1" t="n">
        <v>1625.4</v>
      </c>
      <c r="D34" s="39" t="n">
        <f aca="false">B34-C34</f>
        <v>-1625.4</v>
      </c>
      <c r="E34" s="1" t="n">
        <f aca="false">COUNTIFS('🧮 Elo Engine 2025-26'!$D:$D,A34,'🧮 Elo Engine 2025-26'!$F:$F,"&lt;&gt;")+COUNTIFS('🧮 Elo Engine 2025-26'!$E:$E,A34,'🧮 Elo Engine 2025-26'!$G:$G,"&lt;&gt;")</f>
        <v>7</v>
      </c>
    </row>
    <row r="35" customFormat="false" ht="15" hidden="false" customHeight="false" outlineLevel="0" collapsed="false">
      <c r="A35" s="1" t="s">
        <v>149</v>
      </c>
      <c r="B35" s="38" t="n">
        <f aca="false">IFERROR(IF(COUNTIF('🧮 Elo Engine 2025-26'!$D:$D,A35)&gt;0,INDEX('🧮 Elo Engine 2025-26'!$V:$V,MAX(IF('🧮 Elo Engine 2025-26'!$D:$D=A35,ROW('🧮 Elo Engine 2025-26'!$D:$D)))),IF(COUNTIF('🧮 Elo Engine 2025-26'!$E:$E,A35)&gt;0,INDEX('🧮 Elo Engine 2025-26'!$W:$W,MAX(IF('🧮 Elo Engine 2025-26'!$E:$E=A35,ROW('🧮 Elo Engine 2025-26'!$E:$E)))),1644.5)),1644.5)</f>
        <v>1714.2</v>
      </c>
      <c r="C35" s="1" t="n">
        <v>1644.5</v>
      </c>
      <c r="D35" s="39" t="n">
        <f aca="false">B35-C35</f>
        <v>69.7000000000001</v>
      </c>
      <c r="E35" s="1" t="n">
        <f aca="false">COUNTIFS('🧮 Elo Engine 2025-26'!$D:$D,A35,'🧮 Elo Engine 2025-26'!$F:$F,"&lt;&gt;")+COUNTIFS('🧮 Elo Engine 2025-26'!$E:$E,A35,'🧮 Elo Engine 2025-26'!$G:$G,"&lt;&gt;")</f>
        <v>6</v>
      </c>
    </row>
    <row r="36" customFormat="false" ht="15" hidden="false" customHeight="false" outlineLevel="0" collapsed="false">
      <c r="A36" s="1" t="s">
        <v>144</v>
      </c>
      <c r="B36" s="38" t="n">
        <f aca="false">IFERROR(IF(COUNTIF('🧮 Elo Engine 2025-26'!$D:$D,A36)&gt;0,INDEX('🧮 Elo Engine 2025-26'!$V:$V,MAX(IF('🧮 Elo Engine 2025-26'!$D:$D=A36,ROW('🧮 Elo Engine 2025-26'!$D:$D)))),IF(COUNTIF('🧮 Elo Engine 2025-26'!$E:$E,A36)&gt;0,INDEX('🧮 Elo Engine 2025-26'!$W:$W,MAX(IF('🧮 Elo Engine 2025-26'!$E:$E=A36,ROW('🧮 Elo Engine 2025-26'!$E:$E)))),1632.9)),1632.9)</f>
        <v>1580.2</v>
      </c>
      <c r="C36" s="1" t="n">
        <v>1632.9</v>
      </c>
      <c r="D36" s="39" t="n">
        <f aca="false">B36-C36</f>
        <v>-52.7</v>
      </c>
      <c r="E36" s="1" t="n">
        <f aca="false">COUNTIFS('🧮 Elo Engine 2025-26'!$D:$D,A36,'🧮 Elo Engine 2025-26'!$F:$F,"&lt;&gt;")+COUNTIFS('🧮 Elo Engine 2025-26'!$E:$E,A36,'🧮 Elo Engine 2025-26'!$G:$G,"&lt;&gt;")</f>
        <v>6</v>
      </c>
    </row>
    <row r="37" customFormat="false" ht="15" hidden="false" customHeight="false" outlineLevel="0" collapsed="false">
      <c r="A37" s="1" t="s">
        <v>178</v>
      </c>
      <c r="B37" s="38" t="n">
        <f aca="false">IFERROR(IF(COUNTIF('🧮 Elo Engine 2025-26'!$D:$D,A37)&gt;0,INDEX('🧮 Elo Engine 2025-26'!$V:$V,MAX(IF('🧮 Elo Engine 2025-26'!$D:$D=A37,ROW('🧮 Elo Engine 2025-26'!$D:$D)))),IF(COUNTIF('🧮 Elo Engine 2025-26'!$E:$E,A37)&gt;0,INDEX('🧮 Elo Engine 2025-26'!$W:$W,MAX(IF('🧮 Elo Engine 2025-26'!$E:$E=A37,ROW('🧮 Elo Engine 2025-26'!$E:$E)))),1609.1)),1609.1)</f>
        <v>1661.3</v>
      </c>
      <c r="C37" s="1" t="n">
        <v>1609.1</v>
      </c>
      <c r="D37" s="39" t="n">
        <f aca="false">B37-C37</f>
        <v>52.2</v>
      </c>
      <c r="E37" s="1" t="n">
        <f aca="false">COUNTIFS('🧮 Elo Engine 2025-26'!$D:$D,A37,'🧮 Elo Engine 2025-26'!$F:$F,"&lt;&gt;")+COUNTIFS('🧮 Elo Engine 2025-26'!$E:$E,A37,'🧮 Elo Engine 2025-26'!$G:$G,"&lt;&gt;")</f>
        <v>6</v>
      </c>
    </row>
    <row r="38" customFormat="false" ht="15" hidden="false" customHeight="false" outlineLevel="0" collapsed="false">
      <c r="A38" s="1" t="s">
        <v>185</v>
      </c>
      <c r="B38" s="38" t="n">
        <f aca="false">IFERROR(IF(COUNTIF('🧮 Elo Engine 2025-26'!$D:$D,A38)&gt;0,INDEX('🧮 Elo Engine 2025-26'!$V:$V,MAX(IF('🧮 Elo Engine 2025-26'!$D:$D=A38,ROW('🧮 Elo Engine 2025-26'!$D:$D)))),IF(COUNTIF('🧮 Elo Engine 2025-26'!$E:$E,A38)&gt;0,INDEX('🧮 Elo Engine 2025-26'!$W:$W,MAX(IF('🧮 Elo Engine 2025-26'!$E:$E=A38,ROW('🧮 Elo Engine 2025-26'!$E:$E)))),1573.2)),1573.2)</f>
        <v>1556</v>
      </c>
      <c r="C38" s="1" t="n">
        <v>1573.2</v>
      </c>
      <c r="D38" s="39" t="n">
        <f aca="false">B38-C38</f>
        <v>-17.2</v>
      </c>
      <c r="E38" s="1" t="n">
        <f aca="false">COUNTIFS('🧮 Elo Engine 2025-26'!$D:$D,A38,'🧮 Elo Engine 2025-26'!$F:$F,"&lt;&gt;")+COUNTIFS('🧮 Elo Engine 2025-26'!$E:$E,A38,'🧮 Elo Engine 2025-26'!$G:$G,"&lt;&gt;")</f>
        <v>6</v>
      </c>
    </row>
    <row r="39" customFormat="false" ht="15" hidden="false" customHeight="false" outlineLevel="0" collapsed="false">
      <c r="A39" s="1" t="s">
        <v>169</v>
      </c>
      <c r="B39" s="38" t="n">
        <f aca="false">IFERROR(IF(COUNTIF('🧮 Elo Engine 2025-26'!$D:$D,A39)&gt;0,INDEX('🧮 Elo Engine 2025-26'!$V:$V,MAX(IF('🧮 Elo Engine 2025-26'!$D:$D=A39,ROW('🧮 Elo Engine 2025-26'!$D:$D)))),IF(COUNTIF('🧮 Elo Engine 2025-26'!$E:$E,A39)&gt;0,INDEX('🧮 Elo Engine 2025-26'!$W:$W,MAX(IF('🧮 Elo Engine 2025-26'!$E:$E=A39,ROW('🧮 Elo Engine 2025-26'!$E:$E)))),1635)),1635)</f>
        <v>1499.9</v>
      </c>
      <c r="C39" s="1" t="n">
        <v>1635</v>
      </c>
      <c r="D39" s="39" t="n">
        <f aca="false">B39-C39</f>
        <v>-135.1</v>
      </c>
      <c r="E39" s="1" t="n">
        <f aca="false">COUNTIFS('🧮 Elo Engine 2025-26'!$D:$D,A39,'🧮 Elo Engine 2025-26'!$F:$F,"&lt;&gt;")+COUNTIFS('🧮 Elo Engine 2025-26'!$E:$E,A39,'🧮 Elo Engine 2025-26'!$G:$G,"&lt;&gt;")</f>
        <v>6</v>
      </c>
    </row>
    <row r="40" customFormat="false" ht="15" hidden="false" customHeight="false" outlineLevel="0" collapsed="false">
      <c r="A40" s="1" t="s">
        <v>155</v>
      </c>
      <c r="B40" s="38" t="n">
        <f aca="false">IFERROR(IF(COUNTIF('🧮 Elo Engine 2025-26'!$D:$D,A40)&gt;0,INDEX('🧮 Elo Engine 2025-26'!$V:$V,MAX(IF('🧮 Elo Engine 2025-26'!$D:$D=A40,ROW('🧮 Elo Engine 2025-26'!$D:$D)))),IF(COUNTIF('🧮 Elo Engine 2025-26'!$E:$E,A40)&gt;0,INDEX('🧮 Elo Engine 2025-26'!$W:$W,MAX(IF('🧮 Elo Engine 2025-26'!$E:$E=A40,ROW('🧮 Elo Engine 2025-26'!$E:$E)))),1668)),1668)</f>
        <v>1674.8</v>
      </c>
      <c r="C40" s="1" t="n">
        <v>1668</v>
      </c>
      <c r="D40" s="39" t="n">
        <f aca="false">B40-C40</f>
        <v>6.79999999999995</v>
      </c>
      <c r="E40" s="1" t="n">
        <f aca="false">COUNTIFS('🧮 Elo Engine 2025-26'!$D:$D,A40,'🧮 Elo Engine 2025-26'!$F:$F,"&lt;&gt;")+COUNTIFS('🧮 Elo Engine 2025-26'!$E:$E,A40,'🧮 Elo Engine 2025-26'!$G:$G,"&lt;&gt;")</f>
        <v>6</v>
      </c>
    </row>
    <row r="41" customFormat="false" ht="15" hidden="false" customHeight="false" outlineLevel="0" collapsed="false">
      <c r="A41" s="1" t="s">
        <v>128</v>
      </c>
      <c r="B41" s="38" t="n">
        <f aca="false">IFERROR(IF(COUNTIF('🧮 Elo Engine 2025-26'!$D:$D,A41)&gt;0,INDEX('🧮 Elo Engine 2025-26'!$V:$V,MAX(IF('🧮 Elo Engine 2025-26'!$D:$D=A41,ROW('🧮 Elo Engine 2025-26'!$D:$D)))),IF(COUNTIF('🧮 Elo Engine 2025-26'!$E:$E,A41)&gt;0,INDEX('🧮 Elo Engine 2025-26'!$W:$W,MAX(IF('🧮 Elo Engine 2025-26'!$E:$E=A41,ROW('🧮 Elo Engine 2025-26'!$E:$E)))),1618.1)),1618.1)</f>
        <v>1613.1</v>
      </c>
      <c r="C41" s="1" t="n">
        <v>1618.1</v>
      </c>
      <c r="D41" s="39" t="n">
        <f aca="false">B41-C41</f>
        <v>-5</v>
      </c>
      <c r="E41" s="1" t="n">
        <f aca="false">COUNTIFS('🧮 Elo Engine 2025-26'!$D:$D,A41,'🧮 Elo Engine 2025-26'!$F:$F,"&lt;&gt;")+COUNTIFS('🧮 Elo Engine 2025-26'!$E:$E,A41,'🧮 Elo Engine 2025-26'!$G:$G,"&lt;&gt;")</f>
        <v>6</v>
      </c>
    </row>
    <row r="42" customFormat="false" ht="15" hidden="false" customHeight="false" outlineLevel="0" collapsed="false">
      <c r="A42" s="1" t="s">
        <v>192</v>
      </c>
      <c r="B42" s="38" t="n">
        <f aca="false">IFERROR(IF(COUNTIF('🧮 Elo Engine 2025-26'!$D:$D,A42)&gt;0,INDEX('🧮 Elo Engine 2025-26'!$V:$V,MAX(IF('🧮 Elo Engine 2025-26'!$D:$D=A42,ROW('🧮 Elo Engine 2025-26'!$D:$D)))),IF(COUNTIF('🧮 Elo Engine 2025-26'!$E:$E,A42)&gt;0,INDEX('🧮 Elo Engine 2025-26'!$W:$W,MAX(IF('🧮 Elo Engine 2025-26'!$E:$E=A42,ROW('🧮 Elo Engine 2025-26'!$E:$E)))),1621.5)),1621.5)</f>
        <v>1618.2</v>
      </c>
      <c r="C42" s="1" t="n">
        <v>1621.5</v>
      </c>
      <c r="D42" s="39" t="n">
        <f aca="false">B42-C42</f>
        <v>-3.29999999999995</v>
      </c>
      <c r="E42" s="1" t="n">
        <f aca="false">COUNTIFS('🧮 Elo Engine 2025-26'!$D:$D,A42,'🧮 Elo Engine 2025-26'!$F:$F,"&lt;&gt;")+COUNTIFS('🧮 Elo Engine 2025-26'!$E:$E,A42,'🧮 Elo Engine 2025-26'!$G:$G,"&lt;&gt;")</f>
        <v>6</v>
      </c>
    </row>
    <row r="43" customFormat="false" ht="15" hidden="false" customHeight="false" outlineLevel="0" collapsed="false">
      <c r="A43" s="1" t="s">
        <v>164</v>
      </c>
      <c r="B43" s="38" t="n">
        <f aca="false">IFERROR(IF(COUNTIF('🧮 Elo Engine 2025-26'!$D:$D,A43)&gt;0,INDEX('🧮 Elo Engine 2025-26'!$V:$V,MAX(IF('🧮 Elo Engine 2025-26'!$D:$D=A43,ROW('🧮 Elo Engine 2025-26'!$D:$D)))),IF(COUNTIF('🧮 Elo Engine 2025-26'!$E:$E,A43)&gt;0,INDEX('🧮 Elo Engine 2025-26'!$W:$W,MAX(IF('🧮 Elo Engine 2025-26'!$E:$E=A43,ROW('🧮 Elo Engine 2025-26'!$E:$E)))),1614.7)),1614.7)</f>
        <v>1415.9</v>
      </c>
      <c r="C43" s="1" t="n">
        <v>1614.7</v>
      </c>
      <c r="D43" s="39" t="n">
        <f aca="false">B43-C43</f>
        <v>-198.8</v>
      </c>
      <c r="E43" s="1" t="n">
        <f aca="false">COUNTIFS('🧮 Elo Engine 2025-26'!$D:$D,A43,'🧮 Elo Engine 2025-26'!$F:$F,"&lt;&gt;")+COUNTIFS('🧮 Elo Engine 2025-26'!$E:$E,A43,'🧮 Elo Engine 2025-26'!$G:$G,"&lt;&gt;")</f>
        <v>5</v>
      </c>
    </row>
    <row r="44" customFormat="false" ht="15" hidden="false" customHeight="false" outlineLevel="0" collapsed="false">
      <c r="A44" s="1" t="s">
        <v>189</v>
      </c>
      <c r="B44" s="38" t="n">
        <f aca="false">IFERROR(IF(COUNTIF('🧮 Elo Engine 2025-26'!$D:$D,A44)&gt;0,INDEX('🧮 Elo Engine 2025-26'!$V:$V,MAX(IF('🧮 Elo Engine 2025-26'!$D:$D=A44,ROW('🧮 Elo Engine 2025-26'!$D:$D)))),IF(COUNTIF('🧮 Elo Engine 2025-26'!$E:$E,A44)&gt;0,INDEX('🧮 Elo Engine 2025-26'!$W:$W,MAX(IF('🧮 Elo Engine 2025-26'!$E:$E=A44,ROW('🧮 Elo Engine 2025-26'!$E:$E)))),1597.5)),1597.5)</f>
        <v>1647.6</v>
      </c>
      <c r="C44" s="1" t="n">
        <v>1597.5</v>
      </c>
      <c r="D44" s="39" t="n">
        <f aca="false">B44-C44</f>
        <v>50.0999999999999</v>
      </c>
      <c r="E44" s="1" t="n">
        <f aca="false">COUNTIFS('🧮 Elo Engine 2025-26'!$D:$D,A44,'🧮 Elo Engine 2025-26'!$F:$F,"&lt;&gt;")+COUNTIFS('🧮 Elo Engine 2025-26'!$E:$E,A44,'🧮 Elo Engine 2025-26'!$G:$G,"&lt;&gt;")</f>
        <v>5</v>
      </c>
    </row>
    <row r="45" customFormat="false" ht="15" hidden="false" customHeight="false" outlineLevel="0" collapsed="false">
      <c r="A45" s="1" t="s">
        <v>190</v>
      </c>
      <c r="B45" s="38" t="n">
        <f aca="false">IFERROR(IF(COUNTIF('🧮 Elo Engine 2025-26'!$D:$D,A45)&gt;0,INDEX('🧮 Elo Engine 2025-26'!$V:$V,MAX(IF('🧮 Elo Engine 2025-26'!$D:$D=A45,ROW('🧮 Elo Engine 2025-26'!$D:$D)))),IF(COUNTIF('🧮 Elo Engine 2025-26'!$E:$E,A45)&gt;0,INDEX('🧮 Elo Engine 2025-26'!$W:$W,MAX(IF('🧮 Elo Engine 2025-26'!$E:$E=A45,ROW('🧮 Elo Engine 2025-26'!$E:$E)))),1603.7)),1603.7)</f>
        <v>1520.3</v>
      </c>
      <c r="C45" s="1" t="n">
        <v>1603.7</v>
      </c>
      <c r="D45" s="39" t="n">
        <f aca="false">B45-C45</f>
        <v>-83.4000000000001</v>
      </c>
      <c r="E45" s="1" t="n">
        <f aca="false">COUNTIFS('🧮 Elo Engine 2025-26'!$D:$D,A45,'🧮 Elo Engine 2025-26'!$F:$F,"&lt;&gt;")+COUNTIFS('🧮 Elo Engine 2025-26'!$E:$E,A45,'🧮 Elo Engine 2025-26'!$G:$G,"&lt;&gt;")</f>
        <v>5</v>
      </c>
    </row>
    <row r="46" customFormat="false" ht="15" hidden="false" customHeight="false" outlineLevel="0" collapsed="false">
      <c r="A46" s="1" t="s">
        <v>152</v>
      </c>
      <c r="B46" s="38" t="n">
        <f aca="false">IFERROR(IF(COUNTIF('🧮 Elo Engine 2025-26'!$D:$D,A46)&gt;0,INDEX('🧮 Elo Engine 2025-26'!$V:$V,MAX(IF('🧮 Elo Engine 2025-26'!$D:$D=A46,ROW('🧮 Elo Engine 2025-26'!$D:$D)))),IF(COUNTIF('🧮 Elo Engine 2025-26'!$E:$E,A46)&gt;0,INDEX('🧮 Elo Engine 2025-26'!$W:$W,MAX(IF('🧮 Elo Engine 2025-26'!$E:$E=A46,ROW('🧮 Elo Engine 2025-26'!$E:$E)))),1609.6)),1609.6)</f>
        <v>1507.3</v>
      </c>
      <c r="C46" s="1" t="n">
        <v>1609.6</v>
      </c>
      <c r="D46" s="39" t="n">
        <f aca="false">B46-C46</f>
        <v>-102.3</v>
      </c>
      <c r="E46" s="1" t="n">
        <f aca="false">COUNTIFS('🧮 Elo Engine 2025-26'!$D:$D,A46,'🧮 Elo Engine 2025-26'!$F:$F,"&lt;&gt;")+COUNTIFS('🧮 Elo Engine 2025-26'!$E:$E,A46,'🧮 Elo Engine 2025-26'!$G:$G,"&lt;&gt;")</f>
        <v>6</v>
      </c>
    </row>
    <row r="47" customFormat="false" ht="15" hidden="false" customHeight="false" outlineLevel="0" collapsed="false">
      <c r="A47" s="1" t="s">
        <v>141</v>
      </c>
      <c r="B47" s="38" t="n">
        <f aca="false">IFERROR(IF(COUNTIF('🧮 Elo Engine 2025-26'!$D:$D,A47)&gt;0,INDEX('🧮 Elo Engine 2025-26'!$V:$V,MAX(IF('🧮 Elo Engine 2025-26'!$D:$D=A47,ROW('🧮 Elo Engine 2025-26'!$D:$D)))),IF(COUNTIF('🧮 Elo Engine 2025-26'!$E:$E,A47)&gt;0,INDEX('🧮 Elo Engine 2025-26'!$W:$W,MAX(IF('🧮 Elo Engine 2025-26'!$E:$E=A47,ROW('🧮 Elo Engine 2025-26'!$E:$E)))),1594.5)),1594.5)</f>
        <v>1713.5</v>
      </c>
      <c r="C47" s="1" t="n">
        <v>1594.5</v>
      </c>
      <c r="D47" s="39" t="n">
        <f aca="false">B47-C47</f>
        <v>119</v>
      </c>
      <c r="E47" s="1" t="n">
        <f aca="false">COUNTIFS('🧮 Elo Engine 2025-26'!$D:$D,A47,'🧮 Elo Engine 2025-26'!$F:$F,"&lt;&gt;")+COUNTIFS('🧮 Elo Engine 2025-26'!$E:$E,A47,'🧮 Elo Engine 2025-26'!$G:$G,"&lt;&gt;")</f>
        <v>8</v>
      </c>
    </row>
    <row r="48" customFormat="false" ht="15" hidden="false" customHeight="false" outlineLevel="0" collapsed="false">
      <c r="A48" s="1" t="s">
        <v>140</v>
      </c>
      <c r="B48" s="38" t="n">
        <f aca="false">IFERROR(IF(COUNTIF('🧮 Elo Engine 2025-26'!$D:$D,A48)&gt;0,INDEX('🧮 Elo Engine 2025-26'!$V:$V,MAX(IF('🧮 Elo Engine 2025-26'!$D:$D=A48,ROW('🧮 Elo Engine 2025-26'!$D:$D)))),IF(COUNTIF('🧮 Elo Engine 2025-26'!$E:$E,A48)&gt;0,INDEX('🧮 Elo Engine 2025-26'!$W:$W,MAX(IF('🧮 Elo Engine 2025-26'!$E:$E=A48,ROW('🧮 Elo Engine 2025-26'!$E:$E)))),1633.8)),1633.8)</f>
        <v>1398.1</v>
      </c>
      <c r="C48" s="1" t="n">
        <v>1633.8</v>
      </c>
      <c r="D48" s="39" t="n">
        <f aca="false">B48-C48</f>
        <v>-235.7</v>
      </c>
      <c r="E48" s="1" t="n">
        <f aca="false">COUNTIFS('🧮 Elo Engine 2025-26'!$D:$D,A48,'🧮 Elo Engine 2025-26'!$F:$F,"&lt;&gt;")+COUNTIFS('🧮 Elo Engine 2025-26'!$E:$E,A48,'🧮 Elo Engine 2025-26'!$G:$G,"&lt;&gt;")</f>
        <v>5</v>
      </c>
    </row>
    <row r="49" customFormat="false" ht="15" hidden="false" customHeight="false" outlineLevel="0" collapsed="false">
      <c r="A49" s="1" t="s">
        <v>180</v>
      </c>
      <c r="B49" s="38" t="n">
        <f aca="false">IFERROR(IF(COUNTIF('🧮 Elo Engine 2025-26'!$D:$D,A49)&gt;0,INDEX('🧮 Elo Engine 2025-26'!$V:$V,MAX(IF('🧮 Elo Engine 2025-26'!$D:$D=A49,ROW('🧮 Elo Engine 2025-26'!$D:$D)))),IF(COUNTIF('🧮 Elo Engine 2025-26'!$E:$E,A49)&gt;0,INDEX('🧮 Elo Engine 2025-26'!$W:$W,MAX(IF('🧮 Elo Engine 2025-26'!$E:$E=A49,ROW('🧮 Elo Engine 2025-26'!$E:$E)))),1501.8)),1501.8)</f>
        <v>1545.2</v>
      </c>
      <c r="C49" s="1" t="n">
        <v>1501.8</v>
      </c>
      <c r="D49" s="39" t="n">
        <f aca="false">B49-C49</f>
        <v>43.4000000000001</v>
      </c>
      <c r="E49" s="1" t="n">
        <f aca="false">COUNTIFS('🧮 Elo Engine 2025-26'!$D:$D,A49,'🧮 Elo Engine 2025-26'!$F:$F,"&lt;&gt;")+COUNTIFS('🧮 Elo Engine 2025-26'!$E:$E,A49,'🧮 Elo Engine 2025-26'!$G:$G,"&lt;&gt;")</f>
        <v>7</v>
      </c>
    </row>
    <row r="50" customFormat="false" ht="15" hidden="false" customHeight="false" outlineLevel="0" collapsed="false">
      <c r="A50" s="1" t="s">
        <v>176</v>
      </c>
      <c r="B50" s="38" t="n">
        <f aca="false">IFERROR(IF(COUNTIF('🧮 Elo Engine 2025-26'!$D:$D,A50)&gt;0,INDEX('🧮 Elo Engine 2025-26'!$V:$V,MAX(IF('🧮 Elo Engine 2025-26'!$D:$D=A50,ROW('🧮 Elo Engine 2025-26'!$D:$D)))),IF(COUNTIF('🧮 Elo Engine 2025-26'!$E:$E,A50)&gt;0,INDEX('🧮 Elo Engine 2025-26'!$W:$W,MAX(IF('🧮 Elo Engine 2025-26'!$E:$E=A50,ROW('🧮 Elo Engine 2025-26'!$E:$E)))),1557.8)),1557.8)</f>
        <v>1662.7</v>
      </c>
      <c r="C50" s="1" t="n">
        <v>1557.8</v>
      </c>
      <c r="D50" s="39" t="n">
        <f aca="false">B50-C50</f>
        <v>104.9</v>
      </c>
      <c r="E50" s="1" t="n">
        <f aca="false">COUNTIFS('🧮 Elo Engine 2025-26'!$D:$D,A50,'🧮 Elo Engine 2025-26'!$F:$F,"&lt;&gt;")+COUNTIFS('🧮 Elo Engine 2025-26'!$E:$E,A50,'🧮 Elo Engine 2025-26'!$G:$G,"&lt;&gt;")</f>
        <v>7</v>
      </c>
    </row>
    <row r="51" customFormat="false" ht="15" hidden="false" customHeight="false" outlineLevel="0" collapsed="false">
      <c r="A51" s="1" t="s">
        <v>187</v>
      </c>
      <c r="B51" s="38" t="n">
        <f aca="false">IFERROR(IF(COUNTIF('🧮 Elo Engine 2025-26'!$D:$D,A51)&gt;0,INDEX('🧮 Elo Engine 2025-26'!$V:$V,MAX(IF('🧮 Elo Engine 2025-26'!$D:$D=A51,ROW('🧮 Elo Engine 2025-26'!$D:$D)))),IF(COUNTIF('🧮 Elo Engine 2025-26'!$E:$E,A51)&gt;0,INDEX('🧮 Elo Engine 2025-26'!$W:$W,MAX(IF('🧮 Elo Engine 2025-26'!$E:$E=A51,ROW('🧮 Elo Engine 2025-26'!$E:$E)))),1617.5)),1617.5)</f>
        <v>1672.1</v>
      </c>
      <c r="C51" s="1" t="n">
        <v>1617.5</v>
      </c>
      <c r="D51" s="39" t="n">
        <f aca="false">B51-C51</f>
        <v>54.5999999999999</v>
      </c>
      <c r="E51" s="1" t="n">
        <f aca="false">COUNTIFS('🧮 Elo Engine 2025-26'!$D:$D,A51,'🧮 Elo Engine 2025-26'!$F:$F,"&lt;&gt;")+COUNTIFS('🧮 Elo Engine 2025-26'!$E:$E,A51,'🧮 Elo Engine 2025-26'!$G:$G,"&lt;&gt;")</f>
        <v>5</v>
      </c>
    </row>
    <row r="52" customFormat="false" ht="15" hidden="false" customHeight="false" outlineLevel="0" collapsed="false">
      <c r="A52" s="1" t="s">
        <v>134</v>
      </c>
      <c r="B52" s="38" t="n">
        <f aca="false">IFERROR(IF(COUNTIF('🧮 Elo Engine 2025-26'!$D:$D,A52)&gt;0,INDEX('🧮 Elo Engine 2025-26'!$V:$V,MAX(IF('🧮 Elo Engine 2025-26'!$D:$D=A52,ROW('🧮 Elo Engine 2025-26'!$D:$D)))),IF(COUNTIF('🧮 Elo Engine 2025-26'!$E:$E,A52)&gt;0,INDEX('🧮 Elo Engine 2025-26'!$W:$W,MAX(IF('🧮 Elo Engine 2025-26'!$E:$E=A52,ROW('🧮 Elo Engine 2025-26'!$E:$E)))),1589.1)),1589.1)</f>
        <v>1734.4</v>
      </c>
      <c r="C52" s="1" t="n">
        <v>1589.1</v>
      </c>
      <c r="D52" s="39" t="n">
        <f aca="false">B52-C52</f>
        <v>145.3</v>
      </c>
      <c r="E52" s="1" t="n">
        <f aca="false">COUNTIFS('🧮 Elo Engine 2025-26'!$D:$D,A52,'🧮 Elo Engine 2025-26'!$F:$F,"&lt;&gt;")+COUNTIFS('🧮 Elo Engine 2025-26'!$E:$E,A52,'🧮 Elo Engine 2025-26'!$G:$G,"&lt;&gt;")</f>
        <v>7</v>
      </c>
    </row>
    <row r="53" customFormat="false" ht="15" hidden="false" customHeight="false" outlineLevel="0" collapsed="false">
      <c r="A53" s="1" t="s">
        <v>171</v>
      </c>
      <c r="B53" s="38" t="n">
        <f aca="false">IFERROR(IF(COUNTIF('🧮 Elo Engine 2025-26'!$D:$D,A53)&gt;0,INDEX('🧮 Elo Engine 2025-26'!$V:$V,MAX(IF('🧮 Elo Engine 2025-26'!$D:$D=A53,ROW('🧮 Elo Engine 2025-26'!$D:$D)))),IF(COUNTIF('🧮 Elo Engine 2025-26'!$E:$E,A53)&gt;0,INDEX('🧮 Elo Engine 2025-26'!$W:$W,MAX(IF('🧮 Elo Engine 2025-26'!$E:$E=A53,ROW('🧮 Elo Engine 2025-26'!$E:$E)))),1568.4)),1568.4)</f>
        <v>1621.1</v>
      </c>
      <c r="C53" s="1" t="n">
        <v>1568.4</v>
      </c>
      <c r="D53" s="39" t="n">
        <f aca="false">B53-C53</f>
        <v>52.6999999999998</v>
      </c>
      <c r="E53" s="1" t="n">
        <f aca="false">COUNTIFS('🧮 Elo Engine 2025-26'!$D:$D,A53,'🧮 Elo Engine 2025-26'!$F:$F,"&lt;&gt;")+COUNTIFS('🧮 Elo Engine 2025-26'!$E:$E,A53,'🧮 Elo Engine 2025-26'!$G:$G,"&lt;&gt;")</f>
        <v>6</v>
      </c>
    </row>
    <row r="54" customFormat="false" ht="15" hidden="false" customHeight="false" outlineLevel="0" collapsed="false">
      <c r="A54" s="1" t="s">
        <v>158</v>
      </c>
      <c r="B54" s="38" t="n">
        <f aca="false">IFERROR(IF(COUNTIF('🧮 Elo Engine 2025-26'!$D:$D,A54)&gt;0,INDEX('🧮 Elo Engine 2025-26'!$V:$V,MAX(IF('🧮 Elo Engine 2025-26'!$D:$D=A54,ROW('🧮 Elo Engine 2025-26'!$D:$D)))),IF(COUNTIF('🧮 Elo Engine 2025-26'!$E:$E,A54)&gt;0,INDEX('🧮 Elo Engine 2025-26'!$W:$W,MAX(IF('🧮 Elo Engine 2025-26'!$E:$E=A54,ROW('🧮 Elo Engine 2025-26'!$E:$E)))),1561.6)),1561.6)</f>
        <v>1668.4</v>
      </c>
      <c r="C54" s="1" t="n">
        <v>1561.6</v>
      </c>
      <c r="D54" s="39" t="n">
        <f aca="false">B54-C54</f>
        <v>106.8</v>
      </c>
      <c r="E54" s="1" t="n">
        <f aca="false">COUNTIFS('🧮 Elo Engine 2025-26'!$D:$D,A54,'🧮 Elo Engine 2025-26'!$F:$F,"&lt;&gt;")+COUNTIFS('🧮 Elo Engine 2025-26'!$E:$E,A54,'🧮 Elo Engine 2025-26'!$G:$G,"&lt;&gt;")</f>
        <v>6</v>
      </c>
    </row>
    <row r="55" customFormat="false" ht="15" hidden="false" customHeight="false" outlineLevel="0" collapsed="false">
      <c r="A55" s="1" t="s">
        <v>122</v>
      </c>
      <c r="B55" s="38" t="n">
        <f aca="false">IFERROR(IF(COUNTIF('🧮 Elo Engine 2025-26'!$D:$D,A55)&gt;0,INDEX('🧮 Elo Engine 2025-26'!$V:$V,MAX(IF('🧮 Elo Engine 2025-26'!$D:$D=A55,ROW('🧮 Elo Engine 2025-26'!$D:$D)))),IF(COUNTIF('🧮 Elo Engine 2025-26'!$E:$E,A55)&gt;0,INDEX('🧮 Elo Engine 2025-26'!$W:$W,MAX(IF('🧮 Elo Engine 2025-26'!$E:$E=A55,ROW('🧮 Elo Engine 2025-26'!$E:$E)))),1581.8)),1581.8)</f>
        <v>1393.4</v>
      </c>
      <c r="C55" s="1" t="n">
        <v>1581.8</v>
      </c>
      <c r="D55" s="39" t="n">
        <f aca="false">B55-C55</f>
        <v>-188.4</v>
      </c>
      <c r="E55" s="1" t="n">
        <f aca="false">COUNTIFS('🧮 Elo Engine 2025-26'!$D:$D,A55,'🧮 Elo Engine 2025-26'!$F:$F,"&lt;&gt;")+COUNTIFS('🧮 Elo Engine 2025-26'!$E:$E,A55,'🧮 Elo Engine 2025-26'!$G:$G,"&lt;&gt;")</f>
        <v>7</v>
      </c>
    </row>
    <row r="56" customFormat="false" ht="15" hidden="false" customHeight="false" outlineLevel="0" collapsed="false">
      <c r="A56" s="1" t="s">
        <v>151</v>
      </c>
      <c r="B56" s="38" t="n">
        <f aca="false">IFERROR(IF(COUNTIF('🧮 Elo Engine 2025-26'!$D:$D,A56)&gt;0,INDEX('🧮 Elo Engine 2025-26'!$V:$V,MAX(IF('🧮 Elo Engine 2025-26'!$D:$D=A56,ROW('🧮 Elo Engine 2025-26'!$D:$D)))),IF(COUNTIF('🧮 Elo Engine 2025-26'!$E:$E,A56)&gt;0,INDEX('🧮 Elo Engine 2025-26'!$W:$W,MAX(IF('🧮 Elo Engine 2025-26'!$E:$E=A56,ROW('🧮 Elo Engine 2025-26'!$E:$E)))),1581.4)),1581.4)</f>
        <v>1618.4</v>
      </c>
      <c r="C56" s="1" t="n">
        <v>1581.4</v>
      </c>
      <c r="D56" s="39" t="n">
        <f aca="false">B56-C56</f>
        <v>37</v>
      </c>
      <c r="E56" s="1" t="n">
        <f aca="false">COUNTIFS('🧮 Elo Engine 2025-26'!$D:$D,A56,'🧮 Elo Engine 2025-26'!$F:$F,"&lt;&gt;")+COUNTIFS('🧮 Elo Engine 2025-26'!$E:$E,A56,'🧮 Elo Engine 2025-26'!$G:$G,"&lt;&gt;")</f>
        <v>8</v>
      </c>
    </row>
    <row r="57" customFormat="false" ht="15" hidden="false" customHeight="false" outlineLevel="0" collapsed="false">
      <c r="A57" s="1" t="s">
        <v>126</v>
      </c>
      <c r="B57" s="38" t="n">
        <f aca="false">IFERROR(IF(COUNTIF('🧮 Elo Engine 2025-26'!$D:$D,A57)&gt;0,INDEX('🧮 Elo Engine 2025-26'!$V:$V,MAX(IF('🧮 Elo Engine 2025-26'!$D:$D=A57,ROW('🧮 Elo Engine 2025-26'!$D:$D)))),IF(COUNTIF('🧮 Elo Engine 2025-26'!$E:$E,A57)&gt;0,INDEX('🧮 Elo Engine 2025-26'!$W:$W,MAX(IF('🧮 Elo Engine 2025-26'!$E:$E=A57,ROW('🧮 Elo Engine 2025-26'!$E:$E)))),1612.2)),1612.2)</f>
        <v>1630.6</v>
      </c>
      <c r="C57" s="1" t="n">
        <v>1612.2</v>
      </c>
      <c r="D57" s="39" t="n">
        <f aca="false">B57-C57</f>
        <v>18.3999999999999</v>
      </c>
      <c r="E57" s="1" t="n">
        <f aca="false">COUNTIFS('🧮 Elo Engine 2025-26'!$D:$D,A57,'🧮 Elo Engine 2025-26'!$F:$F,"&lt;&gt;")+COUNTIFS('🧮 Elo Engine 2025-26'!$E:$E,A57,'🧮 Elo Engine 2025-26'!$G:$G,"&lt;&gt;")</f>
        <v>6</v>
      </c>
    </row>
    <row r="58" customFormat="false" ht="15" hidden="false" customHeight="false" outlineLevel="0" collapsed="false">
      <c r="A58" s="1" t="s">
        <v>121</v>
      </c>
      <c r="B58" s="38" t="n">
        <f aca="false">IFERROR(IF(COUNTIF('🧮 Elo Engine 2025-26'!$D:$D,A58)&gt;0,INDEX('🧮 Elo Engine 2025-26'!$V:$V,MAX(IF('🧮 Elo Engine 2025-26'!$D:$D=A58,ROW('🧮 Elo Engine 2025-26'!$D:$D)))),IF(COUNTIF('🧮 Elo Engine 2025-26'!$E:$E,A58)&gt;0,INDEX('🧮 Elo Engine 2025-26'!$W:$W,MAX(IF('🧮 Elo Engine 2025-26'!$E:$E=A58,ROW('🧮 Elo Engine 2025-26'!$E:$E)))),1535.6)),1535.6)</f>
        <v>1451.7</v>
      </c>
      <c r="C58" s="1" t="n">
        <v>1535.6</v>
      </c>
      <c r="D58" s="39" t="n">
        <f aca="false">B58-C58</f>
        <v>-83.8999999999999</v>
      </c>
      <c r="E58" s="1" t="n">
        <f aca="false">COUNTIFS('🧮 Elo Engine 2025-26'!$D:$D,A58,'🧮 Elo Engine 2025-26'!$F:$F,"&lt;&gt;")+COUNTIFS('🧮 Elo Engine 2025-26'!$E:$E,A58,'🧮 Elo Engine 2025-26'!$G:$G,"&lt;&gt;")</f>
        <v>7</v>
      </c>
    </row>
    <row r="59" customFormat="false" ht="15" hidden="false" customHeight="false" outlineLevel="0" collapsed="false">
      <c r="A59" s="1" t="s">
        <v>154</v>
      </c>
      <c r="B59" s="38" t="n">
        <f aca="false">IFERROR(IF(COUNTIF('🧮 Elo Engine 2025-26'!$D:$D,A59)&gt;0,INDEX('🧮 Elo Engine 2025-26'!$V:$V,MAX(IF('🧮 Elo Engine 2025-26'!$D:$D=A59,ROW('🧮 Elo Engine 2025-26'!$D:$D)))),IF(COUNTIF('🧮 Elo Engine 2025-26'!$E:$E,A59)&gt;0,INDEX('🧮 Elo Engine 2025-26'!$W:$W,MAX(IF('🧮 Elo Engine 2025-26'!$E:$E=A59,ROW('🧮 Elo Engine 2025-26'!$E:$E)))),1580.6)),1580.6)</f>
        <v>1588.5</v>
      </c>
      <c r="C59" s="1" t="n">
        <v>1580.6</v>
      </c>
      <c r="D59" s="39" t="n">
        <f aca="false">B59-C59</f>
        <v>7.90000000000009</v>
      </c>
      <c r="E59" s="1" t="n">
        <f aca="false">COUNTIFS('🧮 Elo Engine 2025-26'!$D:$D,A59,'🧮 Elo Engine 2025-26'!$F:$F,"&lt;&gt;")+COUNTIFS('🧮 Elo Engine 2025-26'!$E:$E,A59,'🧮 Elo Engine 2025-26'!$G:$G,"&lt;&gt;")</f>
        <v>7</v>
      </c>
    </row>
    <row r="60" customFormat="false" ht="15" hidden="false" customHeight="false" outlineLevel="0" collapsed="false">
      <c r="A60" s="1" t="s">
        <v>118</v>
      </c>
      <c r="B60" s="38" t="n">
        <f aca="false">IFERROR(IF(COUNTIF('🧮 Elo Engine 2025-26'!$D:$D,A60)&gt;0,INDEX('🧮 Elo Engine 2025-26'!$V:$V,MAX(IF('🧮 Elo Engine 2025-26'!$D:$D=A60,ROW('🧮 Elo Engine 2025-26'!$D:$D)))),IF(COUNTIF('🧮 Elo Engine 2025-26'!$E:$E,A60)&gt;0,INDEX('🧮 Elo Engine 2025-26'!$W:$W,MAX(IF('🧮 Elo Engine 2025-26'!$E:$E=A60,ROW('🧮 Elo Engine 2025-26'!$E:$E)))),1594.6)),1594.6)</f>
        <v>1603.5</v>
      </c>
      <c r="C60" s="1" t="n">
        <v>1594.6</v>
      </c>
      <c r="D60" s="39" t="n">
        <f aca="false">B60-C60</f>
        <v>8.90000000000009</v>
      </c>
      <c r="E60" s="1" t="n">
        <f aca="false">COUNTIFS('🧮 Elo Engine 2025-26'!$D:$D,A60,'🧮 Elo Engine 2025-26'!$F:$F,"&lt;&gt;")+COUNTIFS('🧮 Elo Engine 2025-26'!$E:$E,A60,'🧮 Elo Engine 2025-26'!$G:$G,"&lt;&gt;")</f>
        <v>7</v>
      </c>
    </row>
    <row r="61" customFormat="false" ht="15" hidden="false" customHeight="false" outlineLevel="0" collapsed="false">
      <c r="A61" s="1" t="s">
        <v>167</v>
      </c>
      <c r="B61" s="38" t="n">
        <f aca="false">IFERROR(IF(COUNTIF('🧮 Elo Engine 2025-26'!$D:$D,A61)&gt;0,INDEX('🧮 Elo Engine 2025-26'!$V:$V,MAX(IF('🧮 Elo Engine 2025-26'!$D:$D=A61,ROW('🧮 Elo Engine 2025-26'!$D:$D)))),IF(COUNTIF('🧮 Elo Engine 2025-26'!$E:$E,A61)&gt;0,INDEX('🧮 Elo Engine 2025-26'!$W:$W,MAX(IF('🧮 Elo Engine 2025-26'!$E:$E=A61,ROW('🧮 Elo Engine 2025-26'!$E:$E)))),1571.1)),1571.1)</f>
        <v>1510</v>
      </c>
      <c r="C61" s="1" t="n">
        <v>1571.1</v>
      </c>
      <c r="D61" s="39" t="n">
        <f aca="false">B61-C61</f>
        <v>-61.0999999999999</v>
      </c>
      <c r="E61" s="1" t="n">
        <f aca="false">COUNTIFS('🧮 Elo Engine 2025-26'!$D:$D,A61,'🧮 Elo Engine 2025-26'!$F:$F,"&lt;&gt;")+COUNTIFS('🧮 Elo Engine 2025-26'!$E:$E,A61,'🧮 Elo Engine 2025-26'!$G:$G,"&lt;&gt;")</f>
        <v>7</v>
      </c>
    </row>
    <row r="62" customFormat="false" ht="15" hidden="false" customHeight="false" outlineLevel="0" collapsed="false">
      <c r="A62" s="1" t="s">
        <v>124</v>
      </c>
      <c r="B62" s="38" t="n">
        <f aca="false">IFERROR(IF(COUNTIF('🧮 Elo Engine 2025-26'!$D:$D,A62)&gt;0,INDEX('🧮 Elo Engine 2025-26'!$V:$V,MAX(IF('🧮 Elo Engine 2025-26'!$D:$D=A62,ROW('🧮 Elo Engine 2025-26'!$D:$D)))),IF(COUNTIF('🧮 Elo Engine 2025-26'!$E:$E,A62)&gt;0,INDEX('🧮 Elo Engine 2025-26'!$W:$W,MAX(IF('🧮 Elo Engine 2025-26'!$E:$E=A62,ROW('🧮 Elo Engine 2025-26'!$E:$E)))),1515.6)),1515.6)</f>
        <v>1661.6</v>
      </c>
      <c r="C62" s="1" t="n">
        <v>1515.6</v>
      </c>
      <c r="D62" s="39" t="n">
        <f aca="false">B62-C62</f>
        <v>146</v>
      </c>
      <c r="E62" s="1" t="n">
        <f aca="false">COUNTIFS('🧮 Elo Engine 2025-26'!$D:$D,A62,'🧮 Elo Engine 2025-26'!$F:$F,"&lt;&gt;")+COUNTIFS('🧮 Elo Engine 2025-26'!$E:$E,A62,'🧮 Elo Engine 2025-26'!$G:$G,"&lt;&gt;")</f>
        <v>7</v>
      </c>
    </row>
    <row r="63" customFormat="false" ht="15" hidden="false" customHeight="false" outlineLevel="0" collapsed="false">
      <c r="A63" s="1" t="s">
        <v>119</v>
      </c>
      <c r="B63" s="38" t="n">
        <f aca="false">IFERROR(IF(COUNTIF('🧮 Elo Engine 2025-26'!$D:$D,A63)&gt;0,INDEX('🧮 Elo Engine 2025-26'!$V:$V,MAX(IF('🧮 Elo Engine 2025-26'!$D:$D=A63,ROW('🧮 Elo Engine 2025-26'!$D:$D)))),IF(COUNTIF('🧮 Elo Engine 2025-26'!$E:$E,A63)&gt;0,INDEX('🧮 Elo Engine 2025-26'!$W:$W,MAX(IF('🧮 Elo Engine 2025-26'!$E:$E=A63,ROW('🧮 Elo Engine 2025-26'!$E:$E)))),1549.3)),1549.3)</f>
        <v>1609.1</v>
      </c>
      <c r="C63" s="1" t="n">
        <v>1549.3</v>
      </c>
      <c r="D63" s="39" t="n">
        <f aca="false">B63-C63</f>
        <v>59.8</v>
      </c>
      <c r="E63" s="1" t="n">
        <f aca="false">COUNTIFS('🧮 Elo Engine 2025-26'!$D:$D,A63,'🧮 Elo Engine 2025-26'!$F:$F,"&lt;&gt;")+COUNTIFS('🧮 Elo Engine 2025-26'!$E:$E,A63,'🧮 Elo Engine 2025-26'!$G:$G,"&lt;&gt;")</f>
        <v>7</v>
      </c>
    </row>
    <row r="64" customFormat="false" ht="15" hidden="false" customHeight="false" outlineLevel="0" collapsed="false">
      <c r="A64" s="1" t="s">
        <v>115</v>
      </c>
      <c r="B64" s="38" t="n">
        <f aca="false">IFERROR(IF(COUNTIF('🧮 Elo Engine 2025-26'!$D:$D,A64)&gt;0,INDEX('🧮 Elo Engine 2025-26'!$V:$V,MAX(IF('🧮 Elo Engine 2025-26'!$D:$D=A64,ROW('🧮 Elo Engine 2025-26'!$D:$D)))),IF(COUNTIF('🧮 Elo Engine 2025-26'!$E:$E,A64)&gt;0,INDEX('🧮 Elo Engine 2025-26'!$W:$W,MAX(IF('🧮 Elo Engine 2025-26'!$E:$E=A64,ROW('🧮 Elo Engine 2025-26'!$E:$E)))),1522.8)),1522.8)</f>
        <v>1582.4</v>
      </c>
      <c r="C64" s="1" t="n">
        <v>1522.8</v>
      </c>
      <c r="D64" s="39" t="n">
        <f aca="false">B64-C64</f>
        <v>59.6000000000001</v>
      </c>
      <c r="E64" s="1" t="n">
        <f aca="false">COUNTIFS('🧮 Elo Engine 2025-26'!$D:$D,A64,'🧮 Elo Engine 2025-26'!$F:$F,"&lt;&gt;")+COUNTIFS('🧮 Elo Engine 2025-26'!$E:$E,A64,'🧮 Elo Engine 2025-26'!$G:$G,"&lt;&gt;")</f>
        <v>8</v>
      </c>
    </row>
    <row r="65" customFormat="false" ht="15" hidden="false" customHeight="false" outlineLevel="0" collapsed="false">
      <c r="A65" s="1" t="s">
        <v>188</v>
      </c>
      <c r="B65" s="38" t="n">
        <f aca="false">IFERROR(IF(COUNTIF('🧮 Elo Engine 2025-26'!$D:$D,A65)&gt;0,INDEX('🧮 Elo Engine 2025-26'!$V:$V,MAX(IF('🧮 Elo Engine 2025-26'!$D:$D=A65,ROW('🧮 Elo Engine 2025-26'!$D:$D)))),IF(COUNTIF('🧮 Elo Engine 2025-26'!$E:$E,A65)&gt;0,INDEX('🧮 Elo Engine 2025-26'!$W:$W,MAX(IF('🧮 Elo Engine 2025-26'!$E:$E=A65,ROW('🧮 Elo Engine 2025-26'!$E:$E)))),1538.3)),1538.3)</f>
        <v>1536.1</v>
      </c>
      <c r="C65" s="1" t="n">
        <v>1538.3</v>
      </c>
      <c r="D65" s="39" t="n">
        <f aca="false">B65-C65</f>
        <v>-2.20000000000005</v>
      </c>
      <c r="E65" s="1" t="n">
        <f aca="false">COUNTIFS('🧮 Elo Engine 2025-26'!$D:$D,A65,'🧮 Elo Engine 2025-26'!$F:$F,"&lt;&gt;")+COUNTIFS('🧮 Elo Engine 2025-26'!$E:$E,A65,'🧮 Elo Engine 2025-26'!$G:$G,"&lt;&gt;")</f>
        <v>6</v>
      </c>
    </row>
    <row r="66" customFormat="false" ht="15" hidden="false" customHeight="false" outlineLevel="0" collapsed="false">
      <c r="A66" s="1" t="s">
        <v>146</v>
      </c>
      <c r="B66" s="38" t="n">
        <f aca="false">IFERROR(IF(COUNTIF('🧮 Elo Engine 2025-26'!$D:$D,A66)&gt;0,INDEX('🧮 Elo Engine 2025-26'!$V:$V,MAX(IF('🧮 Elo Engine 2025-26'!$D:$D=A66,ROW('🧮 Elo Engine 2025-26'!$D:$D)))),IF(COUNTIF('🧮 Elo Engine 2025-26'!$E:$E,A66)&gt;0,INDEX('🧮 Elo Engine 2025-26'!$W:$W,MAX(IF('🧮 Elo Engine 2025-26'!$E:$E=A66,ROW('🧮 Elo Engine 2025-26'!$E:$E)))),1531.8)),1531.8)</f>
        <v>1631.8</v>
      </c>
      <c r="C66" s="1" t="n">
        <v>1531.8</v>
      </c>
      <c r="D66" s="39" t="n">
        <f aca="false">B66-C66</f>
        <v>100</v>
      </c>
      <c r="E66" s="1" t="n">
        <f aca="false">COUNTIFS('🧮 Elo Engine 2025-26'!$D:$D,A66,'🧮 Elo Engine 2025-26'!$F:$F,"&lt;&gt;")+COUNTIFS('🧮 Elo Engine 2025-26'!$E:$E,A66,'🧮 Elo Engine 2025-26'!$G:$G,"&lt;&gt;")</f>
        <v>6</v>
      </c>
    </row>
    <row r="67" customFormat="false" ht="15" hidden="false" customHeight="false" outlineLevel="0" collapsed="false">
      <c r="A67" s="1" t="s">
        <v>191</v>
      </c>
      <c r="B67" s="38" t="n">
        <f aca="false">IFERROR(IF(COUNTIF('🧮 Elo Engine 2025-26'!$D:$D,A67)&gt;0,INDEX('🧮 Elo Engine 2025-26'!$V:$V,MAX(IF('🧮 Elo Engine 2025-26'!$D:$D=A67,ROW('🧮 Elo Engine 2025-26'!$D:$D)))),IF(COUNTIF('🧮 Elo Engine 2025-26'!$E:$E,A67)&gt;0,INDEX('🧮 Elo Engine 2025-26'!$W:$W,MAX(IF('🧮 Elo Engine 2025-26'!$E:$E=A67,ROW('🧮 Elo Engine 2025-26'!$E:$E)))),1539.7)),1539.7)</f>
        <v>1508.9</v>
      </c>
      <c r="C67" s="1" t="n">
        <v>1539.7</v>
      </c>
      <c r="D67" s="39" t="n">
        <f aca="false">B67-C67</f>
        <v>-30.8</v>
      </c>
      <c r="E67" s="1" t="n">
        <f aca="false">COUNTIFS('🧮 Elo Engine 2025-26'!$D:$D,A67,'🧮 Elo Engine 2025-26'!$F:$F,"&lt;&gt;")+COUNTIFS('🧮 Elo Engine 2025-26'!$E:$E,A67,'🧮 Elo Engine 2025-26'!$G:$G,"&lt;&gt;")</f>
        <v>6</v>
      </c>
    </row>
    <row r="68" customFormat="false" ht="15" hidden="false" customHeight="false" outlineLevel="0" collapsed="false">
      <c r="A68" s="1" t="s">
        <v>197</v>
      </c>
      <c r="B68" s="38" t="n">
        <f aca="false">IFERROR(IF(COUNTIF('🧮 Elo Engine 2025-26'!$D:$D,A68)&gt;0,INDEX('🧮 Elo Engine 2025-26'!$V:$V,MAX(IF('🧮 Elo Engine 2025-26'!$D:$D=A68,ROW('🧮 Elo Engine 2025-26'!$D:$D)))),IF(COUNTIF('🧮 Elo Engine 2025-26'!$E:$E,A68)&gt;0,INDEX('🧮 Elo Engine 2025-26'!$W:$W,MAX(IF('🧮 Elo Engine 2025-26'!$E:$E=A68,ROW('🧮 Elo Engine 2025-26'!$E:$E)))),1545.8)),1545.8)</f>
        <v>1526.2</v>
      </c>
      <c r="C68" s="1" t="n">
        <v>1545.8</v>
      </c>
      <c r="D68" s="39" t="n">
        <f aca="false">B68-C68</f>
        <v>-19.5999999999999</v>
      </c>
      <c r="E68" s="1" t="n">
        <f aca="false">COUNTIFS('🧮 Elo Engine 2025-26'!$D:$D,A68,'🧮 Elo Engine 2025-26'!$F:$F,"&lt;&gt;")+COUNTIFS('🧮 Elo Engine 2025-26'!$E:$E,A68,'🧮 Elo Engine 2025-26'!$G:$G,"&lt;&gt;")</f>
        <v>6</v>
      </c>
    </row>
    <row r="69" customFormat="false" ht="15" hidden="false" customHeight="false" outlineLevel="0" collapsed="false">
      <c r="A69" s="1" t="s">
        <v>159</v>
      </c>
      <c r="B69" s="38" t="n">
        <f aca="false">IFERROR(IF(COUNTIF('🧮 Elo Engine 2025-26'!$D:$D,A69)&gt;0,INDEX('🧮 Elo Engine 2025-26'!$V:$V,MAX(IF('🧮 Elo Engine 2025-26'!$D:$D=A69,ROW('🧮 Elo Engine 2025-26'!$D:$D)))),IF(COUNTIF('🧮 Elo Engine 2025-26'!$E:$E,A69)&gt;0,INDEX('🧮 Elo Engine 2025-26'!$W:$W,MAX(IF('🧮 Elo Engine 2025-26'!$E:$E=A69,ROW('🧮 Elo Engine 2025-26'!$E:$E)))),1529.2)),1529.2)</f>
        <v>1720.8</v>
      </c>
      <c r="C69" s="1" t="n">
        <v>1529.2</v>
      </c>
      <c r="D69" s="39" t="n">
        <f aca="false">B69-C69</f>
        <v>191.6</v>
      </c>
      <c r="E69" s="1" t="n">
        <f aca="false">COUNTIFS('🧮 Elo Engine 2025-26'!$D:$D,A69,'🧮 Elo Engine 2025-26'!$F:$F,"&lt;&gt;")+COUNTIFS('🧮 Elo Engine 2025-26'!$E:$E,A69,'🧮 Elo Engine 2025-26'!$G:$G,"&lt;&gt;")</f>
        <v>7</v>
      </c>
    </row>
    <row r="70" customFormat="false" ht="15" hidden="false" customHeight="false" outlineLevel="0" collapsed="false">
      <c r="A70" s="1" t="s">
        <v>168</v>
      </c>
      <c r="B70" s="38" t="n">
        <f aca="false">IFERROR(IF(COUNTIF('🧮 Elo Engine 2025-26'!$D:$D,A70)&gt;0,INDEX('🧮 Elo Engine 2025-26'!$V:$V,MAX(IF('🧮 Elo Engine 2025-26'!$D:$D=A70,ROW('🧮 Elo Engine 2025-26'!$D:$D)))),IF(COUNTIF('🧮 Elo Engine 2025-26'!$E:$E,A70)&gt;0,INDEX('🧮 Elo Engine 2025-26'!$W:$W,MAX(IF('🧮 Elo Engine 2025-26'!$E:$E=A70,ROW('🧮 Elo Engine 2025-26'!$E:$E)))),1503.4)),1503.4)</f>
        <v>1647.4</v>
      </c>
      <c r="C70" s="1" t="n">
        <v>1503.4</v>
      </c>
      <c r="D70" s="39" t="n">
        <f aca="false">B70-C70</f>
        <v>144</v>
      </c>
      <c r="E70" s="1" t="n">
        <f aca="false">COUNTIFS('🧮 Elo Engine 2025-26'!$D:$D,A70,'🧮 Elo Engine 2025-26'!$F:$F,"&lt;&gt;")+COUNTIFS('🧮 Elo Engine 2025-26'!$E:$E,A70,'🧮 Elo Engine 2025-26'!$G:$G,"&lt;&gt;")</f>
        <v>5</v>
      </c>
    </row>
    <row r="71" customFormat="false" ht="15" hidden="false" customHeight="false" outlineLevel="0" collapsed="false">
      <c r="A71" s="1" t="s">
        <v>142</v>
      </c>
      <c r="B71" s="38" t="n">
        <f aca="false">IFERROR(IF(COUNTIF('🧮 Elo Engine 2025-26'!$D:$D,A71)&gt;0,INDEX('🧮 Elo Engine 2025-26'!$V:$V,MAX(IF('🧮 Elo Engine 2025-26'!$D:$D=A71,ROW('🧮 Elo Engine 2025-26'!$D:$D)))),IF(COUNTIF('🧮 Elo Engine 2025-26'!$E:$E,A71)&gt;0,INDEX('🧮 Elo Engine 2025-26'!$W:$W,MAX(IF('🧮 Elo Engine 2025-26'!$E:$E=A71,ROW('🧮 Elo Engine 2025-26'!$E:$E)))),1532.5)),1532.5)</f>
        <v>1532.5</v>
      </c>
      <c r="C71" s="1" t="n">
        <v>1532.5</v>
      </c>
      <c r="D71" s="39" t="n">
        <f aca="false">B71-C71</f>
        <v>0</v>
      </c>
      <c r="E71" s="1" t="n">
        <f aca="false">COUNTIFS('🧮 Elo Engine 2025-26'!$D:$D,A71,'🧮 Elo Engine 2025-26'!$F:$F,"&lt;&gt;")+COUNTIFS('🧮 Elo Engine 2025-26'!$E:$E,A71,'🧮 Elo Engine 2025-26'!$G:$G,"&lt;&gt;")</f>
        <v>0</v>
      </c>
    </row>
    <row r="72" customFormat="false" ht="15" hidden="false" customHeight="false" outlineLevel="0" collapsed="false">
      <c r="A72" s="1" t="s">
        <v>193</v>
      </c>
      <c r="B72" s="38" t="n">
        <f aca="false">IFERROR(IF(COUNTIF('🧮 Elo Engine 2025-26'!$D:$D,A72)&gt;0,INDEX('🧮 Elo Engine 2025-26'!$V:$V,MAX(IF('🧮 Elo Engine 2025-26'!$D:$D=A72,ROW('🧮 Elo Engine 2025-26'!$D:$D)))),IF(COUNTIF('🧮 Elo Engine 2025-26'!$E:$E,A72)&gt;0,INDEX('🧮 Elo Engine 2025-26'!$W:$W,MAX(IF('🧮 Elo Engine 2025-26'!$E:$E=A72,ROW('🧮 Elo Engine 2025-26'!$E:$E)))),1504.7)),1504.7)</f>
        <v>1699</v>
      </c>
      <c r="C72" s="1" t="n">
        <v>1504.7</v>
      </c>
      <c r="D72" s="39" t="n">
        <f aca="false">B72-C72</f>
        <v>194.3</v>
      </c>
      <c r="E72" s="1" t="n">
        <f aca="false">COUNTIFS('🧮 Elo Engine 2025-26'!$D:$D,A72,'🧮 Elo Engine 2025-26'!$F:$F,"&lt;&gt;")+COUNTIFS('🧮 Elo Engine 2025-26'!$E:$E,A72,'🧮 Elo Engine 2025-26'!$G:$G,"&lt;&gt;")</f>
        <v>6</v>
      </c>
    </row>
    <row r="73" customFormat="false" ht="15" hidden="false" customHeight="false" outlineLevel="0" collapsed="false">
      <c r="A73" s="1" t="s">
        <v>137</v>
      </c>
      <c r="B73" s="38" t="n">
        <f aca="false">IFERROR(IF(COUNTIF('🧮 Elo Engine 2025-26'!$D:$D,A73)&gt;0,INDEX('🧮 Elo Engine 2025-26'!$V:$V,MAX(IF('🧮 Elo Engine 2025-26'!$D:$D=A73,ROW('🧮 Elo Engine 2025-26'!$D:$D)))),IF(COUNTIF('🧮 Elo Engine 2025-26'!$E:$E,A73)&gt;0,INDEX('🧮 Elo Engine 2025-26'!$W:$W,MAX(IF('🧮 Elo Engine 2025-26'!$E:$E=A73,ROW('🧮 Elo Engine 2025-26'!$E:$E)))),1538)),1538)</f>
        <v>1395.5</v>
      </c>
      <c r="C73" s="1" t="n">
        <v>1538</v>
      </c>
      <c r="D73" s="39" t="n">
        <f aca="false">B73-C73</f>
        <v>-142.5</v>
      </c>
      <c r="E73" s="1" t="n">
        <f aca="false">COUNTIFS('🧮 Elo Engine 2025-26'!$D:$D,A73,'🧮 Elo Engine 2025-26'!$F:$F,"&lt;&gt;")+COUNTIFS('🧮 Elo Engine 2025-26'!$E:$E,A73,'🧮 Elo Engine 2025-26'!$G:$G,"&lt;&gt;")</f>
        <v>7</v>
      </c>
    </row>
    <row r="74" customFormat="false" ht="15" hidden="false" customHeight="false" outlineLevel="0" collapsed="false">
      <c r="A74" s="1" t="s">
        <v>120</v>
      </c>
      <c r="B74" s="38" t="n">
        <f aca="false">IFERROR(IF(COUNTIF('🧮 Elo Engine 2025-26'!$D:$D,A74)&gt;0,INDEX('🧮 Elo Engine 2025-26'!$V:$V,MAX(IF('🧮 Elo Engine 2025-26'!$D:$D=A74,ROW('🧮 Elo Engine 2025-26'!$D:$D)))),IF(COUNTIF('🧮 Elo Engine 2025-26'!$E:$E,A74)&gt;0,INDEX('🧮 Elo Engine 2025-26'!$W:$W,MAX(IF('🧮 Elo Engine 2025-26'!$E:$E=A74,ROW('🧮 Elo Engine 2025-26'!$E:$E)))),1524.6)),1524.6)</f>
        <v>1496.2</v>
      </c>
      <c r="C74" s="1" t="n">
        <v>1524.6</v>
      </c>
      <c r="D74" s="39" t="n">
        <f aca="false">B74-C74</f>
        <v>-28.3999999999999</v>
      </c>
      <c r="E74" s="1" t="n">
        <f aca="false">COUNTIFS('🧮 Elo Engine 2025-26'!$D:$D,A74,'🧮 Elo Engine 2025-26'!$F:$F,"&lt;&gt;")+COUNTIFS('🧮 Elo Engine 2025-26'!$E:$E,A74,'🧮 Elo Engine 2025-26'!$G:$G,"&lt;&gt;")</f>
        <v>6</v>
      </c>
    </row>
    <row r="75" customFormat="false" ht="15" hidden="false" customHeight="false" outlineLevel="0" collapsed="false">
      <c r="A75" s="1" t="s">
        <v>136</v>
      </c>
      <c r="B75" s="38" t="n">
        <f aca="false">IFERROR(IF(COUNTIF('🧮 Elo Engine 2025-26'!$D:$D,A75)&gt;0,INDEX('🧮 Elo Engine 2025-26'!$V:$V,MAX(IF('🧮 Elo Engine 2025-26'!$D:$D=A75,ROW('🧮 Elo Engine 2025-26'!$D:$D)))),IF(COUNTIF('🧮 Elo Engine 2025-26'!$E:$E,A75)&gt;0,INDEX('🧮 Elo Engine 2025-26'!$W:$W,MAX(IF('🧮 Elo Engine 2025-26'!$E:$E=A75,ROW('🧮 Elo Engine 2025-26'!$E:$E)))),1545)),1545)</f>
        <v>1695.8</v>
      </c>
      <c r="C75" s="1" t="n">
        <v>1545</v>
      </c>
      <c r="D75" s="39" t="n">
        <f aca="false">B75-C75</f>
        <v>150.8</v>
      </c>
      <c r="E75" s="1" t="n">
        <f aca="false">COUNTIFS('🧮 Elo Engine 2025-26'!$D:$D,A75,'🧮 Elo Engine 2025-26'!$F:$F,"&lt;&gt;")+COUNTIFS('🧮 Elo Engine 2025-26'!$E:$E,A75,'🧮 Elo Engine 2025-26'!$G:$G,"&lt;&gt;")</f>
        <v>5</v>
      </c>
    </row>
    <row r="76" customFormat="false" ht="15" hidden="false" customHeight="false" outlineLevel="0" collapsed="false">
      <c r="A76" s="1" t="s">
        <v>131</v>
      </c>
      <c r="B76" s="38" t="n">
        <f aca="false">IFERROR(IF(COUNTIF('🧮 Elo Engine 2025-26'!$D:$D,A76)&gt;0,INDEX('🧮 Elo Engine 2025-26'!$V:$V,MAX(IF('🧮 Elo Engine 2025-26'!$D:$D=A76,ROW('🧮 Elo Engine 2025-26'!$D:$D)))),IF(COUNTIF('🧮 Elo Engine 2025-26'!$E:$E,A76)&gt;0,INDEX('🧮 Elo Engine 2025-26'!$W:$W,MAX(IF('🧮 Elo Engine 2025-26'!$E:$E=A76,ROW('🧮 Elo Engine 2025-26'!$E:$E)))),1567.5)),1567.5)</f>
        <v>1747.8</v>
      </c>
      <c r="C76" s="1" t="n">
        <v>1567.5</v>
      </c>
      <c r="D76" s="39" t="n">
        <f aca="false">B76-C76</f>
        <v>180.3</v>
      </c>
      <c r="E76" s="1" t="n">
        <f aca="false">COUNTIFS('🧮 Elo Engine 2025-26'!$D:$D,A76,'🧮 Elo Engine 2025-26'!$F:$F,"&lt;&gt;")+COUNTIFS('🧮 Elo Engine 2025-26'!$E:$E,A76,'🧮 Elo Engine 2025-26'!$G:$G,"&lt;&gt;")</f>
        <v>6</v>
      </c>
    </row>
    <row r="77" customFormat="false" ht="15" hidden="false" customHeight="false" outlineLevel="0" collapsed="false">
      <c r="A77" s="1" t="s">
        <v>173</v>
      </c>
      <c r="B77" s="38" t="n">
        <f aca="false">IFERROR(IF(COUNTIF('🧮 Elo Engine 2025-26'!$D:$D,A77)&gt;0,INDEX('🧮 Elo Engine 2025-26'!$V:$V,MAX(IF('🧮 Elo Engine 2025-26'!$D:$D=A77,ROW('🧮 Elo Engine 2025-26'!$D:$D)))),IF(COUNTIF('🧮 Elo Engine 2025-26'!$E:$E,A77)&gt;0,INDEX('🧮 Elo Engine 2025-26'!$W:$W,MAX(IF('🧮 Elo Engine 2025-26'!$E:$E=A77,ROW('🧮 Elo Engine 2025-26'!$E:$E)))),1519.7)),1519.7)</f>
        <v>1654.7</v>
      </c>
      <c r="C77" s="1" t="n">
        <v>1519.7</v>
      </c>
      <c r="D77" s="39" t="n">
        <f aca="false">B77-C77</f>
        <v>135</v>
      </c>
      <c r="E77" s="1" t="n">
        <f aca="false">COUNTIFS('🧮 Elo Engine 2025-26'!$D:$D,A77,'🧮 Elo Engine 2025-26'!$F:$F,"&lt;&gt;")+COUNTIFS('🧮 Elo Engine 2025-26'!$E:$E,A77,'🧮 Elo Engine 2025-26'!$G:$G,"&lt;&gt;")</f>
        <v>8</v>
      </c>
    </row>
    <row r="78" customFormat="false" ht="15" hidden="false" customHeight="false" outlineLevel="0" collapsed="false">
      <c r="A78" s="1" t="s">
        <v>198</v>
      </c>
      <c r="B78" s="38" t="n">
        <f aca="false">IFERROR(IF(COUNTIF('🧮 Elo Engine 2025-26'!$D:$D,A78)&gt;0,INDEX('🧮 Elo Engine 2025-26'!$V:$V,MAX(IF('🧮 Elo Engine 2025-26'!$D:$D=A78,ROW('🧮 Elo Engine 2025-26'!$D:$D)))),IF(COUNTIF('🧮 Elo Engine 2025-26'!$E:$E,A78)&gt;0,INDEX('🧮 Elo Engine 2025-26'!$W:$W,MAX(IF('🧮 Elo Engine 2025-26'!$E:$E=A78,ROW('🧮 Elo Engine 2025-26'!$E:$E)))),1500.8)),1500.8)</f>
        <v>1501.5</v>
      </c>
      <c r="C78" s="1" t="n">
        <v>1500.8</v>
      </c>
      <c r="D78" s="39" t="n">
        <f aca="false">B78-C78</f>
        <v>0.700000000000046</v>
      </c>
      <c r="E78" s="1" t="n">
        <f aca="false">COUNTIFS('🧮 Elo Engine 2025-26'!$D:$D,A78,'🧮 Elo Engine 2025-26'!$F:$F,"&lt;&gt;")+COUNTIFS('🧮 Elo Engine 2025-26'!$E:$E,A78,'🧮 Elo Engine 2025-26'!$G:$G,"&lt;&gt;")</f>
        <v>6</v>
      </c>
    </row>
    <row r="79" customFormat="false" ht="15" hidden="false" customHeight="false" outlineLevel="0" collapsed="false">
      <c r="A79" s="1" t="s">
        <v>165</v>
      </c>
      <c r="B79" s="38" t="n">
        <f aca="false">IFERROR(IF(COUNTIF('🧮 Elo Engine 2025-26'!$D:$D,A79)&gt;0,INDEX('🧮 Elo Engine 2025-26'!$V:$V,MAX(IF('🧮 Elo Engine 2025-26'!$D:$D=A79,ROW('🧮 Elo Engine 2025-26'!$D:$D)))),IF(COUNTIF('🧮 Elo Engine 2025-26'!$E:$E,A79)&gt;0,INDEX('🧮 Elo Engine 2025-26'!$W:$W,MAX(IF('🧮 Elo Engine 2025-26'!$E:$E=A79,ROW('🧮 Elo Engine 2025-26'!$E:$E)))),1494.4)),1494.4)</f>
        <v>1576.1</v>
      </c>
      <c r="C79" s="1" t="n">
        <v>1494.4</v>
      </c>
      <c r="D79" s="39" t="n">
        <f aca="false">B79-C79</f>
        <v>81.6999999999998</v>
      </c>
      <c r="E79" s="1" t="n">
        <f aca="false">COUNTIFS('🧮 Elo Engine 2025-26'!$D:$D,A79,'🧮 Elo Engine 2025-26'!$F:$F,"&lt;&gt;")+COUNTIFS('🧮 Elo Engine 2025-26'!$E:$E,A79,'🧮 Elo Engine 2025-26'!$G:$G,"&lt;&gt;")</f>
        <v>5</v>
      </c>
    </row>
    <row r="80" customFormat="false" ht="15" hidden="false" customHeight="false" outlineLevel="0" collapsed="false">
      <c r="A80" s="1" t="s">
        <v>139</v>
      </c>
      <c r="B80" s="38" t="n">
        <f aca="false">IFERROR(IF(COUNTIF('🧮 Elo Engine 2025-26'!$D:$D,A80)&gt;0,INDEX('🧮 Elo Engine 2025-26'!$V:$V,MAX(IF('🧮 Elo Engine 2025-26'!$D:$D=A80,ROW('🧮 Elo Engine 2025-26'!$D:$D)))),IF(COUNTIF('🧮 Elo Engine 2025-26'!$E:$E,A80)&gt;0,INDEX('🧮 Elo Engine 2025-26'!$W:$W,MAX(IF('🧮 Elo Engine 2025-26'!$E:$E=A80,ROW('🧮 Elo Engine 2025-26'!$E:$E)))),1530.8)),1530.8)</f>
        <v>1449</v>
      </c>
      <c r="C80" s="1" t="n">
        <v>1530.8</v>
      </c>
      <c r="D80" s="39" t="n">
        <f aca="false">B80-C80</f>
        <v>-81.8</v>
      </c>
      <c r="E80" s="1" t="n">
        <f aca="false">COUNTIFS('🧮 Elo Engine 2025-26'!$D:$D,A80,'🧮 Elo Engine 2025-26'!$F:$F,"&lt;&gt;")+COUNTIFS('🧮 Elo Engine 2025-26'!$E:$E,A80,'🧮 Elo Engine 2025-26'!$G:$G,"&lt;&gt;")</f>
        <v>6</v>
      </c>
    </row>
    <row r="81" customFormat="false" ht="15" hidden="false" customHeight="false" outlineLevel="0" collapsed="false">
      <c r="A81" s="1" t="s">
        <v>183</v>
      </c>
      <c r="B81" s="38" t="n">
        <f aca="false">IFERROR(IF(COUNTIF('🧮 Elo Engine 2025-26'!$D:$D,A81)&gt;0,INDEX('🧮 Elo Engine 2025-26'!$V:$V,MAX(IF('🧮 Elo Engine 2025-26'!$D:$D=A81,ROW('🧮 Elo Engine 2025-26'!$D:$D)))),IF(COUNTIF('🧮 Elo Engine 2025-26'!$E:$E,A81)&gt;0,INDEX('🧮 Elo Engine 2025-26'!$W:$W,MAX(IF('🧮 Elo Engine 2025-26'!$E:$E=A81,ROW('🧮 Elo Engine 2025-26'!$E:$E)))),1538.3)),1538.3)</f>
        <v>1433.1</v>
      </c>
      <c r="C81" s="1" t="n">
        <v>1538.3</v>
      </c>
      <c r="D81" s="39" t="n">
        <f aca="false">B81-C81</f>
        <v>-105.2</v>
      </c>
      <c r="E81" s="1" t="n">
        <f aca="false">COUNTIFS('🧮 Elo Engine 2025-26'!$D:$D,A81,'🧮 Elo Engine 2025-26'!$F:$F,"&lt;&gt;")+COUNTIFS('🧮 Elo Engine 2025-26'!$E:$E,A81,'🧮 Elo Engine 2025-26'!$G:$G,"&lt;&gt;")</f>
        <v>5</v>
      </c>
    </row>
    <row r="82" customFormat="false" ht="15" hidden="false" customHeight="false" outlineLevel="0" collapsed="false">
      <c r="A82" s="1" t="s">
        <v>166</v>
      </c>
      <c r="B82" s="38" t="n">
        <f aca="false">IFERROR(IF(COUNTIF('🧮 Elo Engine 2025-26'!$D:$D,A82)&gt;0,INDEX('🧮 Elo Engine 2025-26'!$V:$V,MAX(IF('🧮 Elo Engine 2025-26'!$D:$D=A82,ROW('🧮 Elo Engine 2025-26'!$D:$D)))),IF(COUNTIF('🧮 Elo Engine 2025-26'!$E:$E,A82)&gt;0,INDEX('🧮 Elo Engine 2025-26'!$W:$W,MAX(IF('🧮 Elo Engine 2025-26'!$E:$E=A82,ROW('🧮 Elo Engine 2025-26'!$E:$E)))),1522.6)),1522.6)</f>
        <v>1395.4</v>
      </c>
      <c r="C82" s="1" t="n">
        <v>1522.6</v>
      </c>
      <c r="D82" s="39" t="n">
        <f aca="false">B82-C82</f>
        <v>-127.2</v>
      </c>
      <c r="E82" s="1" t="n">
        <f aca="false">COUNTIFS('🧮 Elo Engine 2025-26'!$D:$D,A82,'🧮 Elo Engine 2025-26'!$F:$F,"&lt;&gt;")+COUNTIFS('🧮 Elo Engine 2025-26'!$E:$E,A82,'🧮 Elo Engine 2025-26'!$G:$G,"&lt;&gt;")</f>
        <v>7</v>
      </c>
    </row>
    <row r="83" customFormat="false" ht="15" hidden="false" customHeight="false" outlineLevel="0" collapsed="false">
      <c r="A83" s="1" t="s">
        <v>156</v>
      </c>
      <c r="B83" s="38" t="n">
        <f aca="false">IFERROR(IF(COUNTIF('🧮 Elo Engine 2025-26'!$D:$D,A83)&gt;0,INDEX('🧮 Elo Engine 2025-26'!$V:$V,MAX(IF('🧮 Elo Engine 2025-26'!$D:$D=A83,ROW('🧮 Elo Engine 2025-26'!$D:$D)))),IF(COUNTIF('🧮 Elo Engine 2025-26'!$E:$E,A83)&gt;0,INDEX('🧮 Elo Engine 2025-26'!$W:$W,MAX(IF('🧮 Elo Engine 2025-26'!$E:$E=A83,ROW('🧮 Elo Engine 2025-26'!$E:$E)))),1519.4)),1519.4)</f>
        <v>1494.5</v>
      </c>
      <c r="C83" s="1" t="n">
        <v>1519.4</v>
      </c>
      <c r="D83" s="39" t="n">
        <f aca="false">B83-C83</f>
        <v>-24.9000000000001</v>
      </c>
      <c r="E83" s="1" t="n">
        <f aca="false">COUNTIFS('🧮 Elo Engine 2025-26'!$D:$D,A83,'🧮 Elo Engine 2025-26'!$F:$F,"&lt;&gt;")+COUNTIFS('🧮 Elo Engine 2025-26'!$E:$E,A83,'🧮 Elo Engine 2025-26'!$G:$G,"&lt;&gt;")</f>
        <v>6</v>
      </c>
    </row>
    <row r="84" customFormat="false" ht="15" hidden="false" customHeight="false" outlineLevel="0" collapsed="false">
      <c r="A84" s="1" t="s">
        <v>174</v>
      </c>
      <c r="B84" s="38" t="n">
        <f aca="false">IFERROR(IF(COUNTIF('🧮 Elo Engine 2025-26'!$D:$D,A84)&gt;0,INDEX('🧮 Elo Engine 2025-26'!$V:$V,MAX(IF('🧮 Elo Engine 2025-26'!$D:$D=A84,ROW('🧮 Elo Engine 2025-26'!$D:$D)))),IF(COUNTIF('🧮 Elo Engine 2025-26'!$E:$E,A84)&gt;0,INDEX('🧮 Elo Engine 2025-26'!$W:$W,MAX(IF('🧮 Elo Engine 2025-26'!$E:$E=A84,ROW('🧮 Elo Engine 2025-26'!$E:$E)))),1501.6)),1501.6)</f>
        <v>1629.2</v>
      </c>
      <c r="C84" s="1" t="n">
        <v>1501.6</v>
      </c>
      <c r="D84" s="39" t="n">
        <f aca="false">B84-C84</f>
        <v>127.6</v>
      </c>
      <c r="E84" s="1" t="n">
        <f aca="false">COUNTIFS('🧮 Elo Engine 2025-26'!$D:$D,A84,'🧮 Elo Engine 2025-26'!$F:$F,"&lt;&gt;")+COUNTIFS('🧮 Elo Engine 2025-26'!$E:$E,A84,'🧮 Elo Engine 2025-26'!$G:$G,"&lt;&gt;")</f>
        <v>6</v>
      </c>
    </row>
    <row r="85" customFormat="false" ht="15" hidden="false" customHeight="false" outlineLevel="0" collapsed="false">
      <c r="A85" s="1" t="s">
        <v>186</v>
      </c>
      <c r="B85" s="38" t="n">
        <f aca="false">IFERROR(IF(COUNTIF('🧮 Elo Engine 2025-26'!$D:$D,A85)&gt;0,INDEX('🧮 Elo Engine 2025-26'!$V:$V,MAX(IF('🧮 Elo Engine 2025-26'!$D:$D=A85,ROW('🧮 Elo Engine 2025-26'!$D:$D)))),IF(COUNTIF('🧮 Elo Engine 2025-26'!$E:$E,A85)&gt;0,INDEX('🧮 Elo Engine 2025-26'!$W:$W,MAX(IF('🧮 Elo Engine 2025-26'!$E:$E=A85,ROW('🧮 Elo Engine 2025-26'!$E:$E)))),1494.5)),1494.5)</f>
        <v>1494.5</v>
      </c>
      <c r="C85" s="1" t="n">
        <v>1494.5</v>
      </c>
      <c r="D85" s="39" t="n">
        <f aca="false">B85-C85</f>
        <v>0</v>
      </c>
      <c r="E85" s="1" t="n">
        <f aca="false">COUNTIFS('🧮 Elo Engine 2025-26'!$D:$D,A85,'🧮 Elo Engine 2025-26'!$F:$F,"&lt;&gt;")+COUNTIFS('🧮 Elo Engine 2025-26'!$E:$E,A85,'🧮 Elo Engine 2025-26'!$G:$G,"&lt;&gt;")</f>
        <v>0</v>
      </c>
    </row>
    <row r="86" customFormat="false" ht="15" hidden="false" customHeight="false" outlineLevel="0" collapsed="false">
      <c r="A86" s="1" t="s">
        <v>150</v>
      </c>
      <c r="B86" s="38" t="n">
        <f aca="false">IFERROR(IF(COUNTIF('🧮 Elo Engine 2025-26'!$D:$D,A86)&gt;0,INDEX('🧮 Elo Engine 2025-26'!$V:$V,MAX(IF('🧮 Elo Engine 2025-26'!$D:$D=A86,ROW('🧮 Elo Engine 2025-26'!$D:$D)))),IF(COUNTIF('🧮 Elo Engine 2025-26'!$E:$E,A86)&gt;0,INDEX('🧮 Elo Engine 2025-26'!$W:$W,MAX(IF('🧮 Elo Engine 2025-26'!$E:$E=A86,ROW('🧮 Elo Engine 2025-26'!$E:$E)))),1493.9)),1493.9)</f>
        <v>1493.9</v>
      </c>
      <c r="C86" s="1" t="n">
        <v>1493.9</v>
      </c>
      <c r="D86" s="39" t="n">
        <f aca="false">B86-C86</f>
        <v>0</v>
      </c>
      <c r="E86" s="1" t="n">
        <f aca="false">COUNTIFS('🧮 Elo Engine 2025-26'!$D:$D,A86,'🧮 Elo Engine 2025-26'!$F:$F,"&lt;&gt;")+COUNTIFS('🧮 Elo Engine 2025-26'!$E:$E,A86,'🧮 Elo Engine 2025-26'!$G:$G,"&lt;&gt;")</f>
        <v>0</v>
      </c>
    </row>
    <row r="87" customFormat="false" ht="15" hidden="false" customHeight="false" outlineLevel="0" collapsed="false">
      <c r="A87" s="1" t="s">
        <v>143</v>
      </c>
      <c r="B87" s="38" t="n">
        <f aca="false">IFERROR(IF(COUNTIF('🧮 Elo Engine 2025-26'!$D:$D,A87)&gt;0,INDEX('🧮 Elo Engine 2025-26'!$V:$V,MAX(IF('🧮 Elo Engine 2025-26'!$D:$D=A87,ROW('🧮 Elo Engine 2025-26'!$D:$D)))),IF(COUNTIF('🧮 Elo Engine 2025-26'!$E:$E,A87)&gt;0,INDEX('🧮 Elo Engine 2025-26'!$W:$W,MAX(IF('🧮 Elo Engine 2025-26'!$E:$E=A87,ROW('🧮 Elo Engine 2025-26'!$E:$E)))),1489.4)),1489.4)</f>
        <v>1489.4</v>
      </c>
      <c r="C87" s="1" t="n">
        <v>1489.4</v>
      </c>
      <c r="D87" s="39" t="n">
        <f aca="false">B87-C87</f>
        <v>0</v>
      </c>
      <c r="E87" s="1" t="n">
        <f aca="false">COUNTIFS('🧮 Elo Engine 2025-26'!$D:$D,A87,'🧮 Elo Engine 2025-26'!$F:$F,"&lt;&gt;")+COUNTIFS('🧮 Elo Engine 2025-26'!$E:$E,A87,'🧮 Elo Engine 2025-26'!$G:$G,"&lt;&gt;")</f>
        <v>0</v>
      </c>
    </row>
    <row r="88" customFormat="false" ht="15" hidden="false" customHeight="false" outlineLevel="0" collapsed="false">
      <c r="A88" s="1" t="s">
        <v>211</v>
      </c>
      <c r="B88" s="38" t="n">
        <f aca="false">IFERROR(IF(COUNTIF('🧮 Elo Engine 2025-26'!$D:$D,A88)&gt;0,INDEX('🧮 Elo Engine 2025-26'!$V:$V,MAX(IF('🧮 Elo Engine 2025-26'!$D:$D=A88,ROW('🧮 Elo Engine 2025-26'!$D:$D)))),IF(COUNTIF('🧮 Elo Engine 2025-26'!$E:$E,A88)&gt;0,INDEX('🧮 Elo Engine 2025-26'!$W:$W,MAX(IF('🧮 Elo Engine 2025-26'!$E:$E=A88,ROW('🧮 Elo Engine 2025-26'!$E:$E)))),1400)),1400)</f>
        <v>1612.2</v>
      </c>
      <c r="C88" s="1" t="n">
        <v>1400</v>
      </c>
      <c r="D88" s="39" t="n">
        <f aca="false">B88-C88</f>
        <v>212.2</v>
      </c>
      <c r="E88" s="1" t="n">
        <f aca="false">COUNTIFS('🧮 Elo Engine 2025-26'!$D:$D,A88,'🧮 Elo Engine 2025-26'!$F:$F,"&lt;&gt;")+COUNTIFS('🧮 Elo Engine 2025-26'!$E:$E,A88,'🧮 Elo Engine 2025-26'!$G:$G,"&lt;&gt;")</f>
        <v>6</v>
      </c>
    </row>
    <row r="89" customFormat="false" ht="15" hidden="false" customHeight="false" outlineLevel="0" collapsed="false">
      <c r="A89" s="1" t="s">
        <v>199</v>
      </c>
      <c r="B89" s="38" t="n">
        <f aca="false">IFERROR(IF(COUNTIF('🧮 Elo Engine 2025-26'!$D:$D,A89)&gt;0,INDEX('🧮 Elo Engine 2025-26'!$V:$V,MAX(IF('🧮 Elo Engine 2025-26'!$D:$D=A89,ROW('🧮 Elo Engine 2025-26'!$D:$D)))),IF(COUNTIF('🧮 Elo Engine 2025-26'!$E:$E,A89)&gt;0,INDEX('🧮 Elo Engine 2025-26'!$W:$W,MAX(IF('🧮 Elo Engine 2025-26'!$E:$E=A89,ROW('🧮 Elo Engine 2025-26'!$E:$E)))),1510.6)),1510.6)</f>
        <v>1529.3</v>
      </c>
      <c r="C89" s="1" t="n">
        <v>1510.6</v>
      </c>
      <c r="D89" s="39" t="n">
        <f aca="false">B89-C89</f>
        <v>18.7</v>
      </c>
      <c r="E89" s="1" t="n">
        <f aca="false">COUNTIFS('🧮 Elo Engine 2025-26'!$D:$D,A89,'🧮 Elo Engine 2025-26'!$F:$F,"&lt;&gt;")+COUNTIFS('🧮 Elo Engine 2025-26'!$E:$E,A89,'🧮 Elo Engine 2025-26'!$G:$G,"&lt;&gt;")</f>
        <v>5</v>
      </c>
    </row>
    <row r="90" customFormat="false" ht="15" hidden="false" customHeight="false" outlineLevel="0" collapsed="false">
      <c r="A90" s="1" t="s">
        <v>202</v>
      </c>
      <c r="B90" s="38" t="n">
        <f aca="false">IFERROR(IF(COUNTIF('🧮 Elo Engine 2025-26'!$D:$D,A90)&gt;0,INDEX('🧮 Elo Engine 2025-26'!$V:$V,MAX(IF('🧮 Elo Engine 2025-26'!$D:$D=A90,ROW('🧮 Elo Engine 2025-26'!$D:$D)))),IF(COUNTIF('🧮 Elo Engine 2025-26'!$E:$E,A90)&gt;0,INDEX('🧮 Elo Engine 2025-26'!$W:$W,MAX(IF('🧮 Elo Engine 2025-26'!$E:$E=A90,ROW('🧮 Elo Engine 2025-26'!$E:$E)))),1400)),1400)</f>
        <v>1601.9</v>
      </c>
      <c r="C90" s="1" t="n">
        <v>1400</v>
      </c>
      <c r="D90" s="39" t="n">
        <f aca="false">B90-C90</f>
        <v>201.9</v>
      </c>
      <c r="E90" s="1" t="n">
        <f aca="false">COUNTIFS('🧮 Elo Engine 2025-26'!$D:$D,A90,'🧮 Elo Engine 2025-26'!$F:$F,"&lt;&gt;")+COUNTIFS('🧮 Elo Engine 2025-26'!$E:$E,A90,'🧮 Elo Engine 2025-26'!$G:$G,"&lt;&gt;")</f>
        <v>7</v>
      </c>
    </row>
    <row r="91" customFormat="false" ht="15" hidden="false" customHeight="false" outlineLevel="0" collapsed="false">
      <c r="A91" s="1" t="s">
        <v>194</v>
      </c>
      <c r="B91" s="38" t="n">
        <f aca="false">IFERROR(IF(COUNTIF('🧮 Elo Engine 2025-26'!$D:$D,A91)&gt;0,INDEX('🧮 Elo Engine 2025-26'!$V:$V,MAX(IF('🧮 Elo Engine 2025-26'!$D:$D=A91,ROW('🧮 Elo Engine 2025-26'!$D:$D)))),IF(COUNTIF('🧮 Elo Engine 2025-26'!$E:$E,A91)&gt;0,INDEX('🧮 Elo Engine 2025-26'!$W:$W,MAX(IF('🧮 Elo Engine 2025-26'!$E:$E=A91,ROW('🧮 Elo Engine 2025-26'!$E:$E)))),1481.4)),1481.4)</f>
        <v>1481.4</v>
      </c>
      <c r="C91" s="1" t="n">
        <v>1481.4</v>
      </c>
      <c r="D91" s="39" t="n">
        <f aca="false">B91-C91</f>
        <v>0</v>
      </c>
      <c r="E91" s="1" t="n">
        <f aca="false">COUNTIFS('🧮 Elo Engine 2025-26'!$D:$D,A91,'🧮 Elo Engine 2025-26'!$F:$F,"&lt;&gt;")+COUNTIFS('🧮 Elo Engine 2025-26'!$E:$E,A91,'🧮 Elo Engine 2025-26'!$G:$G,"&lt;&gt;")</f>
        <v>0</v>
      </c>
    </row>
    <row r="92" customFormat="false" ht="15" hidden="false" customHeight="false" outlineLevel="0" collapsed="false">
      <c r="A92" s="1" t="s">
        <v>123</v>
      </c>
      <c r="B92" s="38" t="n">
        <f aca="false">IFERROR(IF(COUNTIF('🧮 Elo Engine 2025-26'!$D:$D,A92)&gt;0,INDEX('🧮 Elo Engine 2025-26'!$V:$V,MAX(IF('🧮 Elo Engine 2025-26'!$D:$D=A92,ROW('🧮 Elo Engine 2025-26'!$D:$D)))),IF(COUNTIF('🧮 Elo Engine 2025-26'!$E:$E,A92)&gt;0,INDEX('🧮 Elo Engine 2025-26'!$W:$W,MAX(IF('🧮 Elo Engine 2025-26'!$E:$E=A92,ROW('🧮 Elo Engine 2025-26'!$E:$E)))),1478.4)),1478.4)</f>
        <v>1478.4</v>
      </c>
      <c r="C92" s="1" t="n">
        <v>1478.4</v>
      </c>
      <c r="D92" s="39" t="n">
        <f aca="false">B92-C92</f>
        <v>0</v>
      </c>
      <c r="E92" s="1" t="n">
        <f aca="false">COUNTIFS('🧮 Elo Engine 2025-26'!$D:$D,A92,'🧮 Elo Engine 2025-26'!$F:$F,"&lt;&gt;")+COUNTIFS('🧮 Elo Engine 2025-26'!$E:$E,A92,'🧮 Elo Engine 2025-26'!$G:$G,"&lt;&gt;")</f>
        <v>0</v>
      </c>
    </row>
    <row r="93" customFormat="false" ht="15" hidden="false" customHeight="false" outlineLevel="0" collapsed="false">
      <c r="A93" s="1" t="s">
        <v>163</v>
      </c>
      <c r="B93" s="38" t="n">
        <f aca="false">IFERROR(IF(COUNTIF('🧮 Elo Engine 2025-26'!$D:$D,A93)&gt;0,INDEX('🧮 Elo Engine 2025-26'!$V:$V,MAX(IF('🧮 Elo Engine 2025-26'!$D:$D=A93,ROW('🧮 Elo Engine 2025-26'!$D:$D)))),IF(COUNTIF('🧮 Elo Engine 2025-26'!$E:$E,A93)&gt;0,INDEX('🧮 Elo Engine 2025-26'!$W:$W,MAX(IF('🧮 Elo Engine 2025-26'!$E:$E=A93,ROW('🧮 Elo Engine 2025-26'!$E:$E)))),1500)),1500)</f>
        <v>1452.9</v>
      </c>
      <c r="C93" s="1" t="n">
        <v>1500</v>
      </c>
      <c r="D93" s="39" t="n">
        <f aca="false">B93-C93</f>
        <v>-47.0999999999999</v>
      </c>
      <c r="E93" s="1" t="n">
        <f aca="false">COUNTIFS('🧮 Elo Engine 2025-26'!$D:$D,A93,'🧮 Elo Engine 2025-26'!$F:$F,"&lt;&gt;")+COUNTIFS('🧮 Elo Engine 2025-26'!$E:$E,A93,'🧮 Elo Engine 2025-26'!$G:$G,"&lt;&gt;")</f>
        <v>6</v>
      </c>
    </row>
    <row r="94" customFormat="false" ht="15" hidden="false" customHeight="false" outlineLevel="0" collapsed="false">
      <c r="A94" s="1" t="s">
        <v>117</v>
      </c>
      <c r="B94" s="38" t="n">
        <f aca="false">IFERROR(IF(COUNTIF('🧮 Elo Engine 2025-26'!$D:$D,A94)&gt;0,INDEX('🧮 Elo Engine 2025-26'!$V:$V,MAX(IF('🧮 Elo Engine 2025-26'!$D:$D=A94,ROW('🧮 Elo Engine 2025-26'!$D:$D)))),IF(COUNTIF('🧮 Elo Engine 2025-26'!$E:$E,A94)&gt;0,INDEX('🧮 Elo Engine 2025-26'!$W:$W,MAX(IF('🧮 Elo Engine 2025-26'!$E:$E=A94,ROW('🧮 Elo Engine 2025-26'!$E:$E)))),1487.1)),1487.1)</f>
        <v>1542.4</v>
      </c>
      <c r="C94" s="1" t="n">
        <v>1487.1</v>
      </c>
      <c r="D94" s="39" t="n">
        <f aca="false">B94-C94</f>
        <v>55.3000000000002</v>
      </c>
      <c r="E94" s="1" t="n">
        <f aca="false">COUNTIFS('🧮 Elo Engine 2025-26'!$D:$D,A94,'🧮 Elo Engine 2025-26'!$F:$F,"&lt;&gt;")+COUNTIFS('🧮 Elo Engine 2025-26'!$E:$E,A94,'🧮 Elo Engine 2025-26'!$G:$G,"&lt;&gt;")</f>
        <v>8</v>
      </c>
    </row>
    <row r="95" customFormat="false" ht="15" hidden="false" customHeight="false" outlineLevel="0" collapsed="false">
      <c r="A95" s="1" t="s">
        <v>208</v>
      </c>
      <c r="B95" s="38" t="n">
        <f aca="false">IFERROR(IF(COUNTIF('🧮 Elo Engine 2025-26'!$D:$D,A95)&gt;0,INDEX('🧮 Elo Engine 2025-26'!$V:$V,MAX(IF('🧮 Elo Engine 2025-26'!$D:$D=A95,ROW('🧮 Elo Engine 2025-26'!$D:$D)))),IF(COUNTIF('🧮 Elo Engine 2025-26'!$E:$E,A95)&gt;0,INDEX('🧮 Elo Engine 2025-26'!$W:$W,MAX(IF('🧮 Elo Engine 2025-26'!$E:$E=A95,ROW('🧮 Elo Engine 2025-26'!$E:$E)))),1400)),1400)</f>
        <v>1553.2</v>
      </c>
      <c r="C95" s="1" t="n">
        <v>1400</v>
      </c>
      <c r="D95" s="39" t="n">
        <f aca="false">B95-C95</f>
        <v>153.2</v>
      </c>
      <c r="E95" s="1" t="n">
        <f aca="false">COUNTIFS('🧮 Elo Engine 2025-26'!$D:$D,A95,'🧮 Elo Engine 2025-26'!$F:$F,"&lt;&gt;")+COUNTIFS('🧮 Elo Engine 2025-26'!$E:$E,A95,'🧮 Elo Engine 2025-26'!$G:$G,"&lt;&gt;")</f>
        <v>7</v>
      </c>
    </row>
    <row r="96" customFormat="false" ht="15" hidden="false" customHeight="false" outlineLevel="0" collapsed="false">
      <c r="A96" s="1" t="s">
        <v>209</v>
      </c>
      <c r="B96" s="38" t="n">
        <f aca="false">IFERROR(IF(COUNTIF('🧮 Elo Engine 2025-26'!$D:$D,A96)&gt;0,INDEX('🧮 Elo Engine 2025-26'!$V:$V,MAX(IF('🧮 Elo Engine 2025-26'!$D:$D=A96,ROW('🧮 Elo Engine 2025-26'!$D:$D)))),IF(COUNTIF('🧮 Elo Engine 2025-26'!$E:$E,A96)&gt;0,INDEX('🧮 Elo Engine 2025-26'!$W:$W,MAX(IF('🧮 Elo Engine 2025-26'!$E:$E=A96,ROW('🧮 Elo Engine 2025-26'!$E:$E)))),1400)),1400)</f>
        <v>1446.1</v>
      </c>
      <c r="C96" s="1" t="n">
        <v>1400</v>
      </c>
      <c r="D96" s="39" t="n">
        <f aca="false">B96-C96</f>
        <v>46.0999999999999</v>
      </c>
      <c r="E96" s="1" t="n">
        <f aca="false">COUNTIFS('🧮 Elo Engine 2025-26'!$D:$D,A96,'🧮 Elo Engine 2025-26'!$F:$F,"&lt;&gt;")+COUNTIFS('🧮 Elo Engine 2025-26'!$E:$E,A96,'🧮 Elo Engine 2025-26'!$G:$G,"&lt;&gt;")</f>
        <v>6</v>
      </c>
    </row>
    <row r="97" customFormat="false" ht="15" hidden="false" customHeight="false" outlineLevel="0" collapsed="false">
      <c r="A97" s="1" t="s">
        <v>170</v>
      </c>
      <c r="B97" s="38" t="n">
        <f aca="false">IFERROR(IF(COUNTIF('🧮 Elo Engine 2025-26'!$D:$D,A97)&gt;0,INDEX('🧮 Elo Engine 2025-26'!$V:$V,MAX(IF('🧮 Elo Engine 2025-26'!$D:$D=A97,ROW('🧮 Elo Engine 2025-26'!$D:$D)))),IF(COUNTIF('🧮 Elo Engine 2025-26'!$E:$E,A97)&gt;0,INDEX('🧮 Elo Engine 2025-26'!$W:$W,MAX(IF('🧮 Elo Engine 2025-26'!$E:$E=A97,ROW('🧮 Elo Engine 2025-26'!$E:$E)))),1461.7)),1461.7)</f>
        <v>1461.7</v>
      </c>
      <c r="C97" s="1" t="n">
        <v>1461.7</v>
      </c>
      <c r="D97" s="39" t="n">
        <f aca="false">B97-C97</f>
        <v>0</v>
      </c>
      <c r="E97" s="1" t="n">
        <f aca="false">COUNTIFS('🧮 Elo Engine 2025-26'!$D:$D,A97,'🧮 Elo Engine 2025-26'!$F:$F,"&lt;&gt;")+COUNTIFS('🧮 Elo Engine 2025-26'!$E:$E,A97,'🧮 Elo Engine 2025-26'!$G:$G,"&lt;&gt;")</f>
        <v>0</v>
      </c>
    </row>
    <row r="98" customFormat="false" ht="15" hidden="false" customHeight="false" outlineLevel="0" collapsed="false">
      <c r="A98" s="1" t="s">
        <v>207</v>
      </c>
      <c r="B98" s="38" t="n">
        <f aca="false">IFERROR(IF(COUNTIF('🧮 Elo Engine 2025-26'!$D:$D,A98)&gt;0,INDEX('🧮 Elo Engine 2025-26'!$V:$V,MAX(IF('🧮 Elo Engine 2025-26'!$D:$D=A98,ROW('🧮 Elo Engine 2025-26'!$D:$D)))),IF(COUNTIF('🧮 Elo Engine 2025-26'!$E:$E,A98)&gt;0,INDEX('🧮 Elo Engine 2025-26'!$W:$W,MAX(IF('🧮 Elo Engine 2025-26'!$E:$E=A98,ROW('🧮 Elo Engine 2025-26'!$E:$E)))),1400)),1400)</f>
        <v>1530.4</v>
      </c>
      <c r="C98" s="1" t="n">
        <v>1400</v>
      </c>
      <c r="D98" s="39" t="n">
        <f aca="false">B98-C98</f>
        <v>130.4</v>
      </c>
      <c r="E98" s="1" t="n">
        <f aca="false">COUNTIFS('🧮 Elo Engine 2025-26'!$D:$D,A98,'🧮 Elo Engine 2025-26'!$F:$F,"&lt;&gt;")+COUNTIFS('🧮 Elo Engine 2025-26'!$E:$E,A98,'🧮 Elo Engine 2025-26'!$G:$G,"&lt;&gt;")</f>
        <v>7</v>
      </c>
    </row>
    <row r="99" customFormat="false" ht="15" hidden="false" customHeight="false" outlineLevel="0" collapsed="false">
      <c r="A99" s="1" t="s">
        <v>205</v>
      </c>
      <c r="B99" s="38" t="n">
        <f aca="false">IFERROR(IF(COUNTIF('🧮 Elo Engine 2025-26'!$D:$D,A99)&gt;0,INDEX('🧮 Elo Engine 2025-26'!$V:$V,MAX(IF('🧮 Elo Engine 2025-26'!$D:$D=A99,ROW('🧮 Elo Engine 2025-26'!$D:$D)))),IF(COUNTIF('🧮 Elo Engine 2025-26'!$E:$E,A99)&gt;0,INDEX('🧮 Elo Engine 2025-26'!$W:$W,MAX(IF('🧮 Elo Engine 2025-26'!$E:$E=A99,ROW('🧮 Elo Engine 2025-26'!$E:$E)))),1400)),1400)</f>
        <v>1624.7</v>
      </c>
      <c r="C99" s="1" t="n">
        <v>1400</v>
      </c>
      <c r="D99" s="39" t="n">
        <f aca="false">B99-C99</f>
        <v>224.7</v>
      </c>
      <c r="E99" s="1" t="n">
        <f aca="false">COUNTIFS('🧮 Elo Engine 2025-26'!$D:$D,A99,'🧮 Elo Engine 2025-26'!$F:$F,"&lt;&gt;")+COUNTIFS('🧮 Elo Engine 2025-26'!$E:$E,A99,'🧮 Elo Engine 2025-26'!$G:$G,"&lt;&gt;")</f>
        <v>7</v>
      </c>
    </row>
    <row r="100" customFormat="false" ht="15" hidden="false" customHeight="false" outlineLevel="0" collapsed="false">
      <c r="A100" s="1" t="s">
        <v>147</v>
      </c>
      <c r="B100" s="38" t="n">
        <f aca="false">IFERROR(IF(COUNTIF('🧮 Elo Engine 2025-26'!$D:$D,A100)&gt;0,INDEX('🧮 Elo Engine 2025-26'!$V:$V,MAX(IF('🧮 Elo Engine 2025-26'!$D:$D=A100,ROW('🧮 Elo Engine 2025-26'!$D:$D)))),IF(COUNTIF('🧮 Elo Engine 2025-26'!$E:$E,A100)&gt;0,INDEX('🧮 Elo Engine 2025-26'!$W:$W,MAX(IF('🧮 Elo Engine 2025-26'!$E:$E=A100,ROW('🧮 Elo Engine 2025-26'!$E:$E)))),1457.1)),1457.1)</f>
        <v>1457.1</v>
      </c>
      <c r="C100" s="1" t="n">
        <v>1457.1</v>
      </c>
      <c r="D100" s="39" t="n">
        <f aca="false">B100-C100</f>
        <v>0</v>
      </c>
      <c r="E100" s="1" t="n">
        <f aca="false">COUNTIFS('🧮 Elo Engine 2025-26'!$D:$D,A100,'🧮 Elo Engine 2025-26'!$F:$F,"&lt;&gt;")+COUNTIFS('🧮 Elo Engine 2025-26'!$E:$E,A100,'🧮 Elo Engine 2025-26'!$G:$G,"&lt;&gt;")</f>
        <v>0</v>
      </c>
    </row>
    <row r="101" customFormat="false" ht="15" hidden="false" customHeight="false" outlineLevel="0" collapsed="false">
      <c r="A101" s="1" t="s">
        <v>206</v>
      </c>
      <c r="B101" s="38" t="n">
        <f aca="false">IFERROR(IF(COUNTIF('🧮 Elo Engine 2025-26'!$D:$D,A101)&gt;0,INDEX('🧮 Elo Engine 2025-26'!$V:$V,MAX(IF('🧮 Elo Engine 2025-26'!$D:$D=A101,ROW('🧮 Elo Engine 2025-26'!$D:$D)))),IF(COUNTIF('🧮 Elo Engine 2025-26'!$E:$E,A101)&gt;0,INDEX('🧮 Elo Engine 2025-26'!$W:$W,MAX(IF('🧮 Elo Engine 2025-26'!$E:$E=A101,ROW('🧮 Elo Engine 2025-26'!$E:$E)))),1400)),1400)</f>
        <v>1539.7</v>
      </c>
      <c r="C101" s="1" t="n">
        <v>1400</v>
      </c>
      <c r="D101" s="39" t="n">
        <f aca="false">B101-C101</f>
        <v>139.7</v>
      </c>
      <c r="E101" s="1" t="n">
        <f aca="false">COUNTIFS('🧮 Elo Engine 2025-26'!$D:$D,A101,'🧮 Elo Engine 2025-26'!$F:$F,"&lt;&gt;")+COUNTIFS('🧮 Elo Engine 2025-26'!$E:$E,A101,'🧮 Elo Engine 2025-26'!$G:$G,"&lt;&gt;")</f>
        <v>7</v>
      </c>
    </row>
    <row r="102" customFormat="false" ht="15" hidden="false" customHeight="false" outlineLevel="0" collapsed="false">
      <c r="A102" s="1" t="s">
        <v>210</v>
      </c>
      <c r="B102" s="38" t="n">
        <f aca="false">IFERROR(IF(COUNTIF('🧮 Elo Engine 2025-26'!$D:$D,A102)&gt;0,INDEX('🧮 Elo Engine 2025-26'!$V:$V,MAX(IF('🧮 Elo Engine 2025-26'!$D:$D=A102,ROW('🧮 Elo Engine 2025-26'!$D:$D)))),IF(COUNTIF('🧮 Elo Engine 2025-26'!$E:$E,A102)&gt;0,INDEX('🧮 Elo Engine 2025-26'!$W:$W,MAX(IF('🧮 Elo Engine 2025-26'!$E:$E=A102,ROW('🧮 Elo Engine 2025-26'!$E:$E)))),1400)),1400)</f>
        <v>1421.1</v>
      </c>
      <c r="C102" s="1" t="n">
        <v>1400</v>
      </c>
      <c r="D102" s="39" t="n">
        <f aca="false">B102-C102</f>
        <v>21.0999999999999</v>
      </c>
      <c r="E102" s="1" t="n">
        <f aca="false">COUNTIFS('🧮 Elo Engine 2025-26'!$D:$D,A102,'🧮 Elo Engine 2025-26'!$F:$F,"&lt;&gt;")+COUNTIFS('🧮 Elo Engine 2025-26'!$E:$E,A102,'🧮 Elo Engine 2025-26'!$G:$G,"&lt;&gt;")</f>
        <v>6</v>
      </c>
    </row>
    <row r="103" customFormat="false" ht="15" hidden="false" customHeight="false" outlineLevel="0" collapsed="false">
      <c r="A103" s="1" t="s">
        <v>203</v>
      </c>
      <c r="B103" s="38" t="n">
        <f aca="false">IFERROR(IF(COUNTIF('🧮 Elo Engine 2025-26'!$D:$D,A103)&gt;0,INDEX('🧮 Elo Engine 2025-26'!$V:$V,MAX(IF('🧮 Elo Engine 2025-26'!$D:$D=A103,ROW('🧮 Elo Engine 2025-26'!$D:$D)))),IF(COUNTIF('🧮 Elo Engine 2025-26'!$E:$E,A103)&gt;0,INDEX('🧮 Elo Engine 2025-26'!$W:$W,MAX(IF('🧮 Elo Engine 2025-26'!$E:$E=A103,ROW('🧮 Elo Engine 2025-26'!$E:$E)))),1400)),1400)</f>
        <v>1462.3</v>
      </c>
      <c r="C103" s="1" t="n">
        <v>1400</v>
      </c>
      <c r="D103" s="39" t="n">
        <f aca="false">B103-C103</f>
        <v>62.3</v>
      </c>
      <c r="E103" s="1" t="n">
        <f aca="false">COUNTIFS('🧮 Elo Engine 2025-26'!$D:$D,A103,'🧮 Elo Engine 2025-26'!$F:$F,"&lt;&gt;")+COUNTIFS('🧮 Elo Engine 2025-26'!$E:$E,A103,'🧮 Elo Engine 2025-26'!$G:$G,"&lt;&gt;")</f>
        <v>8</v>
      </c>
    </row>
    <row r="104" customFormat="false" ht="15" hidden="false" customHeight="false" outlineLevel="0" collapsed="false">
      <c r="A104" s="1" t="s">
        <v>179</v>
      </c>
      <c r="B104" s="38" t="n">
        <f aca="false">IFERROR(IF(COUNTIF('🧮 Elo Engine 2025-26'!$D:$D,A104)&gt;0,INDEX('🧮 Elo Engine 2025-26'!$V:$V,MAX(IF('🧮 Elo Engine 2025-26'!$D:$D=A104,ROW('🧮 Elo Engine 2025-26'!$D:$D)))),IF(COUNTIF('🧮 Elo Engine 2025-26'!$E:$E,A104)&gt;0,INDEX('🧮 Elo Engine 2025-26'!$W:$W,MAX(IF('🧮 Elo Engine 2025-26'!$E:$E=A104,ROW('🧮 Elo Engine 2025-26'!$E:$E)))),1430.1)),1430.1)</f>
        <v>1430.1</v>
      </c>
      <c r="C104" s="1" t="n">
        <v>1430.1</v>
      </c>
      <c r="D104" s="39" t="n">
        <f aca="false">B104-C104</f>
        <v>0</v>
      </c>
      <c r="E104" s="1" t="n">
        <f aca="false">COUNTIFS('🧮 Elo Engine 2025-26'!$D:$D,A104,'🧮 Elo Engine 2025-26'!$F:$F,"&lt;&gt;")+COUNTIFS('🧮 Elo Engine 2025-26'!$E:$E,A104,'🧮 Elo Engine 2025-26'!$G:$G,"&lt;&gt;")</f>
        <v>0</v>
      </c>
    </row>
    <row r="105" customFormat="false" ht="15" hidden="false" customHeight="false" outlineLevel="0" collapsed="false">
      <c r="A105" s="1" t="s">
        <v>200</v>
      </c>
      <c r="B105" s="38" t="n">
        <f aca="false">IFERROR(IF(COUNTIF('🧮 Elo Engine 2025-26'!$D:$D,A105)&gt;0,INDEX('🧮 Elo Engine 2025-26'!$V:$V,MAX(IF('🧮 Elo Engine 2025-26'!$D:$D=A105,ROW('🧮 Elo Engine 2025-26'!$D:$D)))),IF(COUNTIF('🧮 Elo Engine 2025-26'!$E:$E,A105)&gt;0,INDEX('🧮 Elo Engine 2025-26'!$W:$W,MAX(IF('🧮 Elo Engine 2025-26'!$E:$E=A105,ROW('🧮 Elo Engine 2025-26'!$E:$E)))),1400)),1400)</f>
        <v>1735.2</v>
      </c>
      <c r="C105" s="1" t="n">
        <v>1400</v>
      </c>
      <c r="D105" s="39" t="n">
        <f aca="false">B105-C105</f>
        <v>335.2</v>
      </c>
      <c r="E105" s="1" t="n">
        <f aca="false">COUNTIFS('🧮 Elo Engine 2025-26'!$D:$D,A105,'🧮 Elo Engine 2025-26'!$F:$F,"&lt;&gt;")+COUNTIFS('🧮 Elo Engine 2025-26'!$E:$E,A105,'🧮 Elo Engine 2025-26'!$G:$G,"&lt;&gt;")</f>
        <v>8</v>
      </c>
    </row>
    <row r="106" customFormat="false" ht="15" hidden="false" customHeight="false" outlineLevel="0" collapsed="false">
      <c r="A106" s="1" t="s">
        <v>125</v>
      </c>
      <c r="B106" s="38" t="n">
        <f aca="false">IFERROR(IF(COUNTIF('🧮 Elo Engine 2025-26'!$D:$D,A106)&gt;0,INDEX('🧮 Elo Engine 2025-26'!$V:$V,MAX(IF('🧮 Elo Engine 2025-26'!$D:$D=A106,ROW('🧮 Elo Engine 2025-26'!$D:$D)))),IF(COUNTIF('🧮 Elo Engine 2025-26'!$E:$E,A106)&gt;0,INDEX('🧮 Elo Engine 2025-26'!$W:$W,MAX(IF('🧮 Elo Engine 2025-26'!$E:$E=A106,ROW('🧮 Elo Engine 2025-26'!$E:$E)))),1416.7)),1416.7)</f>
        <v>1416.7</v>
      </c>
      <c r="C106" s="1" t="n">
        <v>1416.7</v>
      </c>
      <c r="D106" s="39" t="n">
        <f aca="false">B106-C106</f>
        <v>0</v>
      </c>
      <c r="E106" s="1" t="n">
        <f aca="false">COUNTIFS('🧮 Elo Engine 2025-26'!$D:$D,A106,'🧮 Elo Engine 2025-26'!$F:$F,"&lt;&gt;")+COUNTIFS('🧮 Elo Engine 2025-26'!$E:$E,A106,'🧮 Elo Engine 2025-26'!$G:$G,"&lt;&gt;")</f>
        <v>0</v>
      </c>
    </row>
    <row r="107" customFormat="false" ht="15" hidden="false" customHeight="false" outlineLevel="0" collapsed="false">
      <c r="A107" s="1" t="s">
        <v>212</v>
      </c>
      <c r="B107" s="38" t="n">
        <f aca="false">IFERROR(IF(COUNTIF('🧮 Elo Engine 2025-26'!$D:$D,A107)&gt;0,INDEX('🧮 Elo Engine 2025-26'!$V:$V,MAX(IF('🧮 Elo Engine 2025-26'!$D:$D=A107,ROW('🧮 Elo Engine 2025-26'!$D:$D)))),IF(COUNTIF('🧮 Elo Engine 2025-26'!$E:$E,A107)&gt;0,INDEX('🧮 Elo Engine 2025-26'!$W:$W,MAX(IF('🧮 Elo Engine 2025-26'!$E:$E=A107,ROW('🧮 Elo Engine 2025-26'!$E:$E)))),1400)),1400)</f>
        <v>1759.3</v>
      </c>
      <c r="C107" s="1" t="n">
        <v>1400</v>
      </c>
      <c r="D107" s="39" t="n">
        <f aca="false">B107-C107</f>
        <v>359.3</v>
      </c>
      <c r="E107" s="1" t="n">
        <f aca="false">COUNTIFS('🧮 Elo Engine 2025-26'!$D:$D,A107,'🧮 Elo Engine 2025-26'!$F:$F,"&lt;&gt;")+COUNTIFS('🧮 Elo Engine 2025-26'!$E:$E,A107,'🧮 Elo Engine 2025-26'!$G:$G,"&lt;&gt;")</f>
        <v>5</v>
      </c>
    </row>
    <row r="108" customFormat="false" ht="15" hidden="false" customHeight="false" outlineLevel="0" collapsed="false">
      <c r="A108" s="1" t="s">
        <v>201</v>
      </c>
      <c r="B108" s="38" t="n">
        <f aca="false">IFERROR(IF(COUNTIF('🧮 Elo Engine 2025-26'!$D:$D,A108)&gt;0,INDEX('🧮 Elo Engine 2025-26'!$V:$V,MAX(IF('🧮 Elo Engine 2025-26'!$D:$D=A108,ROW('🧮 Elo Engine 2025-26'!$D:$D)))),IF(COUNTIF('🧮 Elo Engine 2025-26'!$E:$E,A108)&gt;0,INDEX('🧮 Elo Engine 2025-26'!$W:$W,MAX(IF('🧮 Elo Engine 2025-26'!$E:$E=A108,ROW('🧮 Elo Engine 2025-26'!$E:$E)))),1400)),1400)</f>
        <v>1604</v>
      </c>
      <c r="C108" s="1" t="n">
        <v>1400</v>
      </c>
      <c r="D108" s="39" t="n">
        <f aca="false">B108-C108</f>
        <v>204</v>
      </c>
      <c r="E108" s="1" t="n">
        <f aca="false">COUNTIFS('🧮 Elo Engine 2025-26'!$D:$D,A108,'🧮 Elo Engine 2025-26'!$F:$F,"&lt;&gt;")+COUNTIFS('🧮 Elo Engine 2025-26'!$E:$E,A108,'🧮 Elo Engine 2025-26'!$G:$G,"&lt;&gt;")</f>
        <v>6</v>
      </c>
    </row>
    <row r="109" customFormat="false" ht="15" hidden="false" customHeight="false" outlineLevel="0" collapsed="false">
      <c r="A109" s="1" t="s">
        <v>213</v>
      </c>
      <c r="B109" s="38" t="n">
        <f aca="false">IFERROR(IF(COUNTIF('🧮 Elo Engine 2025-26'!$D:$D,A109)&gt;0,INDEX('🧮 Elo Engine 2025-26'!$V:$V,MAX(IF('🧮 Elo Engine 2025-26'!$D:$D=A109,ROW('🧮 Elo Engine 2025-26'!$D:$D)))),IF(COUNTIF('🧮 Elo Engine 2025-26'!$E:$E,A109)&gt;0,INDEX('🧮 Elo Engine 2025-26'!$W:$W,MAX(IF('🧮 Elo Engine 2025-26'!$E:$E=A109,ROW('🧮 Elo Engine 2025-26'!$E:$E)))),1400)),1400)</f>
        <v>1653.3</v>
      </c>
      <c r="C109" s="1" t="n">
        <v>1400</v>
      </c>
      <c r="D109" s="39" t="n">
        <f aca="false">B109-C109</f>
        <v>253.3</v>
      </c>
      <c r="E109" s="1" t="n">
        <f aca="false">COUNTIFS('🧮 Elo Engine 2025-26'!$D:$D,A109,'🧮 Elo Engine 2025-26'!$F:$F,"&lt;&gt;")+COUNTIFS('🧮 Elo Engine 2025-26'!$E:$E,A109,'🧮 Elo Engine 2025-26'!$G:$G,"&lt;&gt;")</f>
        <v>5</v>
      </c>
    </row>
    <row r="110" customFormat="false" ht="15" hidden="false" customHeight="false" outlineLevel="0" collapsed="false">
      <c r="A110" s="1" t="s">
        <v>148</v>
      </c>
      <c r="B110" s="38" t="n">
        <f aca="false">IFERROR(IF(COUNTIF('🧮 Elo Engine 2025-26'!$D:$D,A110)&gt;0,INDEX('🧮 Elo Engine 2025-26'!$V:$V,MAX(IF('🧮 Elo Engine 2025-26'!$D:$D=A110,ROW('🧮 Elo Engine 2025-26'!$D:$D)))),IF(COUNTIF('🧮 Elo Engine 2025-26'!$E:$E,A110)&gt;0,INDEX('🧮 Elo Engine 2025-26'!$W:$W,MAX(IF('🧮 Elo Engine 2025-26'!$E:$E=A110,ROW('🧮 Elo Engine 2025-26'!$E:$E)))),1398.8)),1398.8)</f>
        <v>1398.8</v>
      </c>
      <c r="C110" s="1" t="n">
        <v>1398.8</v>
      </c>
      <c r="D110" s="39" t="n">
        <f aca="false">B110-C110</f>
        <v>0</v>
      </c>
      <c r="E110" s="1" t="n">
        <f aca="false">COUNTIFS('🧮 Elo Engine 2025-26'!$D:$D,A110,'🧮 Elo Engine 2025-26'!$F:$F,"&lt;&gt;")+COUNTIFS('🧮 Elo Engine 2025-26'!$E:$E,A110,'🧮 Elo Engine 2025-26'!$G:$G,"&lt;&gt;")</f>
        <v>0</v>
      </c>
    </row>
    <row r="111" customFormat="false" ht="15" hidden="false" customHeight="false" outlineLevel="0" collapsed="false">
      <c r="A111" s="1" t="s">
        <v>160</v>
      </c>
      <c r="B111" s="38" t="n">
        <f aca="false">IFERROR(IF(COUNTIF('🧮 Elo Engine 2025-26'!$D:$D,A111)&gt;0,INDEX('🧮 Elo Engine 2025-26'!$V:$V,MAX(IF('🧮 Elo Engine 2025-26'!$D:$D=A111,ROW('🧮 Elo Engine 2025-26'!$D:$D)))),IF(COUNTIF('🧮 Elo Engine 2025-26'!$E:$E,A111)&gt;0,INDEX('🧮 Elo Engine 2025-26'!$W:$W,MAX(IF('🧮 Elo Engine 2025-26'!$E:$E=A111,ROW('🧮 Elo Engine 2025-26'!$E:$E)))),1387.5)),1387.5)</f>
        <v>1387.5</v>
      </c>
      <c r="C111" s="1" t="n">
        <v>1387.5</v>
      </c>
      <c r="D111" s="39" t="n">
        <f aca="false">B111-C111</f>
        <v>0</v>
      </c>
      <c r="E111" s="1" t="n">
        <f aca="false">COUNTIFS('🧮 Elo Engine 2025-26'!$D:$D,A111,'🧮 Elo Engine 2025-26'!$F:$F,"&lt;&gt;")+COUNTIFS('🧮 Elo Engine 2025-26'!$E:$E,A111,'🧮 Elo Engine 2025-26'!$G:$G,"&lt;&gt;")</f>
        <v>0</v>
      </c>
    </row>
    <row r="112" customFormat="false" ht="15" hidden="false" customHeight="false" outlineLevel="0" collapsed="false">
      <c r="A112" s="1" t="s">
        <v>204</v>
      </c>
      <c r="B112" s="38" t="n">
        <f aca="false">IFERROR(IF(COUNTIF('🧮 Elo Engine 2025-26'!$D:$D,A112)&gt;0,INDEX('🧮 Elo Engine 2025-26'!$V:$V,MAX(IF('🧮 Elo Engine 2025-26'!$D:$D=A112,ROW('🧮 Elo Engine 2025-26'!$D:$D)))),IF(COUNTIF('🧮 Elo Engine 2025-26'!$E:$E,A112)&gt;0,INDEX('🧮 Elo Engine 2025-26'!$W:$W,MAX(IF('🧮 Elo Engine 2025-26'!$E:$E=A112,ROW('🧮 Elo Engine 2025-26'!$E:$E)))),1400)),1400)</f>
        <v>1581.9</v>
      </c>
      <c r="C112" s="1" t="n">
        <v>1400</v>
      </c>
      <c r="D112" s="39" t="n">
        <f aca="false">B112-C112</f>
        <v>181.9</v>
      </c>
      <c r="E112" s="1" t="n">
        <f aca="false">COUNTIFS('🧮 Elo Engine 2025-26'!$D:$D,A112,'🧮 Elo Engine 2025-26'!$F:$F,"&lt;&gt;")+COUNTIFS('🧮 Elo Engine 2025-26'!$E:$E,A112,'🧮 Elo Engine 2025-26'!$G:$G,"&lt;&gt;")</f>
        <v>7</v>
      </c>
    </row>
    <row r="113" customFormat="false" ht="15" hidden="false" customHeight="false" outlineLevel="0" collapsed="false">
      <c r="A113" s="1" t="s">
        <v>133</v>
      </c>
      <c r="B113" s="38" t="n">
        <f aca="false">IFERROR(IF(COUNTIF('🧮 Elo Engine 2025-26'!$D:$D,A113)&gt;0,INDEX('🧮 Elo Engine 2025-26'!$V:$V,MAX(IF('🧮 Elo Engine 2025-26'!$D:$D=A113,ROW('🧮 Elo Engine 2025-26'!$D:$D)))),IF(COUNTIF('🧮 Elo Engine 2025-26'!$E:$E,A113)&gt;0,INDEX('🧮 Elo Engine 2025-26'!$W:$W,MAX(IF('🧮 Elo Engine 2025-26'!$E:$E=A113,ROW('🧮 Elo Engine 2025-26'!$E:$E)))),1371.7)),1371.7)</f>
        <v>1371.7</v>
      </c>
      <c r="C113" s="1" t="n">
        <v>1371.7</v>
      </c>
      <c r="D113" s="39" t="n">
        <f aca="false">B113-C113</f>
        <v>0</v>
      </c>
      <c r="E113" s="1" t="n">
        <f aca="false">COUNTIFS('🧮 Elo Engine 2025-26'!$D:$D,A113,'🧮 Elo Engine 2025-26'!$F:$F,"&lt;&gt;")+COUNTIFS('🧮 Elo Engine 2025-26'!$E:$E,A113,'🧮 Elo Engine 2025-26'!$G:$G,"&lt;&gt;")</f>
        <v>0</v>
      </c>
    </row>
    <row r="114" customFormat="false" ht="15" hidden="false" customHeight="false" outlineLevel="0" collapsed="false">
      <c r="A114" s="1" t="s">
        <v>175</v>
      </c>
      <c r="B114" s="38" t="n">
        <f aca="false">IFERROR(IF(COUNTIF('🧮 Elo Engine 2025-26'!$D:$D,A114)&gt;0,INDEX('🧮 Elo Engine 2025-26'!$V:$V,MAX(IF('🧮 Elo Engine 2025-26'!$D:$D=A114,ROW('🧮 Elo Engine 2025-26'!$D:$D)))),IF(COUNTIF('🧮 Elo Engine 2025-26'!$E:$E,A114)&gt;0,INDEX('🧮 Elo Engine 2025-26'!$W:$W,MAX(IF('🧮 Elo Engine 2025-26'!$E:$E=A114,ROW('🧮 Elo Engine 2025-26'!$E:$E)))),1366)),1366)</f>
        <v>1366</v>
      </c>
      <c r="C114" s="1" t="n">
        <v>1366</v>
      </c>
      <c r="D114" s="39" t="n">
        <f aca="false">B114-C114</f>
        <v>0</v>
      </c>
      <c r="E114" s="1" t="n">
        <f aca="false">COUNTIFS('🧮 Elo Engine 2025-26'!$D:$D,A114,'🧮 Elo Engine 2025-26'!$F:$F,"&lt;&gt;")+COUNTIFS('🧮 Elo Engine 2025-26'!$E:$E,A114,'🧮 Elo Engine 2025-26'!$G:$G,"&lt;&gt;")</f>
        <v>0</v>
      </c>
    </row>
  </sheetData>
  <mergeCells count="2">
    <mergeCell ref="A1:E1"/>
    <mergeCell ref="A2:E2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7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0"/>
    <col collapsed="false" customWidth="true" hidden="false" outlineLevel="0" max="2" min="2" style="0" width="12"/>
    <col collapsed="false" customWidth="true" hidden="false" outlineLevel="0" max="5" min="3" style="0" width="20"/>
    <col collapsed="false" customWidth="true" hidden="false" outlineLevel="0" max="7" min="6" style="0" width="10"/>
    <col collapsed="false" customWidth="true" hidden="false" outlineLevel="0" max="8" min="8" style="0" width="11"/>
    <col collapsed="false" customWidth="true" hidden="false" outlineLevel="0" max="9" min="9" style="0" width="10"/>
    <col collapsed="false" customWidth="true" hidden="false" outlineLevel="0" max="10" min="10" style="0" width="11"/>
    <col collapsed="false" customWidth="true" hidden="false" outlineLevel="0" max="12" min="11" style="0" width="15"/>
    <col collapsed="false" customWidth="true" hidden="false" outlineLevel="0" max="14" min="13" style="0" width="13"/>
    <col collapsed="false" customWidth="true" hidden="false" outlineLevel="0" max="15" min="15" style="0" width="15"/>
  </cols>
  <sheetData>
    <row r="1" customFormat="false" ht="24.75" hidden="false" customHeight="true" outlineLevel="0" collapsed="false">
      <c r="A1" s="36" t="s">
        <v>2082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customFormat="false" ht="15" hidden="false" customHeight="false" outlineLevel="0" collapsed="false">
      <c r="A2" s="37" t="s">
        <v>2083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</row>
    <row r="4" customFormat="false" ht="22.35" hidden="false" customHeight="false" outlineLevel="0" collapsed="false">
      <c r="A4" s="40" t="s">
        <v>219</v>
      </c>
      <c r="B4" s="40" t="s">
        <v>107</v>
      </c>
      <c r="C4" s="40" t="s">
        <v>26</v>
      </c>
      <c r="D4" s="40" t="s">
        <v>108</v>
      </c>
      <c r="E4" s="40" t="s">
        <v>109</v>
      </c>
      <c r="F4" s="40" t="s">
        <v>2084</v>
      </c>
      <c r="G4" s="40" t="s">
        <v>2085</v>
      </c>
      <c r="H4" s="40" t="s">
        <v>2086</v>
      </c>
      <c r="I4" s="40" t="s">
        <v>2087</v>
      </c>
      <c r="J4" s="40" t="s">
        <v>2088</v>
      </c>
      <c r="K4" s="40" t="s">
        <v>2089</v>
      </c>
      <c r="L4" s="40" t="s">
        <v>2090</v>
      </c>
      <c r="M4" s="40" t="s">
        <v>1630</v>
      </c>
      <c r="N4" s="40" t="s">
        <v>2091</v>
      </c>
      <c r="O4" s="40" t="s">
        <v>2092</v>
      </c>
    </row>
    <row r="5" customFormat="false" ht="15" hidden="false" customHeight="false" outlineLevel="0" collapsed="false">
      <c r="A5" s="0" t="n">
        <f aca="false">'✍️ Score Entry 2025-26'!A6</f>
        <v>1</v>
      </c>
      <c r="B5" s="41" t="n">
        <f aca="false">'✍️ Score Entry 2025-26'!B6</f>
        <v>45884.7083333333</v>
      </c>
      <c r="C5" s="0" t="str">
        <f aca="false">'✍️ Score Entry 2025-26'!C6</f>
        <v>Spanish LALIGA</v>
      </c>
      <c r="D5" s="0" t="str">
        <f aca="false">'✍️ Score Entry 2025-26'!D6</f>
        <v>Girona</v>
      </c>
      <c r="E5" s="0" t="str">
        <f aca="false">'✍️ Score Entry 2025-26'!E6</f>
        <v>Rayo Vallecano</v>
      </c>
      <c r="F5" s="0" t="n">
        <f aca="false">IFERROR(VLOOKUP(D5,'⭐ Current Elo 2025-26'!$A:$B,2,FALSE()),1500)</f>
        <v>1542.4</v>
      </c>
      <c r="G5" s="0" t="n">
        <f aca="false">IFERROR(VLOOKUP(E5,'⭐ Current Elo 2025-26'!$A:$B,2,FALSE()),1500)</f>
        <v>1510</v>
      </c>
      <c r="H5" s="33" t="n">
        <f aca="false">1/(1+10^((G5-F5+'⚙️ Parameters'!$C$7)/400))</f>
        <v>0.474693207019542</v>
      </c>
      <c r="I5" s="33" t="n">
        <f aca="false">0.27*(1+((200-MIN(ABS(F5-G5),200))/500)+(IF(AND(F5&gt;1650,G5&gt;1650),0.15,0)))</f>
        <v>0.360504</v>
      </c>
      <c r="J5" s="33" t="n">
        <f aca="false">MAX(0,1-H5-I5)</f>
        <v>0.164802792980458</v>
      </c>
      <c r="K5" s="33" t="n">
        <f aca="false">H5+I5</f>
        <v>0.835197207019542</v>
      </c>
      <c r="L5" s="33" t="n">
        <f aca="false">I5+J5</f>
        <v>0.525306792980459</v>
      </c>
      <c r="M5" s="0" t="str">
        <f aca="false">IF('✍️ Score Entry 2025-26'!F6=""," TBD",TEXT('✍️ Score Entry 2025-26'!F6,"0")&amp;"-"&amp;TEXT('✍️ Score Entry 2025-26'!G6,"0"))</f>
        <v>1-3</v>
      </c>
      <c r="N5" s="0" t="str">
        <f aca="false">IF('✍️ Score Entry 2025-26'!F6="","TBD",IF('✍️ Score Entry 2025-26'!F6&gt;'✍️ Score Entry 2025-26'!G6,"Home",IF('✍️ Score Entry 2025-26'!F6&lt;'✍️ Score Entry 2025-26'!G6,"Away","Draw")))</f>
        <v>Away</v>
      </c>
      <c r="O5" s="0" t="str">
        <f aca="false">IF(N5="TBD","TBD",IF(AND(H5&gt;I5,H5&gt;J5,N5="Home"),"✓",IF(AND(J5&gt;H5,J5&gt;I5,N5="Away"),"✓",IF(AND(I5&gt;H5,I5&gt;J5,N5="Draw"),"✓","✗"))))</f>
        <v>✗</v>
      </c>
    </row>
    <row r="6" customFormat="false" ht="15" hidden="false" customHeight="false" outlineLevel="0" collapsed="false">
      <c r="A6" s="0" t="n">
        <f aca="false">'✍️ Score Entry 2025-26'!A7</f>
        <v>2</v>
      </c>
      <c r="B6" s="41" t="n">
        <f aca="false">'✍️ Score Entry 2025-26'!B7</f>
        <v>45884.78125</v>
      </c>
      <c r="C6" s="0" t="str">
        <f aca="false">'✍️ Score Entry 2025-26'!C7</f>
        <v>French Ligue 1</v>
      </c>
      <c r="D6" s="0" t="str">
        <f aca="false">'✍️ Score Entry 2025-26'!D7</f>
        <v>Stade Rennais</v>
      </c>
      <c r="E6" s="0" t="str">
        <f aca="false">'✍️ Score Entry 2025-26'!E7</f>
        <v>Marseille</v>
      </c>
      <c r="F6" s="0" t="n">
        <f aca="false">IFERROR(VLOOKUP(D6,'⭐ Current Elo 2025-26'!$A:$B,2,FALSE()),1500)</f>
        <v>1621.1</v>
      </c>
      <c r="G6" s="0" t="n">
        <f aca="false">IFERROR(VLOOKUP(E6,'⭐ Current Elo 2025-26'!$A:$B,2,FALSE()),1500)</f>
        <v>1664.7</v>
      </c>
      <c r="H6" s="33" t="n">
        <f aca="false">1/(1+10^((G6-F6+'⚙️ Parameters'!$C$7)/400))</f>
        <v>0.368465634014729</v>
      </c>
      <c r="I6" s="33" t="n">
        <f aca="false">0.27*(1+((200-MIN(ABS(F6-G6),200))/500)+(IF(AND(F6&gt;1650,G6&gt;1650),0.15,0)))</f>
        <v>0.354456</v>
      </c>
      <c r="J6" s="33" t="n">
        <f aca="false">MAX(0,1-H6-I6)</f>
        <v>0.277078365985271</v>
      </c>
      <c r="K6" s="33" t="n">
        <f aca="false">H6+I6</f>
        <v>0.722921634014729</v>
      </c>
      <c r="L6" s="33" t="n">
        <f aca="false">I6+J6</f>
        <v>0.631534365985271</v>
      </c>
      <c r="M6" s="0" t="str">
        <f aca="false">IF('✍️ Score Entry 2025-26'!F7=""," TBD",TEXT('✍️ Score Entry 2025-26'!F7,"0")&amp;"-"&amp;TEXT('✍️ Score Entry 2025-26'!G7,"0"))</f>
        <v>1-0</v>
      </c>
      <c r="N6" s="0" t="str">
        <f aca="false">IF('✍️ Score Entry 2025-26'!F7="","TBD",IF('✍️ Score Entry 2025-26'!F7&gt;'✍️ Score Entry 2025-26'!G7,"Home",IF('✍️ Score Entry 2025-26'!F7&lt;'✍️ Score Entry 2025-26'!G7,"Away","Draw")))</f>
        <v>Home</v>
      </c>
      <c r="O6" s="0" t="str">
        <f aca="false">IF(N6="TBD","TBD",IF(AND(H6&gt;I6,H6&gt;J6,N6="Home"),"✓",IF(AND(J6&gt;H6,J6&gt;I6,N6="Away"),"✓",IF(AND(I6&gt;H6,I6&gt;J6,N6="Draw"),"✓","✗"))))</f>
        <v>✓</v>
      </c>
    </row>
    <row r="7" customFormat="false" ht="15" hidden="false" customHeight="false" outlineLevel="0" collapsed="false">
      <c r="A7" s="0" t="n">
        <f aca="false">'✍️ Score Entry 2025-26'!A8</f>
        <v>3</v>
      </c>
      <c r="B7" s="41" t="n">
        <f aca="false">'✍️ Score Entry 2025-26'!B8</f>
        <v>45884.7916666667</v>
      </c>
      <c r="C7" s="0" t="str">
        <f aca="false">'✍️ Score Entry 2025-26'!C8</f>
        <v>English Premier League</v>
      </c>
      <c r="D7" s="0" t="str">
        <f aca="false">'✍️ Score Entry 2025-26'!D8</f>
        <v>Liverpool</v>
      </c>
      <c r="E7" s="0" t="str">
        <f aca="false">'✍️ Score Entry 2025-26'!E8</f>
        <v>AFC Bournemouth</v>
      </c>
      <c r="F7" s="0" t="n">
        <f aca="false">IFERROR(VLOOKUP(D7,'⭐ Current Elo 2025-26'!$A:$B,2,FALSE()),1500)</f>
        <v>1648.2</v>
      </c>
      <c r="G7" s="0" t="n">
        <f aca="false">IFERROR(VLOOKUP(E7,'⭐ Current Elo 2025-26'!$A:$B,2,FALSE()),1500)</f>
        <v>1744.7</v>
      </c>
      <c r="H7" s="33" t="n">
        <f aca="false">1/(1+10^((G7-F7+'⚙️ Parameters'!$C$7)/400))</f>
        <v>0.300835638126666</v>
      </c>
      <c r="I7" s="33" t="n">
        <f aca="false">0.27*(1+((200-MIN(ABS(F7-G7),200))/500)+(IF(AND(F7&gt;1650,G7&gt;1650),0.15,0)))</f>
        <v>0.32589</v>
      </c>
      <c r="J7" s="33" t="n">
        <f aca="false">MAX(0,1-H7-I7)</f>
        <v>0.373274361873334</v>
      </c>
      <c r="K7" s="33" t="n">
        <f aca="false">H7+I7</f>
        <v>0.626725638126666</v>
      </c>
      <c r="L7" s="33" t="n">
        <f aca="false">I7+J7</f>
        <v>0.699164361873334</v>
      </c>
      <c r="M7" s="0" t="str">
        <f aca="false">IF('✍️ Score Entry 2025-26'!F8=""," TBD",TEXT('✍️ Score Entry 2025-26'!F8,"0")&amp;"-"&amp;TEXT('✍️ Score Entry 2025-26'!G8,"0"))</f>
        <v>4-2</v>
      </c>
      <c r="N7" s="0" t="str">
        <f aca="false">IF('✍️ Score Entry 2025-26'!F8="","TBD",IF('✍️ Score Entry 2025-26'!F8&gt;'✍️ Score Entry 2025-26'!G8,"Home",IF('✍️ Score Entry 2025-26'!F8&lt;'✍️ Score Entry 2025-26'!G8,"Away","Draw")))</f>
        <v>Home</v>
      </c>
      <c r="O7" s="0" t="str">
        <f aca="false">IF(N7="TBD","TBD",IF(AND(H7&gt;I7,H7&gt;J7,N7="Home"),"✓",IF(AND(J7&gt;H7,J7&gt;I7,N7="Away"),"✓",IF(AND(I7&gt;H7,I7&gt;J7,N7="Draw"),"✓","✗"))))</f>
        <v>✗</v>
      </c>
    </row>
    <row r="8" customFormat="false" ht="15" hidden="false" customHeight="false" outlineLevel="0" collapsed="false">
      <c r="A8" s="0" t="n">
        <f aca="false">'✍️ Score Entry 2025-26'!A9</f>
        <v>4</v>
      </c>
      <c r="B8" s="41" t="n">
        <f aca="false">'✍️ Score Entry 2025-26'!B9</f>
        <v>45884.8125</v>
      </c>
      <c r="C8" s="0" t="str">
        <f aca="false">'✍️ Score Entry 2025-26'!C9</f>
        <v>Spanish LALIGA</v>
      </c>
      <c r="D8" s="0" t="str">
        <f aca="false">'✍️ Score Entry 2025-26'!D9</f>
        <v>Villarreal</v>
      </c>
      <c r="E8" s="0" t="str">
        <f aca="false">'✍️ Score Entry 2025-26'!E9</f>
        <v>Real Oviedo</v>
      </c>
      <c r="F8" s="0" t="n">
        <f aca="false">IFERROR(VLOOKUP(D8,'⭐ Current Elo 2025-26'!$A:$B,2,FALSE()),1500)</f>
        <v>1629.8</v>
      </c>
      <c r="G8" s="0" t="n">
        <f aca="false">IFERROR(VLOOKUP(E8,'⭐ Current Elo 2025-26'!$A:$B,2,FALSE()),1500)</f>
        <v>1735.2</v>
      </c>
      <c r="H8" s="33" t="n">
        <f aca="false">1/(1+10^((G8-F8+'⚙️ Parameters'!$C$7)/400))</f>
        <v>0.290170872906006</v>
      </c>
      <c r="I8" s="33" t="n">
        <f aca="false">0.27*(1+((200-MIN(ABS(F8-G8),200))/500)+(IF(AND(F8&gt;1650,G8&gt;1650),0.15,0)))</f>
        <v>0.321084</v>
      </c>
      <c r="J8" s="33" t="n">
        <f aca="false">MAX(0,1-H8-I8)</f>
        <v>0.388745127093994</v>
      </c>
      <c r="K8" s="33" t="n">
        <f aca="false">H8+I8</f>
        <v>0.611254872906006</v>
      </c>
      <c r="L8" s="33" t="n">
        <f aca="false">I8+J8</f>
        <v>0.709829127093994</v>
      </c>
      <c r="M8" s="0" t="str">
        <f aca="false">IF('✍️ Score Entry 2025-26'!F9=""," TBD",TEXT('✍️ Score Entry 2025-26'!F9,"0")&amp;"-"&amp;TEXT('✍️ Score Entry 2025-26'!G9,"0"))</f>
        <v>2-0</v>
      </c>
      <c r="N8" s="0" t="str">
        <f aca="false">IF('✍️ Score Entry 2025-26'!F9="","TBD",IF('✍️ Score Entry 2025-26'!F9&gt;'✍️ Score Entry 2025-26'!G9,"Home",IF('✍️ Score Entry 2025-26'!F9&lt;'✍️ Score Entry 2025-26'!G9,"Away","Draw")))</f>
        <v>Home</v>
      </c>
      <c r="O8" s="0" t="str">
        <f aca="false">IF(N8="TBD","TBD",IF(AND(H8&gt;I8,H8&gt;J8,N8="Home"),"✓",IF(AND(J8&gt;H8,J8&gt;I8,N8="Away"),"✓",IF(AND(I8&gt;H8,I8&gt;J8,N8="Draw"),"✓","✗"))))</f>
        <v>✗</v>
      </c>
    </row>
    <row r="9" customFormat="false" ht="15" hidden="false" customHeight="false" outlineLevel="0" collapsed="false">
      <c r="A9" s="0" t="n">
        <f aca="false">'✍️ Score Entry 2025-26'!A10</f>
        <v>5</v>
      </c>
      <c r="B9" s="41" t="n">
        <f aca="false">'✍️ Score Entry 2025-26'!B10</f>
        <v>45885.4791666667</v>
      </c>
      <c r="C9" s="0" t="str">
        <f aca="false">'✍️ Score Entry 2025-26'!C10</f>
        <v>English Premier League</v>
      </c>
      <c r="D9" s="0" t="str">
        <f aca="false">'✍️ Score Entry 2025-26'!D10</f>
        <v>Aston Villa</v>
      </c>
      <c r="E9" s="0" t="str">
        <f aca="false">'✍️ Score Entry 2025-26'!E10</f>
        <v>Newcastle United</v>
      </c>
      <c r="F9" s="0" t="n">
        <f aca="false">IFERROR(VLOOKUP(D9,'⭐ Current Elo 2025-26'!$A:$B,2,FALSE()),1500)</f>
        <v>1505.7</v>
      </c>
      <c r="G9" s="0" t="n">
        <f aca="false">IFERROR(VLOOKUP(E9,'⭐ Current Elo 2025-26'!$A:$B,2,FALSE()),1500)</f>
        <v>1795</v>
      </c>
      <c r="H9" s="33" t="n">
        <f aca="false">1/(1+10^((G9-F9+'⚙️ Parameters'!$C$7)/400))</f>
        <v>0.124208351907594</v>
      </c>
      <c r="I9" s="33" t="n">
        <f aca="false">0.27*(1+((200-MIN(ABS(F9-G9),200))/500)+(IF(AND(F9&gt;1650,G9&gt;1650),0.15,0)))</f>
        <v>0.27</v>
      </c>
      <c r="J9" s="33" t="n">
        <f aca="false">MAX(0,1-H9-I9)</f>
        <v>0.605791648092406</v>
      </c>
      <c r="K9" s="33" t="n">
        <f aca="false">H9+I9</f>
        <v>0.394208351907594</v>
      </c>
      <c r="L9" s="33" t="n">
        <f aca="false">I9+J9</f>
        <v>0.875791648092406</v>
      </c>
      <c r="M9" s="0" t="str">
        <f aca="false">IF('✍️ Score Entry 2025-26'!F10=""," TBD",TEXT('✍️ Score Entry 2025-26'!F10,"0")&amp;"-"&amp;TEXT('✍️ Score Entry 2025-26'!G10,"0"))</f>
        <v>0-0</v>
      </c>
      <c r="N9" s="0" t="str">
        <f aca="false">IF('✍️ Score Entry 2025-26'!F10="","TBD",IF('✍️ Score Entry 2025-26'!F10&gt;'✍️ Score Entry 2025-26'!G10,"Home",IF('✍️ Score Entry 2025-26'!F10&lt;'✍️ Score Entry 2025-26'!G10,"Away","Draw")))</f>
        <v>Draw</v>
      </c>
      <c r="O9" s="0" t="str">
        <f aca="false">IF(N9="TBD","TBD",IF(AND(H9&gt;I9,H9&gt;J9,N9="Home"),"✓",IF(AND(J9&gt;H9,J9&gt;I9,N9="Away"),"✓",IF(AND(I9&gt;H9,I9&gt;J9,N9="Draw"),"✓","✗"))))</f>
        <v>✗</v>
      </c>
    </row>
    <row r="10" customFormat="false" ht="15" hidden="false" customHeight="false" outlineLevel="0" collapsed="false">
      <c r="A10" s="0" t="n">
        <f aca="false">'✍️ Score Entry 2025-26'!A11</f>
        <v>6</v>
      </c>
      <c r="B10" s="41" t="n">
        <f aca="false">'✍️ Score Entry 2025-26'!B11</f>
        <v>45885.5833333333</v>
      </c>
      <c r="C10" s="0" t="str">
        <f aca="false">'✍️ Score Entry 2025-26'!C11</f>
        <v>English Premier League</v>
      </c>
      <c r="D10" s="0" t="str">
        <f aca="false">'✍️ Score Entry 2025-26'!D11</f>
        <v>Brighton &amp; Hove Albion</v>
      </c>
      <c r="E10" s="0" t="str">
        <f aca="false">'✍️ Score Entry 2025-26'!E11</f>
        <v>Fulham</v>
      </c>
      <c r="F10" s="0" t="n">
        <f aca="false">IFERROR(VLOOKUP(D10,'⭐ Current Elo 2025-26'!$A:$B,2,FALSE()),1500)</f>
        <v>1526.5</v>
      </c>
      <c r="G10" s="0" t="n">
        <f aca="false">IFERROR(VLOOKUP(E10,'⭐ Current Elo 2025-26'!$A:$B,2,FALSE()),1500)</f>
        <v>1393.4</v>
      </c>
      <c r="H10" s="33" t="n">
        <f aca="false">1/(1+10^((G10-F10+'⚙️ Parameters'!$C$7)/400))</f>
        <v>0.617361022929817</v>
      </c>
      <c r="I10" s="33" t="n">
        <f aca="false">0.27*(1+((200-MIN(ABS(F10-G10),200))/500)+(IF(AND(F10&gt;1650,G10&gt;1650),0.15,0)))</f>
        <v>0.306126</v>
      </c>
      <c r="J10" s="33" t="n">
        <f aca="false">MAX(0,1-H10-I10)</f>
        <v>0.0765129770701832</v>
      </c>
      <c r="K10" s="33" t="n">
        <f aca="false">H10+I10</f>
        <v>0.923487022929817</v>
      </c>
      <c r="L10" s="33" t="n">
        <f aca="false">I10+J10</f>
        <v>0.382638977070183</v>
      </c>
      <c r="M10" s="0" t="str">
        <f aca="false">IF('✍️ Score Entry 2025-26'!F11=""," TBD",TEXT('✍️ Score Entry 2025-26'!F11,"0")&amp;"-"&amp;TEXT('✍️ Score Entry 2025-26'!G11,"0"))</f>
        <v>1-1</v>
      </c>
      <c r="N10" s="0" t="str">
        <f aca="false">IF('✍️ Score Entry 2025-26'!F11="","TBD",IF('✍️ Score Entry 2025-26'!F11&gt;'✍️ Score Entry 2025-26'!G11,"Home",IF('✍️ Score Entry 2025-26'!F11&lt;'✍️ Score Entry 2025-26'!G11,"Away","Draw")))</f>
        <v>Draw</v>
      </c>
      <c r="O10" s="0" t="str">
        <f aca="false">IF(N10="TBD","TBD",IF(AND(H10&gt;I10,H10&gt;J10,N10="Home"),"✓",IF(AND(J10&gt;H10,J10&gt;I10,N10="Away"),"✓",IF(AND(I10&gt;H10,I10&gt;J10,N10="Draw"),"✓","✗"))))</f>
        <v>✗</v>
      </c>
    </row>
    <row r="11" customFormat="false" ht="15" hidden="false" customHeight="false" outlineLevel="0" collapsed="false">
      <c r="A11" s="0" t="n">
        <f aca="false">'✍️ Score Entry 2025-26'!A12</f>
        <v>7</v>
      </c>
      <c r="B11" s="41" t="n">
        <f aca="false">'✍️ Score Entry 2025-26'!B12</f>
        <v>45885.5833333333</v>
      </c>
      <c r="C11" s="0" t="str">
        <f aca="false">'✍️ Score Entry 2025-26'!C12</f>
        <v>English Premier League</v>
      </c>
      <c r="D11" s="0" t="str">
        <f aca="false">'✍️ Score Entry 2025-26'!D12</f>
        <v>Tottenham Hotspur</v>
      </c>
      <c r="E11" s="0" t="str">
        <f aca="false">'✍️ Score Entry 2025-26'!E12</f>
        <v>Burnley</v>
      </c>
      <c r="F11" s="0" t="n">
        <f aca="false">IFERROR(VLOOKUP(D11,'⭐ Current Elo 2025-26'!$A:$B,2,FALSE()),1500)</f>
        <v>1545.2</v>
      </c>
      <c r="G11" s="0" t="n">
        <f aca="false">IFERROR(VLOOKUP(E11,'⭐ Current Elo 2025-26'!$A:$B,2,FALSE()),1500)</f>
        <v>1604</v>
      </c>
      <c r="H11" s="33" t="n">
        <f aca="false">1/(1+10^((G11-F11+'⚙️ Parameters'!$C$7)/400))</f>
        <v>0.348349260246756</v>
      </c>
      <c r="I11" s="33" t="n">
        <f aca="false">0.27*(1+((200-MIN(ABS(F11-G11),200))/500)+(IF(AND(F11&gt;1650,G11&gt;1650),0.15,0)))</f>
        <v>0.346248</v>
      </c>
      <c r="J11" s="33" t="n">
        <f aca="false">MAX(0,1-H11-I11)</f>
        <v>0.305402739753244</v>
      </c>
      <c r="K11" s="33" t="n">
        <f aca="false">H11+I11</f>
        <v>0.694597260246756</v>
      </c>
      <c r="L11" s="33" t="n">
        <f aca="false">I11+J11</f>
        <v>0.651650739753244</v>
      </c>
      <c r="M11" s="0" t="str">
        <f aca="false">IF('✍️ Score Entry 2025-26'!F12=""," TBD",TEXT('✍️ Score Entry 2025-26'!F12,"0")&amp;"-"&amp;TEXT('✍️ Score Entry 2025-26'!G12,"0"))</f>
        <v>3-0</v>
      </c>
      <c r="N11" s="0" t="str">
        <f aca="false">IF('✍️ Score Entry 2025-26'!F12="","TBD",IF('✍️ Score Entry 2025-26'!F12&gt;'✍️ Score Entry 2025-26'!G12,"Home",IF('✍️ Score Entry 2025-26'!F12&lt;'✍️ Score Entry 2025-26'!G12,"Away","Draw")))</f>
        <v>Home</v>
      </c>
      <c r="O11" s="0" t="str">
        <f aca="false">IF(N11="TBD","TBD",IF(AND(H11&gt;I11,H11&gt;J11,N11="Home"),"✓",IF(AND(J11&gt;H11,J11&gt;I11,N11="Away"),"✓",IF(AND(I11&gt;H11,I11&gt;J11,N11="Draw"),"✓","✗"))))</f>
        <v>✓</v>
      </c>
    </row>
    <row r="12" customFormat="false" ht="15" hidden="false" customHeight="false" outlineLevel="0" collapsed="false">
      <c r="A12" s="0" t="n">
        <f aca="false">'✍️ Score Entry 2025-26'!A13</f>
        <v>8</v>
      </c>
      <c r="B12" s="41" t="n">
        <f aca="false">'✍️ Score Entry 2025-26'!B13</f>
        <v>45885.5833333333</v>
      </c>
      <c r="C12" s="0" t="str">
        <f aca="false">'✍️ Score Entry 2025-26'!C13</f>
        <v>English Premier League</v>
      </c>
      <c r="D12" s="0" t="str">
        <f aca="false">'✍️ Score Entry 2025-26'!D13</f>
        <v>Sunderland</v>
      </c>
      <c r="E12" s="0" t="str">
        <f aca="false">'✍️ Score Entry 2025-26'!E13</f>
        <v>West Ham United</v>
      </c>
      <c r="F12" s="0" t="n">
        <f aca="false">IFERROR(VLOOKUP(D12,'⭐ Current Elo 2025-26'!$A:$B,2,FALSE()),1500)</f>
        <v>1601.9</v>
      </c>
      <c r="G12" s="0" t="n">
        <f aca="false">IFERROR(VLOOKUP(E12,'⭐ Current Elo 2025-26'!$A:$B,2,FALSE()),1500)</f>
        <v>1395.5</v>
      </c>
      <c r="H12" s="33" t="n">
        <f aca="false">1/(1+10^((G12-F12+'⚙️ Parameters'!$C$7)/400))</f>
        <v>0.711013362048185</v>
      </c>
      <c r="I12" s="33" t="n">
        <f aca="false">0.27*(1+((200-MIN(ABS(F12-G12),200))/500)+(IF(AND(F12&gt;1650,G12&gt;1650),0.15,0)))</f>
        <v>0.27</v>
      </c>
      <c r="J12" s="33" t="n">
        <f aca="false">MAX(0,1-H12-I12)</f>
        <v>0.0189866379518149</v>
      </c>
      <c r="K12" s="33" t="n">
        <f aca="false">H12+I12</f>
        <v>0.981013362048185</v>
      </c>
      <c r="L12" s="33" t="n">
        <f aca="false">I12+J12</f>
        <v>0.288986637951815</v>
      </c>
      <c r="M12" s="0" t="str">
        <f aca="false">IF('✍️ Score Entry 2025-26'!F13=""," TBD",TEXT('✍️ Score Entry 2025-26'!F13,"0")&amp;"-"&amp;TEXT('✍️ Score Entry 2025-26'!G13,"0"))</f>
        <v>3-0</v>
      </c>
      <c r="N12" s="0" t="str">
        <f aca="false">IF('✍️ Score Entry 2025-26'!F13="","TBD",IF('✍️ Score Entry 2025-26'!F13&gt;'✍️ Score Entry 2025-26'!G13,"Home",IF('✍️ Score Entry 2025-26'!F13&lt;'✍️ Score Entry 2025-26'!G13,"Away","Draw")))</f>
        <v>Home</v>
      </c>
      <c r="O12" s="0" t="str">
        <f aca="false">IF(N12="TBD","TBD",IF(AND(H12&gt;I12,H12&gt;J12,N12="Home"),"✓",IF(AND(J12&gt;H12,J12&gt;I12,N12="Away"),"✓",IF(AND(I12&gt;H12,I12&gt;J12,N12="Draw"),"✓","✗"))))</f>
        <v>✓</v>
      </c>
    </row>
    <row r="13" customFormat="false" ht="15" hidden="false" customHeight="false" outlineLevel="0" collapsed="false">
      <c r="A13" s="0" t="n">
        <f aca="false">'✍️ Score Entry 2025-26'!A14</f>
        <v>9</v>
      </c>
      <c r="B13" s="41" t="n">
        <f aca="false">'✍️ Score Entry 2025-26'!B14</f>
        <v>45885.625</v>
      </c>
      <c r="C13" s="0" t="str">
        <f aca="false">'✍️ Score Entry 2025-26'!C14</f>
        <v>French Ligue 1</v>
      </c>
      <c r="D13" s="0" t="str">
        <f aca="false">'✍️ Score Entry 2025-26'!D14</f>
        <v>Lens</v>
      </c>
      <c r="E13" s="0" t="str">
        <f aca="false">'✍️ Score Entry 2025-26'!E14</f>
        <v>Lyon</v>
      </c>
      <c r="F13" s="0" t="n">
        <f aca="false">IFERROR(VLOOKUP(D13,'⭐ Current Elo 2025-26'!$A:$B,2,FALSE()),1500)</f>
        <v>1580.6</v>
      </c>
      <c r="G13" s="0" t="n">
        <f aca="false">IFERROR(VLOOKUP(E13,'⭐ Current Elo 2025-26'!$A:$B,2,FALSE()),1500)</f>
        <v>1529.2</v>
      </c>
      <c r="H13" s="33" t="n">
        <f aca="false">1/(1+10^((G13-F13+'⚙️ Parameters'!$C$7)/400))</f>
        <v>0.502014751051835</v>
      </c>
      <c r="I13" s="33" t="n">
        <f aca="false">0.27*(1+((200-MIN(ABS(F13-G13),200))/500)+(IF(AND(F13&gt;1650,G13&gt;1650),0.15,0)))</f>
        <v>0.350244</v>
      </c>
      <c r="J13" s="33" t="n">
        <f aca="false">MAX(0,1-H13-I13)</f>
        <v>0.147741248948165</v>
      </c>
      <c r="K13" s="33" t="n">
        <f aca="false">H13+I13</f>
        <v>0.852258751051835</v>
      </c>
      <c r="L13" s="33" t="n">
        <f aca="false">I13+J13</f>
        <v>0.497985248948165</v>
      </c>
      <c r="M13" s="0" t="str">
        <f aca="false">IF('✍️ Score Entry 2025-26'!F14=""," TBD",TEXT('✍️ Score Entry 2025-26'!F14,"0")&amp;"-"&amp;TEXT('✍️ Score Entry 2025-26'!G14,"0"))</f>
        <v>0-1</v>
      </c>
      <c r="N13" s="0" t="str">
        <f aca="false">IF('✍️ Score Entry 2025-26'!F14="","TBD",IF('✍️ Score Entry 2025-26'!F14&gt;'✍️ Score Entry 2025-26'!G14,"Home",IF('✍️ Score Entry 2025-26'!F14&lt;'✍️ Score Entry 2025-26'!G14,"Away","Draw")))</f>
        <v>Away</v>
      </c>
      <c r="O13" s="0" t="str">
        <f aca="false">IF(N13="TBD","TBD",IF(AND(H13&gt;I13,H13&gt;J13,N13="Home"),"✓",IF(AND(J13&gt;H13,J13&gt;I13,N13="Away"),"✓",IF(AND(I13&gt;H13,I13&gt;J13,N13="Draw"),"✓","✗"))))</f>
        <v>✗</v>
      </c>
    </row>
    <row r="14" customFormat="false" ht="15" hidden="false" customHeight="false" outlineLevel="0" collapsed="false">
      <c r="A14" s="0" t="n">
        <f aca="false">'✍️ Score Entry 2025-26'!A15</f>
        <v>10</v>
      </c>
      <c r="B14" s="41" t="n">
        <f aca="false">'✍️ Score Entry 2025-26'!B15</f>
        <v>45885.6875</v>
      </c>
      <c r="C14" s="0" t="str">
        <f aca="false">'✍️ Score Entry 2025-26'!C15</f>
        <v>English Premier League</v>
      </c>
      <c r="D14" s="0" t="str">
        <f aca="false">'✍️ Score Entry 2025-26'!D15</f>
        <v>Wolverhampton Wanderers</v>
      </c>
      <c r="E14" s="0" t="str">
        <f aca="false">'✍️ Score Entry 2025-26'!E15</f>
        <v>Manchester City</v>
      </c>
      <c r="F14" s="0" t="n">
        <f aca="false">IFERROR(VLOOKUP(D14,'⭐ Current Elo 2025-26'!$A:$B,2,FALSE()),1500)</f>
        <v>1747.8</v>
      </c>
      <c r="G14" s="0" t="n">
        <f aca="false">IFERROR(VLOOKUP(E14,'⭐ Current Elo 2025-26'!$A:$B,2,FALSE()),1500)</f>
        <v>1581.2</v>
      </c>
      <c r="H14" s="33" t="n">
        <f aca="false">1/(1+10^((G14-F14+'⚙️ Parameters'!$C$7)/400))</f>
        <v>0.661772602808179</v>
      </c>
      <c r="I14" s="33" t="n">
        <f aca="false">0.27*(1+((200-MIN(ABS(F14-G14),200))/500)+(IF(AND(F14&gt;1650,G14&gt;1650),0.15,0)))</f>
        <v>0.288036</v>
      </c>
      <c r="J14" s="33" t="n">
        <f aca="false">MAX(0,1-H14-I14)</f>
        <v>0.0501913971918208</v>
      </c>
      <c r="K14" s="33" t="n">
        <f aca="false">H14+I14</f>
        <v>0.949808602808179</v>
      </c>
      <c r="L14" s="33" t="n">
        <f aca="false">I14+J14</f>
        <v>0.338227397191821</v>
      </c>
      <c r="M14" s="0" t="str">
        <f aca="false">IF('✍️ Score Entry 2025-26'!F15=""," TBD",TEXT('✍️ Score Entry 2025-26'!F15,"0")&amp;"-"&amp;TEXT('✍️ Score Entry 2025-26'!G15,"0"))</f>
        <v>0-4</v>
      </c>
      <c r="N14" s="0" t="str">
        <f aca="false">IF('✍️ Score Entry 2025-26'!F15="","TBD",IF('✍️ Score Entry 2025-26'!F15&gt;'✍️ Score Entry 2025-26'!G15,"Home",IF('✍️ Score Entry 2025-26'!F15&lt;'✍️ Score Entry 2025-26'!G15,"Away","Draw")))</f>
        <v>Away</v>
      </c>
      <c r="O14" s="0" t="str">
        <f aca="false">IF(N14="TBD","TBD",IF(AND(H14&gt;I14,H14&gt;J14,N14="Home"),"✓",IF(AND(J14&gt;H14,J14&gt;I14,N14="Away"),"✓",IF(AND(I14&gt;H14,I14&gt;J14,N14="Draw"),"✓","✗"))))</f>
        <v>✗</v>
      </c>
    </row>
    <row r="15" customFormat="false" ht="15" hidden="false" customHeight="false" outlineLevel="0" collapsed="false">
      <c r="A15" s="0" t="n">
        <f aca="false">'✍️ Score Entry 2025-26'!A16</f>
        <v>11</v>
      </c>
      <c r="B15" s="41" t="n">
        <f aca="false">'✍️ Score Entry 2025-26'!B16</f>
        <v>45885.7083333333</v>
      </c>
      <c r="C15" s="0" t="str">
        <f aca="false">'✍️ Score Entry 2025-26'!C16</f>
        <v>French Ligue 1</v>
      </c>
      <c r="D15" s="0" t="str">
        <f aca="false">'✍️ Score Entry 2025-26'!D16</f>
        <v>AS Monaco</v>
      </c>
      <c r="E15" s="0" t="str">
        <f aca="false">'✍️ Score Entry 2025-26'!E16</f>
        <v>Le Havre AC</v>
      </c>
      <c r="F15" s="0" t="n">
        <f aca="false">IFERROR(VLOOKUP(D15,'⭐ Current Elo 2025-26'!$A:$B,2,FALSE()),1500)</f>
        <v>1714.2</v>
      </c>
      <c r="G15" s="0" t="n">
        <f aca="false">IFERROR(VLOOKUP(E15,'⭐ Current Elo 2025-26'!$A:$B,2,FALSE()),1500)</f>
        <v>1496.2</v>
      </c>
      <c r="H15" s="33" t="n">
        <f aca="false">1/(1+10^((G15-F15+'⚙️ Parameters'!$C$7)/400))</f>
        <v>0.724538242842536</v>
      </c>
      <c r="I15" s="33" t="n">
        <f aca="false">0.27*(1+((200-MIN(ABS(F15-G15),200))/500)+(IF(AND(F15&gt;1650,G15&gt;1650),0.15,0)))</f>
        <v>0.27</v>
      </c>
      <c r="J15" s="33" t="n">
        <f aca="false">MAX(0,1-H15-I15)</f>
        <v>0.00546175715746389</v>
      </c>
      <c r="K15" s="33" t="n">
        <f aca="false">H15+I15</f>
        <v>0.994538242842536</v>
      </c>
      <c r="L15" s="33" t="n">
        <f aca="false">I15+J15</f>
        <v>0.275461757157464</v>
      </c>
      <c r="M15" s="0" t="str">
        <f aca="false">IF('✍️ Score Entry 2025-26'!F16=""," TBD",TEXT('✍️ Score Entry 2025-26'!F16,"0")&amp;"-"&amp;TEXT('✍️ Score Entry 2025-26'!G16,"0"))</f>
        <v>3-1</v>
      </c>
      <c r="N15" s="0" t="str">
        <f aca="false">IF('✍️ Score Entry 2025-26'!F16="","TBD",IF('✍️ Score Entry 2025-26'!F16&gt;'✍️ Score Entry 2025-26'!G16,"Home",IF('✍️ Score Entry 2025-26'!F16&lt;'✍️ Score Entry 2025-26'!G16,"Away","Draw")))</f>
        <v>Home</v>
      </c>
      <c r="O15" s="0" t="str">
        <f aca="false">IF(N15="TBD","TBD",IF(AND(H15&gt;I15,H15&gt;J15,N15="Home"),"✓",IF(AND(J15&gt;H15,J15&gt;I15,N15="Away"),"✓",IF(AND(I15&gt;H15,I15&gt;J15,N15="Draw"),"✓","✗"))))</f>
        <v>✓</v>
      </c>
    </row>
    <row r="16" customFormat="false" ht="15" hidden="false" customHeight="false" outlineLevel="0" collapsed="false">
      <c r="A16" s="0" t="n">
        <f aca="false">'✍️ Score Entry 2025-26'!A17</f>
        <v>12</v>
      </c>
      <c r="B16" s="41" t="n">
        <f aca="false">'✍️ Score Entry 2025-26'!B17</f>
        <v>45885.7291666667</v>
      </c>
      <c r="C16" s="0" t="str">
        <f aca="false">'✍️ Score Entry 2025-26'!C17</f>
        <v>Spanish LALIGA</v>
      </c>
      <c r="D16" s="0" t="str">
        <f aca="false">'✍️ Score Entry 2025-26'!D17</f>
        <v>Mallorca</v>
      </c>
      <c r="E16" s="0" t="str">
        <f aca="false">'✍️ Score Entry 2025-26'!E17</f>
        <v>Barcelona</v>
      </c>
      <c r="F16" s="0" t="n">
        <f aca="false">IFERROR(VLOOKUP(D16,'⭐ Current Elo 2025-26'!$A:$B,2,FALSE()),1500)</f>
        <v>1654.7</v>
      </c>
      <c r="G16" s="0" t="n">
        <f aca="false">IFERROR(VLOOKUP(E16,'⭐ Current Elo 2025-26'!$A:$B,2,FALSE()),1500)</f>
        <v>1670.1</v>
      </c>
      <c r="H16" s="33" t="n">
        <f aca="false">1/(1+10^((G16-F16+'⚙️ Parameters'!$C$7)/400))</f>
        <v>0.40697792884407</v>
      </c>
      <c r="I16" s="33" t="n">
        <f aca="false">0.27*(1+((200-MIN(ABS(F16-G16),200))/500)+(IF(AND(F16&gt;1650,G16&gt;1650),0.15,0)))</f>
        <v>0.410184</v>
      </c>
      <c r="J16" s="33" t="n">
        <f aca="false">MAX(0,1-H16-I16)</f>
        <v>0.18283807115593</v>
      </c>
      <c r="K16" s="33" t="n">
        <f aca="false">H16+I16</f>
        <v>0.81716192884407</v>
      </c>
      <c r="L16" s="33" t="n">
        <f aca="false">I16+J16</f>
        <v>0.59302207115593</v>
      </c>
      <c r="M16" s="0" t="str">
        <f aca="false">IF('✍️ Score Entry 2025-26'!F17=""," TBD",TEXT('✍️ Score Entry 2025-26'!F17,"0")&amp;"-"&amp;TEXT('✍️ Score Entry 2025-26'!G17,"0"))</f>
        <v>0-3</v>
      </c>
      <c r="N16" s="0" t="str">
        <f aca="false">IF('✍️ Score Entry 2025-26'!F17="","TBD",IF('✍️ Score Entry 2025-26'!F17&gt;'✍️ Score Entry 2025-26'!G17,"Home",IF('✍️ Score Entry 2025-26'!F17&lt;'✍️ Score Entry 2025-26'!G17,"Away","Draw")))</f>
        <v>Away</v>
      </c>
      <c r="O16" s="0" t="str">
        <f aca="false">IF(N16="TBD","TBD",IF(AND(H16&gt;I16,H16&gt;J16,N16="Home"),"✓",IF(AND(J16&gt;H16,J16&gt;I16,N16="Away"),"✓",IF(AND(I16&gt;H16,I16&gt;J16,N16="Draw"),"✓","✗"))))</f>
        <v>✗</v>
      </c>
    </row>
    <row r="17" customFormat="false" ht="15" hidden="false" customHeight="false" outlineLevel="0" collapsed="false">
      <c r="A17" s="0" t="n">
        <f aca="false">'✍️ Score Entry 2025-26'!A18</f>
        <v>13</v>
      </c>
      <c r="B17" s="41" t="n">
        <f aca="false">'✍️ Score Entry 2025-26'!B18</f>
        <v>45885.7951388889</v>
      </c>
      <c r="C17" s="0" t="str">
        <f aca="false">'✍️ Score Entry 2025-26'!C18</f>
        <v>French Ligue 1</v>
      </c>
      <c r="D17" s="0" t="str">
        <f aca="false">'✍️ Score Entry 2025-26'!D18</f>
        <v>Nice</v>
      </c>
      <c r="E17" s="0" t="str">
        <f aca="false">'✍️ Score Entry 2025-26'!E18</f>
        <v>Toulouse</v>
      </c>
      <c r="F17" s="0" t="n">
        <f aca="false">IFERROR(VLOOKUP(D17,'⭐ Current Elo 2025-26'!$A:$B,2,FALSE()),1500)</f>
        <v>1674.8</v>
      </c>
      <c r="G17" s="0" t="n">
        <f aca="false">IFERROR(VLOOKUP(E17,'⭐ Current Elo 2025-26'!$A:$B,2,FALSE()),1500)</f>
        <v>1668.4</v>
      </c>
      <c r="H17" s="33" t="n">
        <f aca="false">1/(1+10^((G17-F17+'⚙️ Parameters'!$C$7)/400))</f>
        <v>0.43758186556109</v>
      </c>
      <c r="I17" s="33" t="n">
        <f aca="false">0.27*(1+((200-MIN(ABS(F17-G17),200))/500)+(IF(AND(F17&gt;1650,G17&gt;1650),0.15,0)))</f>
        <v>0.415044</v>
      </c>
      <c r="J17" s="33" t="n">
        <f aca="false">MAX(0,1-H17-I17)</f>
        <v>0.14737413443891</v>
      </c>
      <c r="K17" s="33" t="n">
        <f aca="false">H17+I17</f>
        <v>0.85262586556109</v>
      </c>
      <c r="L17" s="33" t="n">
        <f aca="false">I17+J17</f>
        <v>0.56241813443891</v>
      </c>
      <c r="M17" s="0" t="str">
        <f aca="false">IF('✍️ Score Entry 2025-26'!F18=""," TBD",TEXT('✍️ Score Entry 2025-26'!F18,"0")&amp;"-"&amp;TEXT('✍️ Score Entry 2025-26'!G18,"0"))</f>
        <v>0-1</v>
      </c>
      <c r="N17" s="0" t="str">
        <f aca="false">IF('✍️ Score Entry 2025-26'!F18="","TBD",IF('✍️ Score Entry 2025-26'!F18&gt;'✍️ Score Entry 2025-26'!G18,"Home",IF('✍️ Score Entry 2025-26'!F18&lt;'✍️ Score Entry 2025-26'!G18,"Away","Draw")))</f>
        <v>Away</v>
      </c>
      <c r="O17" s="0" t="str">
        <f aca="false">IF(N17="TBD","TBD",IF(AND(H17&gt;I17,H17&gt;J17,N17="Home"),"✓",IF(AND(J17&gt;H17,J17&gt;I17,N17="Away"),"✓",IF(AND(I17&gt;H17,I17&gt;J17,N17="Draw"),"✓","✗"))))</f>
        <v>✗</v>
      </c>
    </row>
    <row r="18" customFormat="false" ht="15" hidden="false" customHeight="false" outlineLevel="0" collapsed="false">
      <c r="A18" s="0" t="n">
        <f aca="false">'✍️ Score Entry 2025-26'!A19</f>
        <v>14</v>
      </c>
      <c r="B18" s="41" t="n">
        <f aca="false">'✍️ Score Entry 2025-26'!B19</f>
        <v>45885.8125</v>
      </c>
      <c r="C18" s="0" t="str">
        <f aca="false">'✍️ Score Entry 2025-26'!C19</f>
        <v>Spanish LALIGA</v>
      </c>
      <c r="D18" s="0" t="str">
        <f aca="false">'✍️ Score Entry 2025-26'!D19</f>
        <v>AlavÃ©s</v>
      </c>
      <c r="E18" s="0" t="str">
        <f aca="false">'✍️ Score Entry 2025-26'!E19</f>
        <v>Levante</v>
      </c>
      <c r="F18" s="0" t="n">
        <f aca="false">IFERROR(VLOOKUP(D18,'⭐ Current Elo 2025-26'!$A:$B,2,FALSE()),1500)</f>
        <v>1609.1</v>
      </c>
      <c r="G18" s="0" t="n">
        <f aca="false">IFERROR(VLOOKUP(E18,'⭐ Current Elo 2025-26'!$A:$B,2,FALSE()),1500)</f>
        <v>1462.3</v>
      </c>
      <c r="H18" s="33" t="n">
        <f aca="false">1/(1+10^((G18-F18+'⚙️ Parameters'!$C$7)/400))</f>
        <v>0.635810353217384</v>
      </c>
      <c r="I18" s="33" t="n">
        <f aca="false">0.27*(1+((200-MIN(ABS(F18-G18),200))/500)+(IF(AND(F18&gt;1650,G18&gt;1650),0.15,0)))</f>
        <v>0.298728</v>
      </c>
      <c r="J18" s="33" t="n">
        <f aca="false">MAX(0,1-H18-I18)</f>
        <v>0.0654616467826159</v>
      </c>
      <c r="K18" s="33" t="n">
        <f aca="false">H18+I18</f>
        <v>0.934538353217384</v>
      </c>
      <c r="L18" s="33" t="n">
        <f aca="false">I18+J18</f>
        <v>0.364189646782616</v>
      </c>
      <c r="M18" s="0" t="str">
        <f aca="false">IF('✍️ Score Entry 2025-26'!F19=""," TBD",TEXT('✍️ Score Entry 2025-26'!F19,"0")&amp;"-"&amp;TEXT('✍️ Score Entry 2025-26'!G19,"0"))</f>
        <v>2-1</v>
      </c>
      <c r="N18" s="0" t="str">
        <f aca="false">IF('✍️ Score Entry 2025-26'!F19="","TBD",IF('✍️ Score Entry 2025-26'!F19&gt;'✍️ Score Entry 2025-26'!G19,"Home",IF('✍️ Score Entry 2025-26'!F19&lt;'✍️ Score Entry 2025-26'!G19,"Away","Draw")))</f>
        <v>Home</v>
      </c>
      <c r="O18" s="0" t="str">
        <f aca="false">IF(N18="TBD","TBD",IF(AND(H18&gt;I18,H18&gt;J18,N18="Home"),"✓",IF(AND(J18&gt;H18,J18&gt;I18,N18="Away"),"✓",IF(AND(I18&gt;H18,I18&gt;J18,N18="Draw"),"✓","✗"))))</f>
        <v>✓</v>
      </c>
    </row>
    <row r="19" customFormat="false" ht="15" hidden="false" customHeight="false" outlineLevel="0" collapsed="false">
      <c r="A19" s="0" t="n">
        <f aca="false">'✍️ Score Entry 2025-26'!A20</f>
        <v>15</v>
      </c>
      <c r="B19" s="41" t="n">
        <f aca="false">'✍️ Score Entry 2025-26'!B20</f>
        <v>45885.8125</v>
      </c>
      <c r="C19" s="0" t="str">
        <f aca="false">'✍️ Score Entry 2025-26'!C20</f>
        <v>Spanish LALIGA</v>
      </c>
      <c r="D19" s="0" t="str">
        <f aca="false">'✍️ Score Entry 2025-26'!D20</f>
        <v>Valencia</v>
      </c>
      <c r="E19" s="0" t="str">
        <f aca="false">'✍️ Score Entry 2025-26'!E20</f>
        <v>Real Sociedad</v>
      </c>
      <c r="F19" s="0" t="n">
        <f aca="false">IFERROR(VLOOKUP(D19,'⭐ Current Elo 2025-26'!$A:$B,2,FALSE()),1500)</f>
        <v>1618.4</v>
      </c>
      <c r="G19" s="0" t="n">
        <f aca="false">IFERROR(VLOOKUP(E19,'⭐ Current Elo 2025-26'!$A:$B,2,FALSE()),1500)</f>
        <v>1395.4</v>
      </c>
      <c r="H19" s="33" t="n">
        <f aca="false">1/(1+10^((G19-F19+'⚙️ Parameters'!$C$7)/400))</f>
        <v>0.730245413297424</v>
      </c>
      <c r="I19" s="33" t="n">
        <f aca="false">0.27*(1+((200-MIN(ABS(F19-G19),200))/500)+(IF(AND(F19&gt;1650,G19&gt;1650),0.15,0)))</f>
        <v>0.27</v>
      </c>
      <c r="J19" s="33" t="n">
        <f aca="false">MAX(0,1-H19-I19)</f>
        <v>0</v>
      </c>
      <c r="K19" s="33" t="n">
        <f aca="false">H19+I19</f>
        <v>1.00024541329742</v>
      </c>
      <c r="L19" s="33" t="n">
        <f aca="false">I19+J19</f>
        <v>0.27</v>
      </c>
      <c r="M19" s="0" t="str">
        <f aca="false">IF('✍️ Score Entry 2025-26'!F20=""," TBD",TEXT('✍️ Score Entry 2025-26'!F20,"0")&amp;"-"&amp;TEXT('✍️ Score Entry 2025-26'!G20,"0"))</f>
        <v>1-1</v>
      </c>
      <c r="N19" s="0" t="str">
        <f aca="false">IF('✍️ Score Entry 2025-26'!F20="","TBD",IF('✍️ Score Entry 2025-26'!F20&gt;'✍️ Score Entry 2025-26'!G20,"Home",IF('✍️ Score Entry 2025-26'!F20&lt;'✍️ Score Entry 2025-26'!G20,"Away","Draw")))</f>
        <v>Draw</v>
      </c>
      <c r="O19" s="0" t="str">
        <f aca="false">IF(N19="TBD","TBD",IF(AND(H19&gt;I19,H19&gt;J19,N19="Home"),"✓",IF(AND(J19&gt;H19,J19&gt;I19,N19="Away"),"✓",IF(AND(I19&gt;H19,I19&gt;J19,N19="Draw"),"✓","✗"))))</f>
        <v>✗</v>
      </c>
    </row>
    <row r="20" customFormat="false" ht="15" hidden="false" customHeight="false" outlineLevel="0" collapsed="false">
      <c r="A20" s="0" t="n">
        <f aca="false">'✍️ Score Entry 2025-26'!A21</f>
        <v>16</v>
      </c>
      <c r="B20" s="41" t="n">
        <f aca="false">'✍️ Score Entry 2025-26'!B21</f>
        <v>45886.5416666667</v>
      </c>
      <c r="C20" s="0" t="str">
        <f aca="false">'✍️ Score Entry 2025-26'!C21</f>
        <v>French Ligue 1</v>
      </c>
      <c r="D20" s="0" t="str">
        <f aca="false">'✍️ Score Entry 2025-26'!D21</f>
        <v>Brest</v>
      </c>
      <c r="E20" s="0" t="str">
        <f aca="false">'✍️ Score Entry 2025-26'!E21</f>
        <v>Lille</v>
      </c>
      <c r="F20" s="0" t="n">
        <f aca="false">IFERROR(VLOOKUP(D20,'⭐ Current Elo 2025-26'!$A:$B,2,FALSE()),1500)</f>
        <v>1734.4</v>
      </c>
      <c r="G20" s="0" t="n">
        <f aca="false">IFERROR(VLOOKUP(E20,'⭐ Current Elo 2025-26'!$A:$B,2,FALSE()),1500)</f>
        <v>1580.2</v>
      </c>
      <c r="H20" s="33" t="n">
        <f aca="false">1/(1+10^((G20-F20+'⚙️ Parameters'!$C$7)/400))</f>
        <v>0.645615905716321</v>
      </c>
      <c r="I20" s="33" t="n">
        <f aca="false">0.27*(1+((200-MIN(ABS(F20-G20),200))/500)+(IF(AND(F20&gt;1650,G20&gt;1650),0.15,0)))</f>
        <v>0.294732</v>
      </c>
      <c r="J20" s="33" t="n">
        <f aca="false">MAX(0,1-H20-I20)</f>
        <v>0.0596520942836795</v>
      </c>
      <c r="K20" s="33" t="n">
        <f aca="false">H20+I20</f>
        <v>0.940347905716321</v>
      </c>
      <c r="L20" s="33" t="n">
        <f aca="false">I20+J20</f>
        <v>0.354384094283679</v>
      </c>
      <c r="M20" s="0" t="str">
        <f aca="false">IF('✍️ Score Entry 2025-26'!F21=""," TBD",TEXT('✍️ Score Entry 2025-26'!F21,"0")&amp;"-"&amp;TEXT('✍️ Score Entry 2025-26'!G21,"0"))</f>
        <v>3-3</v>
      </c>
      <c r="N20" s="0" t="str">
        <f aca="false">IF('✍️ Score Entry 2025-26'!F21="","TBD",IF('✍️ Score Entry 2025-26'!F21&gt;'✍️ Score Entry 2025-26'!G21,"Home",IF('✍️ Score Entry 2025-26'!F21&lt;'✍️ Score Entry 2025-26'!G21,"Away","Draw")))</f>
        <v>Draw</v>
      </c>
      <c r="O20" s="0" t="str">
        <f aca="false">IF(N20="TBD","TBD",IF(AND(H20&gt;I20,H20&gt;J20,N20="Home"),"✓",IF(AND(J20&gt;H20,J20&gt;I20,N20="Away"),"✓",IF(AND(I20&gt;H20,I20&gt;J20,N20="Draw"),"✓","✗"))))</f>
        <v>✗</v>
      </c>
    </row>
    <row r="21" customFormat="false" ht="15" hidden="false" customHeight="false" outlineLevel="0" collapsed="false">
      <c r="A21" s="0" t="n">
        <f aca="false">'✍️ Score Entry 2025-26'!A22</f>
        <v>17</v>
      </c>
      <c r="B21" s="41" t="n">
        <f aca="false">'✍️ Score Entry 2025-26'!B22</f>
        <v>45886.5416666667</v>
      </c>
      <c r="C21" s="0" t="str">
        <f aca="false">'✍️ Score Entry 2025-26'!C22</f>
        <v>English Premier League</v>
      </c>
      <c r="D21" s="0" t="str">
        <f aca="false">'✍️ Score Entry 2025-26'!D22</f>
        <v>Nottingham Forest</v>
      </c>
      <c r="E21" s="0" t="str">
        <f aca="false">'✍️ Score Entry 2025-26'!E22</f>
        <v>Brentford</v>
      </c>
      <c r="F21" s="0" t="n">
        <f aca="false">IFERROR(VLOOKUP(D21,'⭐ Current Elo 2025-26'!$A:$B,2,FALSE()),1500)</f>
        <v>1630.6</v>
      </c>
      <c r="G21" s="0" t="n">
        <f aca="false">IFERROR(VLOOKUP(E21,'⭐ Current Elo 2025-26'!$A:$B,2,FALSE()),1500)</f>
        <v>1507.3</v>
      </c>
      <c r="H21" s="33" t="n">
        <f aca="false">1/(1+10^((G21-F21+'⚙️ Parameters'!$C$7)/400))</f>
        <v>0.603949466871482</v>
      </c>
      <c r="I21" s="33" t="n">
        <f aca="false">0.27*(1+((200-MIN(ABS(F21-G21),200))/500)+(IF(AND(F21&gt;1650,G21&gt;1650),0.15,0)))</f>
        <v>0.311418</v>
      </c>
      <c r="J21" s="33" t="n">
        <f aca="false">MAX(0,1-H21-I21)</f>
        <v>0.0846325331285181</v>
      </c>
      <c r="K21" s="33" t="n">
        <f aca="false">H21+I21</f>
        <v>0.915367466871482</v>
      </c>
      <c r="L21" s="33" t="n">
        <f aca="false">I21+J21</f>
        <v>0.396050533128518</v>
      </c>
      <c r="M21" s="0" t="str">
        <f aca="false">IF('✍️ Score Entry 2025-26'!F22=""," TBD",TEXT('✍️ Score Entry 2025-26'!F22,"0")&amp;"-"&amp;TEXT('✍️ Score Entry 2025-26'!G22,"0"))</f>
        <v>3-1</v>
      </c>
      <c r="N21" s="0" t="str">
        <f aca="false">IF('✍️ Score Entry 2025-26'!F22="","TBD",IF('✍️ Score Entry 2025-26'!F22&gt;'✍️ Score Entry 2025-26'!G22,"Home",IF('✍️ Score Entry 2025-26'!F22&lt;'✍️ Score Entry 2025-26'!G22,"Away","Draw")))</f>
        <v>Home</v>
      </c>
      <c r="O21" s="0" t="str">
        <f aca="false">IF(N21="TBD","TBD",IF(AND(H21&gt;I21,H21&gt;J21,N21="Home"),"✓",IF(AND(J21&gt;H21,J21&gt;I21,N21="Away"),"✓",IF(AND(I21&gt;H21,I21&gt;J21,N21="Draw"),"✓","✗"))))</f>
        <v>✓</v>
      </c>
    </row>
    <row r="22" customFormat="false" ht="15" hidden="false" customHeight="false" outlineLevel="0" collapsed="false">
      <c r="A22" s="0" t="n">
        <f aca="false">'✍️ Score Entry 2025-26'!A23</f>
        <v>18</v>
      </c>
      <c r="B22" s="41" t="n">
        <f aca="false">'✍️ Score Entry 2025-26'!B23</f>
        <v>45886.5416666667</v>
      </c>
      <c r="C22" s="0" t="str">
        <f aca="false">'✍️ Score Entry 2025-26'!C23</f>
        <v>English Premier League</v>
      </c>
      <c r="D22" s="0" t="str">
        <f aca="false">'✍️ Score Entry 2025-26'!D23</f>
        <v>Chelsea</v>
      </c>
      <c r="E22" s="0" t="str">
        <f aca="false">'✍️ Score Entry 2025-26'!E23</f>
        <v>Crystal Palace</v>
      </c>
      <c r="F22" s="0" t="n">
        <f aca="false">IFERROR(VLOOKUP(D22,'⭐ Current Elo 2025-26'!$A:$B,2,FALSE()),1500)</f>
        <v>1685.1</v>
      </c>
      <c r="G22" s="0" t="n">
        <f aca="false">IFERROR(VLOOKUP(E22,'⭐ Current Elo 2025-26'!$A:$B,2,FALSE()),1500)</f>
        <v>1530.6</v>
      </c>
      <c r="H22" s="33" t="n">
        <f aca="false">1/(1+10^((G22-F22+'⚙️ Parameters'!$C$7)/400))</f>
        <v>0.646010922991271</v>
      </c>
      <c r="I22" s="33" t="n">
        <f aca="false">0.27*(1+((200-MIN(ABS(F22-G22),200))/500)+(IF(AND(F22&gt;1650,G22&gt;1650),0.15,0)))</f>
        <v>0.29457</v>
      </c>
      <c r="J22" s="33" t="n">
        <f aca="false">MAX(0,1-H22-I22)</f>
        <v>0.0594190770087291</v>
      </c>
      <c r="K22" s="33" t="n">
        <f aca="false">H22+I22</f>
        <v>0.940580922991271</v>
      </c>
      <c r="L22" s="33" t="n">
        <f aca="false">I22+J22</f>
        <v>0.353989077008729</v>
      </c>
      <c r="M22" s="0" t="str">
        <f aca="false">IF('✍️ Score Entry 2025-26'!F23=""," TBD",TEXT('✍️ Score Entry 2025-26'!F23,"0")&amp;"-"&amp;TEXT('✍️ Score Entry 2025-26'!G23,"0"))</f>
        <v>0-0</v>
      </c>
      <c r="N22" s="0" t="str">
        <f aca="false">IF('✍️ Score Entry 2025-26'!F23="","TBD",IF('✍️ Score Entry 2025-26'!F23&gt;'✍️ Score Entry 2025-26'!G23,"Home",IF('✍️ Score Entry 2025-26'!F23&lt;'✍️ Score Entry 2025-26'!G23,"Away","Draw")))</f>
        <v>Draw</v>
      </c>
      <c r="O22" s="0" t="str">
        <f aca="false">IF(N22="TBD","TBD",IF(AND(H22&gt;I22,H22&gt;J22,N22="Home"),"✓",IF(AND(J22&gt;H22,J22&gt;I22,N22="Away"),"✓",IF(AND(I22&gt;H22,I22&gt;J22,N22="Draw"),"✓","✗"))))</f>
        <v>✗</v>
      </c>
    </row>
    <row r="23" customFormat="false" ht="15" hidden="false" customHeight="false" outlineLevel="0" collapsed="false">
      <c r="A23" s="0" t="n">
        <f aca="false">'✍️ Score Entry 2025-26'!A24</f>
        <v>19</v>
      </c>
      <c r="B23" s="41" t="n">
        <f aca="false">'✍️ Score Entry 2025-26'!B24</f>
        <v>45886.625</v>
      </c>
      <c r="C23" s="0" t="str">
        <f aca="false">'✍️ Score Entry 2025-26'!C24</f>
        <v>Spanish LALIGA</v>
      </c>
      <c r="D23" s="0" t="str">
        <f aca="false">'✍️ Score Entry 2025-26'!D24</f>
        <v>Celta Vigo</v>
      </c>
      <c r="E23" s="0" t="str">
        <f aca="false">'✍️ Score Entry 2025-26'!E24</f>
        <v>Getafe</v>
      </c>
      <c r="F23" s="0" t="n">
        <f aca="false">IFERROR(VLOOKUP(D23,'⭐ Current Elo 2025-26'!$A:$B,2,FALSE()),1500)</f>
        <v>1603.5</v>
      </c>
      <c r="G23" s="0" t="n">
        <f aca="false">IFERROR(VLOOKUP(E23,'⭐ Current Elo 2025-26'!$A:$B,2,FALSE()),1500)</f>
        <v>1582.4</v>
      </c>
      <c r="H23" s="33" t="n">
        <f aca="false">1/(1+10^((G23-F23+'⚙️ Parameters'!$C$7)/400))</f>
        <v>0.458505214278163</v>
      </c>
      <c r="I23" s="33" t="n">
        <f aca="false">0.27*(1+((200-MIN(ABS(F23-G23),200))/500)+(IF(AND(F23&gt;1650,G23&gt;1650),0.15,0)))</f>
        <v>0.366606</v>
      </c>
      <c r="J23" s="33" t="n">
        <f aca="false">MAX(0,1-H23-I23)</f>
        <v>0.174888785721837</v>
      </c>
      <c r="K23" s="33" t="n">
        <f aca="false">H23+I23</f>
        <v>0.825111214278163</v>
      </c>
      <c r="L23" s="33" t="n">
        <f aca="false">I23+J23</f>
        <v>0.541494785721838</v>
      </c>
      <c r="M23" s="0" t="str">
        <f aca="false">IF('✍️ Score Entry 2025-26'!F24=""," TBD",TEXT('✍️ Score Entry 2025-26'!F24,"0")&amp;"-"&amp;TEXT('✍️ Score Entry 2025-26'!G24,"0"))</f>
        <v>0-2</v>
      </c>
      <c r="N23" s="0" t="str">
        <f aca="false">IF('✍️ Score Entry 2025-26'!F24="","TBD",IF('✍️ Score Entry 2025-26'!F24&gt;'✍️ Score Entry 2025-26'!G24,"Home",IF('✍️ Score Entry 2025-26'!F24&lt;'✍️ Score Entry 2025-26'!G24,"Away","Draw")))</f>
        <v>Away</v>
      </c>
      <c r="O23" s="0" t="str">
        <f aca="false">IF(N23="TBD","TBD",IF(AND(H23&gt;I23,H23&gt;J23,N23="Home"),"✓",IF(AND(J23&gt;H23,J23&gt;I23,N23="Away"),"✓",IF(AND(I23&gt;H23,I23&gt;J23,N23="Draw"),"✓","✗"))))</f>
        <v>✗</v>
      </c>
    </row>
    <row r="24" customFormat="false" ht="15" hidden="false" customHeight="false" outlineLevel="0" collapsed="false">
      <c r="A24" s="0" t="n">
        <f aca="false">'✍️ Score Entry 2025-26'!A25</f>
        <v>20</v>
      </c>
      <c r="B24" s="41" t="n">
        <f aca="false">'✍️ Score Entry 2025-26'!B25</f>
        <v>45886.6354166667</v>
      </c>
      <c r="C24" s="0" t="str">
        <f aca="false">'✍️ Score Entry 2025-26'!C25</f>
        <v>French Ligue 1</v>
      </c>
      <c r="D24" s="0" t="str">
        <f aca="false">'✍️ Score Entry 2025-26'!D25</f>
        <v>Metz</v>
      </c>
      <c r="E24" s="0" t="str">
        <f aca="false">'✍️ Score Entry 2025-26'!E25</f>
        <v>Strasbourg</v>
      </c>
      <c r="F24" s="0" t="n">
        <f aca="false">IFERROR(VLOOKUP(D24,'⭐ Current Elo 2025-26'!$A:$B,2,FALSE()),1500)</f>
        <v>1581.9</v>
      </c>
      <c r="G24" s="0" t="n">
        <f aca="false">IFERROR(VLOOKUP(E24,'⭐ Current Elo 2025-26'!$A:$B,2,FALSE()),1500)</f>
        <v>1815.9</v>
      </c>
      <c r="H24" s="33" t="n">
        <f aca="false">1/(1+10^((G24-F24+'⚙️ Parameters'!$C$7)/400))</f>
        <v>0.163169033997105</v>
      </c>
      <c r="I24" s="33" t="n">
        <f aca="false">0.27*(1+((200-MIN(ABS(F24-G24),200))/500)+(IF(AND(F24&gt;1650,G24&gt;1650),0.15,0)))</f>
        <v>0.27</v>
      </c>
      <c r="J24" s="33" t="n">
        <f aca="false">MAX(0,1-H24-I24)</f>
        <v>0.566830966002895</v>
      </c>
      <c r="K24" s="33" t="n">
        <f aca="false">H24+I24</f>
        <v>0.433169033997105</v>
      </c>
      <c r="L24" s="33" t="n">
        <f aca="false">I24+J24</f>
        <v>0.836830966002895</v>
      </c>
      <c r="M24" s="0" t="str">
        <f aca="false">IF('✍️ Score Entry 2025-26'!F25=""," TBD",TEXT('✍️ Score Entry 2025-26'!F25,"0")&amp;"-"&amp;TEXT('✍️ Score Entry 2025-26'!G25,"0"))</f>
        <v>0-1</v>
      </c>
      <c r="N24" s="0" t="str">
        <f aca="false">IF('✍️ Score Entry 2025-26'!F25="","TBD",IF('✍️ Score Entry 2025-26'!F25&gt;'✍️ Score Entry 2025-26'!G25,"Home",IF('✍️ Score Entry 2025-26'!F25&lt;'✍️ Score Entry 2025-26'!G25,"Away","Draw")))</f>
        <v>Away</v>
      </c>
      <c r="O24" s="0" t="str">
        <f aca="false">IF(N24="TBD","TBD",IF(AND(H24&gt;I24,H24&gt;J24,N24="Home"),"✓",IF(AND(J24&gt;H24,J24&gt;I24,N24="Away"),"✓",IF(AND(I24&gt;H24,I24&gt;J24,N24="Draw"),"✓","✗"))))</f>
        <v>✓</v>
      </c>
    </row>
    <row r="25" customFormat="false" ht="15" hidden="false" customHeight="false" outlineLevel="0" collapsed="false">
      <c r="A25" s="0" t="n">
        <f aca="false">'✍️ Score Entry 2025-26'!A26</f>
        <v>21</v>
      </c>
      <c r="B25" s="41" t="n">
        <f aca="false">'✍️ Score Entry 2025-26'!B26</f>
        <v>45886.6354166667</v>
      </c>
      <c r="C25" s="0" t="str">
        <f aca="false">'✍️ Score Entry 2025-26'!C26</f>
        <v>French Ligue 1</v>
      </c>
      <c r="D25" s="0" t="str">
        <f aca="false">'✍️ Score Entry 2025-26'!D26</f>
        <v>AJ Auxerre</v>
      </c>
      <c r="E25" s="0" t="str">
        <f aca="false">'✍️ Score Entry 2025-26'!E26</f>
        <v>Lorient</v>
      </c>
      <c r="F25" s="0" t="n">
        <f aca="false">IFERROR(VLOOKUP(D25,'⭐ Current Elo 2025-26'!$A:$B,2,FALSE()),1500)</f>
        <v>1588.5</v>
      </c>
      <c r="G25" s="0" t="n">
        <f aca="false">IFERROR(VLOOKUP(E25,'⭐ Current Elo 2025-26'!$A:$B,2,FALSE()),1500)</f>
        <v>1624.7</v>
      </c>
      <c r="H25" s="33" t="n">
        <f aca="false">1/(1+10^((G25-F25+'⚙️ Parameters'!$C$7)/400))</f>
        <v>0.378432430440402</v>
      </c>
      <c r="I25" s="33" t="n">
        <f aca="false">0.27*(1+((200-MIN(ABS(F25-G25),200))/500)+(IF(AND(F25&gt;1650,G25&gt;1650),0.15,0)))</f>
        <v>0.358452</v>
      </c>
      <c r="J25" s="33" t="n">
        <f aca="false">MAX(0,1-H25-I25)</f>
        <v>0.263115569559598</v>
      </c>
      <c r="K25" s="33" t="n">
        <f aca="false">H25+I25</f>
        <v>0.736884430440402</v>
      </c>
      <c r="L25" s="33" t="n">
        <f aca="false">I25+J25</f>
        <v>0.621567569559598</v>
      </c>
      <c r="M25" s="0" t="str">
        <f aca="false">IF('✍️ Score Entry 2025-26'!F26=""," TBD",TEXT('✍️ Score Entry 2025-26'!F26,"0")&amp;"-"&amp;TEXT('✍️ Score Entry 2025-26'!G26,"0"))</f>
        <v>1-0</v>
      </c>
      <c r="N25" s="0" t="str">
        <f aca="false">IF('✍️ Score Entry 2025-26'!F26="","TBD",IF('✍️ Score Entry 2025-26'!F26&gt;'✍️ Score Entry 2025-26'!G26,"Home",IF('✍️ Score Entry 2025-26'!F26&lt;'✍️ Score Entry 2025-26'!G26,"Away","Draw")))</f>
        <v>Home</v>
      </c>
      <c r="O25" s="0" t="str">
        <f aca="false">IF(N25="TBD","TBD",IF(AND(H25&gt;I25,H25&gt;J25,N25="Home"),"✓",IF(AND(J25&gt;H25,J25&gt;I25,N25="Away"),"✓",IF(AND(I25&gt;H25,I25&gt;J25,N25="Draw"),"✓","✗"))))</f>
        <v>✓</v>
      </c>
    </row>
    <row r="26" customFormat="false" ht="15" hidden="false" customHeight="false" outlineLevel="0" collapsed="false">
      <c r="A26" s="0" t="n">
        <f aca="false">'✍️ Score Entry 2025-26'!A27</f>
        <v>22</v>
      </c>
      <c r="B26" s="41" t="n">
        <f aca="false">'✍️ Score Entry 2025-26'!B27</f>
        <v>45886.6354166667</v>
      </c>
      <c r="C26" s="0" t="str">
        <f aca="false">'✍️ Score Entry 2025-26'!C27</f>
        <v>French Ligue 1</v>
      </c>
      <c r="D26" s="0" t="str">
        <f aca="false">'✍️ Score Entry 2025-26'!D27</f>
        <v>Angers</v>
      </c>
      <c r="E26" s="0" t="str">
        <f aca="false">'✍️ Score Entry 2025-26'!E27</f>
        <v>Paris FC</v>
      </c>
      <c r="F26" s="0" t="n">
        <f aca="false">IFERROR(VLOOKUP(D26,'⭐ Current Elo 2025-26'!$A:$B,2,FALSE()),1500)</f>
        <v>1494.5</v>
      </c>
      <c r="G26" s="0" t="n">
        <f aca="false">IFERROR(VLOOKUP(E26,'⭐ Current Elo 2025-26'!$A:$B,2,FALSE()),1500)</f>
        <v>1539.7</v>
      </c>
      <c r="H26" s="33" t="n">
        <f aca="false">1/(1+10^((G26-F26+'⚙️ Parameters'!$C$7)/400))</f>
        <v>0.366325008136272</v>
      </c>
      <c r="I26" s="33" t="n">
        <f aca="false">0.27*(1+((200-MIN(ABS(F26-G26),200))/500)+(IF(AND(F26&gt;1650,G26&gt;1650),0.15,0)))</f>
        <v>0.353592</v>
      </c>
      <c r="J26" s="33" t="n">
        <f aca="false">MAX(0,1-H26-I26)</f>
        <v>0.280082991863728</v>
      </c>
      <c r="K26" s="33" t="n">
        <f aca="false">H26+I26</f>
        <v>0.719917008136272</v>
      </c>
      <c r="L26" s="33" t="n">
        <f aca="false">I26+J26</f>
        <v>0.633674991863728</v>
      </c>
      <c r="M26" s="0" t="str">
        <f aca="false">IF('✍️ Score Entry 2025-26'!F27=""," TBD",TEXT('✍️ Score Entry 2025-26'!F27,"0")&amp;"-"&amp;TEXT('✍️ Score Entry 2025-26'!G27,"0"))</f>
        <v>1-0</v>
      </c>
      <c r="N26" s="0" t="str">
        <f aca="false">IF('✍️ Score Entry 2025-26'!F27="","TBD",IF('✍️ Score Entry 2025-26'!F27&gt;'✍️ Score Entry 2025-26'!G27,"Home",IF('✍️ Score Entry 2025-26'!F27&lt;'✍️ Score Entry 2025-26'!G27,"Away","Draw")))</f>
        <v>Home</v>
      </c>
      <c r="O26" s="0" t="str">
        <f aca="false">IF(N26="TBD","TBD",IF(AND(H26&gt;I26,H26&gt;J26,N26="Home"),"✓",IF(AND(J26&gt;H26,J26&gt;I26,N26="Away"),"✓",IF(AND(I26&gt;H26,I26&gt;J26,N26="Draw"),"✓","✗"))))</f>
        <v>✓</v>
      </c>
    </row>
    <row r="27" customFormat="false" ht="15" hidden="false" customHeight="false" outlineLevel="0" collapsed="false">
      <c r="A27" s="0" t="n">
        <f aca="false">'✍️ Score Entry 2025-26'!A28</f>
        <v>23</v>
      </c>
      <c r="B27" s="41" t="n">
        <f aca="false">'✍️ Score Entry 2025-26'!B28</f>
        <v>45886.6458333333</v>
      </c>
      <c r="C27" s="0" t="str">
        <f aca="false">'✍️ Score Entry 2025-26'!C28</f>
        <v>English Premier League</v>
      </c>
      <c r="D27" s="0" t="str">
        <f aca="false">'✍️ Score Entry 2025-26'!D28</f>
        <v>Manchester United</v>
      </c>
      <c r="E27" s="0" t="str">
        <f aca="false">'✍️ Score Entry 2025-26'!E28</f>
        <v>Arsenal</v>
      </c>
      <c r="F27" s="0" t="n">
        <f aca="false">IFERROR(VLOOKUP(D27,'⭐ Current Elo 2025-26'!$A:$B,2,FALSE()),1500)</f>
        <v>1451.7</v>
      </c>
      <c r="G27" s="0" t="n">
        <f aca="false">IFERROR(VLOOKUP(E27,'⭐ Current Elo 2025-26'!$A:$B,2,FALSE()),1500)</f>
        <v>1442.1</v>
      </c>
      <c r="H27" s="33" t="n">
        <f aca="false">1/(1+10^((G27-F27+'⚙️ Parameters'!$C$7)/400))</f>
        <v>0.442120358297333</v>
      </c>
      <c r="I27" s="33" t="n">
        <f aca="false">0.27*(1+((200-MIN(ABS(F27-G27),200))/500)+(IF(AND(F27&gt;1650,G27&gt;1650),0.15,0)))</f>
        <v>0.372816</v>
      </c>
      <c r="J27" s="33" t="n">
        <f aca="false">MAX(0,1-H27-I27)</f>
        <v>0.185063641702667</v>
      </c>
      <c r="K27" s="33" t="n">
        <f aca="false">H27+I27</f>
        <v>0.814936358297333</v>
      </c>
      <c r="L27" s="33" t="n">
        <f aca="false">I27+J27</f>
        <v>0.557879641702667</v>
      </c>
      <c r="M27" s="0" t="str">
        <f aca="false">IF('✍️ Score Entry 2025-26'!F28=""," TBD",TEXT('✍️ Score Entry 2025-26'!F28,"0")&amp;"-"&amp;TEXT('✍️ Score Entry 2025-26'!G28,"0"))</f>
        <v>0-1</v>
      </c>
      <c r="N27" s="0" t="str">
        <f aca="false">IF('✍️ Score Entry 2025-26'!F28="","TBD",IF('✍️ Score Entry 2025-26'!F28&gt;'✍️ Score Entry 2025-26'!G28,"Home",IF('✍️ Score Entry 2025-26'!F28&lt;'✍️ Score Entry 2025-26'!G28,"Away","Draw")))</f>
        <v>Away</v>
      </c>
      <c r="O27" s="0" t="str">
        <f aca="false">IF(N27="TBD","TBD",IF(AND(H27&gt;I27,H27&gt;J27,N27="Home"),"✓",IF(AND(J27&gt;H27,J27&gt;I27,N27="Away"),"✓",IF(AND(I27&gt;H27,I27&gt;J27,N27="Draw"),"✓","✗"))))</f>
        <v>✗</v>
      </c>
    </row>
    <row r="28" customFormat="false" ht="15" hidden="false" customHeight="false" outlineLevel="0" collapsed="false">
      <c r="A28" s="0" t="n">
        <f aca="false">'✍️ Score Entry 2025-26'!A29</f>
        <v>24</v>
      </c>
      <c r="B28" s="41" t="n">
        <f aca="false">'✍️ Score Entry 2025-26'!B29</f>
        <v>45886.7291666667</v>
      </c>
      <c r="C28" s="0" t="str">
        <f aca="false">'✍️ Score Entry 2025-26'!C29</f>
        <v>Spanish LALIGA</v>
      </c>
      <c r="D28" s="0" t="str">
        <f aca="false">'✍️ Score Entry 2025-26'!D29</f>
        <v>Athletic Club</v>
      </c>
      <c r="E28" s="0" t="str">
        <f aca="false">'✍️ Score Entry 2025-26'!E29</f>
        <v>Sevilla</v>
      </c>
      <c r="F28" s="0" t="n">
        <f aca="false">IFERROR(VLOOKUP(D28,'⭐ Current Elo 2025-26'!$A:$B,2,FALSE()),1500)</f>
        <v>1432.8</v>
      </c>
      <c r="G28" s="0" t="n">
        <f aca="false">IFERROR(VLOOKUP(E28,'⭐ Current Elo 2025-26'!$A:$B,2,FALSE()),1500)</f>
        <v>1661.6</v>
      </c>
      <c r="H28" s="33" t="n">
        <f aca="false">1/(1+10^((G28-F28+'⚙️ Parameters'!$C$7)/400))</f>
        <v>0.167297633881164</v>
      </c>
      <c r="I28" s="33" t="n">
        <f aca="false">0.27*(1+((200-MIN(ABS(F28-G28),200))/500)+(IF(AND(F28&gt;1650,G28&gt;1650),0.15,0)))</f>
        <v>0.27</v>
      </c>
      <c r="J28" s="33" t="n">
        <f aca="false">MAX(0,1-H28-I28)</f>
        <v>0.562702366118836</v>
      </c>
      <c r="K28" s="33" t="n">
        <f aca="false">H28+I28</f>
        <v>0.437297633881164</v>
      </c>
      <c r="L28" s="33" t="n">
        <f aca="false">I28+J28</f>
        <v>0.832702366118836</v>
      </c>
      <c r="M28" s="0" t="str">
        <f aca="false">IF('✍️ Score Entry 2025-26'!F29=""," TBD",TEXT('✍️ Score Entry 2025-26'!F29,"0")&amp;"-"&amp;TEXT('✍️ Score Entry 2025-26'!G29,"0"))</f>
        <v>3-2</v>
      </c>
      <c r="N28" s="0" t="str">
        <f aca="false">IF('✍️ Score Entry 2025-26'!F29="","TBD",IF('✍️ Score Entry 2025-26'!F29&gt;'✍️ Score Entry 2025-26'!G29,"Home",IF('✍️ Score Entry 2025-26'!F29&lt;'✍️ Score Entry 2025-26'!G29,"Away","Draw")))</f>
        <v>Home</v>
      </c>
      <c r="O28" s="0" t="str">
        <f aca="false">IF(N28="TBD","TBD",IF(AND(H28&gt;I28,H28&gt;J28,N28="Home"),"✓",IF(AND(J28&gt;H28,J28&gt;I28,N28="Away"),"✓",IF(AND(I28&gt;H28,I28&gt;J28,N28="Draw"),"✓","✗"))))</f>
        <v>✗</v>
      </c>
    </row>
    <row r="29" customFormat="false" ht="15" hidden="false" customHeight="false" outlineLevel="0" collapsed="false">
      <c r="A29" s="0" t="n">
        <f aca="false">'✍️ Score Entry 2025-26'!A30</f>
        <v>25</v>
      </c>
      <c r="B29" s="41" t="n">
        <f aca="false">'✍️ Score Entry 2025-26'!B30</f>
        <v>45886.78125</v>
      </c>
      <c r="C29" s="0" t="str">
        <f aca="false">'✍️ Score Entry 2025-26'!C30</f>
        <v>French Ligue 1</v>
      </c>
      <c r="D29" s="0" t="str">
        <f aca="false">'✍️ Score Entry 2025-26'!D30</f>
        <v>Nantes</v>
      </c>
      <c r="E29" s="0" t="str">
        <f aca="false">'✍️ Score Entry 2025-26'!E30</f>
        <v>Paris Saint-Germain</v>
      </c>
      <c r="F29" s="0" t="n">
        <f aca="false">IFERROR(VLOOKUP(D29,'⭐ Current Elo 2025-26'!$A:$B,2,FALSE()),1500)</f>
        <v>1720.8</v>
      </c>
      <c r="G29" s="0" t="n">
        <f aca="false">IFERROR(VLOOKUP(E29,'⭐ Current Elo 2025-26'!$A:$B,2,FALSE()),1500)</f>
        <v>1650.9</v>
      </c>
      <c r="H29" s="33" t="n">
        <f aca="false">1/(1+10^((G29-F29+'⚙️ Parameters'!$C$7)/400))</f>
        <v>0.528607125780282</v>
      </c>
      <c r="I29" s="33" t="n">
        <f aca="false">0.27*(1+((200-MIN(ABS(F29-G29),200))/500)+(IF(AND(F29&gt;1650,G29&gt;1650),0.15,0)))</f>
        <v>0.380754</v>
      </c>
      <c r="J29" s="33" t="n">
        <f aca="false">MAX(0,1-H29-I29)</f>
        <v>0.0906388742197182</v>
      </c>
      <c r="K29" s="33" t="n">
        <f aca="false">H29+I29</f>
        <v>0.909361125780282</v>
      </c>
      <c r="L29" s="33" t="n">
        <f aca="false">I29+J29</f>
        <v>0.471392874219718</v>
      </c>
      <c r="M29" s="0" t="str">
        <f aca="false">IF('✍️ Score Entry 2025-26'!F30=""," TBD",TEXT('✍️ Score Entry 2025-26'!F30,"0")&amp;"-"&amp;TEXT('✍️ Score Entry 2025-26'!G30,"0"))</f>
        <v>0-1</v>
      </c>
      <c r="N29" s="0" t="str">
        <f aca="false">IF('✍️ Score Entry 2025-26'!F30="","TBD",IF('✍️ Score Entry 2025-26'!F30&gt;'✍️ Score Entry 2025-26'!G30,"Home",IF('✍️ Score Entry 2025-26'!F30&lt;'✍️ Score Entry 2025-26'!G30,"Away","Draw")))</f>
        <v>Away</v>
      </c>
      <c r="O29" s="0" t="str">
        <f aca="false">IF(N29="TBD","TBD",IF(AND(H29&gt;I29,H29&gt;J29,N29="Home"),"✓",IF(AND(J29&gt;H29,J29&gt;I29,N29="Away"),"✓",IF(AND(I29&gt;H29,I29&gt;J29,N29="Draw"),"✓","✗"))))</f>
        <v>✗</v>
      </c>
    </row>
    <row r="30" customFormat="false" ht="15" hidden="false" customHeight="false" outlineLevel="0" collapsed="false">
      <c r="A30" s="0" t="n">
        <f aca="false">'✍️ Score Entry 2025-26'!A31</f>
        <v>26</v>
      </c>
      <c r="B30" s="41" t="n">
        <f aca="false">'✍️ Score Entry 2025-26'!B31</f>
        <v>45886.8125</v>
      </c>
      <c r="C30" s="0" t="str">
        <f aca="false">'✍️ Score Entry 2025-26'!C31</f>
        <v>Spanish LALIGA</v>
      </c>
      <c r="D30" s="0" t="str">
        <f aca="false">'✍️ Score Entry 2025-26'!D31</f>
        <v>Espanyol</v>
      </c>
      <c r="E30" s="0" t="str">
        <f aca="false">'✍️ Score Entry 2025-26'!E31</f>
        <v>AtlÃ©tico Madrid</v>
      </c>
      <c r="F30" s="0" t="n">
        <f aca="false">IFERROR(VLOOKUP(D30,'⭐ Current Elo 2025-26'!$A:$B,2,FALSE()),1500)</f>
        <v>1662.7</v>
      </c>
      <c r="G30" s="0" t="n">
        <f aca="false">IFERROR(VLOOKUP(E30,'⭐ Current Elo 2025-26'!$A:$B,2,FALSE()),1500)</f>
        <v>1556.8</v>
      </c>
      <c r="H30" s="33" t="n">
        <f aca="false">1/(1+10^((G30-F30+'⚙️ Parameters'!$C$7)/400))</f>
        <v>0.579759517252622</v>
      </c>
      <c r="I30" s="33" t="n">
        <f aca="false">0.27*(1+((200-MIN(ABS(F30-G30),200))/500)+(IF(AND(F30&gt;1650,G30&gt;1650),0.15,0)))</f>
        <v>0.320814</v>
      </c>
      <c r="J30" s="33" t="n">
        <f aca="false">MAX(0,1-H30-I30)</f>
        <v>0.0994264827473785</v>
      </c>
      <c r="K30" s="33" t="n">
        <f aca="false">H30+I30</f>
        <v>0.900573517252622</v>
      </c>
      <c r="L30" s="33" t="n">
        <f aca="false">I30+J30</f>
        <v>0.420240482747378</v>
      </c>
      <c r="M30" s="0" t="str">
        <f aca="false">IF('✍️ Score Entry 2025-26'!F31=""," TBD",TEXT('✍️ Score Entry 2025-26'!F31,"0")&amp;"-"&amp;TEXT('✍️ Score Entry 2025-26'!G31,"0"))</f>
        <v>2-1</v>
      </c>
      <c r="N30" s="0" t="str">
        <f aca="false">IF('✍️ Score Entry 2025-26'!F31="","TBD",IF('✍️ Score Entry 2025-26'!F31&gt;'✍️ Score Entry 2025-26'!G31,"Home",IF('✍️ Score Entry 2025-26'!F31&lt;'✍️ Score Entry 2025-26'!G31,"Away","Draw")))</f>
        <v>Home</v>
      </c>
      <c r="O30" s="0" t="str">
        <f aca="false">IF(N30="TBD","TBD",IF(AND(H30&gt;I30,H30&gt;J30,N30="Home"),"✓",IF(AND(J30&gt;H30,J30&gt;I30,N30="Away"),"✓",IF(AND(I30&gt;H30,I30&gt;J30,N30="Draw"),"✓","✗"))))</f>
        <v>✓</v>
      </c>
    </row>
    <row r="31" customFormat="false" ht="15" hidden="false" customHeight="false" outlineLevel="0" collapsed="false">
      <c r="A31" s="0" t="n">
        <f aca="false">'✍️ Score Entry 2025-26'!A32</f>
        <v>27</v>
      </c>
      <c r="B31" s="41" t="n">
        <f aca="false">'✍️ Score Entry 2025-26'!B32</f>
        <v>45887.7916666667</v>
      </c>
      <c r="C31" s="0" t="str">
        <f aca="false">'✍️ Score Entry 2025-26'!C32</f>
        <v>English Premier League</v>
      </c>
      <c r="D31" s="0" t="str">
        <f aca="false">'✍️ Score Entry 2025-26'!D32</f>
        <v>Leeds United</v>
      </c>
      <c r="E31" s="0" t="str">
        <f aca="false">'✍️ Score Entry 2025-26'!E32</f>
        <v>Everton</v>
      </c>
      <c r="F31" s="0" t="n">
        <f aca="false">IFERROR(VLOOKUP(D31,'⭐ Current Elo 2025-26'!$A:$B,2,FALSE()),1500)</f>
        <v>1530.4</v>
      </c>
      <c r="G31" s="0" t="n">
        <f aca="false">IFERROR(VLOOKUP(E31,'⭐ Current Elo 2025-26'!$A:$B,2,FALSE()),1500)</f>
        <v>1613.1</v>
      </c>
      <c r="H31" s="33" t="n">
        <f aca="false">1/(1+10^((G31-F31+'⚙️ Parameters'!$C$7)/400))</f>
        <v>0.317803904915485</v>
      </c>
      <c r="I31" s="33" t="n">
        <f aca="false">0.27*(1+((200-MIN(ABS(F31-G31),200))/500)+(IF(AND(F31&gt;1650,G31&gt;1650),0.15,0)))</f>
        <v>0.333342</v>
      </c>
      <c r="J31" s="33" t="n">
        <f aca="false">MAX(0,1-H31-I31)</f>
        <v>0.348854095084515</v>
      </c>
      <c r="K31" s="33" t="n">
        <f aca="false">H31+I31</f>
        <v>0.651145904915485</v>
      </c>
      <c r="L31" s="33" t="n">
        <f aca="false">I31+J31</f>
        <v>0.682196095084515</v>
      </c>
      <c r="M31" s="0" t="str">
        <f aca="false">IF('✍️ Score Entry 2025-26'!F32=""," TBD",TEXT('✍️ Score Entry 2025-26'!F32,"0")&amp;"-"&amp;TEXT('✍️ Score Entry 2025-26'!G32,"0"))</f>
        <v>1-0</v>
      </c>
      <c r="N31" s="0" t="str">
        <f aca="false">IF('✍️ Score Entry 2025-26'!F32="","TBD",IF('✍️ Score Entry 2025-26'!F32&gt;'✍️ Score Entry 2025-26'!G32,"Home",IF('✍️ Score Entry 2025-26'!F32&lt;'✍️ Score Entry 2025-26'!G32,"Away","Draw")))</f>
        <v>Home</v>
      </c>
      <c r="O31" s="0" t="str">
        <f aca="false">IF(N31="TBD","TBD",IF(AND(H31&gt;I31,H31&gt;J31,N31="Home"),"✓",IF(AND(J31&gt;H31,J31&gt;I31,N31="Away"),"✓",IF(AND(I31&gt;H31,I31&gt;J31,N31="Draw"),"✓","✗"))))</f>
        <v>✗</v>
      </c>
    </row>
    <row r="32" customFormat="false" ht="15" hidden="false" customHeight="false" outlineLevel="0" collapsed="false">
      <c r="A32" s="0" t="n">
        <f aca="false">'✍️ Score Entry 2025-26'!A33</f>
        <v>28</v>
      </c>
      <c r="B32" s="41" t="n">
        <f aca="false">'✍️ Score Entry 2025-26'!B33</f>
        <v>45887.7916666667</v>
      </c>
      <c r="C32" s="0" t="str">
        <f aca="false">'✍️ Score Entry 2025-26'!C33</f>
        <v>Spanish LALIGA</v>
      </c>
      <c r="D32" s="0" t="str">
        <f aca="false">'✍️ Score Entry 2025-26'!D33</f>
        <v>Elche</v>
      </c>
      <c r="E32" s="0" t="str">
        <f aca="false">'✍️ Score Entry 2025-26'!E33</f>
        <v>Real Betis</v>
      </c>
      <c r="F32" s="0" t="n">
        <f aca="false">IFERROR(VLOOKUP(D32,'⭐ Current Elo 2025-26'!$A:$B,2,FALSE()),1500)</f>
        <v>1553.2</v>
      </c>
      <c r="G32" s="0" t="n">
        <f aca="false">IFERROR(VLOOKUP(E32,'⭐ Current Elo 2025-26'!$A:$B,2,FALSE()),1500)</f>
        <v>0</v>
      </c>
      <c r="H32" s="33" t="n">
        <f aca="false">1/(1+10^((G32-F32+'⚙️ Parameters'!$C$7)/400))</f>
        <v>0.999825448258338</v>
      </c>
      <c r="I32" s="33" t="n">
        <f aca="false">0.27*(1+((200-MIN(ABS(F32-G32),200))/500)+(IF(AND(F32&gt;1650,G32&gt;1650),0.15,0)))</f>
        <v>0.27</v>
      </c>
      <c r="J32" s="33" t="n">
        <f aca="false">MAX(0,1-H32-I32)</f>
        <v>0</v>
      </c>
      <c r="K32" s="33" t="n">
        <f aca="false">H32+I32</f>
        <v>1.26982544825834</v>
      </c>
      <c r="L32" s="33" t="n">
        <f aca="false">I32+J32</f>
        <v>0.27</v>
      </c>
      <c r="M32" s="0" t="str">
        <f aca="false">IF('✍️ Score Entry 2025-26'!F33=""," TBD",TEXT('✍️ Score Entry 2025-26'!F33,"0")&amp;"-"&amp;TEXT('✍️ Score Entry 2025-26'!G33,"0"))</f>
        <v>1-1</v>
      </c>
      <c r="N32" s="0" t="str">
        <f aca="false">IF('✍️ Score Entry 2025-26'!F33="","TBD",IF('✍️ Score Entry 2025-26'!F33&gt;'✍️ Score Entry 2025-26'!G33,"Home",IF('✍️ Score Entry 2025-26'!F33&lt;'✍️ Score Entry 2025-26'!G33,"Away","Draw")))</f>
        <v>Draw</v>
      </c>
      <c r="O32" s="0" t="str">
        <f aca="false">IF(N32="TBD","TBD",IF(AND(H32&gt;I32,H32&gt;J32,N32="Home"),"✓",IF(AND(J32&gt;H32,J32&gt;I32,N32="Away"),"✓",IF(AND(I32&gt;H32,I32&gt;J32,N32="Draw"),"✓","✗"))))</f>
        <v>✗</v>
      </c>
    </row>
    <row r="33" customFormat="false" ht="15" hidden="false" customHeight="false" outlineLevel="0" collapsed="false">
      <c r="A33" s="0" t="n">
        <f aca="false">'✍️ Score Entry 2025-26'!A34</f>
        <v>29</v>
      </c>
      <c r="B33" s="41" t="n">
        <f aca="false">'✍️ Score Entry 2025-26'!B34</f>
        <v>45888.7916666667</v>
      </c>
      <c r="C33" s="0" t="str">
        <f aca="false">'✍️ Score Entry 2025-26'!C34</f>
        <v>Spanish LALIGA</v>
      </c>
      <c r="D33" s="0" t="str">
        <f aca="false">'✍️ Score Entry 2025-26'!D34</f>
        <v>Real Madrid</v>
      </c>
      <c r="E33" s="0" t="str">
        <f aca="false">'✍️ Score Entry 2025-26'!E34</f>
        <v>Osasuna</v>
      </c>
      <c r="F33" s="0" t="n">
        <f aca="false">IFERROR(VLOOKUP(D33,'⭐ Current Elo 2025-26'!$A:$B,2,FALSE()),1500)</f>
        <v>1520.7</v>
      </c>
      <c r="G33" s="0" t="n">
        <f aca="false">IFERROR(VLOOKUP(E33,'⭐ Current Elo 2025-26'!$A:$B,2,FALSE()),1500)</f>
        <v>1713.5</v>
      </c>
      <c r="H33" s="33" t="n">
        <f aca="false">1/(1+10^((G33-F33+'⚙️ Parameters'!$C$7)/400))</f>
        <v>0.198186242437367</v>
      </c>
      <c r="I33" s="33" t="n">
        <f aca="false">0.27*(1+((200-MIN(ABS(F33-G33),200))/500)+(IF(AND(F33&gt;1650,G33&gt;1650),0.15,0)))</f>
        <v>0.273888</v>
      </c>
      <c r="J33" s="33" t="n">
        <f aca="false">MAX(0,1-H33-I33)</f>
        <v>0.527925757562633</v>
      </c>
      <c r="K33" s="33" t="n">
        <f aca="false">H33+I33</f>
        <v>0.472074242437367</v>
      </c>
      <c r="L33" s="33" t="n">
        <f aca="false">I33+J33</f>
        <v>0.801813757562633</v>
      </c>
      <c r="M33" s="0" t="str">
        <f aca="false">IF('✍️ Score Entry 2025-26'!F34=""," TBD",TEXT('✍️ Score Entry 2025-26'!F34,"0")&amp;"-"&amp;TEXT('✍️ Score Entry 2025-26'!G34,"0"))</f>
        <v>1-0</v>
      </c>
      <c r="N33" s="0" t="str">
        <f aca="false">IF('✍️ Score Entry 2025-26'!F34="","TBD",IF('✍️ Score Entry 2025-26'!F34&gt;'✍️ Score Entry 2025-26'!G34,"Home",IF('✍️ Score Entry 2025-26'!F34&lt;'✍️ Score Entry 2025-26'!G34,"Away","Draw")))</f>
        <v>Home</v>
      </c>
      <c r="O33" s="0" t="str">
        <f aca="false">IF(N33="TBD","TBD",IF(AND(H33&gt;I33,H33&gt;J33,N33="Home"),"✓",IF(AND(J33&gt;H33,J33&gt;I33,N33="Away"),"✓",IF(AND(I33&gt;H33,I33&gt;J33,N33="Draw"),"✓","✗"))))</f>
        <v>✗</v>
      </c>
    </row>
    <row r="34" customFormat="false" ht="15" hidden="false" customHeight="false" outlineLevel="0" collapsed="false">
      <c r="A34" s="0" t="n">
        <f aca="false">'✍️ Score Entry 2025-26'!A35</f>
        <v>30</v>
      </c>
      <c r="B34" s="41" t="n">
        <f aca="false">'✍️ Score Entry 2025-26'!B35</f>
        <v>45891.7708333333</v>
      </c>
      <c r="C34" s="0" t="str">
        <f aca="false">'✍️ Score Entry 2025-26'!C35</f>
        <v>German Bundesliga</v>
      </c>
      <c r="D34" s="0" t="str">
        <f aca="false">'✍️ Score Entry 2025-26'!D35</f>
        <v>Bayern Munich</v>
      </c>
      <c r="E34" s="0" t="str">
        <f aca="false">'✍️ Score Entry 2025-26'!E35</f>
        <v>RB Leipzig</v>
      </c>
      <c r="F34" s="0" t="n">
        <f aca="false">IFERROR(VLOOKUP(D34,'⭐ Current Elo 2025-26'!$A:$B,2,FALSE()),1500)</f>
        <v>1706.9</v>
      </c>
      <c r="G34" s="0" t="n">
        <f aca="false">IFERROR(VLOOKUP(E34,'⭐ Current Elo 2025-26'!$A:$B,2,FALSE()),1500)</f>
        <v>1556</v>
      </c>
      <c r="H34" s="33" t="n">
        <f aca="false">1/(1+10^((G34-F34+'⚙️ Parameters'!$C$7)/400))</f>
        <v>0.64125769745257</v>
      </c>
      <c r="I34" s="33" t="n">
        <f aca="false">0.27*(1+((200-MIN(ABS(F34-G34),200))/500)+(IF(AND(F34&gt;1650,G34&gt;1650),0.15,0)))</f>
        <v>0.296514</v>
      </c>
      <c r="J34" s="33" t="n">
        <f aca="false">MAX(0,1-H34-I34)</f>
        <v>0.0622283025474298</v>
      </c>
      <c r="K34" s="33" t="n">
        <f aca="false">H34+I34</f>
        <v>0.93777169745257</v>
      </c>
      <c r="L34" s="33" t="n">
        <f aca="false">I34+J34</f>
        <v>0.35874230254743</v>
      </c>
      <c r="M34" s="0" t="str">
        <f aca="false">IF('✍️ Score Entry 2025-26'!F35=""," TBD",TEXT('✍️ Score Entry 2025-26'!F35,"0")&amp;"-"&amp;TEXT('✍️ Score Entry 2025-26'!G35,"0"))</f>
        <v>6-0</v>
      </c>
      <c r="N34" s="0" t="str">
        <f aca="false">IF('✍️ Score Entry 2025-26'!F35="","TBD",IF('✍️ Score Entry 2025-26'!F35&gt;'✍️ Score Entry 2025-26'!G35,"Home",IF('✍️ Score Entry 2025-26'!F35&lt;'✍️ Score Entry 2025-26'!G35,"Away","Draw")))</f>
        <v>Home</v>
      </c>
      <c r="O34" s="0" t="str">
        <f aca="false">IF(N34="TBD","TBD",IF(AND(H34&gt;I34,H34&gt;J34,N34="Home"),"✓",IF(AND(J34&gt;H34,J34&gt;I34,N34="Away"),"✓",IF(AND(I34&gt;H34,I34&gt;J34,N34="Draw"),"✓","✗"))))</f>
        <v>✓</v>
      </c>
    </row>
    <row r="35" customFormat="false" ht="15" hidden="false" customHeight="false" outlineLevel="0" collapsed="false">
      <c r="A35" s="0" t="n">
        <f aca="false">'✍️ Score Entry 2025-26'!A36</f>
        <v>31</v>
      </c>
      <c r="B35" s="41" t="n">
        <f aca="false">'✍️ Score Entry 2025-26'!B36</f>
        <v>45891.78125</v>
      </c>
      <c r="C35" s="0" t="str">
        <f aca="false">'✍️ Score Entry 2025-26'!C36</f>
        <v>French Ligue 1</v>
      </c>
      <c r="D35" s="0" t="str">
        <f aca="false">'✍️ Score Entry 2025-26'!D36</f>
        <v>Paris Saint-Germain</v>
      </c>
      <c r="E35" s="0" t="str">
        <f aca="false">'✍️ Score Entry 2025-26'!E36</f>
        <v>Angers</v>
      </c>
      <c r="F35" s="0" t="n">
        <f aca="false">IFERROR(VLOOKUP(D35,'⭐ Current Elo 2025-26'!$A:$B,2,FALSE()),1500)</f>
        <v>1650.9</v>
      </c>
      <c r="G35" s="0" t="n">
        <f aca="false">IFERROR(VLOOKUP(E35,'⭐ Current Elo 2025-26'!$A:$B,2,FALSE()),1500)</f>
        <v>1494.5</v>
      </c>
      <c r="H35" s="33" t="n">
        <f aca="false">1/(1+10^((G35-F35+'⚙️ Parameters'!$C$7)/400))</f>
        <v>0.648508056139672</v>
      </c>
      <c r="I35" s="33" t="n">
        <f aca="false">0.27*(1+((200-MIN(ABS(F35-G35),200))/500)+(IF(AND(F35&gt;1650,G35&gt;1650),0.15,0)))</f>
        <v>0.293544</v>
      </c>
      <c r="J35" s="33" t="n">
        <f aca="false">MAX(0,1-H35-I35)</f>
        <v>0.0579479438603283</v>
      </c>
      <c r="K35" s="33" t="n">
        <f aca="false">H35+I35</f>
        <v>0.942052056139672</v>
      </c>
      <c r="L35" s="33" t="n">
        <f aca="false">I35+J35</f>
        <v>0.351491943860328</v>
      </c>
      <c r="M35" s="0" t="str">
        <f aca="false">IF('✍️ Score Entry 2025-26'!F36=""," TBD",TEXT('✍️ Score Entry 2025-26'!F36,"0")&amp;"-"&amp;TEXT('✍️ Score Entry 2025-26'!G36,"0"))</f>
        <v>1-0</v>
      </c>
      <c r="N35" s="0" t="str">
        <f aca="false">IF('✍️ Score Entry 2025-26'!F36="","TBD",IF('✍️ Score Entry 2025-26'!F36&gt;'✍️ Score Entry 2025-26'!G36,"Home",IF('✍️ Score Entry 2025-26'!F36&lt;'✍️ Score Entry 2025-26'!G36,"Away","Draw")))</f>
        <v>Home</v>
      </c>
      <c r="O35" s="0" t="str">
        <f aca="false">IF(N35="TBD","TBD",IF(AND(H35&gt;I35,H35&gt;J35,N35="Home"),"✓",IF(AND(J35&gt;H35,J35&gt;I35,N35="Away"),"✓",IF(AND(I35&gt;H35,I35&gt;J35,N35="Draw"),"✓","✗"))))</f>
        <v>✓</v>
      </c>
    </row>
    <row r="36" customFormat="false" ht="15" hidden="false" customHeight="false" outlineLevel="0" collapsed="false">
      <c r="A36" s="0" t="n">
        <f aca="false">'✍️ Score Entry 2025-26'!A37</f>
        <v>32</v>
      </c>
      <c r="B36" s="41" t="n">
        <f aca="false">'✍️ Score Entry 2025-26'!B37</f>
        <v>45891.7916666667</v>
      </c>
      <c r="C36" s="0" t="str">
        <f aca="false">'✍️ Score Entry 2025-26'!C37</f>
        <v>English Premier League</v>
      </c>
      <c r="D36" s="0" t="str">
        <f aca="false">'✍️ Score Entry 2025-26'!D37</f>
        <v>West Ham United</v>
      </c>
      <c r="E36" s="0" t="str">
        <f aca="false">'✍️ Score Entry 2025-26'!E37</f>
        <v>Chelsea</v>
      </c>
      <c r="F36" s="0" t="n">
        <f aca="false">IFERROR(VLOOKUP(D36,'⭐ Current Elo 2025-26'!$A:$B,2,FALSE()),1500)</f>
        <v>1395.5</v>
      </c>
      <c r="G36" s="0" t="n">
        <f aca="false">IFERROR(VLOOKUP(E36,'⭐ Current Elo 2025-26'!$A:$B,2,FALSE()),1500)</f>
        <v>1685.1</v>
      </c>
      <c r="H36" s="33" t="n">
        <f aca="false">1/(1+10^((G36-F36+'⚙️ Parameters'!$C$7)/400))</f>
        <v>0.124020616283628</v>
      </c>
      <c r="I36" s="33" t="n">
        <f aca="false">0.27*(1+((200-MIN(ABS(F36-G36),200))/500)+(IF(AND(F36&gt;1650,G36&gt;1650),0.15,0)))</f>
        <v>0.27</v>
      </c>
      <c r="J36" s="33" t="n">
        <f aca="false">MAX(0,1-H36-I36)</f>
        <v>0.605979383716372</v>
      </c>
      <c r="K36" s="33" t="n">
        <f aca="false">H36+I36</f>
        <v>0.394020616283628</v>
      </c>
      <c r="L36" s="33" t="n">
        <f aca="false">I36+J36</f>
        <v>0.875979383716372</v>
      </c>
      <c r="M36" s="0" t="str">
        <f aca="false">IF('✍️ Score Entry 2025-26'!F37=""," TBD",TEXT('✍️ Score Entry 2025-26'!F37,"0")&amp;"-"&amp;TEXT('✍️ Score Entry 2025-26'!G37,"0"))</f>
        <v>1-5</v>
      </c>
      <c r="N36" s="0" t="str">
        <f aca="false">IF('✍️ Score Entry 2025-26'!F37="","TBD",IF('✍️ Score Entry 2025-26'!F37&gt;'✍️ Score Entry 2025-26'!G37,"Home",IF('✍️ Score Entry 2025-26'!F37&lt;'✍️ Score Entry 2025-26'!G37,"Away","Draw")))</f>
        <v>Away</v>
      </c>
      <c r="O36" s="0" t="str">
        <f aca="false">IF(N36="TBD","TBD",IF(AND(H36&gt;I36,H36&gt;J36,N36="Home"),"✓",IF(AND(J36&gt;H36,J36&gt;I36,N36="Away"),"✓",IF(AND(I36&gt;H36,I36&gt;J36,N36="Draw"),"✓","✗"))))</f>
        <v>✓</v>
      </c>
    </row>
    <row r="37" customFormat="false" ht="15" hidden="false" customHeight="false" outlineLevel="0" collapsed="false">
      <c r="A37" s="0" t="n">
        <f aca="false">'✍️ Score Entry 2025-26'!A38</f>
        <v>33</v>
      </c>
      <c r="B37" s="41" t="n">
        <f aca="false">'✍️ Score Entry 2025-26'!B38</f>
        <v>45891.8125</v>
      </c>
      <c r="C37" s="0" t="str">
        <f aca="false">'✍️ Score Entry 2025-26'!C38</f>
        <v>Spanish LALIGA</v>
      </c>
      <c r="D37" s="0" t="str">
        <f aca="false">'✍️ Score Entry 2025-26'!D38</f>
        <v>Real Betis</v>
      </c>
      <c r="E37" s="0" t="str">
        <f aca="false">'✍️ Score Entry 2025-26'!E38</f>
        <v>AlavÃ©s</v>
      </c>
      <c r="F37" s="0" t="n">
        <f aca="false">IFERROR(VLOOKUP(D37,'⭐ Current Elo 2025-26'!$A:$B,2,FALSE()),1500)</f>
        <v>0</v>
      </c>
      <c r="G37" s="0" t="n">
        <f aca="false">IFERROR(VLOOKUP(E37,'⭐ Current Elo 2025-26'!$A:$B,2,FALSE()),1500)</f>
        <v>1609.1</v>
      </c>
      <c r="H37" s="33" t="n">
        <f aca="false">1/(1+10^((G37-F37+'⚙️ Parameters'!$C$7)/400))</f>
        <v>7.1157240178999E-005</v>
      </c>
      <c r="I37" s="33" t="n">
        <f aca="false">0.27*(1+((200-MIN(ABS(F37-G37),200))/500)+(IF(AND(F37&gt;1650,G37&gt;1650),0.15,0)))</f>
        <v>0.27</v>
      </c>
      <c r="J37" s="33" t="n">
        <f aca="false">MAX(0,1-H37-I37)</f>
        <v>0.729928842759821</v>
      </c>
      <c r="K37" s="33" t="n">
        <f aca="false">H37+I37</f>
        <v>0.270071157240179</v>
      </c>
      <c r="L37" s="33" t="n">
        <f aca="false">I37+J37</f>
        <v>0.999928842759821</v>
      </c>
      <c r="M37" s="0" t="str">
        <f aca="false">IF('✍️ Score Entry 2025-26'!F38=""," TBD",TEXT('✍️ Score Entry 2025-26'!F38,"0")&amp;"-"&amp;TEXT('✍️ Score Entry 2025-26'!G38,"0"))</f>
        <v>1-0</v>
      </c>
      <c r="N37" s="0" t="str">
        <f aca="false">IF('✍️ Score Entry 2025-26'!F38="","TBD",IF('✍️ Score Entry 2025-26'!F38&gt;'✍️ Score Entry 2025-26'!G38,"Home",IF('✍️ Score Entry 2025-26'!F38&lt;'✍️ Score Entry 2025-26'!G38,"Away","Draw")))</f>
        <v>Home</v>
      </c>
      <c r="O37" s="0" t="str">
        <f aca="false">IF(N37="TBD","TBD",IF(AND(H37&gt;I37,H37&gt;J37,N37="Home"),"✓",IF(AND(J37&gt;H37,J37&gt;I37,N37="Away"),"✓",IF(AND(I37&gt;H37,I37&gt;J37,N37="Draw"),"✓","✗"))))</f>
        <v>✗</v>
      </c>
    </row>
    <row r="38" customFormat="false" ht="15" hidden="false" customHeight="false" outlineLevel="0" collapsed="false">
      <c r="A38" s="0" t="n">
        <f aca="false">'✍️ Score Entry 2025-26'!A39</f>
        <v>34</v>
      </c>
      <c r="B38" s="41" t="n">
        <f aca="false">'✍️ Score Entry 2025-26'!B39</f>
        <v>45892.4791666667</v>
      </c>
      <c r="C38" s="0" t="str">
        <f aca="false">'✍️ Score Entry 2025-26'!C39</f>
        <v>English Premier League</v>
      </c>
      <c r="D38" s="0" t="str">
        <f aca="false">'✍️ Score Entry 2025-26'!D39</f>
        <v>Manchester City</v>
      </c>
      <c r="E38" s="0" t="str">
        <f aca="false">'✍️ Score Entry 2025-26'!E39</f>
        <v>Tottenham Hotspur</v>
      </c>
      <c r="F38" s="0" t="n">
        <f aca="false">IFERROR(VLOOKUP(D38,'⭐ Current Elo 2025-26'!$A:$B,2,FALSE()),1500)</f>
        <v>1581.2</v>
      </c>
      <c r="G38" s="0" t="n">
        <f aca="false">IFERROR(VLOOKUP(E38,'⭐ Current Elo 2025-26'!$A:$B,2,FALSE()),1500)</f>
        <v>1545.2</v>
      </c>
      <c r="H38" s="33" t="n">
        <f aca="false">1/(1+10^((G38-F38+'⚙️ Parameters'!$C$7)/400))</f>
        <v>0.479863277964184</v>
      </c>
      <c r="I38" s="33" t="n">
        <f aca="false">0.27*(1+((200-MIN(ABS(F38-G38),200))/500)+(IF(AND(F38&gt;1650,G38&gt;1650),0.15,0)))</f>
        <v>0.35856</v>
      </c>
      <c r="J38" s="33" t="n">
        <f aca="false">MAX(0,1-H38-I38)</f>
        <v>0.161576722035816</v>
      </c>
      <c r="K38" s="33" t="n">
        <f aca="false">H38+I38</f>
        <v>0.838423277964184</v>
      </c>
      <c r="L38" s="33" t="n">
        <f aca="false">I38+J38</f>
        <v>0.520136722035816</v>
      </c>
      <c r="M38" s="0" t="str">
        <f aca="false">IF('✍️ Score Entry 2025-26'!F39=""," TBD",TEXT('✍️ Score Entry 2025-26'!F39,"0")&amp;"-"&amp;TEXT('✍️ Score Entry 2025-26'!G39,"0"))</f>
        <v>0-2</v>
      </c>
      <c r="N38" s="0" t="str">
        <f aca="false">IF('✍️ Score Entry 2025-26'!F39="","TBD",IF('✍️ Score Entry 2025-26'!F39&gt;'✍️ Score Entry 2025-26'!G39,"Home",IF('✍️ Score Entry 2025-26'!F39&lt;'✍️ Score Entry 2025-26'!G39,"Away","Draw")))</f>
        <v>Away</v>
      </c>
      <c r="O38" s="0" t="str">
        <f aca="false">IF(N38="TBD","TBD",IF(AND(H38&gt;I38,H38&gt;J38,N38="Home"),"✓",IF(AND(J38&gt;H38,J38&gt;I38,N38="Away"),"✓",IF(AND(I38&gt;H38,I38&gt;J38,N38="Draw"),"✓","✗"))))</f>
        <v>✗</v>
      </c>
    </row>
    <row r="39" customFormat="false" ht="15" hidden="false" customHeight="false" outlineLevel="0" collapsed="false">
      <c r="A39" s="0" t="n">
        <f aca="false">'✍️ Score Entry 2025-26'!A40</f>
        <v>35</v>
      </c>
      <c r="B39" s="41" t="n">
        <f aca="false">'✍️ Score Entry 2025-26'!B40</f>
        <v>45892.5625</v>
      </c>
      <c r="C39" s="0" t="str">
        <f aca="false">'✍️ Score Entry 2025-26'!C40</f>
        <v>German Bundesliga</v>
      </c>
      <c r="D39" s="0" t="str">
        <f aca="false">'✍️ Score Entry 2025-26'!D40</f>
        <v>SC Freiburg</v>
      </c>
      <c r="E39" s="0" t="str">
        <f aca="false">'✍️ Score Entry 2025-26'!E40</f>
        <v>FC Augsburg</v>
      </c>
      <c r="F39" s="0" t="n">
        <f aca="false">IFERROR(VLOOKUP(D39,'⭐ Current Elo 2025-26'!$A:$B,2,FALSE()),1500)</f>
        <v>1647.6</v>
      </c>
      <c r="G39" s="0" t="n">
        <f aca="false">IFERROR(VLOOKUP(E39,'⭐ Current Elo 2025-26'!$A:$B,2,FALSE()),1500)</f>
        <v>1508.9</v>
      </c>
      <c r="H39" s="33" t="n">
        <f aca="false">1/(1+10^((G39-F39+'⚙️ Parameters'!$C$7)/400))</f>
        <v>0.624946706439897</v>
      </c>
      <c r="I39" s="33" t="n">
        <f aca="false">0.27*(1+((200-MIN(ABS(F39-G39),200))/500)+(IF(AND(F39&gt;1650,G39&gt;1650),0.15,0)))</f>
        <v>0.303102</v>
      </c>
      <c r="J39" s="33" t="n">
        <f aca="false">MAX(0,1-H39-I39)</f>
        <v>0.071951293560103</v>
      </c>
      <c r="K39" s="33" t="n">
        <f aca="false">H39+I39</f>
        <v>0.928048706439897</v>
      </c>
      <c r="L39" s="33" t="n">
        <f aca="false">I39+J39</f>
        <v>0.375053293560103</v>
      </c>
      <c r="M39" s="0" t="str">
        <f aca="false">IF('✍️ Score Entry 2025-26'!F40=""," TBD",TEXT('✍️ Score Entry 2025-26'!F40,"0")&amp;"-"&amp;TEXT('✍️ Score Entry 2025-26'!G40,"0"))</f>
        <v>1-3</v>
      </c>
      <c r="N39" s="0" t="str">
        <f aca="false">IF('✍️ Score Entry 2025-26'!F40="","TBD",IF('✍️ Score Entry 2025-26'!F40&gt;'✍️ Score Entry 2025-26'!G40,"Home",IF('✍️ Score Entry 2025-26'!F40&lt;'✍️ Score Entry 2025-26'!G40,"Away","Draw")))</f>
        <v>Away</v>
      </c>
      <c r="O39" s="0" t="str">
        <f aca="false">IF(N39="TBD","TBD",IF(AND(H39&gt;I39,H39&gt;J39,N39="Home"),"✓",IF(AND(J39&gt;H39,J39&gt;I39,N39="Away"),"✓",IF(AND(I39&gt;H39,I39&gt;J39,N39="Draw"),"✓","✗"))))</f>
        <v>✗</v>
      </c>
    </row>
    <row r="40" customFormat="false" ht="15" hidden="false" customHeight="false" outlineLevel="0" collapsed="false">
      <c r="A40" s="0" t="n">
        <f aca="false">'✍️ Score Entry 2025-26'!A41</f>
        <v>36</v>
      </c>
      <c r="B40" s="41" t="n">
        <f aca="false">'✍️ Score Entry 2025-26'!B41</f>
        <v>45892.5625</v>
      </c>
      <c r="C40" s="0" t="str">
        <f aca="false">'✍️ Score Entry 2025-26'!C41</f>
        <v>German Bundesliga</v>
      </c>
      <c r="D40" s="0" t="str">
        <f aca="false">'✍️ Score Entry 2025-26'!D41</f>
        <v>Bayer Leverkusen</v>
      </c>
      <c r="E40" s="0" t="str">
        <f aca="false">'✍️ Score Entry 2025-26'!E41</f>
        <v>TSG Hoffenheim</v>
      </c>
      <c r="F40" s="0" t="n">
        <f aca="false">IFERROR(VLOOKUP(D40,'⭐ Current Elo 2025-26'!$A:$B,2,FALSE()),1500)</f>
        <v>1576.1</v>
      </c>
      <c r="G40" s="0" t="n">
        <f aca="false">IFERROR(VLOOKUP(E40,'⭐ Current Elo 2025-26'!$A:$B,2,FALSE()),1500)</f>
        <v>1699</v>
      </c>
      <c r="H40" s="33" t="n">
        <f aca="false">1/(1+10^((G40-F40+'⚙️ Parameters'!$C$7)/400))</f>
        <v>0.269867996591794</v>
      </c>
      <c r="I40" s="33" t="n">
        <f aca="false">0.27*(1+((200-MIN(ABS(F40-G40),200))/500)+(IF(AND(F40&gt;1650,G40&gt;1650),0.15,0)))</f>
        <v>0.311634</v>
      </c>
      <c r="J40" s="33" t="n">
        <f aca="false">MAX(0,1-H40-I40)</f>
        <v>0.418498003408206</v>
      </c>
      <c r="K40" s="33" t="n">
        <f aca="false">H40+I40</f>
        <v>0.581501996591794</v>
      </c>
      <c r="L40" s="33" t="n">
        <f aca="false">I40+J40</f>
        <v>0.730132003408206</v>
      </c>
      <c r="M40" s="0" t="str">
        <f aca="false">IF('✍️ Score Entry 2025-26'!F41=""," TBD",TEXT('✍️ Score Entry 2025-26'!F41,"0")&amp;"-"&amp;TEXT('✍️ Score Entry 2025-26'!G41,"0"))</f>
        <v>1-2</v>
      </c>
      <c r="N40" s="0" t="str">
        <f aca="false">IF('✍️ Score Entry 2025-26'!F41="","TBD",IF('✍️ Score Entry 2025-26'!F41&gt;'✍️ Score Entry 2025-26'!G41,"Home",IF('✍️ Score Entry 2025-26'!F41&lt;'✍️ Score Entry 2025-26'!G41,"Away","Draw")))</f>
        <v>Away</v>
      </c>
      <c r="O40" s="0" t="str">
        <f aca="false">IF(N40="TBD","TBD",IF(AND(H40&gt;I40,H40&gt;J40,N40="Home"),"✓",IF(AND(J40&gt;H40,J40&gt;I40,N40="Away"),"✓",IF(AND(I40&gt;H40,I40&gt;J40,N40="Draw"),"✓","✗"))))</f>
        <v>✓</v>
      </c>
    </row>
    <row r="41" customFormat="false" ht="15" hidden="false" customHeight="false" outlineLevel="0" collapsed="false">
      <c r="A41" s="0" t="n">
        <f aca="false">'✍️ Score Entry 2025-26'!A42</f>
        <v>37</v>
      </c>
      <c r="B41" s="41" t="n">
        <f aca="false">'✍️ Score Entry 2025-26'!B42</f>
        <v>45892.5625</v>
      </c>
      <c r="C41" s="0" t="str">
        <f aca="false">'✍️ Score Entry 2025-26'!C42</f>
        <v>German Bundesliga</v>
      </c>
      <c r="D41" s="0" t="str">
        <f aca="false">'✍️ Score Entry 2025-26'!D42</f>
        <v>1. FC Union Berlin</v>
      </c>
      <c r="E41" s="0" t="str">
        <f aca="false">'✍️ Score Entry 2025-26'!E42</f>
        <v>VfB Stuttgart</v>
      </c>
      <c r="F41" s="0" t="n">
        <f aca="false">IFERROR(VLOOKUP(D41,'⭐ Current Elo 2025-26'!$A:$B,2,FALSE()),1500)</f>
        <v>1536.1</v>
      </c>
      <c r="G41" s="0" t="n">
        <f aca="false">IFERROR(VLOOKUP(E41,'⭐ Current Elo 2025-26'!$A:$B,2,FALSE()),1500)</f>
        <v>1520.3</v>
      </c>
      <c r="H41" s="33" t="n">
        <f aca="false">1/(1+10^((G41-F41+'⚙️ Parameters'!$C$7)/400))</f>
        <v>0.450940595893809</v>
      </c>
      <c r="I41" s="33" t="n">
        <f aca="false">0.27*(1+((200-MIN(ABS(F41-G41),200))/500)+(IF(AND(F41&gt;1650,G41&gt;1650),0.15,0)))</f>
        <v>0.369468</v>
      </c>
      <c r="J41" s="33" t="n">
        <f aca="false">MAX(0,1-H41-I41)</f>
        <v>0.179591404106191</v>
      </c>
      <c r="K41" s="33" t="n">
        <f aca="false">H41+I41</f>
        <v>0.820408595893809</v>
      </c>
      <c r="L41" s="33" t="n">
        <f aca="false">I41+J41</f>
        <v>0.549059404106191</v>
      </c>
      <c r="M41" s="0" t="str">
        <f aca="false">IF('✍️ Score Entry 2025-26'!F42=""," TBD",TEXT('✍️ Score Entry 2025-26'!F42,"0")&amp;"-"&amp;TEXT('✍️ Score Entry 2025-26'!G42,"0"))</f>
        <v>2-1</v>
      </c>
      <c r="N41" s="0" t="str">
        <f aca="false">IF('✍️ Score Entry 2025-26'!F42="","TBD",IF('✍️ Score Entry 2025-26'!F42&gt;'✍️ Score Entry 2025-26'!G42,"Home",IF('✍️ Score Entry 2025-26'!F42&lt;'✍️ Score Entry 2025-26'!G42,"Away","Draw")))</f>
        <v>Home</v>
      </c>
      <c r="O41" s="0" t="str">
        <f aca="false">IF(N41="TBD","TBD",IF(AND(H41&gt;I41,H41&gt;J41,N41="Home"),"✓",IF(AND(J41&gt;H41,J41&gt;I41,N41="Away"),"✓",IF(AND(I41&gt;H41,I41&gt;J41,N41="Draw"),"✓","✗"))))</f>
        <v>✓</v>
      </c>
    </row>
    <row r="42" customFormat="false" ht="15" hidden="false" customHeight="false" outlineLevel="0" collapsed="false">
      <c r="A42" s="0" t="n">
        <f aca="false">'✍️ Score Entry 2025-26'!A43</f>
        <v>38</v>
      </c>
      <c r="B42" s="41" t="n">
        <f aca="false">'✍️ Score Entry 2025-26'!B43</f>
        <v>45892.5625</v>
      </c>
      <c r="C42" s="0" t="str">
        <f aca="false">'✍️ Score Entry 2025-26'!C43</f>
        <v>German Bundesliga</v>
      </c>
      <c r="D42" s="0" t="str">
        <f aca="false">'✍️ Score Entry 2025-26'!D43</f>
        <v>1. FC Heidenheim 1846</v>
      </c>
      <c r="E42" s="0" t="str">
        <f aca="false">'✍️ Score Entry 2025-26'!E43</f>
        <v>VfL Wolfsburg</v>
      </c>
      <c r="F42" s="0" t="n">
        <f aca="false">IFERROR(VLOOKUP(D42,'⭐ Current Elo 2025-26'!$A:$B,2,FALSE()),1500)</f>
        <v>1529.3</v>
      </c>
      <c r="G42" s="0" t="n">
        <f aca="false">IFERROR(VLOOKUP(E42,'⭐ Current Elo 2025-26'!$A:$B,2,FALSE()),1500)</f>
        <v>1526.2</v>
      </c>
      <c r="H42" s="33" t="n">
        <f aca="false">1/(1+10^((G42-F42+'⚙️ Parameters'!$C$7)/400))</f>
        <v>0.432912470931822</v>
      </c>
      <c r="I42" s="33" t="n">
        <f aca="false">0.27*(1+((200-MIN(ABS(F42-G42),200))/500)+(IF(AND(F42&gt;1650,G42&gt;1650),0.15,0)))</f>
        <v>0.376326</v>
      </c>
      <c r="J42" s="33" t="n">
        <f aca="false">MAX(0,1-H42-I42)</f>
        <v>0.190761529068178</v>
      </c>
      <c r="K42" s="33" t="n">
        <f aca="false">H42+I42</f>
        <v>0.809238470931822</v>
      </c>
      <c r="L42" s="33" t="n">
        <f aca="false">I42+J42</f>
        <v>0.567087529068178</v>
      </c>
      <c r="M42" s="0" t="str">
        <f aca="false">IF('✍️ Score Entry 2025-26'!F43=""," TBD",TEXT('✍️ Score Entry 2025-26'!F43,"0")&amp;"-"&amp;TEXT('✍️ Score Entry 2025-26'!G43,"0"))</f>
        <v>1-3</v>
      </c>
      <c r="N42" s="0" t="str">
        <f aca="false">IF('✍️ Score Entry 2025-26'!F43="","TBD",IF('✍️ Score Entry 2025-26'!F43&gt;'✍️ Score Entry 2025-26'!G43,"Home",IF('✍️ Score Entry 2025-26'!F43&lt;'✍️ Score Entry 2025-26'!G43,"Away","Draw")))</f>
        <v>Away</v>
      </c>
      <c r="O42" s="0" t="str">
        <f aca="false">IF(N42="TBD","TBD",IF(AND(H42&gt;I42,H42&gt;J42,N42="Home"),"✓",IF(AND(J42&gt;H42,J42&gt;I42,N42="Away"),"✓",IF(AND(I42&gt;H42,I42&gt;J42,N42="Draw"),"✓","✗"))))</f>
        <v>✗</v>
      </c>
    </row>
    <row r="43" customFormat="false" ht="15" hidden="false" customHeight="false" outlineLevel="0" collapsed="false">
      <c r="A43" s="0" t="n">
        <f aca="false">'✍️ Score Entry 2025-26'!A44</f>
        <v>39</v>
      </c>
      <c r="B43" s="41" t="n">
        <f aca="false">'✍️ Score Entry 2025-26'!B44</f>
        <v>45892.5625</v>
      </c>
      <c r="C43" s="0" t="str">
        <f aca="false">'✍️ Score Entry 2025-26'!C44</f>
        <v>German Bundesliga</v>
      </c>
      <c r="D43" s="0" t="str">
        <f aca="false">'✍️ Score Entry 2025-26'!D44</f>
        <v>Eintracht Frankfurt</v>
      </c>
      <c r="E43" s="0" t="str">
        <f aca="false">'✍️ Score Entry 2025-26'!E44</f>
        <v>Werder Bremen</v>
      </c>
      <c r="F43" s="0" t="n">
        <f aca="false">IFERROR(VLOOKUP(D43,'⭐ Current Elo 2025-26'!$A:$B,2,FALSE()),1500)</f>
        <v>1407.6</v>
      </c>
      <c r="G43" s="0" t="n">
        <f aca="false">IFERROR(VLOOKUP(E43,'⭐ Current Elo 2025-26'!$A:$B,2,FALSE()),1500)</f>
        <v>1618.2</v>
      </c>
      <c r="H43" s="33" t="n">
        <f aca="false">1/(1+10^((G43-F43+'⚙️ Parameters'!$C$7)/400))</f>
        <v>0.182405510982347</v>
      </c>
      <c r="I43" s="33" t="n">
        <f aca="false">0.27*(1+((200-MIN(ABS(F43-G43),200))/500)+(IF(AND(F43&gt;1650,G43&gt;1650),0.15,0)))</f>
        <v>0.27</v>
      </c>
      <c r="J43" s="33" t="n">
        <f aca="false">MAX(0,1-H43-I43)</f>
        <v>0.547594489017653</v>
      </c>
      <c r="K43" s="33" t="n">
        <f aca="false">H43+I43</f>
        <v>0.452405510982347</v>
      </c>
      <c r="L43" s="33" t="n">
        <f aca="false">I43+J43</f>
        <v>0.817594489017653</v>
      </c>
      <c r="M43" s="0" t="str">
        <f aca="false">IF('✍️ Score Entry 2025-26'!F44=""," TBD",TEXT('✍️ Score Entry 2025-26'!F44,"0")&amp;"-"&amp;TEXT('✍️ Score Entry 2025-26'!G44,"0"))</f>
        <v>4-1</v>
      </c>
      <c r="N43" s="0" t="str">
        <f aca="false">IF('✍️ Score Entry 2025-26'!F44="","TBD",IF('✍️ Score Entry 2025-26'!F44&gt;'✍️ Score Entry 2025-26'!G44,"Home",IF('✍️ Score Entry 2025-26'!F44&lt;'✍️ Score Entry 2025-26'!G44,"Away","Draw")))</f>
        <v>Home</v>
      </c>
      <c r="O43" s="0" t="str">
        <f aca="false">IF(N43="TBD","TBD",IF(AND(H43&gt;I43,H43&gt;J43,N43="Home"),"✓",IF(AND(J43&gt;H43,J43&gt;I43,N43="Away"),"✓",IF(AND(I43&gt;H43,I43&gt;J43,N43="Draw"),"✓","✗"))))</f>
        <v>✗</v>
      </c>
    </row>
    <row r="44" customFormat="false" ht="15" hidden="false" customHeight="false" outlineLevel="0" collapsed="false">
      <c r="A44" s="0" t="n">
        <f aca="false">'✍️ Score Entry 2025-26'!A45</f>
        <v>40</v>
      </c>
      <c r="B44" s="41" t="n">
        <f aca="false">'✍️ Score Entry 2025-26'!B45</f>
        <v>45892.5833333333</v>
      </c>
      <c r="C44" s="0" t="str">
        <f aca="false">'✍️ Score Entry 2025-26'!C45</f>
        <v>English Premier League</v>
      </c>
      <c r="D44" s="0" t="str">
        <f aca="false">'✍️ Score Entry 2025-26'!D45</f>
        <v>AFC Bournemouth</v>
      </c>
      <c r="E44" s="0" t="str">
        <f aca="false">'✍️ Score Entry 2025-26'!E45</f>
        <v>Wolverhampton Wanderers</v>
      </c>
      <c r="F44" s="0" t="n">
        <f aca="false">IFERROR(VLOOKUP(D44,'⭐ Current Elo 2025-26'!$A:$B,2,FALSE()),1500)</f>
        <v>1744.7</v>
      </c>
      <c r="G44" s="0" t="n">
        <f aca="false">IFERROR(VLOOKUP(E44,'⭐ Current Elo 2025-26'!$A:$B,2,FALSE()),1500)</f>
        <v>1747.8</v>
      </c>
      <c r="H44" s="33" t="n">
        <f aca="false">1/(1+10^((G44-F44+'⚙️ Parameters'!$C$7)/400))</f>
        <v>0.424172439783445</v>
      </c>
      <c r="I44" s="33" t="n">
        <f aca="false">0.27*(1+((200-MIN(ABS(F44-G44),200))/500)+(IF(AND(F44&gt;1650,G44&gt;1650),0.15,0)))</f>
        <v>0.416826</v>
      </c>
      <c r="J44" s="33" t="n">
        <f aca="false">MAX(0,1-H44-I44)</f>
        <v>0.159001560216555</v>
      </c>
      <c r="K44" s="33" t="n">
        <f aca="false">H44+I44</f>
        <v>0.840998439783445</v>
      </c>
      <c r="L44" s="33" t="n">
        <f aca="false">I44+J44</f>
        <v>0.575827560216555</v>
      </c>
      <c r="M44" s="0" t="str">
        <f aca="false">IF('✍️ Score Entry 2025-26'!F45=""," TBD",TEXT('✍️ Score Entry 2025-26'!F45,"0")&amp;"-"&amp;TEXT('✍️ Score Entry 2025-26'!G45,"0"))</f>
        <v>1-0</v>
      </c>
      <c r="N44" s="0" t="str">
        <f aca="false">IF('✍️ Score Entry 2025-26'!F45="","TBD",IF('✍️ Score Entry 2025-26'!F45&gt;'✍️ Score Entry 2025-26'!G45,"Home",IF('✍️ Score Entry 2025-26'!F45&lt;'✍️ Score Entry 2025-26'!G45,"Away","Draw")))</f>
        <v>Home</v>
      </c>
      <c r="O44" s="0" t="str">
        <f aca="false">IF(N44="TBD","TBD",IF(AND(H44&gt;I44,H44&gt;J44,N44="Home"),"✓",IF(AND(J44&gt;H44,J44&gt;I44,N44="Away"),"✓",IF(AND(I44&gt;H44,I44&gt;J44,N44="Draw"),"✓","✗"))))</f>
        <v>✓</v>
      </c>
    </row>
    <row r="45" customFormat="false" ht="15" hidden="false" customHeight="false" outlineLevel="0" collapsed="false">
      <c r="A45" s="0" t="n">
        <f aca="false">'✍️ Score Entry 2025-26'!A46</f>
        <v>41</v>
      </c>
      <c r="B45" s="41" t="n">
        <f aca="false">'✍️ Score Entry 2025-26'!B46</f>
        <v>45892.5833333333</v>
      </c>
      <c r="C45" s="0" t="str">
        <f aca="false">'✍️ Score Entry 2025-26'!C46</f>
        <v>English Premier League</v>
      </c>
      <c r="D45" s="0" t="str">
        <f aca="false">'✍️ Score Entry 2025-26'!D46</f>
        <v>Brentford</v>
      </c>
      <c r="E45" s="0" t="str">
        <f aca="false">'✍️ Score Entry 2025-26'!E46</f>
        <v>Aston Villa</v>
      </c>
      <c r="F45" s="0" t="n">
        <f aca="false">IFERROR(VLOOKUP(D45,'⭐ Current Elo 2025-26'!$A:$B,2,FALSE()),1500)</f>
        <v>1507.3</v>
      </c>
      <c r="G45" s="0" t="n">
        <f aca="false">IFERROR(VLOOKUP(E45,'⭐ Current Elo 2025-26'!$A:$B,2,FALSE()),1500)</f>
        <v>1505.7</v>
      </c>
      <c r="H45" s="33" t="n">
        <f aca="false">1/(1+10^((G45-F45+'⚙️ Parameters'!$C$7)/400))</f>
        <v>0.430793900299743</v>
      </c>
      <c r="I45" s="33" t="n">
        <f aca="false">0.27*(1+((200-MIN(ABS(F45-G45),200))/500)+(IF(AND(F45&gt;1650,G45&gt;1650),0.15,0)))</f>
        <v>0.377136</v>
      </c>
      <c r="J45" s="33" t="n">
        <f aca="false">MAX(0,1-H45-I45)</f>
        <v>0.192070099700257</v>
      </c>
      <c r="K45" s="33" t="n">
        <f aca="false">H45+I45</f>
        <v>0.807929900299743</v>
      </c>
      <c r="L45" s="33" t="n">
        <f aca="false">I45+J45</f>
        <v>0.569206099700257</v>
      </c>
      <c r="M45" s="0" t="str">
        <f aca="false">IF('✍️ Score Entry 2025-26'!F46=""," TBD",TEXT('✍️ Score Entry 2025-26'!F46,"0")&amp;"-"&amp;TEXT('✍️ Score Entry 2025-26'!G46,"0"))</f>
        <v>1-0</v>
      </c>
      <c r="N45" s="0" t="str">
        <f aca="false">IF('✍️ Score Entry 2025-26'!F46="","TBD",IF('✍️ Score Entry 2025-26'!F46&gt;'✍️ Score Entry 2025-26'!G46,"Home",IF('✍️ Score Entry 2025-26'!F46&lt;'✍️ Score Entry 2025-26'!G46,"Away","Draw")))</f>
        <v>Home</v>
      </c>
      <c r="O45" s="0" t="str">
        <f aca="false">IF(N45="TBD","TBD",IF(AND(H45&gt;I45,H45&gt;J45,N45="Home"),"✓",IF(AND(J45&gt;H45,J45&gt;I45,N45="Away"),"✓",IF(AND(I45&gt;H45,I45&gt;J45,N45="Draw"),"✓","✗"))))</f>
        <v>✓</v>
      </c>
    </row>
    <row r="46" customFormat="false" ht="15" hidden="false" customHeight="false" outlineLevel="0" collapsed="false">
      <c r="A46" s="0" t="n">
        <f aca="false">'✍️ Score Entry 2025-26'!A47</f>
        <v>42</v>
      </c>
      <c r="B46" s="41" t="n">
        <f aca="false">'✍️ Score Entry 2025-26'!B47</f>
        <v>45892.5833333333</v>
      </c>
      <c r="C46" s="0" t="str">
        <f aca="false">'✍️ Score Entry 2025-26'!C47</f>
        <v>English Premier League</v>
      </c>
      <c r="D46" s="0" t="str">
        <f aca="false">'✍️ Score Entry 2025-26'!D47</f>
        <v>Burnley</v>
      </c>
      <c r="E46" s="0" t="str">
        <f aca="false">'✍️ Score Entry 2025-26'!E47</f>
        <v>Sunderland</v>
      </c>
      <c r="F46" s="0" t="n">
        <f aca="false">IFERROR(VLOOKUP(D46,'⭐ Current Elo 2025-26'!$A:$B,2,FALSE()),1500)</f>
        <v>1604</v>
      </c>
      <c r="G46" s="0" t="n">
        <f aca="false">IFERROR(VLOOKUP(E46,'⭐ Current Elo 2025-26'!$A:$B,2,FALSE()),1500)</f>
        <v>1601.9</v>
      </c>
      <c r="H46" s="33" t="n">
        <f aca="false">1/(1+10^((G46-F46+'⚙️ Parameters'!$C$7)/400))</f>
        <v>0.431499813021799</v>
      </c>
      <c r="I46" s="33" t="n">
        <f aca="false">0.27*(1+((200-MIN(ABS(F46-G46),200))/500)+(IF(AND(F46&gt;1650,G46&gt;1650),0.15,0)))</f>
        <v>0.376866</v>
      </c>
      <c r="J46" s="33" t="n">
        <f aca="false">MAX(0,1-H46-I46)</f>
        <v>0.191634186978201</v>
      </c>
      <c r="K46" s="33" t="n">
        <f aca="false">H46+I46</f>
        <v>0.808365813021799</v>
      </c>
      <c r="L46" s="33" t="n">
        <f aca="false">I46+J46</f>
        <v>0.568500186978201</v>
      </c>
      <c r="M46" s="0" t="str">
        <f aca="false">IF('✍️ Score Entry 2025-26'!F47=""," TBD",TEXT('✍️ Score Entry 2025-26'!F47,"0")&amp;"-"&amp;TEXT('✍️ Score Entry 2025-26'!G47,"0"))</f>
        <v>2-0</v>
      </c>
      <c r="N46" s="0" t="str">
        <f aca="false">IF('✍️ Score Entry 2025-26'!F47="","TBD",IF('✍️ Score Entry 2025-26'!F47&gt;'✍️ Score Entry 2025-26'!G47,"Home",IF('✍️ Score Entry 2025-26'!F47&lt;'✍️ Score Entry 2025-26'!G47,"Away","Draw")))</f>
        <v>Home</v>
      </c>
      <c r="O46" s="0" t="str">
        <f aca="false">IF(N46="TBD","TBD",IF(AND(H46&gt;I46,H46&gt;J46,N46="Home"),"✓",IF(AND(J46&gt;H46,J46&gt;I46,N46="Away"),"✓",IF(AND(I46&gt;H46,I46&gt;J46,N46="Draw"),"✓","✗"))))</f>
        <v>✓</v>
      </c>
    </row>
    <row r="47" customFormat="false" ht="15" hidden="false" customHeight="false" outlineLevel="0" collapsed="false">
      <c r="A47" s="0" t="n">
        <f aca="false">'✍️ Score Entry 2025-26'!A48</f>
        <v>43</v>
      </c>
      <c r="B47" s="41" t="n">
        <f aca="false">'✍️ Score Entry 2025-26'!B48</f>
        <v>45892.625</v>
      </c>
      <c r="C47" s="0" t="str">
        <f aca="false">'✍️ Score Entry 2025-26'!C48</f>
        <v>French Ligue 1</v>
      </c>
      <c r="D47" s="0" t="str">
        <f aca="false">'✍️ Score Entry 2025-26'!D48</f>
        <v>Marseille</v>
      </c>
      <c r="E47" s="0" t="str">
        <f aca="false">'✍️ Score Entry 2025-26'!E48</f>
        <v>Paris FC</v>
      </c>
      <c r="F47" s="0" t="n">
        <f aca="false">IFERROR(VLOOKUP(D47,'⭐ Current Elo 2025-26'!$A:$B,2,FALSE()),1500)</f>
        <v>1664.7</v>
      </c>
      <c r="G47" s="0" t="n">
        <f aca="false">IFERROR(VLOOKUP(E47,'⭐ Current Elo 2025-26'!$A:$B,2,FALSE()),1500)</f>
        <v>1539.7</v>
      </c>
      <c r="H47" s="33" t="n">
        <f aca="false">1/(1+10^((G47-F47+'⚙️ Parameters'!$C$7)/400))</f>
        <v>0.606287823785428</v>
      </c>
      <c r="I47" s="33" t="n">
        <f aca="false">0.27*(1+((200-MIN(ABS(F47-G47),200))/500)+(IF(AND(F47&gt;1650,G47&gt;1650),0.15,0)))</f>
        <v>0.3105</v>
      </c>
      <c r="J47" s="33" t="n">
        <f aca="false">MAX(0,1-H47-I47)</f>
        <v>0.0832121762145719</v>
      </c>
      <c r="K47" s="33" t="n">
        <f aca="false">H47+I47</f>
        <v>0.916787823785428</v>
      </c>
      <c r="L47" s="33" t="n">
        <f aca="false">I47+J47</f>
        <v>0.393712176214572</v>
      </c>
      <c r="M47" s="0" t="str">
        <f aca="false">IF('✍️ Score Entry 2025-26'!F48=""," TBD",TEXT('✍️ Score Entry 2025-26'!F48,"0")&amp;"-"&amp;TEXT('✍️ Score Entry 2025-26'!G48,"0"))</f>
        <v>5-2</v>
      </c>
      <c r="N47" s="0" t="str">
        <f aca="false">IF('✍️ Score Entry 2025-26'!F48="","TBD",IF('✍️ Score Entry 2025-26'!F48&gt;'✍️ Score Entry 2025-26'!G48,"Home",IF('✍️ Score Entry 2025-26'!F48&lt;'✍️ Score Entry 2025-26'!G48,"Away","Draw")))</f>
        <v>Home</v>
      </c>
      <c r="O47" s="0" t="str">
        <f aca="false">IF(N47="TBD","TBD",IF(AND(H47&gt;I47,H47&gt;J47,N47="Home"),"✓",IF(AND(J47&gt;H47,J47&gt;I47,N47="Away"),"✓",IF(AND(I47&gt;H47,I47&gt;J47,N47="Draw"),"✓","✗"))))</f>
        <v>✓</v>
      </c>
    </row>
    <row r="48" customFormat="false" ht="15" hidden="false" customHeight="false" outlineLevel="0" collapsed="false">
      <c r="A48" s="0" t="n">
        <f aca="false">'✍️ Score Entry 2025-26'!A49</f>
        <v>44</v>
      </c>
      <c r="B48" s="41" t="n">
        <f aca="false">'✍️ Score Entry 2025-26'!B49</f>
        <v>45892.625</v>
      </c>
      <c r="C48" s="0" t="str">
        <f aca="false">'✍️ Score Entry 2025-26'!C49</f>
        <v>Spanish LALIGA</v>
      </c>
      <c r="D48" s="0" t="str">
        <f aca="false">'✍️ Score Entry 2025-26'!D49</f>
        <v>Mallorca</v>
      </c>
      <c r="E48" s="0" t="str">
        <f aca="false">'✍️ Score Entry 2025-26'!E49</f>
        <v>Celta Vigo</v>
      </c>
      <c r="F48" s="0" t="n">
        <f aca="false">IFERROR(VLOOKUP(D48,'⭐ Current Elo 2025-26'!$A:$B,2,FALSE()),1500)</f>
        <v>1654.7</v>
      </c>
      <c r="G48" s="0" t="n">
        <f aca="false">IFERROR(VLOOKUP(E48,'⭐ Current Elo 2025-26'!$A:$B,2,FALSE()),1500)</f>
        <v>1603.5</v>
      </c>
      <c r="H48" s="33" t="n">
        <f aca="false">1/(1+10^((G48-F48+'⚙️ Parameters'!$C$7)/400))</f>
        <v>0.501726931952738</v>
      </c>
      <c r="I48" s="33" t="n">
        <f aca="false">0.27*(1+((200-MIN(ABS(F48-G48),200))/500)+(IF(AND(F48&gt;1650,G48&gt;1650),0.15,0)))</f>
        <v>0.350352</v>
      </c>
      <c r="J48" s="33" t="n">
        <f aca="false">MAX(0,1-H48-I48)</f>
        <v>0.147921068047262</v>
      </c>
      <c r="K48" s="33" t="n">
        <f aca="false">H48+I48</f>
        <v>0.852078931952738</v>
      </c>
      <c r="L48" s="33" t="n">
        <f aca="false">I48+J48</f>
        <v>0.498273068047262</v>
      </c>
      <c r="M48" s="0" t="str">
        <f aca="false">IF('✍️ Score Entry 2025-26'!F49=""," TBD",TEXT('✍️ Score Entry 2025-26'!F49,"0")&amp;"-"&amp;TEXT('✍️ Score Entry 2025-26'!G49,"0"))</f>
        <v>1-1</v>
      </c>
      <c r="N48" s="0" t="str">
        <f aca="false">IF('✍️ Score Entry 2025-26'!F49="","TBD",IF('✍️ Score Entry 2025-26'!F49&gt;'✍️ Score Entry 2025-26'!G49,"Home",IF('✍️ Score Entry 2025-26'!F49&lt;'✍️ Score Entry 2025-26'!G49,"Away","Draw")))</f>
        <v>Draw</v>
      </c>
      <c r="O48" s="0" t="str">
        <f aca="false">IF(N48="TBD","TBD",IF(AND(H48&gt;I48,H48&gt;J48,N48="Home"),"✓",IF(AND(J48&gt;H48,J48&gt;I48,N48="Away"),"✓",IF(AND(I48&gt;H48,I48&gt;J48,N48="Draw"),"✓","✗"))))</f>
        <v>✗</v>
      </c>
    </row>
    <row r="49" customFormat="false" ht="15" hidden="false" customHeight="false" outlineLevel="0" collapsed="false">
      <c r="A49" s="0" t="n">
        <f aca="false">'✍️ Score Entry 2025-26'!A50</f>
        <v>45</v>
      </c>
      <c r="B49" s="41" t="n">
        <f aca="false">'✍️ Score Entry 2025-26'!B50</f>
        <v>45892.6875</v>
      </c>
      <c r="C49" s="0" t="str">
        <f aca="false">'✍️ Score Entry 2025-26'!C50</f>
        <v>German Bundesliga</v>
      </c>
      <c r="D49" s="0" t="str">
        <f aca="false">'✍️ Score Entry 2025-26'!D50</f>
        <v>St. Pauli</v>
      </c>
      <c r="E49" s="0" t="str">
        <f aca="false">'✍️ Score Entry 2025-26'!E50</f>
        <v>Borussia Dortmund</v>
      </c>
      <c r="F49" s="0" t="n">
        <f aca="false">IFERROR(VLOOKUP(D49,'⭐ Current Elo 2025-26'!$A:$B,2,FALSE()),1500)</f>
        <v>1501.5</v>
      </c>
      <c r="G49" s="0" t="n">
        <f aca="false">IFERROR(VLOOKUP(E49,'⭐ Current Elo 2025-26'!$A:$B,2,FALSE()),1500)</f>
        <v>1516.8</v>
      </c>
      <c r="H49" s="33" t="n">
        <f aca="false">1/(1+10^((G49-F49+'⚙️ Parameters'!$C$7)/400))</f>
        <v>0.407116866720303</v>
      </c>
      <c r="I49" s="33" t="n">
        <f aca="false">0.27*(1+((200-MIN(ABS(F49-G49),200))/500)+(IF(AND(F49&gt;1650,G49&gt;1650),0.15,0)))</f>
        <v>0.369738</v>
      </c>
      <c r="J49" s="33" t="n">
        <f aca="false">MAX(0,1-H49-I49)</f>
        <v>0.223145133279697</v>
      </c>
      <c r="K49" s="33" t="n">
        <f aca="false">H49+I49</f>
        <v>0.776854866720303</v>
      </c>
      <c r="L49" s="33" t="n">
        <f aca="false">I49+J49</f>
        <v>0.592883133279697</v>
      </c>
      <c r="M49" s="0" t="str">
        <f aca="false">IF('✍️ Score Entry 2025-26'!F50=""," TBD",TEXT('✍️ Score Entry 2025-26'!F50,"0")&amp;"-"&amp;TEXT('✍️ Score Entry 2025-26'!G50,"0"))</f>
        <v>3-3</v>
      </c>
      <c r="N49" s="0" t="str">
        <f aca="false">IF('✍️ Score Entry 2025-26'!F50="","TBD",IF('✍️ Score Entry 2025-26'!F50&gt;'✍️ Score Entry 2025-26'!G50,"Home",IF('✍️ Score Entry 2025-26'!F50&lt;'✍️ Score Entry 2025-26'!G50,"Away","Draw")))</f>
        <v>Draw</v>
      </c>
      <c r="O49" s="0" t="str">
        <f aca="false">IF(N49="TBD","TBD",IF(AND(H49&gt;I49,H49&gt;J49,N49="Home"),"✓",IF(AND(J49&gt;H49,J49&gt;I49,N49="Away"),"✓",IF(AND(I49&gt;H49,I49&gt;J49,N49="Draw"),"✓","✗"))))</f>
        <v>✗</v>
      </c>
    </row>
    <row r="50" customFormat="false" ht="15" hidden="false" customHeight="false" outlineLevel="0" collapsed="false">
      <c r="A50" s="0" t="n">
        <f aca="false">'✍️ Score Entry 2025-26'!A51</f>
        <v>46</v>
      </c>
      <c r="B50" s="41" t="n">
        <f aca="false">'✍️ Score Entry 2025-26'!B51</f>
        <v>45892.6875</v>
      </c>
      <c r="C50" s="0" t="str">
        <f aca="false">'✍️ Score Entry 2025-26'!C51</f>
        <v>English Premier League</v>
      </c>
      <c r="D50" s="0" t="str">
        <f aca="false">'✍️ Score Entry 2025-26'!D51</f>
        <v>Arsenal</v>
      </c>
      <c r="E50" s="0" t="str">
        <f aca="false">'✍️ Score Entry 2025-26'!E51</f>
        <v>Leeds United</v>
      </c>
      <c r="F50" s="0" t="n">
        <f aca="false">IFERROR(VLOOKUP(D50,'⭐ Current Elo 2025-26'!$A:$B,2,FALSE()),1500)</f>
        <v>1442.1</v>
      </c>
      <c r="G50" s="0" t="n">
        <f aca="false">IFERROR(VLOOKUP(E50,'⭐ Current Elo 2025-26'!$A:$B,2,FALSE()),1500)</f>
        <v>1530.4</v>
      </c>
      <c r="H50" s="33" t="n">
        <f aca="false">1/(1+10^((G50-F50+'⚙️ Parameters'!$C$7)/400))</f>
        <v>0.310856357622129</v>
      </c>
      <c r="I50" s="33" t="n">
        <f aca="false">0.27*(1+((200-MIN(ABS(F50-G50),200))/500)+(IF(AND(F50&gt;1650,G50&gt;1650),0.15,0)))</f>
        <v>0.330318</v>
      </c>
      <c r="J50" s="33" t="n">
        <f aca="false">MAX(0,1-H50-I50)</f>
        <v>0.358825642377871</v>
      </c>
      <c r="K50" s="33" t="n">
        <f aca="false">H50+I50</f>
        <v>0.641174357622129</v>
      </c>
      <c r="L50" s="33" t="n">
        <f aca="false">I50+J50</f>
        <v>0.689143642377871</v>
      </c>
      <c r="M50" s="0" t="str">
        <f aca="false">IF('✍️ Score Entry 2025-26'!F51=""," TBD",TEXT('✍️ Score Entry 2025-26'!F51,"0")&amp;"-"&amp;TEXT('✍️ Score Entry 2025-26'!G51,"0"))</f>
        <v>5-0</v>
      </c>
      <c r="N50" s="0" t="str">
        <f aca="false">IF('✍️ Score Entry 2025-26'!F51="","TBD",IF('✍️ Score Entry 2025-26'!F51&gt;'✍️ Score Entry 2025-26'!G51,"Home",IF('✍️ Score Entry 2025-26'!F51&lt;'✍️ Score Entry 2025-26'!G51,"Away","Draw")))</f>
        <v>Home</v>
      </c>
      <c r="O50" s="0" t="str">
        <f aca="false">IF(N50="TBD","TBD",IF(AND(H50&gt;I50,H50&gt;J50,N50="Home"),"✓",IF(AND(J50&gt;H50,J50&gt;I50,N50="Away"),"✓",IF(AND(I50&gt;H50,I50&gt;J50,N50="Draw"),"✓","✗"))))</f>
        <v>✗</v>
      </c>
    </row>
    <row r="51" customFormat="false" ht="15" hidden="false" customHeight="false" outlineLevel="0" collapsed="false">
      <c r="A51" s="0" t="n">
        <f aca="false">'✍️ Score Entry 2025-26'!A52</f>
        <v>47</v>
      </c>
      <c r="B51" s="41" t="n">
        <f aca="false">'✍️ Score Entry 2025-26'!B52</f>
        <v>45892.6875</v>
      </c>
      <c r="C51" s="0" t="str">
        <f aca="false">'✍️ Score Entry 2025-26'!C52</f>
        <v>Italian Serie A</v>
      </c>
      <c r="D51" s="0" t="str">
        <f aca="false">'✍️ Score Entry 2025-26'!D52</f>
        <v>Sassuolo</v>
      </c>
      <c r="E51" s="0" t="str">
        <f aca="false">'✍️ Score Entry 2025-26'!E52</f>
        <v>Napoli</v>
      </c>
      <c r="F51" s="0" t="n">
        <f aca="false">IFERROR(VLOOKUP(D51,'⭐ Current Elo 2025-26'!$A:$B,2,FALSE()),1500)</f>
        <v>1446.1</v>
      </c>
      <c r="G51" s="0" t="n">
        <f aca="false">IFERROR(VLOOKUP(E51,'⭐ Current Elo 2025-26'!$A:$B,2,FALSE()),1500)</f>
        <v>1656.2</v>
      </c>
      <c r="H51" s="33" t="n">
        <f aca="false">1/(1+10^((G51-F51+'⚙️ Parameters'!$C$7)/400))</f>
        <v>0.182835144828327</v>
      </c>
      <c r="I51" s="33" t="n">
        <f aca="false">0.27*(1+((200-MIN(ABS(F51-G51),200))/500)+(IF(AND(F51&gt;1650,G51&gt;1650),0.15,0)))</f>
        <v>0.27</v>
      </c>
      <c r="J51" s="33" t="n">
        <f aca="false">MAX(0,1-H51-I51)</f>
        <v>0.547164855171673</v>
      </c>
      <c r="K51" s="33" t="n">
        <f aca="false">H51+I51</f>
        <v>0.452835144828327</v>
      </c>
      <c r="L51" s="33" t="n">
        <f aca="false">I51+J51</f>
        <v>0.817164855171673</v>
      </c>
      <c r="M51" s="0" t="str">
        <f aca="false">IF('✍️ Score Entry 2025-26'!F52=""," TBD",TEXT('✍️ Score Entry 2025-26'!F52,"0")&amp;"-"&amp;TEXT('✍️ Score Entry 2025-26'!G52,"0"))</f>
        <v>0-2</v>
      </c>
      <c r="N51" s="0" t="str">
        <f aca="false">IF('✍️ Score Entry 2025-26'!F52="","TBD",IF('✍️ Score Entry 2025-26'!F52&gt;'✍️ Score Entry 2025-26'!G52,"Home",IF('✍️ Score Entry 2025-26'!F52&lt;'✍️ Score Entry 2025-26'!G52,"Away","Draw")))</f>
        <v>Away</v>
      </c>
      <c r="O51" s="0" t="str">
        <f aca="false">IF(N51="TBD","TBD",IF(AND(H51&gt;I51,H51&gt;J51,N51="Home"),"✓",IF(AND(J51&gt;H51,J51&gt;I51,N51="Away"),"✓",IF(AND(I51&gt;H51,I51&gt;J51,N51="Draw"),"✓","✗"))))</f>
        <v>✓</v>
      </c>
    </row>
    <row r="52" customFormat="false" ht="15" hidden="false" customHeight="false" outlineLevel="0" collapsed="false">
      <c r="A52" s="0" t="n">
        <f aca="false">'✍️ Score Entry 2025-26'!A53</f>
        <v>48</v>
      </c>
      <c r="B52" s="41" t="n">
        <f aca="false">'✍️ Score Entry 2025-26'!B53</f>
        <v>45892.6875</v>
      </c>
      <c r="C52" s="0" t="str">
        <f aca="false">'✍️ Score Entry 2025-26'!C53</f>
        <v>Italian Serie A</v>
      </c>
      <c r="D52" s="0" t="str">
        <f aca="false">'✍️ Score Entry 2025-26'!D53</f>
        <v>Genoa</v>
      </c>
      <c r="E52" s="0" t="str">
        <f aca="false">'✍️ Score Entry 2025-26'!E53</f>
        <v>Lecce</v>
      </c>
      <c r="F52" s="0" t="n">
        <f aca="false">IFERROR(VLOOKUP(D52,'⭐ Current Elo 2025-26'!$A:$B,2,FALSE()),1500)</f>
        <v>1695.8</v>
      </c>
      <c r="G52" s="0" t="n">
        <f aca="false">IFERROR(VLOOKUP(E52,'⭐ Current Elo 2025-26'!$A:$B,2,FALSE()),1500)</f>
        <v>1629.2</v>
      </c>
      <c r="H52" s="33" t="n">
        <f aca="false">1/(1+10^((G52-F52+'⚙️ Parameters'!$C$7)/400))</f>
        <v>0.523871158755074</v>
      </c>
      <c r="I52" s="33" t="n">
        <f aca="false">0.27*(1+((200-MIN(ABS(F52-G52),200))/500)+(IF(AND(F52&gt;1650,G52&gt;1650),0.15,0)))</f>
        <v>0.342036</v>
      </c>
      <c r="J52" s="33" t="n">
        <f aca="false">MAX(0,1-H52-I52)</f>
        <v>0.134092841244926</v>
      </c>
      <c r="K52" s="33" t="n">
        <f aca="false">H52+I52</f>
        <v>0.865907158755074</v>
      </c>
      <c r="L52" s="33" t="n">
        <f aca="false">I52+J52</f>
        <v>0.476128841244926</v>
      </c>
      <c r="M52" s="0" t="str">
        <f aca="false">IF('✍️ Score Entry 2025-26'!F53=""," TBD",TEXT('✍️ Score Entry 2025-26'!F53,"0")&amp;"-"&amp;TEXT('✍️ Score Entry 2025-26'!G53,"0"))</f>
        <v>0-0</v>
      </c>
      <c r="N52" s="0" t="str">
        <f aca="false">IF('✍️ Score Entry 2025-26'!F53="","TBD",IF('✍️ Score Entry 2025-26'!F53&gt;'✍️ Score Entry 2025-26'!G53,"Home",IF('✍️ Score Entry 2025-26'!F53&lt;'✍️ Score Entry 2025-26'!G53,"Away","Draw")))</f>
        <v>Draw</v>
      </c>
      <c r="O52" s="0" t="str">
        <f aca="false">IF(N52="TBD","TBD",IF(AND(H52&gt;I52,H52&gt;J52,N52="Home"),"✓",IF(AND(J52&gt;H52,J52&gt;I52,N52="Away"),"✓",IF(AND(I52&gt;H52,I52&gt;J52,N52="Draw"),"✓","✗"))))</f>
        <v>✗</v>
      </c>
    </row>
    <row r="53" customFormat="false" ht="15" hidden="false" customHeight="false" outlineLevel="0" collapsed="false">
      <c r="A53" s="0" t="n">
        <f aca="false">'✍️ Score Entry 2025-26'!A54</f>
        <v>49</v>
      </c>
      <c r="B53" s="41" t="n">
        <f aca="false">'✍️ Score Entry 2025-26'!B54</f>
        <v>45892.7083333333</v>
      </c>
      <c r="C53" s="0" t="str">
        <f aca="false">'✍️ Score Entry 2025-26'!C54</f>
        <v>French Ligue 1</v>
      </c>
      <c r="D53" s="0" t="str">
        <f aca="false">'✍️ Score Entry 2025-26'!D54</f>
        <v>Nice</v>
      </c>
      <c r="E53" s="0" t="str">
        <f aca="false">'✍️ Score Entry 2025-26'!E54</f>
        <v>AJ Auxerre</v>
      </c>
      <c r="F53" s="0" t="n">
        <f aca="false">IFERROR(VLOOKUP(D53,'⭐ Current Elo 2025-26'!$A:$B,2,FALSE()),1500)</f>
        <v>1674.8</v>
      </c>
      <c r="G53" s="0" t="n">
        <f aca="false">IFERROR(VLOOKUP(E53,'⭐ Current Elo 2025-26'!$A:$B,2,FALSE()),1500)</f>
        <v>1588.5</v>
      </c>
      <c r="H53" s="33" t="n">
        <f aca="false">1/(1+10^((G53-F53+'⚙️ Parameters'!$C$7)/400))</f>
        <v>0.552050641558213</v>
      </c>
      <c r="I53" s="33" t="n">
        <f aca="false">0.27*(1+((200-MIN(ABS(F53-G53),200))/500)+(IF(AND(F53&gt;1650,G53&gt;1650),0.15,0)))</f>
        <v>0.331398</v>
      </c>
      <c r="J53" s="33" t="n">
        <f aca="false">MAX(0,1-H53-I53)</f>
        <v>0.116551358441787</v>
      </c>
      <c r="K53" s="33" t="n">
        <f aca="false">H53+I53</f>
        <v>0.883448641558213</v>
      </c>
      <c r="L53" s="33" t="n">
        <f aca="false">I53+J53</f>
        <v>0.447949358441787</v>
      </c>
      <c r="M53" s="0" t="str">
        <f aca="false">IF('✍️ Score Entry 2025-26'!F54=""," TBD",TEXT('✍️ Score Entry 2025-26'!F54,"0")&amp;"-"&amp;TEXT('✍️ Score Entry 2025-26'!G54,"0"))</f>
        <v>3-1</v>
      </c>
      <c r="N53" s="0" t="str">
        <f aca="false">IF('✍️ Score Entry 2025-26'!F54="","TBD",IF('✍️ Score Entry 2025-26'!F54&gt;'✍️ Score Entry 2025-26'!G54,"Home",IF('✍️ Score Entry 2025-26'!F54&lt;'✍️ Score Entry 2025-26'!G54,"Away","Draw")))</f>
        <v>Home</v>
      </c>
      <c r="O53" s="0" t="str">
        <f aca="false">IF(N53="TBD","TBD",IF(AND(H53&gt;I53,H53&gt;J53,N53="Home"),"✓",IF(AND(J53&gt;H53,J53&gt;I53,N53="Away"),"✓",IF(AND(I53&gt;H53,I53&gt;J53,N53="Draw"),"✓","✗"))))</f>
        <v>✓</v>
      </c>
    </row>
    <row r="54" customFormat="false" ht="15" hidden="false" customHeight="false" outlineLevel="0" collapsed="false">
      <c r="A54" s="0" t="n">
        <f aca="false">'✍️ Score Entry 2025-26'!A55</f>
        <v>50</v>
      </c>
      <c r="B54" s="41" t="n">
        <f aca="false">'✍️ Score Entry 2025-26'!B55</f>
        <v>45892.7291666667</v>
      </c>
      <c r="C54" s="0" t="str">
        <f aca="false">'✍️ Score Entry 2025-26'!C55</f>
        <v>Spanish LALIGA</v>
      </c>
      <c r="D54" s="0" t="str">
        <f aca="false">'✍️ Score Entry 2025-26'!D55</f>
        <v>AtlÃ©tico Madrid</v>
      </c>
      <c r="E54" s="0" t="str">
        <f aca="false">'✍️ Score Entry 2025-26'!E55</f>
        <v>Elche</v>
      </c>
      <c r="F54" s="0" t="n">
        <f aca="false">IFERROR(VLOOKUP(D54,'⭐ Current Elo 2025-26'!$A:$B,2,FALSE()),1500)</f>
        <v>1556.8</v>
      </c>
      <c r="G54" s="0" t="n">
        <f aca="false">IFERROR(VLOOKUP(E54,'⭐ Current Elo 2025-26'!$A:$B,2,FALSE()),1500)</f>
        <v>1553.2</v>
      </c>
      <c r="H54" s="33" t="n">
        <f aca="false">1/(1+10^((G54-F54+'⚙️ Parameters'!$C$7)/400))</f>
        <v>0.433619210591141</v>
      </c>
      <c r="I54" s="33" t="n">
        <f aca="false">0.27*(1+((200-MIN(ABS(F54-G54),200))/500)+(IF(AND(F54&gt;1650,G54&gt;1650),0.15,0)))</f>
        <v>0.376056</v>
      </c>
      <c r="J54" s="33" t="n">
        <f aca="false">MAX(0,1-H54-I54)</f>
        <v>0.190324789408859</v>
      </c>
      <c r="K54" s="33" t="n">
        <f aca="false">H54+I54</f>
        <v>0.809675210591141</v>
      </c>
      <c r="L54" s="33" t="n">
        <f aca="false">I54+J54</f>
        <v>0.566380789408859</v>
      </c>
      <c r="M54" s="0" t="str">
        <f aca="false">IF('✍️ Score Entry 2025-26'!F55=""," TBD",TEXT('✍️ Score Entry 2025-26'!F55,"0")&amp;"-"&amp;TEXT('✍️ Score Entry 2025-26'!G55,"0"))</f>
        <v>1-1</v>
      </c>
      <c r="N54" s="0" t="str">
        <f aca="false">IF('✍️ Score Entry 2025-26'!F55="","TBD",IF('✍️ Score Entry 2025-26'!F55&gt;'✍️ Score Entry 2025-26'!G55,"Home",IF('✍️ Score Entry 2025-26'!F55&lt;'✍️ Score Entry 2025-26'!G55,"Away","Draw")))</f>
        <v>Draw</v>
      </c>
      <c r="O54" s="0" t="str">
        <f aca="false">IF(N54="TBD","TBD",IF(AND(H54&gt;I54,H54&gt;J54,N54="Home"),"✓",IF(AND(J54&gt;H54,J54&gt;I54,N54="Away"),"✓",IF(AND(I54&gt;H54,I54&gt;J54,N54="Draw"),"✓","✗"))))</f>
        <v>✗</v>
      </c>
    </row>
    <row r="55" customFormat="false" ht="15" hidden="false" customHeight="false" outlineLevel="0" collapsed="false">
      <c r="A55" s="0" t="n">
        <f aca="false">'✍️ Score Entry 2025-26'!A56</f>
        <v>51</v>
      </c>
      <c r="B55" s="41" t="n">
        <f aca="false">'✍️ Score Entry 2025-26'!B56</f>
        <v>45892.78125</v>
      </c>
      <c r="C55" s="0" t="str">
        <f aca="false">'✍️ Score Entry 2025-26'!C56</f>
        <v>Italian Serie A</v>
      </c>
      <c r="D55" s="0" t="str">
        <f aca="false">'✍️ Score Entry 2025-26'!D56</f>
        <v>AS Roma</v>
      </c>
      <c r="E55" s="0" t="str">
        <f aca="false">'✍️ Score Entry 2025-26'!E56</f>
        <v>Bologna</v>
      </c>
      <c r="F55" s="0" t="n">
        <f aca="false">IFERROR(VLOOKUP(D55,'⭐ Current Elo 2025-26'!$A:$B,2,FALSE()),1500)</f>
        <v>1560.1</v>
      </c>
      <c r="G55" s="0" t="n">
        <f aca="false">IFERROR(VLOOKUP(E55,'⭐ Current Elo 2025-26'!$A:$B,2,FALSE()),1500)</f>
        <v>1415.9</v>
      </c>
      <c r="H55" s="33" t="n">
        <f aca="false">1/(1+10^((G55-F55+'⚙️ Parameters'!$C$7)/400))</f>
        <v>0.632337713096328</v>
      </c>
      <c r="I55" s="33" t="n">
        <f aca="false">0.27*(1+((200-MIN(ABS(F55-G55),200))/500)+(IF(AND(F55&gt;1650,G55&gt;1650),0.15,0)))</f>
        <v>0.300132</v>
      </c>
      <c r="J55" s="33" t="n">
        <f aca="false">MAX(0,1-H55-I55)</f>
        <v>0.0675302869036722</v>
      </c>
      <c r="K55" s="33" t="n">
        <f aca="false">H55+I55</f>
        <v>0.932469713096328</v>
      </c>
      <c r="L55" s="33" t="n">
        <f aca="false">I55+J55</f>
        <v>0.367662286903672</v>
      </c>
      <c r="M55" s="0" t="str">
        <f aca="false">IF('✍️ Score Entry 2025-26'!F56=""," TBD",TEXT('✍️ Score Entry 2025-26'!F56,"0")&amp;"-"&amp;TEXT('✍️ Score Entry 2025-26'!G56,"0"))</f>
        <v>1-0</v>
      </c>
      <c r="N55" s="0" t="str">
        <f aca="false">IF('✍️ Score Entry 2025-26'!F56="","TBD",IF('✍️ Score Entry 2025-26'!F56&gt;'✍️ Score Entry 2025-26'!G56,"Home",IF('✍️ Score Entry 2025-26'!F56&lt;'✍️ Score Entry 2025-26'!G56,"Away","Draw")))</f>
        <v>Home</v>
      </c>
      <c r="O55" s="0" t="str">
        <f aca="false">IF(N55="TBD","TBD",IF(AND(H55&gt;I55,H55&gt;J55,N55="Home"),"✓",IF(AND(J55&gt;H55,J55&gt;I55,N55="Away"),"✓",IF(AND(I55&gt;H55,I55&gt;J55,N55="Draw"),"✓","✗"))))</f>
        <v>✓</v>
      </c>
    </row>
    <row r="56" customFormat="false" ht="15" hidden="false" customHeight="false" outlineLevel="0" collapsed="false">
      <c r="A56" s="0" t="n">
        <f aca="false">'✍️ Score Entry 2025-26'!A57</f>
        <v>52</v>
      </c>
      <c r="B56" s="41" t="n">
        <f aca="false">'✍️ Score Entry 2025-26'!B57</f>
        <v>45892.78125</v>
      </c>
      <c r="C56" s="0" t="str">
        <f aca="false">'✍️ Score Entry 2025-26'!C57</f>
        <v>Italian Serie A</v>
      </c>
      <c r="D56" s="0" t="str">
        <f aca="false">'✍️ Score Entry 2025-26'!D57</f>
        <v>AC Milan</v>
      </c>
      <c r="E56" s="0" t="str">
        <f aca="false">'✍️ Score Entry 2025-26'!E57</f>
        <v>Cremonese</v>
      </c>
      <c r="F56" s="0" t="n">
        <f aca="false">IFERROR(VLOOKUP(D56,'⭐ Current Elo 2025-26'!$A:$B,2,FALSE()),1500)</f>
        <v>1588.1</v>
      </c>
      <c r="G56" s="0" t="n">
        <f aca="false">IFERROR(VLOOKUP(E56,'⭐ Current Elo 2025-26'!$A:$B,2,FALSE()),1500)</f>
        <v>1421.1</v>
      </c>
      <c r="H56" s="33" t="n">
        <f aca="false">1/(1+10^((G56-F56+'⚙️ Parameters'!$C$7)/400))</f>
        <v>0.662287797430889</v>
      </c>
      <c r="I56" s="33" t="n">
        <f aca="false">0.27*(1+((200-MIN(ABS(F56-G56),200))/500)+(IF(AND(F56&gt;1650,G56&gt;1650),0.15,0)))</f>
        <v>0.28782</v>
      </c>
      <c r="J56" s="33" t="n">
        <f aca="false">MAX(0,1-H56-I56)</f>
        <v>0.0498922025691111</v>
      </c>
      <c r="K56" s="33" t="n">
        <f aca="false">H56+I56</f>
        <v>0.950107797430889</v>
      </c>
      <c r="L56" s="33" t="n">
        <f aca="false">I56+J56</f>
        <v>0.337712202569111</v>
      </c>
      <c r="M56" s="0" t="str">
        <f aca="false">IF('✍️ Score Entry 2025-26'!F57=""," TBD",TEXT('✍️ Score Entry 2025-26'!F57,"0")&amp;"-"&amp;TEXT('✍️ Score Entry 2025-26'!G57,"0"))</f>
        <v>1-2</v>
      </c>
      <c r="N56" s="0" t="str">
        <f aca="false">IF('✍️ Score Entry 2025-26'!F57="","TBD",IF('✍️ Score Entry 2025-26'!F57&gt;'✍️ Score Entry 2025-26'!G57,"Home",IF('✍️ Score Entry 2025-26'!F57&lt;'✍️ Score Entry 2025-26'!G57,"Away","Draw")))</f>
        <v>Away</v>
      </c>
      <c r="O56" s="0" t="str">
        <f aca="false">IF(N56="TBD","TBD",IF(AND(H56&gt;I56,H56&gt;J56,N56="Home"),"✓",IF(AND(J56&gt;H56,J56&gt;I56,N56="Away"),"✓",IF(AND(I56&gt;H56,I56&gt;J56,N56="Draw"),"✓","✗"))))</f>
        <v>✗</v>
      </c>
    </row>
    <row r="57" customFormat="false" ht="15" hidden="false" customHeight="false" outlineLevel="0" collapsed="false">
      <c r="A57" s="0" t="n">
        <f aca="false">'✍️ Score Entry 2025-26'!A58</f>
        <v>53</v>
      </c>
      <c r="B57" s="41" t="n">
        <f aca="false">'✍️ Score Entry 2025-26'!B58</f>
        <v>45892.7951388889</v>
      </c>
      <c r="C57" s="0" t="str">
        <f aca="false">'✍️ Score Entry 2025-26'!C58</f>
        <v>French Ligue 1</v>
      </c>
      <c r="D57" s="0" t="str">
        <f aca="false">'✍️ Score Entry 2025-26'!D58</f>
        <v>Lyon</v>
      </c>
      <c r="E57" s="0" t="str">
        <f aca="false">'✍️ Score Entry 2025-26'!E58</f>
        <v>Metz</v>
      </c>
      <c r="F57" s="0" t="n">
        <f aca="false">IFERROR(VLOOKUP(D57,'⭐ Current Elo 2025-26'!$A:$B,2,FALSE()),1500)</f>
        <v>1529.2</v>
      </c>
      <c r="G57" s="0" t="n">
        <f aca="false">IFERROR(VLOOKUP(E57,'⭐ Current Elo 2025-26'!$A:$B,2,FALSE()),1500)</f>
        <v>1581.9</v>
      </c>
      <c r="H57" s="33" t="n">
        <f aca="false">1/(1+10^((G57-F57+'⚙️ Parameters'!$C$7)/400))</f>
        <v>0.356362152643117</v>
      </c>
      <c r="I57" s="33" t="n">
        <f aca="false">0.27*(1+((200-MIN(ABS(F57-G57),200))/500)+(IF(AND(F57&gt;1650,G57&gt;1650),0.15,0)))</f>
        <v>0.349542</v>
      </c>
      <c r="J57" s="33" t="n">
        <f aca="false">MAX(0,1-H57-I57)</f>
        <v>0.294095847356883</v>
      </c>
      <c r="K57" s="33" t="n">
        <f aca="false">H57+I57</f>
        <v>0.705904152643117</v>
      </c>
      <c r="L57" s="33" t="n">
        <f aca="false">I57+J57</f>
        <v>0.643637847356883</v>
      </c>
      <c r="M57" s="0" t="str">
        <f aca="false">IF('✍️ Score Entry 2025-26'!F58=""," TBD",TEXT('✍️ Score Entry 2025-26'!F58,"0")&amp;"-"&amp;TEXT('✍️ Score Entry 2025-26'!G58,"0"))</f>
        <v>3-0</v>
      </c>
      <c r="N57" s="0" t="str">
        <f aca="false">IF('✍️ Score Entry 2025-26'!F58="","TBD",IF('✍️ Score Entry 2025-26'!F58&gt;'✍️ Score Entry 2025-26'!G58,"Home",IF('✍️ Score Entry 2025-26'!F58&lt;'✍️ Score Entry 2025-26'!G58,"Away","Draw")))</f>
        <v>Home</v>
      </c>
      <c r="O57" s="0" t="str">
        <f aca="false">IF(N57="TBD","TBD",IF(AND(H57&gt;I57,H57&gt;J57,N57="Home"),"✓",IF(AND(J57&gt;H57,J57&gt;I57,N57="Away"),"✓",IF(AND(I57&gt;H57,I57&gt;J57,N57="Draw"),"✓","✗"))))</f>
        <v>✓</v>
      </c>
    </row>
    <row r="58" customFormat="false" ht="15" hidden="false" customHeight="false" outlineLevel="0" collapsed="false">
      <c r="A58" s="0" t="n">
        <f aca="false">'✍️ Score Entry 2025-26'!A59</f>
        <v>54</v>
      </c>
      <c r="B58" s="41" t="n">
        <f aca="false">'✍️ Score Entry 2025-26'!B59</f>
        <v>45892.8125</v>
      </c>
      <c r="C58" s="0" t="str">
        <f aca="false">'✍️ Score Entry 2025-26'!C59</f>
        <v>Spanish LALIGA</v>
      </c>
      <c r="D58" s="0" t="str">
        <f aca="false">'✍️ Score Entry 2025-26'!D59</f>
        <v>Levante</v>
      </c>
      <c r="E58" s="0" t="str">
        <f aca="false">'✍️ Score Entry 2025-26'!E59</f>
        <v>Barcelona</v>
      </c>
      <c r="F58" s="0" t="n">
        <f aca="false">IFERROR(VLOOKUP(D58,'⭐ Current Elo 2025-26'!$A:$B,2,FALSE()),1500)</f>
        <v>1462.3</v>
      </c>
      <c r="G58" s="0" t="n">
        <f aca="false">IFERROR(VLOOKUP(E58,'⭐ Current Elo 2025-26'!$A:$B,2,FALSE()),1500)</f>
        <v>1670.1</v>
      </c>
      <c r="H58" s="33" t="n">
        <f aca="false">1/(1+10^((G58-F58+'⚙️ Parameters'!$C$7)/400))</f>
        <v>0.184821578464802</v>
      </c>
      <c r="I58" s="33" t="n">
        <f aca="false">0.27*(1+((200-MIN(ABS(F58-G58),200))/500)+(IF(AND(F58&gt;1650,G58&gt;1650),0.15,0)))</f>
        <v>0.27</v>
      </c>
      <c r="J58" s="33" t="n">
        <f aca="false">MAX(0,1-H58-I58)</f>
        <v>0.545178421535198</v>
      </c>
      <c r="K58" s="33" t="n">
        <f aca="false">H58+I58</f>
        <v>0.454821578464802</v>
      </c>
      <c r="L58" s="33" t="n">
        <f aca="false">I58+J58</f>
        <v>0.815178421535198</v>
      </c>
      <c r="M58" s="0" t="str">
        <f aca="false">IF('✍️ Score Entry 2025-26'!F59=""," TBD",TEXT('✍️ Score Entry 2025-26'!F59,"0")&amp;"-"&amp;TEXT('✍️ Score Entry 2025-26'!G59,"0"))</f>
        <v>2-3</v>
      </c>
      <c r="N58" s="0" t="str">
        <f aca="false">IF('✍️ Score Entry 2025-26'!F59="","TBD",IF('✍️ Score Entry 2025-26'!F59&gt;'✍️ Score Entry 2025-26'!G59,"Home",IF('✍️ Score Entry 2025-26'!F59&lt;'✍️ Score Entry 2025-26'!G59,"Away","Draw")))</f>
        <v>Away</v>
      </c>
      <c r="O58" s="0" t="str">
        <f aca="false">IF(N58="TBD","TBD",IF(AND(H58&gt;I58,H58&gt;J58,N58="Home"),"✓",IF(AND(J58&gt;H58,J58&gt;I58,N58="Away"),"✓",IF(AND(I58&gt;H58,I58&gt;J58,N58="Draw"),"✓","✗"))))</f>
        <v>✓</v>
      </c>
    </row>
    <row r="59" customFormat="false" ht="15" hidden="false" customHeight="false" outlineLevel="0" collapsed="false">
      <c r="A59" s="0" t="n">
        <f aca="false">'✍️ Score Entry 2025-26'!A60</f>
        <v>55</v>
      </c>
      <c r="B59" s="41" t="n">
        <f aca="false">'✍️ Score Entry 2025-26'!B60</f>
        <v>45893.5416666667</v>
      </c>
      <c r="C59" s="0" t="str">
        <f aca="false">'✍️ Score Entry 2025-26'!C60</f>
        <v>English Premier League</v>
      </c>
      <c r="D59" s="0" t="str">
        <f aca="false">'✍️ Score Entry 2025-26'!D60</f>
        <v>Everton</v>
      </c>
      <c r="E59" s="0" t="str">
        <f aca="false">'✍️ Score Entry 2025-26'!E60</f>
        <v>Brighton &amp; Hove Albion</v>
      </c>
      <c r="F59" s="0" t="n">
        <f aca="false">IFERROR(VLOOKUP(D59,'⭐ Current Elo 2025-26'!$A:$B,2,FALSE()),1500)</f>
        <v>1613.1</v>
      </c>
      <c r="G59" s="0" t="n">
        <f aca="false">IFERROR(VLOOKUP(E59,'⭐ Current Elo 2025-26'!$A:$B,2,FALSE()),1500)</f>
        <v>1526.5</v>
      </c>
      <c r="H59" s="33" t="n">
        <f aca="false">1/(1+10^((G59-F59+'⚙️ Parameters'!$C$7)/400))</f>
        <v>0.552477659030857</v>
      </c>
      <c r="I59" s="33" t="n">
        <f aca="false">0.27*(1+((200-MIN(ABS(F59-G59),200))/500)+(IF(AND(F59&gt;1650,G59&gt;1650),0.15,0)))</f>
        <v>0.331236</v>
      </c>
      <c r="J59" s="33" t="n">
        <f aca="false">MAX(0,1-H59-I59)</f>
        <v>0.116286340969143</v>
      </c>
      <c r="K59" s="33" t="n">
        <f aca="false">H59+I59</f>
        <v>0.883713659030857</v>
      </c>
      <c r="L59" s="33" t="n">
        <f aca="false">I59+J59</f>
        <v>0.447522340969143</v>
      </c>
      <c r="M59" s="0" t="str">
        <f aca="false">IF('✍️ Score Entry 2025-26'!F60=""," TBD",TEXT('✍️ Score Entry 2025-26'!F60,"0")&amp;"-"&amp;TEXT('✍️ Score Entry 2025-26'!G60,"0"))</f>
        <v>2-0</v>
      </c>
      <c r="N59" s="0" t="str">
        <f aca="false">IF('✍️ Score Entry 2025-26'!F60="","TBD",IF('✍️ Score Entry 2025-26'!F60&gt;'✍️ Score Entry 2025-26'!G60,"Home",IF('✍️ Score Entry 2025-26'!F60&lt;'✍️ Score Entry 2025-26'!G60,"Away","Draw")))</f>
        <v>Home</v>
      </c>
      <c r="O59" s="0" t="str">
        <f aca="false">IF(N59="TBD","TBD",IF(AND(H59&gt;I59,H59&gt;J59,N59="Home"),"✓",IF(AND(J59&gt;H59,J59&gt;I59,N59="Away"),"✓",IF(AND(I59&gt;H59,I59&gt;J59,N59="Draw"),"✓","✗"))))</f>
        <v>✓</v>
      </c>
    </row>
    <row r="60" customFormat="false" ht="15" hidden="false" customHeight="false" outlineLevel="0" collapsed="false">
      <c r="A60" s="0" t="n">
        <f aca="false">'✍️ Score Entry 2025-26'!A61</f>
        <v>56</v>
      </c>
      <c r="B60" s="41" t="n">
        <f aca="false">'✍️ Score Entry 2025-26'!B61</f>
        <v>45893.5416666667</v>
      </c>
      <c r="C60" s="0" t="str">
        <f aca="false">'✍️ Score Entry 2025-26'!C61</f>
        <v>English Premier League</v>
      </c>
      <c r="D60" s="0" t="str">
        <f aca="false">'✍️ Score Entry 2025-26'!D61</f>
        <v>Crystal Palace</v>
      </c>
      <c r="E60" s="0" t="str">
        <f aca="false">'✍️ Score Entry 2025-26'!E61</f>
        <v>Nottingham Forest</v>
      </c>
      <c r="F60" s="0" t="n">
        <f aca="false">IFERROR(VLOOKUP(D60,'⭐ Current Elo 2025-26'!$A:$B,2,FALSE()),1500)</f>
        <v>1530.6</v>
      </c>
      <c r="G60" s="0" t="n">
        <f aca="false">IFERROR(VLOOKUP(E60,'⭐ Current Elo 2025-26'!$A:$B,2,FALSE()),1500)</f>
        <v>1630.6</v>
      </c>
      <c r="H60" s="33" t="n">
        <f aca="false">1/(1+10^((G60-F60+'⚙️ Parameters'!$C$7)/400))</f>
        <v>0.296614996528171</v>
      </c>
      <c r="I60" s="33" t="n">
        <f aca="false">0.27*(1+((200-MIN(ABS(F60-G60),200))/500)+(IF(AND(F60&gt;1650,G60&gt;1650),0.15,0)))</f>
        <v>0.324</v>
      </c>
      <c r="J60" s="33" t="n">
        <f aca="false">MAX(0,1-H60-I60)</f>
        <v>0.379385003471829</v>
      </c>
      <c r="K60" s="33" t="n">
        <f aca="false">H60+I60</f>
        <v>0.620614996528171</v>
      </c>
      <c r="L60" s="33" t="n">
        <f aca="false">I60+J60</f>
        <v>0.703385003471829</v>
      </c>
      <c r="M60" s="0" t="str">
        <f aca="false">IF('✍️ Score Entry 2025-26'!F61=""," TBD",TEXT('✍️ Score Entry 2025-26'!F61,"0")&amp;"-"&amp;TEXT('✍️ Score Entry 2025-26'!G61,"0"))</f>
        <v>1-1</v>
      </c>
      <c r="N60" s="0" t="str">
        <f aca="false">IF('✍️ Score Entry 2025-26'!F61="","TBD",IF('✍️ Score Entry 2025-26'!F61&gt;'✍️ Score Entry 2025-26'!G61,"Home",IF('✍️ Score Entry 2025-26'!F61&lt;'✍️ Score Entry 2025-26'!G61,"Away","Draw")))</f>
        <v>Draw</v>
      </c>
      <c r="O60" s="0" t="str">
        <f aca="false">IF(N60="TBD","TBD",IF(AND(H60&gt;I60,H60&gt;J60,N60="Home"),"✓",IF(AND(J60&gt;H60,J60&gt;I60,N60="Away"),"✓",IF(AND(I60&gt;H60,I60&gt;J60,N60="Draw"),"✓","✗"))))</f>
        <v>✗</v>
      </c>
    </row>
    <row r="61" customFormat="false" ht="15" hidden="false" customHeight="false" outlineLevel="0" collapsed="false">
      <c r="A61" s="0" t="n">
        <f aca="false">'✍️ Score Entry 2025-26'!A62</f>
        <v>57</v>
      </c>
      <c r="B61" s="41" t="n">
        <f aca="false">'✍️ Score Entry 2025-26'!B62</f>
        <v>45893.5416666667</v>
      </c>
      <c r="C61" s="0" t="str">
        <f aca="false">'✍️ Score Entry 2025-26'!C62</f>
        <v>French Ligue 1</v>
      </c>
      <c r="D61" s="0" t="str">
        <f aca="false">'✍️ Score Entry 2025-26'!D62</f>
        <v>Lorient</v>
      </c>
      <c r="E61" s="0" t="str">
        <f aca="false">'✍️ Score Entry 2025-26'!E62</f>
        <v>Stade Rennais</v>
      </c>
      <c r="F61" s="0" t="n">
        <f aca="false">IFERROR(VLOOKUP(D61,'⭐ Current Elo 2025-26'!$A:$B,2,FALSE()),1500)</f>
        <v>1624.7</v>
      </c>
      <c r="G61" s="0" t="n">
        <f aca="false">IFERROR(VLOOKUP(E61,'⭐ Current Elo 2025-26'!$A:$B,2,FALSE()),1500)</f>
        <v>1621.1</v>
      </c>
      <c r="H61" s="33" t="n">
        <f aca="false">1/(1+10^((G61-F61+'⚙️ Parameters'!$C$7)/400))</f>
        <v>0.433619210591141</v>
      </c>
      <c r="I61" s="33" t="n">
        <f aca="false">0.27*(1+((200-MIN(ABS(F61-G61),200))/500)+(IF(AND(F61&gt;1650,G61&gt;1650),0.15,0)))</f>
        <v>0.376056</v>
      </c>
      <c r="J61" s="33" t="n">
        <f aca="false">MAX(0,1-H61-I61)</f>
        <v>0.190324789408859</v>
      </c>
      <c r="K61" s="33" t="n">
        <f aca="false">H61+I61</f>
        <v>0.809675210591141</v>
      </c>
      <c r="L61" s="33" t="n">
        <f aca="false">I61+J61</f>
        <v>0.566380789408859</v>
      </c>
      <c r="M61" s="0" t="str">
        <f aca="false">IF('✍️ Score Entry 2025-26'!F62=""," TBD",TEXT('✍️ Score Entry 2025-26'!F62,"0")&amp;"-"&amp;TEXT('✍️ Score Entry 2025-26'!G62,"0"))</f>
        <v>4-0</v>
      </c>
      <c r="N61" s="0" t="str">
        <f aca="false">IF('✍️ Score Entry 2025-26'!F62="","TBD",IF('✍️ Score Entry 2025-26'!F62&gt;'✍️ Score Entry 2025-26'!G62,"Home",IF('✍️ Score Entry 2025-26'!F62&lt;'✍️ Score Entry 2025-26'!G62,"Away","Draw")))</f>
        <v>Home</v>
      </c>
      <c r="O61" s="0" t="str">
        <f aca="false">IF(N61="TBD","TBD",IF(AND(H61&gt;I61,H61&gt;J61,N61="Home"),"✓",IF(AND(J61&gt;H61,J61&gt;I61,N61="Away"),"✓",IF(AND(I61&gt;H61,I61&gt;J61,N61="Draw"),"✓","✗"))))</f>
        <v>✓</v>
      </c>
    </row>
    <row r="62" customFormat="false" ht="15" hidden="false" customHeight="false" outlineLevel="0" collapsed="false">
      <c r="A62" s="0" t="n">
        <f aca="false">'✍️ Score Entry 2025-26'!A63</f>
        <v>58</v>
      </c>
      <c r="B62" s="41" t="n">
        <f aca="false">'✍️ Score Entry 2025-26'!B63</f>
        <v>45893.5625</v>
      </c>
      <c r="C62" s="0" t="str">
        <f aca="false">'✍️ Score Entry 2025-26'!C63</f>
        <v>German Bundesliga</v>
      </c>
      <c r="D62" s="0" t="str">
        <f aca="false">'✍️ Score Entry 2025-26'!D63</f>
        <v>Mainz</v>
      </c>
      <c r="E62" s="0" t="str">
        <f aca="false">'✍️ Score Entry 2025-26'!E63</f>
        <v>FC Cologne</v>
      </c>
      <c r="F62" s="0" t="n">
        <f aca="false">IFERROR(VLOOKUP(D62,'⭐ Current Elo 2025-26'!$A:$B,2,FALSE()),1500)</f>
        <v>1672.1</v>
      </c>
      <c r="G62" s="0" t="n">
        <f aca="false">IFERROR(VLOOKUP(E62,'⭐ Current Elo 2025-26'!$A:$B,2,FALSE()),1500)</f>
        <v>1612.2</v>
      </c>
      <c r="H62" s="33" t="n">
        <f aca="false">1/(1+10^((G62-F62+'⚙️ Parameters'!$C$7)/400))</f>
        <v>0.514243390564406</v>
      </c>
      <c r="I62" s="33" t="n">
        <f aca="false">0.27*(1+((200-MIN(ABS(F62-G62),200))/500)+(IF(AND(F62&gt;1650,G62&gt;1650),0.15,0)))</f>
        <v>0.345654</v>
      </c>
      <c r="J62" s="33" t="n">
        <f aca="false">MAX(0,1-H62-I62)</f>
        <v>0.140102609435594</v>
      </c>
      <c r="K62" s="33" t="n">
        <f aca="false">H62+I62</f>
        <v>0.859897390564406</v>
      </c>
      <c r="L62" s="33" t="n">
        <f aca="false">I62+J62</f>
        <v>0.485756609435594</v>
      </c>
      <c r="M62" s="0" t="str">
        <f aca="false">IF('✍️ Score Entry 2025-26'!F63=""," TBD",TEXT('✍️ Score Entry 2025-26'!F63,"0")&amp;"-"&amp;TEXT('✍️ Score Entry 2025-26'!G63,"0"))</f>
        <v>0-1</v>
      </c>
      <c r="N62" s="0" t="str">
        <f aca="false">IF('✍️ Score Entry 2025-26'!F63="","TBD",IF('✍️ Score Entry 2025-26'!F63&gt;'✍️ Score Entry 2025-26'!G63,"Home",IF('✍️ Score Entry 2025-26'!F63&lt;'✍️ Score Entry 2025-26'!G63,"Away","Draw")))</f>
        <v>Away</v>
      </c>
      <c r="O62" s="0" t="str">
        <f aca="false">IF(N62="TBD","TBD",IF(AND(H62&gt;I62,H62&gt;J62,N62="Home"),"✓",IF(AND(J62&gt;H62,J62&gt;I62,N62="Away"),"✓",IF(AND(I62&gt;H62,I62&gt;J62,N62="Draw"),"✓","✗"))))</f>
        <v>✗</v>
      </c>
    </row>
    <row r="63" customFormat="false" ht="15" hidden="false" customHeight="false" outlineLevel="0" collapsed="false">
      <c r="A63" s="0" t="n">
        <f aca="false">'✍️ Score Entry 2025-26'!A64</f>
        <v>59</v>
      </c>
      <c r="B63" s="41" t="n">
        <f aca="false">'✍️ Score Entry 2025-26'!B64</f>
        <v>45893.625</v>
      </c>
      <c r="C63" s="0" t="str">
        <f aca="false">'✍️ Score Entry 2025-26'!C64</f>
        <v>Spanish LALIGA</v>
      </c>
      <c r="D63" s="0" t="str">
        <f aca="false">'✍️ Score Entry 2025-26'!D64</f>
        <v>Osasuna</v>
      </c>
      <c r="E63" s="0" t="str">
        <f aca="false">'✍️ Score Entry 2025-26'!E64</f>
        <v>Valencia</v>
      </c>
      <c r="F63" s="0" t="n">
        <f aca="false">IFERROR(VLOOKUP(D63,'⭐ Current Elo 2025-26'!$A:$B,2,FALSE()),1500)</f>
        <v>1713.5</v>
      </c>
      <c r="G63" s="0" t="n">
        <f aca="false">IFERROR(VLOOKUP(E63,'⭐ Current Elo 2025-26'!$A:$B,2,FALSE()),1500)</f>
        <v>1618.4</v>
      </c>
      <c r="H63" s="33" t="n">
        <f aca="false">1/(1+10^((G63-F63+'⚙️ Parameters'!$C$7)/400))</f>
        <v>0.564542009109776</v>
      </c>
      <c r="I63" s="33" t="n">
        <f aca="false">0.27*(1+((200-MIN(ABS(F63-G63),200))/500)+(IF(AND(F63&gt;1650,G63&gt;1650),0.15,0)))</f>
        <v>0.326646</v>
      </c>
      <c r="J63" s="33" t="n">
        <f aca="false">MAX(0,1-H63-I63)</f>
        <v>0.108811990890224</v>
      </c>
      <c r="K63" s="33" t="n">
        <f aca="false">H63+I63</f>
        <v>0.891188009109776</v>
      </c>
      <c r="L63" s="33" t="n">
        <f aca="false">I63+J63</f>
        <v>0.435457990890224</v>
      </c>
      <c r="M63" s="0" t="str">
        <f aca="false">IF('✍️ Score Entry 2025-26'!F64=""," TBD",TEXT('✍️ Score Entry 2025-26'!F64,"0")&amp;"-"&amp;TEXT('✍️ Score Entry 2025-26'!G64,"0"))</f>
        <v>1-0</v>
      </c>
      <c r="N63" s="0" t="str">
        <f aca="false">IF('✍️ Score Entry 2025-26'!F64="","TBD",IF('✍️ Score Entry 2025-26'!F64&gt;'✍️ Score Entry 2025-26'!G64,"Home",IF('✍️ Score Entry 2025-26'!F64&lt;'✍️ Score Entry 2025-26'!G64,"Away","Draw")))</f>
        <v>Home</v>
      </c>
      <c r="O63" s="0" t="str">
        <f aca="false">IF(N63="TBD","TBD",IF(AND(H63&gt;I63,H63&gt;J63,N63="Home"),"✓",IF(AND(J63&gt;H63,J63&gt;I63,N63="Away"),"✓",IF(AND(I63&gt;H63,I63&gt;J63,N63="Draw"),"✓","✗"))))</f>
        <v>✓</v>
      </c>
    </row>
    <row r="64" customFormat="false" ht="15" hidden="false" customHeight="false" outlineLevel="0" collapsed="false">
      <c r="A64" s="0" t="n">
        <f aca="false">'✍️ Score Entry 2025-26'!A65</f>
        <v>60</v>
      </c>
      <c r="B64" s="41" t="n">
        <f aca="false">'✍️ Score Entry 2025-26'!B65</f>
        <v>45893.6354166667</v>
      </c>
      <c r="C64" s="0" t="str">
        <f aca="false">'✍️ Score Entry 2025-26'!C65</f>
        <v>French Ligue 1</v>
      </c>
      <c r="D64" s="0" t="str">
        <f aca="false">'✍️ Score Entry 2025-26'!D65</f>
        <v>Le Havre AC</v>
      </c>
      <c r="E64" s="0" t="str">
        <f aca="false">'✍️ Score Entry 2025-26'!E65</f>
        <v>Lens</v>
      </c>
      <c r="F64" s="0" t="n">
        <f aca="false">IFERROR(VLOOKUP(D64,'⭐ Current Elo 2025-26'!$A:$B,2,FALSE()),1500)</f>
        <v>1496.2</v>
      </c>
      <c r="G64" s="0" t="n">
        <f aca="false">IFERROR(VLOOKUP(E64,'⭐ Current Elo 2025-26'!$A:$B,2,FALSE()),1500)</f>
        <v>1580.6</v>
      </c>
      <c r="H64" s="33" t="n">
        <f aca="false">1/(1+10^((G64-F64+'⚙️ Parameters'!$C$7)/400))</f>
        <v>0.315686051130372</v>
      </c>
      <c r="I64" s="33" t="n">
        <f aca="false">0.27*(1+((200-MIN(ABS(F64-G64),200))/500)+(IF(AND(F64&gt;1650,G64&gt;1650),0.15,0)))</f>
        <v>0.332424</v>
      </c>
      <c r="J64" s="33" t="n">
        <f aca="false">MAX(0,1-H64-I64)</f>
        <v>0.351889948869628</v>
      </c>
      <c r="K64" s="33" t="n">
        <f aca="false">H64+I64</f>
        <v>0.648110051130373</v>
      </c>
      <c r="L64" s="33" t="n">
        <f aca="false">I64+J64</f>
        <v>0.684313948869628</v>
      </c>
      <c r="M64" s="0" t="str">
        <f aca="false">IF('✍️ Score Entry 2025-26'!F65=""," TBD",TEXT('✍️ Score Entry 2025-26'!F65,"0")&amp;"-"&amp;TEXT('✍️ Score Entry 2025-26'!G65,"0"))</f>
        <v>1-2</v>
      </c>
      <c r="N64" s="0" t="str">
        <f aca="false">IF('✍️ Score Entry 2025-26'!F65="","TBD",IF('✍️ Score Entry 2025-26'!F65&gt;'✍️ Score Entry 2025-26'!G65,"Home",IF('✍️ Score Entry 2025-26'!F65&lt;'✍️ Score Entry 2025-26'!G65,"Away","Draw")))</f>
        <v>Away</v>
      </c>
      <c r="O64" s="0" t="str">
        <f aca="false">IF(N64="TBD","TBD",IF(AND(H64&gt;I64,H64&gt;J64,N64="Home"),"✓",IF(AND(J64&gt;H64,J64&gt;I64,N64="Away"),"✓",IF(AND(I64&gt;H64,I64&gt;J64,N64="Draw"),"✓","✗"))))</f>
        <v>✓</v>
      </c>
    </row>
    <row r="65" customFormat="false" ht="15" hidden="false" customHeight="false" outlineLevel="0" collapsed="false">
      <c r="A65" s="0" t="n">
        <f aca="false">'✍️ Score Entry 2025-26'!A66</f>
        <v>61</v>
      </c>
      <c r="B65" s="41" t="n">
        <f aca="false">'✍️ Score Entry 2025-26'!B66</f>
        <v>45893.6354166667</v>
      </c>
      <c r="C65" s="0" t="str">
        <f aca="false">'✍️ Score Entry 2025-26'!C66</f>
        <v>French Ligue 1</v>
      </c>
      <c r="D65" s="0" t="str">
        <f aca="false">'✍️ Score Entry 2025-26'!D66</f>
        <v>Strasbourg</v>
      </c>
      <c r="E65" s="0" t="str">
        <f aca="false">'✍️ Score Entry 2025-26'!E66</f>
        <v>Nantes</v>
      </c>
      <c r="F65" s="0" t="n">
        <f aca="false">IFERROR(VLOOKUP(D65,'⭐ Current Elo 2025-26'!$A:$B,2,FALSE()),1500)</f>
        <v>1815.9</v>
      </c>
      <c r="G65" s="0" t="n">
        <f aca="false">IFERROR(VLOOKUP(E65,'⭐ Current Elo 2025-26'!$A:$B,2,FALSE()),1500)</f>
        <v>1720.8</v>
      </c>
      <c r="H65" s="33" t="n">
        <f aca="false">1/(1+10^((G65-F65+'⚙️ Parameters'!$C$7)/400))</f>
        <v>0.564542009109776</v>
      </c>
      <c r="I65" s="33" t="n">
        <f aca="false">0.27*(1+((200-MIN(ABS(F65-G65),200))/500)+(IF(AND(F65&gt;1650,G65&gt;1650),0.15,0)))</f>
        <v>0.367146</v>
      </c>
      <c r="J65" s="33" t="n">
        <f aca="false">MAX(0,1-H65-I65)</f>
        <v>0.0683119908902241</v>
      </c>
      <c r="K65" s="33" t="n">
        <f aca="false">H65+I65</f>
        <v>0.931688009109776</v>
      </c>
      <c r="L65" s="33" t="n">
        <f aca="false">I65+J65</f>
        <v>0.435457990890224</v>
      </c>
      <c r="M65" s="0" t="str">
        <f aca="false">IF('✍️ Score Entry 2025-26'!F66=""," TBD",TEXT('✍️ Score Entry 2025-26'!F66,"0")&amp;"-"&amp;TEXT('✍️ Score Entry 2025-26'!G66,"0"))</f>
        <v>1-0</v>
      </c>
      <c r="N65" s="0" t="str">
        <f aca="false">IF('✍️ Score Entry 2025-26'!F66="","TBD",IF('✍️ Score Entry 2025-26'!F66&gt;'✍️ Score Entry 2025-26'!G66,"Home",IF('✍️ Score Entry 2025-26'!F66&lt;'✍️ Score Entry 2025-26'!G66,"Away","Draw")))</f>
        <v>Home</v>
      </c>
      <c r="O65" s="0" t="str">
        <f aca="false">IF(N65="TBD","TBD",IF(AND(H65&gt;I65,H65&gt;J65,N65="Home"),"✓",IF(AND(J65&gt;H65,J65&gt;I65,N65="Away"),"✓",IF(AND(I65&gt;H65,I65&gt;J65,N65="Draw"),"✓","✗"))))</f>
        <v>✓</v>
      </c>
    </row>
    <row r="66" customFormat="false" ht="15" hidden="false" customHeight="false" outlineLevel="0" collapsed="false">
      <c r="A66" s="0" t="n">
        <f aca="false">'✍️ Score Entry 2025-26'!A67</f>
        <v>62</v>
      </c>
      <c r="B66" s="41" t="n">
        <f aca="false">'✍️ Score Entry 2025-26'!B67</f>
        <v>45893.6354166667</v>
      </c>
      <c r="C66" s="0" t="str">
        <f aca="false">'✍️ Score Entry 2025-26'!C67</f>
        <v>French Ligue 1</v>
      </c>
      <c r="D66" s="0" t="str">
        <f aca="false">'✍️ Score Entry 2025-26'!D67</f>
        <v>Toulouse</v>
      </c>
      <c r="E66" s="0" t="str">
        <f aca="false">'✍️ Score Entry 2025-26'!E67</f>
        <v>Brest</v>
      </c>
      <c r="F66" s="0" t="n">
        <f aca="false">IFERROR(VLOOKUP(D66,'⭐ Current Elo 2025-26'!$A:$B,2,FALSE()),1500)</f>
        <v>1668.4</v>
      </c>
      <c r="G66" s="0" t="n">
        <f aca="false">IFERROR(VLOOKUP(E66,'⭐ Current Elo 2025-26'!$A:$B,2,FALSE()),1500)</f>
        <v>1734.4</v>
      </c>
      <c r="H66" s="33" t="n">
        <f aca="false">1/(1+10^((G66-F66+'⚙️ Parameters'!$C$7)/400))</f>
        <v>0.339000908753642</v>
      </c>
      <c r="I66" s="33" t="n">
        <f aca="false">0.27*(1+((200-MIN(ABS(F66-G66),200))/500)+(IF(AND(F66&gt;1650,G66&gt;1650),0.15,0)))</f>
        <v>0.38286</v>
      </c>
      <c r="J66" s="33" t="n">
        <f aca="false">MAX(0,1-H66-I66)</f>
        <v>0.278139091246358</v>
      </c>
      <c r="K66" s="33" t="n">
        <f aca="false">H66+I66</f>
        <v>0.721860908753642</v>
      </c>
      <c r="L66" s="33" t="n">
        <f aca="false">I66+J66</f>
        <v>0.660999091246358</v>
      </c>
      <c r="M66" s="0" t="str">
        <f aca="false">IF('✍️ Score Entry 2025-26'!F67=""," TBD",TEXT('✍️ Score Entry 2025-26'!F67,"0")&amp;"-"&amp;TEXT('✍️ Score Entry 2025-26'!G67,"0"))</f>
        <v>2-0</v>
      </c>
      <c r="N66" s="0" t="str">
        <f aca="false">IF('✍️ Score Entry 2025-26'!F67="","TBD",IF('✍️ Score Entry 2025-26'!F67&gt;'✍️ Score Entry 2025-26'!G67,"Home",IF('✍️ Score Entry 2025-26'!F67&lt;'✍️ Score Entry 2025-26'!G67,"Away","Draw")))</f>
        <v>Home</v>
      </c>
      <c r="O66" s="0" t="str">
        <f aca="false">IF(N66="TBD","TBD",IF(AND(H66&gt;I66,H66&gt;J66,N66="Home"),"✓",IF(AND(J66&gt;H66,J66&gt;I66,N66="Away"),"✓",IF(AND(I66&gt;H66,I66&gt;J66,N66="Draw"),"✓","✗"))))</f>
        <v>✗</v>
      </c>
    </row>
    <row r="67" customFormat="false" ht="15" hidden="false" customHeight="false" outlineLevel="0" collapsed="false">
      <c r="A67" s="0" t="n">
        <f aca="false">'✍️ Score Entry 2025-26'!A68</f>
        <v>63</v>
      </c>
      <c r="B67" s="41" t="n">
        <f aca="false">'✍️ Score Entry 2025-26'!B68</f>
        <v>45893.6458333333</v>
      </c>
      <c r="C67" s="0" t="str">
        <f aca="false">'✍️ Score Entry 2025-26'!C68</f>
        <v>English Premier League</v>
      </c>
      <c r="D67" s="0" t="str">
        <f aca="false">'✍️ Score Entry 2025-26'!D68</f>
        <v>Fulham</v>
      </c>
      <c r="E67" s="0" t="str">
        <f aca="false">'✍️ Score Entry 2025-26'!E68</f>
        <v>Manchester United</v>
      </c>
      <c r="F67" s="0" t="n">
        <f aca="false">IFERROR(VLOOKUP(D67,'⭐ Current Elo 2025-26'!$A:$B,2,FALSE()),1500)</f>
        <v>1393.4</v>
      </c>
      <c r="G67" s="0" t="n">
        <f aca="false">IFERROR(VLOOKUP(E67,'⭐ Current Elo 2025-26'!$A:$B,2,FALSE()),1500)</f>
        <v>1451.7</v>
      </c>
      <c r="H67" s="33" t="n">
        <f aca="false">1/(1+10^((G67-F67+'⚙️ Parameters'!$C$7)/400))</f>
        <v>0.349002909533743</v>
      </c>
      <c r="I67" s="33" t="n">
        <f aca="false">0.27*(1+((200-MIN(ABS(F67-G67),200))/500)+(IF(AND(F67&gt;1650,G67&gt;1650),0.15,0)))</f>
        <v>0.346518</v>
      </c>
      <c r="J67" s="33" t="n">
        <f aca="false">MAX(0,1-H67-I67)</f>
        <v>0.304479090466257</v>
      </c>
      <c r="K67" s="33" t="n">
        <f aca="false">H67+I67</f>
        <v>0.695520909533743</v>
      </c>
      <c r="L67" s="33" t="n">
        <f aca="false">I67+J67</f>
        <v>0.650997090466257</v>
      </c>
      <c r="M67" s="0" t="str">
        <f aca="false">IF('✍️ Score Entry 2025-26'!F68=""," TBD",TEXT('✍️ Score Entry 2025-26'!F68,"0")&amp;"-"&amp;TEXT('✍️ Score Entry 2025-26'!G68,"0"))</f>
        <v>1-1</v>
      </c>
      <c r="N67" s="0" t="str">
        <f aca="false">IF('✍️ Score Entry 2025-26'!F68="","TBD",IF('✍️ Score Entry 2025-26'!F68&gt;'✍️ Score Entry 2025-26'!G68,"Home",IF('✍️ Score Entry 2025-26'!F68&lt;'✍️ Score Entry 2025-26'!G68,"Away","Draw")))</f>
        <v>Draw</v>
      </c>
      <c r="O67" s="0" t="str">
        <f aca="false">IF(N67="TBD","TBD",IF(AND(H67&gt;I67,H67&gt;J67,N67="Home"),"✓",IF(AND(J67&gt;H67,J67&gt;I67,N67="Away"),"✓",IF(AND(I67&gt;H67,I67&gt;J67,N67="Draw"),"✓","✗"))))</f>
        <v>✗</v>
      </c>
    </row>
    <row r="68" customFormat="false" ht="15" hidden="false" customHeight="false" outlineLevel="0" collapsed="false">
      <c r="A68" s="0" t="n">
        <f aca="false">'✍️ Score Entry 2025-26'!A69</f>
        <v>64</v>
      </c>
      <c r="B68" s="41" t="n">
        <f aca="false">'✍️ Score Entry 2025-26'!B69</f>
        <v>45893.6458333333</v>
      </c>
      <c r="C68" s="0" t="str">
        <f aca="false">'✍️ Score Entry 2025-26'!C69</f>
        <v>German Bundesliga</v>
      </c>
      <c r="D68" s="0" t="str">
        <f aca="false">'✍️ Score Entry 2025-26'!D69</f>
        <v>Borussia MÃ¶nchengladbach</v>
      </c>
      <c r="E68" s="0" t="str">
        <f aca="false">'✍️ Score Entry 2025-26'!E69</f>
        <v>Hamburg SV</v>
      </c>
      <c r="F68" s="0" t="n">
        <f aca="false">IFERROR(VLOOKUP(D68,'⭐ Current Elo 2025-26'!$A:$B,2,FALSE()),1500)</f>
        <v>1433.1</v>
      </c>
      <c r="G68" s="0" t="n">
        <f aca="false">IFERROR(VLOOKUP(E68,'⭐ Current Elo 2025-26'!$A:$B,2,FALSE()),1500)</f>
        <v>1759.3</v>
      </c>
      <c r="H68" s="33" t="n">
        <f aca="false">1/(1+10^((G68-F68+'⚙️ Parameters'!$C$7)/400))</f>
        <v>0.102884161865574</v>
      </c>
      <c r="I68" s="33" t="n">
        <f aca="false">0.27*(1+((200-MIN(ABS(F68-G68),200))/500)+(IF(AND(F68&gt;1650,G68&gt;1650),0.15,0)))</f>
        <v>0.27</v>
      </c>
      <c r="J68" s="33" t="n">
        <f aca="false">MAX(0,1-H68-I68)</f>
        <v>0.627115838134426</v>
      </c>
      <c r="K68" s="33" t="n">
        <f aca="false">H68+I68</f>
        <v>0.372884161865574</v>
      </c>
      <c r="L68" s="33" t="n">
        <f aca="false">I68+J68</f>
        <v>0.897115838134426</v>
      </c>
      <c r="M68" s="0" t="str">
        <f aca="false">IF('✍️ Score Entry 2025-26'!F69=""," TBD",TEXT('✍️ Score Entry 2025-26'!F69,"0")&amp;"-"&amp;TEXT('✍️ Score Entry 2025-26'!G69,"0"))</f>
        <v>0-0</v>
      </c>
      <c r="N68" s="0" t="str">
        <f aca="false">IF('✍️ Score Entry 2025-26'!F69="","TBD",IF('✍️ Score Entry 2025-26'!F69&gt;'✍️ Score Entry 2025-26'!G69,"Home",IF('✍️ Score Entry 2025-26'!F69&lt;'✍️ Score Entry 2025-26'!G69,"Away","Draw")))</f>
        <v>Draw</v>
      </c>
      <c r="O68" s="0" t="str">
        <f aca="false">IF(N68="TBD","TBD",IF(AND(H68&gt;I68,H68&gt;J68,N68="Home"),"✓",IF(AND(J68&gt;H68,J68&gt;I68,N68="Away"),"✓",IF(AND(I68&gt;H68,I68&gt;J68,N68="Draw"),"✓","✗"))))</f>
        <v>✗</v>
      </c>
    </row>
    <row r="69" customFormat="false" ht="15" hidden="false" customHeight="false" outlineLevel="0" collapsed="false">
      <c r="A69" s="0" t="n">
        <f aca="false">'✍️ Score Entry 2025-26'!A70</f>
        <v>65</v>
      </c>
      <c r="B69" s="41" t="n">
        <f aca="false">'✍️ Score Entry 2025-26'!B70</f>
        <v>45893.6875</v>
      </c>
      <c r="C69" s="0" t="str">
        <f aca="false">'✍️ Score Entry 2025-26'!C70</f>
        <v>Italian Serie A</v>
      </c>
      <c r="D69" s="0" t="str">
        <f aca="false">'✍️ Score Entry 2025-26'!D70</f>
        <v>Como</v>
      </c>
      <c r="E69" s="0" t="str">
        <f aca="false">'✍️ Score Entry 2025-26'!E70</f>
        <v>Lazio</v>
      </c>
      <c r="F69" s="0" t="n">
        <f aca="false">IFERROR(VLOOKUP(D69,'⭐ Current Elo 2025-26'!$A:$B,2,FALSE()),1500)</f>
        <v>1661.3</v>
      </c>
      <c r="G69" s="0" t="n">
        <f aca="false">IFERROR(VLOOKUP(E69,'⭐ Current Elo 2025-26'!$A:$B,2,FALSE()),1500)</f>
        <v>1499.9</v>
      </c>
      <c r="H69" s="33" t="n">
        <f aca="false">1/(1+10^((G69-F69+'⚙️ Parameters'!$C$7)/400))</f>
        <v>0.655040477731436</v>
      </c>
      <c r="I69" s="33" t="n">
        <f aca="false">0.27*(1+((200-MIN(ABS(F69-G69),200))/500)+(IF(AND(F69&gt;1650,G69&gt;1650),0.15,0)))</f>
        <v>0.290844</v>
      </c>
      <c r="J69" s="33" t="n">
        <f aca="false">MAX(0,1-H69-I69)</f>
        <v>0.0541155222685636</v>
      </c>
      <c r="K69" s="33" t="n">
        <f aca="false">H69+I69</f>
        <v>0.945884477731436</v>
      </c>
      <c r="L69" s="33" t="n">
        <f aca="false">I69+J69</f>
        <v>0.344959522268564</v>
      </c>
      <c r="M69" s="0" t="str">
        <f aca="false">IF('✍️ Score Entry 2025-26'!F70=""," TBD",TEXT('✍️ Score Entry 2025-26'!F70,"0")&amp;"-"&amp;TEXT('✍️ Score Entry 2025-26'!G70,"0"))</f>
        <v>2-0</v>
      </c>
      <c r="N69" s="0" t="str">
        <f aca="false">IF('✍️ Score Entry 2025-26'!F70="","TBD",IF('✍️ Score Entry 2025-26'!F70&gt;'✍️ Score Entry 2025-26'!G70,"Home",IF('✍️ Score Entry 2025-26'!F70&lt;'✍️ Score Entry 2025-26'!G70,"Away","Draw")))</f>
        <v>Home</v>
      </c>
      <c r="O69" s="0" t="str">
        <f aca="false">IF(N69="TBD","TBD",IF(AND(H69&gt;I69,H69&gt;J69,N69="Home"),"✓",IF(AND(J69&gt;H69,J69&gt;I69,N69="Away"),"✓",IF(AND(I69&gt;H69,I69&gt;J69,N69="Draw"),"✓","✗"))))</f>
        <v>✓</v>
      </c>
    </row>
    <row r="70" customFormat="false" ht="15" hidden="false" customHeight="false" outlineLevel="0" collapsed="false">
      <c r="A70" s="0" t="n">
        <f aca="false">'✍️ Score Entry 2025-26'!A71</f>
        <v>66</v>
      </c>
      <c r="B70" s="41" t="n">
        <f aca="false">'✍️ Score Entry 2025-26'!B71</f>
        <v>45893.6875</v>
      </c>
      <c r="C70" s="0" t="str">
        <f aca="false">'✍️ Score Entry 2025-26'!C71</f>
        <v>Italian Serie A</v>
      </c>
      <c r="D70" s="0" t="str">
        <f aca="false">'✍️ Score Entry 2025-26'!D71</f>
        <v>Cagliari</v>
      </c>
      <c r="E70" s="0" t="str">
        <f aca="false">'✍️ Score Entry 2025-26'!E71</f>
        <v>Fiorentina</v>
      </c>
      <c r="F70" s="0" t="n">
        <f aca="false">IFERROR(VLOOKUP(D70,'⭐ Current Elo 2025-26'!$A:$B,2,FALSE()),1500)</f>
        <v>1647.4</v>
      </c>
      <c r="G70" s="0" t="n">
        <f aca="false">IFERROR(VLOOKUP(E70,'⭐ Current Elo 2025-26'!$A:$B,2,FALSE()),1500)</f>
        <v>1398.1</v>
      </c>
      <c r="H70" s="33" t="n">
        <f aca="false">1/(1+10^((G70-F70+'⚙️ Parameters'!$C$7)/400))</f>
        <v>0.759010641825484</v>
      </c>
      <c r="I70" s="33" t="n">
        <f aca="false">0.27*(1+((200-MIN(ABS(F70-G70),200))/500)+(IF(AND(F70&gt;1650,G70&gt;1650),0.15,0)))</f>
        <v>0.27</v>
      </c>
      <c r="J70" s="33" t="n">
        <f aca="false">MAX(0,1-H70-I70)</f>
        <v>0</v>
      </c>
      <c r="K70" s="33" t="n">
        <f aca="false">H70+I70</f>
        <v>1.02901064182548</v>
      </c>
      <c r="L70" s="33" t="n">
        <f aca="false">I70+J70</f>
        <v>0.27</v>
      </c>
      <c r="M70" s="0" t="str">
        <f aca="false">IF('✍️ Score Entry 2025-26'!F71=""," TBD",TEXT('✍️ Score Entry 2025-26'!F71,"0")&amp;"-"&amp;TEXT('✍️ Score Entry 2025-26'!G71,"0"))</f>
        <v>1-1</v>
      </c>
      <c r="N70" s="0" t="str">
        <f aca="false">IF('✍️ Score Entry 2025-26'!F71="","TBD",IF('✍️ Score Entry 2025-26'!F71&gt;'✍️ Score Entry 2025-26'!G71,"Home",IF('✍️ Score Entry 2025-26'!F71&lt;'✍️ Score Entry 2025-26'!G71,"Away","Draw")))</f>
        <v>Draw</v>
      </c>
      <c r="O70" s="0" t="str">
        <f aca="false">IF(N70="TBD","TBD",IF(AND(H70&gt;I70,H70&gt;J70,N70="Home"),"✓",IF(AND(J70&gt;H70,J70&gt;I70,N70="Away"),"✓",IF(AND(I70&gt;H70,I70&gt;J70,N70="Draw"),"✓","✗"))))</f>
        <v>✗</v>
      </c>
    </row>
    <row r="71" customFormat="false" ht="15" hidden="false" customHeight="false" outlineLevel="0" collapsed="false">
      <c r="A71" s="0" t="n">
        <f aca="false">'✍️ Score Entry 2025-26'!A72</f>
        <v>67</v>
      </c>
      <c r="B71" s="41" t="n">
        <f aca="false">'✍️ Score Entry 2025-26'!B72</f>
        <v>45893.7291666667</v>
      </c>
      <c r="C71" s="0" t="str">
        <f aca="false">'✍️ Score Entry 2025-26'!C72</f>
        <v>Spanish LALIGA</v>
      </c>
      <c r="D71" s="0" t="str">
        <f aca="false">'✍️ Score Entry 2025-26'!D72</f>
        <v>Real Sociedad</v>
      </c>
      <c r="E71" s="0" t="str">
        <f aca="false">'✍️ Score Entry 2025-26'!E72</f>
        <v>Espanyol</v>
      </c>
      <c r="F71" s="0" t="n">
        <f aca="false">IFERROR(VLOOKUP(D71,'⭐ Current Elo 2025-26'!$A:$B,2,FALSE()),1500)</f>
        <v>1395.4</v>
      </c>
      <c r="G71" s="0" t="n">
        <f aca="false">IFERROR(VLOOKUP(E71,'⭐ Current Elo 2025-26'!$A:$B,2,FALSE()),1500)</f>
        <v>1662.7</v>
      </c>
      <c r="H71" s="33" t="n">
        <f aca="false">1/(1+10^((G71-F71+'⚙️ Parameters'!$C$7)/400))</f>
        <v>0.138652690551931</v>
      </c>
      <c r="I71" s="33" t="n">
        <f aca="false">0.27*(1+((200-MIN(ABS(F71-G71),200))/500)+(IF(AND(F71&gt;1650,G71&gt;1650),0.15,0)))</f>
        <v>0.27</v>
      </c>
      <c r="J71" s="33" t="n">
        <f aca="false">MAX(0,1-H71-I71)</f>
        <v>0.591347309448069</v>
      </c>
      <c r="K71" s="33" t="n">
        <f aca="false">H71+I71</f>
        <v>0.408652690551931</v>
      </c>
      <c r="L71" s="33" t="n">
        <f aca="false">I71+J71</f>
        <v>0.861347309448069</v>
      </c>
      <c r="M71" s="0" t="str">
        <f aca="false">IF('✍️ Score Entry 2025-26'!F72=""," TBD",TEXT('✍️ Score Entry 2025-26'!F72,"0")&amp;"-"&amp;TEXT('✍️ Score Entry 2025-26'!G72,"0"))</f>
        <v>2-2</v>
      </c>
      <c r="N71" s="0" t="str">
        <f aca="false">IF('✍️ Score Entry 2025-26'!F72="","TBD",IF('✍️ Score Entry 2025-26'!F72&gt;'✍️ Score Entry 2025-26'!G72,"Home",IF('✍️ Score Entry 2025-26'!F72&lt;'✍️ Score Entry 2025-26'!G72,"Away","Draw")))</f>
        <v>Draw</v>
      </c>
      <c r="O71" s="0" t="str">
        <f aca="false">IF(N71="TBD","TBD",IF(AND(H71&gt;I71,H71&gt;J71,N71="Home"),"✓",IF(AND(J71&gt;H71,J71&gt;I71,N71="Away"),"✓",IF(AND(I71&gt;H71,I71&gt;J71,N71="Draw"),"✓","✗"))))</f>
        <v>✗</v>
      </c>
    </row>
    <row r="72" customFormat="false" ht="15" hidden="false" customHeight="false" outlineLevel="0" collapsed="false">
      <c r="A72" s="0" t="n">
        <f aca="false">'✍️ Score Entry 2025-26'!A73</f>
        <v>68</v>
      </c>
      <c r="B72" s="41" t="n">
        <f aca="false">'✍️ Score Entry 2025-26'!B73</f>
        <v>45893.7291666667</v>
      </c>
      <c r="C72" s="0" t="str">
        <f aca="false">'✍️ Score Entry 2025-26'!C73</f>
        <v>Spanish LALIGA</v>
      </c>
      <c r="D72" s="0" t="str">
        <f aca="false">'✍️ Score Entry 2025-26'!D73</f>
        <v>Villarreal</v>
      </c>
      <c r="E72" s="0" t="str">
        <f aca="false">'✍️ Score Entry 2025-26'!E73</f>
        <v>Girona</v>
      </c>
      <c r="F72" s="0" t="n">
        <f aca="false">IFERROR(VLOOKUP(D72,'⭐ Current Elo 2025-26'!$A:$B,2,FALSE()),1500)</f>
        <v>1629.8</v>
      </c>
      <c r="G72" s="0" t="n">
        <f aca="false">IFERROR(VLOOKUP(E72,'⭐ Current Elo 2025-26'!$A:$B,2,FALSE()),1500)</f>
        <v>1542.4</v>
      </c>
      <c r="H72" s="33" t="n">
        <f aca="false">1/(1+10^((G72-F72+'⚙️ Parameters'!$C$7)/400))</f>
        <v>0.553615992266428</v>
      </c>
      <c r="I72" s="33" t="n">
        <f aca="false">0.27*(1+((200-MIN(ABS(F72-G72),200))/500)+(IF(AND(F72&gt;1650,G72&gt;1650),0.15,0)))</f>
        <v>0.330804</v>
      </c>
      <c r="J72" s="33" t="n">
        <f aca="false">MAX(0,1-H72-I72)</f>
        <v>0.115580007733572</v>
      </c>
      <c r="K72" s="33" t="n">
        <f aca="false">H72+I72</f>
        <v>0.884419992266428</v>
      </c>
      <c r="L72" s="33" t="n">
        <f aca="false">I72+J72</f>
        <v>0.446384007733572</v>
      </c>
      <c r="M72" s="0" t="str">
        <f aca="false">IF('✍️ Score Entry 2025-26'!F73=""," TBD",TEXT('✍️ Score Entry 2025-26'!F73,"0")&amp;"-"&amp;TEXT('✍️ Score Entry 2025-26'!G73,"0"))</f>
        <v>5-0</v>
      </c>
      <c r="N72" s="0" t="str">
        <f aca="false">IF('✍️ Score Entry 2025-26'!F73="","TBD",IF('✍️ Score Entry 2025-26'!F73&gt;'✍️ Score Entry 2025-26'!G73,"Home",IF('✍️ Score Entry 2025-26'!F73&lt;'✍️ Score Entry 2025-26'!G73,"Away","Draw")))</f>
        <v>Home</v>
      </c>
      <c r="O72" s="0" t="str">
        <f aca="false">IF(N72="TBD","TBD",IF(AND(H72&gt;I72,H72&gt;J72,N72="Home"),"✓",IF(AND(J72&gt;H72,J72&gt;I72,N72="Away"),"✓",IF(AND(I72&gt;H72,I72&gt;J72,N72="Draw"),"✓","✗"))))</f>
        <v>✓</v>
      </c>
    </row>
    <row r="73" customFormat="false" ht="15" hidden="false" customHeight="false" outlineLevel="0" collapsed="false">
      <c r="A73" s="0" t="n">
        <f aca="false">'✍️ Score Entry 2025-26'!A74</f>
        <v>69</v>
      </c>
      <c r="B73" s="41" t="n">
        <f aca="false">'✍️ Score Entry 2025-26'!B74</f>
        <v>45893.78125</v>
      </c>
      <c r="C73" s="0" t="str">
        <f aca="false">'✍️ Score Entry 2025-26'!C74</f>
        <v>French Ligue 1</v>
      </c>
      <c r="D73" s="0" t="str">
        <f aca="false">'✍️ Score Entry 2025-26'!D74</f>
        <v>Lille</v>
      </c>
      <c r="E73" s="0" t="str">
        <f aca="false">'✍️ Score Entry 2025-26'!E74</f>
        <v>AS Monaco</v>
      </c>
      <c r="F73" s="0" t="n">
        <f aca="false">IFERROR(VLOOKUP(D73,'⭐ Current Elo 2025-26'!$A:$B,2,FALSE()),1500)</f>
        <v>1580.2</v>
      </c>
      <c r="G73" s="0" t="n">
        <f aca="false">IFERROR(VLOOKUP(E73,'⭐ Current Elo 2025-26'!$A:$B,2,FALSE()),1500)</f>
        <v>1714.2</v>
      </c>
      <c r="H73" s="33" t="n">
        <f aca="false">1/(1+10^((G73-F73+'⚙️ Parameters'!$C$7)/400))</f>
        <v>0.25746444105693</v>
      </c>
      <c r="I73" s="33" t="n">
        <f aca="false">0.27*(1+((200-MIN(ABS(F73-G73),200))/500)+(IF(AND(F73&gt;1650,G73&gt;1650),0.15,0)))</f>
        <v>0.30564</v>
      </c>
      <c r="J73" s="33" t="n">
        <f aca="false">MAX(0,1-H73-I73)</f>
        <v>0.43689555894307</v>
      </c>
      <c r="K73" s="33" t="n">
        <f aca="false">H73+I73</f>
        <v>0.56310444105693</v>
      </c>
      <c r="L73" s="33" t="n">
        <f aca="false">I73+J73</f>
        <v>0.74253555894307</v>
      </c>
      <c r="M73" s="0" t="str">
        <f aca="false">IF('✍️ Score Entry 2025-26'!F74=""," TBD",TEXT('✍️ Score Entry 2025-26'!F74,"0")&amp;"-"&amp;TEXT('✍️ Score Entry 2025-26'!G74,"0"))</f>
        <v>1-0</v>
      </c>
      <c r="N73" s="0" t="str">
        <f aca="false">IF('✍️ Score Entry 2025-26'!F74="","TBD",IF('✍️ Score Entry 2025-26'!F74&gt;'✍️ Score Entry 2025-26'!G74,"Home",IF('✍️ Score Entry 2025-26'!F74&lt;'✍️ Score Entry 2025-26'!G74,"Away","Draw")))</f>
        <v>Home</v>
      </c>
      <c r="O73" s="0" t="str">
        <f aca="false">IF(N73="TBD","TBD",IF(AND(H73&gt;I73,H73&gt;J73,N73="Home"),"✓",IF(AND(J73&gt;H73,J73&gt;I73,N73="Away"),"✓",IF(AND(I73&gt;H73,I73&gt;J73,N73="Draw"),"✓","✗"))))</f>
        <v>✗</v>
      </c>
    </row>
    <row r="74" customFormat="false" ht="15" hidden="false" customHeight="false" outlineLevel="0" collapsed="false">
      <c r="A74" s="0" t="n">
        <f aca="false">'✍️ Score Entry 2025-26'!A75</f>
        <v>70</v>
      </c>
      <c r="B74" s="41" t="n">
        <f aca="false">'✍️ Score Entry 2025-26'!B75</f>
        <v>45893.78125</v>
      </c>
      <c r="C74" s="0" t="str">
        <f aca="false">'✍️ Score Entry 2025-26'!C75</f>
        <v>Italian Serie A</v>
      </c>
      <c r="D74" s="0" t="str">
        <f aca="false">'✍️ Score Entry 2025-26'!D75</f>
        <v>Juventus</v>
      </c>
      <c r="E74" s="0" t="str">
        <f aca="false">'✍️ Score Entry 2025-26'!E75</f>
        <v>Parma</v>
      </c>
      <c r="F74" s="0" t="n">
        <f aca="false">IFERROR(VLOOKUP(D74,'⭐ Current Elo 2025-26'!$A:$B,2,FALSE()),1500)</f>
        <v>1397.1</v>
      </c>
      <c r="G74" s="0" t="n">
        <f aca="false">IFERROR(VLOOKUP(E74,'⭐ Current Elo 2025-26'!$A:$B,2,FALSE()),1500)</f>
        <v>1449</v>
      </c>
      <c r="H74" s="33" t="n">
        <f aca="false">1/(1+10^((G74-F74+'⚙️ Parameters'!$C$7)/400))</f>
        <v>0.357419129393253</v>
      </c>
      <c r="I74" s="33" t="n">
        <f aca="false">0.27*(1+((200-MIN(ABS(F74-G74),200))/500)+(IF(AND(F74&gt;1650,G74&gt;1650),0.15,0)))</f>
        <v>0.349974</v>
      </c>
      <c r="J74" s="33" t="n">
        <f aca="false">MAX(0,1-H74-I74)</f>
        <v>0.292606870606747</v>
      </c>
      <c r="K74" s="33" t="n">
        <f aca="false">H74+I74</f>
        <v>0.707393129393253</v>
      </c>
      <c r="L74" s="33" t="n">
        <f aca="false">I74+J74</f>
        <v>0.642580870606747</v>
      </c>
      <c r="M74" s="0" t="str">
        <f aca="false">IF('✍️ Score Entry 2025-26'!F75=""," TBD",TEXT('✍️ Score Entry 2025-26'!F75,"0")&amp;"-"&amp;TEXT('✍️ Score Entry 2025-26'!G75,"0"))</f>
        <v>2-0</v>
      </c>
      <c r="N74" s="0" t="str">
        <f aca="false">IF('✍️ Score Entry 2025-26'!F75="","TBD",IF('✍️ Score Entry 2025-26'!F75&gt;'✍️ Score Entry 2025-26'!G75,"Home",IF('✍️ Score Entry 2025-26'!F75&lt;'✍️ Score Entry 2025-26'!G75,"Away","Draw")))</f>
        <v>Home</v>
      </c>
      <c r="O74" s="0" t="str">
        <f aca="false">IF(N74="TBD","TBD",IF(AND(H74&gt;I74,H74&gt;J74,N74="Home"),"✓",IF(AND(J74&gt;H74,J74&gt;I74,N74="Away"),"✓",IF(AND(I74&gt;H74,I74&gt;J74,N74="Draw"),"✓","✗"))))</f>
        <v>✓</v>
      </c>
    </row>
    <row r="75" customFormat="false" ht="15" hidden="false" customHeight="false" outlineLevel="0" collapsed="false">
      <c r="A75" s="0" t="n">
        <f aca="false">'✍️ Score Entry 2025-26'!A76</f>
        <v>71</v>
      </c>
      <c r="B75" s="41" t="n">
        <f aca="false">'✍️ Score Entry 2025-26'!B76</f>
        <v>45893.78125</v>
      </c>
      <c r="C75" s="0" t="str">
        <f aca="false">'✍️ Score Entry 2025-26'!C76</f>
        <v>Italian Serie A</v>
      </c>
      <c r="D75" s="0" t="str">
        <f aca="false">'✍️ Score Entry 2025-26'!D76</f>
        <v>Atalanta</v>
      </c>
      <c r="E75" s="0" t="str">
        <f aca="false">'✍️ Score Entry 2025-26'!E76</f>
        <v>Pisa</v>
      </c>
      <c r="F75" s="0" t="n">
        <f aca="false">IFERROR(VLOOKUP(D75,'⭐ Current Elo 2025-26'!$A:$B,2,FALSE()),1500)</f>
        <v>1592</v>
      </c>
      <c r="G75" s="0" t="n">
        <f aca="false">IFERROR(VLOOKUP(E75,'⭐ Current Elo 2025-26'!$A:$B,2,FALSE()),1500)</f>
        <v>1653.3</v>
      </c>
      <c r="H75" s="33" t="n">
        <f aca="false">1/(1+10^((G75-F75+'⚙️ Parameters'!$C$7)/400))</f>
        <v>0.345089608317342</v>
      </c>
      <c r="I75" s="33" t="n">
        <f aca="false">0.27*(1+((200-MIN(ABS(F75-G75),200))/500)+(IF(AND(F75&gt;1650,G75&gt;1650),0.15,0)))</f>
        <v>0.344898</v>
      </c>
      <c r="J75" s="33" t="n">
        <f aca="false">MAX(0,1-H75-I75)</f>
        <v>0.310012391682658</v>
      </c>
      <c r="K75" s="33" t="n">
        <f aca="false">H75+I75</f>
        <v>0.689987608317342</v>
      </c>
      <c r="L75" s="33" t="n">
        <f aca="false">I75+J75</f>
        <v>0.654910391682658</v>
      </c>
      <c r="M75" s="0" t="str">
        <f aca="false">IF('✍️ Score Entry 2025-26'!F76=""," TBD",TEXT('✍️ Score Entry 2025-26'!F76,"0")&amp;"-"&amp;TEXT('✍️ Score Entry 2025-26'!G76,"0"))</f>
        <v>1-1</v>
      </c>
      <c r="N75" s="0" t="str">
        <f aca="false">IF('✍️ Score Entry 2025-26'!F76="","TBD",IF('✍️ Score Entry 2025-26'!F76&gt;'✍️ Score Entry 2025-26'!G76,"Home",IF('✍️ Score Entry 2025-26'!F76&lt;'✍️ Score Entry 2025-26'!G76,"Away","Draw")))</f>
        <v>Draw</v>
      </c>
      <c r="O75" s="0" t="str">
        <f aca="false">IF(N75="TBD","TBD",IF(AND(H75&gt;I75,H75&gt;J75,N75="Home"),"✓",IF(AND(J75&gt;H75,J75&gt;I75,N75="Away"),"✓",IF(AND(I75&gt;H75,I75&gt;J75,N75="Draw"),"✓","✗"))))</f>
        <v>✗</v>
      </c>
    </row>
    <row r="76" customFormat="false" ht="15" hidden="false" customHeight="false" outlineLevel="0" collapsed="false">
      <c r="A76" s="0" t="n">
        <f aca="false">'✍️ Score Entry 2025-26'!A77</f>
        <v>72</v>
      </c>
      <c r="B76" s="41" t="n">
        <f aca="false">'✍️ Score Entry 2025-26'!B77</f>
        <v>45893.8125</v>
      </c>
      <c r="C76" s="0" t="str">
        <f aca="false">'✍️ Score Entry 2025-26'!C77</f>
        <v>Spanish LALIGA</v>
      </c>
      <c r="D76" s="0" t="str">
        <f aca="false">'✍️ Score Entry 2025-26'!D77</f>
        <v>Real Oviedo</v>
      </c>
      <c r="E76" s="0" t="str">
        <f aca="false">'✍️ Score Entry 2025-26'!E77</f>
        <v>Real Madrid</v>
      </c>
      <c r="F76" s="0" t="n">
        <f aca="false">IFERROR(VLOOKUP(D76,'⭐ Current Elo 2025-26'!$A:$B,2,FALSE()),1500)</f>
        <v>1735.2</v>
      </c>
      <c r="G76" s="0" t="n">
        <f aca="false">IFERROR(VLOOKUP(E76,'⭐ Current Elo 2025-26'!$A:$B,2,FALSE()),1500)</f>
        <v>1520.7</v>
      </c>
      <c r="H76" s="33" t="n">
        <f aca="false">1/(1+10^((G76-F76+'⚙️ Parameters'!$C$7)/400))</f>
        <v>0.720498992425391</v>
      </c>
      <c r="I76" s="33" t="n">
        <f aca="false">0.27*(1+((200-MIN(ABS(F76-G76),200))/500)+(IF(AND(F76&gt;1650,G76&gt;1650),0.15,0)))</f>
        <v>0.27</v>
      </c>
      <c r="J76" s="33" t="n">
        <f aca="false">MAX(0,1-H76-I76)</f>
        <v>0.00950100757460892</v>
      </c>
      <c r="K76" s="33" t="n">
        <f aca="false">H76+I76</f>
        <v>0.990498992425391</v>
      </c>
      <c r="L76" s="33" t="n">
        <f aca="false">I76+J76</f>
        <v>0.279501007574609</v>
      </c>
      <c r="M76" s="0" t="str">
        <f aca="false">IF('✍️ Score Entry 2025-26'!F77=""," TBD",TEXT('✍️ Score Entry 2025-26'!F77,"0")&amp;"-"&amp;TEXT('✍️ Score Entry 2025-26'!G77,"0"))</f>
        <v>0-3</v>
      </c>
      <c r="N76" s="0" t="str">
        <f aca="false">IF('✍️ Score Entry 2025-26'!F77="","TBD",IF('✍️ Score Entry 2025-26'!F77&gt;'✍️ Score Entry 2025-26'!G77,"Home",IF('✍️ Score Entry 2025-26'!F77&lt;'✍️ Score Entry 2025-26'!G77,"Away","Draw")))</f>
        <v>Away</v>
      </c>
      <c r="O76" s="0" t="str">
        <f aca="false">IF(N76="TBD","TBD",IF(AND(H76&gt;I76,H76&gt;J76,N76="Home"),"✓",IF(AND(J76&gt;H76,J76&gt;I76,N76="Away"),"✓",IF(AND(I76&gt;H76,I76&gt;J76,N76="Draw"),"✓","✗"))))</f>
        <v>✗</v>
      </c>
    </row>
    <row r="77" customFormat="false" ht="15" hidden="false" customHeight="false" outlineLevel="0" collapsed="false">
      <c r="A77" s="0" t="n">
        <f aca="false">'✍️ Score Entry 2025-26'!A78</f>
        <v>73</v>
      </c>
      <c r="B77" s="41" t="n">
        <f aca="false">'✍️ Score Entry 2025-26'!B78</f>
        <v>45894.6875</v>
      </c>
      <c r="C77" s="0" t="str">
        <f aca="false">'✍️ Score Entry 2025-26'!C78</f>
        <v>Italian Serie A</v>
      </c>
      <c r="D77" s="0" t="str">
        <f aca="false">'✍️ Score Entry 2025-26'!D78</f>
        <v>Udinese</v>
      </c>
      <c r="E77" s="0" t="str">
        <f aca="false">'✍️ Score Entry 2025-26'!E78</f>
        <v>Hellas Verona</v>
      </c>
      <c r="F77" s="0" t="n">
        <f aca="false">IFERROR(VLOOKUP(D77,'⭐ Current Elo 2025-26'!$A:$B,2,FALSE()),1500)</f>
        <v>1576.1</v>
      </c>
      <c r="G77" s="0" t="n">
        <f aca="false">IFERROR(VLOOKUP(E77,'⭐ Current Elo 2025-26'!$A:$B,2,FALSE()),1500)</f>
        <v>1452.9</v>
      </c>
      <c r="H77" s="33" t="n">
        <f aca="false">1/(1+10^((G77-F77+'⚙️ Parameters'!$C$7)/400))</f>
        <v>0.603811767208289</v>
      </c>
      <c r="I77" s="33" t="n">
        <f aca="false">0.27*(1+((200-MIN(ABS(F77-G77),200))/500)+(IF(AND(F77&gt;1650,G77&gt;1650),0.15,0)))</f>
        <v>0.311472</v>
      </c>
      <c r="J77" s="33" t="n">
        <f aca="false">MAX(0,1-H77-I77)</f>
        <v>0.0847162327917109</v>
      </c>
      <c r="K77" s="33" t="n">
        <f aca="false">H77+I77</f>
        <v>0.915283767208289</v>
      </c>
      <c r="L77" s="33" t="n">
        <f aca="false">I77+J77</f>
        <v>0.396188232791711</v>
      </c>
      <c r="M77" s="0" t="str">
        <f aca="false">IF('✍️ Score Entry 2025-26'!F78=""," TBD",TEXT('✍️ Score Entry 2025-26'!F78,"0")&amp;"-"&amp;TEXT('✍️ Score Entry 2025-26'!G78,"0"))</f>
        <v>1-1</v>
      </c>
      <c r="N77" s="0" t="str">
        <f aca="false">IF('✍️ Score Entry 2025-26'!F78="","TBD",IF('✍️ Score Entry 2025-26'!F78&gt;'✍️ Score Entry 2025-26'!G78,"Home",IF('✍️ Score Entry 2025-26'!F78&lt;'✍️ Score Entry 2025-26'!G78,"Away","Draw")))</f>
        <v>Draw</v>
      </c>
      <c r="O77" s="0" t="str">
        <f aca="false">IF(N77="TBD","TBD",IF(AND(H77&gt;I77,H77&gt;J77,N77="Home"),"✓",IF(AND(J77&gt;H77,J77&gt;I77,N77="Away"),"✓",IF(AND(I77&gt;H77,I77&gt;J77,N77="Draw"),"✓","✗"))))</f>
        <v>✗</v>
      </c>
    </row>
    <row r="78" customFormat="false" ht="15" hidden="false" customHeight="false" outlineLevel="0" collapsed="false">
      <c r="A78" s="0" t="n">
        <f aca="false">'✍️ Score Entry 2025-26'!A79</f>
        <v>74</v>
      </c>
      <c r="B78" s="41" t="n">
        <f aca="false">'✍️ Score Entry 2025-26'!B79</f>
        <v>45894.7291666667</v>
      </c>
      <c r="C78" s="0" t="str">
        <f aca="false">'✍️ Score Entry 2025-26'!C79</f>
        <v>Spanish LALIGA</v>
      </c>
      <c r="D78" s="0" t="str">
        <f aca="false">'✍️ Score Entry 2025-26'!D79</f>
        <v>Athletic Club</v>
      </c>
      <c r="E78" s="0" t="str">
        <f aca="false">'✍️ Score Entry 2025-26'!E79</f>
        <v>Rayo Vallecano</v>
      </c>
      <c r="F78" s="0" t="n">
        <f aca="false">IFERROR(VLOOKUP(D78,'⭐ Current Elo 2025-26'!$A:$B,2,FALSE()),1500)</f>
        <v>1432.8</v>
      </c>
      <c r="G78" s="0" t="n">
        <f aca="false">IFERROR(VLOOKUP(E78,'⭐ Current Elo 2025-26'!$A:$B,2,FALSE()),1500)</f>
        <v>1510</v>
      </c>
      <c r="H78" s="33" t="n">
        <f aca="false">1/(1+10^((G78-F78+'⚙️ Parameters'!$C$7)/400))</f>
        <v>0.32470730127013</v>
      </c>
      <c r="I78" s="33" t="n">
        <f aca="false">0.27*(1+((200-MIN(ABS(F78-G78),200))/500)+(IF(AND(F78&gt;1650,G78&gt;1650),0.15,0)))</f>
        <v>0.336312</v>
      </c>
      <c r="J78" s="33" t="n">
        <f aca="false">MAX(0,1-H78-I78)</f>
        <v>0.33898069872987</v>
      </c>
      <c r="K78" s="33" t="n">
        <f aca="false">H78+I78</f>
        <v>0.66101930127013</v>
      </c>
      <c r="L78" s="33" t="n">
        <f aca="false">I78+J78</f>
        <v>0.67529269872987</v>
      </c>
      <c r="M78" s="0" t="str">
        <f aca="false">IF('✍️ Score Entry 2025-26'!F79=""," TBD",TEXT('✍️ Score Entry 2025-26'!F79,"0")&amp;"-"&amp;TEXT('✍️ Score Entry 2025-26'!G79,"0"))</f>
        <v>1-0</v>
      </c>
      <c r="N78" s="0" t="str">
        <f aca="false">IF('✍️ Score Entry 2025-26'!F79="","TBD",IF('✍️ Score Entry 2025-26'!F79&gt;'✍️ Score Entry 2025-26'!G79,"Home",IF('✍️ Score Entry 2025-26'!F79&lt;'✍️ Score Entry 2025-26'!G79,"Away","Draw")))</f>
        <v>Home</v>
      </c>
      <c r="O78" s="0" t="str">
        <f aca="false">IF(N78="TBD","TBD",IF(AND(H78&gt;I78,H78&gt;J78,N78="Home"),"✓",IF(AND(J78&gt;H78,J78&gt;I78,N78="Away"),"✓",IF(AND(I78&gt;H78,I78&gt;J78,N78="Draw"),"✓","✗"))))</f>
        <v>✗</v>
      </c>
    </row>
    <row r="79" customFormat="false" ht="15" hidden="false" customHeight="false" outlineLevel="0" collapsed="false">
      <c r="A79" s="0" t="n">
        <f aca="false">'✍️ Score Entry 2025-26'!A80</f>
        <v>75</v>
      </c>
      <c r="B79" s="41" t="n">
        <f aca="false">'✍️ Score Entry 2025-26'!B80</f>
        <v>45894.78125</v>
      </c>
      <c r="C79" s="0" t="str">
        <f aca="false">'✍️ Score Entry 2025-26'!C80</f>
        <v>Italian Serie A</v>
      </c>
      <c r="D79" s="0" t="str">
        <f aca="false">'✍️ Score Entry 2025-26'!D80</f>
        <v>Internazionale</v>
      </c>
      <c r="E79" s="0" t="str">
        <f aca="false">'✍️ Score Entry 2025-26'!E80</f>
        <v>Torino</v>
      </c>
      <c r="F79" s="0" t="n">
        <f aca="false">IFERROR(VLOOKUP(D79,'⭐ Current Elo 2025-26'!$A:$B,2,FALSE()),1500)</f>
        <v>1603.3</v>
      </c>
      <c r="G79" s="0" t="n">
        <f aca="false">IFERROR(VLOOKUP(E79,'⭐ Current Elo 2025-26'!$A:$B,2,FALSE()),1500)</f>
        <v>1631.8</v>
      </c>
      <c r="H79" s="33" t="n">
        <f aca="false">1/(1+10^((G79-F79+'⚙️ Parameters'!$C$7)/400))</f>
        <v>0.388913319852209</v>
      </c>
      <c r="I79" s="33" t="n">
        <f aca="false">0.27*(1+((200-MIN(ABS(F79-G79),200))/500)+(IF(AND(F79&gt;1650,G79&gt;1650),0.15,0)))</f>
        <v>0.36261</v>
      </c>
      <c r="J79" s="33" t="n">
        <f aca="false">MAX(0,1-H79-I79)</f>
        <v>0.248476680147791</v>
      </c>
      <c r="K79" s="33" t="n">
        <f aca="false">H79+I79</f>
        <v>0.751523319852209</v>
      </c>
      <c r="L79" s="33" t="n">
        <f aca="false">I79+J79</f>
        <v>0.611086680147791</v>
      </c>
      <c r="M79" s="0" t="str">
        <f aca="false">IF('✍️ Score Entry 2025-26'!F80=""," TBD",TEXT('✍️ Score Entry 2025-26'!F80,"0")&amp;"-"&amp;TEXT('✍️ Score Entry 2025-26'!G80,"0"))</f>
        <v>5-0</v>
      </c>
      <c r="N79" s="0" t="str">
        <f aca="false">IF('✍️ Score Entry 2025-26'!F80="","TBD",IF('✍️ Score Entry 2025-26'!F80&gt;'✍️ Score Entry 2025-26'!G80,"Home",IF('✍️ Score Entry 2025-26'!F80&lt;'✍️ Score Entry 2025-26'!G80,"Away","Draw")))</f>
        <v>Home</v>
      </c>
      <c r="O79" s="0" t="str">
        <f aca="false">IF(N79="TBD","TBD",IF(AND(H79&gt;I79,H79&gt;J79,N79="Home"),"✓",IF(AND(J79&gt;H79,J79&gt;I79,N79="Away"),"✓",IF(AND(I79&gt;H79,I79&gt;J79,N79="Draw"),"✓","✗"))))</f>
        <v>✓</v>
      </c>
    </row>
    <row r="80" customFormat="false" ht="15" hidden="false" customHeight="false" outlineLevel="0" collapsed="false">
      <c r="A80" s="0" t="n">
        <f aca="false">'✍️ Score Entry 2025-26'!A81</f>
        <v>76</v>
      </c>
      <c r="B80" s="41" t="n">
        <f aca="false">'✍️ Score Entry 2025-26'!B81</f>
        <v>45894.7916666667</v>
      </c>
      <c r="C80" s="0" t="str">
        <f aca="false">'✍️ Score Entry 2025-26'!C81</f>
        <v>English Premier League</v>
      </c>
      <c r="D80" s="0" t="str">
        <f aca="false">'✍️ Score Entry 2025-26'!D81</f>
        <v>Newcastle United</v>
      </c>
      <c r="E80" s="0" t="str">
        <f aca="false">'✍️ Score Entry 2025-26'!E81</f>
        <v>Liverpool</v>
      </c>
      <c r="F80" s="0" t="n">
        <f aca="false">IFERROR(VLOOKUP(D80,'⭐ Current Elo 2025-26'!$A:$B,2,FALSE()),1500)</f>
        <v>1795</v>
      </c>
      <c r="G80" s="0" t="n">
        <f aca="false">IFERROR(VLOOKUP(E80,'⭐ Current Elo 2025-26'!$A:$B,2,FALSE()),1500)</f>
        <v>1648.2</v>
      </c>
      <c r="H80" s="33" t="n">
        <f aca="false">1/(1+10^((G80-F80+'⚙️ Parameters'!$C$7)/400))</f>
        <v>0.635810353217384</v>
      </c>
      <c r="I80" s="33" t="n">
        <f aca="false">0.27*(1+((200-MIN(ABS(F80-G80),200))/500)+(IF(AND(F80&gt;1650,G80&gt;1650),0.15,0)))</f>
        <v>0.298728</v>
      </c>
      <c r="J80" s="33" t="n">
        <f aca="false">MAX(0,1-H80-I80)</f>
        <v>0.0654616467826159</v>
      </c>
      <c r="K80" s="33" t="n">
        <f aca="false">H80+I80</f>
        <v>0.934538353217384</v>
      </c>
      <c r="L80" s="33" t="n">
        <f aca="false">I80+J80</f>
        <v>0.364189646782616</v>
      </c>
      <c r="M80" s="0" t="str">
        <f aca="false">IF('✍️ Score Entry 2025-26'!F81=""," TBD",TEXT('✍️ Score Entry 2025-26'!F81,"0")&amp;"-"&amp;TEXT('✍️ Score Entry 2025-26'!G81,"0"))</f>
        <v>2-3</v>
      </c>
      <c r="N80" s="0" t="str">
        <f aca="false">IF('✍️ Score Entry 2025-26'!F81="","TBD",IF('✍️ Score Entry 2025-26'!F81&gt;'✍️ Score Entry 2025-26'!G81,"Home",IF('✍️ Score Entry 2025-26'!F81&lt;'✍️ Score Entry 2025-26'!G81,"Away","Draw")))</f>
        <v>Away</v>
      </c>
      <c r="O80" s="0" t="str">
        <f aca="false">IF(N80="TBD","TBD",IF(AND(H80&gt;I80,H80&gt;J80,N80="Home"),"✓",IF(AND(J80&gt;H80,J80&gt;I80,N80="Away"),"✓",IF(AND(I80&gt;H80,I80&gt;J80,N80="Draw"),"✓","✗"))))</f>
        <v>✗</v>
      </c>
    </row>
    <row r="81" customFormat="false" ht="15" hidden="false" customHeight="false" outlineLevel="0" collapsed="false">
      <c r="A81" s="0" t="n">
        <f aca="false">'✍️ Score Entry 2025-26'!A82</f>
        <v>77</v>
      </c>
      <c r="B81" s="41" t="n">
        <f aca="false">'✍️ Score Entry 2025-26'!B82</f>
        <v>45894.8125</v>
      </c>
      <c r="C81" s="0" t="str">
        <f aca="false">'✍️ Score Entry 2025-26'!C82</f>
        <v>Spanish LALIGA</v>
      </c>
      <c r="D81" s="0" t="str">
        <f aca="false">'✍️ Score Entry 2025-26'!D82</f>
        <v>Sevilla</v>
      </c>
      <c r="E81" s="0" t="str">
        <f aca="false">'✍️ Score Entry 2025-26'!E82</f>
        <v>Getafe</v>
      </c>
      <c r="F81" s="0" t="n">
        <f aca="false">IFERROR(VLOOKUP(D81,'⭐ Current Elo 2025-26'!$A:$B,2,FALSE()),1500)</f>
        <v>1661.6</v>
      </c>
      <c r="G81" s="0" t="n">
        <f aca="false">IFERROR(VLOOKUP(E81,'⭐ Current Elo 2025-26'!$A:$B,2,FALSE()),1500)</f>
        <v>1582.4</v>
      </c>
      <c r="H81" s="33" t="n">
        <f aca="false">1/(1+10^((G81-F81+'⚙️ Parameters'!$C$7)/400))</f>
        <v>0.541923516124814</v>
      </c>
      <c r="I81" s="33" t="n">
        <f aca="false">0.27*(1+((200-MIN(ABS(F81-G81),200))/500)+(IF(AND(F81&gt;1650,G81&gt;1650),0.15,0)))</f>
        <v>0.335232</v>
      </c>
      <c r="J81" s="33" t="n">
        <f aca="false">MAX(0,1-H81-I81)</f>
        <v>0.122844483875186</v>
      </c>
      <c r="K81" s="33" t="n">
        <f aca="false">H81+I81</f>
        <v>0.877155516124814</v>
      </c>
      <c r="L81" s="33" t="n">
        <f aca="false">I81+J81</f>
        <v>0.458076483875187</v>
      </c>
      <c r="M81" s="0" t="str">
        <f aca="false">IF('✍️ Score Entry 2025-26'!F82=""," TBD",TEXT('✍️ Score Entry 2025-26'!F82,"0")&amp;"-"&amp;TEXT('✍️ Score Entry 2025-26'!G82,"0"))</f>
        <v>1-2</v>
      </c>
      <c r="N81" s="0" t="str">
        <f aca="false">IF('✍️ Score Entry 2025-26'!F82="","TBD",IF('✍️ Score Entry 2025-26'!F82&gt;'✍️ Score Entry 2025-26'!G82,"Home",IF('✍️ Score Entry 2025-26'!F82&lt;'✍️ Score Entry 2025-26'!G82,"Away","Draw")))</f>
        <v>Away</v>
      </c>
      <c r="O81" s="0" t="str">
        <f aca="false">IF(N81="TBD","TBD",IF(AND(H81&gt;I81,H81&gt;J81,N81="Home"),"✓",IF(AND(J81&gt;H81,J81&gt;I81,N81="Away"),"✓",IF(AND(I81&gt;H81,I81&gt;J81,N81="Draw"),"✓","✗"))))</f>
        <v>✗</v>
      </c>
    </row>
    <row r="82" customFormat="false" ht="15" hidden="false" customHeight="false" outlineLevel="0" collapsed="false">
      <c r="A82" s="0" t="n">
        <f aca="false">'✍️ Score Entry 2025-26'!A83</f>
        <v>78</v>
      </c>
      <c r="B82" s="41" t="n">
        <f aca="false">'✍️ Score Entry 2025-26'!B83</f>
        <v>45896.7916666667</v>
      </c>
      <c r="C82" s="0" t="str">
        <f aca="false">'✍️ Score Entry 2025-26'!C83</f>
        <v>Spanish LALIGA</v>
      </c>
      <c r="D82" s="0" t="str">
        <f aca="false">'✍️ Score Entry 2025-26'!D83</f>
        <v>Celta Vigo</v>
      </c>
      <c r="E82" s="0" t="str">
        <f aca="false">'✍️ Score Entry 2025-26'!E83</f>
        <v>Real Betis</v>
      </c>
      <c r="F82" s="0" t="n">
        <f aca="false">IFERROR(VLOOKUP(D82,'⭐ Current Elo 2025-26'!$A:$B,2,FALSE()),1500)</f>
        <v>1603.5</v>
      </c>
      <c r="G82" s="0" t="n">
        <f aca="false">IFERROR(VLOOKUP(E82,'⭐ Current Elo 2025-26'!$A:$B,2,FALSE()),1500)</f>
        <v>0</v>
      </c>
      <c r="H82" s="33" t="n">
        <f aca="false">1/(1+10^((G82-F82+'⚙️ Parameters'!$C$7)/400))</f>
        <v>0.999869324778546</v>
      </c>
      <c r="I82" s="33" t="n">
        <f aca="false">0.27*(1+((200-MIN(ABS(F82-G82),200))/500)+(IF(AND(F82&gt;1650,G82&gt;1650),0.15,0)))</f>
        <v>0.27</v>
      </c>
      <c r="J82" s="33" t="n">
        <f aca="false">MAX(0,1-H82-I82)</f>
        <v>0</v>
      </c>
      <c r="K82" s="33" t="n">
        <f aca="false">H82+I82</f>
        <v>1.26986932477855</v>
      </c>
      <c r="L82" s="33" t="n">
        <f aca="false">I82+J82</f>
        <v>0.27</v>
      </c>
      <c r="M82" s="0" t="str">
        <f aca="false">IF('✍️ Score Entry 2025-26'!F83=""," TBD",TEXT('✍️ Score Entry 2025-26'!F83,"0")&amp;"-"&amp;TEXT('✍️ Score Entry 2025-26'!G83,"0"))</f>
        <v>1-1</v>
      </c>
      <c r="N82" s="0" t="str">
        <f aca="false">IF('✍️ Score Entry 2025-26'!F83="","TBD",IF('✍️ Score Entry 2025-26'!F83&gt;'✍️ Score Entry 2025-26'!G83,"Home",IF('✍️ Score Entry 2025-26'!F83&lt;'✍️ Score Entry 2025-26'!G83,"Away","Draw")))</f>
        <v>Draw</v>
      </c>
      <c r="O82" s="0" t="str">
        <f aca="false">IF(N82="TBD","TBD",IF(AND(H82&gt;I82,H82&gt;J82,N82="Home"),"✓",IF(AND(J82&gt;H82,J82&gt;I82,N82="Away"),"✓",IF(AND(I82&gt;H82,I82&gt;J82,N82="Draw"),"✓","✗"))))</f>
        <v>✗</v>
      </c>
    </row>
    <row r="83" customFormat="false" ht="15" hidden="false" customHeight="false" outlineLevel="0" collapsed="false">
      <c r="A83" s="0" t="n">
        <f aca="false">'✍️ Score Entry 2025-26'!A84</f>
        <v>79</v>
      </c>
      <c r="B83" s="41" t="n">
        <f aca="false">'✍️ Score Entry 2025-26'!B84</f>
        <v>45898.6875</v>
      </c>
      <c r="C83" s="0" t="str">
        <f aca="false">'✍️ Score Entry 2025-26'!C84</f>
        <v>Italian Serie A</v>
      </c>
      <c r="D83" s="0" t="str">
        <f aca="false">'✍️ Score Entry 2025-26'!D84</f>
        <v>Cremonese</v>
      </c>
      <c r="E83" s="0" t="str">
        <f aca="false">'✍️ Score Entry 2025-26'!E84</f>
        <v>Sassuolo</v>
      </c>
      <c r="F83" s="0" t="n">
        <f aca="false">IFERROR(VLOOKUP(D83,'⭐ Current Elo 2025-26'!$A:$B,2,FALSE()),1500)</f>
        <v>1421.1</v>
      </c>
      <c r="G83" s="0" t="n">
        <f aca="false">IFERROR(VLOOKUP(E83,'⭐ Current Elo 2025-26'!$A:$B,2,FALSE()),1500)</f>
        <v>1446.1</v>
      </c>
      <c r="H83" s="33" t="n">
        <f aca="false">1/(1+10^((G83-F83+'⚙️ Parameters'!$C$7)/400))</f>
        <v>0.393712176214572</v>
      </c>
      <c r="I83" s="33" t="n">
        <f aca="false">0.27*(1+((200-MIN(ABS(F83-G83),200))/500)+(IF(AND(F83&gt;1650,G83&gt;1650),0.15,0)))</f>
        <v>0.3645</v>
      </c>
      <c r="J83" s="33" t="n">
        <f aca="false">MAX(0,1-H83-I83)</f>
        <v>0.241787823785428</v>
      </c>
      <c r="K83" s="33" t="n">
        <f aca="false">H83+I83</f>
        <v>0.758212176214572</v>
      </c>
      <c r="L83" s="33" t="n">
        <f aca="false">I83+J83</f>
        <v>0.606287823785428</v>
      </c>
      <c r="M83" s="0" t="str">
        <f aca="false">IF('✍️ Score Entry 2025-26'!F84=""," TBD",TEXT('✍️ Score Entry 2025-26'!F84,"0")&amp;"-"&amp;TEXT('✍️ Score Entry 2025-26'!G84,"0"))</f>
        <v>3-2</v>
      </c>
      <c r="N83" s="0" t="str">
        <f aca="false">IF('✍️ Score Entry 2025-26'!F84="","TBD",IF('✍️ Score Entry 2025-26'!F84&gt;'✍️ Score Entry 2025-26'!G84,"Home",IF('✍️ Score Entry 2025-26'!F84&lt;'✍️ Score Entry 2025-26'!G84,"Away","Draw")))</f>
        <v>Home</v>
      </c>
      <c r="O83" s="0" t="str">
        <f aca="false">IF(N83="TBD","TBD",IF(AND(H83&gt;I83,H83&gt;J83,N83="Home"),"✓",IF(AND(J83&gt;H83,J83&gt;I83,N83="Away"),"✓",IF(AND(I83&gt;H83,I83&gt;J83,N83="Draw"),"✓","✗"))))</f>
        <v>✓</v>
      </c>
    </row>
    <row r="84" customFormat="false" ht="15" hidden="false" customHeight="false" outlineLevel="0" collapsed="false">
      <c r="A84" s="0" t="n">
        <f aca="false">'✍️ Score Entry 2025-26'!A85</f>
        <v>80</v>
      </c>
      <c r="B84" s="41" t="n">
        <f aca="false">'✍️ Score Entry 2025-26'!B85</f>
        <v>45898.7291666667</v>
      </c>
      <c r="C84" s="0" t="str">
        <f aca="false">'✍️ Score Entry 2025-26'!C85</f>
        <v>Spanish LALIGA</v>
      </c>
      <c r="D84" s="0" t="str">
        <f aca="false">'✍️ Score Entry 2025-26'!D85</f>
        <v>Elche</v>
      </c>
      <c r="E84" s="0" t="str">
        <f aca="false">'✍️ Score Entry 2025-26'!E85</f>
        <v>Levante</v>
      </c>
      <c r="F84" s="0" t="n">
        <f aca="false">IFERROR(VLOOKUP(D84,'⭐ Current Elo 2025-26'!$A:$B,2,FALSE()),1500)</f>
        <v>1553.2</v>
      </c>
      <c r="G84" s="0" t="n">
        <f aca="false">IFERROR(VLOOKUP(E84,'⭐ Current Elo 2025-26'!$A:$B,2,FALSE()),1500)</f>
        <v>1462.3</v>
      </c>
      <c r="H84" s="33" t="n">
        <f aca="false">1/(1+10^((G84-F84+'⚙️ Parameters'!$C$7)/400))</f>
        <v>0.558589438581044</v>
      </c>
      <c r="I84" s="33" t="n">
        <f aca="false">0.27*(1+((200-MIN(ABS(F84-G84),200))/500)+(IF(AND(F84&gt;1650,G84&gt;1650),0.15,0)))</f>
        <v>0.328914</v>
      </c>
      <c r="J84" s="33" t="n">
        <f aca="false">MAX(0,1-H84-I84)</f>
        <v>0.112496561418956</v>
      </c>
      <c r="K84" s="33" t="n">
        <f aca="false">H84+I84</f>
        <v>0.887503438581044</v>
      </c>
      <c r="L84" s="33" t="n">
        <f aca="false">I84+J84</f>
        <v>0.441410561418956</v>
      </c>
      <c r="M84" s="0" t="str">
        <f aca="false">IF('✍️ Score Entry 2025-26'!F85=""," TBD",TEXT('✍️ Score Entry 2025-26'!F85,"0")&amp;"-"&amp;TEXT('✍️ Score Entry 2025-26'!G85,"0"))</f>
        <v>2-0</v>
      </c>
      <c r="N84" s="0" t="str">
        <f aca="false">IF('✍️ Score Entry 2025-26'!F85="","TBD",IF('✍️ Score Entry 2025-26'!F85&gt;'✍️ Score Entry 2025-26'!G85,"Home",IF('✍️ Score Entry 2025-26'!F85&lt;'✍️ Score Entry 2025-26'!G85,"Away","Draw")))</f>
        <v>Home</v>
      </c>
      <c r="O84" s="0" t="str">
        <f aca="false">IF(N84="TBD","TBD",IF(AND(H84&gt;I84,H84&gt;J84,N84="Home"),"✓",IF(AND(J84&gt;H84,J84&gt;I84,N84="Away"),"✓",IF(AND(I84&gt;H84,I84&gt;J84,N84="Draw"),"✓","✗"))))</f>
        <v>✓</v>
      </c>
    </row>
    <row r="85" customFormat="false" ht="15" hidden="false" customHeight="false" outlineLevel="0" collapsed="false">
      <c r="A85" s="0" t="n">
        <f aca="false">'✍️ Score Entry 2025-26'!A86</f>
        <v>81</v>
      </c>
      <c r="B85" s="41" t="n">
        <f aca="false">'✍️ Score Entry 2025-26'!B86</f>
        <v>45898.7708333333</v>
      </c>
      <c r="C85" s="0" t="str">
        <f aca="false">'✍️ Score Entry 2025-26'!C86</f>
        <v>German Bundesliga</v>
      </c>
      <c r="D85" s="0" t="str">
        <f aca="false">'✍️ Score Entry 2025-26'!D86</f>
        <v>Hamburg SV</v>
      </c>
      <c r="E85" s="0" t="str">
        <f aca="false">'✍️ Score Entry 2025-26'!E86</f>
        <v>St. Pauli</v>
      </c>
      <c r="F85" s="0" t="n">
        <f aca="false">IFERROR(VLOOKUP(D85,'⭐ Current Elo 2025-26'!$A:$B,2,FALSE()),1500)</f>
        <v>1759.3</v>
      </c>
      <c r="G85" s="0" t="n">
        <f aca="false">IFERROR(VLOOKUP(E85,'⭐ Current Elo 2025-26'!$A:$B,2,FALSE()),1500)</f>
        <v>1501.5</v>
      </c>
      <c r="H85" s="33" t="n">
        <f aca="false">1/(1+10^((G85-F85+'⚙️ Parameters'!$C$7)/400))</f>
        <v>0.767846839268509</v>
      </c>
      <c r="I85" s="33" t="n">
        <f aca="false">0.27*(1+((200-MIN(ABS(F85-G85),200))/500)+(IF(AND(F85&gt;1650,G85&gt;1650),0.15,0)))</f>
        <v>0.27</v>
      </c>
      <c r="J85" s="33" t="n">
        <f aca="false">MAX(0,1-H85-I85)</f>
        <v>0</v>
      </c>
      <c r="K85" s="33" t="n">
        <f aca="false">H85+I85</f>
        <v>1.03784683926851</v>
      </c>
      <c r="L85" s="33" t="n">
        <f aca="false">I85+J85</f>
        <v>0.27</v>
      </c>
      <c r="M85" s="0" t="str">
        <f aca="false">IF('✍️ Score Entry 2025-26'!F86=""," TBD",TEXT('✍️ Score Entry 2025-26'!F86,"0")&amp;"-"&amp;TEXT('✍️ Score Entry 2025-26'!G86,"0"))</f>
        <v>0-2</v>
      </c>
      <c r="N85" s="0" t="str">
        <f aca="false">IF('✍️ Score Entry 2025-26'!F86="","TBD",IF('✍️ Score Entry 2025-26'!F86&gt;'✍️ Score Entry 2025-26'!G86,"Home",IF('✍️ Score Entry 2025-26'!F86&lt;'✍️ Score Entry 2025-26'!G86,"Away","Draw")))</f>
        <v>Away</v>
      </c>
      <c r="O85" s="0" t="str">
        <f aca="false">IF(N85="TBD","TBD",IF(AND(H85&gt;I85,H85&gt;J85,N85="Home"),"✓",IF(AND(J85&gt;H85,J85&gt;I85,N85="Away"),"✓",IF(AND(I85&gt;H85,I85&gt;J85,N85="Draw"),"✓","✗"))))</f>
        <v>✗</v>
      </c>
    </row>
    <row r="86" customFormat="false" ht="15" hidden="false" customHeight="false" outlineLevel="0" collapsed="false">
      <c r="A86" s="0" t="n">
        <f aca="false">'✍️ Score Entry 2025-26'!A87</f>
        <v>82</v>
      </c>
      <c r="B86" s="41" t="n">
        <f aca="false">'✍️ Score Entry 2025-26'!B87</f>
        <v>45898.78125</v>
      </c>
      <c r="C86" s="0" t="str">
        <f aca="false">'✍️ Score Entry 2025-26'!C87</f>
        <v>Italian Serie A</v>
      </c>
      <c r="D86" s="0" t="str">
        <f aca="false">'✍️ Score Entry 2025-26'!D87</f>
        <v>Lecce</v>
      </c>
      <c r="E86" s="0" t="str">
        <f aca="false">'✍️ Score Entry 2025-26'!E87</f>
        <v>AC Milan</v>
      </c>
      <c r="F86" s="0" t="n">
        <f aca="false">IFERROR(VLOOKUP(D86,'⭐ Current Elo 2025-26'!$A:$B,2,FALSE()),1500)</f>
        <v>1629.2</v>
      </c>
      <c r="G86" s="0" t="n">
        <f aca="false">IFERROR(VLOOKUP(E86,'⭐ Current Elo 2025-26'!$A:$B,2,FALSE()),1500)</f>
        <v>1588.1</v>
      </c>
      <c r="H86" s="33" t="n">
        <f aca="false">1/(1+10^((G86-F86+'⚙️ Parameters'!$C$7)/400))</f>
        <v>0.48719467121893</v>
      </c>
      <c r="I86" s="33" t="n">
        <f aca="false">0.27*(1+((200-MIN(ABS(F86-G86),200))/500)+(IF(AND(F86&gt;1650,G86&gt;1650),0.15,0)))</f>
        <v>0.355806</v>
      </c>
      <c r="J86" s="33" t="n">
        <f aca="false">MAX(0,1-H86-I86)</f>
        <v>0.15699932878107</v>
      </c>
      <c r="K86" s="33" t="n">
        <f aca="false">H86+I86</f>
        <v>0.84300067121893</v>
      </c>
      <c r="L86" s="33" t="n">
        <f aca="false">I86+J86</f>
        <v>0.51280532878107</v>
      </c>
      <c r="M86" s="0" t="str">
        <f aca="false">IF('✍️ Score Entry 2025-26'!F87=""," TBD",TEXT('✍️ Score Entry 2025-26'!F87,"0")&amp;"-"&amp;TEXT('✍️ Score Entry 2025-26'!G87,"0"))</f>
        <v>0-2</v>
      </c>
      <c r="N86" s="0" t="str">
        <f aca="false">IF('✍️ Score Entry 2025-26'!F87="","TBD",IF('✍️ Score Entry 2025-26'!F87&gt;'✍️ Score Entry 2025-26'!G87,"Home",IF('✍️ Score Entry 2025-26'!F87&lt;'✍️ Score Entry 2025-26'!G87,"Away","Draw")))</f>
        <v>Away</v>
      </c>
      <c r="O86" s="0" t="str">
        <f aca="false">IF(N86="TBD","TBD",IF(AND(H86&gt;I86,H86&gt;J86,N86="Home"),"✓",IF(AND(J86&gt;H86,J86&gt;I86,N86="Away"),"✓",IF(AND(I86&gt;H86,I86&gt;J86,N86="Draw"),"✓","✗"))))</f>
        <v>✗</v>
      </c>
    </row>
    <row r="87" customFormat="false" ht="15" hidden="false" customHeight="false" outlineLevel="0" collapsed="false">
      <c r="A87" s="0" t="n">
        <f aca="false">'✍️ Score Entry 2025-26'!A88</f>
        <v>83</v>
      </c>
      <c r="B87" s="41" t="n">
        <f aca="false">'✍️ Score Entry 2025-26'!B88</f>
        <v>45898.78125</v>
      </c>
      <c r="C87" s="0" t="str">
        <f aca="false">'✍️ Score Entry 2025-26'!C88</f>
        <v>French Ligue 1</v>
      </c>
      <c r="D87" s="0" t="str">
        <f aca="false">'✍️ Score Entry 2025-26'!D88</f>
        <v>Lens</v>
      </c>
      <c r="E87" s="0" t="str">
        <f aca="false">'✍️ Score Entry 2025-26'!E88</f>
        <v>Brest</v>
      </c>
      <c r="F87" s="0" t="n">
        <f aca="false">IFERROR(VLOOKUP(D87,'⭐ Current Elo 2025-26'!$A:$B,2,FALSE()),1500)</f>
        <v>1580.6</v>
      </c>
      <c r="G87" s="0" t="n">
        <f aca="false">IFERROR(VLOOKUP(E87,'⭐ Current Elo 2025-26'!$A:$B,2,FALSE()),1500)</f>
        <v>1734.4</v>
      </c>
      <c r="H87" s="33" t="n">
        <f aca="false">1/(1+10^((G87-F87+'⚙️ Parameters'!$C$7)/400))</f>
        <v>0.236282992359071</v>
      </c>
      <c r="I87" s="33" t="n">
        <f aca="false">0.27*(1+((200-MIN(ABS(F87-G87),200))/500)+(IF(AND(F87&gt;1650,G87&gt;1650),0.15,0)))</f>
        <v>0.294948</v>
      </c>
      <c r="J87" s="33" t="n">
        <f aca="false">MAX(0,1-H87-I87)</f>
        <v>0.468769007640929</v>
      </c>
      <c r="K87" s="33" t="n">
        <f aca="false">H87+I87</f>
        <v>0.531230992359071</v>
      </c>
      <c r="L87" s="33" t="n">
        <f aca="false">I87+J87</f>
        <v>0.763717007640929</v>
      </c>
      <c r="M87" s="0" t="str">
        <f aca="false">IF('✍️ Score Entry 2025-26'!F88=""," TBD",TEXT('✍️ Score Entry 2025-26'!F88,"0")&amp;"-"&amp;TEXT('✍️ Score Entry 2025-26'!G88,"0"))</f>
        <v>3-1</v>
      </c>
      <c r="N87" s="0" t="str">
        <f aca="false">IF('✍️ Score Entry 2025-26'!F88="","TBD",IF('✍️ Score Entry 2025-26'!F88&gt;'✍️ Score Entry 2025-26'!G88,"Home",IF('✍️ Score Entry 2025-26'!F88&lt;'✍️ Score Entry 2025-26'!G88,"Away","Draw")))</f>
        <v>Home</v>
      </c>
      <c r="O87" s="0" t="str">
        <f aca="false">IF(N87="TBD","TBD",IF(AND(H87&gt;I87,H87&gt;J87,N87="Home"),"✓",IF(AND(J87&gt;H87,J87&gt;I87,N87="Away"),"✓",IF(AND(I87&gt;H87,I87&gt;J87,N87="Draw"),"✓","✗"))))</f>
        <v>✗</v>
      </c>
    </row>
    <row r="88" customFormat="false" ht="15" hidden="false" customHeight="false" outlineLevel="0" collapsed="false">
      <c r="A88" s="0" t="n">
        <f aca="false">'✍️ Score Entry 2025-26'!A89</f>
        <v>84</v>
      </c>
      <c r="B88" s="41" t="n">
        <f aca="false">'✍️ Score Entry 2025-26'!B89</f>
        <v>45898.8125</v>
      </c>
      <c r="C88" s="0" t="str">
        <f aca="false">'✍️ Score Entry 2025-26'!C89</f>
        <v>Spanish LALIGA</v>
      </c>
      <c r="D88" s="0" t="str">
        <f aca="false">'✍️ Score Entry 2025-26'!D89</f>
        <v>Valencia</v>
      </c>
      <c r="E88" s="0" t="str">
        <f aca="false">'✍️ Score Entry 2025-26'!E89</f>
        <v>Getafe</v>
      </c>
      <c r="F88" s="0" t="n">
        <f aca="false">IFERROR(VLOOKUP(D88,'⭐ Current Elo 2025-26'!$A:$B,2,FALSE()),1500)</f>
        <v>1618.4</v>
      </c>
      <c r="G88" s="0" t="n">
        <f aca="false">IFERROR(VLOOKUP(E88,'⭐ Current Elo 2025-26'!$A:$B,2,FALSE()),1500)</f>
        <v>1582.4</v>
      </c>
      <c r="H88" s="33" t="n">
        <f aca="false">1/(1+10^((G88-F88+'⚙️ Parameters'!$C$7)/400))</f>
        <v>0.479863277964184</v>
      </c>
      <c r="I88" s="33" t="n">
        <f aca="false">0.27*(1+((200-MIN(ABS(F88-G88),200))/500)+(IF(AND(F88&gt;1650,G88&gt;1650),0.15,0)))</f>
        <v>0.35856</v>
      </c>
      <c r="J88" s="33" t="n">
        <f aca="false">MAX(0,1-H88-I88)</f>
        <v>0.161576722035816</v>
      </c>
      <c r="K88" s="33" t="n">
        <f aca="false">H88+I88</f>
        <v>0.838423277964184</v>
      </c>
      <c r="L88" s="33" t="n">
        <f aca="false">I88+J88</f>
        <v>0.520136722035816</v>
      </c>
      <c r="M88" s="0" t="str">
        <f aca="false">IF('✍️ Score Entry 2025-26'!F89=""," TBD",TEXT('✍️ Score Entry 2025-26'!F89,"0")&amp;"-"&amp;TEXT('✍️ Score Entry 2025-26'!G89,"0"))</f>
        <v>3-0</v>
      </c>
      <c r="N88" s="0" t="str">
        <f aca="false">IF('✍️ Score Entry 2025-26'!F89="","TBD",IF('✍️ Score Entry 2025-26'!F89&gt;'✍️ Score Entry 2025-26'!G89,"Home",IF('✍️ Score Entry 2025-26'!F89&lt;'✍️ Score Entry 2025-26'!G89,"Away","Draw")))</f>
        <v>Home</v>
      </c>
      <c r="O88" s="0" t="str">
        <f aca="false">IF(N88="TBD","TBD",IF(AND(H88&gt;I88,H88&gt;J88,N88="Home"),"✓",IF(AND(J88&gt;H88,J88&gt;I88,N88="Away"),"✓",IF(AND(I88&gt;H88,I88&gt;J88,N88="Draw"),"✓","✗"))))</f>
        <v>✓</v>
      </c>
    </row>
    <row r="89" customFormat="false" ht="15" hidden="false" customHeight="false" outlineLevel="0" collapsed="false">
      <c r="A89" s="0" t="n">
        <f aca="false">'✍️ Score Entry 2025-26'!A90</f>
        <v>85</v>
      </c>
      <c r="B89" s="41" t="n">
        <f aca="false">'✍️ Score Entry 2025-26'!B90</f>
        <v>45899.4791666667</v>
      </c>
      <c r="C89" s="0" t="str">
        <f aca="false">'✍️ Score Entry 2025-26'!C90</f>
        <v>English Premier League</v>
      </c>
      <c r="D89" s="0" t="str">
        <f aca="false">'✍️ Score Entry 2025-26'!D90</f>
        <v>Chelsea</v>
      </c>
      <c r="E89" s="0" t="str">
        <f aca="false">'✍️ Score Entry 2025-26'!E90</f>
        <v>Fulham</v>
      </c>
      <c r="F89" s="0" t="n">
        <f aca="false">IFERROR(VLOOKUP(D89,'⭐ Current Elo 2025-26'!$A:$B,2,FALSE()),1500)</f>
        <v>1685.1</v>
      </c>
      <c r="G89" s="0" t="n">
        <f aca="false">IFERROR(VLOOKUP(E89,'⭐ Current Elo 2025-26'!$A:$B,2,FALSE()),1500)</f>
        <v>1393.4</v>
      </c>
      <c r="H89" s="33" t="n">
        <f aca="false">1/(1+10^((G89-F89+'⚙️ Parameters'!$C$7)/400))</f>
        <v>0.800805608576159</v>
      </c>
      <c r="I89" s="33" t="n">
        <f aca="false">0.27*(1+((200-MIN(ABS(F89-G89),200))/500)+(IF(AND(F89&gt;1650,G89&gt;1650),0.15,0)))</f>
        <v>0.27</v>
      </c>
      <c r="J89" s="33" t="n">
        <f aca="false">MAX(0,1-H89-I89)</f>
        <v>0</v>
      </c>
      <c r="K89" s="33" t="n">
        <f aca="false">H89+I89</f>
        <v>1.07080560857616</v>
      </c>
      <c r="L89" s="33" t="n">
        <f aca="false">I89+J89</f>
        <v>0.27</v>
      </c>
      <c r="M89" s="0" t="str">
        <f aca="false">IF('✍️ Score Entry 2025-26'!F90=""," TBD",TEXT('✍️ Score Entry 2025-26'!F90,"0")&amp;"-"&amp;TEXT('✍️ Score Entry 2025-26'!G90,"0"))</f>
        <v>2-0</v>
      </c>
      <c r="N89" s="0" t="str">
        <f aca="false">IF('✍️ Score Entry 2025-26'!F90="","TBD",IF('✍️ Score Entry 2025-26'!F90&gt;'✍️ Score Entry 2025-26'!G90,"Home",IF('✍️ Score Entry 2025-26'!F90&lt;'✍️ Score Entry 2025-26'!G90,"Away","Draw")))</f>
        <v>Home</v>
      </c>
      <c r="O89" s="0" t="str">
        <f aca="false">IF(N89="TBD","TBD",IF(AND(H89&gt;I89,H89&gt;J89,N89="Home"),"✓",IF(AND(J89&gt;H89,J89&gt;I89,N89="Away"),"✓",IF(AND(I89&gt;H89,I89&gt;J89,N89="Draw"),"✓","✗"))))</f>
        <v>✓</v>
      </c>
    </row>
    <row r="90" customFormat="false" ht="15" hidden="false" customHeight="false" outlineLevel="0" collapsed="false">
      <c r="A90" s="0" t="n">
        <f aca="false">'✍️ Score Entry 2025-26'!A91</f>
        <v>86</v>
      </c>
      <c r="B90" s="41" t="n">
        <f aca="false">'✍️ Score Entry 2025-26'!B91</f>
        <v>45899.5625</v>
      </c>
      <c r="C90" s="0" t="str">
        <f aca="false">'✍️ Score Entry 2025-26'!C91</f>
        <v>German Bundesliga</v>
      </c>
      <c r="D90" s="0" t="str">
        <f aca="false">'✍️ Score Entry 2025-26'!D91</f>
        <v>RB Leipzig</v>
      </c>
      <c r="E90" s="0" t="str">
        <f aca="false">'✍️ Score Entry 2025-26'!E91</f>
        <v>1. FC Heidenheim 1846</v>
      </c>
      <c r="F90" s="0" t="n">
        <f aca="false">IFERROR(VLOOKUP(D90,'⭐ Current Elo 2025-26'!$A:$B,2,FALSE()),1500)</f>
        <v>1556</v>
      </c>
      <c r="G90" s="0" t="n">
        <f aca="false">IFERROR(VLOOKUP(E90,'⭐ Current Elo 2025-26'!$A:$B,2,FALSE()),1500)</f>
        <v>1529.3</v>
      </c>
      <c r="H90" s="33" t="n">
        <f aca="false">1/(1+10^((G90-F90+'⚙️ Parameters'!$C$7)/400))</f>
        <v>0.466518782549507</v>
      </c>
      <c r="I90" s="33" t="n">
        <f aca="false">0.27*(1+((200-MIN(ABS(F90-G90),200))/500)+(IF(AND(F90&gt;1650,G90&gt;1650),0.15,0)))</f>
        <v>0.363582</v>
      </c>
      <c r="J90" s="33" t="n">
        <f aca="false">MAX(0,1-H90-I90)</f>
        <v>0.169899217450493</v>
      </c>
      <c r="K90" s="33" t="n">
        <f aca="false">H90+I90</f>
        <v>0.830100782549507</v>
      </c>
      <c r="L90" s="33" t="n">
        <f aca="false">I90+J90</f>
        <v>0.533481217450493</v>
      </c>
      <c r="M90" s="0" t="str">
        <f aca="false">IF('✍️ Score Entry 2025-26'!F91=""," TBD",TEXT('✍️ Score Entry 2025-26'!F91,"0")&amp;"-"&amp;TEXT('✍️ Score Entry 2025-26'!G91,"0"))</f>
        <v>2-0</v>
      </c>
      <c r="N90" s="0" t="str">
        <f aca="false">IF('✍️ Score Entry 2025-26'!F91="","TBD",IF('✍️ Score Entry 2025-26'!F91&gt;'✍️ Score Entry 2025-26'!G91,"Home",IF('✍️ Score Entry 2025-26'!F91&lt;'✍️ Score Entry 2025-26'!G91,"Away","Draw")))</f>
        <v>Home</v>
      </c>
      <c r="O90" s="0" t="str">
        <f aca="false">IF(N90="TBD","TBD",IF(AND(H90&gt;I90,H90&gt;J90,N90="Home"),"✓",IF(AND(J90&gt;H90,J90&gt;I90,N90="Away"),"✓",IF(AND(I90&gt;H90,I90&gt;J90,N90="Draw"),"✓","✗"))))</f>
        <v>✓</v>
      </c>
    </row>
    <row r="91" customFormat="false" ht="15" hidden="false" customHeight="false" outlineLevel="0" collapsed="false">
      <c r="A91" s="0" t="n">
        <f aca="false">'✍️ Score Entry 2025-26'!A92</f>
        <v>87</v>
      </c>
      <c r="B91" s="41" t="n">
        <f aca="false">'✍️ Score Entry 2025-26'!B92</f>
        <v>45899.5625</v>
      </c>
      <c r="C91" s="0" t="str">
        <f aca="false">'✍️ Score Entry 2025-26'!C92</f>
        <v>German Bundesliga</v>
      </c>
      <c r="D91" s="0" t="str">
        <f aca="false">'✍️ Score Entry 2025-26'!D92</f>
        <v>Werder Bremen</v>
      </c>
      <c r="E91" s="0" t="str">
        <f aca="false">'✍️ Score Entry 2025-26'!E92</f>
        <v>Bayer Leverkusen</v>
      </c>
      <c r="F91" s="0" t="n">
        <f aca="false">IFERROR(VLOOKUP(D91,'⭐ Current Elo 2025-26'!$A:$B,2,FALSE()),1500)</f>
        <v>1618.2</v>
      </c>
      <c r="G91" s="0" t="n">
        <f aca="false">IFERROR(VLOOKUP(E91,'⭐ Current Elo 2025-26'!$A:$B,2,FALSE()),1500)</f>
        <v>1576.1</v>
      </c>
      <c r="H91" s="33" t="n">
        <f aca="false">1/(1+10^((G91-F91+'⚙️ Parameters'!$C$7)/400))</f>
        <v>0.488632945026151</v>
      </c>
      <c r="I91" s="33" t="n">
        <f aca="false">0.27*(1+((200-MIN(ABS(F91-G91),200))/500)+(IF(AND(F91&gt;1650,G91&gt;1650),0.15,0)))</f>
        <v>0.355266</v>
      </c>
      <c r="J91" s="33" t="n">
        <f aca="false">MAX(0,1-H91-I91)</f>
        <v>0.156101054973849</v>
      </c>
      <c r="K91" s="33" t="n">
        <f aca="false">H91+I91</f>
        <v>0.843898945026151</v>
      </c>
      <c r="L91" s="33" t="n">
        <f aca="false">I91+J91</f>
        <v>0.511367054973849</v>
      </c>
      <c r="M91" s="0" t="str">
        <f aca="false">IF('✍️ Score Entry 2025-26'!F92=""," TBD",TEXT('✍️ Score Entry 2025-26'!F92,"0")&amp;"-"&amp;TEXT('✍️ Score Entry 2025-26'!G92,"0"))</f>
        <v>3-3</v>
      </c>
      <c r="N91" s="0" t="str">
        <f aca="false">IF('✍️ Score Entry 2025-26'!F92="","TBD",IF('✍️ Score Entry 2025-26'!F92&gt;'✍️ Score Entry 2025-26'!G92,"Home",IF('✍️ Score Entry 2025-26'!F92&lt;'✍️ Score Entry 2025-26'!G92,"Away","Draw")))</f>
        <v>Draw</v>
      </c>
      <c r="O91" s="0" t="str">
        <f aca="false">IF(N91="TBD","TBD",IF(AND(H91&gt;I91,H91&gt;J91,N91="Home"),"✓",IF(AND(J91&gt;H91,J91&gt;I91,N91="Away"),"✓",IF(AND(I91&gt;H91,I91&gt;J91,N91="Draw"),"✓","✗"))))</f>
        <v>✗</v>
      </c>
    </row>
    <row r="92" customFormat="false" ht="15" hidden="false" customHeight="false" outlineLevel="0" collapsed="false">
      <c r="A92" s="0" t="n">
        <f aca="false">'✍️ Score Entry 2025-26'!A93</f>
        <v>88</v>
      </c>
      <c r="B92" s="41" t="n">
        <f aca="false">'✍️ Score Entry 2025-26'!B93</f>
        <v>45899.5625</v>
      </c>
      <c r="C92" s="0" t="str">
        <f aca="false">'✍️ Score Entry 2025-26'!C93</f>
        <v>German Bundesliga</v>
      </c>
      <c r="D92" s="0" t="str">
        <f aca="false">'✍️ Score Entry 2025-26'!D93</f>
        <v>TSG Hoffenheim</v>
      </c>
      <c r="E92" s="0" t="str">
        <f aca="false">'✍️ Score Entry 2025-26'!E93</f>
        <v>Eintracht Frankfurt</v>
      </c>
      <c r="F92" s="0" t="n">
        <f aca="false">IFERROR(VLOOKUP(D92,'⭐ Current Elo 2025-26'!$A:$B,2,FALSE()),1500)</f>
        <v>1699</v>
      </c>
      <c r="G92" s="0" t="n">
        <f aca="false">IFERROR(VLOOKUP(E92,'⭐ Current Elo 2025-26'!$A:$B,2,FALSE()),1500)</f>
        <v>1407.6</v>
      </c>
      <c r="H92" s="33" t="n">
        <f aca="false">1/(1+10^((G92-F92+'⚙️ Parameters'!$C$7)/400))</f>
        <v>0.800529991120531</v>
      </c>
      <c r="I92" s="33" t="n">
        <f aca="false">0.27*(1+((200-MIN(ABS(F92-G92),200))/500)+(IF(AND(F92&gt;1650,G92&gt;1650),0.15,0)))</f>
        <v>0.27</v>
      </c>
      <c r="J92" s="33" t="n">
        <f aca="false">MAX(0,1-H92-I92)</f>
        <v>0</v>
      </c>
      <c r="K92" s="33" t="n">
        <f aca="false">H92+I92</f>
        <v>1.07052999112053</v>
      </c>
      <c r="L92" s="33" t="n">
        <f aca="false">I92+J92</f>
        <v>0.27</v>
      </c>
      <c r="M92" s="0" t="str">
        <f aca="false">IF('✍️ Score Entry 2025-26'!F93=""," TBD",TEXT('✍️ Score Entry 2025-26'!F93,"0")&amp;"-"&amp;TEXT('✍️ Score Entry 2025-26'!G93,"0"))</f>
        <v>1-3</v>
      </c>
      <c r="N92" s="0" t="str">
        <f aca="false">IF('✍️ Score Entry 2025-26'!F93="","TBD",IF('✍️ Score Entry 2025-26'!F93&gt;'✍️ Score Entry 2025-26'!G93,"Home",IF('✍️ Score Entry 2025-26'!F93&lt;'✍️ Score Entry 2025-26'!G93,"Away","Draw")))</f>
        <v>Away</v>
      </c>
      <c r="O92" s="0" t="str">
        <f aca="false">IF(N92="TBD","TBD",IF(AND(H92&gt;I92,H92&gt;J92,N92="Home"),"✓",IF(AND(J92&gt;H92,J92&gt;I92,N92="Away"),"✓",IF(AND(I92&gt;H92,I92&gt;J92,N92="Draw"),"✓","✗"))))</f>
        <v>✗</v>
      </c>
    </row>
    <row r="93" customFormat="false" ht="15" hidden="false" customHeight="false" outlineLevel="0" collapsed="false">
      <c r="A93" s="0" t="n">
        <f aca="false">'✍️ Score Entry 2025-26'!A94</f>
        <v>89</v>
      </c>
      <c r="B93" s="41" t="n">
        <f aca="false">'✍️ Score Entry 2025-26'!B94</f>
        <v>45899.5625</v>
      </c>
      <c r="C93" s="0" t="str">
        <f aca="false">'✍️ Score Entry 2025-26'!C94</f>
        <v>German Bundesliga</v>
      </c>
      <c r="D93" s="0" t="str">
        <f aca="false">'✍️ Score Entry 2025-26'!D94</f>
        <v>VfB Stuttgart</v>
      </c>
      <c r="E93" s="0" t="str">
        <f aca="false">'✍️ Score Entry 2025-26'!E94</f>
        <v>Borussia MÃ¶nchengladbach</v>
      </c>
      <c r="F93" s="0" t="n">
        <f aca="false">IFERROR(VLOOKUP(D93,'⭐ Current Elo 2025-26'!$A:$B,2,FALSE()),1500)</f>
        <v>1520.3</v>
      </c>
      <c r="G93" s="0" t="n">
        <f aca="false">IFERROR(VLOOKUP(E93,'⭐ Current Elo 2025-26'!$A:$B,2,FALSE()),1500)</f>
        <v>1433.1</v>
      </c>
      <c r="H93" s="33" t="n">
        <f aca="false">1/(1+10^((G93-F93+'⚙️ Parameters'!$C$7)/400))</f>
        <v>0.553331461189257</v>
      </c>
      <c r="I93" s="33" t="n">
        <f aca="false">0.27*(1+((200-MIN(ABS(F93-G93),200))/500)+(IF(AND(F93&gt;1650,G93&gt;1650),0.15,0)))</f>
        <v>0.330912</v>
      </c>
      <c r="J93" s="33" t="n">
        <f aca="false">MAX(0,1-H93-I93)</f>
        <v>0.115756538810743</v>
      </c>
      <c r="K93" s="33" t="n">
        <f aca="false">H93+I93</f>
        <v>0.884243461189257</v>
      </c>
      <c r="L93" s="33" t="n">
        <f aca="false">I93+J93</f>
        <v>0.446668538810743</v>
      </c>
      <c r="M93" s="0" t="str">
        <f aca="false">IF('✍️ Score Entry 2025-26'!F94=""," TBD",TEXT('✍️ Score Entry 2025-26'!F94,"0")&amp;"-"&amp;TEXT('✍️ Score Entry 2025-26'!G94,"0"))</f>
        <v>1-0</v>
      </c>
      <c r="N93" s="0" t="str">
        <f aca="false">IF('✍️ Score Entry 2025-26'!F94="","TBD",IF('✍️ Score Entry 2025-26'!F94&gt;'✍️ Score Entry 2025-26'!G94,"Home",IF('✍️ Score Entry 2025-26'!F94&lt;'✍️ Score Entry 2025-26'!G94,"Away","Draw")))</f>
        <v>Home</v>
      </c>
      <c r="O93" s="0" t="str">
        <f aca="false">IF(N93="TBD","TBD",IF(AND(H93&gt;I93,H93&gt;J93,N93="Home"),"✓",IF(AND(J93&gt;H93,J93&gt;I93,N93="Away"),"✓",IF(AND(I93&gt;H93,I93&gt;J93,N93="Draw"),"✓","✗"))))</f>
        <v>✓</v>
      </c>
    </row>
    <row r="94" customFormat="false" ht="15" hidden="false" customHeight="false" outlineLevel="0" collapsed="false">
      <c r="A94" s="0" t="n">
        <f aca="false">'✍️ Score Entry 2025-26'!A95</f>
        <v>90</v>
      </c>
      <c r="B94" s="41" t="n">
        <f aca="false">'✍️ Score Entry 2025-26'!B95</f>
        <v>45899.5833333333</v>
      </c>
      <c r="C94" s="0" t="str">
        <f aca="false">'✍️ Score Entry 2025-26'!C95</f>
        <v>English Premier League</v>
      </c>
      <c r="D94" s="0" t="str">
        <f aca="false">'✍️ Score Entry 2025-26'!D95</f>
        <v>Tottenham Hotspur</v>
      </c>
      <c r="E94" s="0" t="str">
        <f aca="false">'✍️ Score Entry 2025-26'!E95</f>
        <v>AFC Bournemouth</v>
      </c>
      <c r="F94" s="0" t="n">
        <f aca="false">IFERROR(VLOOKUP(D94,'⭐ Current Elo 2025-26'!$A:$B,2,FALSE()),1500)</f>
        <v>1545.2</v>
      </c>
      <c r="G94" s="0" t="n">
        <f aca="false">IFERROR(VLOOKUP(E94,'⭐ Current Elo 2025-26'!$A:$B,2,FALSE()),1500)</f>
        <v>1744.7</v>
      </c>
      <c r="H94" s="33" t="n">
        <f aca="false">1/(1+10^((G94-F94+'⚙️ Parameters'!$C$7)/400))</f>
        <v>0.192128677017648</v>
      </c>
      <c r="I94" s="33" t="n">
        <f aca="false">0.27*(1+((200-MIN(ABS(F94-G94),200))/500)+(IF(AND(F94&gt;1650,G94&gt;1650),0.15,0)))</f>
        <v>0.27027</v>
      </c>
      <c r="J94" s="33" t="n">
        <f aca="false">MAX(0,1-H94-I94)</f>
        <v>0.537601322982353</v>
      </c>
      <c r="K94" s="33" t="n">
        <f aca="false">H94+I94</f>
        <v>0.462398677017648</v>
      </c>
      <c r="L94" s="33" t="n">
        <f aca="false">I94+J94</f>
        <v>0.807871322982353</v>
      </c>
      <c r="M94" s="0" t="str">
        <f aca="false">IF('✍️ Score Entry 2025-26'!F95=""," TBD",TEXT('✍️ Score Entry 2025-26'!F95,"0")&amp;"-"&amp;TEXT('✍️ Score Entry 2025-26'!G95,"0"))</f>
        <v>0-1</v>
      </c>
      <c r="N94" s="0" t="str">
        <f aca="false">IF('✍️ Score Entry 2025-26'!F95="","TBD",IF('✍️ Score Entry 2025-26'!F95&gt;'✍️ Score Entry 2025-26'!G95,"Home",IF('✍️ Score Entry 2025-26'!F95&lt;'✍️ Score Entry 2025-26'!G95,"Away","Draw")))</f>
        <v>Away</v>
      </c>
      <c r="O94" s="0" t="str">
        <f aca="false">IF(N94="TBD","TBD",IF(AND(H94&gt;I94,H94&gt;J94,N94="Home"),"✓",IF(AND(J94&gt;H94,J94&gt;I94,N94="Away"),"✓",IF(AND(I94&gt;H94,I94&gt;J94,N94="Draw"),"✓","✗"))))</f>
        <v>✓</v>
      </c>
    </row>
    <row r="95" customFormat="false" ht="15" hidden="false" customHeight="false" outlineLevel="0" collapsed="false">
      <c r="A95" s="0" t="n">
        <f aca="false">'✍️ Score Entry 2025-26'!A96</f>
        <v>91</v>
      </c>
      <c r="B95" s="41" t="n">
        <f aca="false">'✍️ Score Entry 2025-26'!B96</f>
        <v>45899.5833333333</v>
      </c>
      <c r="C95" s="0" t="str">
        <f aca="false">'✍️ Score Entry 2025-26'!C96</f>
        <v>English Premier League</v>
      </c>
      <c r="D95" s="0" t="str">
        <f aca="false">'✍️ Score Entry 2025-26'!D96</f>
        <v>Manchester United</v>
      </c>
      <c r="E95" s="0" t="str">
        <f aca="false">'✍️ Score Entry 2025-26'!E96</f>
        <v>Burnley</v>
      </c>
      <c r="F95" s="0" t="n">
        <f aca="false">IFERROR(VLOOKUP(D95,'⭐ Current Elo 2025-26'!$A:$B,2,FALSE()),1500)</f>
        <v>1451.7</v>
      </c>
      <c r="G95" s="0" t="n">
        <f aca="false">IFERROR(VLOOKUP(E95,'⭐ Current Elo 2025-26'!$A:$B,2,FALSE()),1500)</f>
        <v>1604</v>
      </c>
      <c r="H95" s="33" t="n">
        <f aca="false">1/(1+10^((G95-F95+'⚙️ Parameters'!$C$7)/400))</f>
        <v>0.237844698229859</v>
      </c>
      <c r="I95" s="33" t="n">
        <f aca="false">0.27*(1+((200-MIN(ABS(F95-G95),200))/500)+(IF(AND(F95&gt;1650,G95&gt;1650),0.15,0)))</f>
        <v>0.295758</v>
      </c>
      <c r="J95" s="33" t="n">
        <f aca="false">MAX(0,1-H95-I95)</f>
        <v>0.466397301770141</v>
      </c>
      <c r="K95" s="33" t="n">
        <f aca="false">H95+I95</f>
        <v>0.533602698229859</v>
      </c>
      <c r="L95" s="33" t="n">
        <f aca="false">I95+J95</f>
        <v>0.762155301770141</v>
      </c>
      <c r="M95" s="0" t="str">
        <f aca="false">IF('✍️ Score Entry 2025-26'!F96=""," TBD",TEXT('✍️ Score Entry 2025-26'!F96,"0")&amp;"-"&amp;TEXT('✍️ Score Entry 2025-26'!G96,"0"))</f>
        <v>3-2</v>
      </c>
      <c r="N95" s="0" t="str">
        <f aca="false">IF('✍️ Score Entry 2025-26'!F96="","TBD",IF('✍️ Score Entry 2025-26'!F96&gt;'✍️ Score Entry 2025-26'!G96,"Home",IF('✍️ Score Entry 2025-26'!F96&lt;'✍️ Score Entry 2025-26'!G96,"Away","Draw")))</f>
        <v>Home</v>
      </c>
      <c r="O95" s="0" t="str">
        <f aca="false">IF(N95="TBD","TBD",IF(AND(H95&gt;I95,H95&gt;J95,N95="Home"),"✓",IF(AND(J95&gt;H95,J95&gt;I95,N95="Away"),"✓",IF(AND(I95&gt;H95,I95&gt;J95,N95="Draw"),"✓","✗"))))</f>
        <v>✗</v>
      </c>
    </row>
    <row r="96" customFormat="false" ht="15" hidden="false" customHeight="false" outlineLevel="0" collapsed="false">
      <c r="A96" s="0" t="n">
        <f aca="false">'✍️ Score Entry 2025-26'!A97</f>
        <v>92</v>
      </c>
      <c r="B96" s="41" t="n">
        <f aca="false">'✍️ Score Entry 2025-26'!B97</f>
        <v>45899.5833333333</v>
      </c>
      <c r="C96" s="0" t="str">
        <f aca="false">'✍️ Score Entry 2025-26'!C97</f>
        <v>English Premier League</v>
      </c>
      <c r="D96" s="0" t="str">
        <f aca="false">'✍️ Score Entry 2025-26'!D97</f>
        <v>Sunderland</v>
      </c>
      <c r="E96" s="0" t="str">
        <f aca="false">'✍️ Score Entry 2025-26'!E97</f>
        <v>Brentford</v>
      </c>
      <c r="F96" s="0" t="n">
        <f aca="false">IFERROR(VLOOKUP(D96,'⭐ Current Elo 2025-26'!$A:$B,2,FALSE()),1500)</f>
        <v>1601.9</v>
      </c>
      <c r="G96" s="0" t="n">
        <f aca="false">IFERROR(VLOOKUP(E96,'⭐ Current Elo 2025-26'!$A:$B,2,FALSE()),1500)</f>
        <v>1507.3</v>
      </c>
      <c r="H96" s="33" t="n">
        <f aca="false">1/(1+10^((G96-F96+'⚙️ Parameters'!$C$7)/400))</f>
        <v>0.563834310054523</v>
      </c>
      <c r="I96" s="33" t="n">
        <f aca="false">0.27*(1+((200-MIN(ABS(F96-G96),200))/500)+(IF(AND(F96&gt;1650,G96&gt;1650),0.15,0)))</f>
        <v>0.326916</v>
      </c>
      <c r="J96" s="33" t="n">
        <f aca="false">MAX(0,1-H96-I96)</f>
        <v>0.109249689945477</v>
      </c>
      <c r="K96" s="33" t="n">
        <f aca="false">H96+I96</f>
        <v>0.890750310054523</v>
      </c>
      <c r="L96" s="33" t="n">
        <f aca="false">I96+J96</f>
        <v>0.436165689945477</v>
      </c>
      <c r="M96" s="0" t="str">
        <f aca="false">IF('✍️ Score Entry 2025-26'!F97=""," TBD",TEXT('✍️ Score Entry 2025-26'!F97,"0")&amp;"-"&amp;TEXT('✍️ Score Entry 2025-26'!G97,"0"))</f>
        <v>2-1</v>
      </c>
      <c r="N96" s="0" t="str">
        <f aca="false">IF('✍️ Score Entry 2025-26'!F97="","TBD",IF('✍️ Score Entry 2025-26'!F97&gt;'✍️ Score Entry 2025-26'!G97,"Home",IF('✍️ Score Entry 2025-26'!F97&lt;'✍️ Score Entry 2025-26'!G97,"Away","Draw")))</f>
        <v>Home</v>
      </c>
      <c r="O96" s="0" t="str">
        <f aca="false">IF(N96="TBD","TBD",IF(AND(H96&gt;I96,H96&gt;J96,N96="Home"),"✓",IF(AND(J96&gt;H96,J96&gt;I96,N96="Away"),"✓",IF(AND(I96&gt;H96,I96&gt;J96,N96="Draw"),"✓","✗"))))</f>
        <v>✓</v>
      </c>
    </row>
    <row r="97" customFormat="false" ht="15" hidden="false" customHeight="false" outlineLevel="0" collapsed="false">
      <c r="A97" s="0" t="n">
        <f aca="false">'✍️ Score Entry 2025-26'!A98</f>
        <v>93</v>
      </c>
      <c r="B97" s="41" t="n">
        <f aca="false">'✍️ Score Entry 2025-26'!B98</f>
        <v>45899.5833333333</v>
      </c>
      <c r="C97" s="0" t="str">
        <f aca="false">'✍️ Score Entry 2025-26'!C98</f>
        <v>English Premier League</v>
      </c>
      <c r="D97" s="0" t="str">
        <f aca="false">'✍️ Score Entry 2025-26'!D98</f>
        <v>Wolverhampton Wanderers</v>
      </c>
      <c r="E97" s="0" t="str">
        <f aca="false">'✍️ Score Entry 2025-26'!E98</f>
        <v>Everton</v>
      </c>
      <c r="F97" s="0" t="n">
        <f aca="false">IFERROR(VLOOKUP(D97,'⭐ Current Elo 2025-26'!$A:$B,2,FALSE()),1500)</f>
        <v>1747.8</v>
      </c>
      <c r="G97" s="0" t="n">
        <f aca="false">IFERROR(VLOOKUP(E97,'⭐ Current Elo 2025-26'!$A:$B,2,FALSE()),1500)</f>
        <v>1613.1</v>
      </c>
      <c r="H97" s="33" t="n">
        <f aca="false">1/(1+10^((G97-F97+'⚙️ Parameters'!$C$7)/400))</f>
        <v>0.619534383763677</v>
      </c>
      <c r="I97" s="33" t="n">
        <f aca="false">0.27*(1+((200-MIN(ABS(F97-G97),200))/500)+(IF(AND(F97&gt;1650,G97&gt;1650),0.15,0)))</f>
        <v>0.305262</v>
      </c>
      <c r="J97" s="33" t="n">
        <f aca="false">MAX(0,1-H97-I97)</f>
        <v>0.0752036162363234</v>
      </c>
      <c r="K97" s="33" t="n">
        <f aca="false">H97+I97</f>
        <v>0.924796383763677</v>
      </c>
      <c r="L97" s="33" t="n">
        <f aca="false">I97+J97</f>
        <v>0.380465616236323</v>
      </c>
      <c r="M97" s="0" t="str">
        <f aca="false">IF('✍️ Score Entry 2025-26'!F98=""," TBD",TEXT('✍️ Score Entry 2025-26'!F98,"0")&amp;"-"&amp;TEXT('✍️ Score Entry 2025-26'!G98,"0"))</f>
        <v>2-3</v>
      </c>
      <c r="N97" s="0" t="str">
        <f aca="false">IF('✍️ Score Entry 2025-26'!F98="","TBD",IF('✍️ Score Entry 2025-26'!F98&gt;'✍️ Score Entry 2025-26'!G98,"Home",IF('✍️ Score Entry 2025-26'!F98&lt;'✍️ Score Entry 2025-26'!G98,"Away","Draw")))</f>
        <v>Away</v>
      </c>
      <c r="O97" s="0" t="str">
        <f aca="false">IF(N97="TBD","TBD",IF(AND(H97&gt;I97,H97&gt;J97,N97="Home"),"✓",IF(AND(J97&gt;H97,J97&gt;I97,N97="Away"),"✓",IF(AND(I97&gt;H97,I97&gt;J97,N97="Draw"),"✓","✗"))))</f>
        <v>✗</v>
      </c>
    </row>
    <row r="98" customFormat="false" ht="15" hidden="false" customHeight="false" outlineLevel="0" collapsed="false">
      <c r="A98" s="0" t="n">
        <f aca="false">'✍️ Score Entry 2025-26'!A99</f>
        <v>94</v>
      </c>
      <c r="B98" s="41" t="n">
        <f aca="false">'✍️ Score Entry 2025-26'!B99</f>
        <v>45899.625</v>
      </c>
      <c r="C98" s="0" t="str">
        <f aca="false">'✍️ Score Entry 2025-26'!C99</f>
        <v>Spanish LALIGA</v>
      </c>
      <c r="D98" s="0" t="str">
        <f aca="false">'✍️ Score Entry 2025-26'!D99</f>
        <v>AlavÃ©s</v>
      </c>
      <c r="E98" s="0" t="str">
        <f aca="false">'✍️ Score Entry 2025-26'!E99</f>
        <v>AtlÃ©tico Madrid</v>
      </c>
      <c r="F98" s="0" t="n">
        <f aca="false">IFERROR(VLOOKUP(D98,'⭐ Current Elo 2025-26'!$A:$B,2,FALSE()),1500)</f>
        <v>1609.1</v>
      </c>
      <c r="G98" s="0" t="n">
        <f aca="false">IFERROR(VLOOKUP(E98,'⭐ Current Elo 2025-26'!$A:$B,2,FALSE()),1500)</f>
        <v>1556.8</v>
      </c>
      <c r="H98" s="33" t="n">
        <f aca="false">1/(1+10^((G98-F98+'⚙️ Parameters'!$C$7)/400))</f>
        <v>0.503309917720592</v>
      </c>
      <c r="I98" s="33" t="n">
        <f aca="false">0.27*(1+((200-MIN(ABS(F98-G98),200))/500)+(IF(AND(F98&gt;1650,G98&gt;1650),0.15,0)))</f>
        <v>0.349758</v>
      </c>
      <c r="J98" s="33" t="n">
        <f aca="false">MAX(0,1-H98-I98)</f>
        <v>0.146932082279408</v>
      </c>
      <c r="K98" s="33" t="n">
        <f aca="false">H98+I98</f>
        <v>0.853067917720592</v>
      </c>
      <c r="L98" s="33" t="n">
        <f aca="false">I98+J98</f>
        <v>0.496690082279408</v>
      </c>
      <c r="M98" s="0" t="str">
        <f aca="false">IF('✍️ Score Entry 2025-26'!F99=""," TBD",TEXT('✍️ Score Entry 2025-26'!F99,"0")&amp;"-"&amp;TEXT('✍️ Score Entry 2025-26'!G99,"0"))</f>
        <v>1-1</v>
      </c>
      <c r="N98" s="0" t="str">
        <f aca="false">IF('✍️ Score Entry 2025-26'!F99="","TBD",IF('✍️ Score Entry 2025-26'!F99&gt;'✍️ Score Entry 2025-26'!G99,"Home",IF('✍️ Score Entry 2025-26'!F99&lt;'✍️ Score Entry 2025-26'!G99,"Away","Draw")))</f>
        <v>Draw</v>
      </c>
      <c r="O98" s="0" t="str">
        <f aca="false">IF(N98="TBD","TBD",IF(AND(H98&gt;I98,H98&gt;J98,N98="Home"),"✓",IF(AND(J98&gt;H98,J98&gt;I98,N98="Away"),"✓",IF(AND(I98&gt;H98,I98&gt;J98,N98="Draw"),"✓","✗"))))</f>
        <v>✗</v>
      </c>
    </row>
    <row r="99" customFormat="false" ht="15" hidden="false" customHeight="false" outlineLevel="0" collapsed="false">
      <c r="A99" s="0" t="n">
        <f aca="false">'✍️ Score Entry 2025-26'!A100</f>
        <v>95</v>
      </c>
      <c r="B99" s="41" t="n">
        <f aca="false">'✍️ Score Entry 2025-26'!B100</f>
        <v>45899.625</v>
      </c>
      <c r="C99" s="0" t="str">
        <f aca="false">'✍️ Score Entry 2025-26'!C100</f>
        <v>French Ligue 1</v>
      </c>
      <c r="D99" s="0" t="str">
        <f aca="false">'✍️ Score Entry 2025-26'!D100</f>
        <v>Lorient</v>
      </c>
      <c r="E99" s="0" t="str">
        <f aca="false">'✍️ Score Entry 2025-26'!E100</f>
        <v>Lille</v>
      </c>
      <c r="F99" s="0" t="n">
        <f aca="false">IFERROR(VLOOKUP(D99,'⭐ Current Elo 2025-26'!$A:$B,2,FALSE()),1500)</f>
        <v>1624.7</v>
      </c>
      <c r="G99" s="0" t="n">
        <f aca="false">IFERROR(VLOOKUP(E99,'⭐ Current Elo 2025-26'!$A:$B,2,FALSE()),1500)</f>
        <v>1580.2</v>
      </c>
      <c r="H99" s="33" t="n">
        <f aca="false">1/(1+10^((G99-F99+'⚙️ Parameters'!$C$7)/400))</f>
        <v>0.492085524847758</v>
      </c>
      <c r="I99" s="33" t="n">
        <f aca="false">0.27*(1+((200-MIN(ABS(F99-G99),200))/500)+(IF(AND(F99&gt;1650,G99&gt;1650),0.15,0)))</f>
        <v>0.35397</v>
      </c>
      <c r="J99" s="33" t="n">
        <f aca="false">MAX(0,1-H99-I99)</f>
        <v>0.153944475152242</v>
      </c>
      <c r="K99" s="33" t="n">
        <f aca="false">H99+I99</f>
        <v>0.846055524847758</v>
      </c>
      <c r="L99" s="33" t="n">
        <f aca="false">I99+J99</f>
        <v>0.507914475152242</v>
      </c>
      <c r="M99" s="0" t="str">
        <f aca="false">IF('✍️ Score Entry 2025-26'!F100=""," TBD",TEXT('✍️ Score Entry 2025-26'!F100,"0")&amp;"-"&amp;TEXT('✍️ Score Entry 2025-26'!G100,"0"))</f>
        <v>1-7</v>
      </c>
      <c r="N99" s="0" t="str">
        <f aca="false">IF('✍️ Score Entry 2025-26'!F100="","TBD",IF('✍️ Score Entry 2025-26'!F100&gt;'✍️ Score Entry 2025-26'!G100,"Home",IF('✍️ Score Entry 2025-26'!F100&lt;'✍️ Score Entry 2025-26'!G100,"Away","Draw")))</f>
        <v>Away</v>
      </c>
      <c r="O99" s="0" t="str">
        <f aca="false">IF(N99="TBD","TBD",IF(AND(H99&gt;I99,H99&gt;J99,N99="Home"),"✓",IF(AND(J99&gt;H99,J99&gt;I99,N99="Away"),"✓",IF(AND(I99&gt;H99,I99&gt;J99,N99="Draw"),"✓","✗"))))</f>
        <v>✗</v>
      </c>
    </row>
    <row r="100" customFormat="false" ht="15" hidden="false" customHeight="false" outlineLevel="0" collapsed="false">
      <c r="A100" s="0" t="n">
        <f aca="false">'✍️ Score Entry 2025-26'!A101</f>
        <v>96</v>
      </c>
      <c r="B100" s="41" t="n">
        <f aca="false">'✍️ Score Entry 2025-26'!B101</f>
        <v>45899.6875</v>
      </c>
      <c r="C100" s="0" t="str">
        <f aca="false">'✍️ Score Entry 2025-26'!C101</f>
        <v>German Bundesliga</v>
      </c>
      <c r="D100" s="0" t="str">
        <f aca="false">'✍️ Score Entry 2025-26'!D101</f>
        <v>FC Augsburg</v>
      </c>
      <c r="E100" s="0" t="str">
        <f aca="false">'✍️ Score Entry 2025-26'!E101</f>
        <v>Bayern Munich</v>
      </c>
      <c r="F100" s="0" t="n">
        <f aca="false">IFERROR(VLOOKUP(D100,'⭐ Current Elo 2025-26'!$A:$B,2,FALSE()),1500)</f>
        <v>1508.9</v>
      </c>
      <c r="G100" s="0" t="n">
        <f aca="false">IFERROR(VLOOKUP(E100,'⭐ Current Elo 2025-26'!$A:$B,2,FALSE()),1500)</f>
        <v>1706.9</v>
      </c>
      <c r="H100" s="33" t="n">
        <f aca="false">1/(1+10^((G100-F100+'⚙️ Parameters'!$C$7)/400))</f>
        <v>0.193472477182892</v>
      </c>
      <c r="I100" s="33" t="n">
        <f aca="false">0.27*(1+((200-MIN(ABS(F100-G100),200))/500)+(IF(AND(F100&gt;1650,G100&gt;1650),0.15,0)))</f>
        <v>0.27108</v>
      </c>
      <c r="J100" s="33" t="n">
        <f aca="false">MAX(0,1-H100-I100)</f>
        <v>0.535447522817108</v>
      </c>
      <c r="K100" s="33" t="n">
        <f aca="false">H100+I100</f>
        <v>0.464552477182892</v>
      </c>
      <c r="L100" s="33" t="n">
        <f aca="false">I100+J100</f>
        <v>0.806527522817108</v>
      </c>
      <c r="M100" s="0" t="str">
        <f aca="false">IF('✍️ Score Entry 2025-26'!F101=""," TBD",TEXT('✍️ Score Entry 2025-26'!F101,"0")&amp;"-"&amp;TEXT('✍️ Score Entry 2025-26'!G101,"0"))</f>
        <v>2-3</v>
      </c>
      <c r="N100" s="0" t="str">
        <f aca="false">IF('✍️ Score Entry 2025-26'!F101="","TBD",IF('✍️ Score Entry 2025-26'!F101&gt;'✍️ Score Entry 2025-26'!G101,"Home",IF('✍️ Score Entry 2025-26'!F101&lt;'✍️ Score Entry 2025-26'!G101,"Away","Draw")))</f>
        <v>Away</v>
      </c>
      <c r="O100" s="0" t="str">
        <f aca="false">IF(N100="TBD","TBD",IF(AND(H100&gt;I100,H100&gt;J100,N100="Home"),"✓",IF(AND(J100&gt;H100,J100&gt;I100,N100="Away"),"✓",IF(AND(I100&gt;H100,I100&gt;J100,N100="Draw"),"✓","✗"))))</f>
        <v>✓</v>
      </c>
    </row>
    <row r="101" customFormat="false" ht="15" hidden="false" customHeight="false" outlineLevel="0" collapsed="false">
      <c r="A101" s="0" t="n">
        <f aca="false">'✍️ Score Entry 2025-26'!A102</f>
        <v>97</v>
      </c>
      <c r="B101" s="41" t="n">
        <f aca="false">'✍️ Score Entry 2025-26'!B102</f>
        <v>45899.6875</v>
      </c>
      <c r="C101" s="0" t="str">
        <f aca="false">'✍️ Score Entry 2025-26'!C102</f>
        <v>Italian Serie A</v>
      </c>
      <c r="D101" s="0" t="str">
        <f aca="false">'✍️ Score Entry 2025-26'!D102</f>
        <v>Parma</v>
      </c>
      <c r="E101" s="0" t="str">
        <f aca="false">'✍️ Score Entry 2025-26'!E102</f>
        <v>Atalanta</v>
      </c>
      <c r="F101" s="0" t="n">
        <f aca="false">IFERROR(VLOOKUP(D101,'⭐ Current Elo 2025-26'!$A:$B,2,FALSE()),1500)</f>
        <v>1449</v>
      </c>
      <c r="G101" s="0" t="n">
        <f aca="false">IFERROR(VLOOKUP(E101,'⭐ Current Elo 2025-26'!$A:$B,2,FALSE()),1500)</f>
        <v>1592</v>
      </c>
      <c r="H101" s="33" t="n">
        <f aca="false">1/(1+10^((G101-F101+'⚙️ Parameters'!$C$7)/400))</f>
        <v>0.247685006394318</v>
      </c>
      <c r="I101" s="33" t="n">
        <f aca="false">0.27*(1+((200-MIN(ABS(F101-G101),200))/500)+(IF(AND(F101&gt;1650,G101&gt;1650),0.15,0)))</f>
        <v>0.30078</v>
      </c>
      <c r="J101" s="33" t="n">
        <f aca="false">MAX(0,1-H101-I101)</f>
        <v>0.451534993605682</v>
      </c>
      <c r="K101" s="33" t="n">
        <f aca="false">H101+I101</f>
        <v>0.548465006394318</v>
      </c>
      <c r="L101" s="33" t="n">
        <f aca="false">I101+J101</f>
        <v>0.752314993605682</v>
      </c>
      <c r="M101" s="0" t="str">
        <f aca="false">IF('✍️ Score Entry 2025-26'!F102=""," TBD",TEXT('✍️ Score Entry 2025-26'!F102,"0")&amp;"-"&amp;TEXT('✍️ Score Entry 2025-26'!G102,"0"))</f>
        <v>1-1</v>
      </c>
      <c r="N101" s="0" t="str">
        <f aca="false">IF('✍️ Score Entry 2025-26'!F102="","TBD",IF('✍️ Score Entry 2025-26'!F102&gt;'✍️ Score Entry 2025-26'!G102,"Home",IF('✍️ Score Entry 2025-26'!F102&lt;'✍️ Score Entry 2025-26'!G102,"Away","Draw")))</f>
        <v>Draw</v>
      </c>
      <c r="O101" s="0" t="str">
        <f aca="false">IF(N101="TBD","TBD",IF(AND(H101&gt;I101,H101&gt;J101,N101="Home"),"✓",IF(AND(J101&gt;H101,J101&gt;I101,N101="Away"),"✓",IF(AND(I101&gt;H101,I101&gt;J101,N101="Draw"),"✓","✗"))))</f>
        <v>✗</v>
      </c>
    </row>
    <row r="102" customFormat="false" ht="15" hidden="false" customHeight="false" outlineLevel="0" collapsed="false">
      <c r="A102" s="0" t="n">
        <f aca="false">'✍️ Score Entry 2025-26'!A103</f>
        <v>98</v>
      </c>
      <c r="B102" s="41" t="n">
        <f aca="false">'✍️ Score Entry 2025-26'!B103</f>
        <v>45899.6875</v>
      </c>
      <c r="C102" s="0" t="str">
        <f aca="false">'✍️ Score Entry 2025-26'!C103</f>
        <v>Italian Serie A</v>
      </c>
      <c r="D102" s="0" t="str">
        <f aca="false">'✍️ Score Entry 2025-26'!D103</f>
        <v>Bologna</v>
      </c>
      <c r="E102" s="0" t="str">
        <f aca="false">'✍️ Score Entry 2025-26'!E103</f>
        <v>Como</v>
      </c>
      <c r="F102" s="0" t="n">
        <f aca="false">IFERROR(VLOOKUP(D102,'⭐ Current Elo 2025-26'!$A:$B,2,FALSE()),1500)</f>
        <v>1415.9</v>
      </c>
      <c r="G102" s="0" t="n">
        <f aca="false">IFERROR(VLOOKUP(E102,'⭐ Current Elo 2025-26'!$A:$B,2,FALSE()),1500)</f>
        <v>1661.3</v>
      </c>
      <c r="H102" s="33" t="n">
        <f aca="false">1/(1+10^((G102-F102+'⚙️ Parameters'!$C$7)/400))</f>
        <v>0.154405314648662</v>
      </c>
      <c r="I102" s="33" t="n">
        <f aca="false">0.27*(1+((200-MIN(ABS(F102-G102),200))/500)+(IF(AND(F102&gt;1650,G102&gt;1650),0.15,0)))</f>
        <v>0.27</v>
      </c>
      <c r="J102" s="33" t="n">
        <f aca="false">MAX(0,1-H102-I102)</f>
        <v>0.575594685351339</v>
      </c>
      <c r="K102" s="33" t="n">
        <f aca="false">H102+I102</f>
        <v>0.424405314648662</v>
      </c>
      <c r="L102" s="33" t="n">
        <f aca="false">I102+J102</f>
        <v>0.845594685351339</v>
      </c>
      <c r="M102" s="0" t="str">
        <f aca="false">IF('✍️ Score Entry 2025-26'!F103=""," TBD",TEXT('✍️ Score Entry 2025-26'!F103,"0")&amp;"-"&amp;TEXT('✍️ Score Entry 2025-26'!G103,"0"))</f>
        <v>1-0</v>
      </c>
      <c r="N102" s="0" t="str">
        <f aca="false">IF('✍️ Score Entry 2025-26'!F103="","TBD",IF('✍️ Score Entry 2025-26'!F103&gt;'✍️ Score Entry 2025-26'!G103,"Home",IF('✍️ Score Entry 2025-26'!F103&lt;'✍️ Score Entry 2025-26'!G103,"Away","Draw")))</f>
        <v>Home</v>
      </c>
      <c r="O102" s="0" t="str">
        <f aca="false">IF(N102="TBD","TBD",IF(AND(H102&gt;I102,H102&gt;J102,N102="Home"),"✓",IF(AND(J102&gt;H102,J102&gt;I102,N102="Away"),"✓",IF(AND(I102&gt;H102,I102&gt;J102,N102="Draw"),"✓","✗"))))</f>
        <v>✗</v>
      </c>
    </row>
    <row r="103" customFormat="false" ht="15" hidden="false" customHeight="false" outlineLevel="0" collapsed="false">
      <c r="A103" s="0" t="n">
        <f aca="false">'✍️ Score Entry 2025-26'!A104</f>
        <v>99</v>
      </c>
      <c r="B103" s="41" t="n">
        <f aca="false">'✍️ Score Entry 2025-26'!B104</f>
        <v>45899.6875</v>
      </c>
      <c r="C103" s="0" t="str">
        <f aca="false">'✍️ Score Entry 2025-26'!C104</f>
        <v>English Premier League</v>
      </c>
      <c r="D103" s="0" t="str">
        <f aca="false">'✍️ Score Entry 2025-26'!D104</f>
        <v>Leeds United</v>
      </c>
      <c r="E103" s="0" t="str">
        <f aca="false">'✍️ Score Entry 2025-26'!E104</f>
        <v>Newcastle United</v>
      </c>
      <c r="F103" s="0" t="n">
        <f aca="false">IFERROR(VLOOKUP(D103,'⭐ Current Elo 2025-26'!$A:$B,2,FALSE()),1500)</f>
        <v>1530.4</v>
      </c>
      <c r="G103" s="0" t="n">
        <f aca="false">IFERROR(VLOOKUP(E103,'⭐ Current Elo 2025-26'!$A:$B,2,FALSE()),1500)</f>
        <v>1795</v>
      </c>
      <c r="H103" s="33" t="n">
        <f aca="false">1/(1+10^((G103-F103+'⚙️ Parameters'!$C$7)/400))</f>
        <v>0.140519342044614</v>
      </c>
      <c r="I103" s="33" t="n">
        <f aca="false">0.27*(1+((200-MIN(ABS(F103-G103),200))/500)+(IF(AND(F103&gt;1650,G103&gt;1650),0.15,0)))</f>
        <v>0.27</v>
      </c>
      <c r="J103" s="33" t="n">
        <f aca="false">MAX(0,1-H103-I103)</f>
        <v>0.589480657955386</v>
      </c>
      <c r="K103" s="33" t="n">
        <f aca="false">H103+I103</f>
        <v>0.410519342044614</v>
      </c>
      <c r="L103" s="33" t="n">
        <f aca="false">I103+J103</f>
        <v>0.859480657955386</v>
      </c>
      <c r="M103" s="0" t="str">
        <f aca="false">IF('✍️ Score Entry 2025-26'!F104=""," TBD",TEXT('✍️ Score Entry 2025-26'!F104,"0")&amp;"-"&amp;TEXT('✍️ Score Entry 2025-26'!G104,"0"))</f>
        <v>0-0</v>
      </c>
      <c r="N103" s="0" t="str">
        <f aca="false">IF('✍️ Score Entry 2025-26'!F104="","TBD",IF('✍️ Score Entry 2025-26'!F104&gt;'✍️ Score Entry 2025-26'!G104,"Home",IF('✍️ Score Entry 2025-26'!F104&lt;'✍️ Score Entry 2025-26'!G104,"Away","Draw")))</f>
        <v>Draw</v>
      </c>
      <c r="O103" s="0" t="str">
        <f aca="false">IF(N103="TBD","TBD",IF(AND(H103&gt;I103,H103&gt;J103,N103="Home"),"✓",IF(AND(J103&gt;H103,J103&gt;I103,N103="Away"),"✓",IF(AND(I103&gt;H103,I103&gt;J103,N103="Draw"),"✓","✗"))))</f>
        <v>✗</v>
      </c>
    </row>
    <row r="104" customFormat="false" ht="15" hidden="false" customHeight="false" outlineLevel="0" collapsed="false">
      <c r="A104" s="0" t="n">
        <f aca="false">'✍️ Score Entry 2025-26'!A105</f>
        <v>100</v>
      </c>
      <c r="B104" s="41" t="n">
        <f aca="false">'✍️ Score Entry 2025-26'!B105</f>
        <v>45899.7083333333</v>
      </c>
      <c r="C104" s="0" t="str">
        <f aca="false">'✍️ Score Entry 2025-26'!C105</f>
        <v>French Ligue 1</v>
      </c>
      <c r="D104" s="0" t="str">
        <f aca="false">'✍️ Score Entry 2025-26'!D105</f>
        <v>Nantes</v>
      </c>
      <c r="E104" s="0" t="str">
        <f aca="false">'✍️ Score Entry 2025-26'!E105</f>
        <v>AJ Auxerre</v>
      </c>
      <c r="F104" s="0" t="n">
        <f aca="false">IFERROR(VLOOKUP(D104,'⭐ Current Elo 2025-26'!$A:$B,2,FALSE()),1500)</f>
        <v>1720.8</v>
      </c>
      <c r="G104" s="0" t="n">
        <f aca="false">IFERROR(VLOOKUP(E104,'⭐ Current Elo 2025-26'!$A:$B,2,FALSE()),1500)</f>
        <v>1588.5</v>
      </c>
      <c r="H104" s="33" t="n">
        <f aca="false">1/(1+10^((G104-F104+'⚙️ Parameters'!$C$7)/400))</f>
        <v>0.616272573852359</v>
      </c>
      <c r="I104" s="33" t="n">
        <f aca="false">0.27*(1+((200-MIN(ABS(F104-G104),200))/500)+(IF(AND(F104&gt;1650,G104&gt;1650),0.15,0)))</f>
        <v>0.306558</v>
      </c>
      <c r="J104" s="33" t="n">
        <f aca="false">MAX(0,1-H104-I104)</f>
        <v>0.0771694261476414</v>
      </c>
      <c r="K104" s="33" t="n">
        <f aca="false">H104+I104</f>
        <v>0.922830573852359</v>
      </c>
      <c r="L104" s="33" t="n">
        <f aca="false">I104+J104</f>
        <v>0.383727426147641</v>
      </c>
      <c r="M104" s="0" t="str">
        <f aca="false">IF('✍️ Score Entry 2025-26'!F105=""," TBD",TEXT('✍️ Score Entry 2025-26'!F105,"0")&amp;"-"&amp;TEXT('✍️ Score Entry 2025-26'!G105,"0"))</f>
        <v>1-0</v>
      </c>
      <c r="N104" s="0" t="str">
        <f aca="false">IF('✍️ Score Entry 2025-26'!F105="","TBD",IF('✍️ Score Entry 2025-26'!F105&gt;'✍️ Score Entry 2025-26'!G105,"Home",IF('✍️ Score Entry 2025-26'!F105&lt;'✍️ Score Entry 2025-26'!G105,"Away","Draw")))</f>
        <v>Home</v>
      </c>
      <c r="O104" s="0" t="str">
        <f aca="false">IF(N104="TBD","TBD",IF(AND(H104&gt;I104,H104&gt;J104,N104="Home"),"✓",IF(AND(J104&gt;H104,J104&gt;I104,N104="Away"),"✓",IF(AND(I104&gt;H104,I104&gt;J104,N104="Draw"),"✓","✗"))))</f>
        <v>✓</v>
      </c>
    </row>
    <row r="105" customFormat="false" ht="15" hidden="false" customHeight="false" outlineLevel="0" collapsed="false">
      <c r="A105" s="0" t="n">
        <f aca="false">'✍️ Score Entry 2025-26'!A106</f>
        <v>101</v>
      </c>
      <c r="B105" s="41" t="n">
        <f aca="false">'✍️ Score Entry 2025-26'!B106</f>
        <v>45899.7083333333</v>
      </c>
      <c r="C105" s="0" t="str">
        <f aca="false">'✍️ Score Entry 2025-26'!C106</f>
        <v>Spanish LALIGA</v>
      </c>
      <c r="D105" s="0" t="str">
        <f aca="false">'✍️ Score Entry 2025-26'!D106</f>
        <v>Real Oviedo</v>
      </c>
      <c r="E105" s="0" t="str">
        <f aca="false">'✍️ Score Entry 2025-26'!E106</f>
        <v>Real Sociedad</v>
      </c>
      <c r="F105" s="0" t="n">
        <f aca="false">IFERROR(VLOOKUP(D105,'⭐ Current Elo 2025-26'!$A:$B,2,FALSE()),1500)</f>
        <v>1735.2</v>
      </c>
      <c r="G105" s="0" t="n">
        <f aca="false">IFERROR(VLOOKUP(E105,'⭐ Current Elo 2025-26'!$A:$B,2,FALSE()),1500)</f>
        <v>1395.4</v>
      </c>
      <c r="H105" s="33" t="n">
        <f aca="false">1/(1+10^((G105-F105+'⚙️ Parameters'!$C$7)/400))</f>
        <v>0.841338743730567</v>
      </c>
      <c r="I105" s="33" t="n">
        <f aca="false">0.27*(1+((200-MIN(ABS(F105-G105),200))/500)+(IF(AND(F105&gt;1650,G105&gt;1650),0.15,0)))</f>
        <v>0.27</v>
      </c>
      <c r="J105" s="33" t="n">
        <f aca="false">MAX(0,1-H105-I105)</f>
        <v>0</v>
      </c>
      <c r="K105" s="33" t="n">
        <f aca="false">H105+I105</f>
        <v>1.11133874373057</v>
      </c>
      <c r="L105" s="33" t="n">
        <f aca="false">I105+J105</f>
        <v>0.27</v>
      </c>
      <c r="M105" s="0" t="str">
        <f aca="false">IF('✍️ Score Entry 2025-26'!F106=""," TBD",TEXT('✍️ Score Entry 2025-26'!F106,"0")&amp;"-"&amp;TEXT('✍️ Score Entry 2025-26'!G106,"0"))</f>
        <v>1-0</v>
      </c>
      <c r="N105" s="0" t="str">
        <f aca="false">IF('✍️ Score Entry 2025-26'!F106="","TBD",IF('✍️ Score Entry 2025-26'!F106&gt;'✍️ Score Entry 2025-26'!G106,"Home",IF('✍️ Score Entry 2025-26'!F106&lt;'✍️ Score Entry 2025-26'!G106,"Away","Draw")))</f>
        <v>Home</v>
      </c>
      <c r="O105" s="0" t="str">
        <f aca="false">IF(N105="TBD","TBD",IF(AND(H105&gt;I105,H105&gt;J105,N105="Home"),"✓",IF(AND(J105&gt;H105,J105&gt;I105,N105="Away"),"✓",IF(AND(I105&gt;H105,I105&gt;J105,N105="Draw"),"✓","✗"))))</f>
        <v>✓</v>
      </c>
    </row>
    <row r="106" customFormat="false" ht="15" hidden="false" customHeight="false" outlineLevel="0" collapsed="false">
      <c r="A106" s="0" t="n">
        <f aca="false">'✍️ Score Entry 2025-26'!A107</f>
        <v>102</v>
      </c>
      <c r="B106" s="41" t="n">
        <f aca="false">'✍️ Score Entry 2025-26'!B107</f>
        <v>45899.7291666667</v>
      </c>
      <c r="C106" s="0" t="str">
        <f aca="false">'✍️ Score Entry 2025-26'!C107</f>
        <v>Spanish LALIGA</v>
      </c>
      <c r="D106" s="0" t="str">
        <f aca="false">'✍️ Score Entry 2025-26'!D107</f>
        <v>Girona</v>
      </c>
      <c r="E106" s="0" t="str">
        <f aca="false">'✍️ Score Entry 2025-26'!E107</f>
        <v>Sevilla</v>
      </c>
      <c r="F106" s="0" t="n">
        <f aca="false">IFERROR(VLOOKUP(D106,'⭐ Current Elo 2025-26'!$A:$B,2,FALSE()),1500)</f>
        <v>1542.4</v>
      </c>
      <c r="G106" s="0" t="n">
        <f aca="false">IFERROR(VLOOKUP(E106,'⭐ Current Elo 2025-26'!$A:$B,2,FALSE()),1500)</f>
        <v>1661.6</v>
      </c>
      <c r="H106" s="33" t="n">
        <f aca="false">1/(1+10^((G106-F106+'⚙️ Parameters'!$C$7)/400))</f>
        <v>0.274085230097287</v>
      </c>
      <c r="I106" s="33" t="n">
        <f aca="false">0.27*(1+((200-MIN(ABS(F106-G106),200))/500)+(IF(AND(F106&gt;1650,G106&gt;1650),0.15,0)))</f>
        <v>0.313632</v>
      </c>
      <c r="J106" s="33" t="n">
        <f aca="false">MAX(0,1-H106-I106)</f>
        <v>0.412282769902713</v>
      </c>
      <c r="K106" s="33" t="n">
        <f aca="false">H106+I106</f>
        <v>0.587717230097287</v>
      </c>
      <c r="L106" s="33" t="n">
        <f aca="false">I106+J106</f>
        <v>0.725914769902713</v>
      </c>
      <c r="M106" s="0" t="str">
        <f aca="false">IF('✍️ Score Entry 2025-26'!F107=""," TBD",TEXT('✍️ Score Entry 2025-26'!F107,"0")&amp;"-"&amp;TEXT('✍️ Score Entry 2025-26'!G107,"0"))</f>
        <v>0-2</v>
      </c>
      <c r="N106" s="0" t="str">
        <f aca="false">IF('✍️ Score Entry 2025-26'!F107="","TBD",IF('✍️ Score Entry 2025-26'!F107&gt;'✍️ Score Entry 2025-26'!G107,"Home",IF('✍️ Score Entry 2025-26'!F107&lt;'✍️ Score Entry 2025-26'!G107,"Away","Draw")))</f>
        <v>Away</v>
      </c>
      <c r="O106" s="0" t="str">
        <f aca="false">IF(N106="TBD","TBD",IF(AND(H106&gt;I106,H106&gt;J106,N106="Home"),"✓",IF(AND(J106&gt;H106,J106&gt;I106,N106="Away"),"✓",IF(AND(I106&gt;H106,I106&gt;J106,N106="Draw"),"✓","✗"))))</f>
        <v>✓</v>
      </c>
    </row>
    <row r="107" customFormat="false" ht="15" hidden="false" customHeight="false" outlineLevel="0" collapsed="false">
      <c r="A107" s="0" t="n">
        <f aca="false">'✍️ Score Entry 2025-26'!A108</f>
        <v>103</v>
      </c>
      <c r="B107" s="41" t="n">
        <f aca="false">'✍️ Score Entry 2025-26'!B108</f>
        <v>45899.78125</v>
      </c>
      <c r="C107" s="0" t="str">
        <f aca="false">'✍️ Score Entry 2025-26'!C108</f>
        <v>Italian Serie A</v>
      </c>
      <c r="D107" s="0" t="str">
        <f aca="false">'✍️ Score Entry 2025-26'!D108</f>
        <v>Pisa</v>
      </c>
      <c r="E107" s="0" t="str">
        <f aca="false">'✍️ Score Entry 2025-26'!E108</f>
        <v>AS Roma</v>
      </c>
      <c r="F107" s="0" t="n">
        <f aca="false">IFERROR(VLOOKUP(D107,'⭐ Current Elo 2025-26'!$A:$B,2,FALSE()),1500)</f>
        <v>1653.3</v>
      </c>
      <c r="G107" s="0" t="n">
        <f aca="false">IFERROR(VLOOKUP(E107,'⭐ Current Elo 2025-26'!$A:$B,2,FALSE()),1500)</f>
        <v>1560.1</v>
      </c>
      <c r="H107" s="33" t="n">
        <f aca="false">1/(1+10^((G107-F107+'⚙️ Parameters'!$C$7)/400))</f>
        <v>0.561851377885728</v>
      </c>
      <c r="I107" s="33" t="n">
        <f aca="false">0.27*(1+((200-MIN(ABS(F107-G107),200))/500)+(IF(AND(F107&gt;1650,G107&gt;1650),0.15,0)))</f>
        <v>0.327672</v>
      </c>
      <c r="J107" s="33" t="n">
        <f aca="false">MAX(0,1-H107-I107)</f>
        <v>0.110476622114272</v>
      </c>
      <c r="K107" s="33" t="n">
        <f aca="false">H107+I107</f>
        <v>0.889523377885728</v>
      </c>
      <c r="L107" s="33" t="n">
        <f aca="false">I107+J107</f>
        <v>0.438148622114272</v>
      </c>
      <c r="M107" s="0" t="str">
        <f aca="false">IF('✍️ Score Entry 2025-26'!F108=""," TBD",TEXT('✍️ Score Entry 2025-26'!F108,"0")&amp;"-"&amp;TEXT('✍️ Score Entry 2025-26'!G108,"0"))</f>
        <v>0-1</v>
      </c>
      <c r="N107" s="0" t="str">
        <f aca="false">IF('✍️ Score Entry 2025-26'!F108="","TBD",IF('✍️ Score Entry 2025-26'!F108&gt;'✍️ Score Entry 2025-26'!G108,"Home",IF('✍️ Score Entry 2025-26'!F108&lt;'✍️ Score Entry 2025-26'!G108,"Away","Draw")))</f>
        <v>Away</v>
      </c>
      <c r="O107" s="0" t="str">
        <f aca="false">IF(N107="TBD","TBD",IF(AND(H107&gt;I107,H107&gt;J107,N107="Home"),"✓",IF(AND(J107&gt;H107,J107&gt;I107,N107="Away"),"✓",IF(AND(I107&gt;H107,I107&gt;J107,N107="Draw"),"✓","✗"))))</f>
        <v>✗</v>
      </c>
    </row>
    <row r="108" customFormat="false" ht="15" hidden="false" customHeight="false" outlineLevel="0" collapsed="false">
      <c r="A108" s="0" t="n">
        <f aca="false">'✍️ Score Entry 2025-26'!A109</f>
        <v>104</v>
      </c>
      <c r="B108" s="41" t="n">
        <f aca="false">'✍️ Score Entry 2025-26'!B109</f>
        <v>45899.78125</v>
      </c>
      <c r="C108" s="0" t="str">
        <f aca="false">'✍️ Score Entry 2025-26'!C109</f>
        <v>Italian Serie A</v>
      </c>
      <c r="D108" s="0" t="str">
        <f aca="false">'✍️ Score Entry 2025-26'!D109</f>
        <v>Napoli</v>
      </c>
      <c r="E108" s="0" t="str">
        <f aca="false">'✍️ Score Entry 2025-26'!E109</f>
        <v>Cagliari</v>
      </c>
      <c r="F108" s="0" t="n">
        <f aca="false">IFERROR(VLOOKUP(D108,'⭐ Current Elo 2025-26'!$A:$B,2,FALSE()),1500)</f>
        <v>1656.2</v>
      </c>
      <c r="G108" s="0" t="n">
        <f aca="false">IFERROR(VLOOKUP(E108,'⭐ Current Elo 2025-26'!$A:$B,2,FALSE()),1500)</f>
        <v>1647.4</v>
      </c>
      <c r="H108" s="33" t="n">
        <f aca="false">1/(1+10^((G108-F108+'⚙️ Parameters'!$C$7)/400))</f>
        <v>0.440984798000156</v>
      </c>
      <c r="I108" s="33" t="n">
        <f aca="false">0.27*(1+((200-MIN(ABS(F108-G108),200))/500)+(IF(AND(F108&gt;1650,G108&gt;1650),0.15,0)))</f>
        <v>0.373248</v>
      </c>
      <c r="J108" s="33" t="n">
        <f aca="false">MAX(0,1-H108-I108)</f>
        <v>0.185767201999844</v>
      </c>
      <c r="K108" s="33" t="n">
        <f aca="false">H108+I108</f>
        <v>0.814232798000157</v>
      </c>
      <c r="L108" s="33" t="n">
        <f aca="false">I108+J108</f>
        <v>0.559015201999844</v>
      </c>
      <c r="M108" s="0" t="str">
        <f aca="false">IF('✍️ Score Entry 2025-26'!F109=""," TBD",TEXT('✍️ Score Entry 2025-26'!F109,"0")&amp;"-"&amp;TEXT('✍️ Score Entry 2025-26'!G109,"0"))</f>
        <v>1-0</v>
      </c>
      <c r="N108" s="0" t="str">
        <f aca="false">IF('✍️ Score Entry 2025-26'!F109="","TBD",IF('✍️ Score Entry 2025-26'!F109&gt;'✍️ Score Entry 2025-26'!G109,"Home",IF('✍️ Score Entry 2025-26'!F109&lt;'✍️ Score Entry 2025-26'!G109,"Away","Draw")))</f>
        <v>Home</v>
      </c>
      <c r="O108" s="0" t="str">
        <f aca="false">IF(N108="TBD","TBD",IF(AND(H108&gt;I108,H108&gt;J108,N108="Home"),"✓",IF(AND(J108&gt;H108,J108&gt;I108,N108="Away"),"✓",IF(AND(I108&gt;H108,I108&gt;J108,N108="Draw"),"✓","✗"))))</f>
        <v>✓</v>
      </c>
    </row>
    <row r="109" customFormat="false" ht="15" hidden="false" customHeight="false" outlineLevel="0" collapsed="false">
      <c r="A109" s="0" t="n">
        <f aca="false">'✍️ Score Entry 2025-26'!A110</f>
        <v>105</v>
      </c>
      <c r="B109" s="41" t="n">
        <f aca="false">'✍️ Score Entry 2025-26'!B110</f>
        <v>45899.7951388889</v>
      </c>
      <c r="C109" s="0" t="str">
        <f aca="false">'✍️ Score Entry 2025-26'!C110</f>
        <v>French Ligue 1</v>
      </c>
      <c r="D109" s="0" t="str">
        <f aca="false">'✍️ Score Entry 2025-26'!D110</f>
        <v>Toulouse</v>
      </c>
      <c r="E109" s="0" t="str">
        <f aca="false">'✍️ Score Entry 2025-26'!E110</f>
        <v>Paris Saint-Germain</v>
      </c>
      <c r="F109" s="0" t="n">
        <f aca="false">IFERROR(VLOOKUP(D109,'⭐ Current Elo 2025-26'!$A:$B,2,FALSE()),1500)</f>
        <v>1668.4</v>
      </c>
      <c r="G109" s="0" t="n">
        <f aca="false">IFERROR(VLOOKUP(E109,'⭐ Current Elo 2025-26'!$A:$B,2,FALSE()),1500)</f>
        <v>1650.9</v>
      </c>
      <c r="H109" s="33" t="n">
        <f aca="false">1/(1+10^((G109-F109+'⚙️ Parameters'!$C$7)/400))</f>
        <v>0.453364683842927</v>
      </c>
      <c r="I109" s="33" t="n">
        <f aca="false">0.27*(1+((200-MIN(ABS(F109-G109),200))/500)+(IF(AND(F109&gt;1650,G109&gt;1650),0.15,0)))</f>
        <v>0.40905</v>
      </c>
      <c r="J109" s="33" t="n">
        <f aca="false">MAX(0,1-H109-I109)</f>
        <v>0.137585316157073</v>
      </c>
      <c r="K109" s="33" t="n">
        <f aca="false">H109+I109</f>
        <v>0.862414683842927</v>
      </c>
      <c r="L109" s="33" t="n">
        <f aca="false">I109+J109</f>
        <v>0.546635316157073</v>
      </c>
      <c r="M109" s="0" t="str">
        <f aca="false">IF('✍️ Score Entry 2025-26'!F110=""," TBD",TEXT('✍️ Score Entry 2025-26'!F110,"0")&amp;"-"&amp;TEXT('✍️ Score Entry 2025-26'!G110,"0"))</f>
        <v>3-6</v>
      </c>
      <c r="N109" s="0" t="str">
        <f aca="false">IF('✍️ Score Entry 2025-26'!F110="","TBD",IF('✍️ Score Entry 2025-26'!F110&gt;'✍️ Score Entry 2025-26'!G110,"Home",IF('✍️ Score Entry 2025-26'!F110&lt;'✍️ Score Entry 2025-26'!G110,"Away","Draw")))</f>
        <v>Away</v>
      </c>
      <c r="O109" s="0" t="str">
        <f aca="false">IF(N109="TBD","TBD",IF(AND(H109&gt;I109,H109&gt;J109,N109="Home"),"✓",IF(AND(J109&gt;H109,J109&gt;I109,N109="Away"),"✓",IF(AND(I109&gt;H109,I109&gt;J109,N109="Draw"),"✓","✗"))))</f>
        <v>✗</v>
      </c>
    </row>
    <row r="110" customFormat="false" ht="15" hidden="false" customHeight="false" outlineLevel="0" collapsed="false">
      <c r="A110" s="0" t="n">
        <f aca="false">'✍️ Score Entry 2025-26'!A111</f>
        <v>106</v>
      </c>
      <c r="B110" s="41" t="n">
        <f aca="false">'✍️ Score Entry 2025-26'!B111</f>
        <v>45899.8125</v>
      </c>
      <c r="C110" s="0" t="str">
        <f aca="false">'✍️ Score Entry 2025-26'!C111</f>
        <v>Spanish LALIGA</v>
      </c>
      <c r="D110" s="0" t="str">
        <f aca="false">'✍️ Score Entry 2025-26'!D111</f>
        <v>Real Madrid</v>
      </c>
      <c r="E110" s="0" t="str">
        <f aca="false">'✍️ Score Entry 2025-26'!E111</f>
        <v>Mallorca</v>
      </c>
      <c r="F110" s="0" t="n">
        <f aca="false">IFERROR(VLOOKUP(D110,'⭐ Current Elo 2025-26'!$A:$B,2,FALSE()),1500)</f>
        <v>1520.7</v>
      </c>
      <c r="G110" s="0" t="n">
        <f aca="false">IFERROR(VLOOKUP(E110,'⭐ Current Elo 2025-26'!$A:$B,2,FALSE()),1500)</f>
        <v>1654.7</v>
      </c>
      <c r="H110" s="33" t="n">
        <f aca="false">1/(1+10^((G110-F110+'⚙️ Parameters'!$C$7)/400))</f>
        <v>0.25746444105693</v>
      </c>
      <c r="I110" s="33" t="n">
        <f aca="false">0.27*(1+((200-MIN(ABS(F110-G110),200))/500)+(IF(AND(F110&gt;1650,G110&gt;1650),0.15,0)))</f>
        <v>0.30564</v>
      </c>
      <c r="J110" s="33" t="n">
        <f aca="false">MAX(0,1-H110-I110)</f>
        <v>0.43689555894307</v>
      </c>
      <c r="K110" s="33" t="n">
        <f aca="false">H110+I110</f>
        <v>0.56310444105693</v>
      </c>
      <c r="L110" s="33" t="n">
        <f aca="false">I110+J110</f>
        <v>0.74253555894307</v>
      </c>
      <c r="M110" s="0" t="str">
        <f aca="false">IF('✍️ Score Entry 2025-26'!F111=""," TBD",TEXT('✍️ Score Entry 2025-26'!F111,"0")&amp;"-"&amp;TEXT('✍️ Score Entry 2025-26'!G111,"0"))</f>
        <v>2-1</v>
      </c>
      <c r="N110" s="0" t="str">
        <f aca="false">IF('✍️ Score Entry 2025-26'!F111="","TBD",IF('✍️ Score Entry 2025-26'!F111&gt;'✍️ Score Entry 2025-26'!G111,"Home",IF('✍️ Score Entry 2025-26'!F111&lt;'✍️ Score Entry 2025-26'!G111,"Away","Draw")))</f>
        <v>Home</v>
      </c>
      <c r="O110" s="0" t="str">
        <f aca="false">IF(N110="TBD","TBD",IF(AND(H110&gt;I110,H110&gt;J110,N110="Home"),"✓",IF(AND(J110&gt;H110,J110&gt;I110,N110="Away"),"✓",IF(AND(I110&gt;H110,I110&gt;J110,N110="Draw"),"✓","✗"))))</f>
        <v>✗</v>
      </c>
    </row>
    <row r="111" customFormat="false" ht="15" hidden="false" customHeight="false" outlineLevel="0" collapsed="false">
      <c r="A111" s="0" t="n">
        <f aca="false">'✍️ Score Entry 2025-26'!A112</f>
        <v>107</v>
      </c>
      <c r="B111" s="41" t="n">
        <f aca="false">'✍️ Score Entry 2025-26'!B112</f>
        <v>45900.5416666667</v>
      </c>
      <c r="C111" s="0" t="str">
        <f aca="false">'✍️ Score Entry 2025-26'!C112</f>
        <v>English Premier League</v>
      </c>
      <c r="D111" s="0" t="str">
        <f aca="false">'✍️ Score Entry 2025-26'!D112</f>
        <v>Nottingham Forest</v>
      </c>
      <c r="E111" s="0" t="str">
        <f aca="false">'✍️ Score Entry 2025-26'!E112</f>
        <v>West Ham United</v>
      </c>
      <c r="F111" s="0" t="n">
        <f aca="false">IFERROR(VLOOKUP(D111,'⭐ Current Elo 2025-26'!$A:$B,2,FALSE()),1500)</f>
        <v>1630.6</v>
      </c>
      <c r="G111" s="0" t="n">
        <f aca="false">IFERROR(VLOOKUP(E111,'⭐ Current Elo 2025-26'!$A:$B,2,FALSE()),1500)</f>
        <v>1395.5</v>
      </c>
      <c r="H111" s="33" t="n">
        <f aca="false">1/(1+10^((G111-F111+'⚙️ Parameters'!$C$7)/400))</f>
        <v>0.743744249098655</v>
      </c>
      <c r="I111" s="33" t="n">
        <f aca="false">0.27*(1+((200-MIN(ABS(F111-G111),200))/500)+(IF(AND(F111&gt;1650,G111&gt;1650),0.15,0)))</f>
        <v>0.27</v>
      </c>
      <c r="J111" s="33" t="n">
        <f aca="false">MAX(0,1-H111-I111)</f>
        <v>0</v>
      </c>
      <c r="K111" s="33" t="n">
        <f aca="false">H111+I111</f>
        <v>1.01374424909866</v>
      </c>
      <c r="L111" s="33" t="n">
        <f aca="false">I111+J111</f>
        <v>0.27</v>
      </c>
      <c r="M111" s="0" t="str">
        <f aca="false">IF('✍️ Score Entry 2025-26'!F112=""," TBD",TEXT('✍️ Score Entry 2025-26'!F112,"0")&amp;"-"&amp;TEXT('✍️ Score Entry 2025-26'!G112,"0"))</f>
        <v>0-3</v>
      </c>
      <c r="N111" s="0" t="str">
        <f aca="false">IF('✍️ Score Entry 2025-26'!F112="","TBD",IF('✍️ Score Entry 2025-26'!F112&gt;'✍️ Score Entry 2025-26'!G112,"Home",IF('✍️ Score Entry 2025-26'!F112&lt;'✍️ Score Entry 2025-26'!G112,"Away","Draw")))</f>
        <v>Away</v>
      </c>
      <c r="O111" s="0" t="str">
        <f aca="false">IF(N111="TBD","TBD",IF(AND(H111&gt;I111,H111&gt;J111,N111="Home"),"✓",IF(AND(J111&gt;H111,J111&gt;I111,N111="Away"),"✓",IF(AND(I111&gt;H111,I111&gt;J111,N111="Draw"),"✓","✗"))))</f>
        <v>✗</v>
      </c>
    </row>
    <row r="112" customFormat="false" ht="15" hidden="false" customHeight="false" outlineLevel="0" collapsed="false">
      <c r="A112" s="0" t="n">
        <f aca="false">'✍️ Score Entry 2025-26'!A113</f>
        <v>108</v>
      </c>
      <c r="B112" s="41" t="n">
        <f aca="false">'✍️ Score Entry 2025-26'!B113</f>
        <v>45900.5416666667</v>
      </c>
      <c r="C112" s="0" t="str">
        <f aca="false">'✍️ Score Entry 2025-26'!C113</f>
        <v>English Premier League</v>
      </c>
      <c r="D112" s="0" t="str">
        <f aca="false">'✍️ Score Entry 2025-26'!D113</f>
        <v>Brighton &amp; Hove Albion</v>
      </c>
      <c r="E112" s="0" t="str">
        <f aca="false">'✍️ Score Entry 2025-26'!E113</f>
        <v>Manchester City</v>
      </c>
      <c r="F112" s="0" t="n">
        <f aca="false">IFERROR(VLOOKUP(D112,'⭐ Current Elo 2025-26'!$A:$B,2,FALSE()),1500)</f>
        <v>1526.5</v>
      </c>
      <c r="G112" s="0" t="n">
        <f aca="false">IFERROR(VLOOKUP(E112,'⭐ Current Elo 2025-26'!$A:$B,2,FALSE()),1500)</f>
        <v>1581.2</v>
      </c>
      <c r="H112" s="33" t="n">
        <f aca="false">1/(1+10^((G112-F112+'⚙️ Parameters'!$C$7)/400))</f>
        <v>0.353725842775316</v>
      </c>
      <c r="I112" s="33" t="n">
        <f aca="false">0.27*(1+((200-MIN(ABS(F112-G112),200))/500)+(IF(AND(F112&gt;1650,G112&gt;1650),0.15,0)))</f>
        <v>0.348462</v>
      </c>
      <c r="J112" s="33" t="n">
        <f aca="false">MAX(0,1-H112-I112)</f>
        <v>0.297812157224684</v>
      </c>
      <c r="K112" s="33" t="n">
        <f aca="false">H112+I112</f>
        <v>0.702187842775316</v>
      </c>
      <c r="L112" s="33" t="n">
        <f aca="false">I112+J112</f>
        <v>0.646274157224684</v>
      </c>
      <c r="M112" s="0" t="str">
        <f aca="false">IF('✍️ Score Entry 2025-26'!F113=""," TBD",TEXT('✍️ Score Entry 2025-26'!F113,"0")&amp;"-"&amp;TEXT('✍️ Score Entry 2025-26'!G113,"0"))</f>
        <v>2-1</v>
      </c>
      <c r="N112" s="0" t="str">
        <f aca="false">IF('✍️ Score Entry 2025-26'!F113="","TBD",IF('✍️ Score Entry 2025-26'!F113&gt;'✍️ Score Entry 2025-26'!G113,"Home",IF('✍️ Score Entry 2025-26'!F113&lt;'✍️ Score Entry 2025-26'!G113,"Away","Draw")))</f>
        <v>Home</v>
      </c>
      <c r="O112" s="0" t="str">
        <f aca="false">IF(N112="TBD","TBD",IF(AND(H112&gt;I112,H112&gt;J112,N112="Home"),"✓",IF(AND(J112&gt;H112,J112&gt;I112,N112="Away"),"✓",IF(AND(I112&gt;H112,I112&gt;J112,N112="Draw"),"✓","✗"))))</f>
        <v>✓</v>
      </c>
    </row>
    <row r="113" customFormat="false" ht="15" hidden="false" customHeight="false" outlineLevel="0" collapsed="false">
      <c r="A113" s="0" t="n">
        <f aca="false">'✍️ Score Entry 2025-26'!A114</f>
        <v>109</v>
      </c>
      <c r="B113" s="41" t="n">
        <f aca="false">'✍️ Score Entry 2025-26'!B114</f>
        <v>45900.5416666667</v>
      </c>
      <c r="C113" s="0" t="str">
        <f aca="false">'✍️ Score Entry 2025-26'!C114</f>
        <v>French Ligue 1</v>
      </c>
      <c r="D113" s="0" t="str">
        <f aca="false">'✍️ Score Entry 2025-26'!D114</f>
        <v>Angers</v>
      </c>
      <c r="E113" s="0" t="str">
        <f aca="false">'✍️ Score Entry 2025-26'!E114</f>
        <v>Stade Rennais</v>
      </c>
      <c r="F113" s="0" t="n">
        <f aca="false">IFERROR(VLOOKUP(D113,'⭐ Current Elo 2025-26'!$A:$B,2,FALSE()),1500)</f>
        <v>1494.5</v>
      </c>
      <c r="G113" s="0" t="n">
        <f aca="false">IFERROR(VLOOKUP(E113,'⭐ Current Elo 2025-26'!$A:$B,2,FALSE()),1500)</f>
        <v>1621.1</v>
      </c>
      <c r="H113" s="33" t="n">
        <f aca="false">1/(1+10^((G113-F113+'⚙️ Parameters'!$C$7)/400))</f>
        <v>0.26569190194369</v>
      </c>
      <c r="I113" s="33" t="n">
        <f aca="false">0.27*(1+((200-MIN(ABS(F113-G113),200))/500)+(IF(AND(F113&gt;1650,G113&gt;1650),0.15,0)))</f>
        <v>0.309636</v>
      </c>
      <c r="J113" s="33" t="n">
        <f aca="false">MAX(0,1-H113-I113)</f>
        <v>0.42467209805631</v>
      </c>
      <c r="K113" s="33" t="n">
        <f aca="false">H113+I113</f>
        <v>0.57532790194369</v>
      </c>
      <c r="L113" s="33" t="n">
        <f aca="false">I113+J113</f>
        <v>0.73430809805631</v>
      </c>
      <c r="M113" s="0" t="str">
        <f aca="false">IF('✍️ Score Entry 2025-26'!F114=""," TBD",TEXT('✍️ Score Entry 2025-26'!F114,"0")&amp;"-"&amp;TEXT('✍️ Score Entry 2025-26'!G114,"0"))</f>
        <v>1-1</v>
      </c>
      <c r="N113" s="0" t="str">
        <f aca="false">IF('✍️ Score Entry 2025-26'!F114="","TBD",IF('✍️ Score Entry 2025-26'!F114&gt;'✍️ Score Entry 2025-26'!G114,"Home",IF('✍️ Score Entry 2025-26'!F114&lt;'✍️ Score Entry 2025-26'!G114,"Away","Draw")))</f>
        <v>Draw</v>
      </c>
      <c r="O113" s="0" t="str">
        <f aca="false">IF(N113="TBD","TBD",IF(AND(H113&gt;I113,H113&gt;J113,N113="Home"),"✓",IF(AND(J113&gt;H113,J113&gt;I113,N113="Away"),"✓",IF(AND(I113&gt;H113,I113&gt;J113,N113="Draw"),"✓","✗"))))</f>
        <v>✗</v>
      </c>
    </row>
    <row r="114" customFormat="false" ht="15" hidden="false" customHeight="false" outlineLevel="0" collapsed="false">
      <c r="A114" s="0" t="n">
        <f aca="false">'✍️ Score Entry 2025-26'!A115</f>
        <v>110</v>
      </c>
      <c r="B114" s="41" t="n">
        <f aca="false">'✍️ Score Entry 2025-26'!B115</f>
        <v>45900.5625</v>
      </c>
      <c r="C114" s="0" t="str">
        <f aca="false">'✍️ Score Entry 2025-26'!C115</f>
        <v>German Bundesliga</v>
      </c>
      <c r="D114" s="0" t="str">
        <f aca="false">'✍️ Score Entry 2025-26'!D115</f>
        <v>VfL Wolfsburg</v>
      </c>
      <c r="E114" s="0" t="str">
        <f aca="false">'✍️ Score Entry 2025-26'!E115</f>
        <v>Mainz</v>
      </c>
      <c r="F114" s="0" t="n">
        <f aca="false">IFERROR(VLOOKUP(D114,'⭐ Current Elo 2025-26'!$A:$B,2,FALSE()),1500)</f>
        <v>1526.2</v>
      </c>
      <c r="G114" s="0" t="n">
        <f aca="false">IFERROR(VLOOKUP(E114,'⭐ Current Elo 2025-26'!$A:$B,2,FALSE()),1500)</f>
        <v>1672.1</v>
      </c>
      <c r="H114" s="33" t="n">
        <f aca="false">1/(1+10^((G114-F114+'⚙️ Parameters'!$C$7)/400))</f>
        <v>0.244587461248963</v>
      </c>
      <c r="I114" s="33" t="n">
        <f aca="false">0.27*(1+((200-MIN(ABS(F114-G114),200))/500)+(IF(AND(F114&gt;1650,G114&gt;1650),0.15,0)))</f>
        <v>0.299214</v>
      </c>
      <c r="J114" s="33" t="n">
        <f aca="false">MAX(0,1-H114-I114)</f>
        <v>0.456198538751037</v>
      </c>
      <c r="K114" s="33" t="n">
        <f aca="false">H114+I114</f>
        <v>0.543801461248963</v>
      </c>
      <c r="L114" s="33" t="n">
        <f aca="false">I114+J114</f>
        <v>0.755412538751037</v>
      </c>
      <c r="M114" s="0" t="str">
        <f aca="false">IF('✍️ Score Entry 2025-26'!F115=""," TBD",TEXT('✍️ Score Entry 2025-26'!F115,"0")&amp;"-"&amp;TEXT('✍️ Score Entry 2025-26'!G115,"0"))</f>
        <v>1-1</v>
      </c>
      <c r="N114" s="0" t="str">
        <f aca="false">IF('✍️ Score Entry 2025-26'!F115="","TBD",IF('✍️ Score Entry 2025-26'!F115&gt;'✍️ Score Entry 2025-26'!G115,"Home",IF('✍️ Score Entry 2025-26'!F115&lt;'✍️ Score Entry 2025-26'!G115,"Away","Draw")))</f>
        <v>Draw</v>
      </c>
      <c r="O114" s="0" t="str">
        <f aca="false">IF(N114="TBD","TBD",IF(AND(H114&gt;I114,H114&gt;J114,N114="Home"),"✓",IF(AND(J114&gt;H114,J114&gt;I114,N114="Away"),"✓",IF(AND(I114&gt;H114,I114&gt;J114,N114="Draw"),"✓","✗"))))</f>
        <v>✗</v>
      </c>
    </row>
    <row r="115" customFormat="false" ht="15" hidden="false" customHeight="false" outlineLevel="0" collapsed="false">
      <c r="A115" s="0" t="n">
        <f aca="false">'✍️ Score Entry 2025-26'!A116</f>
        <v>111</v>
      </c>
      <c r="B115" s="41" t="n">
        <f aca="false">'✍️ Score Entry 2025-26'!B116</f>
        <v>45900.625</v>
      </c>
      <c r="C115" s="0" t="str">
        <f aca="false">'✍️ Score Entry 2025-26'!C116</f>
        <v>Spanish LALIGA</v>
      </c>
      <c r="D115" s="0" t="str">
        <f aca="false">'✍️ Score Entry 2025-26'!D116</f>
        <v>Celta Vigo</v>
      </c>
      <c r="E115" s="0" t="str">
        <f aca="false">'✍️ Score Entry 2025-26'!E116</f>
        <v>Villarreal</v>
      </c>
      <c r="F115" s="0" t="n">
        <f aca="false">IFERROR(VLOOKUP(D115,'⭐ Current Elo 2025-26'!$A:$B,2,FALSE()),1500)</f>
        <v>1603.5</v>
      </c>
      <c r="G115" s="0" t="n">
        <f aca="false">IFERROR(VLOOKUP(E115,'⭐ Current Elo 2025-26'!$A:$B,2,FALSE()),1500)</f>
        <v>1629.8</v>
      </c>
      <c r="H115" s="33" t="n">
        <f aca="false">1/(1+10^((G115-F115+'⚙️ Parameters'!$C$7)/400))</f>
        <v>0.391927294587904</v>
      </c>
      <c r="I115" s="33" t="n">
        <f aca="false">0.27*(1+((200-MIN(ABS(F115-G115),200))/500)+(IF(AND(F115&gt;1650,G115&gt;1650),0.15,0)))</f>
        <v>0.363798</v>
      </c>
      <c r="J115" s="33" t="n">
        <f aca="false">MAX(0,1-H115-I115)</f>
        <v>0.244274705412096</v>
      </c>
      <c r="K115" s="33" t="n">
        <f aca="false">H115+I115</f>
        <v>0.755725294587904</v>
      </c>
      <c r="L115" s="33" t="n">
        <f aca="false">I115+J115</f>
        <v>0.608072705412097</v>
      </c>
      <c r="M115" s="0" t="str">
        <f aca="false">IF('✍️ Score Entry 2025-26'!F116=""," TBD",TEXT('✍️ Score Entry 2025-26'!F116,"0")&amp;"-"&amp;TEXT('✍️ Score Entry 2025-26'!G116,"0"))</f>
        <v>1-1</v>
      </c>
      <c r="N115" s="0" t="str">
        <f aca="false">IF('✍️ Score Entry 2025-26'!F116="","TBD",IF('✍️ Score Entry 2025-26'!F116&gt;'✍️ Score Entry 2025-26'!G116,"Home",IF('✍️ Score Entry 2025-26'!F116&lt;'✍️ Score Entry 2025-26'!G116,"Away","Draw")))</f>
        <v>Draw</v>
      </c>
      <c r="O115" s="0" t="str">
        <f aca="false">IF(N115="TBD","TBD",IF(AND(H115&gt;I115,H115&gt;J115,N115="Home"),"✓",IF(AND(J115&gt;H115,J115&gt;I115,N115="Away"),"✓",IF(AND(I115&gt;H115,I115&gt;J115,N115="Draw"),"✓","✗"))))</f>
        <v>✗</v>
      </c>
    </row>
    <row r="116" customFormat="false" ht="15" hidden="false" customHeight="false" outlineLevel="0" collapsed="false">
      <c r="A116" s="0" t="n">
        <f aca="false">'✍️ Score Entry 2025-26'!A117</f>
        <v>112</v>
      </c>
      <c r="B116" s="41" t="n">
        <f aca="false">'✍️ Score Entry 2025-26'!B117</f>
        <v>45900.6354166667</v>
      </c>
      <c r="C116" s="0" t="str">
        <f aca="false">'✍️ Score Entry 2025-26'!C117</f>
        <v>French Ligue 1</v>
      </c>
      <c r="D116" s="0" t="str">
        <f aca="false">'✍️ Score Entry 2025-26'!D117</f>
        <v>Le Havre AC</v>
      </c>
      <c r="E116" s="0" t="str">
        <f aca="false">'✍️ Score Entry 2025-26'!E117</f>
        <v>Nice</v>
      </c>
      <c r="F116" s="0" t="n">
        <f aca="false">IFERROR(VLOOKUP(D116,'⭐ Current Elo 2025-26'!$A:$B,2,FALSE()),1500)</f>
        <v>1496.2</v>
      </c>
      <c r="G116" s="0" t="n">
        <f aca="false">IFERROR(VLOOKUP(E116,'⭐ Current Elo 2025-26'!$A:$B,2,FALSE()),1500)</f>
        <v>1674.8</v>
      </c>
      <c r="H116" s="33" t="n">
        <f aca="false">1/(1+10^((G116-F116+'⚙️ Parameters'!$C$7)/400))</f>
        <v>0.21149666921206</v>
      </c>
      <c r="I116" s="33" t="n">
        <f aca="false">0.27*(1+((200-MIN(ABS(F116-G116),200))/500)+(IF(AND(F116&gt;1650,G116&gt;1650),0.15,0)))</f>
        <v>0.281556</v>
      </c>
      <c r="J116" s="33" t="n">
        <f aca="false">MAX(0,1-H116-I116)</f>
        <v>0.50694733078794</v>
      </c>
      <c r="K116" s="33" t="n">
        <f aca="false">H116+I116</f>
        <v>0.49305266921206</v>
      </c>
      <c r="L116" s="33" t="n">
        <f aca="false">I116+J116</f>
        <v>0.78850333078794</v>
      </c>
      <c r="M116" s="0" t="str">
        <f aca="false">IF('✍️ Score Entry 2025-26'!F117=""," TBD",TEXT('✍️ Score Entry 2025-26'!F117,"0")&amp;"-"&amp;TEXT('✍️ Score Entry 2025-26'!G117,"0"))</f>
        <v>3-1</v>
      </c>
      <c r="N116" s="0" t="str">
        <f aca="false">IF('✍️ Score Entry 2025-26'!F117="","TBD",IF('✍️ Score Entry 2025-26'!F117&gt;'✍️ Score Entry 2025-26'!G117,"Home",IF('✍️ Score Entry 2025-26'!F117&lt;'✍️ Score Entry 2025-26'!G117,"Away","Draw")))</f>
        <v>Home</v>
      </c>
      <c r="O116" s="0" t="str">
        <f aca="false">IF(N116="TBD","TBD",IF(AND(H116&gt;I116,H116&gt;J116,N116="Home"),"✓",IF(AND(J116&gt;H116,J116&gt;I116,N116="Away"),"✓",IF(AND(I116&gt;H116,I116&gt;J116,N116="Draw"),"✓","✗"))))</f>
        <v>✗</v>
      </c>
    </row>
    <row r="117" customFormat="false" ht="15" hidden="false" customHeight="false" outlineLevel="0" collapsed="false">
      <c r="A117" s="0" t="n">
        <f aca="false">'✍️ Score Entry 2025-26'!A118</f>
        <v>113</v>
      </c>
      <c r="B117" s="41" t="n">
        <f aca="false">'✍️ Score Entry 2025-26'!B118</f>
        <v>45900.6354166667</v>
      </c>
      <c r="C117" s="0" t="str">
        <f aca="false">'✍️ Score Entry 2025-26'!C118</f>
        <v>French Ligue 1</v>
      </c>
      <c r="D117" s="0" t="str">
        <f aca="false">'✍️ Score Entry 2025-26'!D118</f>
        <v>AS Monaco</v>
      </c>
      <c r="E117" s="0" t="str">
        <f aca="false">'✍️ Score Entry 2025-26'!E118</f>
        <v>Strasbourg</v>
      </c>
      <c r="F117" s="0" t="n">
        <f aca="false">IFERROR(VLOOKUP(D117,'⭐ Current Elo 2025-26'!$A:$B,2,FALSE()),1500)</f>
        <v>1714.2</v>
      </c>
      <c r="G117" s="0" t="n">
        <f aca="false">IFERROR(VLOOKUP(E117,'⭐ Current Elo 2025-26'!$A:$B,2,FALSE()),1500)</f>
        <v>1815.9</v>
      </c>
      <c r="H117" s="33" t="n">
        <f aca="false">1/(1+10^((G117-F117+'⚙️ Parameters'!$C$7)/400))</f>
        <v>0.294577373491443</v>
      </c>
      <c r="I117" s="33" t="n">
        <f aca="false">0.27*(1+((200-MIN(ABS(F117-G117),200))/500)+(IF(AND(F117&gt;1650,G117&gt;1650),0.15,0)))</f>
        <v>0.363582</v>
      </c>
      <c r="J117" s="33" t="n">
        <f aca="false">MAX(0,1-H117-I117)</f>
        <v>0.341840626508557</v>
      </c>
      <c r="K117" s="33" t="n">
        <f aca="false">H117+I117</f>
        <v>0.658159373491443</v>
      </c>
      <c r="L117" s="33" t="n">
        <f aca="false">I117+J117</f>
        <v>0.705422626508557</v>
      </c>
      <c r="M117" s="0" t="str">
        <f aca="false">IF('✍️ Score Entry 2025-26'!F118=""," TBD",TEXT('✍️ Score Entry 2025-26'!F118,"0")&amp;"-"&amp;TEXT('✍️ Score Entry 2025-26'!G118,"0"))</f>
        <v>3-2</v>
      </c>
      <c r="N117" s="0" t="str">
        <f aca="false">IF('✍️ Score Entry 2025-26'!F118="","TBD",IF('✍️ Score Entry 2025-26'!F118&gt;'✍️ Score Entry 2025-26'!G118,"Home",IF('✍️ Score Entry 2025-26'!F118&lt;'✍️ Score Entry 2025-26'!G118,"Away","Draw")))</f>
        <v>Home</v>
      </c>
      <c r="O117" s="0" t="str">
        <f aca="false">IF(N117="TBD","TBD",IF(AND(H117&gt;I117,H117&gt;J117,N117="Home"),"✓",IF(AND(J117&gt;H117,J117&gt;I117,N117="Away"),"✓",IF(AND(I117&gt;H117,I117&gt;J117,N117="Draw"),"✓","✗"))))</f>
        <v>✗</v>
      </c>
    </row>
    <row r="118" customFormat="false" ht="15" hidden="false" customHeight="false" outlineLevel="0" collapsed="false">
      <c r="A118" s="0" t="n">
        <f aca="false">'✍️ Score Entry 2025-26'!A119</f>
        <v>114</v>
      </c>
      <c r="B118" s="41" t="n">
        <f aca="false">'✍️ Score Entry 2025-26'!B119</f>
        <v>45900.6354166667</v>
      </c>
      <c r="C118" s="0" t="str">
        <f aca="false">'✍️ Score Entry 2025-26'!C119</f>
        <v>French Ligue 1</v>
      </c>
      <c r="D118" s="0" t="str">
        <f aca="false">'✍️ Score Entry 2025-26'!D119</f>
        <v>Paris FC</v>
      </c>
      <c r="E118" s="0" t="str">
        <f aca="false">'✍️ Score Entry 2025-26'!E119</f>
        <v>Metz</v>
      </c>
      <c r="F118" s="0" t="n">
        <f aca="false">IFERROR(VLOOKUP(D118,'⭐ Current Elo 2025-26'!$A:$B,2,FALSE()),1500)</f>
        <v>1539.7</v>
      </c>
      <c r="G118" s="0" t="n">
        <f aca="false">IFERROR(VLOOKUP(E118,'⭐ Current Elo 2025-26'!$A:$B,2,FALSE()),1500)</f>
        <v>1581.9</v>
      </c>
      <c r="H118" s="33" t="n">
        <f aca="false">1/(1+10^((G118-F118+'⚙️ Parameters'!$C$7)/400))</f>
        <v>0.370342943918312</v>
      </c>
      <c r="I118" s="33" t="n">
        <f aca="false">0.27*(1+((200-MIN(ABS(F118-G118),200))/500)+(IF(AND(F118&gt;1650,G118&gt;1650),0.15,0)))</f>
        <v>0.355212</v>
      </c>
      <c r="J118" s="33" t="n">
        <f aca="false">MAX(0,1-H118-I118)</f>
        <v>0.274445056081688</v>
      </c>
      <c r="K118" s="33" t="n">
        <f aca="false">H118+I118</f>
        <v>0.725554943918312</v>
      </c>
      <c r="L118" s="33" t="n">
        <f aca="false">I118+J118</f>
        <v>0.629657056081688</v>
      </c>
      <c r="M118" s="0" t="str">
        <f aca="false">IF('✍️ Score Entry 2025-26'!F119=""," TBD",TEXT('✍️ Score Entry 2025-26'!F119,"0")&amp;"-"&amp;TEXT('✍️ Score Entry 2025-26'!G119,"0"))</f>
        <v>3-2</v>
      </c>
      <c r="N118" s="0" t="str">
        <f aca="false">IF('✍️ Score Entry 2025-26'!F119="","TBD",IF('✍️ Score Entry 2025-26'!F119&gt;'✍️ Score Entry 2025-26'!G119,"Home",IF('✍️ Score Entry 2025-26'!F119&lt;'✍️ Score Entry 2025-26'!G119,"Away","Draw")))</f>
        <v>Home</v>
      </c>
      <c r="O118" s="0" t="str">
        <f aca="false">IF(N118="TBD","TBD",IF(AND(H118&gt;I118,H118&gt;J118,N118="Home"),"✓",IF(AND(J118&gt;H118,J118&gt;I118,N118="Away"),"✓",IF(AND(I118&gt;H118,I118&gt;J118,N118="Draw"),"✓","✗"))))</f>
        <v>✓</v>
      </c>
    </row>
    <row r="119" customFormat="false" ht="15" hidden="false" customHeight="false" outlineLevel="0" collapsed="false">
      <c r="A119" s="0" t="n">
        <f aca="false">'✍️ Score Entry 2025-26'!A120</f>
        <v>115</v>
      </c>
      <c r="B119" s="41" t="n">
        <f aca="false">'✍️ Score Entry 2025-26'!B120</f>
        <v>45900.6458333333</v>
      </c>
      <c r="C119" s="0" t="str">
        <f aca="false">'✍️ Score Entry 2025-26'!C120</f>
        <v>English Premier League</v>
      </c>
      <c r="D119" s="0" t="str">
        <f aca="false">'✍️ Score Entry 2025-26'!D120</f>
        <v>Liverpool</v>
      </c>
      <c r="E119" s="0" t="str">
        <f aca="false">'✍️ Score Entry 2025-26'!E120</f>
        <v>Arsenal</v>
      </c>
      <c r="F119" s="0" t="n">
        <f aca="false">IFERROR(VLOOKUP(D119,'⭐ Current Elo 2025-26'!$A:$B,2,FALSE()),1500)</f>
        <v>1648.2</v>
      </c>
      <c r="G119" s="0" t="n">
        <f aca="false">IFERROR(VLOOKUP(E119,'⭐ Current Elo 2025-26'!$A:$B,2,FALSE()),1500)</f>
        <v>1442.1</v>
      </c>
      <c r="H119" s="33" t="n">
        <f aca="false">1/(1+10^((G119-F119+'⚙️ Parameters'!$C$7)/400))</f>
        <v>0.71065839285949</v>
      </c>
      <c r="I119" s="33" t="n">
        <f aca="false">0.27*(1+((200-MIN(ABS(F119-G119),200))/500)+(IF(AND(F119&gt;1650,G119&gt;1650),0.15,0)))</f>
        <v>0.27</v>
      </c>
      <c r="J119" s="33" t="n">
        <f aca="false">MAX(0,1-H119-I119)</f>
        <v>0.0193416071405105</v>
      </c>
      <c r="K119" s="33" t="n">
        <f aca="false">H119+I119</f>
        <v>0.98065839285949</v>
      </c>
      <c r="L119" s="33" t="n">
        <f aca="false">I119+J119</f>
        <v>0.289341607140511</v>
      </c>
      <c r="M119" s="0" t="str">
        <f aca="false">IF('✍️ Score Entry 2025-26'!F120=""," TBD",TEXT('✍️ Score Entry 2025-26'!F120,"0")&amp;"-"&amp;TEXT('✍️ Score Entry 2025-26'!G120,"0"))</f>
        <v>1-0</v>
      </c>
      <c r="N119" s="0" t="str">
        <f aca="false">IF('✍️ Score Entry 2025-26'!F120="","TBD",IF('✍️ Score Entry 2025-26'!F120&gt;'✍️ Score Entry 2025-26'!G120,"Home",IF('✍️ Score Entry 2025-26'!F120&lt;'✍️ Score Entry 2025-26'!G120,"Away","Draw")))</f>
        <v>Home</v>
      </c>
      <c r="O119" s="0" t="str">
        <f aca="false">IF(N119="TBD","TBD",IF(AND(H119&gt;I119,H119&gt;J119,N119="Home"),"✓",IF(AND(J119&gt;H119,J119&gt;I119,N119="Away"),"✓",IF(AND(I119&gt;H119,I119&gt;J119,N119="Draw"),"✓","✗"))))</f>
        <v>✓</v>
      </c>
    </row>
    <row r="120" customFormat="false" ht="15" hidden="false" customHeight="false" outlineLevel="0" collapsed="false">
      <c r="A120" s="0" t="n">
        <f aca="false">'✍️ Score Entry 2025-26'!A121</f>
        <v>116</v>
      </c>
      <c r="B120" s="41" t="n">
        <f aca="false">'✍️ Score Entry 2025-26'!B121</f>
        <v>45900.6458333333</v>
      </c>
      <c r="C120" s="0" t="str">
        <f aca="false">'✍️ Score Entry 2025-26'!C121</f>
        <v>German Bundesliga</v>
      </c>
      <c r="D120" s="0" t="str">
        <f aca="false">'✍️ Score Entry 2025-26'!D121</f>
        <v>Borussia Dortmund</v>
      </c>
      <c r="E120" s="0" t="str">
        <f aca="false">'✍️ Score Entry 2025-26'!E121</f>
        <v>1. FC Union Berlin</v>
      </c>
      <c r="F120" s="0" t="n">
        <f aca="false">IFERROR(VLOOKUP(D120,'⭐ Current Elo 2025-26'!$A:$B,2,FALSE()),1500)</f>
        <v>1516.8</v>
      </c>
      <c r="G120" s="0" t="n">
        <f aca="false">IFERROR(VLOOKUP(E120,'⭐ Current Elo 2025-26'!$A:$B,2,FALSE()),1500)</f>
        <v>1536.1</v>
      </c>
      <c r="H120" s="33" t="n">
        <f aca="false">1/(1+10^((G120-F120+'⚙️ Parameters'!$C$7)/400))</f>
        <v>0.401571160066088</v>
      </c>
      <c r="I120" s="33" t="n">
        <f aca="false">0.27*(1+((200-MIN(ABS(F120-G120),200))/500)+(IF(AND(F120&gt;1650,G120&gt;1650),0.15,0)))</f>
        <v>0.367578</v>
      </c>
      <c r="J120" s="33" t="n">
        <f aca="false">MAX(0,1-H120-I120)</f>
        <v>0.230850839933912</v>
      </c>
      <c r="K120" s="33" t="n">
        <f aca="false">H120+I120</f>
        <v>0.769149160066088</v>
      </c>
      <c r="L120" s="33" t="n">
        <f aca="false">I120+J120</f>
        <v>0.598428839933912</v>
      </c>
      <c r="M120" s="0" t="str">
        <f aca="false">IF('✍️ Score Entry 2025-26'!F121=""," TBD",TEXT('✍️ Score Entry 2025-26'!F121,"0")&amp;"-"&amp;TEXT('✍️ Score Entry 2025-26'!G121,"0"))</f>
        <v>3-0</v>
      </c>
      <c r="N120" s="0" t="str">
        <f aca="false">IF('✍️ Score Entry 2025-26'!F121="","TBD",IF('✍️ Score Entry 2025-26'!F121&gt;'✍️ Score Entry 2025-26'!G121,"Home",IF('✍️ Score Entry 2025-26'!F121&lt;'✍️ Score Entry 2025-26'!G121,"Away","Draw")))</f>
        <v>Home</v>
      </c>
      <c r="O120" s="0" t="str">
        <f aca="false">IF(N120="TBD","TBD",IF(AND(H120&gt;I120,H120&gt;J120,N120="Home"),"✓",IF(AND(J120&gt;H120,J120&gt;I120,N120="Away"),"✓",IF(AND(I120&gt;H120,I120&gt;J120,N120="Draw"),"✓","✗"))))</f>
        <v>✓</v>
      </c>
    </row>
    <row r="121" customFormat="false" ht="15" hidden="false" customHeight="false" outlineLevel="0" collapsed="false">
      <c r="A121" s="0" t="n">
        <f aca="false">'✍️ Score Entry 2025-26'!A122</f>
        <v>117</v>
      </c>
      <c r="B121" s="41" t="n">
        <f aca="false">'✍️ Score Entry 2025-26'!B122</f>
        <v>45900.6875</v>
      </c>
      <c r="C121" s="0" t="str">
        <f aca="false">'✍️ Score Entry 2025-26'!C122</f>
        <v>Italian Serie A</v>
      </c>
      <c r="D121" s="0" t="str">
        <f aca="false">'✍️ Score Entry 2025-26'!D122</f>
        <v>Torino</v>
      </c>
      <c r="E121" s="0" t="str">
        <f aca="false">'✍️ Score Entry 2025-26'!E122</f>
        <v>Fiorentina</v>
      </c>
      <c r="F121" s="0" t="n">
        <f aca="false">IFERROR(VLOOKUP(D121,'⭐ Current Elo 2025-26'!$A:$B,2,FALSE()),1500)</f>
        <v>1631.8</v>
      </c>
      <c r="G121" s="0" t="n">
        <f aca="false">IFERROR(VLOOKUP(E121,'⭐ Current Elo 2025-26'!$A:$B,2,FALSE()),1500)</f>
        <v>1398.1</v>
      </c>
      <c r="H121" s="33" t="n">
        <f aca="false">1/(1+10^((G121-F121+'⚙️ Parameters'!$C$7)/400))</f>
        <v>0.742205270561979</v>
      </c>
      <c r="I121" s="33" t="n">
        <f aca="false">0.27*(1+((200-MIN(ABS(F121-G121),200))/500)+(IF(AND(F121&gt;1650,G121&gt;1650),0.15,0)))</f>
        <v>0.27</v>
      </c>
      <c r="J121" s="33" t="n">
        <f aca="false">MAX(0,1-H121-I121)</f>
        <v>0</v>
      </c>
      <c r="K121" s="33" t="n">
        <f aca="false">H121+I121</f>
        <v>1.01220527056198</v>
      </c>
      <c r="L121" s="33" t="n">
        <f aca="false">I121+J121</f>
        <v>0.27</v>
      </c>
      <c r="M121" s="0" t="str">
        <f aca="false">IF('✍️ Score Entry 2025-26'!F122=""," TBD",TEXT('✍️ Score Entry 2025-26'!F122,"0")&amp;"-"&amp;TEXT('✍️ Score Entry 2025-26'!G122,"0"))</f>
        <v>0-0</v>
      </c>
      <c r="N121" s="0" t="str">
        <f aca="false">IF('✍️ Score Entry 2025-26'!F122="","TBD",IF('✍️ Score Entry 2025-26'!F122&gt;'✍️ Score Entry 2025-26'!G122,"Home",IF('✍️ Score Entry 2025-26'!F122&lt;'✍️ Score Entry 2025-26'!G122,"Away","Draw")))</f>
        <v>Draw</v>
      </c>
      <c r="O121" s="0" t="str">
        <f aca="false">IF(N121="TBD","TBD",IF(AND(H121&gt;I121,H121&gt;J121,N121="Home"),"✓",IF(AND(J121&gt;H121,J121&gt;I121,N121="Away"),"✓",IF(AND(I121&gt;H121,I121&gt;J121,N121="Draw"),"✓","✗"))))</f>
        <v>✗</v>
      </c>
    </row>
    <row r="122" customFormat="false" ht="15" hidden="false" customHeight="false" outlineLevel="0" collapsed="false">
      <c r="A122" s="0" t="n">
        <f aca="false">'✍️ Score Entry 2025-26'!A123</f>
        <v>118</v>
      </c>
      <c r="B122" s="41" t="n">
        <f aca="false">'✍️ Score Entry 2025-26'!B123</f>
        <v>45900.6875</v>
      </c>
      <c r="C122" s="0" t="str">
        <f aca="false">'✍️ Score Entry 2025-26'!C123</f>
        <v>Italian Serie A</v>
      </c>
      <c r="D122" s="0" t="str">
        <f aca="false">'✍️ Score Entry 2025-26'!D123</f>
        <v>Genoa</v>
      </c>
      <c r="E122" s="0" t="str">
        <f aca="false">'✍️ Score Entry 2025-26'!E123</f>
        <v>Juventus</v>
      </c>
      <c r="F122" s="0" t="n">
        <f aca="false">IFERROR(VLOOKUP(D122,'⭐ Current Elo 2025-26'!$A:$B,2,FALSE()),1500)</f>
        <v>1695.8</v>
      </c>
      <c r="G122" s="0" t="n">
        <f aca="false">IFERROR(VLOOKUP(E122,'⭐ Current Elo 2025-26'!$A:$B,2,FALSE()),1500)</f>
        <v>1397.1</v>
      </c>
      <c r="H122" s="33" t="n">
        <f aca="false">1/(1+10^((G122-F122+'⚙️ Parameters'!$C$7)/400))</f>
        <v>0.807155516742691</v>
      </c>
      <c r="I122" s="33" t="n">
        <f aca="false">0.27*(1+((200-MIN(ABS(F122-G122),200))/500)+(IF(AND(F122&gt;1650,G122&gt;1650),0.15,0)))</f>
        <v>0.27</v>
      </c>
      <c r="J122" s="33" t="n">
        <f aca="false">MAX(0,1-H122-I122)</f>
        <v>0</v>
      </c>
      <c r="K122" s="33" t="n">
        <f aca="false">H122+I122</f>
        <v>1.07715551674269</v>
      </c>
      <c r="L122" s="33" t="n">
        <f aca="false">I122+J122</f>
        <v>0.27</v>
      </c>
      <c r="M122" s="0" t="str">
        <f aca="false">IF('✍️ Score Entry 2025-26'!F123=""," TBD",TEXT('✍️ Score Entry 2025-26'!F123,"0")&amp;"-"&amp;TEXT('✍️ Score Entry 2025-26'!G123,"0"))</f>
        <v>0-1</v>
      </c>
      <c r="N122" s="0" t="str">
        <f aca="false">IF('✍️ Score Entry 2025-26'!F123="","TBD",IF('✍️ Score Entry 2025-26'!F123&gt;'✍️ Score Entry 2025-26'!G123,"Home",IF('✍️ Score Entry 2025-26'!F123&lt;'✍️ Score Entry 2025-26'!G123,"Away","Draw")))</f>
        <v>Away</v>
      </c>
      <c r="O122" s="0" t="str">
        <f aca="false">IF(N122="TBD","TBD",IF(AND(H122&gt;I122,H122&gt;J122,N122="Home"),"✓",IF(AND(J122&gt;H122,J122&gt;I122,N122="Away"),"✓",IF(AND(I122&gt;H122,I122&gt;J122,N122="Draw"),"✓","✗"))))</f>
        <v>✗</v>
      </c>
    </row>
    <row r="123" customFormat="false" ht="15" hidden="false" customHeight="false" outlineLevel="0" collapsed="false">
      <c r="A123" s="0" t="n">
        <f aca="false">'✍️ Score Entry 2025-26'!A124</f>
        <v>119</v>
      </c>
      <c r="B123" s="41" t="n">
        <f aca="false">'✍️ Score Entry 2025-26'!B124</f>
        <v>45900.7083333333</v>
      </c>
      <c r="C123" s="0" t="str">
        <f aca="false">'✍️ Score Entry 2025-26'!C124</f>
        <v>Spanish LALIGA</v>
      </c>
      <c r="D123" s="0" t="str">
        <f aca="false">'✍️ Score Entry 2025-26'!D124</f>
        <v>Real Betis</v>
      </c>
      <c r="E123" s="0" t="str">
        <f aca="false">'✍️ Score Entry 2025-26'!E124</f>
        <v>Athletic Club</v>
      </c>
      <c r="F123" s="0" t="n">
        <f aca="false">IFERROR(VLOOKUP(D123,'⭐ Current Elo 2025-26'!$A:$B,2,FALSE()),1500)</f>
        <v>0</v>
      </c>
      <c r="G123" s="0" t="n">
        <f aca="false">IFERROR(VLOOKUP(E123,'⭐ Current Elo 2025-26'!$A:$B,2,FALSE()),1500)</f>
        <v>1432.8</v>
      </c>
      <c r="H123" s="33" t="n">
        <f aca="false">1/(1+10^((G123-F123+'⚙️ Parameters'!$C$7)/400))</f>
        <v>0.000196297487414681</v>
      </c>
      <c r="I123" s="33" t="n">
        <f aca="false">0.27*(1+((200-MIN(ABS(F123-G123),200))/500)+(IF(AND(F123&gt;1650,G123&gt;1650),0.15,0)))</f>
        <v>0.27</v>
      </c>
      <c r="J123" s="33" t="n">
        <f aca="false">MAX(0,1-H123-I123)</f>
        <v>0.729803702512585</v>
      </c>
      <c r="K123" s="33" t="n">
        <f aca="false">H123+I123</f>
        <v>0.270196297487415</v>
      </c>
      <c r="L123" s="33" t="n">
        <f aca="false">I123+J123</f>
        <v>0.999803702512585</v>
      </c>
      <c r="M123" s="0" t="str">
        <f aca="false">IF('✍️ Score Entry 2025-26'!F124=""," TBD",TEXT('✍️ Score Entry 2025-26'!F124,"0")&amp;"-"&amp;TEXT('✍️ Score Entry 2025-26'!G124,"0"))</f>
        <v>1-2</v>
      </c>
      <c r="N123" s="0" t="str">
        <f aca="false">IF('✍️ Score Entry 2025-26'!F124="","TBD",IF('✍️ Score Entry 2025-26'!F124&gt;'✍️ Score Entry 2025-26'!G124,"Home",IF('✍️ Score Entry 2025-26'!F124&lt;'✍️ Score Entry 2025-26'!G124,"Away","Draw")))</f>
        <v>Away</v>
      </c>
      <c r="O123" s="0" t="str">
        <f aca="false">IF(N123="TBD","TBD",IF(AND(H123&gt;I123,H123&gt;J123,N123="Home"),"✓",IF(AND(J123&gt;H123,J123&gt;I123,N123="Away"),"✓",IF(AND(I123&gt;H123,I123&gt;J123,N123="Draw"),"✓","✗"))))</f>
        <v>✓</v>
      </c>
    </row>
    <row r="124" customFormat="false" ht="15" hidden="false" customHeight="false" outlineLevel="0" collapsed="false">
      <c r="A124" s="0" t="n">
        <f aca="false">'✍️ Score Entry 2025-26'!A125</f>
        <v>120</v>
      </c>
      <c r="B124" s="41" t="n">
        <f aca="false">'✍️ Score Entry 2025-26'!B125</f>
        <v>45900.7291666667</v>
      </c>
      <c r="C124" s="0" t="str">
        <f aca="false">'✍️ Score Entry 2025-26'!C125</f>
        <v>Spanish LALIGA</v>
      </c>
      <c r="D124" s="0" t="str">
        <f aca="false">'✍️ Score Entry 2025-26'!D125</f>
        <v>Espanyol</v>
      </c>
      <c r="E124" s="0" t="str">
        <f aca="false">'✍️ Score Entry 2025-26'!E125</f>
        <v>Osasuna</v>
      </c>
      <c r="F124" s="0" t="n">
        <f aca="false">IFERROR(VLOOKUP(D124,'⭐ Current Elo 2025-26'!$A:$B,2,FALSE()),1500)</f>
        <v>1662.7</v>
      </c>
      <c r="G124" s="0" t="n">
        <f aca="false">IFERROR(VLOOKUP(E124,'⭐ Current Elo 2025-26'!$A:$B,2,FALSE()),1500)</f>
        <v>1713.5</v>
      </c>
      <c r="H124" s="33" t="n">
        <f aca="false">1/(1+10^((G124-F124+'⚙️ Parameters'!$C$7)/400))</f>
        <v>0.358874738586658</v>
      </c>
      <c r="I124" s="33" t="n">
        <f aca="false">0.27*(1+((200-MIN(ABS(F124-G124),200))/500)+(IF(AND(F124&gt;1650,G124&gt;1650),0.15,0)))</f>
        <v>0.391068</v>
      </c>
      <c r="J124" s="33" t="n">
        <f aca="false">MAX(0,1-H124-I124)</f>
        <v>0.250057261413342</v>
      </c>
      <c r="K124" s="33" t="n">
        <f aca="false">H124+I124</f>
        <v>0.749942738586658</v>
      </c>
      <c r="L124" s="33" t="n">
        <f aca="false">I124+J124</f>
        <v>0.641125261413342</v>
      </c>
      <c r="M124" s="0" t="str">
        <f aca="false">IF('✍️ Score Entry 2025-26'!F125=""," TBD",TEXT('✍️ Score Entry 2025-26'!F125,"0")&amp;"-"&amp;TEXT('✍️ Score Entry 2025-26'!G125,"0"))</f>
        <v>1-0</v>
      </c>
      <c r="N124" s="0" t="str">
        <f aca="false">IF('✍️ Score Entry 2025-26'!F125="","TBD",IF('✍️ Score Entry 2025-26'!F125&gt;'✍️ Score Entry 2025-26'!G125,"Home",IF('✍️ Score Entry 2025-26'!F125&lt;'✍️ Score Entry 2025-26'!G125,"Away","Draw")))</f>
        <v>Home</v>
      </c>
      <c r="O124" s="0" t="str">
        <f aca="false">IF(N124="TBD","TBD",IF(AND(H124&gt;I124,H124&gt;J124,N124="Home"),"✓",IF(AND(J124&gt;H124,J124&gt;I124,N124="Away"),"✓",IF(AND(I124&gt;H124,I124&gt;J124,N124="Draw"),"✓","✗"))))</f>
        <v>✗</v>
      </c>
    </row>
    <row r="125" customFormat="false" ht="15" hidden="false" customHeight="false" outlineLevel="0" collapsed="false">
      <c r="A125" s="0" t="n">
        <f aca="false">'✍️ Score Entry 2025-26'!A126</f>
        <v>121</v>
      </c>
      <c r="B125" s="41" t="n">
        <f aca="false">'✍️ Score Entry 2025-26'!B126</f>
        <v>45900.7291666667</v>
      </c>
      <c r="C125" s="0" t="str">
        <f aca="false">'✍️ Score Entry 2025-26'!C126</f>
        <v>German Bundesliga</v>
      </c>
      <c r="D125" s="0" t="str">
        <f aca="false">'✍️ Score Entry 2025-26'!D126</f>
        <v>FC Cologne</v>
      </c>
      <c r="E125" s="0" t="str">
        <f aca="false">'✍️ Score Entry 2025-26'!E126</f>
        <v>SC Freiburg</v>
      </c>
      <c r="F125" s="0" t="n">
        <f aca="false">IFERROR(VLOOKUP(D125,'⭐ Current Elo 2025-26'!$A:$B,2,FALSE()),1500)</f>
        <v>1612.2</v>
      </c>
      <c r="G125" s="0" t="n">
        <f aca="false">IFERROR(VLOOKUP(E125,'⭐ Current Elo 2025-26'!$A:$B,2,FALSE()),1500)</f>
        <v>1647.6</v>
      </c>
      <c r="H125" s="33" t="n">
        <f aca="false">1/(1+10^((G125-F125+'⚙️ Parameters'!$C$7)/400))</f>
        <v>0.379516269538456</v>
      </c>
      <c r="I125" s="33" t="n">
        <f aca="false">0.27*(1+((200-MIN(ABS(F125-G125),200))/500)+(IF(AND(F125&gt;1650,G125&gt;1650),0.15,0)))</f>
        <v>0.358884</v>
      </c>
      <c r="J125" s="33" t="n">
        <f aca="false">MAX(0,1-H125-I125)</f>
        <v>0.261599730461544</v>
      </c>
      <c r="K125" s="33" t="n">
        <f aca="false">H125+I125</f>
        <v>0.738400269538456</v>
      </c>
      <c r="L125" s="33" t="n">
        <f aca="false">I125+J125</f>
        <v>0.620483730461544</v>
      </c>
      <c r="M125" s="0" t="str">
        <f aca="false">IF('✍️ Score Entry 2025-26'!F126=""," TBD",TEXT('✍️ Score Entry 2025-26'!F126,"0")&amp;"-"&amp;TEXT('✍️ Score Entry 2025-26'!G126,"0"))</f>
        <v>4-1</v>
      </c>
      <c r="N125" s="0" t="str">
        <f aca="false">IF('✍️ Score Entry 2025-26'!F126="","TBD",IF('✍️ Score Entry 2025-26'!F126&gt;'✍️ Score Entry 2025-26'!G126,"Home",IF('✍️ Score Entry 2025-26'!F126&lt;'✍️ Score Entry 2025-26'!G126,"Away","Draw")))</f>
        <v>Home</v>
      </c>
      <c r="O125" s="0" t="str">
        <f aca="false">IF(N125="TBD","TBD",IF(AND(H125&gt;I125,H125&gt;J125,N125="Home"),"✓",IF(AND(J125&gt;H125,J125&gt;I125,N125="Away"),"✓",IF(AND(I125&gt;H125,I125&gt;J125,N125="Draw"),"✓","✗"))))</f>
        <v>✓</v>
      </c>
    </row>
    <row r="126" customFormat="false" ht="15" hidden="false" customHeight="false" outlineLevel="0" collapsed="false">
      <c r="A126" s="0" t="n">
        <f aca="false">'✍️ Score Entry 2025-26'!A127</f>
        <v>122</v>
      </c>
      <c r="B126" s="41" t="n">
        <f aca="false">'✍️ Score Entry 2025-26'!B127</f>
        <v>45900.75</v>
      </c>
      <c r="C126" s="0" t="str">
        <f aca="false">'✍️ Score Entry 2025-26'!C127</f>
        <v>English Premier League</v>
      </c>
      <c r="D126" s="0" t="str">
        <f aca="false">'✍️ Score Entry 2025-26'!D127</f>
        <v>Aston Villa</v>
      </c>
      <c r="E126" s="0" t="str">
        <f aca="false">'✍️ Score Entry 2025-26'!E127</f>
        <v>Crystal Palace</v>
      </c>
      <c r="F126" s="0" t="n">
        <f aca="false">IFERROR(VLOOKUP(D126,'⭐ Current Elo 2025-26'!$A:$B,2,FALSE()),1500)</f>
        <v>1505.7</v>
      </c>
      <c r="G126" s="0" t="n">
        <f aca="false">IFERROR(VLOOKUP(E126,'⭐ Current Elo 2025-26'!$A:$B,2,FALSE()),1500)</f>
        <v>1530.6</v>
      </c>
      <c r="H126" s="33" t="n">
        <f aca="false">1/(1+10^((G126-F126+'⚙️ Parameters'!$C$7)/400))</f>
        <v>0.393849593052459</v>
      </c>
      <c r="I126" s="33" t="n">
        <f aca="false">0.27*(1+((200-MIN(ABS(F126-G126),200))/500)+(IF(AND(F126&gt;1650,G126&gt;1650),0.15,0)))</f>
        <v>0.364554</v>
      </c>
      <c r="J126" s="33" t="n">
        <f aca="false">MAX(0,1-H126-I126)</f>
        <v>0.241596406947541</v>
      </c>
      <c r="K126" s="33" t="n">
        <f aca="false">H126+I126</f>
        <v>0.758403593052459</v>
      </c>
      <c r="L126" s="33" t="n">
        <f aca="false">I126+J126</f>
        <v>0.606150406947541</v>
      </c>
      <c r="M126" s="0" t="str">
        <f aca="false">IF('✍️ Score Entry 2025-26'!F127=""," TBD",TEXT('✍️ Score Entry 2025-26'!F127,"0")&amp;"-"&amp;TEXT('✍️ Score Entry 2025-26'!G127,"0"))</f>
        <v>0-3</v>
      </c>
      <c r="N126" s="0" t="str">
        <f aca="false">IF('✍️ Score Entry 2025-26'!F127="","TBD",IF('✍️ Score Entry 2025-26'!F127&gt;'✍️ Score Entry 2025-26'!G127,"Home",IF('✍️ Score Entry 2025-26'!F127&lt;'✍️ Score Entry 2025-26'!G127,"Away","Draw")))</f>
        <v>Away</v>
      </c>
      <c r="O126" s="0" t="str">
        <f aca="false">IF(N126="TBD","TBD",IF(AND(H126&gt;I126,H126&gt;J126,N126="Home"),"✓",IF(AND(J126&gt;H126,J126&gt;I126,N126="Away"),"✓",IF(AND(I126&gt;H126,I126&gt;J126,N126="Draw"),"✓","✗"))))</f>
        <v>✗</v>
      </c>
    </row>
    <row r="127" customFormat="false" ht="15" hidden="false" customHeight="false" outlineLevel="0" collapsed="false">
      <c r="A127" s="0" t="n">
        <f aca="false">'✍️ Score Entry 2025-26'!A128</f>
        <v>123</v>
      </c>
      <c r="B127" s="41" t="n">
        <f aca="false">'✍️ Score Entry 2025-26'!B128</f>
        <v>45900.78125</v>
      </c>
      <c r="C127" s="0" t="str">
        <f aca="false">'✍️ Score Entry 2025-26'!C128</f>
        <v>Italian Serie A</v>
      </c>
      <c r="D127" s="0" t="str">
        <f aca="false">'✍️ Score Entry 2025-26'!D128</f>
        <v>Lazio</v>
      </c>
      <c r="E127" s="0" t="str">
        <f aca="false">'✍️ Score Entry 2025-26'!E128</f>
        <v>Hellas Verona</v>
      </c>
      <c r="F127" s="0" t="n">
        <f aca="false">IFERROR(VLOOKUP(D127,'⭐ Current Elo 2025-26'!$A:$B,2,FALSE()),1500)</f>
        <v>1499.9</v>
      </c>
      <c r="G127" s="0" t="n">
        <f aca="false">IFERROR(VLOOKUP(E127,'⭐ Current Elo 2025-26'!$A:$B,2,FALSE()),1500)</f>
        <v>1452.9</v>
      </c>
      <c r="H127" s="33" t="n">
        <f aca="false">1/(1+10^((G127-F127+'⚙️ Parameters'!$C$7)/400))</f>
        <v>0.49568276024494</v>
      </c>
      <c r="I127" s="33" t="n">
        <f aca="false">0.27*(1+((200-MIN(ABS(F127-G127),200))/500)+(IF(AND(F127&gt;1650,G127&gt;1650),0.15,0)))</f>
        <v>0.35262</v>
      </c>
      <c r="J127" s="33" t="n">
        <f aca="false">MAX(0,1-H127-I127)</f>
        <v>0.15169723975506</v>
      </c>
      <c r="K127" s="33" t="n">
        <f aca="false">H127+I127</f>
        <v>0.84830276024494</v>
      </c>
      <c r="L127" s="33" t="n">
        <f aca="false">I127+J127</f>
        <v>0.50431723975506</v>
      </c>
      <c r="M127" s="0" t="str">
        <f aca="false">IF('✍️ Score Entry 2025-26'!F128=""," TBD",TEXT('✍️ Score Entry 2025-26'!F128,"0")&amp;"-"&amp;TEXT('✍️ Score Entry 2025-26'!G128,"0"))</f>
        <v>4-0</v>
      </c>
      <c r="N127" s="0" t="str">
        <f aca="false">IF('✍️ Score Entry 2025-26'!F128="","TBD",IF('✍️ Score Entry 2025-26'!F128&gt;'✍️ Score Entry 2025-26'!G128,"Home",IF('✍️ Score Entry 2025-26'!F128&lt;'✍️ Score Entry 2025-26'!G128,"Away","Draw")))</f>
        <v>Home</v>
      </c>
      <c r="O127" s="0" t="str">
        <f aca="false">IF(N127="TBD","TBD",IF(AND(H127&gt;I127,H127&gt;J127,N127="Home"),"✓",IF(AND(J127&gt;H127,J127&gt;I127,N127="Away"),"✓",IF(AND(I127&gt;H127,I127&gt;J127,N127="Draw"),"✓","✗"))))</f>
        <v>✓</v>
      </c>
    </row>
    <row r="128" customFormat="false" ht="15" hidden="false" customHeight="false" outlineLevel="0" collapsed="false">
      <c r="A128" s="0" t="n">
        <f aca="false">'✍️ Score Entry 2025-26'!A129</f>
        <v>124</v>
      </c>
      <c r="B128" s="41" t="n">
        <f aca="false">'✍️ Score Entry 2025-26'!B129</f>
        <v>45900.78125</v>
      </c>
      <c r="C128" s="0" t="str">
        <f aca="false">'✍️ Score Entry 2025-26'!C129</f>
        <v>French Ligue 1</v>
      </c>
      <c r="D128" s="0" t="str">
        <f aca="false">'✍️ Score Entry 2025-26'!D129</f>
        <v>Lyon</v>
      </c>
      <c r="E128" s="0" t="str">
        <f aca="false">'✍️ Score Entry 2025-26'!E129</f>
        <v>Marseille</v>
      </c>
      <c r="F128" s="0" t="n">
        <f aca="false">IFERROR(VLOOKUP(D128,'⭐ Current Elo 2025-26'!$A:$B,2,FALSE()),1500)</f>
        <v>1529.2</v>
      </c>
      <c r="G128" s="0" t="n">
        <f aca="false">IFERROR(VLOOKUP(E128,'⭐ Current Elo 2025-26'!$A:$B,2,FALSE()),1500)</f>
        <v>1664.7</v>
      </c>
      <c r="H128" s="33" t="n">
        <f aca="false">1/(1+10^((G128-F128+'⚙️ Parameters'!$C$7)/400))</f>
        <v>0.255817150462071</v>
      </c>
      <c r="I128" s="33" t="n">
        <f aca="false">0.27*(1+((200-MIN(ABS(F128-G128),200))/500)+(IF(AND(F128&gt;1650,G128&gt;1650),0.15,0)))</f>
        <v>0.30483</v>
      </c>
      <c r="J128" s="33" t="n">
        <f aca="false">MAX(0,1-H128-I128)</f>
        <v>0.439352849537929</v>
      </c>
      <c r="K128" s="33" t="n">
        <f aca="false">H128+I128</f>
        <v>0.560647150462071</v>
      </c>
      <c r="L128" s="33" t="n">
        <f aca="false">I128+J128</f>
        <v>0.744182849537929</v>
      </c>
      <c r="M128" s="0" t="str">
        <f aca="false">IF('✍️ Score Entry 2025-26'!F129=""," TBD",TEXT('✍️ Score Entry 2025-26'!F129,"0")&amp;"-"&amp;TEXT('✍️ Score Entry 2025-26'!G129,"0"))</f>
        <v>1-0</v>
      </c>
      <c r="N128" s="0" t="str">
        <f aca="false">IF('✍️ Score Entry 2025-26'!F129="","TBD",IF('✍️ Score Entry 2025-26'!F129&gt;'✍️ Score Entry 2025-26'!G129,"Home",IF('✍️ Score Entry 2025-26'!F129&lt;'✍️ Score Entry 2025-26'!G129,"Away","Draw")))</f>
        <v>Home</v>
      </c>
      <c r="O128" s="0" t="str">
        <f aca="false">IF(N128="TBD","TBD",IF(AND(H128&gt;I128,H128&gt;J128,N128="Home"),"✓",IF(AND(J128&gt;H128,J128&gt;I128,N128="Away"),"✓",IF(AND(I128&gt;H128,I128&gt;J128,N128="Draw"),"✓","✗"))))</f>
        <v>✗</v>
      </c>
    </row>
    <row r="129" customFormat="false" ht="15" hidden="false" customHeight="false" outlineLevel="0" collapsed="false">
      <c r="A129" s="0" t="n">
        <f aca="false">'✍️ Score Entry 2025-26'!A130</f>
        <v>125</v>
      </c>
      <c r="B129" s="41" t="n">
        <f aca="false">'✍️ Score Entry 2025-26'!B130</f>
        <v>45900.78125</v>
      </c>
      <c r="C129" s="0" t="str">
        <f aca="false">'✍️ Score Entry 2025-26'!C130</f>
        <v>Italian Serie A</v>
      </c>
      <c r="D129" s="0" t="str">
        <f aca="false">'✍️ Score Entry 2025-26'!D130</f>
        <v>Internazionale</v>
      </c>
      <c r="E129" s="0" t="str">
        <f aca="false">'✍️ Score Entry 2025-26'!E130</f>
        <v>Udinese</v>
      </c>
      <c r="F129" s="0" t="n">
        <f aca="false">IFERROR(VLOOKUP(D129,'⭐ Current Elo 2025-26'!$A:$B,2,FALSE()),1500)</f>
        <v>1603.3</v>
      </c>
      <c r="G129" s="0" t="n">
        <f aca="false">IFERROR(VLOOKUP(E129,'⭐ Current Elo 2025-26'!$A:$B,2,FALSE()),1500)</f>
        <v>1576.1</v>
      </c>
      <c r="H129" s="33" t="n">
        <f aca="false">1/(1+10^((G129-F129+'⚙️ Parameters'!$C$7)/400))</f>
        <v>0.467235182459477</v>
      </c>
      <c r="I129" s="33" t="n">
        <f aca="false">0.27*(1+((200-MIN(ABS(F129-G129),200))/500)+(IF(AND(F129&gt;1650,G129&gt;1650),0.15,0)))</f>
        <v>0.363312</v>
      </c>
      <c r="J129" s="33" t="n">
        <f aca="false">MAX(0,1-H129-I129)</f>
        <v>0.169452817540523</v>
      </c>
      <c r="K129" s="33" t="n">
        <f aca="false">H129+I129</f>
        <v>0.830547182459477</v>
      </c>
      <c r="L129" s="33" t="n">
        <f aca="false">I129+J129</f>
        <v>0.532764817540523</v>
      </c>
      <c r="M129" s="0" t="str">
        <f aca="false">IF('✍️ Score Entry 2025-26'!F130=""," TBD",TEXT('✍️ Score Entry 2025-26'!F130,"0")&amp;"-"&amp;TEXT('✍️ Score Entry 2025-26'!G130,"0"))</f>
        <v>1-2</v>
      </c>
      <c r="N129" s="0" t="str">
        <f aca="false">IF('✍️ Score Entry 2025-26'!F130="","TBD",IF('✍️ Score Entry 2025-26'!F130&gt;'✍️ Score Entry 2025-26'!G130,"Home",IF('✍️ Score Entry 2025-26'!F130&lt;'✍️ Score Entry 2025-26'!G130,"Away","Draw")))</f>
        <v>Away</v>
      </c>
      <c r="O129" s="0" t="str">
        <f aca="false">IF(N129="TBD","TBD",IF(AND(H129&gt;I129,H129&gt;J129,N129="Home"),"✓",IF(AND(J129&gt;H129,J129&gt;I129,N129="Away"),"✓",IF(AND(I129&gt;H129,I129&gt;J129,N129="Draw"),"✓","✗"))))</f>
        <v>✗</v>
      </c>
    </row>
    <row r="130" customFormat="false" ht="15" hidden="false" customHeight="false" outlineLevel="0" collapsed="false">
      <c r="A130" s="0" t="n">
        <f aca="false">'✍️ Score Entry 2025-26'!A131</f>
        <v>126</v>
      </c>
      <c r="B130" s="41" t="n">
        <f aca="false">'✍️ Score Entry 2025-26'!B131</f>
        <v>45900.8125</v>
      </c>
      <c r="C130" s="0" t="str">
        <f aca="false">'✍️ Score Entry 2025-26'!C131</f>
        <v>Spanish LALIGA</v>
      </c>
      <c r="D130" s="0" t="str">
        <f aca="false">'✍️ Score Entry 2025-26'!D131</f>
        <v>Rayo Vallecano</v>
      </c>
      <c r="E130" s="0" t="str">
        <f aca="false">'✍️ Score Entry 2025-26'!E131</f>
        <v>Barcelona</v>
      </c>
      <c r="F130" s="0" t="n">
        <f aca="false">IFERROR(VLOOKUP(D130,'⭐ Current Elo 2025-26'!$A:$B,2,FALSE()),1500)</f>
        <v>1510</v>
      </c>
      <c r="G130" s="0" t="n">
        <f aca="false">IFERROR(VLOOKUP(E130,'⭐ Current Elo 2025-26'!$A:$B,2,FALSE()),1500)</f>
        <v>1670.1</v>
      </c>
      <c r="H130" s="33" t="n">
        <f aca="false">1/(1+10^((G130-F130+'⚙️ Parameters'!$C$7)/400))</f>
        <v>0.229801422287652</v>
      </c>
      <c r="I130" s="33" t="n">
        <f aca="false">0.27*(1+((200-MIN(ABS(F130-G130),200))/500)+(IF(AND(F130&gt;1650,G130&gt;1650),0.15,0)))</f>
        <v>0.291546</v>
      </c>
      <c r="J130" s="33" t="n">
        <f aca="false">MAX(0,1-H130-I130)</f>
        <v>0.478652577712348</v>
      </c>
      <c r="K130" s="33" t="n">
        <f aca="false">H130+I130</f>
        <v>0.521347422287652</v>
      </c>
      <c r="L130" s="33" t="n">
        <f aca="false">I130+J130</f>
        <v>0.770198577712348</v>
      </c>
      <c r="M130" s="0" t="str">
        <f aca="false">IF('✍️ Score Entry 2025-26'!F131=""," TBD",TEXT('✍️ Score Entry 2025-26'!F131,"0")&amp;"-"&amp;TEXT('✍️ Score Entry 2025-26'!G131,"0"))</f>
        <v>1-1</v>
      </c>
      <c r="N130" s="0" t="str">
        <f aca="false">IF('✍️ Score Entry 2025-26'!F131="","TBD",IF('✍️ Score Entry 2025-26'!F131&gt;'✍️ Score Entry 2025-26'!G131,"Home",IF('✍️ Score Entry 2025-26'!F131&lt;'✍️ Score Entry 2025-26'!G131,"Away","Draw")))</f>
        <v>Draw</v>
      </c>
      <c r="O130" s="0" t="str">
        <f aca="false">IF(N130="TBD","TBD",IF(AND(H130&gt;I130,H130&gt;J130,N130="Home"),"✓",IF(AND(J130&gt;H130,J130&gt;I130,N130="Away"),"✓",IF(AND(I130&gt;H130,I130&gt;J130,N130="Draw"),"✓","✗"))))</f>
        <v>✗</v>
      </c>
    </row>
    <row r="131" customFormat="false" ht="15" hidden="false" customHeight="false" outlineLevel="0" collapsed="false">
      <c r="A131" s="0" t="n">
        <f aca="false">'✍️ Score Entry 2025-26'!A132</f>
        <v>127</v>
      </c>
      <c r="B131" s="41" t="n">
        <f aca="false">'✍️ Score Entry 2025-26'!B132</f>
        <v>45912.7708333333</v>
      </c>
      <c r="C131" s="0" t="str">
        <f aca="false">'✍️ Score Entry 2025-26'!C132</f>
        <v>German Bundesliga</v>
      </c>
      <c r="D131" s="0" t="str">
        <f aca="false">'✍️ Score Entry 2025-26'!D132</f>
        <v>Bayer Leverkusen</v>
      </c>
      <c r="E131" s="0" t="str">
        <f aca="false">'✍️ Score Entry 2025-26'!E132</f>
        <v>Eintracht Frankfurt</v>
      </c>
      <c r="F131" s="0" t="n">
        <f aca="false">IFERROR(VLOOKUP(D131,'⭐ Current Elo 2025-26'!$A:$B,2,FALSE()),1500)</f>
        <v>1576.1</v>
      </c>
      <c r="G131" s="0" t="n">
        <f aca="false">IFERROR(VLOOKUP(E131,'⭐ Current Elo 2025-26'!$A:$B,2,FALSE()),1500)</f>
        <v>1407.6</v>
      </c>
      <c r="H131" s="33" t="n">
        <f aca="false">1/(1+10^((G131-F131+'⚙️ Parameters'!$C$7)/400))</f>
        <v>0.664216341712569</v>
      </c>
      <c r="I131" s="33" t="n">
        <f aca="false">0.27*(1+((200-MIN(ABS(F131-G131),200))/500)+(IF(AND(F131&gt;1650,G131&gt;1650),0.15,0)))</f>
        <v>0.28701</v>
      </c>
      <c r="J131" s="33" t="n">
        <f aca="false">MAX(0,1-H131-I131)</f>
        <v>0.0487736582874315</v>
      </c>
      <c r="K131" s="33" t="n">
        <f aca="false">H131+I131</f>
        <v>0.951226341712569</v>
      </c>
      <c r="L131" s="33" t="n">
        <f aca="false">I131+J131</f>
        <v>0.335783658287432</v>
      </c>
      <c r="M131" s="0" t="str">
        <f aca="false">IF('✍️ Score Entry 2025-26'!F132=""," TBD",TEXT('✍️ Score Entry 2025-26'!F132,"0")&amp;"-"&amp;TEXT('✍️ Score Entry 2025-26'!G132,"0"))</f>
        <v>3-1</v>
      </c>
      <c r="N131" s="0" t="str">
        <f aca="false">IF('✍️ Score Entry 2025-26'!F132="","TBD",IF('✍️ Score Entry 2025-26'!F132&gt;'✍️ Score Entry 2025-26'!G132,"Home",IF('✍️ Score Entry 2025-26'!F132&lt;'✍️ Score Entry 2025-26'!G132,"Away","Draw")))</f>
        <v>Home</v>
      </c>
      <c r="O131" s="0" t="str">
        <f aca="false">IF(N131="TBD","TBD",IF(AND(H131&gt;I131,H131&gt;J131,N131="Home"),"✓",IF(AND(J131&gt;H131,J131&gt;I131,N131="Away"),"✓",IF(AND(I131&gt;H131,I131&gt;J131,N131="Draw"),"✓","✗"))))</f>
        <v>✓</v>
      </c>
    </row>
    <row r="132" customFormat="false" ht="15" hidden="false" customHeight="false" outlineLevel="0" collapsed="false">
      <c r="A132" s="0" t="n">
        <f aca="false">'✍️ Score Entry 2025-26'!A133</f>
        <v>128</v>
      </c>
      <c r="B132" s="41" t="n">
        <f aca="false">'✍️ Score Entry 2025-26'!B133</f>
        <v>45912.78125</v>
      </c>
      <c r="C132" s="0" t="str">
        <f aca="false">'✍️ Score Entry 2025-26'!C133</f>
        <v>French Ligue 1</v>
      </c>
      <c r="D132" s="0" t="str">
        <f aca="false">'✍️ Score Entry 2025-26'!D133</f>
        <v>Marseille</v>
      </c>
      <c r="E132" s="0" t="str">
        <f aca="false">'✍️ Score Entry 2025-26'!E133</f>
        <v>Lorient</v>
      </c>
      <c r="F132" s="0" t="n">
        <f aca="false">IFERROR(VLOOKUP(D132,'⭐ Current Elo 2025-26'!$A:$B,2,FALSE()),1500)</f>
        <v>1664.7</v>
      </c>
      <c r="G132" s="0" t="n">
        <f aca="false">IFERROR(VLOOKUP(E132,'⭐ Current Elo 2025-26'!$A:$B,2,FALSE()),1500)</f>
        <v>1624.7</v>
      </c>
      <c r="H132" s="33" t="n">
        <f aca="false">1/(1+10^((G132-F132+'⚙️ Parameters'!$C$7)/400))</f>
        <v>0.485612815834001</v>
      </c>
      <c r="I132" s="33" t="n">
        <f aca="false">0.27*(1+((200-MIN(ABS(F132-G132),200))/500)+(IF(AND(F132&gt;1650,G132&gt;1650),0.15,0)))</f>
        <v>0.3564</v>
      </c>
      <c r="J132" s="33" t="n">
        <f aca="false">MAX(0,1-H132-I132)</f>
        <v>0.157987184165999</v>
      </c>
      <c r="K132" s="33" t="n">
        <f aca="false">H132+I132</f>
        <v>0.842012815834001</v>
      </c>
      <c r="L132" s="33" t="n">
        <f aca="false">I132+J132</f>
        <v>0.514387184165999</v>
      </c>
      <c r="M132" s="0" t="str">
        <f aca="false">IF('✍️ Score Entry 2025-26'!F133=""," TBD",TEXT('✍️ Score Entry 2025-26'!F133,"0")&amp;"-"&amp;TEXT('✍️ Score Entry 2025-26'!G133,"0"))</f>
        <v>4-0</v>
      </c>
      <c r="N132" s="0" t="str">
        <f aca="false">IF('✍️ Score Entry 2025-26'!F133="","TBD",IF('✍️ Score Entry 2025-26'!F133&gt;'✍️ Score Entry 2025-26'!G133,"Home",IF('✍️ Score Entry 2025-26'!F133&lt;'✍️ Score Entry 2025-26'!G133,"Away","Draw")))</f>
        <v>Home</v>
      </c>
      <c r="O132" s="0" t="str">
        <f aca="false">IF(N132="TBD","TBD",IF(AND(H132&gt;I132,H132&gt;J132,N132="Home"),"✓",IF(AND(J132&gt;H132,J132&gt;I132,N132="Away"),"✓",IF(AND(I132&gt;H132,I132&gt;J132,N132="Draw"),"✓","✗"))))</f>
        <v>✓</v>
      </c>
    </row>
    <row r="133" customFormat="false" ht="15" hidden="false" customHeight="false" outlineLevel="0" collapsed="false">
      <c r="A133" s="0" t="n">
        <f aca="false">'✍️ Score Entry 2025-26'!A134</f>
        <v>129</v>
      </c>
      <c r="B133" s="41" t="n">
        <f aca="false">'✍️ Score Entry 2025-26'!B134</f>
        <v>45912.7916666667</v>
      </c>
      <c r="C133" s="0" t="str">
        <f aca="false">'✍️ Score Entry 2025-26'!C134</f>
        <v>Spanish LALIGA</v>
      </c>
      <c r="D133" s="0" t="str">
        <f aca="false">'✍️ Score Entry 2025-26'!D134</f>
        <v>Sevilla</v>
      </c>
      <c r="E133" s="0" t="str">
        <f aca="false">'✍️ Score Entry 2025-26'!E134</f>
        <v>Elche</v>
      </c>
      <c r="F133" s="0" t="n">
        <f aca="false">IFERROR(VLOOKUP(D133,'⭐ Current Elo 2025-26'!$A:$B,2,FALSE()),1500)</f>
        <v>1661.6</v>
      </c>
      <c r="G133" s="0" t="n">
        <f aca="false">IFERROR(VLOOKUP(E133,'⭐ Current Elo 2025-26'!$A:$B,2,FALSE()),1500)</f>
        <v>1553.2</v>
      </c>
      <c r="H133" s="33" t="n">
        <f aca="false">1/(1+10^((G133-F133+'⚙️ Parameters'!$C$7)/400))</f>
        <v>0.583261675625169</v>
      </c>
      <c r="I133" s="33" t="n">
        <f aca="false">0.27*(1+((200-MIN(ABS(F133-G133),200))/500)+(IF(AND(F133&gt;1650,G133&gt;1650),0.15,0)))</f>
        <v>0.319464</v>
      </c>
      <c r="J133" s="33" t="n">
        <f aca="false">MAX(0,1-H133-I133)</f>
        <v>0.0972743243748312</v>
      </c>
      <c r="K133" s="33" t="n">
        <f aca="false">H133+I133</f>
        <v>0.902725675625169</v>
      </c>
      <c r="L133" s="33" t="n">
        <f aca="false">I133+J133</f>
        <v>0.416738324374831</v>
      </c>
      <c r="M133" s="0" t="str">
        <f aca="false">IF('✍️ Score Entry 2025-26'!F134=""," TBD",TEXT('✍️ Score Entry 2025-26'!F134,"0")&amp;"-"&amp;TEXT('✍️ Score Entry 2025-26'!G134,"0"))</f>
        <v>2-2</v>
      </c>
      <c r="N133" s="0" t="str">
        <f aca="false">IF('✍️ Score Entry 2025-26'!F134="","TBD",IF('✍️ Score Entry 2025-26'!F134&gt;'✍️ Score Entry 2025-26'!G134,"Home",IF('✍️ Score Entry 2025-26'!F134&lt;'✍️ Score Entry 2025-26'!G134,"Away","Draw")))</f>
        <v>Draw</v>
      </c>
      <c r="O133" s="0" t="str">
        <f aca="false">IF(N133="TBD","TBD",IF(AND(H133&gt;I133,H133&gt;J133,N133="Home"),"✓",IF(AND(J133&gt;H133,J133&gt;I133,N133="Away"),"✓",IF(AND(I133&gt;H133,I133&gt;J133,N133="Draw"),"✓","✗"))))</f>
        <v>✗</v>
      </c>
    </row>
    <row r="134" customFormat="false" ht="15" hidden="false" customHeight="false" outlineLevel="0" collapsed="false">
      <c r="A134" s="0" t="n">
        <f aca="false">'✍️ Score Entry 2025-26'!A135</f>
        <v>130</v>
      </c>
      <c r="B134" s="41" t="n">
        <f aca="false">'✍️ Score Entry 2025-26'!B135</f>
        <v>45913.4791666667</v>
      </c>
      <c r="C134" s="0" t="str">
        <f aca="false">'✍️ Score Entry 2025-26'!C135</f>
        <v>English Premier League</v>
      </c>
      <c r="D134" s="0" t="str">
        <f aca="false">'✍️ Score Entry 2025-26'!D135</f>
        <v>Arsenal</v>
      </c>
      <c r="E134" s="0" t="str">
        <f aca="false">'✍️ Score Entry 2025-26'!E135</f>
        <v>Nottingham Forest</v>
      </c>
      <c r="F134" s="0" t="n">
        <f aca="false">IFERROR(VLOOKUP(D134,'⭐ Current Elo 2025-26'!$A:$B,2,FALSE()),1500)</f>
        <v>1442.1</v>
      </c>
      <c r="G134" s="0" t="n">
        <f aca="false">IFERROR(VLOOKUP(E134,'⭐ Current Elo 2025-26'!$A:$B,2,FALSE()),1500)</f>
        <v>1630.6</v>
      </c>
      <c r="H134" s="33" t="n">
        <f aca="false">1/(1+10^((G134-F134+'⚙️ Parameters'!$C$7)/400))</f>
        <v>0.202149072944843</v>
      </c>
      <c r="I134" s="33" t="n">
        <f aca="false">0.27*(1+((200-MIN(ABS(F134-G134),200))/500)+(IF(AND(F134&gt;1650,G134&gt;1650),0.15,0)))</f>
        <v>0.27621</v>
      </c>
      <c r="J134" s="33" t="n">
        <f aca="false">MAX(0,1-H134-I134)</f>
        <v>0.521640927055157</v>
      </c>
      <c r="K134" s="33" t="n">
        <f aca="false">H134+I134</f>
        <v>0.478359072944843</v>
      </c>
      <c r="L134" s="33" t="n">
        <f aca="false">I134+J134</f>
        <v>0.797850927055157</v>
      </c>
      <c r="M134" s="0" t="str">
        <f aca="false">IF('✍️ Score Entry 2025-26'!F135=""," TBD",TEXT('✍️ Score Entry 2025-26'!F135,"0")&amp;"-"&amp;TEXT('✍️ Score Entry 2025-26'!G135,"0"))</f>
        <v>3-0</v>
      </c>
      <c r="N134" s="0" t="str">
        <f aca="false">IF('✍️ Score Entry 2025-26'!F135="","TBD",IF('✍️ Score Entry 2025-26'!F135&gt;'✍️ Score Entry 2025-26'!G135,"Home",IF('✍️ Score Entry 2025-26'!F135&lt;'✍️ Score Entry 2025-26'!G135,"Away","Draw")))</f>
        <v>Home</v>
      </c>
      <c r="O134" s="0" t="str">
        <f aca="false">IF(N134="TBD","TBD",IF(AND(H134&gt;I134,H134&gt;J134,N134="Home"),"✓",IF(AND(J134&gt;H134,J134&gt;I134,N134="Away"),"✓",IF(AND(I134&gt;H134,I134&gt;J134,N134="Draw"),"✓","✗"))))</f>
        <v>✗</v>
      </c>
    </row>
    <row r="135" customFormat="false" ht="15" hidden="false" customHeight="false" outlineLevel="0" collapsed="false">
      <c r="A135" s="0" t="n">
        <f aca="false">'✍️ Score Entry 2025-26'!A136</f>
        <v>131</v>
      </c>
      <c r="B135" s="41" t="n">
        <f aca="false">'✍️ Score Entry 2025-26'!B136</f>
        <v>45913.5</v>
      </c>
      <c r="C135" s="0" t="str">
        <f aca="false">'✍️ Score Entry 2025-26'!C136</f>
        <v>Spanish LALIGA</v>
      </c>
      <c r="D135" s="0" t="str">
        <f aca="false">'✍️ Score Entry 2025-26'!D136</f>
        <v>Getafe</v>
      </c>
      <c r="E135" s="0" t="str">
        <f aca="false">'✍️ Score Entry 2025-26'!E136</f>
        <v>Real Oviedo</v>
      </c>
      <c r="F135" s="0" t="n">
        <f aca="false">IFERROR(VLOOKUP(D135,'⭐ Current Elo 2025-26'!$A:$B,2,FALSE()),1500)</f>
        <v>1582.4</v>
      </c>
      <c r="G135" s="0" t="n">
        <f aca="false">IFERROR(VLOOKUP(E135,'⭐ Current Elo 2025-26'!$A:$B,2,FALSE()),1500)</f>
        <v>1735.2</v>
      </c>
      <c r="H135" s="33" t="n">
        <f aca="false">1/(1+10^((G135-F135+'⚙️ Parameters'!$C$7)/400))</f>
        <v>0.237323341742827</v>
      </c>
      <c r="I135" s="33" t="n">
        <f aca="false">0.27*(1+((200-MIN(ABS(F135-G135),200))/500)+(IF(AND(F135&gt;1650,G135&gt;1650),0.15,0)))</f>
        <v>0.295488</v>
      </c>
      <c r="J135" s="33" t="n">
        <f aca="false">MAX(0,1-H135-I135)</f>
        <v>0.467188658257173</v>
      </c>
      <c r="K135" s="33" t="n">
        <f aca="false">H135+I135</f>
        <v>0.532811341742827</v>
      </c>
      <c r="L135" s="33" t="n">
        <f aca="false">I135+J135</f>
        <v>0.762676658257173</v>
      </c>
      <c r="M135" s="0" t="str">
        <f aca="false">IF('✍️ Score Entry 2025-26'!F136=""," TBD",TEXT('✍️ Score Entry 2025-26'!F136,"0")&amp;"-"&amp;TEXT('✍️ Score Entry 2025-26'!G136,"0"))</f>
        <v>2-0</v>
      </c>
      <c r="N135" s="0" t="str">
        <f aca="false">IF('✍️ Score Entry 2025-26'!F136="","TBD",IF('✍️ Score Entry 2025-26'!F136&gt;'✍️ Score Entry 2025-26'!G136,"Home",IF('✍️ Score Entry 2025-26'!F136&lt;'✍️ Score Entry 2025-26'!G136,"Away","Draw")))</f>
        <v>Home</v>
      </c>
      <c r="O135" s="0" t="str">
        <f aca="false">IF(N135="TBD","TBD",IF(AND(H135&gt;I135,H135&gt;J135,N135="Home"),"✓",IF(AND(J135&gt;H135,J135&gt;I135,N135="Away"),"✓",IF(AND(I135&gt;H135,I135&gt;J135,N135="Draw"),"✓","✗"))))</f>
        <v>✗</v>
      </c>
    </row>
    <row r="136" customFormat="false" ht="15" hidden="false" customHeight="false" outlineLevel="0" collapsed="false">
      <c r="A136" s="0" t="n">
        <f aca="false">'✍️ Score Entry 2025-26'!A137</f>
        <v>132</v>
      </c>
      <c r="B136" s="41" t="n">
        <f aca="false">'✍️ Score Entry 2025-26'!B137</f>
        <v>45913.5416666667</v>
      </c>
      <c r="C136" s="0" t="str">
        <f aca="false">'✍️ Score Entry 2025-26'!C137</f>
        <v>Italian Serie A</v>
      </c>
      <c r="D136" s="0" t="str">
        <f aca="false">'✍️ Score Entry 2025-26'!D137</f>
        <v>Cagliari</v>
      </c>
      <c r="E136" s="0" t="str">
        <f aca="false">'✍️ Score Entry 2025-26'!E137</f>
        <v>Parma</v>
      </c>
      <c r="F136" s="0" t="n">
        <f aca="false">IFERROR(VLOOKUP(D136,'⭐ Current Elo 2025-26'!$A:$B,2,FALSE()),1500)</f>
        <v>1647.4</v>
      </c>
      <c r="G136" s="0" t="n">
        <f aca="false">IFERROR(VLOOKUP(E136,'⭐ Current Elo 2025-26'!$A:$B,2,FALSE()),1500)</f>
        <v>1449</v>
      </c>
      <c r="H136" s="33" t="n">
        <f aca="false">1/(1+10^((G136-F136+'⚙️ Parameters'!$C$7)/400))</f>
        <v>0.701459815602492</v>
      </c>
      <c r="I136" s="33" t="n">
        <f aca="false">0.27*(1+((200-MIN(ABS(F136-G136),200))/500)+(IF(AND(F136&gt;1650,G136&gt;1650),0.15,0)))</f>
        <v>0.270864</v>
      </c>
      <c r="J136" s="33" t="n">
        <f aca="false">MAX(0,1-H136-I136)</f>
        <v>0.0276761843975084</v>
      </c>
      <c r="K136" s="33" t="n">
        <f aca="false">H136+I136</f>
        <v>0.972323815602492</v>
      </c>
      <c r="L136" s="33" t="n">
        <f aca="false">I136+J136</f>
        <v>0.298540184397508</v>
      </c>
      <c r="M136" s="0" t="str">
        <f aca="false">IF('✍️ Score Entry 2025-26'!F137=""," TBD",TEXT('✍️ Score Entry 2025-26'!F137,"0")&amp;"-"&amp;TEXT('✍️ Score Entry 2025-26'!G137,"0"))</f>
        <v>2-0</v>
      </c>
      <c r="N136" s="0" t="str">
        <f aca="false">IF('✍️ Score Entry 2025-26'!F137="","TBD",IF('✍️ Score Entry 2025-26'!F137&gt;'✍️ Score Entry 2025-26'!G137,"Home",IF('✍️ Score Entry 2025-26'!F137&lt;'✍️ Score Entry 2025-26'!G137,"Away","Draw")))</f>
        <v>Home</v>
      </c>
      <c r="O136" s="0" t="str">
        <f aca="false">IF(N136="TBD","TBD",IF(AND(H136&gt;I136,H136&gt;J136,N136="Home"),"✓",IF(AND(J136&gt;H136,J136&gt;I136,N136="Away"),"✓",IF(AND(I136&gt;H136,I136&gt;J136,N136="Draw"),"✓","✗"))))</f>
        <v>✓</v>
      </c>
    </row>
    <row r="137" customFormat="false" ht="15" hidden="false" customHeight="false" outlineLevel="0" collapsed="false">
      <c r="A137" s="0" t="n">
        <f aca="false">'✍️ Score Entry 2025-26'!A138</f>
        <v>133</v>
      </c>
      <c r="B137" s="41" t="n">
        <f aca="false">'✍️ Score Entry 2025-26'!B138</f>
        <v>45913.5625</v>
      </c>
      <c r="C137" s="0" t="str">
        <f aca="false">'✍️ Score Entry 2025-26'!C138</f>
        <v>German Bundesliga</v>
      </c>
      <c r="D137" s="0" t="str">
        <f aca="false">'✍️ Score Entry 2025-26'!D138</f>
        <v>1. FC Union Berlin</v>
      </c>
      <c r="E137" s="0" t="str">
        <f aca="false">'✍️ Score Entry 2025-26'!E138</f>
        <v>TSG Hoffenheim</v>
      </c>
      <c r="F137" s="0" t="n">
        <f aca="false">IFERROR(VLOOKUP(D137,'⭐ Current Elo 2025-26'!$A:$B,2,FALSE()),1500)</f>
        <v>1536.1</v>
      </c>
      <c r="G137" s="0" t="n">
        <f aca="false">IFERROR(VLOOKUP(E137,'⭐ Current Elo 2025-26'!$A:$B,2,FALSE()),1500)</f>
        <v>1699</v>
      </c>
      <c r="H137" s="33" t="n">
        <f aca="false">1/(1+10^((G137-F137+'⚙️ Parameters'!$C$7)/400))</f>
        <v>0.226961068038768</v>
      </c>
      <c r="I137" s="33" t="n">
        <f aca="false">0.27*(1+((200-MIN(ABS(F137-G137),200))/500)+(IF(AND(F137&gt;1650,G137&gt;1650),0.15,0)))</f>
        <v>0.290034</v>
      </c>
      <c r="J137" s="33" t="n">
        <f aca="false">MAX(0,1-H137-I137)</f>
        <v>0.483004931961232</v>
      </c>
      <c r="K137" s="33" t="n">
        <f aca="false">H137+I137</f>
        <v>0.516995068038768</v>
      </c>
      <c r="L137" s="33" t="n">
        <f aca="false">I137+J137</f>
        <v>0.773038931961232</v>
      </c>
      <c r="M137" s="0" t="str">
        <f aca="false">IF('✍️ Score Entry 2025-26'!F138=""," TBD",TEXT('✍️ Score Entry 2025-26'!F138,"0")&amp;"-"&amp;TEXT('✍️ Score Entry 2025-26'!G138,"0"))</f>
        <v>2-4</v>
      </c>
      <c r="N137" s="0" t="str">
        <f aca="false">IF('✍️ Score Entry 2025-26'!F138="","TBD",IF('✍️ Score Entry 2025-26'!F138&gt;'✍️ Score Entry 2025-26'!G138,"Home",IF('✍️ Score Entry 2025-26'!F138&lt;'✍️ Score Entry 2025-26'!G138,"Away","Draw")))</f>
        <v>Away</v>
      </c>
      <c r="O137" s="0" t="str">
        <f aca="false">IF(N137="TBD","TBD",IF(AND(H137&gt;I137,H137&gt;J137,N137="Home"),"✓",IF(AND(J137&gt;H137,J137&gt;I137,N137="Away"),"✓",IF(AND(I137&gt;H137,I137&gt;J137,N137="Draw"),"✓","✗"))))</f>
        <v>✓</v>
      </c>
    </row>
    <row r="138" customFormat="false" ht="15" hidden="false" customHeight="false" outlineLevel="0" collapsed="false">
      <c r="A138" s="0" t="n">
        <f aca="false">'✍️ Score Entry 2025-26'!A139</f>
        <v>134</v>
      </c>
      <c r="B138" s="41" t="n">
        <f aca="false">'✍️ Score Entry 2025-26'!B139</f>
        <v>45913.5625</v>
      </c>
      <c r="C138" s="0" t="str">
        <f aca="false">'✍️ Score Entry 2025-26'!C139</f>
        <v>German Bundesliga</v>
      </c>
      <c r="D138" s="0" t="str">
        <f aca="false">'✍️ Score Entry 2025-26'!D139</f>
        <v>1. FC Heidenheim 1846</v>
      </c>
      <c r="E138" s="0" t="str">
        <f aca="false">'✍️ Score Entry 2025-26'!E139</f>
        <v>Borussia Dortmund</v>
      </c>
      <c r="F138" s="0" t="n">
        <f aca="false">IFERROR(VLOOKUP(D138,'⭐ Current Elo 2025-26'!$A:$B,2,FALSE()),1500)</f>
        <v>1529.3</v>
      </c>
      <c r="G138" s="0" t="n">
        <f aca="false">IFERROR(VLOOKUP(E138,'⭐ Current Elo 2025-26'!$A:$B,2,FALSE()),1500)</f>
        <v>1516.8</v>
      </c>
      <c r="H138" s="33" t="n">
        <f aca="false">1/(1+10^((G138-F138+'⚙️ Parameters'!$C$7)/400))</f>
        <v>0.446241755355379</v>
      </c>
      <c r="I138" s="33" t="n">
        <f aca="false">0.27*(1+((200-MIN(ABS(F138-G138),200))/500)+(IF(AND(F138&gt;1650,G138&gt;1650),0.15,0)))</f>
        <v>0.37125</v>
      </c>
      <c r="J138" s="33" t="n">
        <f aca="false">MAX(0,1-H138-I138)</f>
        <v>0.182508244644621</v>
      </c>
      <c r="K138" s="33" t="n">
        <f aca="false">H138+I138</f>
        <v>0.817491755355379</v>
      </c>
      <c r="L138" s="33" t="n">
        <f aca="false">I138+J138</f>
        <v>0.553758244644621</v>
      </c>
      <c r="M138" s="0" t="str">
        <f aca="false">IF('✍️ Score Entry 2025-26'!F139=""," TBD",TEXT('✍️ Score Entry 2025-26'!F139,"0")&amp;"-"&amp;TEXT('✍️ Score Entry 2025-26'!G139,"0"))</f>
        <v>0-2</v>
      </c>
      <c r="N138" s="0" t="str">
        <f aca="false">IF('✍️ Score Entry 2025-26'!F139="","TBD",IF('✍️ Score Entry 2025-26'!F139&gt;'✍️ Score Entry 2025-26'!G139,"Home",IF('✍️ Score Entry 2025-26'!F139&lt;'✍️ Score Entry 2025-26'!G139,"Away","Draw")))</f>
        <v>Away</v>
      </c>
      <c r="O138" s="0" t="str">
        <f aca="false">IF(N138="TBD","TBD",IF(AND(H138&gt;I138,H138&gt;J138,N138="Home"),"✓",IF(AND(J138&gt;H138,J138&gt;I138,N138="Away"),"✓",IF(AND(I138&gt;H138,I138&gt;J138,N138="Draw"),"✓","✗"))))</f>
        <v>✗</v>
      </c>
    </row>
    <row r="139" customFormat="false" ht="15" hidden="false" customHeight="false" outlineLevel="0" collapsed="false">
      <c r="A139" s="0" t="n">
        <f aca="false">'✍️ Score Entry 2025-26'!A140</f>
        <v>135</v>
      </c>
      <c r="B139" s="41" t="n">
        <f aca="false">'✍️ Score Entry 2025-26'!B140</f>
        <v>45913.5625</v>
      </c>
      <c r="C139" s="0" t="str">
        <f aca="false">'✍️ Score Entry 2025-26'!C140</f>
        <v>German Bundesliga</v>
      </c>
      <c r="D139" s="0" t="str">
        <f aca="false">'✍️ Score Entry 2025-26'!D140</f>
        <v>SC Freiburg</v>
      </c>
      <c r="E139" s="0" t="str">
        <f aca="false">'✍️ Score Entry 2025-26'!E140</f>
        <v>VfB Stuttgart</v>
      </c>
      <c r="F139" s="0" t="n">
        <f aca="false">IFERROR(VLOOKUP(D139,'⭐ Current Elo 2025-26'!$A:$B,2,FALSE()),1500)</f>
        <v>1647.6</v>
      </c>
      <c r="G139" s="0" t="n">
        <f aca="false">IFERROR(VLOOKUP(E139,'⭐ Current Elo 2025-26'!$A:$B,2,FALSE()),1500)</f>
        <v>1520.3</v>
      </c>
      <c r="H139" s="33" t="n">
        <f aca="false">1/(1+10^((G139-F139+'⚙️ Parameters'!$C$7)/400))</f>
        <v>0.609443730558541</v>
      </c>
      <c r="I139" s="33" t="n">
        <f aca="false">0.27*(1+((200-MIN(ABS(F139-G139),200))/500)+(IF(AND(F139&gt;1650,G139&gt;1650),0.15,0)))</f>
        <v>0.309258</v>
      </c>
      <c r="J139" s="33" t="n">
        <f aca="false">MAX(0,1-H139-I139)</f>
        <v>0.081298269441459</v>
      </c>
      <c r="K139" s="33" t="n">
        <f aca="false">H139+I139</f>
        <v>0.918701730558541</v>
      </c>
      <c r="L139" s="33" t="n">
        <f aca="false">I139+J139</f>
        <v>0.390556269441459</v>
      </c>
      <c r="M139" s="0" t="str">
        <f aca="false">IF('✍️ Score Entry 2025-26'!F140=""," TBD",TEXT('✍️ Score Entry 2025-26'!F140,"0")&amp;"-"&amp;TEXT('✍️ Score Entry 2025-26'!G140,"0"))</f>
        <v>3-1</v>
      </c>
      <c r="N139" s="0" t="str">
        <f aca="false">IF('✍️ Score Entry 2025-26'!F140="","TBD",IF('✍️ Score Entry 2025-26'!F140&gt;'✍️ Score Entry 2025-26'!G140,"Home",IF('✍️ Score Entry 2025-26'!F140&lt;'✍️ Score Entry 2025-26'!G140,"Away","Draw")))</f>
        <v>Home</v>
      </c>
      <c r="O139" s="0" t="str">
        <f aca="false">IF(N139="TBD","TBD",IF(AND(H139&gt;I139,H139&gt;J139,N139="Home"),"✓",IF(AND(J139&gt;H139,J139&gt;I139,N139="Away"),"✓",IF(AND(I139&gt;H139,I139&gt;J139,N139="Draw"),"✓","✗"))))</f>
        <v>✓</v>
      </c>
    </row>
    <row r="140" customFormat="false" ht="15" hidden="false" customHeight="false" outlineLevel="0" collapsed="false">
      <c r="A140" s="0" t="n">
        <f aca="false">'✍️ Score Entry 2025-26'!A141</f>
        <v>136</v>
      </c>
      <c r="B140" s="41" t="n">
        <f aca="false">'✍️ Score Entry 2025-26'!B141</f>
        <v>45913.5625</v>
      </c>
      <c r="C140" s="0" t="str">
        <f aca="false">'✍️ Score Entry 2025-26'!C141</f>
        <v>German Bundesliga</v>
      </c>
      <c r="D140" s="0" t="str">
        <f aca="false">'✍️ Score Entry 2025-26'!D141</f>
        <v>Mainz</v>
      </c>
      <c r="E140" s="0" t="str">
        <f aca="false">'✍️ Score Entry 2025-26'!E141</f>
        <v>RB Leipzig</v>
      </c>
      <c r="F140" s="0" t="n">
        <f aca="false">IFERROR(VLOOKUP(D140,'⭐ Current Elo 2025-26'!$A:$B,2,FALSE()),1500)</f>
        <v>1672.1</v>
      </c>
      <c r="G140" s="0" t="n">
        <f aca="false">IFERROR(VLOOKUP(E140,'⭐ Current Elo 2025-26'!$A:$B,2,FALSE()),1500)</f>
        <v>1556</v>
      </c>
      <c r="H140" s="33" t="n">
        <f aca="false">1/(1+10^((G140-F140+'⚙️ Parameters'!$C$7)/400))</f>
        <v>0.593994218527758</v>
      </c>
      <c r="I140" s="33" t="n">
        <f aca="false">0.27*(1+((200-MIN(ABS(F140-G140),200))/500)+(IF(AND(F140&gt;1650,G140&gt;1650),0.15,0)))</f>
        <v>0.315306</v>
      </c>
      <c r="J140" s="33" t="n">
        <f aca="false">MAX(0,1-H140-I140)</f>
        <v>0.0906997814722425</v>
      </c>
      <c r="K140" s="33" t="n">
        <f aca="false">H140+I140</f>
        <v>0.909300218527758</v>
      </c>
      <c r="L140" s="33" t="n">
        <f aca="false">I140+J140</f>
        <v>0.406005781472243</v>
      </c>
      <c r="M140" s="0" t="str">
        <f aca="false">IF('✍️ Score Entry 2025-26'!F141=""," TBD",TEXT('✍️ Score Entry 2025-26'!F141,"0")&amp;"-"&amp;TEXT('✍️ Score Entry 2025-26'!G141,"0"))</f>
        <v>0-1</v>
      </c>
      <c r="N140" s="0" t="str">
        <f aca="false">IF('✍️ Score Entry 2025-26'!F141="","TBD",IF('✍️ Score Entry 2025-26'!F141&gt;'✍️ Score Entry 2025-26'!G141,"Home",IF('✍️ Score Entry 2025-26'!F141&lt;'✍️ Score Entry 2025-26'!G141,"Away","Draw")))</f>
        <v>Away</v>
      </c>
      <c r="O140" s="0" t="str">
        <f aca="false">IF(N140="TBD","TBD",IF(AND(H140&gt;I140,H140&gt;J140,N140="Home"),"✓",IF(AND(J140&gt;H140,J140&gt;I140,N140="Away"),"✓",IF(AND(I140&gt;H140,I140&gt;J140,N140="Draw"),"✓","✗"))))</f>
        <v>✗</v>
      </c>
    </row>
    <row r="141" customFormat="false" ht="15" hidden="false" customHeight="false" outlineLevel="0" collapsed="false">
      <c r="A141" s="0" t="n">
        <f aca="false">'✍️ Score Entry 2025-26'!A142</f>
        <v>137</v>
      </c>
      <c r="B141" s="41" t="n">
        <f aca="false">'✍️ Score Entry 2025-26'!B142</f>
        <v>45913.5625</v>
      </c>
      <c r="C141" s="0" t="str">
        <f aca="false">'✍️ Score Entry 2025-26'!C142</f>
        <v>German Bundesliga</v>
      </c>
      <c r="D141" s="0" t="str">
        <f aca="false">'✍️ Score Entry 2025-26'!D142</f>
        <v>VfL Wolfsburg</v>
      </c>
      <c r="E141" s="0" t="str">
        <f aca="false">'✍️ Score Entry 2025-26'!E142</f>
        <v>FC Cologne</v>
      </c>
      <c r="F141" s="0" t="n">
        <f aca="false">IFERROR(VLOOKUP(D141,'⭐ Current Elo 2025-26'!$A:$B,2,FALSE()),1500)</f>
        <v>1526.2</v>
      </c>
      <c r="G141" s="0" t="n">
        <f aca="false">IFERROR(VLOOKUP(E141,'⭐ Current Elo 2025-26'!$A:$B,2,FALSE()),1500)</f>
        <v>1612.2</v>
      </c>
      <c r="H141" s="33" t="n">
        <f aca="false">1/(1+10^((G141-F141+'⚙️ Parameters'!$C$7)/400))</f>
        <v>0.313699742316688</v>
      </c>
      <c r="I141" s="33" t="n">
        <f aca="false">0.27*(1+((200-MIN(ABS(F141-G141),200))/500)+(IF(AND(F141&gt;1650,G141&gt;1650),0.15,0)))</f>
        <v>0.33156</v>
      </c>
      <c r="J141" s="33" t="n">
        <f aca="false">MAX(0,1-H141-I141)</f>
        <v>0.354740257683312</v>
      </c>
      <c r="K141" s="33" t="n">
        <f aca="false">H141+I141</f>
        <v>0.645259742316688</v>
      </c>
      <c r="L141" s="33" t="n">
        <f aca="false">I141+J141</f>
        <v>0.686300257683313</v>
      </c>
      <c r="M141" s="0" t="str">
        <f aca="false">IF('✍️ Score Entry 2025-26'!F142=""," TBD",TEXT('✍️ Score Entry 2025-26'!F142,"0")&amp;"-"&amp;TEXT('✍️ Score Entry 2025-26'!G142,"0"))</f>
        <v>3-3</v>
      </c>
      <c r="N141" s="0" t="str">
        <f aca="false">IF('✍️ Score Entry 2025-26'!F142="","TBD",IF('✍️ Score Entry 2025-26'!F142&gt;'✍️ Score Entry 2025-26'!G142,"Home",IF('✍️ Score Entry 2025-26'!F142&lt;'✍️ Score Entry 2025-26'!G142,"Away","Draw")))</f>
        <v>Draw</v>
      </c>
      <c r="O141" s="0" t="str">
        <f aca="false">IF(N141="TBD","TBD",IF(AND(H141&gt;I141,H141&gt;J141,N141="Home"),"✓",IF(AND(J141&gt;H141,J141&gt;I141,N141="Away"),"✓",IF(AND(I141&gt;H141,I141&gt;J141,N141="Draw"),"✓","✗"))))</f>
        <v>✗</v>
      </c>
    </row>
    <row r="142" customFormat="false" ht="15" hidden="false" customHeight="false" outlineLevel="0" collapsed="false">
      <c r="A142" s="0" t="n">
        <f aca="false">'✍️ Score Entry 2025-26'!A143</f>
        <v>138</v>
      </c>
      <c r="B142" s="41" t="n">
        <f aca="false">'✍️ Score Entry 2025-26'!B143</f>
        <v>45913.5833333333</v>
      </c>
      <c r="C142" s="0" t="str">
        <f aca="false">'✍️ Score Entry 2025-26'!C143</f>
        <v>English Premier League</v>
      </c>
      <c r="D142" s="0" t="str">
        <f aca="false">'✍️ Score Entry 2025-26'!D143</f>
        <v>Fulham</v>
      </c>
      <c r="E142" s="0" t="str">
        <f aca="false">'✍️ Score Entry 2025-26'!E143</f>
        <v>Leeds United</v>
      </c>
      <c r="F142" s="0" t="n">
        <f aca="false">IFERROR(VLOOKUP(D142,'⭐ Current Elo 2025-26'!$A:$B,2,FALSE()),1500)</f>
        <v>1393.4</v>
      </c>
      <c r="G142" s="0" t="n">
        <f aca="false">IFERROR(VLOOKUP(E142,'⭐ Current Elo 2025-26'!$A:$B,2,FALSE()),1500)</f>
        <v>1530.4</v>
      </c>
      <c r="H142" s="33" t="n">
        <f aca="false">1/(1+10^((G142-F142+'⚙️ Parameters'!$C$7)/400))</f>
        <v>0.254176791649501</v>
      </c>
      <c r="I142" s="33" t="n">
        <f aca="false">0.27*(1+((200-MIN(ABS(F142-G142),200))/500)+(IF(AND(F142&gt;1650,G142&gt;1650),0.15,0)))</f>
        <v>0.30402</v>
      </c>
      <c r="J142" s="33" t="n">
        <f aca="false">MAX(0,1-H142-I142)</f>
        <v>0.441803208350499</v>
      </c>
      <c r="K142" s="33" t="n">
        <f aca="false">H142+I142</f>
        <v>0.558196791649501</v>
      </c>
      <c r="L142" s="33" t="n">
        <f aca="false">I142+J142</f>
        <v>0.745823208350499</v>
      </c>
      <c r="M142" s="0" t="str">
        <f aca="false">IF('✍️ Score Entry 2025-26'!F143=""," TBD",TEXT('✍️ Score Entry 2025-26'!F143,"0")&amp;"-"&amp;TEXT('✍️ Score Entry 2025-26'!G143,"0"))</f>
        <v>1-0</v>
      </c>
      <c r="N142" s="0" t="str">
        <f aca="false">IF('✍️ Score Entry 2025-26'!F143="","TBD",IF('✍️ Score Entry 2025-26'!F143&gt;'✍️ Score Entry 2025-26'!G143,"Home",IF('✍️ Score Entry 2025-26'!F143&lt;'✍️ Score Entry 2025-26'!G143,"Away","Draw")))</f>
        <v>Home</v>
      </c>
      <c r="O142" s="0" t="str">
        <f aca="false">IF(N142="TBD","TBD",IF(AND(H142&gt;I142,H142&gt;J142,N142="Home"),"✓",IF(AND(J142&gt;H142,J142&gt;I142,N142="Away"),"✓",IF(AND(I142&gt;H142,I142&gt;J142,N142="Draw"),"✓","✗"))))</f>
        <v>✗</v>
      </c>
    </row>
    <row r="143" customFormat="false" ht="15" hidden="false" customHeight="false" outlineLevel="0" collapsed="false">
      <c r="A143" s="0" t="n">
        <f aca="false">'✍️ Score Entry 2025-26'!A144</f>
        <v>139</v>
      </c>
      <c r="B143" s="41" t="n">
        <f aca="false">'✍️ Score Entry 2025-26'!B144</f>
        <v>45913.5833333333</v>
      </c>
      <c r="C143" s="0" t="str">
        <f aca="false">'✍️ Score Entry 2025-26'!C144</f>
        <v>English Premier League</v>
      </c>
      <c r="D143" s="0" t="str">
        <f aca="false">'✍️ Score Entry 2025-26'!D144</f>
        <v>Everton</v>
      </c>
      <c r="E143" s="0" t="str">
        <f aca="false">'✍️ Score Entry 2025-26'!E144</f>
        <v>Aston Villa</v>
      </c>
      <c r="F143" s="0" t="n">
        <f aca="false">IFERROR(VLOOKUP(D143,'⭐ Current Elo 2025-26'!$A:$B,2,FALSE()),1500)</f>
        <v>1613.1</v>
      </c>
      <c r="G143" s="0" t="n">
        <f aca="false">IFERROR(VLOOKUP(E143,'⭐ Current Elo 2025-26'!$A:$B,2,FALSE()),1500)</f>
        <v>1505.7</v>
      </c>
      <c r="H143" s="33" t="n">
        <f aca="false">1/(1+10^((G143-F143+'⚙️ Parameters'!$C$7)/400))</f>
        <v>0.581861799573298</v>
      </c>
      <c r="I143" s="33" t="n">
        <f aca="false">0.27*(1+((200-MIN(ABS(F143-G143),200))/500)+(IF(AND(F143&gt;1650,G143&gt;1650),0.15,0)))</f>
        <v>0.320004</v>
      </c>
      <c r="J143" s="33" t="n">
        <f aca="false">MAX(0,1-H143-I143)</f>
        <v>0.0981342004267016</v>
      </c>
      <c r="K143" s="33" t="n">
        <f aca="false">H143+I143</f>
        <v>0.901865799573298</v>
      </c>
      <c r="L143" s="33" t="n">
        <f aca="false">I143+J143</f>
        <v>0.418138200426702</v>
      </c>
      <c r="M143" s="0" t="str">
        <f aca="false">IF('✍️ Score Entry 2025-26'!F144=""," TBD",TEXT('✍️ Score Entry 2025-26'!F144,"0")&amp;"-"&amp;TEXT('✍️ Score Entry 2025-26'!G144,"0"))</f>
        <v>0-0</v>
      </c>
      <c r="N143" s="0" t="str">
        <f aca="false">IF('✍️ Score Entry 2025-26'!F144="","TBD",IF('✍️ Score Entry 2025-26'!F144&gt;'✍️ Score Entry 2025-26'!G144,"Home",IF('✍️ Score Entry 2025-26'!F144&lt;'✍️ Score Entry 2025-26'!G144,"Away","Draw")))</f>
        <v>Draw</v>
      </c>
      <c r="O143" s="0" t="str">
        <f aca="false">IF(N143="TBD","TBD",IF(AND(H143&gt;I143,H143&gt;J143,N143="Home"),"✓",IF(AND(J143&gt;H143,J143&gt;I143,N143="Away"),"✓",IF(AND(I143&gt;H143,I143&gt;J143,N143="Draw"),"✓","✗"))))</f>
        <v>✗</v>
      </c>
    </row>
    <row r="144" customFormat="false" ht="15" hidden="false" customHeight="false" outlineLevel="0" collapsed="false">
      <c r="A144" s="0" t="n">
        <f aca="false">'✍️ Score Entry 2025-26'!A145</f>
        <v>140</v>
      </c>
      <c r="B144" s="41" t="n">
        <f aca="false">'✍️ Score Entry 2025-26'!B145</f>
        <v>45913.5833333333</v>
      </c>
      <c r="C144" s="0" t="str">
        <f aca="false">'✍️ Score Entry 2025-26'!C145</f>
        <v>English Premier League</v>
      </c>
      <c r="D144" s="0" t="str">
        <f aca="false">'✍️ Score Entry 2025-26'!D145</f>
        <v>Newcastle United</v>
      </c>
      <c r="E144" s="0" t="str">
        <f aca="false">'✍️ Score Entry 2025-26'!E145</f>
        <v>Wolverhampton Wanderers</v>
      </c>
      <c r="F144" s="0" t="n">
        <f aca="false">IFERROR(VLOOKUP(D144,'⭐ Current Elo 2025-26'!$A:$B,2,FALSE()),1500)</f>
        <v>1795</v>
      </c>
      <c r="G144" s="0" t="n">
        <f aca="false">IFERROR(VLOOKUP(E144,'⭐ Current Elo 2025-26'!$A:$B,2,FALSE()),1500)</f>
        <v>1747.8</v>
      </c>
      <c r="H144" s="33" t="n">
        <f aca="false">1/(1+10^((G144-F144+'⚙️ Parameters'!$C$7)/400))</f>
        <v>0.495970563321839</v>
      </c>
      <c r="I144" s="33" t="n">
        <f aca="false">0.27*(1+((200-MIN(ABS(F144-G144),200))/500)+(IF(AND(F144&gt;1650,G144&gt;1650),0.15,0)))</f>
        <v>0.393012</v>
      </c>
      <c r="J144" s="33" t="n">
        <f aca="false">MAX(0,1-H144-I144)</f>
        <v>0.111017436678161</v>
      </c>
      <c r="K144" s="33" t="n">
        <f aca="false">H144+I144</f>
        <v>0.888982563321839</v>
      </c>
      <c r="L144" s="33" t="n">
        <f aca="false">I144+J144</f>
        <v>0.504029436678161</v>
      </c>
      <c r="M144" s="0" t="str">
        <f aca="false">IF('✍️ Score Entry 2025-26'!F145=""," TBD",TEXT('✍️ Score Entry 2025-26'!F145,"0")&amp;"-"&amp;TEXT('✍️ Score Entry 2025-26'!G145,"0"))</f>
        <v>1-0</v>
      </c>
      <c r="N144" s="0" t="str">
        <f aca="false">IF('✍️ Score Entry 2025-26'!F145="","TBD",IF('✍️ Score Entry 2025-26'!F145&gt;'✍️ Score Entry 2025-26'!G145,"Home",IF('✍️ Score Entry 2025-26'!F145&lt;'✍️ Score Entry 2025-26'!G145,"Away","Draw")))</f>
        <v>Home</v>
      </c>
      <c r="O144" s="0" t="str">
        <f aca="false">IF(N144="TBD","TBD",IF(AND(H144&gt;I144,H144&gt;J144,N144="Home"),"✓",IF(AND(J144&gt;H144,J144&gt;I144,N144="Away"),"✓",IF(AND(I144&gt;H144,I144&gt;J144,N144="Draw"),"✓","✗"))))</f>
        <v>✓</v>
      </c>
    </row>
    <row r="145" customFormat="false" ht="15" hidden="false" customHeight="false" outlineLevel="0" collapsed="false">
      <c r="A145" s="0" t="n">
        <f aca="false">'✍️ Score Entry 2025-26'!A146</f>
        <v>141</v>
      </c>
      <c r="B145" s="41" t="n">
        <f aca="false">'✍️ Score Entry 2025-26'!B146</f>
        <v>45913.5833333333</v>
      </c>
      <c r="C145" s="0" t="str">
        <f aca="false">'✍️ Score Entry 2025-26'!C146</f>
        <v>English Premier League</v>
      </c>
      <c r="D145" s="0" t="str">
        <f aca="false">'✍️ Score Entry 2025-26'!D146</f>
        <v>AFC Bournemouth</v>
      </c>
      <c r="E145" s="0" t="str">
        <f aca="false">'✍️ Score Entry 2025-26'!E146</f>
        <v>Brighton &amp; Hove Albion</v>
      </c>
      <c r="F145" s="0" t="n">
        <f aca="false">IFERROR(VLOOKUP(D145,'⭐ Current Elo 2025-26'!$A:$B,2,FALSE()),1500)</f>
        <v>1744.7</v>
      </c>
      <c r="G145" s="0" t="n">
        <f aca="false">IFERROR(VLOOKUP(E145,'⭐ Current Elo 2025-26'!$A:$B,2,FALSE()),1500)</f>
        <v>1526.5</v>
      </c>
      <c r="H145" s="33" t="n">
        <f aca="false">1/(1+10^((G145-F145+'⚙️ Parameters'!$C$7)/400))</f>
        <v>0.724767961366697</v>
      </c>
      <c r="I145" s="33" t="n">
        <f aca="false">0.27*(1+((200-MIN(ABS(F145-G145),200))/500)+(IF(AND(F145&gt;1650,G145&gt;1650),0.15,0)))</f>
        <v>0.27</v>
      </c>
      <c r="J145" s="33" t="n">
        <f aca="false">MAX(0,1-H145-I145)</f>
        <v>0.00523203863330302</v>
      </c>
      <c r="K145" s="33" t="n">
        <f aca="false">H145+I145</f>
        <v>0.994767961366697</v>
      </c>
      <c r="L145" s="33" t="n">
        <f aca="false">I145+J145</f>
        <v>0.275232038633303</v>
      </c>
      <c r="M145" s="0" t="str">
        <f aca="false">IF('✍️ Score Entry 2025-26'!F146=""," TBD",TEXT('✍️ Score Entry 2025-26'!F146,"0")&amp;"-"&amp;TEXT('✍️ Score Entry 2025-26'!G146,"0"))</f>
        <v>2-1</v>
      </c>
      <c r="N145" s="0" t="str">
        <f aca="false">IF('✍️ Score Entry 2025-26'!F146="","TBD",IF('✍️ Score Entry 2025-26'!F146&gt;'✍️ Score Entry 2025-26'!G146,"Home",IF('✍️ Score Entry 2025-26'!F146&lt;'✍️ Score Entry 2025-26'!G146,"Away","Draw")))</f>
        <v>Home</v>
      </c>
      <c r="O145" s="0" t="str">
        <f aca="false">IF(N145="TBD","TBD",IF(AND(H145&gt;I145,H145&gt;J145,N145="Home"),"✓",IF(AND(J145&gt;H145,J145&gt;I145,N145="Away"),"✓",IF(AND(I145&gt;H145,I145&gt;J145,N145="Draw"),"✓","✗"))))</f>
        <v>✓</v>
      </c>
    </row>
    <row r="146" customFormat="false" ht="15" hidden="false" customHeight="false" outlineLevel="0" collapsed="false">
      <c r="A146" s="0" t="n">
        <f aca="false">'✍️ Score Entry 2025-26'!A147</f>
        <v>142</v>
      </c>
      <c r="B146" s="41" t="n">
        <f aca="false">'✍️ Score Entry 2025-26'!B147</f>
        <v>45913.5833333333</v>
      </c>
      <c r="C146" s="0" t="str">
        <f aca="false">'✍️ Score Entry 2025-26'!C147</f>
        <v>English Premier League</v>
      </c>
      <c r="D146" s="0" t="str">
        <f aca="false">'✍️ Score Entry 2025-26'!D147</f>
        <v>Crystal Palace</v>
      </c>
      <c r="E146" s="0" t="str">
        <f aca="false">'✍️ Score Entry 2025-26'!E147</f>
        <v>Sunderland</v>
      </c>
      <c r="F146" s="0" t="n">
        <f aca="false">IFERROR(VLOOKUP(D146,'⭐ Current Elo 2025-26'!$A:$B,2,FALSE()),1500)</f>
        <v>1530.6</v>
      </c>
      <c r="G146" s="0" t="n">
        <f aca="false">IFERROR(VLOOKUP(E146,'⭐ Current Elo 2025-26'!$A:$B,2,FALSE()),1500)</f>
        <v>1601.9</v>
      </c>
      <c r="H146" s="33" t="n">
        <f aca="false">1/(1+10^((G146-F146+'⚙️ Parameters'!$C$7)/400))</f>
        <v>0.332198358557857</v>
      </c>
      <c r="I146" s="33" t="n">
        <f aca="false">0.27*(1+((200-MIN(ABS(F146-G146),200))/500)+(IF(AND(F146&gt;1650,G146&gt;1650),0.15,0)))</f>
        <v>0.339498</v>
      </c>
      <c r="J146" s="33" t="n">
        <f aca="false">MAX(0,1-H146-I146)</f>
        <v>0.328303641442143</v>
      </c>
      <c r="K146" s="33" t="n">
        <f aca="false">H146+I146</f>
        <v>0.671696358557857</v>
      </c>
      <c r="L146" s="33" t="n">
        <f aca="false">I146+J146</f>
        <v>0.667801641442143</v>
      </c>
      <c r="M146" s="0" t="str">
        <f aca="false">IF('✍️ Score Entry 2025-26'!F147=""," TBD",TEXT('✍️ Score Entry 2025-26'!F147,"0")&amp;"-"&amp;TEXT('✍️ Score Entry 2025-26'!G147,"0"))</f>
        <v>0-0</v>
      </c>
      <c r="N146" s="0" t="str">
        <f aca="false">IF('✍️ Score Entry 2025-26'!F147="","TBD",IF('✍️ Score Entry 2025-26'!F147&gt;'✍️ Score Entry 2025-26'!G147,"Home",IF('✍️ Score Entry 2025-26'!F147&lt;'✍️ Score Entry 2025-26'!G147,"Away","Draw")))</f>
        <v>Draw</v>
      </c>
      <c r="O146" s="0" t="str">
        <f aca="false">IF(N146="TBD","TBD",IF(AND(H146&gt;I146,H146&gt;J146,N146="Home"),"✓",IF(AND(J146&gt;H146,J146&gt;I146,N146="Away"),"✓",IF(AND(I146&gt;H146,I146&gt;J146,N146="Draw"),"✓","✗"))))</f>
        <v>✓</v>
      </c>
    </row>
    <row r="147" customFormat="false" ht="15" hidden="false" customHeight="false" outlineLevel="0" collapsed="false">
      <c r="A147" s="0" t="n">
        <f aca="false">'✍️ Score Entry 2025-26'!A148</f>
        <v>143</v>
      </c>
      <c r="B147" s="41" t="n">
        <f aca="false">'✍️ Score Entry 2025-26'!B148</f>
        <v>45913.59375</v>
      </c>
      <c r="C147" s="0" t="str">
        <f aca="false">'✍️ Score Entry 2025-26'!C148</f>
        <v>Spanish LALIGA</v>
      </c>
      <c r="D147" s="0" t="str">
        <f aca="false">'✍️ Score Entry 2025-26'!D148</f>
        <v>Real Sociedad</v>
      </c>
      <c r="E147" s="0" t="str">
        <f aca="false">'✍️ Score Entry 2025-26'!E148</f>
        <v>Real Madrid</v>
      </c>
      <c r="F147" s="0" t="n">
        <f aca="false">IFERROR(VLOOKUP(D147,'⭐ Current Elo 2025-26'!$A:$B,2,FALSE()),1500)</f>
        <v>1395.4</v>
      </c>
      <c r="G147" s="0" t="n">
        <f aca="false">IFERROR(VLOOKUP(E147,'⭐ Current Elo 2025-26'!$A:$B,2,FALSE()),1500)</f>
        <v>1520.7</v>
      </c>
      <c r="H147" s="33" t="n">
        <f aca="false">1/(1+10^((G147-F147+'⚙️ Parameters'!$C$7)/400))</f>
        <v>0.267154469126549</v>
      </c>
      <c r="I147" s="33" t="n">
        <f aca="false">0.27*(1+((200-MIN(ABS(F147-G147),200))/500)+(IF(AND(F147&gt;1650,G147&gt;1650),0.15,0)))</f>
        <v>0.310338</v>
      </c>
      <c r="J147" s="33" t="n">
        <f aca="false">MAX(0,1-H147-I147)</f>
        <v>0.422507530873451</v>
      </c>
      <c r="K147" s="33" t="n">
        <f aca="false">H147+I147</f>
        <v>0.577492469126549</v>
      </c>
      <c r="L147" s="33" t="n">
        <f aca="false">I147+J147</f>
        <v>0.732845530873451</v>
      </c>
      <c r="M147" s="0" t="str">
        <f aca="false">IF('✍️ Score Entry 2025-26'!F148=""," TBD",TEXT('✍️ Score Entry 2025-26'!F148,"0")&amp;"-"&amp;TEXT('✍️ Score Entry 2025-26'!G148,"0"))</f>
        <v>1-2</v>
      </c>
      <c r="N147" s="0" t="str">
        <f aca="false">IF('✍️ Score Entry 2025-26'!F148="","TBD",IF('✍️ Score Entry 2025-26'!F148&gt;'✍️ Score Entry 2025-26'!G148,"Home",IF('✍️ Score Entry 2025-26'!F148&lt;'✍️ Score Entry 2025-26'!G148,"Away","Draw")))</f>
        <v>Away</v>
      </c>
      <c r="O147" s="0" t="str">
        <f aca="false">IF(N147="TBD","TBD",IF(AND(H147&gt;I147,H147&gt;J147,N147="Home"),"✓",IF(AND(J147&gt;H147,J147&gt;I147,N147="Away"),"✓",IF(AND(I147&gt;H147,I147&gt;J147,N147="Draw"),"✓","✗"))))</f>
        <v>✓</v>
      </c>
    </row>
    <row r="148" customFormat="false" ht="15" hidden="false" customHeight="false" outlineLevel="0" collapsed="false">
      <c r="A148" s="0" t="n">
        <f aca="false">'✍️ Score Entry 2025-26'!A149</f>
        <v>144</v>
      </c>
      <c r="B148" s="41" t="n">
        <f aca="false">'✍️ Score Entry 2025-26'!B149</f>
        <v>45913.625</v>
      </c>
      <c r="C148" s="0" t="str">
        <f aca="false">'✍️ Score Entry 2025-26'!C149</f>
        <v>French Ligue 1</v>
      </c>
      <c r="D148" s="0" t="str">
        <f aca="false">'✍️ Score Entry 2025-26'!D149</f>
        <v>Nice</v>
      </c>
      <c r="E148" s="0" t="str">
        <f aca="false">'✍️ Score Entry 2025-26'!E149</f>
        <v>Nantes</v>
      </c>
      <c r="F148" s="0" t="n">
        <f aca="false">IFERROR(VLOOKUP(D148,'⭐ Current Elo 2025-26'!$A:$B,2,FALSE()),1500)</f>
        <v>1674.8</v>
      </c>
      <c r="G148" s="0" t="n">
        <f aca="false">IFERROR(VLOOKUP(E148,'⭐ Current Elo 2025-26'!$A:$B,2,FALSE()),1500)</f>
        <v>1720.8</v>
      </c>
      <c r="H148" s="33" t="n">
        <f aca="false">1/(1+10^((G148-F148+'⚙️ Parameters'!$C$7)/400))</f>
        <v>0.365256664947683</v>
      </c>
      <c r="I148" s="33" t="n">
        <f aca="false">0.27*(1+((200-MIN(ABS(F148-G148),200))/500)+(IF(AND(F148&gt;1650,G148&gt;1650),0.15,0)))</f>
        <v>0.39366</v>
      </c>
      <c r="J148" s="33" t="n">
        <f aca="false">MAX(0,1-H148-I148)</f>
        <v>0.241083335052317</v>
      </c>
      <c r="K148" s="33" t="n">
        <f aca="false">H148+I148</f>
        <v>0.758916664947683</v>
      </c>
      <c r="L148" s="33" t="n">
        <f aca="false">I148+J148</f>
        <v>0.634743335052317</v>
      </c>
      <c r="M148" s="0" t="str">
        <f aca="false">IF('✍️ Score Entry 2025-26'!F149=""," TBD",TEXT('✍️ Score Entry 2025-26'!F149,"0")&amp;"-"&amp;TEXT('✍️ Score Entry 2025-26'!G149,"0"))</f>
        <v>1-0</v>
      </c>
      <c r="N148" s="0" t="str">
        <f aca="false">IF('✍️ Score Entry 2025-26'!F149="","TBD",IF('✍️ Score Entry 2025-26'!F149&gt;'✍️ Score Entry 2025-26'!G149,"Home",IF('✍️ Score Entry 2025-26'!F149&lt;'✍️ Score Entry 2025-26'!G149,"Away","Draw")))</f>
        <v>Home</v>
      </c>
      <c r="O148" s="0" t="str">
        <f aca="false">IF(N148="TBD","TBD",IF(AND(H148&gt;I148,H148&gt;J148,N148="Home"),"✓",IF(AND(J148&gt;H148,J148&gt;I148,N148="Away"),"✓",IF(AND(I148&gt;H148,I148&gt;J148,N148="Draw"),"✓","✗"))))</f>
        <v>✗</v>
      </c>
    </row>
    <row r="149" customFormat="false" ht="15" hidden="false" customHeight="false" outlineLevel="0" collapsed="false">
      <c r="A149" s="0" t="n">
        <f aca="false">'✍️ Score Entry 2025-26'!A150</f>
        <v>145</v>
      </c>
      <c r="B149" s="41" t="n">
        <f aca="false">'✍️ Score Entry 2025-26'!B150</f>
        <v>45913.6666666667</v>
      </c>
      <c r="C149" s="0" t="str">
        <f aca="false">'✍️ Score Entry 2025-26'!C150</f>
        <v>Italian Serie A</v>
      </c>
      <c r="D149" s="0" t="str">
        <f aca="false">'✍️ Score Entry 2025-26'!D150</f>
        <v>Juventus</v>
      </c>
      <c r="E149" s="0" t="str">
        <f aca="false">'✍️ Score Entry 2025-26'!E150</f>
        <v>Internazionale</v>
      </c>
      <c r="F149" s="0" t="n">
        <f aca="false">IFERROR(VLOOKUP(D149,'⭐ Current Elo 2025-26'!$A:$B,2,FALSE()),1500)</f>
        <v>1397.1</v>
      </c>
      <c r="G149" s="0" t="n">
        <f aca="false">IFERROR(VLOOKUP(E149,'⭐ Current Elo 2025-26'!$A:$B,2,FALSE()),1500)</f>
        <v>1603.3</v>
      </c>
      <c r="H149" s="33" t="n">
        <f aca="false">1/(1+10^((G149-F149+'⚙️ Parameters'!$C$7)/400))</f>
        <v>0.186213262028546</v>
      </c>
      <c r="I149" s="33" t="n">
        <f aca="false">0.27*(1+((200-MIN(ABS(F149-G149),200))/500)+(IF(AND(F149&gt;1650,G149&gt;1650),0.15,0)))</f>
        <v>0.27</v>
      </c>
      <c r="J149" s="33" t="n">
        <f aca="false">MAX(0,1-H149-I149)</f>
        <v>0.543786737971454</v>
      </c>
      <c r="K149" s="33" t="n">
        <f aca="false">H149+I149</f>
        <v>0.456213262028546</v>
      </c>
      <c r="L149" s="33" t="n">
        <f aca="false">I149+J149</f>
        <v>0.813786737971454</v>
      </c>
      <c r="M149" s="0" t="str">
        <f aca="false">IF('✍️ Score Entry 2025-26'!F150=""," TBD",TEXT('✍️ Score Entry 2025-26'!F150,"0")&amp;"-"&amp;TEXT('✍️ Score Entry 2025-26'!G150,"0"))</f>
        <v>4-3</v>
      </c>
      <c r="N149" s="0" t="str">
        <f aca="false">IF('✍️ Score Entry 2025-26'!F150="","TBD",IF('✍️ Score Entry 2025-26'!F150&gt;'✍️ Score Entry 2025-26'!G150,"Home",IF('✍️ Score Entry 2025-26'!F150&lt;'✍️ Score Entry 2025-26'!G150,"Away","Draw")))</f>
        <v>Home</v>
      </c>
      <c r="O149" s="0" t="str">
        <f aca="false">IF(N149="TBD","TBD",IF(AND(H149&gt;I149,H149&gt;J149,N149="Home"),"✓",IF(AND(J149&gt;H149,J149&gt;I149,N149="Away"),"✓",IF(AND(I149&gt;H149,I149&gt;J149,N149="Draw"),"✓","✗"))))</f>
        <v>✗</v>
      </c>
    </row>
    <row r="150" customFormat="false" ht="15" hidden="false" customHeight="false" outlineLevel="0" collapsed="false">
      <c r="A150" s="0" t="n">
        <f aca="false">'✍️ Score Entry 2025-26'!A151</f>
        <v>146</v>
      </c>
      <c r="B150" s="41" t="n">
        <f aca="false">'✍️ Score Entry 2025-26'!B151</f>
        <v>45913.6875</v>
      </c>
      <c r="C150" s="0" t="str">
        <f aca="false">'✍️ Score Entry 2025-26'!C151</f>
        <v>German Bundesliga</v>
      </c>
      <c r="D150" s="0" t="str">
        <f aca="false">'✍️ Score Entry 2025-26'!D151</f>
        <v>Bayern Munich</v>
      </c>
      <c r="E150" s="0" t="str">
        <f aca="false">'✍️ Score Entry 2025-26'!E151</f>
        <v>Hamburg SV</v>
      </c>
      <c r="F150" s="0" t="n">
        <f aca="false">IFERROR(VLOOKUP(D150,'⭐ Current Elo 2025-26'!$A:$B,2,FALSE()),1500)</f>
        <v>1706.9</v>
      </c>
      <c r="G150" s="0" t="n">
        <f aca="false">IFERROR(VLOOKUP(E150,'⭐ Current Elo 2025-26'!$A:$B,2,FALSE()),1500)</f>
        <v>1759.3</v>
      </c>
      <c r="H150" s="33" t="n">
        <f aca="false">1/(1+10^((G150-F150+'⚙️ Parameters'!$C$7)/400))</f>
        <v>0.35675835561902</v>
      </c>
      <c r="I150" s="33" t="n">
        <f aca="false">0.27*(1+((200-MIN(ABS(F150-G150),200))/500)+(IF(AND(F150&gt;1650,G150&gt;1650),0.15,0)))</f>
        <v>0.390204</v>
      </c>
      <c r="J150" s="33" t="n">
        <f aca="false">MAX(0,1-H150-I150)</f>
        <v>0.25303764438098</v>
      </c>
      <c r="K150" s="33" t="n">
        <f aca="false">H150+I150</f>
        <v>0.74696235561902</v>
      </c>
      <c r="L150" s="33" t="n">
        <f aca="false">I150+J150</f>
        <v>0.64324164438098</v>
      </c>
      <c r="M150" s="0" t="str">
        <f aca="false">IF('✍️ Score Entry 2025-26'!F151=""," TBD",TEXT('✍️ Score Entry 2025-26'!F151,"0")&amp;"-"&amp;TEXT('✍️ Score Entry 2025-26'!G151,"0"))</f>
        <v>5-0</v>
      </c>
      <c r="N150" s="0" t="str">
        <f aca="false">IF('✍️ Score Entry 2025-26'!F151="","TBD",IF('✍️ Score Entry 2025-26'!F151&gt;'✍️ Score Entry 2025-26'!G151,"Home",IF('✍️ Score Entry 2025-26'!F151&lt;'✍️ Score Entry 2025-26'!G151,"Away","Draw")))</f>
        <v>Home</v>
      </c>
      <c r="O150" s="0" t="str">
        <f aca="false">IF(N150="TBD","TBD",IF(AND(H150&gt;I150,H150&gt;J150,N150="Home"),"✓",IF(AND(J150&gt;H150,J150&gt;I150,N150="Away"),"✓",IF(AND(I150&gt;H150,I150&gt;J150,N150="Draw"),"✓","✗"))))</f>
        <v>✗</v>
      </c>
    </row>
    <row r="151" customFormat="false" ht="15" hidden="false" customHeight="false" outlineLevel="0" collapsed="false">
      <c r="A151" s="0" t="n">
        <f aca="false">'✍️ Score Entry 2025-26'!A152</f>
        <v>147</v>
      </c>
      <c r="B151" s="41" t="n">
        <f aca="false">'✍️ Score Entry 2025-26'!B152</f>
        <v>45913.6875</v>
      </c>
      <c r="C151" s="0" t="str">
        <f aca="false">'✍️ Score Entry 2025-26'!C152</f>
        <v>English Premier League</v>
      </c>
      <c r="D151" s="0" t="str">
        <f aca="false">'✍️ Score Entry 2025-26'!D152</f>
        <v>West Ham United</v>
      </c>
      <c r="E151" s="0" t="str">
        <f aca="false">'✍️ Score Entry 2025-26'!E152</f>
        <v>Tottenham Hotspur</v>
      </c>
      <c r="F151" s="0" t="n">
        <f aca="false">IFERROR(VLOOKUP(D151,'⭐ Current Elo 2025-26'!$A:$B,2,FALSE()),1500)</f>
        <v>1395.5</v>
      </c>
      <c r="G151" s="0" t="n">
        <f aca="false">IFERROR(VLOOKUP(E151,'⭐ Current Elo 2025-26'!$A:$B,2,FALSE()),1500)</f>
        <v>1545.2</v>
      </c>
      <c r="H151" s="33" t="n">
        <f aca="false">1/(1+10^((G151-F151+'⚙️ Parameters'!$C$7)/400))</f>
        <v>0.240568435526807</v>
      </c>
      <c r="I151" s="33" t="n">
        <f aca="false">0.27*(1+((200-MIN(ABS(F151-G151),200))/500)+(IF(AND(F151&gt;1650,G151&gt;1650),0.15,0)))</f>
        <v>0.297162</v>
      </c>
      <c r="J151" s="33" t="n">
        <f aca="false">MAX(0,1-H151-I151)</f>
        <v>0.462269564473193</v>
      </c>
      <c r="K151" s="33" t="n">
        <f aca="false">H151+I151</f>
        <v>0.537730435526807</v>
      </c>
      <c r="L151" s="33" t="n">
        <f aca="false">I151+J151</f>
        <v>0.759431564473193</v>
      </c>
      <c r="M151" s="0" t="str">
        <f aca="false">IF('✍️ Score Entry 2025-26'!F152=""," TBD",TEXT('✍️ Score Entry 2025-26'!F152,"0")&amp;"-"&amp;TEXT('✍️ Score Entry 2025-26'!G152,"0"))</f>
        <v>0-3</v>
      </c>
      <c r="N151" s="0" t="str">
        <f aca="false">IF('✍️ Score Entry 2025-26'!F152="","TBD",IF('✍️ Score Entry 2025-26'!F152&gt;'✍️ Score Entry 2025-26'!G152,"Home",IF('✍️ Score Entry 2025-26'!F152&lt;'✍️ Score Entry 2025-26'!G152,"Away","Draw")))</f>
        <v>Away</v>
      </c>
      <c r="O151" s="0" t="str">
        <f aca="false">IF(N151="TBD","TBD",IF(AND(H151&gt;I151,H151&gt;J151,N151="Home"),"✓",IF(AND(J151&gt;H151,J151&gt;I151,N151="Away"),"✓",IF(AND(I151&gt;H151,I151&gt;J151,N151="Draw"),"✓","✗"))))</f>
        <v>✓</v>
      </c>
    </row>
    <row r="152" customFormat="false" ht="15" hidden="false" customHeight="false" outlineLevel="0" collapsed="false">
      <c r="A152" s="0" t="n">
        <f aca="false">'✍️ Score Entry 2025-26'!A153</f>
        <v>148</v>
      </c>
      <c r="B152" s="41" t="n">
        <f aca="false">'✍️ Score Entry 2025-26'!B153</f>
        <v>45913.6875</v>
      </c>
      <c r="C152" s="0" t="str">
        <f aca="false">'✍️ Score Entry 2025-26'!C153</f>
        <v>Spanish LALIGA</v>
      </c>
      <c r="D152" s="0" t="str">
        <f aca="false">'✍️ Score Entry 2025-26'!D153</f>
        <v>Athletic Club</v>
      </c>
      <c r="E152" s="0" t="str">
        <f aca="false">'✍️ Score Entry 2025-26'!E153</f>
        <v>AlavÃ©s</v>
      </c>
      <c r="F152" s="0" t="n">
        <f aca="false">IFERROR(VLOOKUP(D152,'⭐ Current Elo 2025-26'!$A:$B,2,FALSE()),1500)</f>
        <v>1432.8</v>
      </c>
      <c r="G152" s="0" t="n">
        <f aca="false">IFERROR(VLOOKUP(E152,'⭐ Current Elo 2025-26'!$A:$B,2,FALSE()),1500)</f>
        <v>1609.1</v>
      </c>
      <c r="H152" s="33" t="n">
        <f aca="false">1/(1+10^((G152-F152+'⚙️ Parameters'!$C$7)/400))</f>
        <v>0.213713059813981</v>
      </c>
      <c r="I152" s="33" t="n">
        <f aca="false">0.27*(1+((200-MIN(ABS(F152-G152),200))/500)+(IF(AND(F152&gt;1650,G152&gt;1650),0.15,0)))</f>
        <v>0.282798</v>
      </c>
      <c r="J152" s="33" t="n">
        <f aca="false">MAX(0,1-H152-I152)</f>
        <v>0.503488940186019</v>
      </c>
      <c r="K152" s="33" t="n">
        <f aca="false">H152+I152</f>
        <v>0.496511059813981</v>
      </c>
      <c r="L152" s="33" t="n">
        <f aca="false">I152+J152</f>
        <v>0.786286940186019</v>
      </c>
      <c r="M152" s="0" t="str">
        <f aca="false">IF('✍️ Score Entry 2025-26'!F153=""," TBD",TEXT('✍️ Score Entry 2025-26'!F153,"0")&amp;"-"&amp;TEXT('✍️ Score Entry 2025-26'!G153,"0"))</f>
        <v>0-1</v>
      </c>
      <c r="N152" s="0" t="str">
        <f aca="false">IF('✍️ Score Entry 2025-26'!F153="","TBD",IF('✍️ Score Entry 2025-26'!F153&gt;'✍️ Score Entry 2025-26'!G153,"Home",IF('✍️ Score Entry 2025-26'!F153&lt;'✍️ Score Entry 2025-26'!G153,"Away","Draw")))</f>
        <v>Away</v>
      </c>
      <c r="O152" s="0" t="str">
        <f aca="false">IF(N152="TBD","TBD",IF(AND(H152&gt;I152,H152&gt;J152,N152="Home"),"✓",IF(AND(J152&gt;H152,J152&gt;I152,N152="Away"),"✓",IF(AND(I152&gt;H152,I152&gt;J152,N152="Draw"),"✓","✗"))))</f>
        <v>✓</v>
      </c>
    </row>
    <row r="153" customFormat="false" ht="15" hidden="false" customHeight="false" outlineLevel="0" collapsed="false">
      <c r="A153" s="0" t="n">
        <f aca="false">'✍️ Score Entry 2025-26'!A154</f>
        <v>149</v>
      </c>
      <c r="B153" s="41" t="n">
        <f aca="false">'✍️ Score Entry 2025-26'!B154</f>
        <v>45913.78125</v>
      </c>
      <c r="C153" s="0" t="str">
        <f aca="false">'✍️ Score Entry 2025-26'!C154</f>
        <v>Italian Serie A</v>
      </c>
      <c r="D153" s="0" t="str">
        <f aca="false">'✍️ Score Entry 2025-26'!D154</f>
        <v>Fiorentina</v>
      </c>
      <c r="E153" s="0" t="str">
        <f aca="false">'✍️ Score Entry 2025-26'!E154</f>
        <v>Napoli</v>
      </c>
      <c r="F153" s="0" t="n">
        <f aca="false">IFERROR(VLOOKUP(D153,'⭐ Current Elo 2025-26'!$A:$B,2,FALSE()),1500)</f>
        <v>1398.1</v>
      </c>
      <c r="G153" s="0" t="n">
        <f aca="false">IFERROR(VLOOKUP(E153,'⭐ Current Elo 2025-26'!$A:$B,2,FALSE()),1500)</f>
        <v>1656.2</v>
      </c>
      <c r="H153" s="33" t="n">
        <f aca="false">1/(1+10^((G153-F153+'⚙️ Parameters'!$C$7)/400))</f>
        <v>0.145099401511794</v>
      </c>
      <c r="I153" s="33" t="n">
        <f aca="false">0.27*(1+((200-MIN(ABS(F153-G153),200))/500)+(IF(AND(F153&gt;1650,G153&gt;1650),0.15,0)))</f>
        <v>0.27</v>
      </c>
      <c r="J153" s="33" t="n">
        <f aca="false">MAX(0,1-H153-I153)</f>
        <v>0.584900598488206</v>
      </c>
      <c r="K153" s="33" t="n">
        <f aca="false">H153+I153</f>
        <v>0.415099401511795</v>
      </c>
      <c r="L153" s="33" t="n">
        <f aca="false">I153+J153</f>
        <v>0.854900598488206</v>
      </c>
      <c r="M153" s="0" t="str">
        <f aca="false">IF('✍️ Score Entry 2025-26'!F154=""," TBD",TEXT('✍️ Score Entry 2025-26'!F154,"0")&amp;"-"&amp;TEXT('✍️ Score Entry 2025-26'!G154,"0"))</f>
        <v>1-3</v>
      </c>
      <c r="N153" s="0" t="str">
        <f aca="false">IF('✍️ Score Entry 2025-26'!F154="","TBD",IF('✍️ Score Entry 2025-26'!F154&gt;'✍️ Score Entry 2025-26'!G154,"Home",IF('✍️ Score Entry 2025-26'!F154&lt;'✍️ Score Entry 2025-26'!G154,"Away","Draw")))</f>
        <v>Away</v>
      </c>
      <c r="O153" s="0" t="str">
        <f aca="false">IF(N153="TBD","TBD",IF(AND(H153&gt;I153,H153&gt;J153,N153="Home"),"✓",IF(AND(J153&gt;H153,J153&gt;I153,N153="Away"),"✓",IF(AND(I153&gt;H153,I153&gt;J153,N153="Draw"),"✓","✗"))))</f>
        <v>✓</v>
      </c>
    </row>
    <row r="154" customFormat="false" ht="15" hidden="false" customHeight="false" outlineLevel="0" collapsed="false">
      <c r="A154" s="0" t="n">
        <f aca="false">'✍️ Score Entry 2025-26'!A155</f>
        <v>150</v>
      </c>
      <c r="B154" s="41" t="n">
        <f aca="false">'✍️ Score Entry 2025-26'!B155</f>
        <v>45913.7916666667</v>
      </c>
      <c r="C154" s="0" t="str">
        <f aca="false">'✍️ Score Entry 2025-26'!C155</f>
        <v>Spanish LALIGA</v>
      </c>
      <c r="D154" s="0" t="str">
        <f aca="false">'✍️ Score Entry 2025-26'!D155</f>
        <v>AtlÃ©tico Madrid</v>
      </c>
      <c r="E154" s="0" t="str">
        <f aca="false">'✍️ Score Entry 2025-26'!E155</f>
        <v>Villarreal</v>
      </c>
      <c r="F154" s="0" t="n">
        <f aca="false">IFERROR(VLOOKUP(D154,'⭐ Current Elo 2025-26'!$A:$B,2,FALSE()),1500)</f>
        <v>1556.8</v>
      </c>
      <c r="G154" s="0" t="n">
        <f aca="false">IFERROR(VLOOKUP(E154,'⭐ Current Elo 2025-26'!$A:$B,2,FALSE()),1500)</f>
        <v>1629.8</v>
      </c>
      <c r="H154" s="33" t="n">
        <f aca="false">1/(1+10^((G154-F154+'⚙️ Parameters'!$C$7)/400))</f>
        <v>0.330030986096517</v>
      </c>
      <c r="I154" s="33" t="n">
        <f aca="false">0.27*(1+((200-MIN(ABS(F154-G154),200))/500)+(IF(AND(F154&gt;1650,G154&gt;1650),0.15,0)))</f>
        <v>0.33858</v>
      </c>
      <c r="J154" s="33" t="n">
        <f aca="false">MAX(0,1-H154-I154)</f>
        <v>0.331389013903483</v>
      </c>
      <c r="K154" s="33" t="n">
        <f aca="false">H154+I154</f>
        <v>0.668610986096517</v>
      </c>
      <c r="L154" s="33" t="n">
        <f aca="false">I154+J154</f>
        <v>0.669969013903483</v>
      </c>
      <c r="M154" s="0" t="str">
        <f aca="false">IF('✍️ Score Entry 2025-26'!F155=""," TBD",TEXT('✍️ Score Entry 2025-26'!F155,"0")&amp;"-"&amp;TEXT('✍️ Score Entry 2025-26'!G155,"0"))</f>
        <v>2-0</v>
      </c>
      <c r="N154" s="0" t="str">
        <f aca="false">IF('✍️ Score Entry 2025-26'!F155="","TBD",IF('✍️ Score Entry 2025-26'!F155&gt;'✍️ Score Entry 2025-26'!G155,"Home",IF('✍️ Score Entry 2025-26'!F155&lt;'✍️ Score Entry 2025-26'!G155,"Away","Draw")))</f>
        <v>Home</v>
      </c>
      <c r="O154" s="0" t="str">
        <f aca="false">IF(N154="TBD","TBD",IF(AND(H154&gt;I154,H154&gt;J154,N154="Home"),"✓",IF(AND(J154&gt;H154,J154&gt;I154,N154="Away"),"✓",IF(AND(I154&gt;H154,I154&gt;J154,N154="Draw"),"✓","✗"))))</f>
        <v>✗</v>
      </c>
    </row>
    <row r="155" customFormat="false" ht="15" hidden="false" customHeight="false" outlineLevel="0" collapsed="false">
      <c r="A155" s="0" t="n">
        <f aca="false">'✍️ Score Entry 2025-26'!A156</f>
        <v>151</v>
      </c>
      <c r="B155" s="41" t="n">
        <f aca="false">'✍️ Score Entry 2025-26'!B156</f>
        <v>45913.7916666667</v>
      </c>
      <c r="C155" s="0" t="str">
        <f aca="false">'✍️ Score Entry 2025-26'!C156</f>
        <v>English Premier League</v>
      </c>
      <c r="D155" s="0" t="str">
        <f aca="false">'✍️ Score Entry 2025-26'!D156</f>
        <v>Brentford</v>
      </c>
      <c r="E155" s="0" t="str">
        <f aca="false">'✍️ Score Entry 2025-26'!E156</f>
        <v>Chelsea</v>
      </c>
      <c r="F155" s="0" t="n">
        <f aca="false">IFERROR(VLOOKUP(D155,'⭐ Current Elo 2025-26'!$A:$B,2,FALSE()),1500)</f>
        <v>1507.3</v>
      </c>
      <c r="G155" s="0" t="n">
        <f aca="false">IFERROR(VLOOKUP(E155,'⭐ Current Elo 2025-26'!$A:$B,2,FALSE()),1500)</f>
        <v>1685.1</v>
      </c>
      <c r="H155" s="33" t="n">
        <f aca="false">1/(1+10^((G155-F155+'⚙️ Parameters'!$C$7)/400))</f>
        <v>0.212265674578582</v>
      </c>
      <c r="I155" s="33" t="n">
        <f aca="false">0.27*(1+((200-MIN(ABS(F155-G155),200))/500)+(IF(AND(F155&gt;1650,G155&gt;1650),0.15,0)))</f>
        <v>0.281988</v>
      </c>
      <c r="J155" s="33" t="n">
        <f aca="false">MAX(0,1-H155-I155)</f>
        <v>0.505746325421418</v>
      </c>
      <c r="K155" s="33" t="n">
        <f aca="false">H155+I155</f>
        <v>0.494253674578582</v>
      </c>
      <c r="L155" s="33" t="n">
        <f aca="false">I155+J155</f>
        <v>0.787734325421418</v>
      </c>
      <c r="M155" s="0" t="str">
        <f aca="false">IF('✍️ Score Entry 2025-26'!F156=""," TBD",TEXT('✍️ Score Entry 2025-26'!F156,"0")&amp;"-"&amp;TEXT('✍️ Score Entry 2025-26'!G156,"0"))</f>
        <v>2-2</v>
      </c>
      <c r="N155" s="0" t="str">
        <f aca="false">IF('✍️ Score Entry 2025-26'!F156="","TBD",IF('✍️ Score Entry 2025-26'!F156&gt;'✍️ Score Entry 2025-26'!G156,"Home",IF('✍️ Score Entry 2025-26'!F156&lt;'✍️ Score Entry 2025-26'!G156,"Away","Draw")))</f>
        <v>Draw</v>
      </c>
      <c r="O155" s="0" t="str">
        <f aca="false">IF(N155="TBD","TBD",IF(AND(H155&gt;I155,H155&gt;J155,N155="Home"),"✓",IF(AND(J155&gt;H155,J155&gt;I155,N155="Away"),"✓",IF(AND(I155&gt;H155,I155&gt;J155,N155="Draw"),"✓","✗"))))</f>
        <v>✗</v>
      </c>
    </row>
    <row r="156" customFormat="false" ht="15" hidden="false" customHeight="false" outlineLevel="0" collapsed="false">
      <c r="A156" s="0" t="n">
        <f aca="false">'✍️ Score Entry 2025-26'!A157</f>
        <v>152</v>
      </c>
      <c r="B156" s="41" t="n">
        <f aca="false">'✍️ Score Entry 2025-26'!B157</f>
        <v>45913.7951388889</v>
      </c>
      <c r="C156" s="0" t="str">
        <f aca="false">'✍️ Score Entry 2025-26'!C157</f>
        <v>French Ligue 1</v>
      </c>
      <c r="D156" s="0" t="str">
        <f aca="false">'✍️ Score Entry 2025-26'!D157</f>
        <v>AJ Auxerre</v>
      </c>
      <c r="E156" s="0" t="str">
        <f aca="false">'✍️ Score Entry 2025-26'!E157</f>
        <v>AS Monaco</v>
      </c>
      <c r="F156" s="0" t="n">
        <f aca="false">IFERROR(VLOOKUP(D156,'⭐ Current Elo 2025-26'!$A:$B,2,FALSE()),1500)</f>
        <v>1588.5</v>
      </c>
      <c r="G156" s="0" t="n">
        <f aca="false">IFERROR(VLOOKUP(E156,'⭐ Current Elo 2025-26'!$A:$B,2,FALSE()),1500)</f>
        <v>1714.2</v>
      </c>
      <c r="H156" s="33" t="n">
        <f aca="false">1/(1+10^((G156-F156+'⚙️ Parameters'!$C$7)/400))</f>
        <v>0.266703903972332</v>
      </c>
      <c r="I156" s="33" t="n">
        <f aca="false">0.27*(1+((200-MIN(ABS(F156-G156),200))/500)+(IF(AND(F156&gt;1650,G156&gt;1650),0.15,0)))</f>
        <v>0.310122</v>
      </c>
      <c r="J156" s="33" t="n">
        <f aca="false">MAX(0,1-H156-I156)</f>
        <v>0.423174096027668</v>
      </c>
      <c r="K156" s="33" t="n">
        <f aca="false">H156+I156</f>
        <v>0.576825903972332</v>
      </c>
      <c r="L156" s="33" t="n">
        <f aca="false">I156+J156</f>
        <v>0.733296096027668</v>
      </c>
      <c r="M156" s="0" t="str">
        <f aca="false">IF('✍️ Score Entry 2025-26'!F157=""," TBD",TEXT('✍️ Score Entry 2025-26'!F157,"0")&amp;"-"&amp;TEXT('✍️ Score Entry 2025-26'!G157,"0"))</f>
        <v>1-2</v>
      </c>
      <c r="N156" s="0" t="str">
        <f aca="false">IF('✍️ Score Entry 2025-26'!F157="","TBD",IF('✍️ Score Entry 2025-26'!F157&gt;'✍️ Score Entry 2025-26'!G157,"Home",IF('✍️ Score Entry 2025-26'!F157&lt;'✍️ Score Entry 2025-26'!G157,"Away","Draw")))</f>
        <v>Away</v>
      </c>
      <c r="O156" s="0" t="str">
        <f aca="false">IF(N156="TBD","TBD",IF(AND(H156&gt;I156,H156&gt;J156,N156="Home"),"✓",IF(AND(J156&gt;H156,J156&gt;I156,N156="Away"),"✓",IF(AND(I156&gt;H156,I156&gt;J156,N156="Draw"),"✓","✗"))))</f>
        <v>✓</v>
      </c>
    </row>
    <row r="157" customFormat="false" ht="15" hidden="false" customHeight="false" outlineLevel="0" collapsed="false">
      <c r="A157" s="0" t="n">
        <f aca="false">'✍️ Score Entry 2025-26'!A158</f>
        <v>153</v>
      </c>
      <c r="B157" s="41" t="n">
        <f aca="false">'✍️ Score Entry 2025-26'!B158</f>
        <v>45914.4375</v>
      </c>
      <c r="C157" s="0" t="str">
        <f aca="false">'✍️ Score Entry 2025-26'!C158</f>
        <v>Italian Serie A</v>
      </c>
      <c r="D157" s="0" t="str">
        <f aca="false">'✍️ Score Entry 2025-26'!D158</f>
        <v>AS Roma</v>
      </c>
      <c r="E157" s="0" t="str">
        <f aca="false">'✍️ Score Entry 2025-26'!E158</f>
        <v>Torino</v>
      </c>
      <c r="F157" s="0" t="n">
        <f aca="false">IFERROR(VLOOKUP(D157,'⭐ Current Elo 2025-26'!$A:$B,2,FALSE()),1500)</f>
        <v>1560.1</v>
      </c>
      <c r="G157" s="0" t="n">
        <f aca="false">IFERROR(VLOOKUP(E157,'⭐ Current Elo 2025-26'!$A:$B,2,FALSE()),1500)</f>
        <v>1631.8</v>
      </c>
      <c r="H157" s="33" t="n">
        <f aca="false">1/(1+10^((G157-F157+'⚙️ Parameters'!$C$7)/400))</f>
        <v>0.331687744588466</v>
      </c>
      <c r="I157" s="33" t="n">
        <f aca="false">0.27*(1+((200-MIN(ABS(F157-G157),200))/500)+(IF(AND(F157&gt;1650,G157&gt;1650),0.15,0)))</f>
        <v>0.339282</v>
      </c>
      <c r="J157" s="33" t="n">
        <f aca="false">MAX(0,1-H157-I157)</f>
        <v>0.329030255411534</v>
      </c>
      <c r="K157" s="33" t="n">
        <f aca="false">H157+I157</f>
        <v>0.670969744588466</v>
      </c>
      <c r="L157" s="33" t="n">
        <f aca="false">I157+J157</f>
        <v>0.668312255411534</v>
      </c>
      <c r="M157" s="0" t="str">
        <f aca="false">IF('✍️ Score Entry 2025-26'!F158=""," TBD",TEXT('✍️ Score Entry 2025-26'!F158,"0")&amp;"-"&amp;TEXT('✍️ Score Entry 2025-26'!G158,"0"))</f>
        <v>0-1</v>
      </c>
      <c r="N157" s="0" t="str">
        <f aca="false">IF('✍️ Score Entry 2025-26'!F158="","TBD",IF('✍️ Score Entry 2025-26'!F158&gt;'✍️ Score Entry 2025-26'!G158,"Home",IF('✍️ Score Entry 2025-26'!F158&lt;'✍️ Score Entry 2025-26'!G158,"Away","Draw")))</f>
        <v>Away</v>
      </c>
      <c r="O157" s="0" t="str">
        <f aca="false">IF(N157="TBD","TBD",IF(AND(H157&gt;I157,H157&gt;J157,N157="Home"),"✓",IF(AND(J157&gt;H157,J157&gt;I157,N157="Away"),"✓",IF(AND(I157&gt;H157,I157&gt;J157,N157="Draw"),"✓","✗"))))</f>
        <v>✗</v>
      </c>
    </row>
    <row r="158" customFormat="false" ht="15" hidden="false" customHeight="false" outlineLevel="0" collapsed="false">
      <c r="A158" s="0" t="n">
        <f aca="false">'✍️ Score Entry 2025-26'!A159</f>
        <v>154</v>
      </c>
      <c r="B158" s="41" t="n">
        <f aca="false">'✍️ Score Entry 2025-26'!B159</f>
        <v>45914.5</v>
      </c>
      <c r="C158" s="0" t="str">
        <f aca="false">'✍️ Score Entry 2025-26'!C159</f>
        <v>Spanish LALIGA</v>
      </c>
      <c r="D158" s="0" t="str">
        <f aca="false">'✍️ Score Entry 2025-26'!D159</f>
        <v>Celta Vigo</v>
      </c>
      <c r="E158" s="0" t="str">
        <f aca="false">'✍️ Score Entry 2025-26'!E159</f>
        <v>Girona</v>
      </c>
      <c r="F158" s="0" t="n">
        <f aca="false">IFERROR(VLOOKUP(D158,'⭐ Current Elo 2025-26'!$A:$B,2,FALSE()),1500)</f>
        <v>1603.5</v>
      </c>
      <c r="G158" s="0" t="n">
        <f aca="false">IFERROR(VLOOKUP(E158,'⭐ Current Elo 2025-26'!$A:$B,2,FALSE()),1500)</f>
        <v>1542.4</v>
      </c>
      <c r="H158" s="33" t="n">
        <f aca="false">1/(1+10^((G158-F158+'⚙️ Parameters'!$C$7)/400))</f>
        <v>0.515968751360239</v>
      </c>
      <c r="I158" s="33" t="n">
        <f aca="false">0.27*(1+((200-MIN(ABS(F158-G158),200))/500)+(IF(AND(F158&gt;1650,G158&gt;1650),0.15,0)))</f>
        <v>0.345006</v>
      </c>
      <c r="J158" s="33" t="n">
        <f aca="false">MAX(0,1-H158-I158)</f>
        <v>0.139025248639761</v>
      </c>
      <c r="K158" s="33" t="n">
        <f aca="false">H158+I158</f>
        <v>0.860974751360239</v>
      </c>
      <c r="L158" s="33" t="n">
        <f aca="false">I158+J158</f>
        <v>0.484031248639761</v>
      </c>
      <c r="M158" s="0" t="str">
        <f aca="false">IF('✍️ Score Entry 2025-26'!F159=""," TBD",TEXT('✍️ Score Entry 2025-26'!F159,"0")&amp;"-"&amp;TEXT('✍️ Score Entry 2025-26'!G159,"0"))</f>
        <v>1-1</v>
      </c>
      <c r="N158" s="0" t="str">
        <f aca="false">IF('✍️ Score Entry 2025-26'!F159="","TBD",IF('✍️ Score Entry 2025-26'!F159&gt;'✍️ Score Entry 2025-26'!G159,"Home",IF('✍️ Score Entry 2025-26'!F159&lt;'✍️ Score Entry 2025-26'!G159,"Away","Draw")))</f>
        <v>Draw</v>
      </c>
      <c r="O158" s="0" t="str">
        <f aca="false">IF(N158="TBD","TBD",IF(AND(H158&gt;I158,H158&gt;J158,N158="Home"),"✓",IF(AND(J158&gt;H158,J158&gt;I158,N158="Away"),"✓",IF(AND(I158&gt;H158,I158&gt;J158,N158="Draw"),"✓","✗"))))</f>
        <v>✗</v>
      </c>
    </row>
    <row r="159" customFormat="false" ht="15" hidden="false" customHeight="false" outlineLevel="0" collapsed="false">
      <c r="A159" s="0" t="n">
        <f aca="false">'✍️ Score Entry 2025-26'!A160</f>
        <v>155</v>
      </c>
      <c r="B159" s="41" t="n">
        <f aca="false">'✍️ Score Entry 2025-26'!B160</f>
        <v>45914.5416666667</v>
      </c>
      <c r="C159" s="0" t="str">
        <f aca="false">'✍️ Score Entry 2025-26'!C160</f>
        <v>Italian Serie A</v>
      </c>
      <c r="D159" s="0" t="str">
        <f aca="false">'✍️ Score Entry 2025-26'!D160</f>
        <v>Pisa</v>
      </c>
      <c r="E159" s="0" t="str">
        <f aca="false">'✍️ Score Entry 2025-26'!E160</f>
        <v>Udinese</v>
      </c>
      <c r="F159" s="0" t="n">
        <f aca="false">IFERROR(VLOOKUP(D159,'⭐ Current Elo 2025-26'!$A:$B,2,FALSE()),1500)</f>
        <v>1653.3</v>
      </c>
      <c r="G159" s="0" t="n">
        <f aca="false">IFERROR(VLOOKUP(E159,'⭐ Current Elo 2025-26'!$A:$B,2,FALSE()),1500)</f>
        <v>1576.1</v>
      </c>
      <c r="H159" s="33" t="n">
        <f aca="false">1/(1+10^((G159-F159+'⚙️ Parameters'!$C$7)/400))</f>
        <v>0.539064171145075</v>
      </c>
      <c r="I159" s="33" t="n">
        <f aca="false">0.27*(1+((200-MIN(ABS(F159-G159),200))/500)+(IF(AND(F159&gt;1650,G159&gt;1650),0.15,0)))</f>
        <v>0.336312</v>
      </c>
      <c r="J159" s="33" t="n">
        <f aca="false">MAX(0,1-H159-I159)</f>
        <v>0.124623828854925</v>
      </c>
      <c r="K159" s="33" t="n">
        <f aca="false">H159+I159</f>
        <v>0.875376171145075</v>
      </c>
      <c r="L159" s="33" t="n">
        <f aca="false">I159+J159</f>
        <v>0.460935828854925</v>
      </c>
      <c r="M159" s="0" t="str">
        <f aca="false">IF('✍️ Score Entry 2025-26'!F160=""," TBD",TEXT('✍️ Score Entry 2025-26'!F160,"0")&amp;"-"&amp;TEXT('✍️ Score Entry 2025-26'!G160,"0"))</f>
        <v>0-1</v>
      </c>
      <c r="N159" s="0" t="str">
        <f aca="false">IF('✍️ Score Entry 2025-26'!F160="","TBD",IF('✍️ Score Entry 2025-26'!F160&gt;'✍️ Score Entry 2025-26'!G160,"Home",IF('✍️ Score Entry 2025-26'!F160&lt;'✍️ Score Entry 2025-26'!G160,"Away","Draw")))</f>
        <v>Away</v>
      </c>
      <c r="O159" s="0" t="str">
        <f aca="false">IF(N159="TBD","TBD",IF(AND(H159&gt;I159,H159&gt;J159,N159="Home"),"✓",IF(AND(J159&gt;H159,J159&gt;I159,N159="Away"),"✓",IF(AND(I159&gt;H159,I159&gt;J159,N159="Draw"),"✓","✗"))))</f>
        <v>✗</v>
      </c>
    </row>
    <row r="160" customFormat="false" ht="15" hidden="false" customHeight="false" outlineLevel="0" collapsed="false">
      <c r="A160" s="0" t="n">
        <f aca="false">'✍️ Score Entry 2025-26'!A161</f>
        <v>156</v>
      </c>
      <c r="B160" s="41" t="n">
        <f aca="false">'✍️ Score Entry 2025-26'!B161</f>
        <v>45914.5416666667</v>
      </c>
      <c r="C160" s="0" t="str">
        <f aca="false">'✍️ Score Entry 2025-26'!C161</f>
        <v>Italian Serie A</v>
      </c>
      <c r="D160" s="0" t="str">
        <f aca="false">'✍️ Score Entry 2025-26'!D161</f>
        <v>Atalanta</v>
      </c>
      <c r="E160" s="0" t="str">
        <f aca="false">'✍️ Score Entry 2025-26'!E161</f>
        <v>Lecce</v>
      </c>
      <c r="F160" s="0" t="n">
        <f aca="false">IFERROR(VLOOKUP(D160,'⭐ Current Elo 2025-26'!$A:$B,2,FALSE()),1500)</f>
        <v>1592</v>
      </c>
      <c r="G160" s="0" t="n">
        <f aca="false">IFERROR(VLOOKUP(E160,'⭐ Current Elo 2025-26'!$A:$B,2,FALSE()),1500)</f>
        <v>1629.2</v>
      </c>
      <c r="H160" s="33" t="n">
        <f aca="false">1/(1+10^((G160-F160+'⚙️ Parameters'!$C$7)/400))</f>
        <v>0.377079338272445</v>
      </c>
      <c r="I160" s="33" t="n">
        <f aca="false">0.27*(1+((200-MIN(ABS(F160-G160),200))/500)+(IF(AND(F160&gt;1650,G160&gt;1650),0.15,0)))</f>
        <v>0.357912</v>
      </c>
      <c r="J160" s="33" t="n">
        <f aca="false">MAX(0,1-H160-I160)</f>
        <v>0.265008661727555</v>
      </c>
      <c r="K160" s="33" t="n">
        <f aca="false">H160+I160</f>
        <v>0.734991338272445</v>
      </c>
      <c r="L160" s="33" t="n">
        <f aca="false">I160+J160</f>
        <v>0.622920661727555</v>
      </c>
      <c r="M160" s="0" t="str">
        <f aca="false">IF('✍️ Score Entry 2025-26'!F161=""," TBD",TEXT('✍️ Score Entry 2025-26'!F161,"0")&amp;"-"&amp;TEXT('✍️ Score Entry 2025-26'!G161,"0"))</f>
        <v>4-1</v>
      </c>
      <c r="N160" s="0" t="str">
        <f aca="false">IF('✍️ Score Entry 2025-26'!F161="","TBD",IF('✍️ Score Entry 2025-26'!F161&gt;'✍️ Score Entry 2025-26'!G161,"Home",IF('✍️ Score Entry 2025-26'!F161&lt;'✍️ Score Entry 2025-26'!G161,"Away","Draw")))</f>
        <v>Home</v>
      </c>
      <c r="O160" s="0" t="str">
        <f aca="false">IF(N160="TBD","TBD",IF(AND(H160&gt;I160,H160&gt;J160,N160="Home"),"✓",IF(AND(J160&gt;H160,J160&gt;I160,N160="Away"),"✓",IF(AND(I160&gt;H160,I160&gt;J160,N160="Draw"),"✓","✗"))))</f>
        <v>✓</v>
      </c>
    </row>
    <row r="161" customFormat="false" ht="15" hidden="false" customHeight="false" outlineLevel="0" collapsed="false">
      <c r="A161" s="0" t="n">
        <f aca="false">'✍️ Score Entry 2025-26'!A162</f>
        <v>157</v>
      </c>
      <c r="B161" s="41" t="n">
        <f aca="false">'✍️ Score Entry 2025-26'!B162</f>
        <v>45914.5416666667</v>
      </c>
      <c r="C161" s="0" t="str">
        <f aca="false">'✍️ Score Entry 2025-26'!C162</f>
        <v>French Ligue 1</v>
      </c>
      <c r="D161" s="0" t="str">
        <f aca="false">'✍️ Score Entry 2025-26'!D162</f>
        <v>Lille</v>
      </c>
      <c r="E161" s="0" t="str">
        <f aca="false">'✍️ Score Entry 2025-26'!E162</f>
        <v>Toulouse</v>
      </c>
      <c r="F161" s="0" t="n">
        <f aca="false">IFERROR(VLOOKUP(D161,'⭐ Current Elo 2025-26'!$A:$B,2,FALSE()),1500)</f>
        <v>1580.2</v>
      </c>
      <c r="G161" s="0" t="n">
        <f aca="false">IFERROR(VLOOKUP(E161,'⭐ Current Elo 2025-26'!$A:$B,2,FALSE()),1500)</f>
        <v>1668.4</v>
      </c>
      <c r="H161" s="33" t="n">
        <f aca="false">1/(1+10^((G161-F161+'⚙️ Parameters'!$C$7)/400))</f>
        <v>0.310979688687136</v>
      </c>
      <c r="I161" s="33" t="n">
        <f aca="false">0.27*(1+((200-MIN(ABS(F161-G161),200))/500)+(IF(AND(F161&gt;1650,G161&gt;1650),0.15,0)))</f>
        <v>0.330372</v>
      </c>
      <c r="J161" s="33" t="n">
        <f aca="false">MAX(0,1-H161-I161)</f>
        <v>0.358648311312864</v>
      </c>
      <c r="K161" s="33" t="n">
        <f aca="false">H161+I161</f>
        <v>0.641351688687136</v>
      </c>
      <c r="L161" s="33" t="n">
        <f aca="false">I161+J161</f>
        <v>0.689020311312864</v>
      </c>
      <c r="M161" s="0" t="str">
        <f aca="false">IF('✍️ Score Entry 2025-26'!F162=""," TBD",TEXT('✍️ Score Entry 2025-26'!F162,"0")&amp;"-"&amp;TEXT('✍️ Score Entry 2025-26'!G162,"0"))</f>
        <v>2-1</v>
      </c>
      <c r="N161" s="0" t="str">
        <f aca="false">IF('✍️ Score Entry 2025-26'!F162="","TBD",IF('✍️ Score Entry 2025-26'!F162&gt;'✍️ Score Entry 2025-26'!G162,"Home",IF('✍️ Score Entry 2025-26'!F162&lt;'✍️ Score Entry 2025-26'!G162,"Away","Draw")))</f>
        <v>Home</v>
      </c>
      <c r="O161" s="0" t="str">
        <f aca="false">IF(N161="TBD","TBD",IF(AND(H161&gt;I161,H161&gt;J161,N161="Home"),"✓",IF(AND(J161&gt;H161,J161&gt;I161,N161="Away"),"✓",IF(AND(I161&gt;H161,I161&gt;J161,N161="Draw"),"✓","✗"))))</f>
        <v>✗</v>
      </c>
    </row>
    <row r="162" customFormat="false" ht="15" hidden="false" customHeight="false" outlineLevel="0" collapsed="false">
      <c r="A162" s="0" t="n">
        <f aca="false">'✍️ Score Entry 2025-26'!A163</f>
        <v>158</v>
      </c>
      <c r="B162" s="41" t="n">
        <f aca="false">'✍️ Score Entry 2025-26'!B163</f>
        <v>45914.5416666667</v>
      </c>
      <c r="C162" s="0" t="str">
        <f aca="false">'✍️ Score Entry 2025-26'!C163</f>
        <v>English Premier League</v>
      </c>
      <c r="D162" s="0" t="str">
        <f aca="false">'✍️ Score Entry 2025-26'!D163</f>
        <v>Burnley</v>
      </c>
      <c r="E162" s="0" t="str">
        <f aca="false">'✍️ Score Entry 2025-26'!E163</f>
        <v>Liverpool</v>
      </c>
      <c r="F162" s="0" t="n">
        <f aca="false">IFERROR(VLOOKUP(D162,'⭐ Current Elo 2025-26'!$A:$B,2,FALSE()),1500)</f>
        <v>1604</v>
      </c>
      <c r="G162" s="0" t="n">
        <f aca="false">IFERROR(VLOOKUP(E162,'⭐ Current Elo 2025-26'!$A:$B,2,FALSE()),1500)</f>
        <v>1648.2</v>
      </c>
      <c r="H162" s="33" t="n">
        <f aca="false">1/(1+10^((G162-F162+'⚙️ Parameters'!$C$7)/400))</f>
        <v>0.367662286903672</v>
      </c>
      <c r="I162" s="33" t="n">
        <f aca="false">0.27*(1+((200-MIN(ABS(F162-G162),200))/500)+(IF(AND(F162&gt;1650,G162&gt;1650),0.15,0)))</f>
        <v>0.354132</v>
      </c>
      <c r="J162" s="33" t="n">
        <f aca="false">MAX(0,1-H162-I162)</f>
        <v>0.278205713096328</v>
      </c>
      <c r="K162" s="33" t="n">
        <f aca="false">H162+I162</f>
        <v>0.721794286903672</v>
      </c>
      <c r="L162" s="33" t="n">
        <f aca="false">I162+J162</f>
        <v>0.632337713096328</v>
      </c>
      <c r="M162" s="0" t="str">
        <f aca="false">IF('✍️ Score Entry 2025-26'!F163=""," TBD",TEXT('✍️ Score Entry 2025-26'!F163,"0")&amp;"-"&amp;TEXT('✍️ Score Entry 2025-26'!G163,"0"))</f>
        <v>0-1</v>
      </c>
      <c r="N162" s="0" t="str">
        <f aca="false">IF('✍️ Score Entry 2025-26'!F163="","TBD",IF('✍️ Score Entry 2025-26'!F163&gt;'✍️ Score Entry 2025-26'!G163,"Home",IF('✍️ Score Entry 2025-26'!F163&lt;'✍️ Score Entry 2025-26'!G163,"Away","Draw")))</f>
        <v>Away</v>
      </c>
      <c r="O162" s="0" t="str">
        <f aca="false">IF(N162="TBD","TBD",IF(AND(H162&gt;I162,H162&gt;J162,N162="Home"),"✓",IF(AND(J162&gt;H162,J162&gt;I162,N162="Away"),"✓",IF(AND(I162&gt;H162,I162&gt;J162,N162="Draw"),"✓","✗"))))</f>
        <v>✗</v>
      </c>
    </row>
    <row r="163" customFormat="false" ht="15" hidden="false" customHeight="false" outlineLevel="0" collapsed="false">
      <c r="A163" s="0" t="n">
        <f aca="false">'✍️ Score Entry 2025-26'!A164</f>
        <v>159</v>
      </c>
      <c r="B163" s="41" t="n">
        <f aca="false">'✍️ Score Entry 2025-26'!B164</f>
        <v>45914.5625</v>
      </c>
      <c r="C163" s="0" t="str">
        <f aca="false">'✍️ Score Entry 2025-26'!C164</f>
        <v>German Bundesliga</v>
      </c>
      <c r="D163" s="0" t="str">
        <f aca="false">'✍️ Score Entry 2025-26'!D164</f>
        <v>St. Pauli</v>
      </c>
      <c r="E163" s="0" t="str">
        <f aca="false">'✍️ Score Entry 2025-26'!E164</f>
        <v>FC Augsburg</v>
      </c>
      <c r="F163" s="0" t="n">
        <f aca="false">IFERROR(VLOOKUP(D163,'⭐ Current Elo 2025-26'!$A:$B,2,FALSE()),1500)</f>
        <v>1501.5</v>
      </c>
      <c r="G163" s="0" t="n">
        <f aca="false">IFERROR(VLOOKUP(E163,'⭐ Current Elo 2025-26'!$A:$B,2,FALSE()),1500)</f>
        <v>1508.9</v>
      </c>
      <c r="H163" s="33" t="n">
        <f aca="false">1/(1+10^((G163-F163+'⚙️ Parameters'!$C$7)/400))</f>
        <v>0.418138200426701</v>
      </c>
      <c r="I163" s="33" t="n">
        <f aca="false">0.27*(1+((200-MIN(ABS(F163-G163),200))/500)+(IF(AND(F163&gt;1650,G163&gt;1650),0.15,0)))</f>
        <v>0.374004</v>
      </c>
      <c r="J163" s="33" t="n">
        <f aca="false">MAX(0,1-H163-I163)</f>
        <v>0.207857799573299</v>
      </c>
      <c r="K163" s="33" t="n">
        <f aca="false">H163+I163</f>
        <v>0.792142200426701</v>
      </c>
      <c r="L163" s="33" t="n">
        <f aca="false">I163+J163</f>
        <v>0.581861799573299</v>
      </c>
      <c r="M163" s="0" t="str">
        <f aca="false">IF('✍️ Score Entry 2025-26'!F164=""," TBD",TEXT('✍️ Score Entry 2025-26'!F164,"0")&amp;"-"&amp;TEXT('✍️ Score Entry 2025-26'!G164,"0"))</f>
        <v>2-1</v>
      </c>
      <c r="N163" s="0" t="str">
        <f aca="false">IF('✍️ Score Entry 2025-26'!F164="","TBD",IF('✍️ Score Entry 2025-26'!F164&gt;'✍️ Score Entry 2025-26'!G164,"Home",IF('✍️ Score Entry 2025-26'!F164&lt;'✍️ Score Entry 2025-26'!G164,"Away","Draw")))</f>
        <v>Home</v>
      </c>
      <c r="O163" s="0" t="str">
        <f aca="false">IF(N163="TBD","TBD",IF(AND(H163&gt;I163,H163&gt;J163,N163="Home"),"✓",IF(AND(J163&gt;H163,J163&gt;I163,N163="Away"),"✓",IF(AND(I163&gt;H163,I163&gt;J163,N163="Draw"),"✓","✗"))))</f>
        <v>✓</v>
      </c>
    </row>
    <row r="164" customFormat="false" ht="15" hidden="false" customHeight="false" outlineLevel="0" collapsed="false">
      <c r="A164" s="0" t="n">
        <f aca="false">'✍️ Score Entry 2025-26'!A165</f>
        <v>160</v>
      </c>
      <c r="B164" s="41" t="n">
        <f aca="false">'✍️ Score Entry 2025-26'!B165</f>
        <v>45914.59375</v>
      </c>
      <c r="C164" s="0" t="str">
        <f aca="false">'✍️ Score Entry 2025-26'!C165</f>
        <v>Spanish LALIGA</v>
      </c>
      <c r="D164" s="0" t="str">
        <f aca="false">'✍️ Score Entry 2025-26'!D165</f>
        <v>Levante</v>
      </c>
      <c r="E164" s="0" t="str">
        <f aca="false">'✍️ Score Entry 2025-26'!E165</f>
        <v>Real Betis</v>
      </c>
      <c r="F164" s="0" t="n">
        <f aca="false">IFERROR(VLOOKUP(D164,'⭐ Current Elo 2025-26'!$A:$B,2,FALSE()),1500)</f>
        <v>1462.3</v>
      </c>
      <c r="G164" s="0" t="n">
        <f aca="false">IFERROR(VLOOKUP(E164,'⭐ Current Elo 2025-26'!$A:$B,2,FALSE()),1500)</f>
        <v>0</v>
      </c>
      <c r="H164" s="33" t="n">
        <f aca="false">1/(1+10^((G164-F164+'⚙️ Parameters'!$C$7)/400))</f>
        <v>0.999705475063786</v>
      </c>
      <c r="I164" s="33" t="n">
        <f aca="false">0.27*(1+((200-MIN(ABS(F164-G164),200))/500)+(IF(AND(F164&gt;1650,G164&gt;1650),0.15,0)))</f>
        <v>0.27</v>
      </c>
      <c r="J164" s="33" t="n">
        <f aca="false">MAX(0,1-H164-I164)</f>
        <v>0</v>
      </c>
      <c r="K164" s="33" t="n">
        <f aca="false">H164+I164</f>
        <v>1.26970547506379</v>
      </c>
      <c r="L164" s="33" t="n">
        <f aca="false">I164+J164</f>
        <v>0.27</v>
      </c>
      <c r="M164" s="0" t="str">
        <f aca="false">IF('✍️ Score Entry 2025-26'!F165=""," TBD",TEXT('✍️ Score Entry 2025-26'!F165,"0")&amp;"-"&amp;TEXT('✍️ Score Entry 2025-26'!G165,"0"))</f>
        <v>2-2</v>
      </c>
      <c r="N164" s="0" t="str">
        <f aca="false">IF('✍️ Score Entry 2025-26'!F165="","TBD",IF('✍️ Score Entry 2025-26'!F165&gt;'✍️ Score Entry 2025-26'!G165,"Home",IF('✍️ Score Entry 2025-26'!F165&lt;'✍️ Score Entry 2025-26'!G165,"Away","Draw")))</f>
        <v>Draw</v>
      </c>
      <c r="O164" s="0" t="str">
        <f aca="false">IF(N164="TBD","TBD",IF(AND(H164&gt;I164,H164&gt;J164,N164="Home"),"✓",IF(AND(J164&gt;H164,J164&gt;I164,N164="Away"),"✓",IF(AND(I164&gt;H164,I164&gt;J164,N164="Draw"),"✓","✗"))))</f>
        <v>✗</v>
      </c>
    </row>
    <row r="165" customFormat="false" ht="15" hidden="false" customHeight="false" outlineLevel="0" collapsed="false">
      <c r="A165" s="0" t="n">
        <f aca="false">'✍️ Score Entry 2025-26'!A166</f>
        <v>161</v>
      </c>
      <c r="B165" s="41" t="n">
        <f aca="false">'✍️ Score Entry 2025-26'!B166</f>
        <v>45914.6354166667</v>
      </c>
      <c r="C165" s="0" t="str">
        <f aca="false">'✍️ Score Entry 2025-26'!C166</f>
        <v>French Ligue 1</v>
      </c>
      <c r="D165" s="0" t="str">
        <f aca="false">'✍️ Score Entry 2025-26'!D166</f>
        <v>Brest</v>
      </c>
      <c r="E165" s="0" t="str">
        <f aca="false">'✍️ Score Entry 2025-26'!E166</f>
        <v>Paris FC</v>
      </c>
      <c r="F165" s="0" t="n">
        <f aca="false">IFERROR(VLOOKUP(D165,'⭐ Current Elo 2025-26'!$A:$B,2,FALSE()),1500)</f>
        <v>1734.4</v>
      </c>
      <c r="G165" s="0" t="n">
        <f aca="false">IFERROR(VLOOKUP(E165,'⭐ Current Elo 2025-26'!$A:$B,2,FALSE()),1500)</f>
        <v>1539.7</v>
      </c>
      <c r="H165" s="33" t="n">
        <f aca="false">1/(1+10^((G165-F165+'⚙️ Parameters'!$C$7)/400))</f>
        <v>0.69698047548831</v>
      </c>
      <c r="I165" s="33" t="n">
        <f aca="false">0.27*(1+((200-MIN(ABS(F165-G165),200))/500)+(IF(AND(F165&gt;1650,G165&gt;1650),0.15,0)))</f>
        <v>0.272862</v>
      </c>
      <c r="J165" s="33" t="n">
        <f aca="false">MAX(0,1-H165-I165)</f>
        <v>0.0301575245116901</v>
      </c>
      <c r="K165" s="33" t="n">
        <f aca="false">H165+I165</f>
        <v>0.96984247548831</v>
      </c>
      <c r="L165" s="33" t="n">
        <f aca="false">I165+J165</f>
        <v>0.30301952451169</v>
      </c>
      <c r="M165" s="0" t="str">
        <f aca="false">IF('✍️ Score Entry 2025-26'!F166=""," TBD",TEXT('✍️ Score Entry 2025-26'!F166,"0")&amp;"-"&amp;TEXT('✍️ Score Entry 2025-26'!G166,"0"))</f>
        <v>1-2</v>
      </c>
      <c r="N165" s="0" t="str">
        <f aca="false">IF('✍️ Score Entry 2025-26'!F166="","TBD",IF('✍️ Score Entry 2025-26'!F166&gt;'✍️ Score Entry 2025-26'!G166,"Home",IF('✍️ Score Entry 2025-26'!F166&lt;'✍️ Score Entry 2025-26'!G166,"Away","Draw")))</f>
        <v>Away</v>
      </c>
      <c r="O165" s="0" t="str">
        <f aca="false">IF(N165="TBD","TBD",IF(AND(H165&gt;I165,H165&gt;J165,N165="Home"),"✓",IF(AND(J165&gt;H165,J165&gt;I165,N165="Away"),"✓",IF(AND(I165&gt;H165,I165&gt;J165,N165="Draw"),"✓","✗"))))</f>
        <v>✗</v>
      </c>
    </row>
    <row r="166" customFormat="false" ht="15" hidden="false" customHeight="false" outlineLevel="0" collapsed="false">
      <c r="A166" s="0" t="n">
        <f aca="false">'✍️ Score Entry 2025-26'!A167</f>
        <v>162</v>
      </c>
      <c r="B166" s="41" t="n">
        <f aca="false">'✍️ Score Entry 2025-26'!B167</f>
        <v>45914.6354166667</v>
      </c>
      <c r="C166" s="0" t="str">
        <f aca="false">'✍️ Score Entry 2025-26'!C167</f>
        <v>French Ligue 1</v>
      </c>
      <c r="D166" s="0" t="str">
        <f aca="false">'✍️ Score Entry 2025-26'!D167</f>
        <v>Metz</v>
      </c>
      <c r="E166" s="0" t="str">
        <f aca="false">'✍️ Score Entry 2025-26'!E167</f>
        <v>Angers</v>
      </c>
      <c r="F166" s="0" t="n">
        <f aca="false">IFERROR(VLOOKUP(D166,'⭐ Current Elo 2025-26'!$A:$B,2,FALSE()),1500)</f>
        <v>1581.9</v>
      </c>
      <c r="G166" s="0" t="n">
        <f aca="false">IFERROR(VLOOKUP(E166,'⭐ Current Elo 2025-26'!$A:$B,2,FALSE()),1500)</f>
        <v>1494.5</v>
      </c>
      <c r="H166" s="33" t="n">
        <f aca="false">1/(1+10^((G166-F166+'⚙️ Parameters'!$C$7)/400))</f>
        <v>0.553615992266428</v>
      </c>
      <c r="I166" s="33" t="n">
        <f aca="false">0.27*(1+((200-MIN(ABS(F166-G166),200))/500)+(IF(AND(F166&gt;1650,G166&gt;1650),0.15,0)))</f>
        <v>0.330804</v>
      </c>
      <c r="J166" s="33" t="n">
        <f aca="false">MAX(0,1-H166-I166)</f>
        <v>0.115580007733572</v>
      </c>
      <c r="K166" s="33" t="n">
        <f aca="false">H166+I166</f>
        <v>0.884419992266428</v>
      </c>
      <c r="L166" s="33" t="n">
        <f aca="false">I166+J166</f>
        <v>0.446384007733572</v>
      </c>
      <c r="M166" s="0" t="str">
        <f aca="false">IF('✍️ Score Entry 2025-26'!F167=""," TBD",TEXT('✍️ Score Entry 2025-26'!F167,"0")&amp;"-"&amp;TEXT('✍️ Score Entry 2025-26'!G167,"0"))</f>
        <v>1-1</v>
      </c>
      <c r="N166" s="0" t="str">
        <f aca="false">IF('✍️ Score Entry 2025-26'!F167="","TBD",IF('✍️ Score Entry 2025-26'!F167&gt;'✍️ Score Entry 2025-26'!G167,"Home",IF('✍️ Score Entry 2025-26'!F167&lt;'✍️ Score Entry 2025-26'!G167,"Away","Draw")))</f>
        <v>Draw</v>
      </c>
      <c r="O166" s="0" t="str">
        <f aca="false">IF(N166="TBD","TBD",IF(AND(H166&gt;I166,H166&gt;J166,N166="Home"),"✓",IF(AND(J166&gt;H166,J166&gt;I166,N166="Away"),"✓",IF(AND(I166&gt;H166,I166&gt;J166,N166="Draw"),"✓","✗"))))</f>
        <v>✗</v>
      </c>
    </row>
    <row r="167" customFormat="false" ht="15" hidden="false" customHeight="false" outlineLevel="0" collapsed="false">
      <c r="A167" s="0" t="n">
        <f aca="false">'✍️ Score Entry 2025-26'!A168</f>
        <v>163</v>
      </c>
      <c r="B167" s="41" t="n">
        <f aca="false">'✍️ Score Entry 2025-26'!B168</f>
        <v>45914.6354166667</v>
      </c>
      <c r="C167" s="0" t="str">
        <f aca="false">'✍️ Score Entry 2025-26'!C168</f>
        <v>French Ligue 1</v>
      </c>
      <c r="D167" s="0" t="str">
        <f aca="false">'✍️ Score Entry 2025-26'!D168</f>
        <v>Paris Saint-Germain</v>
      </c>
      <c r="E167" s="0" t="str">
        <f aca="false">'✍️ Score Entry 2025-26'!E168</f>
        <v>Lens</v>
      </c>
      <c r="F167" s="0" t="n">
        <f aca="false">IFERROR(VLOOKUP(D167,'⭐ Current Elo 2025-26'!$A:$B,2,FALSE()),1500)</f>
        <v>1650.9</v>
      </c>
      <c r="G167" s="0" t="n">
        <f aca="false">IFERROR(VLOOKUP(E167,'⭐ Current Elo 2025-26'!$A:$B,2,FALSE()),1500)</f>
        <v>1580.6</v>
      </c>
      <c r="H167" s="33" t="n">
        <f aca="false">1/(1+10^((G167-F167+'⚙️ Parameters'!$C$7)/400))</f>
        <v>0.529180849647517</v>
      </c>
      <c r="I167" s="33" t="n">
        <f aca="false">0.27*(1+((200-MIN(ABS(F167-G167),200))/500)+(IF(AND(F167&gt;1650,G167&gt;1650),0.15,0)))</f>
        <v>0.340038</v>
      </c>
      <c r="J167" s="33" t="n">
        <f aca="false">MAX(0,1-H167-I167)</f>
        <v>0.130781150352483</v>
      </c>
      <c r="K167" s="33" t="n">
        <f aca="false">H167+I167</f>
        <v>0.869218849647517</v>
      </c>
      <c r="L167" s="33" t="n">
        <f aca="false">I167+J167</f>
        <v>0.470819150352483</v>
      </c>
      <c r="M167" s="0" t="str">
        <f aca="false">IF('✍️ Score Entry 2025-26'!F168=""," TBD",TEXT('✍️ Score Entry 2025-26'!F168,"0")&amp;"-"&amp;TEXT('✍️ Score Entry 2025-26'!G168,"0"))</f>
        <v>2-0</v>
      </c>
      <c r="N167" s="0" t="str">
        <f aca="false">IF('✍️ Score Entry 2025-26'!F168="","TBD",IF('✍️ Score Entry 2025-26'!F168&gt;'✍️ Score Entry 2025-26'!G168,"Home",IF('✍️ Score Entry 2025-26'!F168&lt;'✍️ Score Entry 2025-26'!G168,"Away","Draw")))</f>
        <v>Home</v>
      </c>
      <c r="O167" s="0" t="str">
        <f aca="false">IF(N167="TBD","TBD",IF(AND(H167&gt;I167,H167&gt;J167,N167="Home"),"✓",IF(AND(J167&gt;H167,J167&gt;I167,N167="Away"),"✓",IF(AND(I167&gt;H167,I167&gt;J167,N167="Draw"),"✓","✗"))))</f>
        <v>✓</v>
      </c>
    </row>
    <row r="168" customFormat="false" ht="15" hidden="false" customHeight="false" outlineLevel="0" collapsed="false">
      <c r="A168" s="0" t="n">
        <f aca="false">'✍️ Score Entry 2025-26'!A169</f>
        <v>164</v>
      </c>
      <c r="B168" s="41" t="n">
        <f aca="false">'✍️ Score Entry 2025-26'!B169</f>
        <v>45914.6354166667</v>
      </c>
      <c r="C168" s="0" t="str">
        <f aca="false">'✍️ Score Entry 2025-26'!C169</f>
        <v>French Ligue 1</v>
      </c>
      <c r="D168" s="0" t="str">
        <f aca="false">'✍️ Score Entry 2025-26'!D169</f>
        <v>Strasbourg</v>
      </c>
      <c r="E168" s="0" t="str">
        <f aca="false">'✍️ Score Entry 2025-26'!E169</f>
        <v>Le Havre AC</v>
      </c>
      <c r="F168" s="0" t="n">
        <f aca="false">IFERROR(VLOOKUP(D168,'⭐ Current Elo 2025-26'!$A:$B,2,FALSE()),1500)</f>
        <v>1815.9</v>
      </c>
      <c r="G168" s="0" t="n">
        <f aca="false">IFERROR(VLOOKUP(E168,'⭐ Current Elo 2025-26'!$A:$B,2,FALSE()),1500)</f>
        <v>1496.2</v>
      </c>
      <c r="H168" s="33" t="n">
        <f aca="false">1/(1+10^((G168-F168+'⚙️ Parameters'!$C$7)/400))</f>
        <v>0.825277111626062</v>
      </c>
      <c r="I168" s="33" t="n">
        <f aca="false">0.27*(1+((200-MIN(ABS(F168-G168),200))/500)+(IF(AND(F168&gt;1650,G168&gt;1650),0.15,0)))</f>
        <v>0.27</v>
      </c>
      <c r="J168" s="33" t="n">
        <f aca="false">MAX(0,1-H168-I168)</f>
        <v>0</v>
      </c>
      <c r="K168" s="33" t="n">
        <f aca="false">H168+I168</f>
        <v>1.09527711162606</v>
      </c>
      <c r="L168" s="33" t="n">
        <f aca="false">I168+J168</f>
        <v>0.27</v>
      </c>
      <c r="M168" s="0" t="str">
        <f aca="false">IF('✍️ Score Entry 2025-26'!F169=""," TBD",TEXT('✍️ Score Entry 2025-26'!F169,"0")&amp;"-"&amp;TEXT('✍️ Score Entry 2025-26'!G169,"0"))</f>
        <v>1-0</v>
      </c>
      <c r="N168" s="0" t="str">
        <f aca="false">IF('✍️ Score Entry 2025-26'!F169="","TBD",IF('✍️ Score Entry 2025-26'!F169&gt;'✍️ Score Entry 2025-26'!G169,"Home",IF('✍️ Score Entry 2025-26'!F169&lt;'✍️ Score Entry 2025-26'!G169,"Away","Draw")))</f>
        <v>Home</v>
      </c>
      <c r="O168" s="0" t="str">
        <f aca="false">IF(N168="TBD","TBD",IF(AND(H168&gt;I168,H168&gt;J168,N168="Home"),"✓",IF(AND(J168&gt;H168,J168&gt;I168,N168="Away"),"✓",IF(AND(I168&gt;H168,I168&gt;J168,N168="Draw"),"✓","✗"))))</f>
        <v>✓</v>
      </c>
    </row>
    <row r="169" customFormat="false" ht="15" hidden="false" customHeight="false" outlineLevel="0" collapsed="false">
      <c r="A169" s="0" t="n">
        <f aca="false">'✍️ Score Entry 2025-26'!A170</f>
        <v>165</v>
      </c>
      <c r="B169" s="41" t="n">
        <f aca="false">'✍️ Score Entry 2025-26'!B170</f>
        <v>45914.6458333333</v>
      </c>
      <c r="C169" s="0" t="str">
        <f aca="false">'✍️ Score Entry 2025-26'!C170</f>
        <v>English Premier League</v>
      </c>
      <c r="D169" s="0" t="str">
        <f aca="false">'✍️ Score Entry 2025-26'!D170</f>
        <v>Manchester City</v>
      </c>
      <c r="E169" s="0" t="str">
        <f aca="false">'✍️ Score Entry 2025-26'!E170</f>
        <v>Manchester United</v>
      </c>
      <c r="F169" s="0" t="n">
        <f aca="false">IFERROR(VLOOKUP(D169,'⭐ Current Elo 2025-26'!$A:$B,2,FALSE()),1500)</f>
        <v>1581.2</v>
      </c>
      <c r="G169" s="0" t="n">
        <f aca="false">IFERROR(VLOOKUP(E169,'⭐ Current Elo 2025-26'!$A:$B,2,FALSE()),1500)</f>
        <v>1451.7</v>
      </c>
      <c r="H169" s="33" t="n">
        <f aca="false">1/(1+10^((G169-F169+'⚙️ Parameters'!$C$7)/400))</f>
        <v>0.612453881584078</v>
      </c>
      <c r="I169" s="33" t="n">
        <f aca="false">0.27*(1+((200-MIN(ABS(F169-G169),200))/500)+(IF(AND(F169&gt;1650,G169&gt;1650),0.15,0)))</f>
        <v>0.30807</v>
      </c>
      <c r="J169" s="33" t="n">
        <f aca="false">MAX(0,1-H169-I169)</f>
        <v>0.0794761184159221</v>
      </c>
      <c r="K169" s="33" t="n">
        <f aca="false">H169+I169</f>
        <v>0.920523881584078</v>
      </c>
      <c r="L169" s="33" t="n">
        <f aca="false">I169+J169</f>
        <v>0.387546118415922</v>
      </c>
      <c r="M169" s="0" t="str">
        <f aca="false">IF('✍️ Score Entry 2025-26'!F170=""," TBD",TEXT('✍️ Score Entry 2025-26'!F170,"0")&amp;"-"&amp;TEXT('✍️ Score Entry 2025-26'!G170,"0"))</f>
        <v>3-0</v>
      </c>
      <c r="N169" s="0" t="str">
        <f aca="false">IF('✍️ Score Entry 2025-26'!F170="","TBD",IF('✍️ Score Entry 2025-26'!F170&gt;'✍️ Score Entry 2025-26'!G170,"Home",IF('✍️ Score Entry 2025-26'!F170&lt;'✍️ Score Entry 2025-26'!G170,"Away","Draw")))</f>
        <v>Home</v>
      </c>
      <c r="O169" s="0" t="str">
        <f aca="false">IF(N169="TBD","TBD",IF(AND(H169&gt;I169,H169&gt;J169,N169="Home"),"✓",IF(AND(J169&gt;H169,J169&gt;I169,N169="Away"),"✓",IF(AND(I169&gt;H169,I169&gt;J169,N169="Draw"),"✓","✗"))))</f>
        <v>✓</v>
      </c>
    </row>
    <row r="170" customFormat="false" ht="15" hidden="false" customHeight="false" outlineLevel="0" collapsed="false">
      <c r="A170" s="0" t="n">
        <f aca="false">'✍️ Score Entry 2025-26'!A171</f>
        <v>166</v>
      </c>
      <c r="B170" s="41" t="n">
        <f aca="false">'✍️ Score Entry 2025-26'!B171</f>
        <v>45914.6458333333</v>
      </c>
      <c r="C170" s="0" t="str">
        <f aca="false">'✍️ Score Entry 2025-26'!C171</f>
        <v>German Bundesliga</v>
      </c>
      <c r="D170" s="0" t="str">
        <f aca="false">'✍️ Score Entry 2025-26'!D171</f>
        <v>Borussia MÃ¶nchengladbach</v>
      </c>
      <c r="E170" s="0" t="str">
        <f aca="false">'✍️ Score Entry 2025-26'!E171</f>
        <v>Werder Bremen</v>
      </c>
      <c r="F170" s="0" t="n">
        <f aca="false">IFERROR(VLOOKUP(D170,'⭐ Current Elo 2025-26'!$A:$B,2,FALSE()),1500)</f>
        <v>1433.1</v>
      </c>
      <c r="G170" s="0" t="n">
        <f aca="false">IFERROR(VLOOKUP(E170,'⭐ Current Elo 2025-26'!$A:$B,2,FALSE()),1500)</f>
        <v>1618.2</v>
      </c>
      <c r="H170" s="33" t="n">
        <f aca="false">1/(1+10^((G170-F170+'⚙️ Parameters'!$C$7)/400))</f>
        <v>0.20532414305106</v>
      </c>
      <c r="I170" s="33" t="n">
        <f aca="false">0.27*(1+((200-MIN(ABS(F170-G170),200))/500)+(IF(AND(F170&gt;1650,G170&gt;1650),0.15,0)))</f>
        <v>0.278046</v>
      </c>
      <c r="J170" s="33" t="n">
        <f aca="false">MAX(0,1-H170-I170)</f>
        <v>0.51662985694894</v>
      </c>
      <c r="K170" s="33" t="n">
        <f aca="false">H170+I170</f>
        <v>0.48337014305106</v>
      </c>
      <c r="L170" s="33" t="n">
        <f aca="false">I170+J170</f>
        <v>0.79467585694894</v>
      </c>
      <c r="M170" s="0" t="str">
        <f aca="false">IF('✍️ Score Entry 2025-26'!F171=""," TBD",TEXT('✍️ Score Entry 2025-26'!F171,"0")&amp;"-"&amp;TEXT('✍️ Score Entry 2025-26'!G171,"0"))</f>
        <v>0-4</v>
      </c>
      <c r="N170" s="0" t="str">
        <f aca="false">IF('✍️ Score Entry 2025-26'!F171="","TBD",IF('✍️ Score Entry 2025-26'!F171&gt;'✍️ Score Entry 2025-26'!G171,"Home",IF('✍️ Score Entry 2025-26'!F171&lt;'✍️ Score Entry 2025-26'!G171,"Away","Draw")))</f>
        <v>Away</v>
      </c>
      <c r="O170" s="0" t="str">
        <f aca="false">IF(N170="TBD","TBD",IF(AND(H170&gt;I170,H170&gt;J170,N170="Home"),"✓",IF(AND(J170&gt;H170,J170&gt;I170,N170="Away"),"✓",IF(AND(I170&gt;H170,I170&gt;J170,N170="Draw"),"✓","✗"))))</f>
        <v>✓</v>
      </c>
    </row>
    <row r="171" customFormat="false" ht="15" hidden="false" customHeight="false" outlineLevel="0" collapsed="false">
      <c r="A171" s="0" t="n">
        <f aca="false">'✍️ Score Entry 2025-26'!A172</f>
        <v>167</v>
      </c>
      <c r="B171" s="41" t="n">
        <f aca="false">'✍️ Score Entry 2025-26'!B172</f>
        <v>45914.6666666667</v>
      </c>
      <c r="C171" s="0" t="str">
        <f aca="false">'✍️ Score Entry 2025-26'!C172</f>
        <v>Italian Serie A</v>
      </c>
      <c r="D171" s="0" t="str">
        <f aca="false">'✍️ Score Entry 2025-26'!D172</f>
        <v>Sassuolo</v>
      </c>
      <c r="E171" s="0" t="str">
        <f aca="false">'✍️ Score Entry 2025-26'!E172</f>
        <v>Lazio</v>
      </c>
      <c r="F171" s="0" t="n">
        <f aca="false">IFERROR(VLOOKUP(D171,'⭐ Current Elo 2025-26'!$A:$B,2,FALSE()),1500)</f>
        <v>1446.1</v>
      </c>
      <c r="G171" s="0" t="n">
        <f aca="false">IFERROR(VLOOKUP(E171,'⭐ Current Elo 2025-26'!$A:$B,2,FALSE()),1500)</f>
        <v>1499.9</v>
      </c>
      <c r="H171" s="33" t="n">
        <f aca="false">1/(1+10^((G171-F171+'⚙️ Parameters'!$C$7)/400))</f>
        <v>0.354911093027198</v>
      </c>
      <c r="I171" s="33" t="n">
        <f aca="false">0.27*(1+((200-MIN(ABS(F171-G171),200))/500)+(IF(AND(F171&gt;1650,G171&gt;1650),0.15,0)))</f>
        <v>0.348948</v>
      </c>
      <c r="J171" s="33" t="n">
        <f aca="false">MAX(0,1-H171-I171)</f>
        <v>0.296140906972802</v>
      </c>
      <c r="K171" s="33" t="n">
        <f aca="false">H171+I171</f>
        <v>0.703859093027198</v>
      </c>
      <c r="L171" s="33" t="n">
        <f aca="false">I171+J171</f>
        <v>0.645088906972802</v>
      </c>
      <c r="M171" s="0" t="str">
        <f aca="false">IF('✍️ Score Entry 2025-26'!F172=""," TBD",TEXT('✍️ Score Entry 2025-26'!F172,"0")&amp;"-"&amp;TEXT('✍️ Score Entry 2025-26'!G172,"0"))</f>
        <v>1-0</v>
      </c>
      <c r="N171" s="0" t="str">
        <f aca="false">IF('✍️ Score Entry 2025-26'!F172="","TBD",IF('✍️ Score Entry 2025-26'!F172&gt;'✍️ Score Entry 2025-26'!G172,"Home",IF('✍️ Score Entry 2025-26'!F172&lt;'✍️ Score Entry 2025-26'!G172,"Away","Draw")))</f>
        <v>Home</v>
      </c>
      <c r="O171" s="0" t="str">
        <f aca="false">IF(N171="TBD","TBD",IF(AND(H171&gt;I171,H171&gt;J171,N171="Home"),"✓",IF(AND(J171&gt;H171,J171&gt;I171,N171="Away"),"✓",IF(AND(I171&gt;H171,I171&gt;J171,N171="Draw"),"✓","✗"))))</f>
        <v>✓</v>
      </c>
    </row>
    <row r="172" customFormat="false" ht="15" hidden="false" customHeight="false" outlineLevel="0" collapsed="false">
      <c r="A172" s="0" t="n">
        <f aca="false">'✍️ Score Entry 2025-26'!A173</f>
        <v>168</v>
      </c>
      <c r="B172" s="41" t="n">
        <f aca="false">'✍️ Score Entry 2025-26'!B173</f>
        <v>45914.6875</v>
      </c>
      <c r="C172" s="0" t="str">
        <f aca="false">'✍️ Score Entry 2025-26'!C173</f>
        <v>Spanish LALIGA</v>
      </c>
      <c r="D172" s="0" t="str">
        <f aca="false">'✍️ Score Entry 2025-26'!D173</f>
        <v>Osasuna</v>
      </c>
      <c r="E172" s="0" t="str">
        <f aca="false">'✍️ Score Entry 2025-26'!E173</f>
        <v>Rayo Vallecano</v>
      </c>
      <c r="F172" s="0" t="n">
        <f aca="false">IFERROR(VLOOKUP(D172,'⭐ Current Elo 2025-26'!$A:$B,2,FALSE()),1500)</f>
        <v>1713.5</v>
      </c>
      <c r="G172" s="0" t="n">
        <f aca="false">IFERROR(VLOOKUP(E172,'⭐ Current Elo 2025-26'!$A:$B,2,FALSE()),1500)</f>
        <v>1510</v>
      </c>
      <c r="H172" s="33" t="n">
        <f aca="false">1/(1+10^((G172-F172+'⚙️ Parameters'!$C$7)/400))</f>
        <v>0.707571197346835</v>
      </c>
      <c r="I172" s="33" t="n">
        <f aca="false">0.27*(1+((200-MIN(ABS(F172-G172),200))/500)+(IF(AND(F172&gt;1650,G172&gt;1650),0.15,0)))</f>
        <v>0.27</v>
      </c>
      <c r="J172" s="33" t="n">
        <f aca="false">MAX(0,1-H172-I172)</f>
        <v>0.0224288026531649</v>
      </c>
      <c r="K172" s="33" t="n">
        <f aca="false">H172+I172</f>
        <v>0.977571197346835</v>
      </c>
      <c r="L172" s="33" t="n">
        <f aca="false">I172+J172</f>
        <v>0.292428802653165</v>
      </c>
      <c r="M172" s="0" t="str">
        <f aca="false">IF('✍️ Score Entry 2025-26'!F173=""," TBD",TEXT('✍️ Score Entry 2025-26'!F173,"0")&amp;"-"&amp;TEXT('✍️ Score Entry 2025-26'!G173,"0"))</f>
        <v>2-0</v>
      </c>
      <c r="N172" s="0" t="str">
        <f aca="false">IF('✍️ Score Entry 2025-26'!F173="","TBD",IF('✍️ Score Entry 2025-26'!F173&gt;'✍️ Score Entry 2025-26'!G173,"Home",IF('✍️ Score Entry 2025-26'!F173&lt;'✍️ Score Entry 2025-26'!G173,"Away","Draw")))</f>
        <v>Home</v>
      </c>
      <c r="O172" s="0" t="str">
        <f aca="false">IF(N172="TBD","TBD",IF(AND(H172&gt;I172,H172&gt;J172,N172="Home"),"✓",IF(AND(J172&gt;H172,J172&gt;I172,N172="Away"),"✓",IF(AND(I172&gt;H172,I172&gt;J172,N172="Draw"),"✓","✗"))))</f>
        <v>✓</v>
      </c>
    </row>
    <row r="173" customFormat="false" ht="15" hidden="false" customHeight="false" outlineLevel="0" collapsed="false">
      <c r="A173" s="0" t="n">
        <f aca="false">'✍️ Score Entry 2025-26'!A174</f>
        <v>169</v>
      </c>
      <c r="B173" s="41" t="n">
        <f aca="false">'✍️ Score Entry 2025-26'!B174</f>
        <v>45914.78125</v>
      </c>
      <c r="C173" s="0" t="str">
        <f aca="false">'✍️ Score Entry 2025-26'!C174</f>
        <v>Italian Serie A</v>
      </c>
      <c r="D173" s="0" t="str">
        <f aca="false">'✍️ Score Entry 2025-26'!D174</f>
        <v>AC Milan</v>
      </c>
      <c r="E173" s="0" t="str">
        <f aca="false">'✍️ Score Entry 2025-26'!E174</f>
        <v>Bologna</v>
      </c>
      <c r="F173" s="0" t="n">
        <f aca="false">IFERROR(VLOOKUP(D173,'⭐ Current Elo 2025-26'!$A:$B,2,FALSE()),1500)</f>
        <v>1588.1</v>
      </c>
      <c r="G173" s="0" t="n">
        <f aca="false">IFERROR(VLOOKUP(E173,'⭐ Current Elo 2025-26'!$A:$B,2,FALSE()),1500)</f>
        <v>1415.9</v>
      </c>
      <c r="H173" s="33" t="n">
        <f aca="false">1/(1+10^((G173-F173+'⚙️ Parameters'!$C$7)/400))</f>
        <v>0.668949966418628</v>
      </c>
      <c r="I173" s="33" t="n">
        <f aca="false">0.27*(1+((200-MIN(ABS(F173-G173),200))/500)+(IF(AND(F173&gt;1650,G173&gt;1650),0.15,0)))</f>
        <v>0.285012</v>
      </c>
      <c r="J173" s="33" t="n">
        <f aca="false">MAX(0,1-H173-I173)</f>
        <v>0.0460380335813723</v>
      </c>
      <c r="K173" s="33" t="n">
        <f aca="false">H173+I173</f>
        <v>0.953961966418628</v>
      </c>
      <c r="L173" s="33" t="n">
        <f aca="false">I173+J173</f>
        <v>0.331050033581372</v>
      </c>
      <c r="M173" s="0" t="str">
        <f aca="false">IF('✍️ Score Entry 2025-26'!F174=""," TBD",TEXT('✍️ Score Entry 2025-26'!F174,"0")&amp;"-"&amp;TEXT('✍️ Score Entry 2025-26'!G174,"0"))</f>
        <v>1-0</v>
      </c>
      <c r="N173" s="0" t="str">
        <f aca="false">IF('✍️ Score Entry 2025-26'!F174="","TBD",IF('✍️ Score Entry 2025-26'!F174&gt;'✍️ Score Entry 2025-26'!G174,"Home",IF('✍️ Score Entry 2025-26'!F174&lt;'✍️ Score Entry 2025-26'!G174,"Away","Draw")))</f>
        <v>Home</v>
      </c>
      <c r="O173" s="0" t="str">
        <f aca="false">IF(N173="TBD","TBD",IF(AND(H173&gt;I173,H173&gt;J173,N173="Home"),"✓",IF(AND(J173&gt;H173,J173&gt;I173,N173="Away"),"✓",IF(AND(I173&gt;H173,I173&gt;J173,N173="Draw"),"✓","✗"))))</f>
        <v>✓</v>
      </c>
    </row>
    <row r="174" customFormat="false" ht="15" hidden="false" customHeight="false" outlineLevel="0" collapsed="false">
      <c r="A174" s="0" t="n">
        <f aca="false">'✍️ Score Entry 2025-26'!A175</f>
        <v>170</v>
      </c>
      <c r="B174" s="41" t="n">
        <f aca="false">'✍️ Score Entry 2025-26'!B175</f>
        <v>45914.78125</v>
      </c>
      <c r="C174" s="0" t="str">
        <f aca="false">'✍️ Score Entry 2025-26'!C175</f>
        <v>French Ligue 1</v>
      </c>
      <c r="D174" s="0" t="str">
        <f aca="false">'✍️ Score Entry 2025-26'!D175</f>
        <v>Stade Rennais</v>
      </c>
      <c r="E174" s="0" t="str">
        <f aca="false">'✍️ Score Entry 2025-26'!E175</f>
        <v>Lyon</v>
      </c>
      <c r="F174" s="0" t="n">
        <f aca="false">IFERROR(VLOOKUP(D174,'⭐ Current Elo 2025-26'!$A:$B,2,FALSE()),1500)</f>
        <v>1621.1</v>
      </c>
      <c r="G174" s="0" t="n">
        <f aca="false">IFERROR(VLOOKUP(E174,'⭐ Current Elo 2025-26'!$A:$B,2,FALSE()),1500)</f>
        <v>1529.2</v>
      </c>
      <c r="H174" s="33" t="n">
        <f aca="false">1/(1+10^((G174-F174+'⚙️ Parameters'!$C$7)/400))</f>
        <v>0.56000831146771</v>
      </c>
      <c r="I174" s="33" t="n">
        <f aca="false">0.27*(1+((200-MIN(ABS(F174-G174),200))/500)+(IF(AND(F174&gt;1650,G174&gt;1650),0.15,0)))</f>
        <v>0.328374</v>
      </c>
      <c r="J174" s="33" t="n">
        <f aca="false">MAX(0,1-H174-I174)</f>
        <v>0.11161768853229</v>
      </c>
      <c r="K174" s="33" t="n">
        <f aca="false">H174+I174</f>
        <v>0.88838231146771</v>
      </c>
      <c r="L174" s="33" t="n">
        <f aca="false">I174+J174</f>
        <v>0.43999168853229</v>
      </c>
      <c r="M174" s="0" t="str">
        <f aca="false">IF('✍️ Score Entry 2025-26'!F175=""," TBD",TEXT('✍️ Score Entry 2025-26'!F175,"0")&amp;"-"&amp;TEXT('✍️ Score Entry 2025-26'!G175,"0"))</f>
        <v>3-1</v>
      </c>
      <c r="N174" s="0" t="str">
        <f aca="false">IF('✍️ Score Entry 2025-26'!F175="","TBD",IF('✍️ Score Entry 2025-26'!F175&gt;'✍️ Score Entry 2025-26'!G175,"Home",IF('✍️ Score Entry 2025-26'!F175&lt;'✍️ Score Entry 2025-26'!G175,"Away","Draw")))</f>
        <v>Home</v>
      </c>
      <c r="O174" s="0" t="str">
        <f aca="false">IF(N174="TBD","TBD",IF(AND(H174&gt;I174,H174&gt;J174,N174="Home"),"✓",IF(AND(J174&gt;H174,J174&gt;I174,N174="Away"),"✓",IF(AND(I174&gt;H174,I174&gt;J174,N174="Draw"),"✓","✗"))))</f>
        <v>✓</v>
      </c>
    </row>
    <row r="175" customFormat="false" ht="15" hidden="false" customHeight="false" outlineLevel="0" collapsed="false">
      <c r="A175" s="0" t="n">
        <f aca="false">'✍️ Score Entry 2025-26'!A176</f>
        <v>171</v>
      </c>
      <c r="B175" s="41" t="n">
        <f aca="false">'✍️ Score Entry 2025-26'!B176</f>
        <v>45914.7916666667</v>
      </c>
      <c r="C175" s="0" t="str">
        <f aca="false">'✍️ Score Entry 2025-26'!C176</f>
        <v>Spanish LALIGA</v>
      </c>
      <c r="D175" s="0" t="str">
        <f aca="false">'✍️ Score Entry 2025-26'!D176</f>
        <v>Barcelona</v>
      </c>
      <c r="E175" s="0" t="str">
        <f aca="false">'✍️ Score Entry 2025-26'!E176</f>
        <v>Valencia</v>
      </c>
      <c r="F175" s="0" t="n">
        <f aca="false">IFERROR(VLOOKUP(D175,'⭐ Current Elo 2025-26'!$A:$B,2,FALSE()),1500)</f>
        <v>1670.1</v>
      </c>
      <c r="G175" s="0" t="n">
        <f aca="false">IFERROR(VLOOKUP(E175,'⭐ Current Elo 2025-26'!$A:$B,2,FALSE()),1500)</f>
        <v>1618.4</v>
      </c>
      <c r="H175" s="33" t="n">
        <f aca="false">1/(1+10^((G175-F175+'⚙️ Parameters'!$C$7)/400))</f>
        <v>0.502446477137321</v>
      </c>
      <c r="I175" s="33" t="n">
        <f aca="false">0.27*(1+((200-MIN(ABS(F175-G175),200))/500)+(IF(AND(F175&gt;1650,G175&gt;1650),0.15,0)))</f>
        <v>0.350082</v>
      </c>
      <c r="J175" s="33" t="n">
        <f aca="false">MAX(0,1-H175-I175)</f>
        <v>0.147471522862679</v>
      </c>
      <c r="K175" s="33" t="n">
        <f aca="false">H175+I175</f>
        <v>0.852528477137321</v>
      </c>
      <c r="L175" s="33" t="n">
        <f aca="false">I175+J175</f>
        <v>0.497553522862679</v>
      </c>
      <c r="M175" s="0" t="str">
        <f aca="false">IF('✍️ Score Entry 2025-26'!F176=""," TBD",TEXT('✍️ Score Entry 2025-26'!F176,"0")&amp;"-"&amp;TEXT('✍️ Score Entry 2025-26'!G176,"0"))</f>
        <v>6-0</v>
      </c>
      <c r="N175" s="0" t="str">
        <f aca="false">IF('✍️ Score Entry 2025-26'!F176="","TBD",IF('✍️ Score Entry 2025-26'!F176&gt;'✍️ Score Entry 2025-26'!G176,"Home",IF('✍️ Score Entry 2025-26'!F176&lt;'✍️ Score Entry 2025-26'!G176,"Away","Draw")))</f>
        <v>Home</v>
      </c>
      <c r="O175" s="0" t="str">
        <f aca="false">IF(N175="TBD","TBD",IF(AND(H175&gt;I175,H175&gt;J175,N175="Home"),"✓",IF(AND(J175&gt;H175,J175&gt;I175,N175="Away"),"✓",IF(AND(I175&gt;H175,I175&gt;J175,N175="Draw"),"✓","✗"))))</f>
        <v>✓</v>
      </c>
    </row>
    <row r="176" customFormat="false" ht="15" hidden="false" customHeight="false" outlineLevel="0" collapsed="false">
      <c r="A176" s="0" t="n">
        <f aca="false">'✍️ Score Entry 2025-26'!A177</f>
        <v>172</v>
      </c>
      <c r="B176" s="41" t="n">
        <f aca="false">'✍️ Score Entry 2025-26'!B177</f>
        <v>45915.6875</v>
      </c>
      <c r="C176" s="0" t="str">
        <f aca="false">'✍️ Score Entry 2025-26'!C177</f>
        <v>Italian Serie A</v>
      </c>
      <c r="D176" s="0" t="str">
        <f aca="false">'✍️ Score Entry 2025-26'!D177</f>
        <v>Hellas Verona</v>
      </c>
      <c r="E176" s="0" t="str">
        <f aca="false">'✍️ Score Entry 2025-26'!E177</f>
        <v>Cremonese</v>
      </c>
      <c r="F176" s="0" t="n">
        <f aca="false">IFERROR(VLOOKUP(D176,'⭐ Current Elo 2025-26'!$A:$B,2,FALSE()),1500)</f>
        <v>1452.9</v>
      </c>
      <c r="G176" s="0" t="n">
        <f aca="false">IFERROR(VLOOKUP(E176,'⭐ Current Elo 2025-26'!$A:$B,2,FALSE()),1500)</f>
        <v>1421.1</v>
      </c>
      <c r="H176" s="33" t="n">
        <f aca="false">1/(1+10^((G176-F176+'⚙️ Parameters'!$C$7)/400))</f>
        <v>0.473832025718556</v>
      </c>
      <c r="I176" s="33" t="n">
        <f aca="false">0.27*(1+((200-MIN(ABS(F176-G176),200))/500)+(IF(AND(F176&gt;1650,G176&gt;1650),0.15,0)))</f>
        <v>0.360828</v>
      </c>
      <c r="J176" s="33" t="n">
        <f aca="false">MAX(0,1-H176-I176)</f>
        <v>0.165339974281444</v>
      </c>
      <c r="K176" s="33" t="n">
        <f aca="false">H176+I176</f>
        <v>0.834660025718556</v>
      </c>
      <c r="L176" s="33" t="n">
        <f aca="false">I176+J176</f>
        <v>0.526167974281444</v>
      </c>
      <c r="M176" s="0" t="str">
        <f aca="false">IF('✍️ Score Entry 2025-26'!F177=""," TBD",TEXT('✍️ Score Entry 2025-26'!F177,"0")&amp;"-"&amp;TEXT('✍️ Score Entry 2025-26'!G177,"0"))</f>
        <v>0-0</v>
      </c>
      <c r="N176" s="0" t="str">
        <f aca="false">IF('✍️ Score Entry 2025-26'!F177="","TBD",IF('✍️ Score Entry 2025-26'!F177&gt;'✍️ Score Entry 2025-26'!G177,"Home",IF('✍️ Score Entry 2025-26'!F177&lt;'✍️ Score Entry 2025-26'!G177,"Away","Draw")))</f>
        <v>Draw</v>
      </c>
      <c r="O176" s="0" t="str">
        <f aca="false">IF(N176="TBD","TBD",IF(AND(H176&gt;I176,H176&gt;J176,N176="Home"),"✓",IF(AND(J176&gt;H176,J176&gt;I176,N176="Away"),"✓",IF(AND(I176&gt;H176,I176&gt;J176,N176="Draw"),"✓","✗"))))</f>
        <v>✗</v>
      </c>
    </row>
    <row r="177" customFormat="false" ht="15" hidden="false" customHeight="false" outlineLevel="0" collapsed="false">
      <c r="A177" s="0" t="n">
        <f aca="false">'✍️ Score Entry 2025-26'!A178</f>
        <v>173</v>
      </c>
      <c r="B177" s="41" t="n">
        <f aca="false">'✍️ Score Entry 2025-26'!B178</f>
        <v>45915.78125</v>
      </c>
      <c r="C177" s="0" t="str">
        <f aca="false">'✍️ Score Entry 2025-26'!C178</f>
        <v>Italian Serie A</v>
      </c>
      <c r="D177" s="0" t="str">
        <f aca="false">'✍️ Score Entry 2025-26'!D178</f>
        <v>Como</v>
      </c>
      <c r="E177" s="0" t="str">
        <f aca="false">'✍️ Score Entry 2025-26'!E178</f>
        <v>Genoa</v>
      </c>
      <c r="F177" s="0" t="n">
        <f aca="false">IFERROR(VLOOKUP(D177,'⭐ Current Elo 2025-26'!$A:$B,2,FALSE()),1500)</f>
        <v>1661.3</v>
      </c>
      <c r="G177" s="0" t="n">
        <f aca="false">IFERROR(VLOOKUP(E177,'⭐ Current Elo 2025-26'!$A:$B,2,FALSE()),1500)</f>
        <v>1695.8</v>
      </c>
      <c r="H177" s="33" t="n">
        <f aca="false">1/(1+10^((G177-F177+'⚙️ Parameters'!$C$7)/400))</f>
        <v>0.380737026486441</v>
      </c>
      <c r="I177" s="33" t="n">
        <f aca="false">0.27*(1+((200-MIN(ABS(F177-G177),200))/500)+(IF(AND(F177&gt;1650,G177&gt;1650),0.15,0)))</f>
        <v>0.39987</v>
      </c>
      <c r="J177" s="33" t="n">
        <f aca="false">MAX(0,1-H177-I177)</f>
        <v>0.219392973513559</v>
      </c>
      <c r="K177" s="33" t="n">
        <f aca="false">H177+I177</f>
        <v>0.780607026486441</v>
      </c>
      <c r="L177" s="33" t="n">
        <f aca="false">I177+J177</f>
        <v>0.619262973513559</v>
      </c>
      <c r="M177" s="0" t="str">
        <f aca="false">IF('✍️ Score Entry 2025-26'!F178=""," TBD",TEXT('✍️ Score Entry 2025-26'!F178,"0")&amp;"-"&amp;TEXT('✍️ Score Entry 2025-26'!G178,"0"))</f>
        <v>1-1</v>
      </c>
      <c r="N177" s="0" t="str">
        <f aca="false">IF('✍️ Score Entry 2025-26'!F178="","TBD",IF('✍️ Score Entry 2025-26'!F178&gt;'✍️ Score Entry 2025-26'!G178,"Home",IF('✍️ Score Entry 2025-26'!F178&lt;'✍️ Score Entry 2025-26'!G178,"Away","Draw")))</f>
        <v>Draw</v>
      </c>
      <c r="O177" s="0" t="str">
        <f aca="false">IF(N177="TBD","TBD",IF(AND(H177&gt;I177,H177&gt;J177,N177="Home"),"✓",IF(AND(J177&gt;H177,J177&gt;I177,N177="Away"),"✓",IF(AND(I177&gt;H177,I177&gt;J177,N177="Draw"),"✓","✗"))))</f>
        <v>✓</v>
      </c>
    </row>
    <row r="178" customFormat="false" ht="15" hidden="false" customHeight="false" outlineLevel="0" collapsed="false">
      <c r="A178" s="0" t="n">
        <f aca="false">'✍️ Score Entry 2025-26'!A179</f>
        <v>174</v>
      </c>
      <c r="B178" s="41" t="n">
        <f aca="false">'✍️ Score Entry 2025-26'!B179</f>
        <v>45915.7916666667</v>
      </c>
      <c r="C178" s="0" t="str">
        <f aca="false">'✍️ Score Entry 2025-26'!C179</f>
        <v>Spanish LALIGA</v>
      </c>
      <c r="D178" s="0" t="str">
        <f aca="false">'✍️ Score Entry 2025-26'!D179</f>
        <v>Espanyol</v>
      </c>
      <c r="E178" s="0" t="str">
        <f aca="false">'✍️ Score Entry 2025-26'!E179</f>
        <v>Mallorca</v>
      </c>
      <c r="F178" s="0" t="n">
        <f aca="false">IFERROR(VLOOKUP(D178,'⭐ Current Elo 2025-26'!$A:$B,2,FALSE()),1500)</f>
        <v>1662.7</v>
      </c>
      <c r="G178" s="0" t="n">
        <f aca="false">IFERROR(VLOOKUP(E178,'⭐ Current Elo 2025-26'!$A:$B,2,FALSE()),1500)</f>
        <v>1654.7</v>
      </c>
      <c r="H178" s="33" t="n">
        <f aca="false">1/(1+10^((G178-F178+'⚙️ Parameters'!$C$7)/400))</f>
        <v>0.439849854768097</v>
      </c>
      <c r="I178" s="33" t="n">
        <f aca="false">0.27*(1+((200-MIN(ABS(F178-G178),200))/500)+(IF(AND(F178&gt;1650,G178&gt;1650),0.15,0)))</f>
        <v>0.41418</v>
      </c>
      <c r="J178" s="33" t="n">
        <f aca="false">MAX(0,1-H178-I178)</f>
        <v>0.145970145231903</v>
      </c>
      <c r="K178" s="33" t="n">
        <f aca="false">H178+I178</f>
        <v>0.854029854768097</v>
      </c>
      <c r="L178" s="33" t="n">
        <f aca="false">I178+J178</f>
        <v>0.560150145231903</v>
      </c>
      <c r="M178" s="0" t="str">
        <f aca="false">IF('✍️ Score Entry 2025-26'!F179=""," TBD",TEXT('✍️ Score Entry 2025-26'!F179,"0")&amp;"-"&amp;TEXT('✍️ Score Entry 2025-26'!G179,"0"))</f>
        <v>3-2</v>
      </c>
      <c r="N178" s="0" t="str">
        <f aca="false">IF('✍️ Score Entry 2025-26'!F179="","TBD",IF('✍️ Score Entry 2025-26'!F179&gt;'✍️ Score Entry 2025-26'!G179,"Home",IF('✍️ Score Entry 2025-26'!F179&lt;'✍️ Score Entry 2025-26'!G179,"Away","Draw")))</f>
        <v>Home</v>
      </c>
      <c r="O178" s="0" t="str">
        <f aca="false">IF(N178="TBD","TBD",IF(AND(H178&gt;I178,H178&gt;J178,N178="Home"),"✓",IF(AND(J178&gt;H178,J178&gt;I178,N178="Away"),"✓",IF(AND(I178&gt;H178,I178&gt;J178,N178="Draw"),"✓","✗"))))</f>
        <v>✓</v>
      </c>
    </row>
    <row r="179" customFormat="false" ht="15" hidden="false" customHeight="false" outlineLevel="0" collapsed="false">
      <c r="A179" s="0" t="n">
        <f aca="false">'✍️ Score Entry 2025-26'!A180</f>
        <v>175</v>
      </c>
      <c r="B179" s="41" t="n">
        <f aca="false">'✍️ Score Entry 2025-26'!B180</f>
        <v>45919.7708333333</v>
      </c>
      <c r="C179" s="0" t="str">
        <f aca="false">'✍️ Score Entry 2025-26'!C180</f>
        <v>German Bundesliga</v>
      </c>
      <c r="D179" s="0" t="str">
        <f aca="false">'✍️ Score Entry 2025-26'!D180</f>
        <v>VfB Stuttgart</v>
      </c>
      <c r="E179" s="0" t="str">
        <f aca="false">'✍️ Score Entry 2025-26'!E180</f>
        <v>St. Pauli</v>
      </c>
      <c r="F179" s="0" t="n">
        <f aca="false">IFERROR(VLOOKUP(D179,'⭐ Current Elo 2025-26'!$A:$B,2,FALSE()),1500)</f>
        <v>1520.3</v>
      </c>
      <c r="G179" s="0" t="n">
        <f aca="false">IFERROR(VLOOKUP(E179,'⭐ Current Elo 2025-26'!$A:$B,2,FALSE()),1500)</f>
        <v>1501.5</v>
      </c>
      <c r="H179" s="33" t="n">
        <f aca="false">1/(1+10^((G179-F179+'⚙️ Parameters'!$C$7)/400))</f>
        <v>0.455219897729531</v>
      </c>
      <c r="I179" s="33" t="n">
        <f aca="false">0.27*(1+((200-MIN(ABS(F179-G179),200))/500)+(IF(AND(F179&gt;1650,G179&gt;1650),0.15,0)))</f>
        <v>0.367848</v>
      </c>
      <c r="J179" s="33" t="n">
        <f aca="false">MAX(0,1-H179-I179)</f>
        <v>0.176932102270469</v>
      </c>
      <c r="K179" s="33" t="n">
        <f aca="false">H179+I179</f>
        <v>0.823067897729532</v>
      </c>
      <c r="L179" s="33" t="n">
        <f aca="false">I179+J179</f>
        <v>0.544780102270469</v>
      </c>
      <c r="M179" s="0" t="str">
        <f aca="false">IF('✍️ Score Entry 2025-26'!F180=""," TBD",TEXT('✍️ Score Entry 2025-26'!F180,"0")&amp;"-"&amp;TEXT('✍️ Score Entry 2025-26'!G180,"0"))</f>
        <v>2-0</v>
      </c>
      <c r="N179" s="0" t="str">
        <f aca="false">IF('✍️ Score Entry 2025-26'!F180="","TBD",IF('✍️ Score Entry 2025-26'!F180&gt;'✍️ Score Entry 2025-26'!G180,"Home",IF('✍️ Score Entry 2025-26'!F180&lt;'✍️ Score Entry 2025-26'!G180,"Away","Draw")))</f>
        <v>Home</v>
      </c>
      <c r="O179" s="0" t="str">
        <f aca="false">IF(N179="TBD","TBD",IF(AND(H179&gt;I179,H179&gt;J179,N179="Home"),"✓",IF(AND(J179&gt;H179,J179&gt;I179,N179="Away"),"✓",IF(AND(I179&gt;H179,I179&gt;J179,N179="Draw"),"✓","✗"))))</f>
        <v>✓</v>
      </c>
    </row>
    <row r="180" customFormat="false" ht="15" hidden="false" customHeight="false" outlineLevel="0" collapsed="false">
      <c r="A180" s="0" t="n">
        <f aca="false">'✍️ Score Entry 2025-26'!A181</f>
        <v>176</v>
      </c>
      <c r="B180" s="41" t="n">
        <f aca="false">'✍️ Score Entry 2025-26'!B181</f>
        <v>45919.78125</v>
      </c>
      <c r="C180" s="0" t="str">
        <f aca="false">'✍️ Score Entry 2025-26'!C181</f>
        <v>Italian Serie A</v>
      </c>
      <c r="D180" s="0" t="str">
        <f aca="false">'✍️ Score Entry 2025-26'!D181</f>
        <v>Lecce</v>
      </c>
      <c r="E180" s="0" t="str">
        <f aca="false">'✍️ Score Entry 2025-26'!E181</f>
        <v>Cagliari</v>
      </c>
      <c r="F180" s="0" t="n">
        <f aca="false">IFERROR(VLOOKUP(D180,'⭐ Current Elo 2025-26'!$A:$B,2,FALSE()),1500)</f>
        <v>1629.2</v>
      </c>
      <c r="G180" s="0" t="n">
        <f aca="false">IFERROR(VLOOKUP(E180,'⭐ Current Elo 2025-26'!$A:$B,2,FALSE()),1500)</f>
        <v>1647.4</v>
      </c>
      <c r="H180" s="33" t="n">
        <f aca="false">1/(1+10^((G180-F180+'⚙️ Parameters'!$C$7)/400))</f>
        <v>0.403093784254209</v>
      </c>
      <c r="I180" s="33" t="n">
        <f aca="false">0.27*(1+((200-MIN(ABS(F180-G180),200))/500)+(IF(AND(F180&gt;1650,G180&gt;1650),0.15,0)))</f>
        <v>0.368172</v>
      </c>
      <c r="J180" s="33" t="n">
        <f aca="false">MAX(0,1-H180-I180)</f>
        <v>0.228734215745791</v>
      </c>
      <c r="K180" s="33" t="n">
        <f aca="false">H180+I180</f>
        <v>0.771265784254209</v>
      </c>
      <c r="L180" s="33" t="n">
        <f aca="false">I180+J180</f>
        <v>0.596906215745791</v>
      </c>
      <c r="M180" s="0" t="str">
        <f aca="false">IF('✍️ Score Entry 2025-26'!F181=""," TBD",TEXT('✍️ Score Entry 2025-26'!F181,"0")&amp;"-"&amp;TEXT('✍️ Score Entry 2025-26'!G181,"0"))</f>
        <v>1-2</v>
      </c>
      <c r="N180" s="0" t="str">
        <f aca="false">IF('✍️ Score Entry 2025-26'!F181="","TBD",IF('✍️ Score Entry 2025-26'!F181&gt;'✍️ Score Entry 2025-26'!G181,"Home",IF('✍️ Score Entry 2025-26'!F181&lt;'✍️ Score Entry 2025-26'!G181,"Away","Draw")))</f>
        <v>Away</v>
      </c>
      <c r="O180" s="0" t="str">
        <f aca="false">IF(N180="TBD","TBD",IF(AND(H180&gt;I180,H180&gt;J180,N180="Home"),"✓",IF(AND(J180&gt;H180,J180&gt;I180,N180="Away"),"✓",IF(AND(I180&gt;H180,I180&gt;J180,N180="Draw"),"✓","✗"))))</f>
        <v>✗</v>
      </c>
    </row>
    <row r="181" customFormat="false" ht="15" hidden="false" customHeight="false" outlineLevel="0" collapsed="false">
      <c r="A181" s="0" t="n">
        <f aca="false">'✍️ Score Entry 2025-26'!A182</f>
        <v>177</v>
      </c>
      <c r="B181" s="41" t="n">
        <f aca="false">'✍️ Score Entry 2025-26'!B182</f>
        <v>45919.78125</v>
      </c>
      <c r="C181" s="0" t="str">
        <f aca="false">'✍️ Score Entry 2025-26'!C182</f>
        <v>French Ligue 1</v>
      </c>
      <c r="D181" s="0" t="str">
        <f aca="false">'✍️ Score Entry 2025-26'!D182</f>
        <v>Lyon</v>
      </c>
      <c r="E181" s="0" t="str">
        <f aca="false">'✍️ Score Entry 2025-26'!E182</f>
        <v>Angers</v>
      </c>
      <c r="F181" s="0" t="n">
        <f aca="false">IFERROR(VLOOKUP(D181,'⭐ Current Elo 2025-26'!$A:$B,2,FALSE()),1500)</f>
        <v>1529.2</v>
      </c>
      <c r="G181" s="0" t="n">
        <f aca="false">IFERROR(VLOOKUP(E181,'⭐ Current Elo 2025-26'!$A:$B,2,FALSE()),1500)</f>
        <v>1494.5</v>
      </c>
      <c r="H181" s="33" t="n">
        <f aca="false">1/(1+10^((G181-F181+'⚙️ Parameters'!$C$7)/400))</f>
        <v>0.477995752137449</v>
      </c>
      <c r="I181" s="33" t="n">
        <f aca="false">0.27*(1+((200-MIN(ABS(F181-G181),200))/500)+(IF(AND(F181&gt;1650,G181&gt;1650),0.15,0)))</f>
        <v>0.359262</v>
      </c>
      <c r="J181" s="33" t="n">
        <f aca="false">MAX(0,1-H181-I181)</f>
        <v>0.162742247862551</v>
      </c>
      <c r="K181" s="33" t="n">
        <f aca="false">H181+I181</f>
        <v>0.837257752137449</v>
      </c>
      <c r="L181" s="33" t="n">
        <f aca="false">I181+J181</f>
        <v>0.522004247862551</v>
      </c>
      <c r="M181" s="0" t="str">
        <f aca="false">IF('✍️ Score Entry 2025-26'!F182=""," TBD",TEXT('✍️ Score Entry 2025-26'!F182,"0")&amp;"-"&amp;TEXT('✍️ Score Entry 2025-26'!G182,"0"))</f>
        <v>1-0</v>
      </c>
      <c r="N181" s="0" t="str">
        <f aca="false">IF('✍️ Score Entry 2025-26'!F182="","TBD",IF('✍️ Score Entry 2025-26'!F182&gt;'✍️ Score Entry 2025-26'!G182,"Home",IF('✍️ Score Entry 2025-26'!F182&lt;'✍️ Score Entry 2025-26'!G182,"Away","Draw")))</f>
        <v>Home</v>
      </c>
      <c r="O181" s="0" t="str">
        <f aca="false">IF(N181="TBD","TBD",IF(AND(H181&gt;I181,H181&gt;J181,N181="Home"),"✓",IF(AND(J181&gt;H181,J181&gt;I181,N181="Away"),"✓",IF(AND(I181&gt;H181,I181&gt;J181,N181="Draw"),"✓","✗"))))</f>
        <v>✓</v>
      </c>
    </row>
    <row r="182" customFormat="false" ht="15" hidden="false" customHeight="false" outlineLevel="0" collapsed="false">
      <c r="A182" s="0" t="n">
        <f aca="false">'✍️ Score Entry 2025-26'!A183</f>
        <v>178</v>
      </c>
      <c r="B182" s="41" t="n">
        <f aca="false">'✍️ Score Entry 2025-26'!B183</f>
        <v>45919.7916666667</v>
      </c>
      <c r="C182" s="0" t="str">
        <f aca="false">'✍️ Score Entry 2025-26'!C183</f>
        <v>Spanish LALIGA</v>
      </c>
      <c r="D182" s="0" t="str">
        <f aca="false">'✍️ Score Entry 2025-26'!D183</f>
        <v>Real Betis</v>
      </c>
      <c r="E182" s="0" t="str">
        <f aca="false">'✍️ Score Entry 2025-26'!E183</f>
        <v>Real Sociedad</v>
      </c>
      <c r="F182" s="0" t="n">
        <f aca="false">IFERROR(VLOOKUP(D182,'⭐ Current Elo 2025-26'!$A:$B,2,FALSE()),1500)</f>
        <v>0</v>
      </c>
      <c r="G182" s="0" t="n">
        <f aca="false">IFERROR(VLOOKUP(E182,'⭐ Current Elo 2025-26'!$A:$B,2,FALSE()),1500)</f>
        <v>1395.4</v>
      </c>
      <c r="H182" s="33" t="n">
        <f aca="false">1/(1+10^((G182-F182+'⚙️ Parameters'!$C$7)/400))</f>
        <v>0.000243441301896996</v>
      </c>
      <c r="I182" s="33" t="n">
        <f aca="false">0.27*(1+((200-MIN(ABS(F182-G182),200))/500)+(IF(AND(F182&gt;1650,G182&gt;1650),0.15,0)))</f>
        <v>0.27</v>
      </c>
      <c r="J182" s="33" t="n">
        <f aca="false">MAX(0,1-H182-I182)</f>
        <v>0.729756558698103</v>
      </c>
      <c r="K182" s="33" t="n">
        <f aca="false">H182+I182</f>
        <v>0.270243441301897</v>
      </c>
      <c r="L182" s="33" t="n">
        <f aca="false">I182+J182</f>
        <v>0.999756558698103</v>
      </c>
      <c r="M182" s="0" t="str">
        <f aca="false">IF('✍️ Score Entry 2025-26'!F183=""," TBD",TEXT('✍️ Score Entry 2025-26'!F183,"0")&amp;"-"&amp;TEXT('✍️ Score Entry 2025-26'!G183,"0"))</f>
        <v>3-1</v>
      </c>
      <c r="N182" s="0" t="str">
        <f aca="false">IF('✍️ Score Entry 2025-26'!F183="","TBD",IF('✍️ Score Entry 2025-26'!F183&gt;'✍️ Score Entry 2025-26'!G183,"Home",IF('✍️ Score Entry 2025-26'!F183&lt;'✍️ Score Entry 2025-26'!G183,"Away","Draw")))</f>
        <v>Home</v>
      </c>
      <c r="O182" s="0" t="str">
        <f aca="false">IF(N182="TBD","TBD",IF(AND(H182&gt;I182,H182&gt;J182,N182="Home"),"✓",IF(AND(J182&gt;H182,J182&gt;I182,N182="Away"),"✓",IF(AND(I182&gt;H182,I182&gt;J182,N182="Draw"),"✓","✗"))))</f>
        <v>✗</v>
      </c>
    </row>
    <row r="183" customFormat="false" ht="15" hidden="false" customHeight="false" outlineLevel="0" collapsed="false">
      <c r="A183" s="0" t="n">
        <f aca="false">'✍️ Score Entry 2025-26'!A184</f>
        <v>179</v>
      </c>
      <c r="B183" s="41" t="n">
        <f aca="false">'✍️ Score Entry 2025-26'!B184</f>
        <v>45920.4791666667</v>
      </c>
      <c r="C183" s="0" t="str">
        <f aca="false">'✍️ Score Entry 2025-26'!C184</f>
        <v>English Premier League</v>
      </c>
      <c r="D183" s="0" t="str">
        <f aca="false">'✍️ Score Entry 2025-26'!D184</f>
        <v>Liverpool</v>
      </c>
      <c r="E183" s="0" t="str">
        <f aca="false">'✍️ Score Entry 2025-26'!E184</f>
        <v>Everton</v>
      </c>
      <c r="F183" s="0" t="n">
        <f aca="false">IFERROR(VLOOKUP(D183,'⭐ Current Elo 2025-26'!$A:$B,2,FALSE()),1500)</f>
        <v>1648.2</v>
      </c>
      <c r="G183" s="0" t="n">
        <f aca="false">IFERROR(VLOOKUP(E183,'⭐ Current Elo 2025-26'!$A:$B,2,FALSE()),1500)</f>
        <v>1613.1</v>
      </c>
      <c r="H183" s="33" t="n">
        <f aca="false">1/(1+10^((G183-F183+'⚙️ Parameters'!$C$7)/400))</f>
        <v>0.478570312386294</v>
      </c>
      <c r="I183" s="33" t="n">
        <f aca="false">0.27*(1+((200-MIN(ABS(F183-G183),200))/500)+(IF(AND(F183&gt;1650,G183&gt;1650),0.15,0)))</f>
        <v>0.359046</v>
      </c>
      <c r="J183" s="33" t="n">
        <f aca="false">MAX(0,1-H183-I183)</f>
        <v>0.162383687613706</v>
      </c>
      <c r="K183" s="33" t="n">
        <f aca="false">H183+I183</f>
        <v>0.837616312386294</v>
      </c>
      <c r="L183" s="33" t="n">
        <f aca="false">I183+J183</f>
        <v>0.521429687613706</v>
      </c>
      <c r="M183" s="0" t="str">
        <f aca="false">IF('✍️ Score Entry 2025-26'!F184=""," TBD",TEXT('✍️ Score Entry 2025-26'!F184,"0")&amp;"-"&amp;TEXT('✍️ Score Entry 2025-26'!G184,"0"))</f>
        <v>2-1</v>
      </c>
      <c r="N183" s="0" t="str">
        <f aca="false">IF('✍️ Score Entry 2025-26'!F184="","TBD",IF('✍️ Score Entry 2025-26'!F184&gt;'✍️ Score Entry 2025-26'!G184,"Home",IF('✍️ Score Entry 2025-26'!F184&lt;'✍️ Score Entry 2025-26'!G184,"Away","Draw")))</f>
        <v>Home</v>
      </c>
      <c r="O183" s="0" t="str">
        <f aca="false">IF(N183="TBD","TBD",IF(AND(H183&gt;I183,H183&gt;J183,N183="Home"),"✓",IF(AND(J183&gt;H183,J183&gt;I183,N183="Away"),"✓",IF(AND(I183&gt;H183,I183&gt;J183,N183="Draw"),"✓","✗"))))</f>
        <v>✓</v>
      </c>
    </row>
    <row r="184" customFormat="false" ht="15" hidden="false" customHeight="false" outlineLevel="0" collapsed="false">
      <c r="A184" s="0" t="n">
        <f aca="false">'✍️ Score Entry 2025-26'!A185</f>
        <v>180</v>
      </c>
      <c r="B184" s="41" t="n">
        <f aca="false">'✍️ Score Entry 2025-26'!B185</f>
        <v>45920.5</v>
      </c>
      <c r="C184" s="0" t="str">
        <f aca="false">'✍️ Score Entry 2025-26'!C185</f>
        <v>Spanish LALIGA</v>
      </c>
      <c r="D184" s="0" t="str">
        <f aca="false">'✍️ Score Entry 2025-26'!D185</f>
        <v>Girona</v>
      </c>
      <c r="E184" s="0" t="str">
        <f aca="false">'✍️ Score Entry 2025-26'!E185</f>
        <v>Levante</v>
      </c>
      <c r="F184" s="0" t="n">
        <f aca="false">IFERROR(VLOOKUP(D184,'⭐ Current Elo 2025-26'!$A:$B,2,FALSE()),1500)</f>
        <v>1542.4</v>
      </c>
      <c r="G184" s="0" t="n">
        <f aca="false">IFERROR(VLOOKUP(E184,'⭐ Current Elo 2025-26'!$A:$B,2,FALSE()),1500)</f>
        <v>1462.3</v>
      </c>
      <c r="H184" s="33" t="n">
        <f aca="false">1/(1+10^((G184-F184+'⚙️ Parameters'!$C$7)/400))</f>
        <v>0.543209332381185</v>
      </c>
      <c r="I184" s="33" t="n">
        <f aca="false">0.27*(1+((200-MIN(ABS(F184-G184),200))/500)+(IF(AND(F184&gt;1650,G184&gt;1650),0.15,0)))</f>
        <v>0.334746</v>
      </c>
      <c r="J184" s="33" t="n">
        <f aca="false">MAX(0,1-H184-I184)</f>
        <v>0.122044667618815</v>
      </c>
      <c r="K184" s="33" t="n">
        <f aca="false">H184+I184</f>
        <v>0.877955332381185</v>
      </c>
      <c r="L184" s="33" t="n">
        <f aca="false">I184+J184</f>
        <v>0.456790667618815</v>
      </c>
      <c r="M184" s="0" t="str">
        <f aca="false">IF('✍️ Score Entry 2025-26'!F185=""," TBD",TEXT('✍️ Score Entry 2025-26'!F185,"0")&amp;"-"&amp;TEXT('✍️ Score Entry 2025-26'!G185,"0"))</f>
        <v>0-4</v>
      </c>
      <c r="N184" s="0" t="str">
        <f aca="false">IF('✍️ Score Entry 2025-26'!F185="","TBD",IF('✍️ Score Entry 2025-26'!F185&gt;'✍️ Score Entry 2025-26'!G185,"Home",IF('✍️ Score Entry 2025-26'!F185&lt;'✍️ Score Entry 2025-26'!G185,"Away","Draw")))</f>
        <v>Away</v>
      </c>
      <c r="O184" s="0" t="str">
        <f aca="false">IF(N184="TBD","TBD",IF(AND(H184&gt;I184,H184&gt;J184,N184="Home"),"✓",IF(AND(J184&gt;H184,J184&gt;I184,N184="Away"),"✓",IF(AND(I184&gt;H184,I184&gt;J184,N184="Draw"),"✓","✗"))))</f>
        <v>✗</v>
      </c>
    </row>
    <row r="185" customFormat="false" ht="15" hidden="false" customHeight="false" outlineLevel="0" collapsed="false">
      <c r="A185" s="0" t="n">
        <f aca="false">'✍️ Score Entry 2025-26'!A186</f>
        <v>181</v>
      </c>
      <c r="B185" s="41" t="n">
        <f aca="false">'✍️ Score Entry 2025-26'!B186</f>
        <v>45920.5416666667</v>
      </c>
      <c r="C185" s="0" t="str">
        <f aca="false">'✍️ Score Entry 2025-26'!C186</f>
        <v>Italian Serie A</v>
      </c>
      <c r="D185" s="0" t="str">
        <f aca="false">'✍️ Score Entry 2025-26'!D186</f>
        <v>Bologna</v>
      </c>
      <c r="E185" s="0" t="str">
        <f aca="false">'✍️ Score Entry 2025-26'!E186</f>
        <v>Genoa</v>
      </c>
      <c r="F185" s="0" t="n">
        <f aca="false">IFERROR(VLOOKUP(D185,'⭐ Current Elo 2025-26'!$A:$B,2,FALSE()),1500)</f>
        <v>1415.9</v>
      </c>
      <c r="G185" s="0" t="n">
        <f aca="false">IFERROR(VLOOKUP(E185,'⭐ Current Elo 2025-26'!$A:$B,2,FALSE()),1500)</f>
        <v>1695.8</v>
      </c>
      <c r="H185" s="33" t="n">
        <f aca="false">1/(1+10^((G185-F185+'⚙️ Parameters'!$C$7)/400))</f>
        <v>0.130215234300584</v>
      </c>
      <c r="I185" s="33" t="n">
        <f aca="false">0.27*(1+((200-MIN(ABS(F185-G185),200))/500)+(IF(AND(F185&gt;1650,G185&gt;1650),0.15,0)))</f>
        <v>0.27</v>
      </c>
      <c r="J185" s="33" t="n">
        <f aca="false">MAX(0,1-H185-I185)</f>
        <v>0.599784765699416</v>
      </c>
      <c r="K185" s="33" t="n">
        <f aca="false">H185+I185</f>
        <v>0.400215234300584</v>
      </c>
      <c r="L185" s="33" t="n">
        <f aca="false">I185+J185</f>
        <v>0.869784765699416</v>
      </c>
      <c r="M185" s="0" t="str">
        <f aca="false">IF('✍️ Score Entry 2025-26'!F186=""," TBD",TEXT('✍️ Score Entry 2025-26'!F186,"0")&amp;"-"&amp;TEXT('✍️ Score Entry 2025-26'!G186,"0"))</f>
        <v>2-1</v>
      </c>
      <c r="N185" s="0" t="str">
        <f aca="false">IF('✍️ Score Entry 2025-26'!F186="","TBD",IF('✍️ Score Entry 2025-26'!F186&gt;'✍️ Score Entry 2025-26'!G186,"Home",IF('✍️ Score Entry 2025-26'!F186&lt;'✍️ Score Entry 2025-26'!G186,"Away","Draw")))</f>
        <v>Home</v>
      </c>
      <c r="O185" s="0" t="str">
        <f aca="false">IF(N185="TBD","TBD",IF(AND(H185&gt;I185,H185&gt;J185,N185="Home"),"✓",IF(AND(J185&gt;H185,J185&gt;I185,N185="Away"),"✓",IF(AND(I185&gt;H185,I185&gt;J185,N185="Draw"),"✓","✗"))))</f>
        <v>✗</v>
      </c>
    </row>
    <row r="186" customFormat="false" ht="15" hidden="false" customHeight="false" outlineLevel="0" collapsed="false">
      <c r="A186" s="0" t="n">
        <f aca="false">'✍️ Score Entry 2025-26'!A187</f>
        <v>182</v>
      </c>
      <c r="B186" s="41" t="n">
        <f aca="false">'✍️ Score Entry 2025-26'!B187</f>
        <v>45920.5625</v>
      </c>
      <c r="C186" s="0" t="str">
        <f aca="false">'✍️ Score Entry 2025-26'!C187</f>
        <v>German Bundesliga</v>
      </c>
      <c r="D186" s="0" t="str">
        <f aca="false">'✍️ Score Entry 2025-26'!D187</f>
        <v>FC Augsburg</v>
      </c>
      <c r="E186" s="0" t="str">
        <f aca="false">'✍️ Score Entry 2025-26'!E187</f>
        <v>Mainz</v>
      </c>
      <c r="F186" s="0" t="n">
        <f aca="false">IFERROR(VLOOKUP(D186,'⭐ Current Elo 2025-26'!$A:$B,2,FALSE()),1500)</f>
        <v>1508.9</v>
      </c>
      <c r="G186" s="0" t="n">
        <f aca="false">IFERROR(VLOOKUP(E186,'⭐ Current Elo 2025-26'!$A:$B,2,FALSE()),1500)</f>
        <v>1672.1</v>
      </c>
      <c r="H186" s="33" t="n">
        <f aca="false">1/(1+10^((G186-F186+'⚙️ Parameters'!$C$7)/400))</f>
        <v>0.22665821994369</v>
      </c>
      <c r="I186" s="33" t="n">
        <f aca="false">0.27*(1+((200-MIN(ABS(F186-G186),200))/500)+(IF(AND(F186&gt;1650,G186&gt;1650),0.15,0)))</f>
        <v>0.289872</v>
      </c>
      <c r="J186" s="33" t="n">
        <f aca="false">MAX(0,1-H186-I186)</f>
        <v>0.48346978005631</v>
      </c>
      <c r="K186" s="33" t="n">
        <f aca="false">H186+I186</f>
        <v>0.51653021994369</v>
      </c>
      <c r="L186" s="33" t="n">
        <f aca="false">I186+J186</f>
        <v>0.77334178005631</v>
      </c>
      <c r="M186" s="0" t="str">
        <f aca="false">IF('✍️ Score Entry 2025-26'!F187=""," TBD",TEXT('✍️ Score Entry 2025-26'!F187,"0")&amp;"-"&amp;TEXT('✍️ Score Entry 2025-26'!G187,"0"))</f>
        <v>1-4</v>
      </c>
      <c r="N186" s="0" t="str">
        <f aca="false">IF('✍️ Score Entry 2025-26'!F187="","TBD",IF('✍️ Score Entry 2025-26'!F187&gt;'✍️ Score Entry 2025-26'!G187,"Home",IF('✍️ Score Entry 2025-26'!F187&lt;'✍️ Score Entry 2025-26'!G187,"Away","Draw")))</f>
        <v>Away</v>
      </c>
      <c r="O186" s="0" t="str">
        <f aca="false">IF(N186="TBD","TBD",IF(AND(H186&gt;I186,H186&gt;J186,N186="Home"),"✓",IF(AND(J186&gt;H186,J186&gt;I186,N186="Away"),"✓",IF(AND(I186&gt;H186,I186&gt;J186,N186="Draw"),"✓","✗"))))</f>
        <v>✓</v>
      </c>
    </row>
    <row r="187" customFormat="false" ht="15" hidden="false" customHeight="false" outlineLevel="0" collapsed="false">
      <c r="A187" s="0" t="n">
        <f aca="false">'✍️ Score Entry 2025-26'!A188</f>
        <v>183</v>
      </c>
      <c r="B187" s="41" t="n">
        <f aca="false">'✍️ Score Entry 2025-26'!B188</f>
        <v>45920.5625</v>
      </c>
      <c r="C187" s="0" t="str">
        <f aca="false">'✍️ Score Entry 2025-26'!C188</f>
        <v>German Bundesliga</v>
      </c>
      <c r="D187" s="0" t="str">
        <f aca="false">'✍️ Score Entry 2025-26'!D188</f>
        <v>Hamburg SV</v>
      </c>
      <c r="E187" s="0" t="str">
        <f aca="false">'✍️ Score Entry 2025-26'!E188</f>
        <v>1. FC Heidenheim 1846</v>
      </c>
      <c r="F187" s="0" t="n">
        <f aca="false">IFERROR(VLOOKUP(D187,'⭐ Current Elo 2025-26'!$A:$B,2,FALSE()),1500)</f>
        <v>1759.3</v>
      </c>
      <c r="G187" s="0" t="n">
        <f aca="false">IFERROR(VLOOKUP(E187,'⭐ Current Elo 2025-26'!$A:$B,2,FALSE()),1500)</f>
        <v>1529.3</v>
      </c>
      <c r="H187" s="33" t="n">
        <f aca="false">1/(1+10^((G187-F187+'⚙️ Parameters'!$C$7)/400))</f>
        <v>0.738109032540419</v>
      </c>
      <c r="I187" s="33" t="n">
        <f aca="false">0.27*(1+((200-MIN(ABS(F187-G187),200))/500)+(IF(AND(F187&gt;1650,G187&gt;1650),0.15,0)))</f>
        <v>0.27</v>
      </c>
      <c r="J187" s="33" t="n">
        <f aca="false">MAX(0,1-H187-I187)</f>
        <v>0</v>
      </c>
      <c r="K187" s="33" t="n">
        <f aca="false">H187+I187</f>
        <v>1.00810903254042</v>
      </c>
      <c r="L187" s="33" t="n">
        <f aca="false">I187+J187</f>
        <v>0.27</v>
      </c>
      <c r="M187" s="0" t="str">
        <f aca="false">IF('✍️ Score Entry 2025-26'!F188=""," TBD",TEXT('✍️ Score Entry 2025-26'!F188,"0")&amp;"-"&amp;TEXT('✍️ Score Entry 2025-26'!G188,"0"))</f>
        <v>2-1</v>
      </c>
      <c r="N187" s="0" t="str">
        <f aca="false">IF('✍️ Score Entry 2025-26'!F188="","TBD",IF('✍️ Score Entry 2025-26'!F188&gt;'✍️ Score Entry 2025-26'!G188,"Home",IF('✍️ Score Entry 2025-26'!F188&lt;'✍️ Score Entry 2025-26'!G188,"Away","Draw")))</f>
        <v>Home</v>
      </c>
      <c r="O187" s="0" t="str">
        <f aca="false">IF(N187="TBD","TBD",IF(AND(H187&gt;I187,H187&gt;J187,N187="Home"),"✓",IF(AND(J187&gt;H187,J187&gt;I187,N187="Away"),"✓",IF(AND(I187&gt;H187,I187&gt;J187,N187="Draw"),"✓","✗"))))</f>
        <v>✓</v>
      </c>
    </row>
    <row r="188" customFormat="false" ht="15" hidden="false" customHeight="false" outlineLevel="0" collapsed="false">
      <c r="A188" s="0" t="n">
        <f aca="false">'✍️ Score Entry 2025-26'!A189</f>
        <v>184</v>
      </c>
      <c r="B188" s="41" t="n">
        <f aca="false">'✍️ Score Entry 2025-26'!B189</f>
        <v>45920.5625</v>
      </c>
      <c r="C188" s="0" t="str">
        <f aca="false">'✍️ Score Entry 2025-26'!C189</f>
        <v>German Bundesliga</v>
      </c>
      <c r="D188" s="0" t="str">
        <f aca="false">'✍️ Score Entry 2025-26'!D189</f>
        <v>Werder Bremen</v>
      </c>
      <c r="E188" s="0" t="str">
        <f aca="false">'✍️ Score Entry 2025-26'!E189</f>
        <v>SC Freiburg</v>
      </c>
      <c r="F188" s="0" t="n">
        <f aca="false">IFERROR(VLOOKUP(D188,'⭐ Current Elo 2025-26'!$A:$B,2,FALSE()),1500)</f>
        <v>1618.2</v>
      </c>
      <c r="G188" s="0" t="n">
        <f aca="false">IFERROR(VLOOKUP(E188,'⭐ Current Elo 2025-26'!$A:$B,2,FALSE()),1500)</f>
        <v>1647.6</v>
      </c>
      <c r="H188" s="33" t="n">
        <f aca="false">1/(1+10^((G188-F188+'⚙️ Parameters'!$C$7)/400))</f>
        <v>0.38768275927463</v>
      </c>
      <c r="I188" s="33" t="n">
        <f aca="false">0.27*(1+((200-MIN(ABS(F188-G188),200))/500)+(IF(AND(F188&gt;1650,G188&gt;1650),0.15,0)))</f>
        <v>0.362124</v>
      </c>
      <c r="J188" s="33" t="n">
        <f aca="false">MAX(0,1-H188-I188)</f>
        <v>0.25019324072537</v>
      </c>
      <c r="K188" s="33" t="n">
        <f aca="false">H188+I188</f>
        <v>0.74980675927463</v>
      </c>
      <c r="L188" s="33" t="n">
        <f aca="false">I188+J188</f>
        <v>0.61231724072537</v>
      </c>
      <c r="M188" s="0" t="str">
        <f aca="false">IF('✍️ Score Entry 2025-26'!F189=""," TBD",TEXT('✍️ Score Entry 2025-26'!F189,"0")&amp;"-"&amp;TEXT('✍️ Score Entry 2025-26'!G189,"0"))</f>
        <v>0-3</v>
      </c>
      <c r="N188" s="0" t="str">
        <f aca="false">IF('✍️ Score Entry 2025-26'!F189="","TBD",IF('✍️ Score Entry 2025-26'!F189&gt;'✍️ Score Entry 2025-26'!G189,"Home",IF('✍️ Score Entry 2025-26'!F189&lt;'✍️ Score Entry 2025-26'!G189,"Away","Draw")))</f>
        <v>Away</v>
      </c>
      <c r="O188" s="0" t="str">
        <f aca="false">IF(N188="TBD","TBD",IF(AND(H188&gt;I188,H188&gt;J188,N188="Home"),"✓",IF(AND(J188&gt;H188,J188&gt;I188,N188="Away"),"✓",IF(AND(I188&gt;H188,I188&gt;J188,N188="Draw"),"✓","✗"))))</f>
        <v>✗</v>
      </c>
    </row>
    <row r="189" customFormat="false" ht="15" hidden="false" customHeight="false" outlineLevel="0" collapsed="false">
      <c r="A189" s="0" t="n">
        <f aca="false">'✍️ Score Entry 2025-26'!A190</f>
        <v>185</v>
      </c>
      <c r="B189" s="41" t="n">
        <f aca="false">'✍️ Score Entry 2025-26'!B190</f>
        <v>45920.5625</v>
      </c>
      <c r="C189" s="0" t="str">
        <f aca="false">'✍️ Score Entry 2025-26'!C190</f>
        <v>German Bundesliga</v>
      </c>
      <c r="D189" s="0" t="str">
        <f aca="false">'✍️ Score Entry 2025-26'!D190</f>
        <v>TSG Hoffenheim</v>
      </c>
      <c r="E189" s="0" t="str">
        <f aca="false">'✍️ Score Entry 2025-26'!E190</f>
        <v>Bayern Munich</v>
      </c>
      <c r="F189" s="0" t="n">
        <f aca="false">IFERROR(VLOOKUP(D189,'⭐ Current Elo 2025-26'!$A:$B,2,FALSE()),1500)</f>
        <v>1699</v>
      </c>
      <c r="G189" s="0" t="n">
        <f aca="false">IFERROR(VLOOKUP(E189,'⭐ Current Elo 2025-26'!$A:$B,2,FALSE()),1500)</f>
        <v>1706.9</v>
      </c>
      <c r="H189" s="33" t="n">
        <f aca="false">1/(1+10^((G189-F189+'⚙️ Parameters'!$C$7)/400))</f>
        <v>0.417438096073025</v>
      </c>
      <c r="I189" s="33" t="n">
        <f aca="false">0.27*(1+((200-MIN(ABS(F189-G189),200))/500)+(IF(AND(F189&gt;1650,G189&gt;1650),0.15,0)))</f>
        <v>0.414234</v>
      </c>
      <c r="J189" s="33" t="n">
        <f aca="false">MAX(0,1-H189-I189)</f>
        <v>0.168327903926975</v>
      </c>
      <c r="K189" s="33" t="n">
        <f aca="false">H189+I189</f>
        <v>0.831672096073025</v>
      </c>
      <c r="L189" s="33" t="n">
        <f aca="false">I189+J189</f>
        <v>0.582561903926975</v>
      </c>
      <c r="M189" s="0" t="str">
        <f aca="false">IF('✍️ Score Entry 2025-26'!F190=""," TBD",TEXT('✍️ Score Entry 2025-26'!F190,"0")&amp;"-"&amp;TEXT('✍️ Score Entry 2025-26'!G190,"0"))</f>
        <v>1-4</v>
      </c>
      <c r="N189" s="0" t="str">
        <f aca="false">IF('✍️ Score Entry 2025-26'!F190="","TBD",IF('✍️ Score Entry 2025-26'!F190&gt;'✍️ Score Entry 2025-26'!G190,"Home",IF('✍️ Score Entry 2025-26'!F190&lt;'✍️ Score Entry 2025-26'!G190,"Away","Draw")))</f>
        <v>Away</v>
      </c>
      <c r="O189" s="0" t="str">
        <f aca="false">IF(N189="TBD","TBD",IF(AND(H189&gt;I189,H189&gt;J189,N189="Home"),"✓",IF(AND(J189&gt;H189,J189&gt;I189,N189="Away"),"✓",IF(AND(I189&gt;H189,I189&gt;J189,N189="Draw"),"✓","✗"))))</f>
        <v>✗</v>
      </c>
    </row>
    <row r="190" customFormat="false" ht="15" hidden="false" customHeight="false" outlineLevel="0" collapsed="false">
      <c r="A190" s="0" t="n">
        <f aca="false">'✍️ Score Entry 2025-26'!A191</f>
        <v>186</v>
      </c>
      <c r="B190" s="41" t="n">
        <f aca="false">'✍️ Score Entry 2025-26'!B191</f>
        <v>45920.5833333333</v>
      </c>
      <c r="C190" s="0" t="str">
        <f aca="false">'✍️ Score Entry 2025-26'!C191</f>
        <v>English Premier League</v>
      </c>
      <c r="D190" s="0" t="str">
        <f aca="false">'✍️ Score Entry 2025-26'!D191</f>
        <v>Brighton &amp; Hove Albion</v>
      </c>
      <c r="E190" s="0" t="str">
        <f aca="false">'✍️ Score Entry 2025-26'!E191</f>
        <v>Tottenham Hotspur</v>
      </c>
      <c r="F190" s="0" t="n">
        <f aca="false">IFERROR(VLOOKUP(D190,'⭐ Current Elo 2025-26'!$A:$B,2,FALSE()),1500)</f>
        <v>1526.5</v>
      </c>
      <c r="G190" s="0" t="n">
        <f aca="false">IFERROR(VLOOKUP(E190,'⭐ Current Elo 2025-26'!$A:$B,2,FALSE()),1500)</f>
        <v>1545.2</v>
      </c>
      <c r="H190" s="33" t="n">
        <f aca="false">1/(1+10^((G190-F190+'⚙️ Parameters'!$C$7)/400))</f>
        <v>0.40240144893302</v>
      </c>
      <c r="I190" s="33" t="n">
        <f aca="false">0.27*(1+((200-MIN(ABS(F190-G190),200))/500)+(IF(AND(F190&gt;1650,G190&gt;1650),0.15,0)))</f>
        <v>0.367902</v>
      </c>
      <c r="J190" s="33" t="n">
        <f aca="false">MAX(0,1-H190-I190)</f>
        <v>0.22969655106698</v>
      </c>
      <c r="K190" s="33" t="n">
        <f aca="false">H190+I190</f>
        <v>0.77030344893302</v>
      </c>
      <c r="L190" s="33" t="n">
        <f aca="false">I190+J190</f>
        <v>0.59759855106698</v>
      </c>
      <c r="M190" s="0" t="str">
        <f aca="false">IF('✍️ Score Entry 2025-26'!F191=""," TBD",TEXT('✍️ Score Entry 2025-26'!F191,"0")&amp;"-"&amp;TEXT('✍️ Score Entry 2025-26'!G191,"0"))</f>
        <v>2-2</v>
      </c>
      <c r="N190" s="0" t="str">
        <f aca="false">IF('✍️ Score Entry 2025-26'!F191="","TBD",IF('✍️ Score Entry 2025-26'!F191&gt;'✍️ Score Entry 2025-26'!G191,"Home",IF('✍️ Score Entry 2025-26'!F191&lt;'✍️ Score Entry 2025-26'!G191,"Away","Draw")))</f>
        <v>Draw</v>
      </c>
      <c r="O190" s="0" t="str">
        <f aca="false">IF(N190="TBD","TBD",IF(AND(H190&gt;I190,H190&gt;J190,N190="Home"),"✓",IF(AND(J190&gt;H190,J190&gt;I190,N190="Away"),"✓",IF(AND(I190&gt;H190,I190&gt;J190,N190="Draw"),"✓","✗"))))</f>
        <v>✗</v>
      </c>
    </row>
    <row r="191" customFormat="false" ht="15" hidden="false" customHeight="false" outlineLevel="0" collapsed="false">
      <c r="A191" s="0" t="n">
        <f aca="false">'✍️ Score Entry 2025-26'!A192</f>
        <v>187</v>
      </c>
      <c r="B191" s="41" t="n">
        <f aca="false">'✍️ Score Entry 2025-26'!B192</f>
        <v>45920.5833333333</v>
      </c>
      <c r="C191" s="0" t="str">
        <f aca="false">'✍️ Score Entry 2025-26'!C192</f>
        <v>English Premier League</v>
      </c>
      <c r="D191" s="0" t="str">
        <f aca="false">'✍️ Score Entry 2025-26'!D192</f>
        <v>West Ham United</v>
      </c>
      <c r="E191" s="0" t="str">
        <f aca="false">'✍️ Score Entry 2025-26'!E192</f>
        <v>Crystal Palace</v>
      </c>
      <c r="F191" s="0" t="n">
        <f aca="false">IFERROR(VLOOKUP(D191,'⭐ Current Elo 2025-26'!$A:$B,2,FALSE()),1500)</f>
        <v>1395.5</v>
      </c>
      <c r="G191" s="0" t="n">
        <f aca="false">IFERROR(VLOOKUP(E191,'⭐ Current Elo 2025-26'!$A:$B,2,FALSE()),1500)</f>
        <v>1530.6</v>
      </c>
      <c r="H191" s="33" t="n">
        <f aca="false">1/(1+10^((G191-F191+'⚙️ Parameters'!$C$7)/400))</f>
        <v>0.256255750901345</v>
      </c>
      <c r="I191" s="33" t="n">
        <f aca="false">0.27*(1+((200-MIN(ABS(F191-G191),200))/500)+(IF(AND(F191&gt;1650,G191&gt;1650),0.15,0)))</f>
        <v>0.305046</v>
      </c>
      <c r="J191" s="33" t="n">
        <f aca="false">MAX(0,1-H191-I191)</f>
        <v>0.438698249098655</v>
      </c>
      <c r="K191" s="33" t="n">
        <f aca="false">H191+I191</f>
        <v>0.561301750901345</v>
      </c>
      <c r="L191" s="33" t="n">
        <f aca="false">I191+J191</f>
        <v>0.743744249098655</v>
      </c>
      <c r="M191" s="0" t="str">
        <f aca="false">IF('✍️ Score Entry 2025-26'!F192=""," TBD",TEXT('✍️ Score Entry 2025-26'!F192,"0")&amp;"-"&amp;TEXT('✍️ Score Entry 2025-26'!G192,"0"))</f>
        <v>1-2</v>
      </c>
      <c r="N191" s="0" t="str">
        <f aca="false">IF('✍️ Score Entry 2025-26'!F192="","TBD",IF('✍️ Score Entry 2025-26'!F192&gt;'✍️ Score Entry 2025-26'!G192,"Home",IF('✍️ Score Entry 2025-26'!F192&lt;'✍️ Score Entry 2025-26'!G192,"Away","Draw")))</f>
        <v>Away</v>
      </c>
      <c r="O191" s="0" t="str">
        <f aca="false">IF(N191="TBD","TBD",IF(AND(H191&gt;I191,H191&gt;J191,N191="Home"),"✓",IF(AND(J191&gt;H191,J191&gt;I191,N191="Away"),"✓",IF(AND(I191&gt;H191,I191&gt;J191,N191="Draw"),"✓","✗"))))</f>
        <v>✓</v>
      </c>
    </row>
    <row r="192" customFormat="false" ht="15" hidden="false" customHeight="false" outlineLevel="0" collapsed="false">
      <c r="A192" s="0" t="n">
        <f aca="false">'✍️ Score Entry 2025-26'!A193</f>
        <v>188</v>
      </c>
      <c r="B192" s="41" t="n">
        <f aca="false">'✍️ Score Entry 2025-26'!B193</f>
        <v>45920.5833333333</v>
      </c>
      <c r="C192" s="0" t="str">
        <f aca="false">'✍️ Score Entry 2025-26'!C193</f>
        <v>English Premier League</v>
      </c>
      <c r="D192" s="0" t="str">
        <f aca="false">'✍️ Score Entry 2025-26'!D193</f>
        <v>Wolverhampton Wanderers</v>
      </c>
      <c r="E192" s="0" t="str">
        <f aca="false">'✍️ Score Entry 2025-26'!E193</f>
        <v>Leeds United</v>
      </c>
      <c r="F192" s="0" t="n">
        <f aca="false">IFERROR(VLOOKUP(D192,'⭐ Current Elo 2025-26'!$A:$B,2,FALSE()),1500)</f>
        <v>1747.8</v>
      </c>
      <c r="G192" s="0" t="n">
        <f aca="false">IFERROR(VLOOKUP(E192,'⭐ Current Elo 2025-26'!$A:$B,2,FALSE()),1500)</f>
        <v>1530.4</v>
      </c>
      <c r="H192" s="33" t="n">
        <f aca="false">1/(1+10^((G192-F192+'⚙️ Parameters'!$C$7)/400))</f>
        <v>0.72384837471489</v>
      </c>
      <c r="I192" s="33" t="n">
        <f aca="false">0.27*(1+((200-MIN(ABS(F192-G192),200))/500)+(IF(AND(F192&gt;1650,G192&gt;1650),0.15,0)))</f>
        <v>0.27</v>
      </c>
      <c r="J192" s="33" t="n">
        <f aca="false">MAX(0,1-H192-I192)</f>
        <v>0.00615162528511015</v>
      </c>
      <c r="K192" s="33" t="n">
        <f aca="false">H192+I192</f>
        <v>0.99384837471489</v>
      </c>
      <c r="L192" s="33" t="n">
        <f aca="false">I192+J192</f>
        <v>0.27615162528511</v>
      </c>
      <c r="M192" s="0" t="str">
        <f aca="false">IF('✍️ Score Entry 2025-26'!F193=""," TBD",TEXT('✍️ Score Entry 2025-26'!F193,"0")&amp;"-"&amp;TEXT('✍️ Score Entry 2025-26'!G193,"0"))</f>
        <v>1-3</v>
      </c>
      <c r="N192" s="0" t="str">
        <f aca="false">IF('✍️ Score Entry 2025-26'!F193="","TBD",IF('✍️ Score Entry 2025-26'!F193&gt;'✍️ Score Entry 2025-26'!G193,"Home",IF('✍️ Score Entry 2025-26'!F193&lt;'✍️ Score Entry 2025-26'!G193,"Away","Draw")))</f>
        <v>Away</v>
      </c>
      <c r="O192" s="0" t="str">
        <f aca="false">IF(N192="TBD","TBD",IF(AND(H192&gt;I192,H192&gt;J192,N192="Home"),"✓",IF(AND(J192&gt;H192,J192&gt;I192,N192="Away"),"✓",IF(AND(I192&gt;H192,I192&gt;J192,N192="Draw"),"✓","✗"))))</f>
        <v>✗</v>
      </c>
    </row>
    <row r="193" customFormat="false" ht="15" hidden="false" customHeight="false" outlineLevel="0" collapsed="false">
      <c r="A193" s="0" t="n">
        <f aca="false">'✍️ Score Entry 2025-26'!A194</f>
        <v>189</v>
      </c>
      <c r="B193" s="41" t="n">
        <f aca="false">'✍️ Score Entry 2025-26'!B194</f>
        <v>45920.5833333333</v>
      </c>
      <c r="C193" s="0" t="str">
        <f aca="false">'✍️ Score Entry 2025-26'!C194</f>
        <v>English Premier League</v>
      </c>
      <c r="D193" s="0" t="str">
        <f aca="false">'✍️ Score Entry 2025-26'!D194</f>
        <v>Burnley</v>
      </c>
      <c r="E193" s="0" t="str">
        <f aca="false">'✍️ Score Entry 2025-26'!E194</f>
        <v>Nottingham Forest</v>
      </c>
      <c r="F193" s="0" t="n">
        <f aca="false">IFERROR(VLOOKUP(D193,'⭐ Current Elo 2025-26'!$A:$B,2,FALSE()),1500)</f>
        <v>1604</v>
      </c>
      <c r="G193" s="0" t="n">
        <f aca="false">IFERROR(VLOOKUP(E193,'⭐ Current Elo 2025-26'!$A:$B,2,FALSE()),1500)</f>
        <v>1630.6</v>
      </c>
      <c r="H193" s="33" t="n">
        <f aca="false">1/(1+10^((G193-F193+'⚙️ Parameters'!$C$7)/400))</f>
        <v>0.391515806927219</v>
      </c>
      <c r="I193" s="33" t="n">
        <f aca="false">0.27*(1+((200-MIN(ABS(F193-G193),200))/500)+(IF(AND(F193&gt;1650,G193&gt;1650),0.15,0)))</f>
        <v>0.363636</v>
      </c>
      <c r="J193" s="33" t="n">
        <f aca="false">MAX(0,1-H193-I193)</f>
        <v>0.244848193072781</v>
      </c>
      <c r="K193" s="33" t="n">
        <f aca="false">H193+I193</f>
        <v>0.755151806927219</v>
      </c>
      <c r="L193" s="33" t="n">
        <f aca="false">I193+J193</f>
        <v>0.608484193072781</v>
      </c>
      <c r="M193" s="0" t="str">
        <f aca="false">IF('✍️ Score Entry 2025-26'!F194=""," TBD",TEXT('✍️ Score Entry 2025-26'!F194,"0")&amp;"-"&amp;TEXT('✍️ Score Entry 2025-26'!G194,"0"))</f>
        <v>1-1</v>
      </c>
      <c r="N193" s="0" t="str">
        <f aca="false">IF('✍️ Score Entry 2025-26'!F194="","TBD",IF('✍️ Score Entry 2025-26'!F194&gt;'✍️ Score Entry 2025-26'!G194,"Home",IF('✍️ Score Entry 2025-26'!F194&lt;'✍️ Score Entry 2025-26'!G194,"Away","Draw")))</f>
        <v>Draw</v>
      </c>
      <c r="O193" s="0" t="str">
        <f aca="false">IF(N193="TBD","TBD",IF(AND(H193&gt;I193,H193&gt;J193,N193="Home"),"✓",IF(AND(J193&gt;H193,J193&gt;I193,N193="Away"),"✓",IF(AND(I193&gt;H193,I193&gt;J193,N193="Draw"),"✓","✗"))))</f>
        <v>✗</v>
      </c>
    </row>
    <row r="194" customFormat="false" ht="15" hidden="false" customHeight="false" outlineLevel="0" collapsed="false">
      <c r="A194" s="0" t="n">
        <f aca="false">'✍️ Score Entry 2025-26'!A195</f>
        <v>190</v>
      </c>
      <c r="B194" s="41" t="n">
        <f aca="false">'✍️ Score Entry 2025-26'!B195</f>
        <v>45920.59375</v>
      </c>
      <c r="C194" s="0" t="str">
        <f aca="false">'✍️ Score Entry 2025-26'!C195</f>
        <v>Spanish LALIGA</v>
      </c>
      <c r="D194" s="0" t="str">
        <f aca="false">'✍️ Score Entry 2025-26'!D195</f>
        <v>Real Madrid</v>
      </c>
      <c r="E194" s="0" t="str">
        <f aca="false">'✍️ Score Entry 2025-26'!E195</f>
        <v>Espanyol</v>
      </c>
      <c r="F194" s="0" t="n">
        <f aca="false">IFERROR(VLOOKUP(D194,'⭐ Current Elo 2025-26'!$A:$B,2,FALSE()),1500)</f>
        <v>1520.7</v>
      </c>
      <c r="G194" s="0" t="n">
        <f aca="false">IFERROR(VLOOKUP(E194,'⭐ Current Elo 2025-26'!$A:$B,2,FALSE()),1500)</f>
        <v>1662.7</v>
      </c>
      <c r="H194" s="33" t="n">
        <f aca="false">1/(1+10^((G194-F194+'⚙️ Parameters'!$C$7)/400))</f>
        <v>0.248759206466289</v>
      </c>
      <c r="I194" s="33" t="n">
        <f aca="false">0.27*(1+((200-MIN(ABS(F194-G194),200))/500)+(IF(AND(F194&gt;1650,G194&gt;1650),0.15,0)))</f>
        <v>0.30132</v>
      </c>
      <c r="J194" s="33" t="n">
        <f aca="false">MAX(0,1-H194-I194)</f>
        <v>0.449920793533711</v>
      </c>
      <c r="K194" s="33" t="n">
        <f aca="false">H194+I194</f>
        <v>0.550079206466289</v>
      </c>
      <c r="L194" s="33" t="n">
        <f aca="false">I194+J194</f>
        <v>0.751240793533711</v>
      </c>
      <c r="M194" s="0" t="str">
        <f aca="false">IF('✍️ Score Entry 2025-26'!F195=""," TBD",TEXT('✍️ Score Entry 2025-26'!F195,"0")&amp;"-"&amp;TEXT('✍️ Score Entry 2025-26'!G195,"0"))</f>
        <v>2-0</v>
      </c>
      <c r="N194" s="0" t="str">
        <f aca="false">IF('✍️ Score Entry 2025-26'!F195="","TBD",IF('✍️ Score Entry 2025-26'!F195&gt;'✍️ Score Entry 2025-26'!G195,"Home",IF('✍️ Score Entry 2025-26'!F195&lt;'✍️ Score Entry 2025-26'!G195,"Away","Draw")))</f>
        <v>Home</v>
      </c>
      <c r="O194" s="0" t="str">
        <f aca="false">IF(N194="TBD","TBD",IF(AND(H194&gt;I194,H194&gt;J194,N194="Home"),"✓",IF(AND(J194&gt;H194,J194&gt;I194,N194="Away"),"✓",IF(AND(I194&gt;H194,I194&gt;J194,N194="Draw"),"✓","✗"))))</f>
        <v>✗</v>
      </c>
    </row>
    <row r="195" customFormat="false" ht="15" hidden="false" customHeight="false" outlineLevel="0" collapsed="false">
      <c r="A195" s="0" t="n">
        <f aca="false">'✍️ Score Entry 2025-26'!A196</f>
        <v>191</v>
      </c>
      <c r="B195" s="41" t="n">
        <f aca="false">'✍️ Score Entry 2025-26'!B196</f>
        <v>45920.625</v>
      </c>
      <c r="C195" s="0" t="str">
        <f aca="false">'✍️ Score Entry 2025-26'!C196</f>
        <v>French Ligue 1</v>
      </c>
      <c r="D195" s="0" t="str">
        <f aca="false">'✍️ Score Entry 2025-26'!D196</f>
        <v>Nantes</v>
      </c>
      <c r="E195" s="0" t="str">
        <f aca="false">'✍️ Score Entry 2025-26'!E196</f>
        <v>Stade Rennais</v>
      </c>
      <c r="F195" s="0" t="n">
        <f aca="false">IFERROR(VLOOKUP(D195,'⭐ Current Elo 2025-26'!$A:$B,2,FALSE()),1500)</f>
        <v>1720.8</v>
      </c>
      <c r="G195" s="0" t="n">
        <f aca="false">IFERROR(VLOOKUP(E195,'⭐ Current Elo 2025-26'!$A:$B,2,FALSE()),1500)</f>
        <v>1621.1</v>
      </c>
      <c r="H195" s="33" t="n">
        <f aca="false">1/(1+10^((G195-F195+'⚙️ Parameters'!$C$7)/400))</f>
        <v>0.571040150046224</v>
      </c>
      <c r="I195" s="33" t="n">
        <f aca="false">0.27*(1+((200-MIN(ABS(F195-G195),200))/500)+(IF(AND(F195&gt;1650,G195&gt;1650),0.15,0)))</f>
        <v>0.324162</v>
      </c>
      <c r="J195" s="33" t="n">
        <f aca="false">MAX(0,1-H195-I195)</f>
        <v>0.104797849953776</v>
      </c>
      <c r="K195" s="33" t="n">
        <f aca="false">H195+I195</f>
        <v>0.895202150046224</v>
      </c>
      <c r="L195" s="33" t="n">
        <f aca="false">I195+J195</f>
        <v>0.428959849953776</v>
      </c>
      <c r="M195" s="0" t="str">
        <f aca="false">IF('✍️ Score Entry 2025-26'!F196=""," TBD",TEXT('✍️ Score Entry 2025-26'!F196,"0")&amp;"-"&amp;TEXT('✍️ Score Entry 2025-26'!G196,"0"))</f>
        <v>2-2</v>
      </c>
      <c r="N195" s="0" t="str">
        <f aca="false">IF('✍️ Score Entry 2025-26'!F196="","TBD",IF('✍️ Score Entry 2025-26'!F196&gt;'✍️ Score Entry 2025-26'!G196,"Home",IF('✍️ Score Entry 2025-26'!F196&lt;'✍️ Score Entry 2025-26'!G196,"Away","Draw")))</f>
        <v>Draw</v>
      </c>
      <c r="O195" s="0" t="str">
        <f aca="false">IF(N195="TBD","TBD",IF(AND(H195&gt;I195,H195&gt;J195,N195="Home"),"✓",IF(AND(J195&gt;H195,J195&gt;I195,N195="Away"),"✓",IF(AND(I195&gt;H195,I195&gt;J195,N195="Draw"),"✓","✗"))))</f>
        <v>✗</v>
      </c>
    </row>
    <row r="196" customFormat="false" ht="15" hidden="false" customHeight="false" outlineLevel="0" collapsed="false">
      <c r="A196" s="0" t="n">
        <f aca="false">'✍️ Score Entry 2025-26'!A197</f>
        <v>192</v>
      </c>
      <c r="B196" s="41" t="n">
        <f aca="false">'✍️ Score Entry 2025-26'!B197</f>
        <v>45920.6666666667</v>
      </c>
      <c r="C196" s="0" t="str">
        <f aca="false">'✍️ Score Entry 2025-26'!C197</f>
        <v>Italian Serie A</v>
      </c>
      <c r="D196" s="0" t="str">
        <f aca="false">'✍️ Score Entry 2025-26'!D197</f>
        <v>Hellas Verona</v>
      </c>
      <c r="E196" s="0" t="str">
        <f aca="false">'✍️ Score Entry 2025-26'!E197</f>
        <v>Juventus</v>
      </c>
      <c r="F196" s="0" t="n">
        <f aca="false">IFERROR(VLOOKUP(D196,'⭐ Current Elo 2025-26'!$A:$B,2,FALSE()),1500)</f>
        <v>1452.9</v>
      </c>
      <c r="G196" s="0" t="n">
        <f aca="false">IFERROR(VLOOKUP(E196,'⭐ Current Elo 2025-26'!$A:$B,2,FALSE()),1500)</f>
        <v>1397.1</v>
      </c>
      <c r="H196" s="33" t="n">
        <f aca="false">1/(1+10^((G196-F196+'⚙️ Parameters'!$C$7)/400))</f>
        <v>0.508346095677024</v>
      </c>
      <c r="I196" s="33" t="n">
        <f aca="false">0.27*(1+((200-MIN(ABS(F196-G196),200))/500)+(IF(AND(F196&gt;1650,G196&gt;1650),0.15,0)))</f>
        <v>0.347868</v>
      </c>
      <c r="J196" s="33" t="n">
        <f aca="false">MAX(0,1-H196-I196)</f>
        <v>0.143785904322977</v>
      </c>
      <c r="K196" s="33" t="n">
        <f aca="false">H196+I196</f>
        <v>0.856214095677023</v>
      </c>
      <c r="L196" s="33" t="n">
        <f aca="false">I196+J196</f>
        <v>0.491653904322977</v>
      </c>
      <c r="M196" s="0" t="str">
        <f aca="false">IF('✍️ Score Entry 2025-26'!F197=""," TBD",TEXT('✍️ Score Entry 2025-26'!F197,"0")&amp;"-"&amp;TEXT('✍️ Score Entry 2025-26'!G197,"0"))</f>
        <v>1-1</v>
      </c>
      <c r="N196" s="0" t="str">
        <f aca="false">IF('✍️ Score Entry 2025-26'!F197="","TBD",IF('✍️ Score Entry 2025-26'!F197&gt;'✍️ Score Entry 2025-26'!G197,"Home",IF('✍️ Score Entry 2025-26'!F197&lt;'✍️ Score Entry 2025-26'!G197,"Away","Draw")))</f>
        <v>Draw</v>
      </c>
      <c r="O196" s="0" t="str">
        <f aca="false">IF(N196="TBD","TBD",IF(AND(H196&gt;I196,H196&gt;J196,N196="Home"),"✓",IF(AND(J196&gt;H196,J196&gt;I196,N196="Away"),"✓",IF(AND(I196&gt;H196,I196&gt;J196,N196="Draw"),"✓","✗"))))</f>
        <v>✗</v>
      </c>
    </row>
    <row r="197" customFormat="false" ht="15" hidden="false" customHeight="false" outlineLevel="0" collapsed="false">
      <c r="A197" s="0" t="n">
        <f aca="false">'✍️ Score Entry 2025-26'!A198</f>
        <v>193</v>
      </c>
      <c r="B197" s="41" t="n">
        <f aca="false">'✍️ Score Entry 2025-26'!B198</f>
        <v>45920.6875</v>
      </c>
      <c r="C197" s="0" t="str">
        <f aca="false">'✍️ Score Entry 2025-26'!C198</f>
        <v>English Premier League</v>
      </c>
      <c r="D197" s="0" t="str">
        <f aca="false">'✍️ Score Entry 2025-26'!D198</f>
        <v>Manchester United</v>
      </c>
      <c r="E197" s="0" t="str">
        <f aca="false">'✍️ Score Entry 2025-26'!E198</f>
        <v>Chelsea</v>
      </c>
      <c r="F197" s="0" t="n">
        <f aca="false">IFERROR(VLOOKUP(D197,'⭐ Current Elo 2025-26'!$A:$B,2,FALSE()),1500)</f>
        <v>1451.7</v>
      </c>
      <c r="G197" s="0" t="n">
        <f aca="false">IFERROR(VLOOKUP(E197,'⭐ Current Elo 2025-26'!$A:$B,2,FALSE()),1500)</f>
        <v>1685.1</v>
      </c>
      <c r="H197" s="33" t="n">
        <f aca="false">1/(1+10^((G197-F197+'⚙️ Parameters'!$C$7)/400))</f>
        <v>0.163641192201886</v>
      </c>
      <c r="I197" s="33" t="n">
        <f aca="false">0.27*(1+((200-MIN(ABS(F197-G197),200))/500)+(IF(AND(F197&gt;1650,G197&gt;1650),0.15,0)))</f>
        <v>0.27</v>
      </c>
      <c r="J197" s="33" t="n">
        <f aca="false">MAX(0,1-H197-I197)</f>
        <v>0.566358807798114</v>
      </c>
      <c r="K197" s="33" t="n">
        <f aca="false">H197+I197</f>
        <v>0.433641192201886</v>
      </c>
      <c r="L197" s="33" t="n">
        <f aca="false">I197+J197</f>
        <v>0.836358807798114</v>
      </c>
      <c r="M197" s="0" t="str">
        <f aca="false">IF('✍️ Score Entry 2025-26'!F198=""," TBD",TEXT('✍️ Score Entry 2025-26'!F198,"0")&amp;"-"&amp;TEXT('✍️ Score Entry 2025-26'!G198,"0"))</f>
        <v>2-1</v>
      </c>
      <c r="N197" s="0" t="str">
        <f aca="false">IF('✍️ Score Entry 2025-26'!F198="","TBD",IF('✍️ Score Entry 2025-26'!F198&gt;'✍️ Score Entry 2025-26'!G198,"Home",IF('✍️ Score Entry 2025-26'!F198&lt;'✍️ Score Entry 2025-26'!G198,"Away","Draw")))</f>
        <v>Home</v>
      </c>
      <c r="O197" s="0" t="str">
        <f aca="false">IF(N197="TBD","TBD",IF(AND(H197&gt;I197,H197&gt;J197,N197="Home"),"✓",IF(AND(J197&gt;H197,J197&gt;I197,N197="Away"),"✓",IF(AND(I197&gt;H197,I197&gt;J197,N197="Draw"),"✓","✗"))))</f>
        <v>✗</v>
      </c>
    </row>
    <row r="198" customFormat="false" ht="15" hidden="false" customHeight="false" outlineLevel="0" collapsed="false">
      <c r="A198" s="0" t="n">
        <f aca="false">'✍️ Score Entry 2025-26'!A199</f>
        <v>194</v>
      </c>
      <c r="B198" s="41" t="n">
        <f aca="false">'✍️ Score Entry 2025-26'!B199</f>
        <v>45920.6875</v>
      </c>
      <c r="C198" s="0" t="str">
        <f aca="false">'✍️ Score Entry 2025-26'!C199</f>
        <v>Spanish LALIGA</v>
      </c>
      <c r="D198" s="0" t="str">
        <f aca="false">'✍️ Score Entry 2025-26'!D199</f>
        <v>AlavÃ©s</v>
      </c>
      <c r="E198" s="0" t="str">
        <f aca="false">'✍️ Score Entry 2025-26'!E199</f>
        <v>Sevilla</v>
      </c>
      <c r="F198" s="0" t="n">
        <f aca="false">IFERROR(VLOOKUP(D198,'⭐ Current Elo 2025-26'!$A:$B,2,FALSE()),1500)</f>
        <v>1609.1</v>
      </c>
      <c r="G198" s="0" t="n">
        <f aca="false">IFERROR(VLOOKUP(E198,'⭐ Current Elo 2025-26'!$A:$B,2,FALSE()),1500)</f>
        <v>1661.6</v>
      </c>
      <c r="H198" s="33" t="n">
        <f aca="false">1/(1+10^((G198-F198+'⚙️ Parameters'!$C$7)/400))</f>
        <v>0.35662626615333</v>
      </c>
      <c r="I198" s="33" t="n">
        <f aca="false">0.27*(1+((200-MIN(ABS(F198-G198),200))/500)+(IF(AND(F198&gt;1650,G198&gt;1650),0.15,0)))</f>
        <v>0.34965</v>
      </c>
      <c r="J198" s="33" t="n">
        <f aca="false">MAX(0,1-H198-I198)</f>
        <v>0.29372373384667</v>
      </c>
      <c r="K198" s="33" t="n">
        <f aca="false">H198+I198</f>
        <v>0.70627626615333</v>
      </c>
      <c r="L198" s="33" t="n">
        <f aca="false">I198+J198</f>
        <v>0.64337373384667</v>
      </c>
      <c r="M198" s="0" t="str">
        <f aca="false">IF('✍️ Score Entry 2025-26'!F199=""," TBD",TEXT('✍️ Score Entry 2025-26'!F199,"0")&amp;"-"&amp;TEXT('✍️ Score Entry 2025-26'!G199,"0"))</f>
        <v>1-2</v>
      </c>
      <c r="N198" s="0" t="str">
        <f aca="false">IF('✍️ Score Entry 2025-26'!F199="","TBD",IF('✍️ Score Entry 2025-26'!F199&gt;'✍️ Score Entry 2025-26'!G199,"Home",IF('✍️ Score Entry 2025-26'!F199&lt;'✍️ Score Entry 2025-26'!G199,"Away","Draw")))</f>
        <v>Away</v>
      </c>
      <c r="O198" s="0" t="str">
        <f aca="false">IF(N198="TBD","TBD",IF(AND(H198&gt;I198,H198&gt;J198,N198="Home"),"✓",IF(AND(J198&gt;H198,J198&gt;I198,N198="Away"),"✓",IF(AND(I198&gt;H198,I198&gt;J198,N198="Draw"),"✓","✗"))))</f>
        <v>✗</v>
      </c>
    </row>
    <row r="199" customFormat="false" ht="15" hidden="false" customHeight="false" outlineLevel="0" collapsed="false">
      <c r="A199" s="0" t="n">
        <f aca="false">'✍️ Score Entry 2025-26'!A200</f>
        <v>195</v>
      </c>
      <c r="B199" s="41" t="n">
        <f aca="false">'✍️ Score Entry 2025-26'!B200</f>
        <v>45920.6875</v>
      </c>
      <c r="C199" s="0" t="str">
        <f aca="false">'✍️ Score Entry 2025-26'!C200</f>
        <v>Spanish LALIGA</v>
      </c>
      <c r="D199" s="0" t="str">
        <f aca="false">'✍️ Score Entry 2025-26'!D200</f>
        <v>Villarreal</v>
      </c>
      <c r="E199" s="0" t="str">
        <f aca="false">'✍️ Score Entry 2025-26'!E200</f>
        <v>Osasuna</v>
      </c>
      <c r="F199" s="0" t="n">
        <f aca="false">IFERROR(VLOOKUP(D199,'⭐ Current Elo 2025-26'!$A:$B,2,FALSE()),1500)</f>
        <v>1629.8</v>
      </c>
      <c r="G199" s="0" t="n">
        <f aca="false">IFERROR(VLOOKUP(E199,'⭐ Current Elo 2025-26'!$A:$B,2,FALSE()),1500)</f>
        <v>1713.5</v>
      </c>
      <c r="H199" s="33" t="n">
        <f aca="false">1/(1+10^((G199-F199+'⚙️ Parameters'!$C$7)/400))</f>
        <v>0.316557188418804</v>
      </c>
      <c r="I199" s="33" t="n">
        <f aca="false">0.27*(1+((200-MIN(ABS(F199-G199),200))/500)+(IF(AND(F199&gt;1650,G199&gt;1650),0.15,0)))</f>
        <v>0.332802</v>
      </c>
      <c r="J199" s="33" t="n">
        <f aca="false">MAX(0,1-H199-I199)</f>
        <v>0.350640811581196</v>
      </c>
      <c r="K199" s="33" t="n">
        <f aca="false">H199+I199</f>
        <v>0.649359188418804</v>
      </c>
      <c r="L199" s="33" t="n">
        <f aca="false">I199+J199</f>
        <v>0.683442811581196</v>
      </c>
      <c r="M199" s="0" t="str">
        <f aca="false">IF('✍️ Score Entry 2025-26'!F200=""," TBD",TEXT('✍️ Score Entry 2025-26'!F200,"0")&amp;"-"&amp;TEXT('✍️ Score Entry 2025-26'!G200,"0"))</f>
        <v>2-1</v>
      </c>
      <c r="N199" s="0" t="str">
        <f aca="false">IF('✍️ Score Entry 2025-26'!F200="","TBD",IF('✍️ Score Entry 2025-26'!F200&gt;'✍️ Score Entry 2025-26'!G200,"Home",IF('✍️ Score Entry 2025-26'!F200&lt;'✍️ Score Entry 2025-26'!G200,"Away","Draw")))</f>
        <v>Home</v>
      </c>
      <c r="O199" s="0" t="str">
        <f aca="false">IF(N199="TBD","TBD",IF(AND(H199&gt;I199,H199&gt;J199,N199="Home"),"✓",IF(AND(J199&gt;H199,J199&gt;I199,N199="Away"),"✓",IF(AND(I199&gt;H199,I199&gt;J199,N199="Draw"),"✓","✗"))))</f>
        <v>✗</v>
      </c>
    </row>
    <row r="200" customFormat="false" ht="15" hidden="false" customHeight="false" outlineLevel="0" collapsed="false">
      <c r="A200" s="0" t="n">
        <f aca="false">'✍️ Score Entry 2025-26'!A201</f>
        <v>196</v>
      </c>
      <c r="B200" s="41" t="n">
        <f aca="false">'✍️ Score Entry 2025-26'!B201</f>
        <v>45920.6875</v>
      </c>
      <c r="C200" s="0" t="str">
        <f aca="false">'✍️ Score Entry 2025-26'!C201</f>
        <v>German Bundesliga</v>
      </c>
      <c r="D200" s="0" t="str">
        <f aca="false">'✍️ Score Entry 2025-26'!D201</f>
        <v>RB Leipzig</v>
      </c>
      <c r="E200" s="0" t="str">
        <f aca="false">'✍️ Score Entry 2025-26'!E201</f>
        <v>FC Cologne</v>
      </c>
      <c r="F200" s="0" t="n">
        <f aca="false">IFERROR(VLOOKUP(D200,'⭐ Current Elo 2025-26'!$A:$B,2,FALSE()),1500)</f>
        <v>1556</v>
      </c>
      <c r="G200" s="0" t="n">
        <f aca="false">IFERROR(VLOOKUP(E200,'⭐ Current Elo 2025-26'!$A:$B,2,FALSE()),1500)</f>
        <v>1612.2</v>
      </c>
      <c r="H200" s="33" t="n">
        <f aca="false">1/(1+10^((G200-F200+'⚙️ Parameters'!$C$7)/400))</f>
        <v>0.351754420499423</v>
      </c>
      <c r="I200" s="33" t="n">
        <f aca="false">0.27*(1+((200-MIN(ABS(F200-G200),200))/500)+(IF(AND(F200&gt;1650,G200&gt;1650),0.15,0)))</f>
        <v>0.347652</v>
      </c>
      <c r="J200" s="33" t="n">
        <f aca="false">MAX(0,1-H200-I200)</f>
        <v>0.300593579500577</v>
      </c>
      <c r="K200" s="33" t="n">
        <f aca="false">H200+I200</f>
        <v>0.699406420499423</v>
      </c>
      <c r="L200" s="33" t="n">
        <f aca="false">I200+J200</f>
        <v>0.648245579500577</v>
      </c>
      <c r="M200" s="0" t="str">
        <f aca="false">IF('✍️ Score Entry 2025-26'!F201=""," TBD",TEXT('✍️ Score Entry 2025-26'!F201,"0")&amp;"-"&amp;TEXT('✍️ Score Entry 2025-26'!G201,"0"))</f>
        <v>3-1</v>
      </c>
      <c r="N200" s="0" t="str">
        <f aca="false">IF('✍️ Score Entry 2025-26'!F201="","TBD",IF('✍️ Score Entry 2025-26'!F201&gt;'✍️ Score Entry 2025-26'!G201,"Home",IF('✍️ Score Entry 2025-26'!F201&lt;'✍️ Score Entry 2025-26'!G201,"Away","Draw")))</f>
        <v>Home</v>
      </c>
      <c r="O200" s="0" t="str">
        <f aca="false">IF(N200="TBD","TBD",IF(AND(H200&gt;I200,H200&gt;J200,N200="Home"),"✓",IF(AND(J200&gt;H200,J200&gt;I200,N200="Away"),"✓",IF(AND(I200&gt;H200,I200&gt;J200,N200="Draw"),"✓","✗"))))</f>
        <v>✓</v>
      </c>
    </row>
    <row r="201" customFormat="false" ht="15" hidden="false" customHeight="false" outlineLevel="0" collapsed="false">
      <c r="A201" s="0" t="n">
        <f aca="false">'✍️ Score Entry 2025-26'!A202</f>
        <v>197</v>
      </c>
      <c r="B201" s="41" t="n">
        <f aca="false">'✍️ Score Entry 2025-26'!B202</f>
        <v>45920.7083333333</v>
      </c>
      <c r="C201" s="0" t="str">
        <f aca="false">'✍️ Score Entry 2025-26'!C202</f>
        <v>French Ligue 1</v>
      </c>
      <c r="D201" s="0" t="str">
        <f aca="false">'✍️ Score Entry 2025-26'!D202</f>
        <v>Brest</v>
      </c>
      <c r="E201" s="0" t="str">
        <f aca="false">'✍️ Score Entry 2025-26'!E202</f>
        <v>Nice</v>
      </c>
      <c r="F201" s="0" t="n">
        <f aca="false">IFERROR(VLOOKUP(D201,'⭐ Current Elo 2025-26'!$A:$B,2,FALSE()),1500)</f>
        <v>1734.4</v>
      </c>
      <c r="G201" s="0" t="n">
        <f aca="false">IFERROR(VLOOKUP(E201,'⭐ Current Elo 2025-26'!$A:$B,2,FALSE()),1500)</f>
        <v>1674.8</v>
      </c>
      <c r="H201" s="33" t="n">
        <f aca="false">1/(1+10^((G201-F201+'⚙️ Parameters'!$C$7)/400))</f>
        <v>0.513811995706751</v>
      </c>
      <c r="I201" s="33" t="n">
        <f aca="false">0.27*(1+((200-MIN(ABS(F201-G201),200))/500)+(IF(AND(F201&gt;1650,G201&gt;1650),0.15,0)))</f>
        <v>0.386316</v>
      </c>
      <c r="J201" s="33" t="n">
        <f aca="false">MAX(0,1-H201-I201)</f>
        <v>0.0998720042932489</v>
      </c>
      <c r="K201" s="33" t="n">
        <f aca="false">H201+I201</f>
        <v>0.900127995706751</v>
      </c>
      <c r="L201" s="33" t="n">
        <f aca="false">I201+J201</f>
        <v>0.486188004293249</v>
      </c>
      <c r="M201" s="0" t="str">
        <f aca="false">IF('✍️ Score Entry 2025-26'!F202=""," TBD",TEXT('✍️ Score Entry 2025-26'!F202,"0")&amp;"-"&amp;TEXT('✍️ Score Entry 2025-26'!G202,"0"))</f>
        <v>4-1</v>
      </c>
      <c r="N201" s="0" t="str">
        <f aca="false">IF('✍️ Score Entry 2025-26'!F202="","TBD",IF('✍️ Score Entry 2025-26'!F202&gt;'✍️ Score Entry 2025-26'!G202,"Home",IF('✍️ Score Entry 2025-26'!F202&lt;'✍️ Score Entry 2025-26'!G202,"Away","Draw")))</f>
        <v>Home</v>
      </c>
      <c r="O201" s="0" t="str">
        <f aca="false">IF(N201="TBD","TBD",IF(AND(H201&gt;I201,H201&gt;J201,N201="Home"),"✓",IF(AND(J201&gt;H201,J201&gt;I201,N201="Away"),"✓",IF(AND(I201&gt;H201,I201&gt;J201,N201="Draw"),"✓","✗"))))</f>
        <v>✓</v>
      </c>
    </row>
    <row r="202" customFormat="false" ht="15" hidden="false" customHeight="false" outlineLevel="0" collapsed="false">
      <c r="A202" s="0" t="n">
        <f aca="false">'✍️ Score Entry 2025-26'!A203</f>
        <v>198</v>
      </c>
      <c r="B202" s="41" t="n">
        <f aca="false">'✍️ Score Entry 2025-26'!B203</f>
        <v>45920.78125</v>
      </c>
      <c r="C202" s="0" t="str">
        <f aca="false">'✍️ Score Entry 2025-26'!C203</f>
        <v>Italian Serie A</v>
      </c>
      <c r="D202" s="0" t="str">
        <f aca="false">'✍️ Score Entry 2025-26'!D203</f>
        <v>Udinese</v>
      </c>
      <c r="E202" s="0" t="str">
        <f aca="false">'✍️ Score Entry 2025-26'!E203</f>
        <v>AC Milan</v>
      </c>
      <c r="F202" s="0" t="n">
        <f aca="false">IFERROR(VLOOKUP(D202,'⭐ Current Elo 2025-26'!$A:$B,2,FALSE()),1500)</f>
        <v>1576.1</v>
      </c>
      <c r="G202" s="0" t="n">
        <f aca="false">IFERROR(VLOOKUP(E202,'⭐ Current Elo 2025-26'!$A:$B,2,FALSE()),1500)</f>
        <v>1588.1</v>
      </c>
      <c r="H202" s="33" t="n">
        <f aca="false">1/(1+10^((G202-F202+'⚙️ Parameters'!$C$7)/400))</f>
        <v>0.411710028136837</v>
      </c>
      <c r="I202" s="33" t="n">
        <f aca="false">0.27*(1+((200-MIN(ABS(F202-G202),200))/500)+(IF(AND(F202&gt;1650,G202&gt;1650),0.15,0)))</f>
        <v>0.37152</v>
      </c>
      <c r="J202" s="33" t="n">
        <f aca="false">MAX(0,1-H202-I202)</f>
        <v>0.216769971863163</v>
      </c>
      <c r="K202" s="33" t="n">
        <f aca="false">H202+I202</f>
        <v>0.783230028136837</v>
      </c>
      <c r="L202" s="33" t="n">
        <f aca="false">I202+J202</f>
        <v>0.588289971863163</v>
      </c>
      <c r="M202" s="0" t="str">
        <f aca="false">IF('✍️ Score Entry 2025-26'!F203=""," TBD",TEXT('✍️ Score Entry 2025-26'!F203,"0")&amp;"-"&amp;TEXT('✍️ Score Entry 2025-26'!G203,"0"))</f>
        <v>0-3</v>
      </c>
      <c r="N202" s="0" t="str">
        <f aca="false">IF('✍️ Score Entry 2025-26'!F203="","TBD",IF('✍️ Score Entry 2025-26'!F203&gt;'✍️ Score Entry 2025-26'!G203,"Home",IF('✍️ Score Entry 2025-26'!F203&lt;'✍️ Score Entry 2025-26'!G203,"Away","Draw")))</f>
        <v>Away</v>
      </c>
      <c r="O202" s="0" t="str">
        <f aca="false">IF(N202="TBD","TBD",IF(AND(H202&gt;I202,H202&gt;J202,N202="Home"),"✓",IF(AND(J202&gt;H202,J202&gt;I202,N202="Away"),"✓",IF(AND(I202&gt;H202,I202&gt;J202,N202="Draw"),"✓","✗"))))</f>
        <v>✗</v>
      </c>
    </row>
    <row r="203" customFormat="false" ht="15" hidden="false" customHeight="false" outlineLevel="0" collapsed="false">
      <c r="A203" s="0" t="n">
        <f aca="false">'✍️ Score Entry 2025-26'!A204</f>
        <v>199</v>
      </c>
      <c r="B203" s="41" t="n">
        <f aca="false">'✍️ Score Entry 2025-26'!B204</f>
        <v>45920.7916666667</v>
      </c>
      <c r="C203" s="0" t="str">
        <f aca="false">'✍️ Score Entry 2025-26'!C204</f>
        <v>Spanish LALIGA</v>
      </c>
      <c r="D203" s="0" t="str">
        <f aca="false">'✍️ Score Entry 2025-26'!D204</f>
        <v>Valencia</v>
      </c>
      <c r="E203" s="0" t="str">
        <f aca="false">'✍️ Score Entry 2025-26'!E204</f>
        <v>Athletic Club</v>
      </c>
      <c r="F203" s="0" t="n">
        <f aca="false">IFERROR(VLOOKUP(D203,'⭐ Current Elo 2025-26'!$A:$B,2,FALSE()),1500)</f>
        <v>1618.4</v>
      </c>
      <c r="G203" s="0" t="n">
        <f aca="false">IFERROR(VLOOKUP(E203,'⭐ Current Elo 2025-26'!$A:$B,2,FALSE()),1500)</f>
        <v>1432.8</v>
      </c>
      <c r="H203" s="33" t="n">
        <f aca="false">1/(1+10^((G203-F203+'⚙️ Parameters'!$C$7)/400))</f>
        <v>0.685804316514895</v>
      </c>
      <c r="I203" s="33" t="n">
        <f aca="false">0.27*(1+((200-MIN(ABS(F203-G203),200))/500)+(IF(AND(F203&gt;1650,G203&gt;1650),0.15,0)))</f>
        <v>0.277776</v>
      </c>
      <c r="J203" s="33" t="n">
        <f aca="false">MAX(0,1-H203-I203)</f>
        <v>0.0364196834851049</v>
      </c>
      <c r="K203" s="33" t="n">
        <f aca="false">H203+I203</f>
        <v>0.963580316514895</v>
      </c>
      <c r="L203" s="33" t="n">
        <f aca="false">I203+J203</f>
        <v>0.314195683485105</v>
      </c>
      <c r="M203" s="0" t="str">
        <f aca="false">IF('✍️ Score Entry 2025-26'!F204=""," TBD",TEXT('✍️ Score Entry 2025-26'!F204,"0")&amp;"-"&amp;TEXT('✍️ Score Entry 2025-26'!G204,"0"))</f>
        <v>2-0</v>
      </c>
      <c r="N203" s="0" t="str">
        <f aca="false">IF('✍️ Score Entry 2025-26'!F204="","TBD",IF('✍️ Score Entry 2025-26'!F204&gt;'✍️ Score Entry 2025-26'!G204,"Home",IF('✍️ Score Entry 2025-26'!F204&lt;'✍️ Score Entry 2025-26'!G204,"Away","Draw")))</f>
        <v>Home</v>
      </c>
      <c r="O203" s="0" t="str">
        <f aca="false">IF(N203="TBD","TBD",IF(AND(H203&gt;I203,H203&gt;J203,N203="Home"),"✓",IF(AND(J203&gt;H203,J203&gt;I203,N203="Away"),"✓",IF(AND(I203&gt;H203,I203&gt;J203,N203="Draw"),"✓","✗"))))</f>
        <v>✓</v>
      </c>
    </row>
    <row r="204" customFormat="false" ht="15" hidden="false" customHeight="false" outlineLevel="0" collapsed="false">
      <c r="A204" s="0" t="n">
        <f aca="false">'✍️ Score Entry 2025-26'!A205</f>
        <v>200</v>
      </c>
      <c r="B204" s="41" t="n">
        <f aca="false">'✍️ Score Entry 2025-26'!B205</f>
        <v>45920.7916666667</v>
      </c>
      <c r="C204" s="0" t="str">
        <f aca="false">'✍️ Score Entry 2025-26'!C205</f>
        <v>English Premier League</v>
      </c>
      <c r="D204" s="0" t="str">
        <f aca="false">'✍️ Score Entry 2025-26'!D205</f>
        <v>Fulham</v>
      </c>
      <c r="E204" s="0" t="str">
        <f aca="false">'✍️ Score Entry 2025-26'!E205</f>
        <v>Brentford</v>
      </c>
      <c r="F204" s="0" t="n">
        <f aca="false">IFERROR(VLOOKUP(D204,'⭐ Current Elo 2025-26'!$A:$B,2,FALSE()),1500)</f>
        <v>1393.4</v>
      </c>
      <c r="G204" s="0" t="n">
        <f aca="false">IFERROR(VLOOKUP(E204,'⭐ Current Elo 2025-26'!$A:$B,2,FALSE()),1500)</f>
        <v>1507.3</v>
      </c>
      <c r="H204" s="33" t="n">
        <f aca="false">1/(1+10^((G204-F204+'⚙️ Parameters'!$C$7)/400))</f>
        <v>0.280197079544988</v>
      </c>
      <c r="I204" s="33" t="n">
        <f aca="false">0.27*(1+((200-MIN(ABS(F204-G204),200))/500)+(IF(AND(F204&gt;1650,G204&gt;1650),0.15,0)))</f>
        <v>0.316494</v>
      </c>
      <c r="J204" s="33" t="n">
        <f aca="false">MAX(0,1-H204-I204)</f>
        <v>0.403308920455012</v>
      </c>
      <c r="K204" s="33" t="n">
        <f aca="false">H204+I204</f>
        <v>0.596691079544988</v>
      </c>
      <c r="L204" s="33" t="n">
        <f aca="false">I204+J204</f>
        <v>0.719802920455013</v>
      </c>
      <c r="M204" s="0" t="str">
        <f aca="false">IF('✍️ Score Entry 2025-26'!F205=""," TBD",TEXT('✍️ Score Entry 2025-26'!F205,"0")&amp;"-"&amp;TEXT('✍️ Score Entry 2025-26'!G205,"0"))</f>
        <v>3-1</v>
      </c>
      <c r="N204" s="0" t="str">
        <f aca="false">IF('✍️ Score Entry 2025-26'!F205="","TBD",IF('✍️ Score Entry 2025-26'!F205&gt;'✍️ Score Entry 2025-26'!G205,"Home",IF('✍️ Score Entry 2025-26'!F205&lt;'✍️ Score Entry 2025-26'!G205,"Away","Draw")))</f>
        <v>Home</v>
      </c>
      <c r="O204" s="0" t="str">
        <f aca="false">IF(N204="TBD","TBD",IF(AND(H204&gt;I204,H204&gt;J204,N204="Home"),"✓",IF(AND(J204&gt;H204,J204&gt;I204,N204="Away"),"✓",IF(AND(I204&gt;H204,I204&gt;J204,N204="Draw"),"✓","✗"))))</f>
        <v>✗</v>
      </c>
    </row>
    <row r="205" customFormat="false" ht="15" hidden="false" customHeight="false" outlineLevel="0" collapsed="false">
      <c r="A205" s="0" t="n">
        <f aca="false">'✍️ Score Entry 2025-26'!A206</f>
        <v>201</v>
      </c>
      <c r="B205" s="41" t="n">
        <f aca="false">'✍️ Score Entry 2025-26'!B206</f>
        <v>45920.7951388889</v>
      </c>
      <c r="C205" s="0" t="str">
        <f aca="false">'✍️ Score Entry 2025-26'!C206</f>
        <v>French Ligue 1</v>
      </c>
      <c r="D205" s="0" t="str">
        <f aca="false">'✍️ Score Entry 2025-26'!D206</f>
        <v>Lens</v>
      </c>
      <c r="E205" s="0" t="str">
        <f aca="false">'✍️ Score Entry 2025-26'!E206</f>
        <v>Lille</v>
      </c>
      <c r="F205" s="0" t="n">
        <f aca="false">IFERROR(VLOOKUP(D205,'⭐ Current Elo 2025-26'!$A:$B,2,FALSE()),1500)</f>
        <v>1580.6</v>
      </c>
      <c r="G205" s="0" t="n">
        <f aca="false">IFERROR(VLOOKUP(E205,'⭐ Current Elo 2025-26'!$A:$B,2,FALSE()),1500)</f>
        <v>1580.2</v>
      </c>
      <c r="H205" s="33" t="n">
        <f aca="false">1/(1+10^((G205-F205+'⚙️ Parameters'!$C$7)/400))</f>
        <v>0.42910086216902</v>
      </c>
      <c r="I205" s="33" t="n">
        <f aca="false">0.27*(1+((200-MIN(ABS(F205-G205),200))/500)+(IF(AND(F205&gt;1650,G205&gt;1650),0.15,0)))</f>
        <v>0.377784</v>
      </c>
      <c r="J205" s="33" t="n">
        <f aca="false">MAX(0,1-H205-I205)</f>
        <v>0.19311513783098</v>
      </c>
      <c r="K205" s="33" t="n">
        <f aca="false">H205+I205</f>
        <v>0.80688486216902</v>
      </c>
      <c r="L205" s="33" t="n">
        <f aca="false">I205+J205</f>
        <v>0.570899137830981</v>
      </c>
      <c r="M205" s="0" t="str">
        <f aca="false">IF('✍️ Score Entry 2025-26'!F206=""," TBD",TEXT('✍️ Score Entry 2025-26'!F206,"0")&amp;"-"&amp;TEXT('✍️ Score Entry 2025-26'!G206,"0"))</f>
        <v>3-0</v>
      </c>
      <c r="N205" s="0" t="str">
        <f aca="false">IF('✍️ Score Entry 2025-26'!F206="","TBD",IF('✍️ Score Entry 2025-26'!F206&gt;'✍️ Score Entry 2025-26'!G206,"Home",IF('✍️ Score Entry 2025-26'!F206&lt;'✍️ Score Entry 2025-26'!G206,"Away","Draw")))</f>
        <v>Home</v>
      </c>
      <c r="O205" s="0" t="str">
        <f aca="false">IF(N205="TBD","TBD",IF(AND(H205&gt;I205,H205&gt;J205,N205="Home"),"✓",IF(AND(J205&gt;H205,J205&gt;I205,N205="Away"),"✓",IF(AND(I205&gt;H205,I205&gt;J205,N205="Draw"),"✓","✗"))))</f>
        <v>✓</v>
      </c>
    </row>
    <row r="206" customFormat="false" ht="15" hidden="false" customHeight="false" outlineLevel="0" collapsed="false">
      <c r="A206" s="0" t="n">
        <f aca="false">'✍️ Score Entry 2025-26'!A207</f>
        <v>202</v>
      </c>
      <c r="B206" s="41" t="n">
        <f aca="false">'✍️ Score Entry 2025-26'!B207</f>
        <v>45921.4375</v>
      </c>
      <c r="C206" s="0" t="str">
        <f aca="false">'✍️ Score Entry 2025-26'!C207</f>
        <v>Italian Serie A</v>
      </c>
      <c r="D206" s="0" t="str">
        <f aca="false">'✍️ Score Entry 2025-26'!D207</f>
        <v>Lazio</v>
      </c>
      <c r="E206" s="0" t="str">
        <f aca="false">'✍️ Score Entry 2025-26'!E207</f>
        <v>AS Roma</v>
      </c>
      <c r="F206" s="0" t="n">
        <f aca="false">IFERROR(VLOOKUP(D206,'⭐ Current Elo 2025-26'!$A:$B,2,FALSE()),1500)</f>
        <v>1499.9</v>
      </c>
      <c r="G206" s="0" t="n">
        <f aca="false">IFERROR(VLOOKUP(E206,'⭐ Current Elo 2025-26'!$A:$B,2,FALSE()),1500)</f>
        <v>1560.1</v>
      </c>
      <c r="H206" s="33" t="n">
        <f aca="false">1/(1+10^((G206-F206+'⚙️ Parameters'!$C$7)/400))</f>
        <v>0.346522082837575</v>
      </c>
      <c r="I206" s="33" t="n">
        <f aca="false">0.27*(1+((200-MIN(ABS(F206-G206),200))/500)+(IF(AND(F206&gt;1650,G206&gt;1650),0.15,0)))</f>
        <v>0.345492</v>
      </c>
      <c r="J206" s="33" t="n">
        <f aca="false">MAX(0,1-H206-I206)</f>
        <v>0.307985917162424</v>
      </c>
      <c r="K206" s="33" t="n">
        <f aca="false">H206+I206</f>
        <v>0.692014082837576</v>
      </c>
      <c r="L206" s="33" t="n">
        <f aca="false">I206+J206</f>
        <v>0.653477917162425</v>
      </c>
      <c r="M206" s="0" t="str">
        <f aca="false">IF('✍️ Score Entry 2025-26'!F207=""," TBD",TEXT('✍️ Score Entry 2025-26'!F207,"0")&amp;"-"&amp;TEXT('✍️ Score Entry 2025-26'!G207,"0"))</f>
        <v>0-1</v>
      </c>
      <c r="N206" s="0" t="str">
        <f aca="false">IF('✍️ Score Entry 2025-26'!F207="","TBD",IF('✍️ Score Entry 2025-26'!F207&gt;'✍️ Score Entry 2025-26'!G207,"Home",IF('✍️ Score Entry 2025-26'!F207&lt;'✍️ Score Entry 2025-26'!G207,"Away","Draw")))</f>
        <v>Away</v>
      </c>
      <c r="O206" s="0" t="str">
        <f aca="false">IF(N206="TBD","TBD",IF(AND(H206&gt;I206,H206&gt;J206,N206="Home"),"✓",IF(AND(J206&gt;H206,J206&gt;I206,N206="Away"),"✓",IF(AND(I206&gt;H206,I206&gt;J206,N206="Draw"),"✓","✗"))))</f>
        <v>✗</v>
      </c>
    </row>
    <row r="207" customFormat="false" ht="15" hidden="false" customHeight="false" outlineLevel="0" collapsed="false">
      <c r="A207" s="0" t="n">
        <f aca="false">'✍️ Score Entry 2025-26'!A208</f>
        <v>203</v>
      </c>
      <c r="B207" s="41" t="n">
        <f aca="false">'✍️ Score Entry 2025-26'!B208</f>
        <v>45921.5</v>
      </c>
      <c r="C207" s="0" t="str">
        <f aca="false">'✍️ Score Entry 2025-26'!C208</f>
        <v>Spanish LALIGA</v>
      </c>
      <c r="D207" s="0" t="str">
        <f aca="false">'✍️ Score Entry 2025-26'!D208</f>
        <v>Rayo Vallecano</v>
      </c>
      <c r="E207" s="0" t="str">
        <f aca="false">'✍️ Score Entry 2025-26'!E208</f>
        <v>Celta Vigo</v>
      </c>
      <c r="F207" s="0" t="n">
        <f aca="false">IFERROR(VLOOKUP(D207,'⭐ Current Elo 2025-26'!$A:$B,2,FALSE()),1500)</f>
        <v>1510</v>
      </c>
      <c r="G207" s="0" t="n">
        <f aca="false">IFERROR(VLOOKUP(E207,'⭐ Current Elo 2025-26'!$A:$B,2,FALSE()),1500)</f>
        <v>1603.5</v>
      </c>
      <c r="H207" s="33" t="n">
        <f aca="false">1/(1+10^((G207-F207+'⚙️ Parameters'!$C$7)/400))</f>
        <v>0.304480415407959</v>
      </c>
      <c r="I207" s="33" t="n">
        <f aca="false">0.27*(1+((200-MIN(ABS(F207-G207),200))/500)+(IF(AND(F207&gt;1650,G207&gt;1650),0.15,0)))</f>
        <v>0.32751</v>
      </c>
      <c r="J207" s="33" t="n">
        <f aca="false">MAX(0,1-H207-I207)</f>
        <v>0.368009584592041</v>
      </c>
      <c r="K207" s="33" t="n">
        <f aca="false">H207+I207</f>
        <v>0.631990415407959</v>
      </c>
      <c r="L207" s="33" t="n">
        <f aca="false">I207+J207</f>
        <v>0.695519584592041</v>
      </c>
      <c r="M207" s="0" t="str">
        <f aca="false">IF('✍️ Score Entry 2025-26'!F208=""," TBD",TEXT('✍️ Score Entry 2025-26'!F208,"0")&amp;"-"&amp;TEXT('✍️ Score Entry 2025-26'!G208,"0"))</f>
        <v>1-1</v>
      </c>
      <c r="N207" s="0" t="str">
        <f aca="false">IF('✍️ Score Entry 2025-26'!F208="","TBD",IF('✍️ Score Entry 2025-26'!F208&gt;'✍️ Score Entry 2025-26'!G208,"Home",IF('✍️ Score Entry 2025-26'!F208&lt;'✍️ Score Entry 2025-26'!G208,"Away","Draw")))</f>
        <v>Draw</v>
      </c>
      <c r="O207" s="0" t="str">
        <f aca="false">IF(N207="TBD","TBD",IF(AND(H207&gt;I207,H207&gt;J207,N207="Home"),"✓",IF(AND(J207&gt;H207,J207&gt;I207,N207="Away"),"✓",IF(AND(I207&gt;H207,I207&gt;J207,N207="Draw"),"✓","✗"))))</f>
        <v>✗</v>
      </c>
    </row>
    <row r="208" customFormat="false" ht="15" hidden="false" customHeight="false" outlineLevel="0" collapsed="false">
      <c r="A208" s="0" t="n">
        <f aca="false">'✍️ Score Entry 2025-26'!A209</f>
        <v>204</v>
      </c>
      <c r="B208" s="41" t="n">
        <f aca="false">'✍️ Score Entry 2025-26'!B209</f>
        <v>45921.5416666667</v>
      </c>
      <c r="C208" s="0" t="str">
        <f aca="false">'✍️ Score Entry 2025-26'!C209</f>
        <v>Italian Serie A</v>
      </c>
      <c r="D208" s="0" t="str">
        <f aca="false">'✍️ Score Entry 2025-26'!D209</f>
        <v>Torino</v>
      </c>
      <c r="E208" s="0" t="str">
        <f aca="false">'✍️ Score Entry 2025-26'!E209</f>
        <v>Atalanta</v>
      </c>
      <c r="F208" s="0" t="n">
        <f aca="false">IFERROR(VLOOKUP(D208,'⭐ Current Elo 2025-26'!$A:$B,2,FALSE()),1500)</f>
        <v>1631.8</v>
      </c>
      <c r="G208" s="0" t="n">
        <f aca="false">IFERROR(VLOOKUP(E208,'⭐ Current Elo 2025-26'!$A:$B,2,FALSE()),1500)</f>
        <v>1592</v>
      </c>
      <c r="H208" s="33" t="n">
        <f aca="false">1/(1+10^((G208-F208+'⚙️ Parameters'!$C$7)/400))</f>
        <v>0.485325235799851</v>
      </c>
      <c r="I208" s="33" t="n">
        <f aca="false">0.27*(1+((200-MIN(ABS(F208-G208),200))/500)+(IF(AND(F208&gt;1650,G208&gt;1650),0.15,0)))</f>
        <v>0.356508</v>
      </c>
      <c r="J208" s="33" t="n">
        <f aca="false">MAX(0,1-H208-I208)</f>
        <v>0.158166764200149</v>
      </c>
      <c r="K208" s="33" t="n">
        <f aca="false">H208+I208</f>
        <v>0.841833235799851</v>
      </c>
      <c r="L208" s="33" t="n">
        <f aca="false">I208+J208</f>
        <v>0.514674764200149</v>
      </c>
      <c r="M208" s="0" t="str">
        <f aca="false">IF('✍️ Score Entry 2025-26'!F209=""," TBD",TEXT('✍️ Score Entry 2025-26'!F209,"0")&amp;"-"&amp;TEXT('✍️ Score Entry 2025-26'!G209,"0"))</f>
        <v>0-3</v>
      </c>
      <c r="N208" s="0" t="str">
        <f aca="false">IF('✍️ Score Entry 2025-26'!F209="","TBD",IF('✍️ Score Entry 2025-26'!F209&gt;'✍️ Score Entry 2025-26'!G209,"Home",IF('✍️ Score Entry 2025-26'!F209&lt;'✍️ Score Entry 2025-26'!G209,"Away","Draw")))</f>
        <v>Away</v>
      </c>
      <c r="O208" s="0" t="str">
        <f aca="false">IF(N208="TBD","TBD",IF(AND(H208&gt;I208,H208&gt;J208,N208="Home"),"✓",IF(AND(J208&gt;H208,J208&gt;I208,N208="Away"),"✓",IF(AND(I208&gt;H208,I208&gt;J208,N208="Draw"),"✓","✗"))))</f>
        <v>✗</v>
      </c>
    </row>
    <row r="209" customFormat="false" ht="15" hidden="false" customHeight="false" outlineLevel="0" collapsed="false">
      <c r="A209" s="0" t="n">
        <f aca="false">'✍️ Score Entry 2025-26'!A210</f>
        <v>205</v>
      </c>
      <c r="B209" s="41" t="n">
        <f aca="false">'✍️ Score Entry 2025-26'!B210</f>
        <v>45921.5416666667</v>
      </c>
      <c r="C209" s="0" t="str">
        <f aca="false">'✍️ Score Entry 2025-26'!C210</f>
        <v>Italian Serie A</v>
      </c>
      <c r="D209" s="0" t="str">
        <f aca="false">'✍️ Score Entry 2025-26'!D210</f>
        <v>Cremonese</v>
      </c>
      <c r="E209" s="0" t="str">
        <f aca="false">'✍️ Score Entry 2025-26'!E210</f>
        <v>Parma</v>
      </c>
      <c r="F209" s="0" t="n">
        <f aca="false">IFERROR(VLOOKUP(D209,'⭐ Current Elo 2025-26'!$A:$B,2,FALSE()),1500)</f>
        <v>1421.1</v>
      </c>
      <c r="G209" s="0" t="n">
        <f aca="false">IFERROR(VLOOKUP(E209,'⭐ Current Elo 2025-26'!$A:$B,2,FALSE()),1500)</f>
        <v>1449</v>
      </c>
      <c r="H209" s="33" t="n">
        <f aca="false">1/(1+10^((G209-F209+'⚙️ Parameters'!$C$7)/400))</f>
        <v>0.38973448179372</v>
      </c>
      <c r="I209" s="33" t="n">
        <f aca="false">0.27*(1+((200-MIN(ABS(F209-G209),200))/500)+(IF(AND(F209&gt;1650,G209&gt;1650),0.15,0)))</f>
        <v>0.362934</v>
      </c>
      <c r="J209" s="33" t="n">
        <f aca="false">MAX(0,1-H209-I209)</f>
        <v>0.24733151820628</v>
      </c>
      <c r="K209" s="33" t="n">
        <f aca="false">H209+I209</f>
        <v>0.75266848179372</v>
      </c>
      <c r="L209" s="33" t="n">
        <f aca="false">I209+J209</f>
        <v>0.61026551820628</v>
      </c>
      <c r="M209" s="0" t="str">
        <f aca="false">IF('✍️ Score Entry 2025-26'!F210=""," TBD",TEXT('✍️ Score Entry 2025-26'!F210,"0")&amp;"-"&amp;TEXT('✍️ Score Entry 2025-26'!G210,"0"))</f>
        <v>0-0</v>
      </c>
      <c r="N209" s="0" t="str">
        <f aca="false">IF('✍️ Score Entry 2025-26'!F210="","TBD",IF('✍️ Score Entry 2025-26'!F210&gt;'✍️ Score Entry 2025-26'!G210,"Home",IF('✍️ Score Entry 2025-26'!F210&lt;'✍️ Score Entry 2025-26'!G210,"Away","Draw")))</f>
        <v>Draw</v>
      </c>
      <c r="O209" s="0" t="str">
        <f aca="false">IF(N209="TBD","TBD",IF(AND(H209&gt;I209,H209&gt;J209,N209="Home"),"✓",IF(AND(J209&gt;H209,J209&gt;I209,N209="Away"),"✓",IF(AND(I209&gt;H209,I209&gt;J209,N209="Draw"),"✓","✗"))))</f>
        <v>✗</v>
      </c>
    </row>
    <row r="210" customFormat="false" ht="15" hidden="false" customHeight="false" outlineLevel="0" collapsed="false">
      <c r="A210" s="0" t="n">
        <f aca="false">'✍️ Score Entry 2025-26'!A211</f>
        <v>206</v>
      </c>
      <c r="B210" s="41" t="n">
        <f aca="false">'✍️ Score Entry 2025-26'!B211</f>
        <v>45921.5416666667</v>
      </c>
      <c r="C210" s="0" t="str">
        <f aca="false">'✍️ Score Entry 2025-26'!C211</f>
        <v>English Premier League</v>
      </c>
      <c r="D210" s="0" t="str">
        <f aca="false">'✍️ Score Entry 2025-26'!D211</f>
        <v>Sunderland</v>
      </c>
      <c r="E210" s="0" t="str">
        <f aca="false">'✍️ Score Entry 2025-26'!E211</f>
        <v>Aston Villa</v>
      </c>
      <c r="F210" s="0" t="n">
        <f aca="false">IFERROR(VLOOKUP(D210,'⭐ Current Elo 2025-26'!$A:$B,2,FALSE()),1500)</f>
        <v>1601.9</v>
      </c>
      <c r="G210" s="0" t="n">
        <f aca="false">IFERROR(VLOOKUP(E210,'⭐ Current Elo 2025-26'!$A:$B,2,FALSE()),1500)</f>
        <v>1505.7</v>
      </c>
      <c r="H210" s="33" t="n">
        <f aca="false">1/(1+10^((G210-F210+'⚙️ Parameters'!$C$7)/400))</f>
        <v>0.566098017759082</v>
      </c>
      <c r="I210" s="33" t="n">
        <f aca="false">0.27*(1+((200-MIN(ABS(F210-G210),200))/500)+(IF(AND(F210&gt;1650,G210&gt;1650),0.15,0)))</f>
        <v>0.326052</v>
      </c>
      <c r="J210" s="33" t="n">
        <f aca="false">MAX(0,1-H210-I210)</f>
        <v>0.107849982240918</v>
      </c>
      <c r="K210" s="33" t="n">
        <f aca="false">H210+I210</f>
        <v>0.892150017759082</v>
      </c>
      <c r="L210" s="33" t="n">
        <f aca="false">I210+J210</f>
        <v>0.433901982240918</v>
      </c>
      <c r="M210" s="0" t="str">
        <f aca="false">IF('✍️ Score Entry 2025-26'!F211=""," TBD",TEXT('✍️ Score Entry 2025-26'!F211,"0")&amp;"-"&amp;TEXT('✍️ Score Entry 2025-26'!G211,"0"))</f>
        <v>1-1</v>
      </c>
      <c r="N210" s="0" t="str">
        <f aca="false">IF('✍️ Score Entry 2025-26'!F211="","TBD",IF('✍️ Score Entry 2025-26'!F211&gt;'✍️ Score Entry 2025-26'!G211,"Home",IF('✍️ Score Entry 2025-26'!F211&lt;'✍️ Score Entry 2025-26'!G211,"Away","Draw")))</f>
        <v>Draw</v>
      </c>
      <c r="O210" s="0" t="str">
        <f aca="false">IF(N210="TBD","TBD",IF(AND(H210&gt;I210,H210&gt;J210,N210="Home"),"✓",IF(AND(J210&gt;H210,J210&gt;I210,N210="Away"),"✓",IF(AND(I210&gt;H210,I210&gt;J210,N210="Draw"),"✓","✗"))))</f>
        <v>✗</v>
      </c>
    </row>
    <row r="211" customFormat="false" ht="15" hidden="false" customHeight="false" outlineLevel="0" collapsed="false">
      <c r="A211" s="0" t="n">
        <f aca="false">'✍️ Score Entry 2025-26'!A212</f>
        <v>207</v>
      </c>
      <c r="B211" s="41" t="n">
        <f aca="false">'✍️ Score Entry 2025-26'!B212</f>
        <v>45921.5416666667</v>
      </c>
      <c r="C211" s="0" t="str">
        <f aca="false">'✍️ Score Entry 2025-26'!C212</f>
        <v>English Premier League</v>
      </c>
      <c r="D211" s="0" t="str">
        <f aca="false">'✍️ Score Entry 2025-26'!D212</f>
        <v>AFC Bournemouth</v>
      </c>
      <c r="E211" s="0" t="str">
        <f aca="false">'✍️ Score Entry 2025-26'!E212</f>
        <v>Newcastle United</v>
      </c>
      <c r="F211" s="0" t="n">
        <f aca="false">IFERROR(VLOOKUP(D211,'⭐ Current Elo 2025-26'!$A:$B,2,FALSE()),1500)</f>
        <v>1744.7</v>
      </c>
      <c r="G211" s="0" t="n">
        <f aca="false">IFERROR(VLOOKUP(E211,'⭐ Current Elo 2025-26'!$A:$B,2,FALSE()),1500)</f>
        <v>1795</v>
      </c>
      <c r="H211" s="33" t="n">
        <f aca="false">1/(1+10^((G211-F211+'⚙️ Parameters'!$C$7)/400))</f>
        <v>0.359537241240789</v>
      </c>
      <c r="I211" s="33" t="n">
        <f aca="false">0.27*(1+((200-MIN(ABS(F211-G211),200))/500)+(IF(AND(F211&gt;1650,G211&gt;1650),0.15,0)))</f>
        <v>0.391338</v>
      </c>
      <c r="J211" s="33" t="n">
        <f aca="false">MAX(0,1-H211-I211)</f>
        <v>0.249124758759211</v>
      </c>
      <c r="K211" s="33" t="n">
        <f aca="false">H211+I211</f>
        <v>0.750875241240789</v>
      </c>
      <c r="L211" s="33" t="n">
        <f aca="false">I211+J211</f>
        <v>0.640462758759211</v>
      </c>
      <c r="M211" s="0" t="str">
        <f aca="false">IF('✍️ Score Entry 2025-26'!F212=""," TBD",TEXT('✍️ Score Entry 2025-26'!F212,"0")&amp;"-"&amp;TEXT('✍️ Score Entry 2025-26'!G212,"0"))</f>
        <v>0-0</v>
      </c>
      <c r="N211" s="0" t="str">
        <f aca="false">IF('✍️ Score Entry 2025-26'!F212="","TBD",IF('✍️ Score Entry 2025-26'!F212&gt;'✍️ Score Entry 2025-26'!G212,"Home",IF('✍️ Score Entry 2025-26'!F212&lt;'✍️ Score Entry 2025-26'!G212,"Away","Draw")))</f>
        <v>Draw</v>
      </c>
      <c r="O211" s="0" t="str">
        <f aca="false">IF(N211="TBD","TBD",IF(AND(H211&gt;I211,H211&gt;J211,N211="Home"),"✓",IF(AND(J211&gt;H211,J211&gt;I211,N211="Away"),"✓",IF(AND(I211&gt;H211,I211&gt;J211,N211="Draw"),"✓","✗"))))</f>
        <v>✓</v>
      </c>
    </row>
    <row r="212" customFormat="false" ht="15" hidden="false" customHeight="false" outlineLevel="0" collapsed="false">
      <c r="A212" s="0" t="n">
        <f aca="false">'✍️ Score Entry 2025-26'!A213</f>
        <v>208</v>
      </c>
      <c r="B212" s="41" t="n">
        <f aca="false">'✍️ Score Entry 2025-26'!B213</f>
        <v>45921.5416666667</v>
      </c>
      <c r="C212" s="0" t="str">
        <f aca="false">'✍️ Score Entry 2025-26'!C213</f>
        <v>French Ligue 1</v>
      </c>
      <c r="D212" s="0" t="str">
        <f aca="false">'✍️ Score Entry 2025-26'!D213</f>
        <v>Paris FC</v>
      </c>
      <c r="E212" s="0" t="str">
        <f aca="false">'✍️ Score Entry 2025-26'!E213</f>
        <v>Strasbourg</v>
      </c>
      <c r="F212" s="0" t="n">
        <f aca="false">IFERROR(VLOOKUP(D212,'⭐ Current Elo 2025-26'!$A:$B,2,FALSE()),1500)</f>
        <v>1539.7</v>
      </c>
      <c r="G212" s="0" t="n">
        <f aca="false">IFERROR(VLOOKUP(E212,'⭐ Current Elo 2025-26'!$A:$B,2,FALSE()),1500)</f>
        <v>1815.9</v>
      </c>
      <c r="H212" s="33" t="n">
        <f aca="false">1/(1+10^((G212-F212+'⚙️ Parameters'!$C$7)/400))</f>
        <v>0.132646590100363</v>
      </c>
      <c r="I212" s="33" t="n">
        <f aca="false">0.27*(1+((200-MIN(ABS(F212-G212),200))/500)+(IF(AND(F212&gt;1650,G212&gt;1650),0.15,0)))</f>
        <v>0.27</v>
      </c>
      <c r="J212" s="33" t="n">
        <f aca="false">MAX(0,1-H212-I212)</f>
        <v>0.597353409899637</v>
      </c>
      <c r="K212" s="33" t="n">
        <f aca="false">H212+I212</f>
        <v>0.402646590100363</v>
      </c>
      <c r="L212" s="33" t="n">
        <f aca="false">I212+J212</f>
        <v>0.867353409899637</v>
      </c>
      <c r="M212" s="0" t="str">
        <f aca="false">IF('✍️ Score Entry 2025-26'!F213=""," TBD",TEXT('✍️ Score Entry 2025-26'!F213,"0")&amp;"-"&amp;TEXT('✍️ Score Entry 2025-26'!G213,"0"))</f>
        <v>2-3</v>
      </c>
      <c r="N212" s="0" t="str">
        <f aca="false">IF('✍️ Score Entry 2025-26'!F213="","TBD",IF('✍️ Score Entry 2025-26'!F213&gt;'✍️ Score Entry 2025-26'!G213,"Home",IF('✍️ Score Entry 2025-26'!F213&lt;'✍️ Score Entry 2025-26'!G213,"Away","Draw")))</f>
        <v>Away</v>
      </c>
      <c r="O212" s="0" t="str">
        <f aca="false">IF(N212="TBD","TBD",IF(AND(H212&gt;I212,H212&gt;J212,N212="Home"),"✓",IF(AND(J212&gt;H212,J212&gt;I212,N212="Away"),"✓",IF(AND(I212&gt;H212,I212&gt;J212,N212="Draw"),"✓","✗"))))</f>
        <v>✓</v>
      </c>
    </row>
    <row r="213" customFormat="false" ht="15" hidden="false" customHeight="false" outlineLevel="0" collapsed="false">
      <c r="A213" s="0" t="n">
        <f aca="false">'✍️ Score Entry 2025-26'!A214</f>
        <v>209</v>
      </c>
      <c r="B213" s="41" t="n">
        <f aca="false">'✍️ Score Entry 2025-26'!B214</f>
        <v>45921.5625</v>
      </c>
      <c r="C213" s="0" t="str">
        <f aca="false">'✍️ Score Entry 2025-26'!C214</f>
        <v>German Bundesliga</v>
      </c>
      <c r="D213" s="0" t="str">
        <f aca="false">'✍️ Score Entry 2025-26'!D214</f>
        <v>Eintracht Frankfurt</v>
      </c>
      <c r="E213" s="0" t="str">
        <f aca="false">'✍️ Score Entry 2025-26'!E214</f>
        <v>1. FC Union Berlin</v>
      </c>
      <c r="F213" s="0" t="n">
        <f aca="false">IFERROR(VLOOKUP(D213,'⭐ Current Elo 2025-26'!$A:$B,2,FALSE()),1500)</f>
        <v>1407.6</v>
      </c>
      <c r="G213" s="0" t="n">
        <f aca="false">IFERROR(VLOOKUP(E213,'⭐ Current Elo 2025-26'!$A:$B,2,FALSE()),1500)</f>
        <v>1536.1</v>
      </c>
      <c r="H213" s="33" t="n">
        <f aca="false">1/(1+10^((G213-F213+'⚙️ Parameters'!$C$7)/400))</f>
        <v>0.263563517501703</v>
      </c>
      <c r="I213" s="33" t="n">
        <f aca="false">0.27*(1+((200-MIN(ABS(F213-G213),200))/500)+(IF(AND(F213&gt;1650,G213&gt;1650),0.15,0)))</f>
        <v>0.30861</v>
      </c>
      <c r="J213" s="33" t="n">
        <f aca="false">MAX(0,1-H213-I213)</f>
        <v>0.427826482498297</v>
      </c>
      <c r="K213" s="33" t="n">
        <f aca="false">H213+I213</f>
        <v>0.572173517501703</v>
      </c>
      <c r="L213" s="33" t="n">
        <f aca="false">I213+J213</f>
        <v>0.736436482498298</v>
      </c>
      <c r="M213" s="0" t="str">
        <f aca="false">IF('✍️ Score Entry 2025-26'!F214=""," TBD",TEXT('✍️ Score Entry 2025-26'!F214,"0")&amp;"-"&amp;TEXT('✍️ Score Entry 2025-26'!G214,"0"))</f>
        <v>3-4</v>
      </c>
      <c r="N213" s="0" t="str">
        <f aca="false">IF('✍️ Score Entry 2025-26'!F214="","TBD",IF('✍️ Score Entry 2025-26'!F214&gt;'✍️ Score Entry 2025-26'!G214,"Home",IF('✍️ Score Entry 2025-26'!F214&lt;'✍️ Score Entry 2025-26'!G214,"Away","Draw")))</f>
        <v>Away</v>
      </c>
      <c r="O213" s="0" t="str">
        <f aca="false">IF(N213="TBD","TBD",IF(AND(H213&gt;I213,H213&gt;J213,N213="Home"),"✓",IF(AND(J213&gt;H213,J213&gt;I213,N213="Away"),"✓",IF(AND(I213&gt;H213,I213&gt;J213,N213="Draw"),"✓","✗"))))</f>
        <v>✓</v>
      </c>
    </row>
    <row r="214" customFormat="false" ht="15" hidden="false" customHeight="false" outlineLevel="0" collapsed="false">
      <c r="A214" s="0" t="n">
        <f aca="false">'✍️ Score Entry 2025-26'!A215</f>
        <v>210</v>
      </c>
      <c r="B214" s="41" t="n">
        <f aca="false">'✍️ Score Entry 2025-26'!B215</f>
        <v>45921.59375</v>
      </c>
      <c r="C214" s="0" t="str">
        <f aca="false">'✍️ Score Entry 2025-26'!C215</f>
        <v>Spanish LALIGA</v>
      </c>
      <c r="D214" s="0" t="str">
        <f aca="false">'✍️ Score Entry 2025-26'!D215</f>
        <v>Mallorca</v>
      </c>
      <c r="E214" s="0" t="str">
        <f aca="false">'✍️ Score Entry 2025-26'!E215</f>
        <v>AtlÃ©tico Madrid</v>
      </c>
      <c r="F214" s="0" t="n">
        <f aca="false">IFERROR(VLOOKUP(D214,'⭐ Current Elo 2025-26'!$A:$B,2,FALSE()),1500)</f>
        <v>1654.7</v>
      </c>
      <c r="G214" s="0" t="n">
        <f aca="false">IFERROR(VLOOKUP(E214,'⭐ Current Elo 2025-26'!$A:$B,2,FALSE()),1500)</f>
        <v>1556.8</v>
      </c>
      <c r="H214" s="33" t="n">
        <f aca="false">1/(1+10^((G214-F214+'⚙️ Parameters'!$C$7)/400))</f>
        <v>0.568500186978201</v>
      </c>
      <c r="I214" s="33" t="n">
        <f aca="false">0.27*(1+((200-MIN(ABS(F214-G214),200))/500)+(IF(AND(F214&gt;1650,G214&gt;1650),0.15,0)))</f>
        <v>0.325134</v>
      </c>
      <c r="J214" s="33" t="n">
        <f aca="false">MAX(0,1-H214-I214)</f>
        <v>0.106365813021799</v>
      </c>
      <c r="K214" s="33" t="n">
        <f aca="false">H214+I214</f>
        <v>0.893634186978201</v>
      </c>
      <c r="L214" s="33" t="n">
        <f aca="false">I214+J214</f>
        <v>0.431499813021799</v>
      </c>
      <c r="M214" s="0" t="str">
        <f aca="false">IF('✍️ Score Entry 2025-26'!F215=""," TBD",TEXT('✍️ Score Entry 2025-26'!F215,"0")&amp;"-"&amp;TEXT('✍️ Score Entry 2025-26'!G215,"0"))</f>
        <v>1-1</v>
      </c>
      <c r="N214" s="0" t="str">
        <f aca="false">IF('✍️ Score Entry 2025-26'!F215="","TBD",IF('✍️ Score Entry 2025-26'!F215&gt;'✍️ Score Entry 2025-26'!G215,"Home",IF('✍️ Score Entry 2025-26'!F215&lt;'✍️ Score Entry 2025-26'!G215,"Away","Draw")))</f>
        <v>Draw</v>
      </c>
      <c r="O214" s="0" t="str">
        <f aca="false">IF(N214="TBD","TBD",IF(AND(H214&gt;I214,H214&gt;J214,N214="Home"),"✓",IF(AND(J214&gt;H214,J214&gt;I214,N214="Away"),"✓",IF(AND(I214&gt;H214,I214&gt;J214,N214="Draw"),"✓","✗"))))</f>
        <v>✗</v>
      </c>
    </row>
    <row r="215" customFormat="false" ht="15" hidden="false" customHeight="false" outlineLevel="0" collapsed="false">
      <c r="A215" s="0" t="n">
        <f aca="false">'✍️ Score Entry 2025-26'!A216</f>
        <v>211</v>
      </c>
      <c r="B215" s="41" t="n">
        <f aca="false">'✍️ Score Entry 2025-26'!B216</f>
        <v>45921.6354166667</v>
      </c>
      <c r="C215" s="0" t="str">
        <f aca="false">'✍️ Score Entry 2025-26'!C216</f>
        <v>French Ligue 1</v>
      </c>
      <c r="D215" s="0" t="str">
        <f aca="false">'✍️ Score Entry 2025-26'!D216</f>
        <v>Le Havre AC</v>
      </c>
      <c r="E215" s="0" t="str">
        <f aca="false">'✍️ Score Entry 2025-26'!E216</f>
        <v>Lorient</v>
      </c>
      <c r="F215" s="0" t="n">
        <f aca="false">IFERROR(VLOOKUP(D215,'⭐ Current Elo 2025-26'!$A:$B,2,FALSE()),1500)</f>
        <v>1496.2</v>
      </c>
      <c r="G215" s="0" t="n">
        <f aca="false">IFERROR(VLOOKUP(E215,'⭐ Current Elo 2025-26'!$A:$B,2,FALSE()),1500)</f>
        <v>1624.7</v>
      </c>
      <c r="H215" s="33" t="n">
        <f aca="false">1/(1+10^((G215-F215+'⚙️ Parameters'!$C$7)/400))</f>
        <v>0.263563517501703</v>
      </c>
      <c r="I215" s="33" t="n">
        <f aca="false">0.27*(1+((200-MIN(ABS(F215-G215),200))/500)+(IF(AND(F215&gt;1650,G215&gt;1650),0.15,0)))</f>
        <v>0.30861</v>
      </c>
      <c r="J215" s="33" t="n">
        <f aca="false">MAX(0,1-H215-I215)</f>
        <v>0.427826482498297</v>
      </c>
      <c r="K215" s="33" t="n">
        <f aca="false">H215+I215</f>
        <v>0.572173517501703</v>
      </c>
      <c r="L215" s="33" t="n">
        <f aca="false">I215+J215</f>
        <v>0.736436482498298</v>
      </c>
      <c r="M215" s="0" t="str">
        <f aca="false">IF('✍️ Score Entry 2025-26'!F216=""," TBD",TEXT('✍️ Score Entry 2025-26'!F216,"0")&amp;"-"&amp;TEXT('✍️ Score Entry 2025-26'!G216,"0"))</f>
        <v>1-1</v>
      </c>
      <c r="N215" s="0" t="str">
        <f aca="false">IF('✍️ Score Entry 2025-26'!F216="","TBD",IF('✍️ Score Entry 2025-26'!F216&gt;'✍️ Score Entry 2025-26'!G216,"Home",IF('✍️ Score Entry 2025-26'!F216&lt;'✍️ Score Entry 2025-26'!G216,"Away","Draw")))</f>
        <v>Draw</v>
      </c>
      <c r="O215" s="0" t="str">
        <f aca="false">IF(N215="TBD","TBD",IF(AND(H215&gt;I215,H215&gt;J215,N215="Home"),"✓",IF(AND(J215&gt;H215,J215&gt;I215,N215="Away"),"✓",IF(AND(I215&gt;H215,I215&gt;J215,N215="Draw"),"✓","✗"))))</f>
        <v>✗</v>
      </c>
    </row>
    <row r="216" customFormat="false" ht="15" hidden="false" customHeight="false" outlineLevel="0" collapsed="false">
      <c r="A216" s="0" t="n">
        <f aca="false">'✍️ Score Entry 2025-26'!A217</f>
        <v>212</v>
      </c>
      <c r="B216" s="41" t="n">
        <f aca="false">'✍️ Score Entry 2025-26'!B217</f>
        <v>45921.6354166667</v>
      </c>
      <c r="C216" s="0" t="str">
        <f aca="false">'✍️ Score Entry 2025-26'!C217</f>
        <v>French Ligue 1</v>
      </c>
      <c r="D216" s="0" t="str">
        <f aca="false">'✍️ Score Entry 2025-26'!D217</f>
        <v>AJ Auxerre</v>
      </c>
      <c r="E216" s="0" t="str">
        <f aca="false">'✍️ Score Entry 2025-26'!E217</f>
        <v>Toulouse</v>
      </c>
      <c r="F216" s="0" t="n">
        <f aca="false">IFERROR(VLOOKUP(D216,'⭐ Current Elo 2025-26'!$A:$B,2,FALSE()),1500)</f>
        <v>1588.5</v>
      </c>
      <c r="G216" s="0" t="n">
        <f aca="false">IFERROR(VLOOKUP(E216,'⭐ Current Elo 2025-26'!$A:$B,2,FALSE()),1500)</f>
        <v>1668.4</v>
      </c>
      <c r="H216" s="33" t="n">
        <f aca="false">1/(1+10^((G216-F216+'⚙️ Parameters'!$C$7)/400))</f>
        <v>0.321308598118195</v>
      </c>
      <c r="I216" s="33" t="n">
        <f aca="false">0.27*(1+((200-MIN(ABS(F216-G216),200))/500)+(IF(AND(F216&gt;1650,G216&gt;1650),0.15,0)))</f>
        <v>0.334854</v>
      </c>
      <c r="J216" s="33" t="n">
        <f aca="false">MAX(0,1-H216-I216)</f>
        <v>0.343837401881805</v>
      </c>
      <c r="K216" s="33" t="n">
        <f aca="false">H216+I216</f>
        <v>0.656162598118195</v>
      </c>
      <c r="L216" s="33" t="n">
        <f aca="false">I216+J216</f>
        <v>0.678691401881805</v>
      </c>
      <c r="M216" s="0" t="str">
        <f aca="false">IF('✍️ Score Entry 2025-26'!F217=""," TBD",TEXT('✍️ Score Entry 2025-26'!F217,"0")&amp;"-"&amp;TEXT('✍️ Score Entry 2025-26'!G217,"0"))</f>
        <v>1-0</v>
      </c>
      <c r="N216" s="0" t="str">
        <f aca="false">IF('✍️ Score Entry 2025-26'!F217="","TBD",IF('✍️ Score Entry 2025-26'!F217&gt;'✍️ Score Entry 2025-26'!G217,"Home",IF('✍️ Score Entry 2025-26'!F217&lt;'✍️ Score Entry 2025-26'!G217,"Away","Draw")))</f>
        <v>Home</v>
      </c>
      <c r="O216" s="0" t="str">
        <f aca="false">IF(N216="TBD","TBD",IF(AND(H216&gt;I216,H216&gt;J216,N216="Home"),"✓",IF(AND(J216&gt;H216,J216&gt;I216,N216="Away"),"✓",IF(AND(I216&gt;H216,I216&gt;J216,N216="Draw"),"✓","✗"))))</f>
        <v>✗</v>
      </c>
    </row>
    <row r="217" customFormat="false" ht="15" hidden="false" customHeight="false" outlineLevel="0" collapsed="false">
      <c r="A217" s="0" t="n">
        <f aca="false">'✍️ Score Entry 2025-26'!A218</f>
        <v>213</v>
      </c>
      <c r="B217" s="41" t="n">
        <f aca="false">'✍️ Score Entry 2025-26'!B218</f>
        <v>45921.6354166667</v>
      </c>
      <c r="C217" s="0" t="str">
        <f aca="false">'✍️ Score Entry 2025-26'!C218</f>
        <v>French Ligue 1</v>
      </c>
      <c r="D217" s="0" t="str">
        <f aca="false">'✍️ Score Entry 2025-26'!D218</f>
        <v>AS Monaco</v>
      </c>
      <c r="E217" s="0" t="str">
        <f aca="false">'✍️ Score Entry 2025-26'!E218</f>
        <v>Metz</v>
      </c>
      <c r="F217" s="0" t="n">
        <f aca="false">IFERROR(VLOOKUP(D217,'⭐ Current Elo 2025-26'!$A:$B,2,FALSE()),1500)</f>
        <v>1714.2</v>
      </c>
      <c r="G217" s="0" t="n">
        <f aca="false">IFERROR(VLOOKUP(E217,'⭐ Current Elo 2025-26'!$A:$B,2,FALSE()),1500)</f>
        <v>1581.9</v>
      </c>
      <c r="H217" s="33" t="n">
        <f aca="false">1/(1+10^((G217-F217+'⚙️ Parameters'!$C$7)/400))</f>
        <v>0.616272573852359</v>
      </c>
      <c r="I217" s="33" t="n">
        <f aca="false">0.27*(1+((200-MIN(ABS(F217-G217),200))/500)+(IF(AND(F217&gt;1650,G217&gt;1650),0.15,0)))</f>
        <v>0.306558</v>
      </c>
      <c r="J217" s="33" t="n">
        <f aca="false">MAX(0,1-H217-I217)</f>
        <v>0.0771694261476414</v>
      </c>
      <c r="K217" s="33" t="n">
        <f aca="false">H217+I217</f>
        <v>0.922830573852359</v>
      </c>
      <c r="L217" s="33" t="n">
        <f aca="false">I217+J217</f>
        <v>0.383727426147641</v>
      </c>
      <c r="M217" s="0" t="str">
        <f aca="false">IF('✍️ Score Entry 2025-26'!F218=""," TBD",TEXT('✍️ Score Entry 2025-26'!F218,"0")&amp;"-"&amp;TEXT('✍️ Score Entry 2025-26'!G218,"0"))</f>
        <v>5-2</v>
      </c>
      <c r="N217" s="0" t="str">
        <f aca="false">IF('✍️ Score Entry 2025-26'!F218="","TBD",IF('✍️ Score Entry 2025-26'!F218&gt;'✍️ Score Entry 2025-26'!G218,"Home",IF('✍️ Score Entry 2025-26'!F218&lt;'✍️ Score Entry 2025-26'!G218,"Away","Draw")))</f>
        <v>Home</v>
      </c>
      <c r="O217" s="0" t="str">
        <f aca="false">IF(N217="TBD","TBD",IF(AND(H217&gt;I217,H217&gt;J217,N217="Home"),"✓",IF(AND(J217&gt;H217,J217&gt;I217,N217="Away"),"✓",IF(AND(I217&gt;H217,I217&gt;J217,N217="Draw"),"✓","✗"))))</f>
        <v>✓</v>
      </c>
    </row>
    <row r="218" customFormat="false" ht="15" hidden="false" customHeight="false" outlineLevel="0" collapsed="false">
      <c r="A218" s="0" t="n">
        <f aca="false">'✍️ Score Entry 2025-26'!A219</f>
        <v>214</v>
      </c>
      <c r="B218" s="41" t="n">
        <f aca="false">'✍️ Score Entry 2025-26'!B219</f>
        <v>45921.6458333333</v>
      </c>
      <c r="C218" s="0" t="str">
        <f aca="false">'✍️ Score Entry 2025-26'!C219</f>
        <v>German Bundesliga</v>
      </c>
      <c r="D218" s="0" t="str">
        <f aca="false">'✍️ Score Entry 2025-26'!D219</f>
        <v>Bayer Leverkusen</v>
      </c>
      <c r="E218" s="0" t="str">
        <f aca="false">'✍️ Score Entry 2025-26'!E219</f>
        <v>Borussia MÃ¶nchengladbach</v>
      </c>
      <c r="F218" s="0" t="n">
        <f aca="false">IFERROR(VLOOKUP(D218,'⭐ Current Elo 2025-26'!$A:$B,2,FALSE()),1500)</f>
        <v>1576.1</v>
      </c>
      <c r="G218" s="0" t="n">
        <f aca="false">IFERROR(VLOOKUP(E218,'⭐ Current Elo 2025-26'!$A:$B,2,FALSE()),1500)</f>
        <v>1433.1</v>
      </c>
      <c r="H218" s="33" t="n">
        <f aca="false">1/(1+10^((G218-F218+'⚙️ Parameters'!$C$7)/400))</f>
        <v>0.630730288616202</v>
      </c>
      <c r="I218" s="33" t="n">
        <f aca="false">0.27*(1+((200-MIN(ABS(F218-G218),200))/500)+(IF(AND(F218&gt;1650,G218&gt;1650),0.15,0)))</f>
        <v>0.30078</v>
      </c>
      <c r="J218" s="33" t="n">
        <f aca="false">MAX(0,1-H218-I218)</f>
        <v>0.0684897113837978</v>
      </c>
      <c r="K218" s="33" t="n">
        <f aca="false">H218+I218</f>
        <v>0.931510288616202</v>
      </c>
      <c r="L218" s="33" t="n">
        <f aca="false">I218+J218</f>
        <v>0.369269711383798</v>
      </c>
      <c r="M218" s="0" t="str">
        <f aca="false">IF('✍️ Score Entry 2025-26'!F219=""," TBD",TEXT('✍️ Score Entry 2025-26'!F219,"0")&amp;"-"&amp;TEXT('✍️ Score Entry 2025-26'!G219,"0"))</f>
        <v>1-1</v>
      </c>
      <c r="N218" s="0" t="str">
        <f aca="false">IF('✍️ Score Entry 2025-26'!F219="","TBD",IF('✍️ Score Entry 2025-26'!F219&gt;'✍️ Score Entry 2025-26'!G219,"Home",IF('✍️ Score Entry 2025-26'!F219&lt;'✍️ Score Entry 2025-26'!G219,"Away","Draw")))</f>
        <v>Draw</v>
      </c>
      <c r="O218" s="0" t="str">
        <f aca="false">IF(N218="TBD","TBD",IF(AND(H218&gt;I218,H218&gt;J218,N218="Home"),"✓",IF(AND(J218&gt;H218,J218&gt;I218,N218="Away"),"✓",IF(AND(I218&gt;H218,I218&gt;J218,N218="Draw"),"✓","✗"))))</f>
        <v>✗</v>
      </c>
    </row>
    <row r="219" customFormat="false" ht="15" hidden="false" customHeight="false" outlineLevel="0" collapsed="false">
      <c r="A219" s="0" t="n">
        <f aca="false">'✍️ Score Entry 2025-26'!A220</f>
        <v>215</v>
      </c>
      <c r="B219" s="41" t="n">
        <f aca="false">'✍️ Score Entry 2025-26'!B220</f>
        <v>45921.6458333333</v>
      </c>
      <c r="C219" s="0" t="str">
        <f aca="false">'✍️ Score Entry 2025-26'!C220</f>
        <v>English Premier League</v>
      </c>
      <c r="D219" s="0" t="str">
        <f aca="false">'✍️ Score Entry 2025-26'!D220</f>
        <v>Arsenal</v>
      </c>
      <c r="E219" s="0" t="str">
        <f aca="false">'✍️ Score Entry 2025-26'!E220</f>
        <v>Manchester City</v>
      </c>
      <c r="F219" s="0" t="n">
        <f aca="false">IFERROR(VLOOKUP(D219,'⭐ Current Elo 2025-26'!$A:$B,2,FALSE()),1500)</f>
        <v>1442.1</v>
      </c>
      <c r="G219" s="0" t="n">
        <f aca="false">IFERROR(VLOOKUP(E219,'⭐ Current Elo 2025-26'!$A:$B,2,FALSE()),1500)</f>
        <v>1581.2</v>
      </c>
      <c r="H219" s="33" t="n">
        <f aca="false">1/(1+10^((G219-F219+'⚙️ Parameters'!$C$7)/400))</f>
        <v>0.251891967144292</v>
      </c>
      <c r="I219" s="33" t="n">
        <f aca="false">0.27*(1+((200-MIN(ABS(F219-G219),200))/500)+(IF(AND(F219&gt;1650,G219&gt;1650),0.15,0)))</f>
        <v>0.302886</v>
      </c>
      <c r="J219" s="33" t="n">
        <f aca="false">MAX(0,1-H219-I219)</f>
        <v>0.445222032855708</v>
      </c>
      <c r="K219" s="33" t="n">
        <f aca="false">H219+I219</f>
        <v>0.554777967144292</v>
      </c>
      <c r="L219" s="33" t="n">
        <f aca="false">I219+J219</f>
        <v>0.748108032855708</v>
      </c>
      <c r="M219" s="0" t="str">
        <f aca="false">IF('✍️ Score Entry 2025-26'!F220=""," TBD",TEXT('✍️ Score Entry 2025-26'!F220,"0")&amp;"-"&amp;TEXT('✍️ Score Entry 2025-26'!G220,"0"))</f>
        <v>1-1</v>
      </c>
      <c r="N219" s="0" t="str">
        <f aca="false">IF('✍️ Score Entry 2025-26'!F220="","TBD",IF('✍️ Score Entry 2025-26'!F220&gt;'✍️ Score Entry 2025-26'!G220,"Home",IF('✍️ Score Entry 2025-26'!F220&lt;'✍️ Score Entry 2025-26'!G220,"Away","Draw")))</f>
        <v>Draw</v>
      </c>
      <c r="O219" s="0" t="str">
        <f aca="false">IF(N219="TBD","TBD",IF(AND(H219&gt;I219,H219&gt;J219,N219="Home"),"✓",IF(AND(J219&gt;H219,J219&gt;I219,N219="Away"),"✓",IF(AND(I219&gt;H219,I219&gt;J219,N219="Draw"),"✓","✗"))))</f>
        <v>✗</v>
      </c>
    </row>
    <row r="220" customFormat="false" ht="15" hidden="false" customHeight="false" outlineLevel="0" collapsed="false">
      <c r="A220" s="0" t="n">
        <f aca="false">'✍️ Score Entry 2025-26'!A221</f>
        <v>216</v>
      </c>
      <c r="B220" s="41" t="n">
        <f aca="false">'✍️ Score Entry 2025-26'!B221</f>
        <v>45921.6666666667</v>
      </c>
      <c r="C220" s="0" t="str">
        <f aca="false">'✍️ Score Entry 2025-26'!C221</f>
        <v>Italian Serie A</v>
      </c>
      <c r="D220" s="0" t="str">
        <f aca="false">'✍️ Score Entry 2025-26'!D221</f>
        <v>Fiorentina</v>
      </c>
      <c r="E220" s="0" t="str">
        <f aca="false">'✍️ Score Entry 2025-26'!E221</f>
        <v>Como</v>
      </c>
      <c r="F220" s="0" t="n">
        <f aca="false">IFERROR(VLOOKUP(D220,'⭐ Current Elo 2025-26'!$A:$B,2,FALSE()),1500)</f>
        <v>1398.1</v>
      </c>
      <c r="G220" s="0" t="n">
        <f aca="false">IFERROR(VLOOKUP(E220,'⭐ Current Elo 2025-26'!$A:$B,2,FALSE()),1500)</f>
        <v>1661.3</v>
      </c>
      <c r="H220" s="33" t="n">
        <f aca="false">1/(1+10^((G220-F220+'⚙️ Parameters'!$C$7)/400))</f>
        <v>0.14149548539301</v>
      </c>
      <c r="I220" s="33" t="n">
        <f aca="false">0.27*(1+((200-MIN(ABS(F220-G220),200))/500)+(IF(AND(F220&gt;1650,G220&gt;1650),0.15,0)))</f>
        <v>0.27</v>
      </c>
      <c r="J220" s="33" t="n">
        <f aca="false">MAX(0,1-H220-I220)</f>
        <v>0.58850451460699</v>
      </c>
      <c r="K220" s="33" t="n">
        <f aca="false">H220+I220</f>
        <v>0.41149548539301</v>
      </c>
      <c r="L220" s="33" t="n">
        <f aca="false">I220+J220</f>
        <v>0.85850451460699</v>
      </c>
      <c r="M220" s="0" t="str">
        <f aca="false">IF('✍️ Score Entry 2025-26'!F221=""," TBD",TEXT('✍️ Score Entry 2025-26'!F221,"0")&amp;"-"&amp;TEXT('✍️ Score Entry 2025-26'!G221,"0"))</f>
        <v>1-2</v>
      </c>
      <c r="N220" s="0" t="str">
        <f aca="false">IF('✍️ Score Entry 2025-26'!F221="","TBD",IF('✍️ Score Entry 2025-26'!F221&gt;'✍️ Score Entry 2025-26'!G221,"Home",IF('✍️ Score Entry 2025-26'!F221&lt;'✍️ Score Entry 2025-26'!G221,"Away","Draw")))</f>
        <v>Away</v>
      </c>
      <c r="O220" s="0" t="str">
        <f aca="false">IF(N220="TBD","TBD",IF(AND(H220&gt;I220,H220&gt;J220,N220="Home"),"✓",IF(AND(J220&gt;H220,J220&gt;I220,N220="Away"),"✓",IF(AND(I220&gt;H220,I220&gt;J220,N220="Draw"),"✓","✗"))))</f>
        <v>✓</v>
      </c>
    </row>
    <row r="221" customFormat="false" ht="15" hidden="false" customHeight="false" outlineLevel="0" collapsed="false">
      <c r="A221" s="0" t="n">
        <f aca="false">'✍️ Score Entry 2025-26'!A222</f>
        <v>217</v>
      </c>
      <c r="B221" s="41" t="n">
        <f aca="false">'✍️ Score Entry 2025-26'!B222</f>
        <v>45921.6875</v>
      </c>
      <c r="C221" s="0" t="str">
        <f aca="false">'✍️ Score Entry 2025-26'!C222</f>
        <v>Spanish LALIGA</v>
      </c>
      <c r="D221" s="0" t="str">
        <f aca="false">'✍️ Score Entry 2025-26'!D222</f>
        <v>Elche</v>
      </c>
      <c r="E221" s="0" t="str">
        <f aca="false">'✍️ Score Entry 2025-26'!E222</f>
        <v>Real Oviedo</v>
      </c>
      <c r="F221" s="0" t="n">
        <f aca="false">IFERROR(VLOOKUP(D221,'⭐ Current Elo 2025-26'!$A:$B,2,FALSE()),1500)</f>
        <v>1553.2</v>
      </c>
      <c r="G221" s="0" t="n">
        <f aca="false">IFERROR(VLOOKUP(E221,'⭐ Current Elo 2025-26'!$A:$B,2,FALSE()),1500)</f>
        <v>1735.2</v>
      </c>
      <c r="H221" s="33" t="n">
        <f aca="false">1/(1+10^((G221-F221+'⚙️ Parameters'!$C$7)/400))</f>
        <v>0.208251162491816</v>
      </c>
      <c r="I221" s="33" t="n">
        <f aca="false">0.27*(1+((200-MIN(ABS(F221-G221),200))/500)+(IF(AND(F221&gt;1650,G221&gt;1650),0.15,0)))</f>
        <v>0.27972</v>
      </c>
      <c r="J221" s="33" t="n">
        <f aca="false">MAX(0,1-H221-I221)</f>
        <v>0.512028837508185</v>
      </c>
      <c r="K221" s="33" t="n">
        <f aca="false">H221+I221</f>
        <v>0.487971162491816</v>
      </c>
      <c r="L221" s="33" t="n">
        <f aca="false">I221+J221</f>
        <v>0.791748837508185</v>
      </c>
      <c r="M221" s="0" t="str">
        <f aca="false">IF('✍️ Score Entry 2025-26'!F222=""," TBD",TEXT('✍️ Score Entry 2025-26'!F222,"0")&amp;"-"&amp;TEXT('✍️ Score Entry 2025-26'!G222,"0"))</f>
        <v>1-0</v>
      </c>
      <c r="N221" s="0" t="str">
        <f aca="false">IF('✍️ Score Entry 2025-26'!F222="","TBD",IF('✍️ Score Entry 2025-26'!F222&gt;'✍️ Score Entry 2025-26'!G222,"Home",IF('✍️ Score Entry 2025-26'!F222&lt;'✍️ Score Entry 2025-26'!G222,"Away","Draw")))</f>
        <v>Home</v>
      </c>
      <c r="O221" s="0" t="str">
        <f aca="false">IF(N221="TBD","TBD",IF(AND(H221&gt;I221,H221&gt;J221,N221="Home"),"✓",IF(AND(J221&gt;H221,J221&gt;I221,N221="Away"),"✓",IF(AND(I221&gt;H221,I221&gt;J221,N221="Draw"),"✓","✗"))))</f>
        <v>✗</v>
      </c>
    </row>
    <row r="222" customFormat="false" ht="15" hidden="false" customHeight="false" outlineLevel="0" collapsed="false">
      <c r="A222" s="0" t="n">
        <f aca="false">'✍️ Score Entry 2025-26'!A223</f>
        <v>218</v>
      </c>
      <c r="B222" s="41" t="n">
        <f aca="false">'✍️ Score Entry 2025-26'!B223</f>
        <v>45921.7291666667</v>
      </c>
      <c r="C222" s="0" t="str">
        <f aca="false">'✍️ Score Entry 2025-26'!C223</f>
        <v>German Bundesliga</v>
      </c>
      <c r="D222" s="0" t="str">
        <f aca="false">'✍️ Score Entry 2025-26'!D223</f>
        <v>Borussia Dortmund</v>
      </c>
      <c r="E222" s="0" t="str">
        <f aca="false">'✍️ Score Entry 2025-26'!E223</f>
        <v>VfL Wolfsburg</v>
      </c>
      <c r="F222" s="0" t="n">
        <f aca="false">IFERROR(VLOOKUP(D222,'⭐ Current Elo 2025-26'!$A:$B,2,FALSE()),1500)</f>
        <v>1516.8</v>
      </c>
      <c r="G222" s="0" t="n">
        <f aca="false">IFERROR(VLOOKUP(E222,'⭐ Current Elo 2025-26'!$A:$B,2,FALSE()),1500)</f>
        <v>1526.2</v>
      </c>
      <c r="H222" s="33" t="n">
        <f aca="false">1/(1+10^((G222-F222+'⚙️ Parameters'!$C$7)/400))</f>
        <v>0.41533978957724</v>
      </c>
      <c r="I222" s="33" t="n">
        <f aca="false">0.27*(1+((200-MIN(ABS(F222-G222),200))/500)+(IF(AND(F222&gt;1650,G222&gt;1650),0.15,0)))</f>
        <v>0.372924</v>
      </c>
      <c r="J222" s="33" t="n">
        <f aca="false">MAX(0,1-H222-I222)</f>
        <v>0.21173621042276</v>
      </c>
      <c r="K222" s="33" t="n">
        <f aca="false">H222+I222</f>
        <v>0.78826378957724</v>
      </c>
      <c r="L222" s="33" t="n">
        <f aca="false">I222+J222</f>
        <v>0.58466021042276</v>
      </c>
      <c r="M222" s="0" t="str">
        <f aca="false">IF('✍️ Score Entry 2025-26'!F223=""," TBD",TEXT('✍️ Score Entry 2025-26'!F223,"0")&amp;"-"&amp;TEXT('✍️ Score Entry 2025-26'!G223,"0"))</f>
        <v>1-0</v>
      </c>
      <c r="N222" s="0" t="str">
        <f aca="false">IF('✍️ Score Entry 2025-26'!F223="","TBD",IF('✍️ Score Entry 2025-26'!F223&gt;'✍️ Score Entry 2025-26'!G223,"Home",IF('✍️ Score Entry 2025-26'!F223&lt;'✍️ Score Entry 2025-26'!G223,"Away","Draw")))</f>
        <v>Home</v>
      </c>
      <c r="O222" s="0" t="str">
        <f aca="false">IF(N222="TBD","TBD",IF(AND(H222&gt;I222,H222&gt;J222,N222="Home"),"✓",IF(AND(J222&gt;H222,J222&gt;I222,N222="Away"),"✓",IF(AND(I222&gt;H222,I222&gt;J222,N222="Draw"),"✓","✗"))))</f>
        <v>✓</v>
      </c>
    </row>
    <row r="223" customFormat="false" ht="15" hidden="false" customHeight="false" outlineLevel="0" collapsed="false">
      <c r="A223" s="0" t="n">
        <f aca="false">'✍️ Score Entry 2025-26'!A224</f>
        <v>219</v>
      </c>
      <c r="B223" s="41" t="n">
        <f aca="false">'✍️ Score Entry 2025-26'!B224</f>
        <v>45921.78125</v>
      </c>
      <c r="C223" s="0" t="str">
        <f aca="false">'✍️ Score Entry 2025-26'!C224</f>
        <v>Italian Serie A</v>
      </c>
      <c r="D223" s="0" t="str">
        <f aca="false">'✍️ Score Entry 2025-26'!D224</f>
        <v>Internazionale</v>
      </c>
      <c r="E223" s="0" t="str">
        <f aca="false">'✍️ Score Entry 2025-26'!E224</f>
        <v>Sassuolo</v>
      </c>
      <c r="F223" s="0" t="n">
        <f aca="false">IFERROR(VLOOKUP(D223,'⭐ Current Elo 2025-26'!$A:$B,2,FALSE()),1500)</f>
        <v>1603.3</v>
      </c>
      <c r="G223" s="0" t="n">
        <f aca="false">IFERROR(VLOOKUP(E223,'⭐ Current Elo 2025-26'!$A:$B,2,FALSE()),1500)</f>
        <v>1446.1</v>
      </c>
      <c r="H223" s="33" t="n">
        <f aca="false">1/(1+10^((G223-F223+'⚙️ Parameters'!$C$7)/400))</f>
        <v>0.649557064027451</v>
      </c>
      <c r="I223" s="33" t="n">
        <f aca="false">0.27*(1+((200-MIN(ABS(F223-G223),200))/500)+(IF(AND(F223&gt;1650,G223&gt;1650),0.15,0)))</f>
        <v>0.293112</v>
      </c>
      <c r="J223" s="33" t="n">
        <f aca="false">MAX(0,1-H223-I223)</f>
        <v>0.0573309359725487</v>
      </c>
      <c r="K223" s="33" t="n">
        <f aca="false">H223+I223</f>
        <v>0.942669064027451</v>
      </c>
      <c r="L223" s="33" t="n">
        <f aca="false">I223+J223</f>
        <v>0.350442935972549</v>
      </c>
      <c r="M223" s="0" t="str">
        <f aca="false">IF('✍️ Score Entry 2025-26'!F224=""," TBD",TEXT('✍️ Score Entry 2025-26'!F224,"0")&amp;"-"&amp;TEXT('✍️ Score Entry 2025-26'!G224,"0"))</f>
        <v>2-1</v>
      </c>
      <c r="N223" s="0" t="str">
        <f aca="false">IF('✍️ Score Entry 2025-26'!F224="","TBD",IF('✍️ Score Entry 2025-26'!F224&gt;'✍️ Score Entry 2025-26'!G224,"Home",IF('✍️ Score Entry 2025-26'!F224&lt;'✍️ Score Entry 2025-26'!G224,"Away","Draw")))</f>
        <v>Home</v>
      </c>
      <c r="O223" s="0" t="str">
        <f aca="false">IF(N223="TBD","TBD",IF(AND(H223&gt;I223,H223&gt;J223,N223="Home"),"✓",IF(AND(J223&gt;H223,J223&gt;I223,N223="Away"),"✓",IF(AND(I223&gt;H223,I223&gt;J223,N223="Draw"),"✓","✗"))))</f>
        <v>✓</v>
      </c>
    </row>
    <row r="224" customFormat="false" ht="15" hidden="false" customHeight="false" outlineLevel="0" collapsed="false">
      <c r="A224" s="0" t="n">
        <f aca="false">'✍️ Score Entry 2025-26'!A225</f>
        <v>220</v>
      </c>
      <c r="B224" s="41" t="n">
        <f aca="false">'✍️ Score Entry 2025-26'!B225</f>
        <v>45921.7916666667</v>
      </c>
      <c r="C224" s="0" t="str">
        <f aca="false">'✍️ Score Entry 2025-26'!C225</f>
        <v>Spanish LALIGA</v>
      </c>
      <c r="D224" s="0" t="str">
        <f aca="false">'✍️ Score Entry 2025-26'!D225</f>
        <v>Barcelona</v>
      </c>
      <c r="E224" s="0" t="str">
        <f aca="false">'✍️ Score Entry 2025-26'!E225</f>
        <v>Getafe</v>
      </c>
      <c r="F224" s="0" t="n">
        <f aca="false">IFERROR(VLOOKUP(D224,'⭐ Current Elo 2025-26'!$A:$B,2,FALSE()),1500)</f>
        <v>1670.1</v>
      </c>
      <c r="G224" s="0" t="n">
        <f aca="false">IFERROR(VLOOKUP(E224,'⭐ Current Elo 2025-26'!$A:$B,2,FALSE()),1500)</f>
        <v>1582.4</v>
      </c>
      <c r="H224" s="33" t="n">
        <f aca="false">1/(1+10^((G224-F224+'⚙️ Parameters'!$C$7)/400))</f>
        <v>0.554042722966451</v>
      </c>
      <c r="I224" s="33" t="n">
        <f aca="false">0.27*(1+((200-MIN(ABS(F224-G224),200))/500)+(IF(AND(F224&gt;1650,G224&gt;1650),0.15,0)))</f>
        <v>0.330642</v>
      </c>
      <c r="J224" s="33" t="n">
        <f aca="false">MAX(0,1-H224-I224)</f>
        <v>0.115315277033549</v>
      </c>
      <c r="K224" s="33" t="n">
        <f aca="false">H224+I224</f>
        <v>0.884684722966451</v>
      </c>
      <c r="L224" s="33" t="n">
        <f aca="false">I224+J224</f>
        <v>0.445957277033549</v>
      </c>
      <c r="M224" s="0" t="str">
        <f aca="false">IF('✍️ Score Entry 2025-26'!F225=""," TBD",TEXT('✍️ Score Entry 2025-26'!F225,"0")&amp;"-"&amp;TEXT('✍️ Score Entry 2025-26'!G225,"0"))</f>
        <v>3-0</v>
      </c>
      <c r="N224" s="0" t="str">
        <f aca="false">IF('✍️ Score Entry 2025-26'!F225="","TBD",IF('✍️ Score Entry 2025-26'!F225&gt;'✍️ Score Entry 2025-26'!G225,"Home",IF('✍️ Score Entry 2025-26'!F225&lt;'✍️ Score Entry 2025-26'!G225,"Away","Draw")))</f>
        <v>Home</v>
      </c>
      <c r="O224" s="0" t="str">
        <f aca="false">IF(N224="TBD","TBD",IF(AND(H224&gt;I224,H224&gt;J224,N224="Home"),"✓",IF(AND(J224&gt;H224,J224&gt;I224,N224="Away"),"✓",IF(AND(I224&gt;H224,I224&gt;J224,N224="Draw"),"✓","✗"))))</f>
        <v>✓</v>
      </c>
    </row>
    <row r="225" customFormat="false" ht="15" hidden="false" customHeight="false" outlineLevel="0" collapsed="false">
      <c r="A225" s="0" t="n">
        <f aca="false">'✍️ Score Entry 2025-26'!A226</f>
        <v>221</v>
      </c>
      <c r="B225" s="41" t="n">
        <f aca="false">'✍️ Score Entry 2025-26'!B226</f>
        <v>45922.75</v>
      </c>
      <c r="C225" s="0" t="str">
        <f aca="false">'✍️ Score Entry 2025-26'!C226</f>
        <v>French Ligue 1</v>
      </c>
      <c r="D225" s="0" t="str">
        <f aca="false">'✍️ Score Entry 2025-26'!D226</f>
        <v>Marseille</v>
      </c>
      <c r="E225" s="0" t="str">
        <f aca="false">'✍️ Score Entry 2025-26'!E226</f>
        <v>Paris Saint-Germain</v>
      </c>
      <c r="F225" s="0" t="n">
        <f aca="false">IFERROR(VLOOKUP(D225,'⭐ Current Elo 2025-26'!$A:$B,2,FALSE()),1500)</f>
        <v>1664.7</v>
      </c>
      <c r="G225" s="0" t="n">
        <f aca="false">IFERROR(VLOOKUP(E225,'⭐ Current Elo 2025-26'!$A:$B,2,FALSE()),1500)</f>
        <v>1650.9</v>
      </c>
      <c r="H225" s="33" t="n">
        <f aca="false">1/(1+10^((G225-F225+'⚙️ Parameters'!$C$7)/400))</f>
        <v>0.448091714690786</v>
      </c>
      <c r="I225" s="33" t="n">
        <f aca="false">0.27*(1+((200-MIN(ABS(F225-G225),200))/500)+(IF(AND(F225&gt;1650,G225&gt;1650),0.15,0)))</f>
        <v>0.411048</v>
      </c>
      <c r="J225" s="33" t="n">
        <f aca="false">MAX(0,1-H225-I225)</f>
        <v>0.140860285309214</v>
      </c>
      <c r="K225" s="33" t="n">
        <f aca="false">H225+I225</f>
        <v>0.859139714690786</v>
      </c>
      <c r="L225" s="33" t="n">
        <f aca="false">I225+J225</f>
        <v>0.551908285309214</v>
      </c>
      <c r="M225" s="0" t="str">
        <f aca="false">IF('✍️ Score Entry 2025-26'!F226=""," TBD",TEXT('✍️ Score Entry 2025-26'!F226,"0")&amp;"-"&amp;TEXT('✍️ Score Entry 2025-26'!G226,"0"))</f>
        <v>1-0</v>
      </c>
      <c r="N225" s="0" t="str">
        <f aca="false">IF('✍️ Score Entry 2025-26'!F226="","TBD",IF('✍️ Score Entry 2025-26'!F226&gt;'✍️ Score Entry 2025-26'!G226,"Home",IF('✍️ Score Entry 2025-26'!F226&lt;'✍️ Score Entry 2025-26'!G226,"Away","Draw")))</f>
        <v>Home</v>
      </c>
      <c r="O225" s="0" t="str">
        <f aca="false">IF(N225="TBD","TBD",IF(AND(H225&gt;I225,H225&gt;J225,N225="Home"),"✓",IF(AND(J225&gt;H225,J225&gt;I225,N225="Away"),"✓",IF(AND(I225&gt;H225,I225&gt;J225,N225="Draw"),"✓","✗"))))</f>
        <v>✓</v>
      </c>
    </row>
    <row r="226" customFormat="false" ht="15" hidden="false" customHeight="false" outlineLevel="0" collapsed="false">
      <c r="A226" s="0" t="n">
        <f aca="false">'✍️ Score Entry 2025-26'!A227</f>
        <v>222</v>
      </c>
      <c r="B226" s="41" t="n">
        <f aca="false">'✍️ Score Entry 2025-26'!B227</f>
        <v>45922.78125</v>
      </c>
      <c r="C226" s="0" t="str">
        <f aca="false">'✍️ Score Entry 2025-26'!C227</f>
        <v>Italian Serie A</v>
      </c>
      <c r="D226" s="0" t="str">
        <f aca="false">'✍️ Score Entry 2025-26'!D227</f>
        <v>Napoli</v>
      </c>
      <c r="E226" s="0" t="str">
        <f aca="false">'✍️ Score Entry 2025-26'!E227</f>
        <v>Pisa</v>
      </c>
      <c r="F226" s="0" t="n">
        <f aca="false">IFERROR(VLOOKUP(D226,'⭐ Current Elo 2025-26'!$A:$B,2,FALSE()),1500)</f>
        <v>1656.2</v>
      </c>
      <c r="G226" s="0" t="n">
        <f aca="false">IFERROR(VLOOKUP(E226,'⭐ Current Elo 2025-26'!$A:$B,2,FALSE()),1500)</f>
        <v>1653.3</v>
      </c>
      <c r="H226" s="33" t="n">
        <f aca="false">1/(1+10^((G226-F226+'⚙️ Parameters'!$C$7)/400))</f>
        <v>0.432629851319662</v>
      </c>
      <c r="I226" s="33" t="n">
        <f aca="false">0.27*(1+((200-MIN(ABS(F226-G226),200))/500)+(IF(AND(F226&gt;1650,G226&gt;1650),0.15,0)))</f>
        <v>0.416934</v>
      </c>
      <c r="J226" s="33" t="n">
        <f aca="false">MAX(0,1-H226-I226)</f>
        <v>0.150436148680338</v>
      </c>
      <c r="K226" s="33" t="n">
        <f aca="false">H226+I226</f>
        <v>0.849563851319662</v>
      </c>
      <c r="L226" s="33" t="n">
        <f aca="false">I226+J226</f>
        <v>0.567370148680338</v>
      </c>
      <c r="M226" s="0" t="str">
        <f aca="false">IF('✍️ Score Entry 2025-26'!F227=""," TBD",TEXT('✍️ Score Entry 2025-26'!F227,"0")&amp;"-"&amp;TEXT('✍️ Score Entry 2025-26'!G227,"0"))</f>
        <v>3-2</v>
      </c>
      <c r="N226" s="0" t="str">
        <f aca="false">IF('✍️ Score Entry 2025-26'!F227="","TBD",IF('✍️ Score Entry 2025-26'!F227&gt;'✍️ Score Entry 2025-26'!G227,"Home",IF('✍️ Score Entry 2025-26'!F227&lt;'✍️ Score Entry 2025-26'!G227,"Away","Draw")))</f>
        <v>Home</v>
      </c>
      <c r="O226" s="0" t="str">
        <f aca="false">IF(N226="TBD","TBD",IF(AND(H226&gt;I226,H226&gt;J226,N226="Home"),"✓",IF(AND(J226&gt;H226,J226&gt;I226,N226="Away"),"✓",IF(AND(I226&gt;H226,I226&gt;J226,N226="Draw"),"✓","✗"))))</f>
        <v>✓</v>
      </c>
    </row>
    <row r="227" customFormat="false" ht="15" hidden="false" customHeight="false" outlineLevel="0" collapsed="false">
      <c r="A227" s="0" t="n">
        <f aca="false">'✍️ Score Entry 2025-26'!A228</f>
        <v>223</v>
      </c>
      <c r="B227" s="41" t="n">
        <f aca="false">'✍️ Score Entry 2025-26'!B228</f>
        <v>45923.7083333333</v>
      </c>
      <c r="C227" s="0" t="str">
        <f aca="false">'✍️ Score Entry 2025-26'!C228</f>
        <v>Spanish LALIGA</v>
      </c>
      <c r="D227" s="0" t="str">
        <f aca="false">'✍️ Score Entry 2025-26'!D228</f>
        <v>Espanyol</v>
      </c>
      <c r="E227" s="0" t="str">
        <f aca="false">'✍️ Score Entry 2025-26'!E228</f>
        <v>Valencia</v>
      </c>
      <c r="F227" s="0" t="n">
        <f aca="false">IFERROR(VLOOKUP(D227,'⭐ Current Elo 2025-26'!$A:$B,2,FALSE()),1500)</f>
        <v>1662.7</v>
      </c>
      <c r="G227" s="0" t="n">
        <f aca="false">IFERROR(VLOOKUP(E227,'⭐ Current Elo 2025-26'!$A:$B,2,FALSE()),1500)</f>
        <v>1618.4</v>
      </c>
      <c r="H227" s="33" t="n">
        <f aca="false">1/(1+10^((G227-F227+'⚙️ Parameters'!$C$7)/400))</f>
        <v>0.491797776480563</v>
      </c>
      <c r="I227" s="33" t="n">
        <f aca="false">0.27*(1+((200-MIN(ABS(F227-G227),200))/500)+(IF(AND(F227&gt;1650,G227&gt;1650),0.15,0)))</f>
        <v>0.354078</v>
      </c>
      <c r="J227" s="33" t="n">
        <f aca="false">MAX(0,1-H227-I227)</f>
        <v>0.154124223519437</v>
      </c>
      <c r="K227" s="33" t="n">
        <f aca="false">H227+I227</f>
        <v>0.845875776480563</v>
      </c>
      <c r="L227" s="33" t="n">
        <f aca="false">I227+J227</f>
        <v>0.508202223519437</v>
      </c>
      <c r="M227" s="0" t="str">
        <f aca="false">IF('✍️ Score Entry 2025-26'!F228=""," TBD",TEXT('✍️ Score Entry 2025-26'!F228,"0")&amp;"-"&amp;TEXT('✍️ Score Entry 2025-26'!G228,"0"))</f>
        <v>2-2</v>
      </c>
      <c r="N227" s="0" t="str">
        <f aca="false">IF('✍️ Score Entry 2025-26'!F228="","TBD",IF('✍️ Score Entry 2025-26'!F228&gt;'✍️ Score Entry 2025-26'!G228,"Home",IF('✍️ Score Entry 2025-26'!F228&lt;'✍️ Score Entry 2025-26'!G228,"Away","Draw")))</f>
        <v>Draw</v>
      </c>
      <c r="O227" s="0" t="str">
        <f aca="false">IF(N227="TBD","TBD",IF(AND(H227&gt;I227,H227&gt;J227,N227="Home"),"✓",IF(AND(J227&gt;H227,J227&gt;I227,N227="Away"),"✓",IF(AND(I227&gt;H227,I227&gt;J227,N227="Draw"),"✓","✗"))))</f>
        <v>✗</v>
      </c>
    </row>
    <row r="228" customFormat="false" ht="15" hidden="false" customHeight="false" outlineLevel="0" collapsed="false">
      <c r="A228" s="0" t="n">
        <f aca="false">'✍️ Score Entry 2025-26'!A229</f>
        <v>224</v>
      </c>
      <c r="B228" s="41" t="n">
        <f aca="false">'✍️ Score Entry 2025-26'!B229</f>
        <v>45923.7083333333</v>
      </c>
      <c r="C228" s="0" t="str">
        <f aca="false">'✍️ Score Entry 2025-26'!C229</f>
        <v>Spanish LALIGA</v>
      </c>
      <c r="D228" s="0" t="str">
        <f aca="false">'✍️ Score Entry 2025-26'!D229</f>
        <v>Athletic Club</v>
      </c>
      <c r="E228" s="0" t="str">
        <f aca="false">'✍️ Score Entry 2025-26'!E229</f>
        <v>Girona</v>
      </c>
      <c r="F228" s="0" t="n">
        <f aca="false">IFERROR(VLOOKUP(D228,'⭐ Current Elo 2025-26'!$A:$B,2,FALSE()),1500)</f>
        <v>1432.8</v>
      </c>
      <c r="G228" s="0" t="n">
        <f aca="false">IFERROR(VLOOKUP(E228,'⭐ Current Elo 2025-26'!$A:$B,2,FALSE()),1500)</f>
        <v>1542.4</v>
      </c>
      <c r="H228" s="33" t="n">
        <f aca="false">1/(1+10^((G228-F228+'⚙️ Parameters'!$C$7)/400))</f>
        <v>0.285216440170879</v>
      </c>
      <c r="I228" s="33" t="n">
        <f aca="false">0.27*(1+((200-MIN(ABS(F228-G228),200))/500)+(IF(AND(F228&gt;1650,G228&gt;1650),0.15,0)))</f>
        <v>0.318816</v>
      </c>
      <c r="J228" s="33" t="n">
        <f aca="false">MAX(0,1-H228-I228)</f>
        <v>0.395967559829121</v>
      </c>
      <c r="K228" s="33" t="n">
        <f aca="false">H228+I228</f>
        <v>0.604032440170879</v>
      </c>
      <c r="L228" s="33" t="n">
        <f aca="false">I228+J228</f>
        <v>0.714783559829121</v>
      </c>
      <c r="M228" s="0" t="str">
        <f aca="false">IF('✍️ Score Entry 2025-26'!F229=""," TBD",TEXT('✍️ Score Entry 2025-26'!F229,"0")&amp;"-"&amp;TEXT('✍️ Score Entry 2025-26'!G229,"0"))</f>
        <v>1-1</v>
      </c>
      <c r="N228" s="0" t="str">
        <f aca="false">IF('✍️ Score Entry 2025-26'!F229="","TBD",IF('✍️ Score Entry 2025-26'!F229&gt;'✍️ Score Entry 2025-26'!G229,"Home",IF('✍️ Score Entry 2025-26'!F229&lt;'✍️ Score Entry 2025-26'!G229,"Away","Draw")))</f>
        <v>Draw</v>
      </c>
      <c r="O228" s="0" t="str">
        <f aca="false">IF(N228="TBD","TBD",IF(AND(H228&gt;I228,H228&gt;J228,N228="Home"),"✓",IF(AND(J228&gt;H228,J228&gt;I228,N228="Away"),"✓",IF(AND(I228&gt;H228,I228&gt;J228,N228="Draw"),"✓","✗"))))</f>
        <v>✗</v>
      </c>
    </row>
    <row r="229" customFormat="false" ht="15" hidden="false" customHeight="false" outlineLevel="0" collapsed="false">
      <c r="A229" s="0" t="n">
        <f aca="false">'✍️ Score Entry 2025-26'!A230</f>
        <v>225</v>
      </c>
      <c r="B229" s="41" t="n">
        <f aca="false">'✍️ Score Entry 2025-26'!B230</f>
        <v>45923.8125</v>
      </c>
      <c r="C229" s="0" t="str">
        <f aca="false">'✍️ Score Entry 2025-26'!C230</f>
        <v>Spanish LALIGA</v>
      </c>
      <c r="D229" s="0" t="str">
        <f aca="false">'✍️ Score Entry 2025-26'!D230</f>
        <v>Sevilla</v>
      </c>
      <c r="E229" s="0" t="str">
        <f aca="false">'✍️ Score Entry 2025-26'!E230</f>
        <v>Villarreal</v>
      </c>
      <c r="F229" s="0" t="n">
        <f aca="false">IFERROR(VLOOKUP(D229,'⭐ Current Elo 2025-26'!$A:$B,2,FALSE()),1500)</f>
        <v>1661.6</v>
      </c>
      <c r="G229" s="0" t="n">
        <f aca="false">IFERROR(VLOOKUP(E229,'⭐ Current Elo 2025-26'!$A:$B,2,FALSE()),1500)</f>
        <v>1629.8</v>
      </c>
      <c r="H229" s="33" t="n">
        <f aca="false">1/(1+10^((G229-F229+'⚙️ Parameters'!$C$7)/400))</f>
        <v>0.473832025718556</v>
      </c>
      <c r="I229" s="33" t="n">
        <f aca="false">0.27*(1+((200-MIN(ABS(F229-G229),200))/500)+(IF(AND(F229&gt;1650,G229&gt;1650),0.15,0)))</f>
        <v>0.360828</v>
      </c>
      <c r="J229" s="33" t="n">
        <f aca="false">MAX(0,1-H229-I229)</f>
        <v>0.165339974281444</v>
      </c>
      <c r="K229" s="33" t="n">
        <f aca="false">H229+I229</f>
        <v>0.834660025718556</v>
      </c>
      <c r="L229" s="33" t="n">
        <f aca="false">I229+J229</f>
        <v>0.526167974281445</v>
      </c>
      <c r="M229" s="0" t="str">
        <f aca="false">IF('✍️ Score Entry 2025-26'!F230=""," TBD",TEXT('✍️ Score Entry 2025-26'!F230,"0")&amp;"-"&amp;TEXT('✍️ Score Entry 2025-26'!G230,"0"))</f>
        <v>1-2</v>
      </c>
      <c r="N229" s="0" t="str">
        <f aca="false">IF('✍️ Score Entry 2025-26'!F230="","TBD",IF('✍️ Score Entry 2025-26'!F230&gt;'✍️ Score Entry 2025-26'!G230,"Home",IF('✍️ Score Entry 2025-26'!F230&lt;'✍️ Score Entry 2025-26'!G230,"Away","Draw")))</f>
        <v>Away</v>
      </c>
      <c r="O229" s="0" t="str">
        <f aca="false">IF(N229="TBD","TBD",IF(AND(H229&gt;I229,H229&gt;J229,N229="Home"),"✓",IF(AND(J229&gt;H229,J229&gt;I229,N229="Away"),"✓",IF(AND(I229&gt;H229,I229&gt;J229,N229="Draw"),"✓","✗"))))</f>
        <v>✗</v>
      </c>
    </row>
    <row r="230" customFormat="false" ht="15" hidden="false" customHeight="false" outlineLevel="0" collapsed="false">
      <c r="A230" s="0" t="n">
        <f aca="false">'✍️ Score Entry 2025-26'!A231</f>
        <v>226</v>
      </c>
      <c r="B230" s="41" t="n">
        <f aca="false">'✍️ Score Entry 2025-26'!B231</f>
        <v>45923.8125</v>
      </c>
      <c r="C230" s="0" t="str">
        <f aca="false">'✍️ Score Entry 2025-26'!C231</f>
        <v>Spanish LALIGA</v>
      </c>
      <c r="D230" s="0" t="str">
        <f aca="false">'✍️ Score Entry 2025-26'!D231</f>
        <v>Levante</v>
      </c>
      <c r="E230" s="0" t="str">
        <f aca="false">'✍️ Score Entry 2025-26'!E231</f>
        <v>Real Madrid</v>
      </c>
      <c r="F230" s="0" t="n">
        <f aca="false">IFERROR(VLOOKUP(D230,'⭐ Current Elo 2025-26'!$A:$B,2,FALSE()),1500)</f>
        <v>1462.3</v>
      </c>
      <c r="G230" s="0" t="n">
        <f aca="false">IFERROR(VLOOKUP(E230,'⭐ Current Elo 2025-26'!$A:$B,2,FALSE()),1500)</f>
        <v>1520.7</v>
      </c>
      <c r="H230" s="33" t="n">
        <f aca="false">1/(1+10^((G230-F230+'⚙️ Parameters'!$C$7)/400))</f>
        <v>0.348872134141031</v>
      </c>
      <c r="I230" s="33" t="n">
        <f aca="false">0.27*(1+((200-MIN(ABS(F230-G230),200))/500)+(IF(AND(F230&gt;1650,G230&gt;1650),0.15,0)))</f>
        <v>0.346464</v>
      </c>
      <c r="J230" s="33" t="n">
        <f aca="false">MAX(0,1-H230-I230)</f>
        <v>0.304663865858969</v>
      </c>
      <c r="K230" s="33" t="n">
        <f aca="false">H230+I230</f>
        <v>0.695336134141031</v>
      </c>
      <c r="L230" s="33" t="n">
        <f aca="false">I230+J230</f>
        <v>0.651127865858969</v>
      </c>
      <c r="M230" s="0" t="str">
        <f aca="false">IF('✍️ Score Entry 2025-26'!F231=""," TBD",TEXT('✍️ Score Entry 2025-26'!F231,"0")&amp;"-"&amp;TEXT('✍️ Score Entry 2025-26'!G231,"0"))</f>
        <v>1-4</v>
      </c>
      <c r="N230" s="0" t="str">
        <f aca="false">IF('✍️ Score Entry 2025-26'!F231="","TBD",IF('✍️ Score Entry 2025-26'!F231&gt;'✍️ Score Entry 2025-26'!G231,"Home",IF('✍️ Score Entry 2025-26'!F231&lt;'✍️ Score Entry 2025-26'!G231,"Away","Draw")))</f>
        <v>Away</v>
      </c>
      <c r="O230" s="0" t="str">
        <f aca="false">IF(N230="TBD","TBD",IF(AND(H230&gt;I230,H230&gt;J230,N230="Home"),"✓",IF(AND(J230&gt;H230,J230&gt;I230,N230="Away"),"✓",IF(AND(I230&gt;H230,I230&gt;J230,N230="Draw"),"✓","✗"))))</f>
        <v>✗</v>
      </c>
    </row>
    <row r="231" customFormat="false" ht="15" hidden="false" customHeight="false" outlineLevel="0" collapsed="false">
      <c r="A231" s="0" t="n">
        <f aca="false">'✍️ Score Entry 2025-26'!A232</f>
        <v>227</v>
      </c>
      <c r="B231" s="41" t="n">
        <f aca="false">'✍️ Score Entry 2025-26'!B232</f>
        <v>45924.7083333333</v>
      </c>
      <c r="C231" s="0" t="str">
        <f aca="false">'✍️ Score Entry 2025-26'!C232</f>
        <v>Spanish LALIGA</v>
      </c>
      <c r="D231" s="0" t="str">
        <f aca="false">'✍️ Score Entry 2025-26'!D232</f>
        <v>Getafe</v>
      </c>
      <c r="E231" s="0" t="str">
        <f aca="false">'✍️ Score Entry 2025-26'!E232</f>
        <v>AlavÃ©s</v>
      </c>
      <c r="F231" s="0" t="n">
        <f aca="false">IFERROR(VLOOKUP(D231,'⭐ Current Elo 2025-26'!$A:$B,2,FALSE()),1500)</f>
        <v>1582.4</v>
      </c>
      <c r="G231" s="0" t="n">
        <f aca="false">IFERROR(VLOOKUP(E231,'⭐ Current Elo 2025-26'!$A:$B,2,FALSE()),1500)</f>
        <v>1609.1</v>
      </c>
      <c r="H231" s="33" t="n">
        <f aca="false">1/(1+10^((G231-F231+'⚙️ Parameters'!$C$7)/400))</f>
        <v>0.391378678603612</v>
      </c>
      <c r="I231" s="33" t="n">
        <f aca="false">0.27*(1+((200-MIN(ABS(F231-G231),200))/500)+(IF(AND(F231&gt;1650,G231&gt;1650),0.15,0)))</f>
        <v>0.363582</v>
      </c>
      <c r="J231" s="33" t="n">
        <f aca="false">MAX(0,1-H231-I231)</f>
        <v>0.245039321396387</v>
      </c>
      <c r="K231" s="33" t="n">
        <f aca="false">H231+I231</f>
        <v>0.754960678603613</v>
      </c>
      <c r="L231" s="33" t="n">
        <f aca="false">I231+J231</f>
        <v>0.608621321396388</v>
      </c>
      <c r="M231" s="0" t="str">
        <f aca="false">IF('✍️ Score Entry 2025-26'!F232=""," TBD",TEXT('✍️ Score Entry 2025-26'!F232,"0")&amp;"-"&amp;TEXT('✍️ Score Entry 2025-26'!G232,"0"))</f>
        <v>1-1</v>
      </c>
      <c r="N231" s="0" t="str">
        <f aca="false">IF('✍️ Score Entry 2025-26'!F232="","TBD",IF('✍️ Score Entry 2025-26'!F232&gt;'✍️ Score Entry 2025-26'!G232,"Home",IF('✍️ Score Entry 2025-26'!F232&lt;'✍️ Score Entry 2025-26'!G232,"Away","Draw")))</f>
        <v>Draw</v>
      </c>
      <c r="O231" s="0" t="str">
        <f aca="false">IF(N231="TBD","TBD",IF(AND(H231&gt;I231,H231&gt;J231,N231="Home"),"✓",IF(AND(J231&gt;H231,J231&gt;I231,N231="Away"),"✓",IF(AND(I231&gt;H231,I231&gt;J231,N231="Draw"),"✓","✗"))))</f>
        <v>✗</v>
      </c>
    </row>
    <row r="232" customFormat="false" ht="15" hidden="false" customHeight="false" outlineLevel="0" collapsed="false">
      <c r="A232" s="0" t="n">
        <f aca="false">'✍️ Score Entry 2025-26'!A233</f>
        <v>228</v>
      </c>
      <c r="B232" s="41" t="n">
        <f aca="false">'✍️ Score Entry 2025-26'!B233</f>
        <v>45924.8125</v>
      </c>
      <c r="C232" s="0" t="str">
        <f aca="false">'✍️ Score Entry 2025-26'!C233</f>
        <v>Spanish LALIGA</v>
      </c>
      <c r="D232" s="0" t="str">
        <f aca="false">'✍️ Score Entry 2025-26'!D233</f>
        <v>Real Sociedad</v>
      </c>
      <c r="E232" s="0" t="str">
        <f aca="false">'✍️ Score Entry 2025-26'!E233</f>
        <v>Mallorca</v>
      </c>
      <c r="F232" s="0" t="n">
        <f aca="false">IFERROR(VLOOKUP(D232,'⭐ Current Elo 2025-26'!$A:$B,2,FALSE()),1500)</f>
        <v>1395.4</v>
      </c>
      <c r="G232" s="0" t="n">
        <f aca="false">IFERROR(VLOOKUP(E232,'⭐ Current Elo 2025-26'!$A:$B,2,FALSE()),1500)</f>
        <v>1654.7</v>
      </c>
      <c r="H232" s="33" t="n">
        <f aca="false">1/(1+10^((G232-F232+'⚙️ Parameters'!$C$7)/400))</f>
        <v>0.144244624046738</v>
      </c>
      <c r="I232" s="33" t="n">
        <f aca="false">0.27*(1+((200-MIN(ABS(F232-G232),200))/500)+(IF(AND(F232&gt;1650,G232&gt;1650),0.15,0)))</f>
        <v>0.27</v>
      </c>
      <c r="J232" s="33" t="n">
        <f aca="false">MAX(0,1-H232-I232)</f>
        <v>0.585755375953262</v>
      </c>
      <c r="K232" s="33" t="n">
        <f aca="false">H232+I232</f>
        <v>0.414244624046738</v>
      </c>
      <c r="L232" s="33" t="n">
        <f aca="false">I232+J232</f>
        <v>0.855755375953262</v>
      </c>
      <c r="M232" s="0" t="str">
        <f aca="false">IF('✍️ Score Entry 2025-26'!F233=""," TBD",TEXT('✍️ Score Entry 2025-26'!F233,"0")&amp;"-"&amp;TEXT('✍️ Score Entry 2025-26'!G233,"0"))</f>
        <v>1-0</v>
      </c>
      <c r="N232" s="0" t="str">
        <f aca="false">IF('✍️ Score Entry 2025-26'!F233="","TBD",IF('✍️ Score Entry 2025-26'!F233&gt;'✍️ Score Entry 2025-26'!G233,"Home",IF('✍️ Score Entry 2025-26'!F233&lt;'✍️ Score Entry 2025-26'!G233,"Away","Draw")))</f>
        <v>Home</v>
      </c>
      <c r="O232" s="0" t="str">
        <f aca="false">IF(N232="TBD","TBD",IF(AND(H232&gt;I232,H232&gt;J232,N232="Home"),"✓",IF(AND(J232&gt;H232,J232&gt;I232,N232="Away"),"✓",IF(AND(I232&gt;H232,I232&gt;J232,N232="Draw"),"✓","✗"))))</f>
        <v>✗</v>
      </c>
    </row>
    <row r="233" customFormat="false" ht="15" hidden="false" customHeight="false" outlineLevel="0" collapsed="false">
      <c r="A233" s="0" t="n">
        <f aca="false">'✍️ Score Entry 2025-26'!A234</f>
        <v>229</v>
      </c>
      <c r="B233" s="41" t="n">
        <f aca="false">'✍️ Score Entry 2025-26'!B234</f>
        <v>45924.8125</v>
      </c>
      <c r="C233" s="0" t="str">
        <f aca="false">'✍️ Score Entry 2025-26'!C234</f>
        <v>Spanish LALIGA</v>
      </c>
      <c r="D233" s="0" t="str">
        <f aca="false">'✍️ Score Entry 2025-26'!D234</f>
        <v>AtlÃ©tico Madrid</v>
      </c>
      <c r="E233" s="0" t="str">
        <f aca="false">'✍️ Score Entry 2025-26'!E234</f>
        <v>Rayo Vallecano</v>
      </c>
      <c r="F233" s="0" t="n">
        <f aca="false">IFERROR(VLOOKUP(D233,'⭐ Current Elo 2025-26'!$A:$B,2,FALSE()),1500)</f>
        <v>1556.8</v>
      </c>
      <c r="G233" s="0" t="n">
        <f aca="false">IFERROR(VLOOKUP(E233,'⭐ Current Elo 2025-26'!$A:$B,2,FALSE()),1500)</f>
        <v>1510</v>
      </c>
      <c r="H233" s="33" t="n">
        <f aca="false">1/(1+10^((G233-F233+'⚙️ Parameters'!$C$7)/400))</f>
        <v>0.495394960029023</v>
      </c>
      <c r="I233" s="33" t="n">
        <f aca="false">0.27*(1+((200-MIN(ABS(F233-G233),200))/500)+(IF(AND(F233&gt;1650,G233&gt;1650),0.15,0)))</f>
        <v>0.352728</v>
      </c>
      <c r="J233" s="33" t="n">
        <f aca="false">MAX(0,1-H233-I233)</f>
        <v>0.151877039970977</v>
      </c>
      <c r="K233" s="33" t="n">
        <f aca="false">H233+I233</f>
        <v>0.848122960029023</v>
      </c>
      <c r="L233" s="33" t="n">
        <f aca="false">I233+J233</f>
        <v>0.504605039970977</v>
      </c>
      <c r="M233" s="0" t="str">
        <f aca="false">IF('✍️ Score Entry 2025-26'!F234=""," TBD",TEXT('✍️ Score Entry 2025-26'!F234,"0")&amp;"-"&amp;TEXT('✍️ Score Entry 2025-26'!G234,"0"))</f>
        <v>3-2</v>
      </c>
      <c r="N233" s="0" t="str">
        <f aca="false">IF('✍️ Score Entry 2025-26'!F234="","TBD",IF('✍️ Score Entry 2025-26'!F234&gt;'✍️ Score Entry 2025-26'!G234,"Home",IF('✍️ Score Entry 2025-26'!F234&lt;'✍️ Score Entry 2025-26'!G234,"Away","Draw")))</f>
        <v>Home</v>
      </c>
      <c r="O233" s="0" t="str">
        <f aca="false">IF(N233="TBD","TBD",IF(AND(H233&gt;I233,H233&gt;J233,N233="Home"),"✓",IF(AND(J233&gt;H233,J233&gt;I233,N233="Away"),"✓",IF(AND(I233&gt;H233,I233&gt;J233,N233="Draw"),"✓","✗"))))</f>
        <v>✓</v>
      </c>
    </row>
    <row r="234" customFormat="false" ht="15" hidden="false" customHeight="false" outlineLevel="0" collapsed="false">
      <c r="A234" s="0" t="n">
        <f aca="false">'✍️ Score Entry 2025-26'!A235</f>
        <v>230</v>
      </c>
      <c r="B234" s="41" t="n">
        <f aca="false">'✍️ Score Entry 2025-26'!B235</f>
        <v>45925.7291666667</v>
      </c>
      <c r="C234" s="0" t="str">
        <f aca="false">'✍️ Score Entry 2025-26'!C235</f>
        <v>Spanish LALIGA</v>
      </c>
      <c r="D234" s="0" t="str">
        <f aca="false">'✍️ Score Entry 2025-26'!D235</f>
        <v>Osasuna</v>
      </c>
      <c r="E234" s="0" t="str">
        <f aca="false">'✍️ Score Entry 2025-26'!E235</f>
        <v>Elche</v>
      </c>
      <c r="F234" s="0" t="n">
        <f aca="false">IFERROR(VLOOKUP(D234,'⭐ Current Elo 2025-26'!$A:$B,2,FALSE()),1500)</f>
        <v>1713.5</v>
      </c>
      <c r="G234" s="0" t="n">
        <f aca="false">IFERROR(VLOOKUP(E234,'⭐ Current Elo 2025-26'!$A:$B,2,FALSE()),1500)</f>
        <v>1553.2</v>
      </c>
      <c r="H234" s="33" t="n">
        <f aca="false">1/(1+10^((G234-F234+'⚙️ Parameters'!$C$7)/400))</f>
        <v>0.653608257592564</v>
      </c>
      <c r="I234" s="33" t="n">
        <f aca="false">0.27*(1+((200-MIN(ABS(F234-G234),200))/500)+(IF(AND(F234&gt;1650,G234&gt;1650),0.15,0)))</f>
        <v>0.291438</v>
      </c>
      <c r="J234" s="33" t="n">
        <f aca="false">MAX(0,1-H234-I234)</f>
        <v>0.0549537424074362</v>
      </c>
      <c r="K234" s="33" t="n">
        <f aca="false">H234+I234</f>
        <v>0.945046257592564</v>
      </c>
      <c r="L234" s="33" t="n">
        <f aca="false">I234+J234</f>
        <v>0.346391742407436</v>
      </c>
      <c r="M234" s="0" t="str">
        <f aca="false">IF('✍️ Score Entry 2025-26'!F235=""," TBD",TEXT('✍️ Score Entry 2025-26'!F235,"0")&amp;"-"&amp;TEXT('✍️ Score Entry 2025-26'!G235,"0"))</f>
        <v>1-1</v>
      </c>
      <c r="N234" s="0" t="str">
        <f aca="false">IF('✍️ Score Entry 2025-26'!F235="","TBD",IF('✍️ Score Entry 2025-26'!F235&gt;'✍️ Score Entry 2025-26'!G235,"Home",IF('✍️ Score Entry 2025-26'!F235&lt;'✍️ Score Entry 2025-26'!G235,"Away","Draw")))</f>
        <v>Draw</v>
      </c>
      <c r="O234" s="0" t="str">
        <f aca="false">IF(N234="TBD","TBD",IF(AND(H234&gt;I234,H234&gt;J234,N234="Home"),"✓",IF(AND(J234&gt;H234,J234&gt;I234,N234="Away"),"✓",IF(AND(I234&gt;H234,I234&gt;J234,N234="Draw"),"✓","✗"))))</f>
        <v>✗</v>
      </c>
    </row>
    <row r="235" customFormat="false" ht="15" hidden="false" customHeight="false" outlineLevel="0" collapsed="false">
      <c r="A235" s="0" t="n">
        <f aca="false">'✍️ Score Entry 2025-26'!A236</f>
        <v>231</v>
      </c>
      <c r="B235" s="41" t="n">
        <f aca="false">'✍️ Score Entry 2025-26'!B236</f>
        <v>45925.8125</v>
      </c>
      <c r="C235" s="0" t="str">
        <f aca="false">'✍️ Score Entry 2025-26'!C236</f>
        <v>Spanish LALIGA</v>
      </c>
      <c r="D235" s="0" t="str">
        <f aca="false">'✍️ Score Entry 2025-26'!D236</f>
        <v>Real Oviedo</v>
      </c>
      <c r="E235" s="0" t="str">
        <f aca="false">'✍️ Score Entry 2025-26'!E236</f>
        <v>Barcelona</v>
      </c>
      <c r="F235" s="0" t="n">
        <f aca="false">IFERROR(VLOOKUP(D235,'⭐ Current Elo 2025-26'!$A:$B,2,FALSE()),1500)</f>
        <v>1735.2</v>
      </c>
      <c r="G235" s="0" t="n">
        <f aca="false">IFERROR(VLOOKUP(E235,'⭐ Current Elo 2025-26'!$A:$B,2,FALSE()),1500)</f>
        <v>1670.1</v>
      </c>
      <c r="H235" s="33" t="n">
        <f aca="false">1/(1+10^((G235-F235+'⚙️ Parameters'!$C$7)/400))</f>
        <v>0.521716974920876</v>
      </c>
      <c r="I235" s="33" t="n">
        <f aca="false">0.27*(1+((200-MIN(ABS(F235-G235),200))/500)+(IF(AND(F235&gt;1650,G235&gt;1650),0.15,0)))</f>
        <v>0.383346</v>
      </c>
      <c r="J235" s="33" t="n">
        <f aca="false">MAX(0,1-H235-I235)</f>
        <v>0.0949370250791241</v>
      </c>
      <c r="K235" s="33" t="n">
        <f aca="false">H235+I235</f>
        <v>0.905062974920876</v>
      </c>
      <c r="L235" s="33" t="n">
        <f aca="false">I235+J235</f>
        <v>0.478283025079124</v>
      </c>
      <c r="M235" s="0" t="str">
        <f aca="false">IF('✍️ Score Entry 2025-26'!F236=""," TBD",TEXT('✍️ Score Entry 2025-26'!F236,"0")&amp;"-"&amp;TEXT('✍️ Score Entry 2025-26'!G236,"0"))</f>
        <v>1-3</v>
      </c>
      <c r="N235" s="0" t="str">
        <f aca="false">IF('✍️ Score Entry 2025-26'!F236="","TBD",IF('✍️ Score Entry 2025-26'!F236&gt;'✍️ Score Entry 2025-26'!G236,"Home",IF('✍️ Score Entry 2025-26'!F236&lt;'✍️ Score Entry 2025-26'!G236,"Away","Draw")))</f>
        <v>Away</v>
      </c>
      <c r="O235" s="0" t="str">
        <f aca="false">IF(N235="TBD","TBD",IF(AND(H235&gt;I235,H235&gt;J235,N235="Home"),"✓",IF(AND(J235&gt;H235,J235&gt;I235,N235="Away"),"✓",IF(AND(I235&gt;H235,I235&gt;J235,N235="Draw"),"✓","✗"))))</f>
        <v>✗</v>
      </c>
    </row>
    <row r="236" customFormat="false" ht="15" hidden="false" customHeight="false" outlineLevel="0" collapsed="false">
      <c r="A236" s="0" t="n">
        <f aca="false">'✍️ Score Entry 2025-26'!A237</f>
        <v>232</v>
      </c>
      <c r="B236" s="41" t="n">
        <f aca="false">'✍️ Score Entry 2025-26'!B237</f>
        <v>45926.7708333333</v>
      </c>
      <c r="C236" s="0" t="str">
        <f aca="false">'✍️ Score Entry 2025-26'!C237</f>
        <v>German Bundesliga</v>
      </c>
      <c r="D236" s="0" t="str">
        <f aca="false">'✍️ Score Entry 2025-26'!D237</f>
        <v>Bayern Munich</v>
      </c>
      <c r="E236" s="0" t="str">
        <f aca="false">'✍️ Score Entry 2025-26'!E237</f>
        <v>Werder Bremen</v>
      </c>
      <c r="F236" s="0" t="n">
        <f aca="false">IFERROR(VLOOKUP(D236,'⭐ Current Elo 2025-26'!$A:$B,2,FALSE()),1500)</f>
        <v>1706.9</v>
      </c>
      <c r="G236" s="0" t="n">
        <f aca="false">IFERROR(VLOOKUP(E236,'⭐ Current Elo 2025-26'!$A:$B,2,FALSE()),1500)</f>
        <v>1618.2</v>
      </c>
      <c r="H236" s="33" t="n">
        <f aca="false">1/(1+10^((G236-F236+'⚙️ Parameters'!$C$7)/400))</f>
        <v>0.555464579974142</v>
      </c>
      <c r="I236" s="33" t="n">
        <f aca="false">0.27*(1+((200-MIN(ABS(F236-G236),200))/500)+(IF(AND(F236&gt;1650,G236&gt;1650),0.15,0)))</f>
        <v>0.330102</v>
      </c>
      <c r="J236" s="33" t="n">
        <f aca="false">MAX(0,1-H236-I236)</f>
        <v>0.114433420025858</v>
      </c>
      <c r="K236" s="33" t="n">
        <f aca="false">H236+I236</f>
        <v>0.885566579974142</v>
      </c>
      <c r="L236" s="33" t="n">
        <f aca="false">I236+J236</f>
        <v>0.444535420025858</v>
      </c>
      <c r="M236" s="0" t="str">
        <f aca="false">IF('✍️ Score Entry 2025-26'!F237=""," TBD",TEXT('✍️ Score Entry 2025-26'!F237,"0")&amp;"-"&amp;TEXT('✍️ Score Entry 2025-26'!G237,"0"))</f>
        <v>4-0</v>
      </c>
      <c r="N236" s="0" t="str">
        <f aca="false">IF('✍️ Score Entry 2025-26'!F237="","TBD",IF('✍️ Score Entry 2025-26'!F237&gt;'✍️ Score Entry 2025-26'!G237,"Home",IF('✍️ Score Entry 2025-26'!F237&lt;'✍️ Score Entry 2025-26'!G237,"Away","Draw")))</f>
        <v>Home</v>
      </c>
      <c r="O236" s="0" t="str">
        <f aca="false">IF(N236="TBD","TBD",IF(AND(H236&gt;I236,H236&gt;J236,N236="Home"),"✓",IF(AND(J236&gt;H236,J236&gt;I236,N236="Away"),"✓",IF(AND(I236&gt;H236,I236&gt;J236,N236="Draw"),"✓","✗"))))</f>
        <v>✓</v>
      </c>
    </row>
    <row r="237" customFormat="false" ht="15" hidden="false" customHeight="false" outlineLevel="0" collapsed="false">
      <c r="A237" s="0" t="n">
        <f aca="false">'✍️ Score Entry 2025-26'!A238</f>
        <v>233</v>
      </c>
      <c r="B237" s="41" t="n">
        <f aca="false">'✍️ Score Entry 2025-26'!B238</f>
        <v>45926.78125</v>
      </c>
      <c r="C237" s="0" t="str">
        <f aca="false">'✍️ Score Entry 2025-26'!C238</f>
        <v>French Ligue 1</v>
      </c>
      <c r="D237" s="0" t="str">
        <f aca="false">'✍️ Score Entry 2025-26'!D238</f>
        <v>Strasbourg</v>
      </c>
      <c r="E237" s="0" t="str">
        <f aca="false">'✍️ Score Entry 2025-26'!E238</f>
        <v>Marseille</v>
      </c>
      <c r="F237" s="0" t="n">
        <f aca="false">IFERROR(VLOOKUP(D237,'⭐ Current Elo 2025-26'!$A:$B,2,FALSE()),1500)</f>
        <v>1815.9</v>
      </c>
      <c r="G237" s="0" t="n">
        <f aca="false">IFERROR(VLOOKUP(E237,'⭐ Current Elo 2025-26'!$A:$B,2,FALSE()),1500)</f>
        <v>1664.7</v>
      </c>
      <c r="H237" s="33" t="n">
        <f aca="false">1/(1+10^((G237-F237+'⚙️ Parameters'!$C$7)/400))</f>
        <v>0.641654876286462</v>
      </c>
      <c r="I237" s="33" t="n">
        <f aca="false">0.27*(1+((200-MIN(ABS(F237-G237),200))/500)+(IF(AND(F237&gt;1650,G237&gt;1650),0.15,0)))</f>
        <v>0.336852</v>
      </c>
      <c r="J237" s="33" t="n">
        <f aca="false">MAX(0,1-H237-I237)</f>
        <v>0.0214931237135377</v>
      </c>
      <c r="K237" s="33" t="n">
        <f aca="false">H237+I237</f>
        <v>0.978506876286462</v>
      </c>
      <c r="L237" s="33" t="n">
        <f aca="false">I237+J237</f>
        <v>0.358345123713538</v>
      </c>
      <c r="M237" s="0" t="str">
        <f aca="false">IF('✍️ Score Entry 2025-26'!F238=""," TBD",TEXT('✍️ Score Entry 2025-26'!F238,"0")&amp;"-"&amp;TEXT('✍️ Score Entry 2025-26'!G238,"0"))</f>
        <v>1-2</v>
      </c>
      <c r="N237" s="0" t="str">
        <f aca="false">IF('✍️ Score Entry 2025-26'!F238="","TBD",IF('✍️ Score Entry 2025-26'!F238&gt;'✍️ Score Entry 2025-26'!G238,"Home",IF('✍️ Score Entry 2025-26'!F238&lt;'✍️ Score Entry 2025-26'!G238,"Away","Draw")))</f>
        <v>Away</v>
      </c>
      <c r="O237" s="0" t="str">
        <f aca="false">IF(N237="TBD","TBD",IF(AND(H237&gt;I237,H237&gt;J237,N237="Home"),"✓",IF(AND(J237&gt;H237,J237&gt;I237,N237="Away"),"✓",IF(AND(I237&gt;H237,I237&gt;J237,N237="Draw"),"✓","✗"))))</f>
        <v>✗</v>
      </c>
    </row>
    <row r="238" customFormat="false" ht="15" hidden="false" customHeight="false" outlineLevel="0" collapsed="false">
      <c r="A238" s="0" t="n">
        <f aca="false">'✍️ Score Entry 2025-26'!A239</f>
        <v>234</v>
      </c>
      <c r="B238" s="41" t="n">
        <f aca="false">'✍️ Score Entry 2025-26'!B239</f>
        <v>45926.7916666667</v>
      </c>
      <c r="C238" s="0" t="str">
        <f aca="false">'✍️ Score Entry 2025-26'!C239</f>
        <v>Spanish LALIGA</v>
      </c>
      <c r="D238" s="0" t="str">
        <f aca="false">'✍️ Score Entry 2025-26'!D239</f>
        <v>Girona</v>
      </c>
      <c r="E238" s="0" t="str">
        <f aca="false">'✍️ Score Entry 2025-26'!E239</f>
        <v>Espanyol</v>
      </c>
      <c r="F238" s="0" t="n">
        <f aca="false">IFERROR(VLOOKUP(D238,'⭐ Current Elo 2025-26'!$A:$B,2,FALSE()),1500)</f>
        <v>1542.4</v>
      </c>
      <c r="G238" s="0" t="n">
        <f aca="false">IFERROR(VLOOKUP(E238,'⭐ Current Elo 2025-26'!$A:$B,2,FALSE()),1500)</f>
        <v>1662.7</v>
      </c>
      <c r="H238" s="33" t="n">
        <f aca="false">1/(1+10^((G238-F238+'⚙️ Parameters'!$C$7)/400))</f>
        <v>0.272827181616425</v>
      </c>
      <c r="I238" s="33" t="n">
        <f aca="false">0.27*(1+((200-MIN(ABS(F238-G238),200))/500)+(IF(AND(F238&gt;1650,G238&gt;1650),0.15,0)))</f>
        <v>0.313038</v>
      </c>
      <c r="J238" s="33" t="n">
        <f aca="false">MAX(0,1-H238-I238)</f>
        <v>0.414134818383575</v>
      </c>
      <c r="K238" s="33" t="n">
        <f aca="false">H238+I238</f>
        <v>0.585865181616425</v>
      </c>
      <c r="L238" s="33" t="n">
        <f aca="false">I238+J238</f>
        <v>0.727172818383575</v>
      </c>
      <c r="M238" s="0" t="str">
        <f aca="false">IF('✍️ Score Entry 2025-26'!F239=""," TBD",TEXT('✍️ Score Entry 2025-26'!F239,"0")&amp;"-"&amp;TEXT('✍️ Score Entry 2025-26'!G239,"0"))</f>
        <v>0-0</v>
      </c>
      <c r="N238" s="0" t="str">
        <f aca="false">IF('✍️ Score Entry 2025-26'!F239="","TBD",IF('✍️ Score Entry 2025-26'!F239&gt;'✍️ Score Entry 2025-26'!G239,"Home",IF('✍️ Score Entry 2025-26'!F239&lt;'✍️ Score Entry 2025-26'!G239,"Away","Draw")))</f>
        <v>Draw</v>
      </c>
      <c r="O238" s="0" t="str">
        <f aca="false">IF(N238="TBD","TBD",IF(AND(H238&gt;I238,H238&gt;J238,N238="Home"),"✓",IF(AND(J238&gt;H238,J238&gt;I238,N238="Away"),"✓",IF(AND(I238&gt;H238,I238&gt;J238,N238="Draw"),"✓","✗"))))</f>
        <v>✗</v>
      </c>
    </row>
    <row r="239" customFormat="false" ht="15" hidden="false" customHeight="false" outlineLevel="0" collapsed="false">
      <c r="A239" s="0" t="n">
        <f aca="false">'✍️ Score Entry 2025-26'!A240</f>
        <v>235</v>
      </c>
      <c r="B239" s="41" t="n">
        <f aca="false">'✍️ Score Entry 2025-26'!B240</f>
        <v>45927.4791666667</v>
      </c>
      <c r="C239" s="0" t="str">
        <f aca="false">'✍️ Score Entry 2025-26'!C240</f>
        <v>English Premier League</v>
      </c>
      <c r="D239" s="0" t="str">
        <f aca="false">'✍️ Score Entry 2025-26'!D240</f>
        <v>Brentford</v>
      </c>
      <c r="E239" s="0" t="str">
        <f aca="false">'✍️ Score Entry 2025-26'!E240</f>
        <v>Manchester United</v>
      </c>
      <c r="F239" s="0" t="n">
        <f aca="false">IFERROR(VLOOKUP(D239,'⭐ Current Elo 2025-26'!$A:$B,2,FALSE()),1500)</f>
        <v>1507.3</v>
      </c>
      <c r="G239" s="0" t="n">
        <f aca="false">IFERROR(VLOOKUP(E239,'⭐ Current Elo 2025-26'!$A:$B,2,FALSE()),1500)</f>
        <v>1451.7</v>
      </c>
      <c r="H239" s="33" t="n">
        <f aca="false">1/(1+10^((G239-F239+'⚙️ Parameters'!$C$7)/400))</f>
        <v>0.508058350003238</v>
      </c>
      <c r="I239" s="33" t="n">
        <f aca="false">0.27*(1+((200-MIN(ABS(F239-G239),200))/500)+(IF(AND(F239&gt;1650,G239&gt;1650),0.15,0)))</f>
        <v>0.347976</v>
      </c>
      <c r="J239" s="33" t="n">
        <f aca="false">MAX(0,1-H239-I239)</f>
        <v>0.143965649996762</v>
      </c>
      <c r="K239" s="33" t="n">
        <f aca="false">H239+I239</f>
        <v>0.856034350003238</v>
      </c>
      <c r="L239" s="33" t="n">
        <f aca="false">I239+J239</f>
        <v>0.491941649996763</v>
      </c>
      <c r="M239" s="0" t="str">
        <f aca="false">IF('✍️ Score Entry 2025-26'!F240=""," TBD",TEXT('✍️ Score Entry 2025-26'!F240,"0")&amp;"-"&amp;TEXT('✍️ Score Entry 2025-26'!G240,"0"))</f>
        <v>3-1</v>
      </c>
      <c r="N239" s="0" t="str">
        <f aca="false">IF('✍️ Score Entry 2025-26'!F240="","TBD",IF('✍️ Score Entry 2025-26'!F240&gt;'✍️ Score Entry 2025-26'!G240,"Home",IF('✍️ Score Entry 2025-26'!F240&lt;'✍️ Score Entry 2025-26'!G240,"Away","Draw")))</f>
        <v>Home</v>
      </c>
      <c r="O239" s="0" t="str">
        <f aca="false">IF(N239="TBD","TBD",IF(AND(H239&gt;I239,H239&gt;J239,N239="Home"),"✓",IF(AND(J239&gt;H239,J239&gt;I239,N239="Away"),"✓",IF(AND(I239&gt;H239,I239&gt;J239,N239="Draw"),"✓","✗"))))</f>
        <v>✓</v>
      </c>
    </row>
    <row r="240" customFormat="false" ht="15" hidden="false" customHeight="false" outlineLevel="0" collapsed="false">
      <c r="A240" s="0" t="n">
        <f aca="false">'✍️ Score Entry 2025-26'!A241</f>
        <v>236</v>
      </c>
      <c r="B240" s="41" t="n">
        <f aca="false">'✍️ Score Entry 2025-26'!B241</f>
        <v>45927.5</v>
      </c>
      <c r="C240" s="0" t="str">
        <f aca="false">'✍️ Score Entry 2025-26'!C241</f>
        <v>Spanish LALIGA</v>
      </c>
      <c r="D240" s="0" t="str">
        <f aca="false">'✍️ Score Entry 2025-26'!D241</f>
        <v>Getafe</v>
      </c>
      <c r="E240" s="0" t="str">
        <f aca="false">'✍️ Score Entry 2025-26'!E241</f>
        <v>Levante</v>
      </c>
      <c r="F240" s="0" t="n">
        <f aca="false">IFERROR(VLOOKUP(D240,'⭐ Current Elo 2025-26'!$A:$B,2,FALSE()),1500)</f>
        <v>1582.4</v>
      </c>
      <c r="G240" s="0" t="n">
        <f aca="false">IFERROR(VLOOKUP(E240,'⭐ Current Elo 2025-26'!$A:$B,2,FALSE()),1500)</f>
        <v>1462.3</v>
      </c>
      <c r="H240" s="33" t="n">
        <f aca="false">1/(1+10^((G240-F240+'⚙️ Parameters'!$C$7)/400))</f>
        <v>0.59953501313953</v>
      </c>
      <c r="I240" s="33" t="n">
        <f aca="false">0.27*(1+((200-MIN(ABS(F240-G240),200))/500)+(IF(AND(F240&gt;1650,G240&gt;1650),0.15,0)))</f>
        <v>0.313146</v>
      </c>
      <c r="J240" s="33" t="n">
        <f aca="false">MAX(0,1-H240-I240)</f>
        <v>0.0873189868604704</v>
      </c>
      <c r="K240" s="33" t="n">
        <f aca="false">H240+I240</f>
        <v>0.91268101313953</v>
      </c>
      <c r="L240" s="33" t="n">
        <f aca="false">I240+J240</f>
        <v>0.40046498686047</v>
      </c>
      <c r="M240" s="0" t="str">
        <f aca="false">IF('✍️ Score Entry 2025-26'!F241=""," TBD",TEXT('✍️ Score Entry 2025-26'!F241,"0")&amp;"-"&amp;TEXT('✍️ Score Entry 2025-26'!G241,"0"))</f>
        <v>1-1</v>
      </c>
      <c r="N240" s="0" t="str">
        <f aca="false">IF('✍️ Score Entry 2025-26'!F241="","TBD",IF('✍️ Score Entry 2025-26'!F241&gt;'✍️ Score Entry 2025-26'!G241,"Home",IF('✍️ Score Entry 2025-26'!F241&lt;'✍️ Score Entry 2025-26'!G241,"Away","Draw")))</f>
        <v>Draw</v>
      </c>
      <c r="O240" s="0" t="str">
        <f aca="false">IF(N240="TBD","TBD",IF(AND(H240&gt;I240,H240&gt;J240,N240="Home"),"✓",IF(AND(J240&gt;H240,J240&gt;I240,N240="Away"),"✓",IF(AND(I240&gt;H240,I240&gt;J240,N240="Draw"),"✓","✗"))))</f>
        <v>✗</v>
      </c>
    </row>
    <row r="241" customFormat="false" ht="15" hidden="false" customHeight="false" outlineLevel="0" collapsed="false">
      <c r="A241" s="0" t="n">
        <f aca="false">'✍️ Score Entry 2025-26'!A242</f>
        <v>237</v>
      </c>
      <c r="B241" s="41" t="n">
        <f aca="false">'✍️ Score Entry 2025-26'!B242</f>
        <v>45927.5416666667</v>
      </c>
      <c r="C241" s="0" t="str">
        <f aca="false">'✍️ Score Entry 2025-26'!C242</f>
        <v>Italian Serie A</v>
      </c>
      <c r="D241" s="0" t="str">
        <f aca="false">'✍️ Score Entry 2025-26'!D242</f>
        <v>Como</v>
      </c>
      <c r="E241" s="0" t="str">
        <f aca="false">'✍️ Score Entry 2025-26'!E242</f>
        <v>Cremonese</v>
      </c>
      <c r="F241" s="0" t="n">
        <f aca="false">IFERROR(VLOOKUP(D241,'⭐ Current Elo 2025-26'!$A:$B,2,FALSE()),1500)</f>
        <v>1661.3</v>
      </c>
      <c r="G241" s="0" t="n">
        <f aca="false">IFERROR(VLOOKUP(E241,'⭐ Current Elo 2025-26'!$A:$B,2,FALSE()),1500)</f>
        <v>1421.1</v>
      </c>
      <c r="H241" s="33" t="n">
        <f aca="false">1/(1+10^((G241-F241+'⚙️ Parameters'!$C$7)/400))</f>
        <v>0.749299395032544</v>
      </c>
      <c r="I241" s="33" t="n">
        <f aca="false">0.27*(1+((200-MIN(ABS(F241-G241),200))/500)+(IF(AND(F241&gt;1650,G241&gt;1650),0.15,0)))</f>
        <v>0.27</v>
      </c>
      <c r="J241" s="33" t="n">
        <f aca="false">MAX(0,1-H241-I241)</f>
        <v>0</v>
      </c>
      <c r="K241" s="33" t="n">
        <f aca="false">H241+I241</f>
        <v>1.01929939503254</v>
      </c>
      <c r="L241" s="33" t="n">
        <f aca="false">I241+J241</f>
        <v>0.27</v>
      </c>
      <c r="M241" s="0" t="str">
        <f aca="false">IF('✍️ Score Entry 2025-26'!F242=""," TBD",TEXT('✍️ Score Entry 2025-26'!F242,"0")&amp;"-"&amp;TEXT('✍️ Score Entry 2025-26'!G242,"0"))</f>
        <v>1-1</v>
      </c>
      <c r="N241" s="0" t="str">
        <f aca="false">IF('✍️ Score Entry 2025-26'!F242="","TBD",IF('✍️ Score Entry 2025-26'!F242&gt;'✍️ Score Entry 2025-26'!G242,"Home",IF('✍️ Score Entry 2025-26'!F242&lt;'✍️ Score Entry 2025-26'!G242,"Away","Draw")))</f>
        <v>Draw</v>
      </c>
      <c r="O241" s="0" t="str">
        <f aca="false">IF(N241="TBD","TBD",IF(AND(H241&gt;I241,H241&gt;J241,N241="Home"),"✓",IF(AND(J241&gt;H241,J241&gt;I241,N241="Away"),"✓",IF(AND(I241&gt;H241,I241&gt;J241,N241="Draw"),"✓","✗"))))</f>
        <v>✗</v>
      </c>
    </row>
    <row r="242" customFormat="false" ht="15" hidden="false" customHeight="false" outlineLevel="0" collapsed="false">
      <c r="A242" s="0" t="n">
        <f aca="false">'✍️ Score Entry 2025-26'!A243</f>
        <v>238</v>
      </c>
      <c r="B242" s="41" t="n">
        <f aca="false">'✍️ Score Entry 2025-26'!B243</f>
        <v>45927.5625</v>
      </c>
      <c r="C242" s="0" t="str">
        <f aca="false">'✍️ Score Entry 2025-26'!C243</f>
        <v>German Bundesliga</v>
      </c>
      <c r="D242" s="0" t="str">
        <f aca="false">'✍️ Score Entry 2025-26'!D243</f>
        <v>VfL Wolfsburg</v>
      </c>
      <c r="E242" s="0" t="str">
        <f aca="false">'✍️ Score Entry 2025-26'!E243</f>
        <v>RB Leipzig</v>
      </c>
      <c r="F242" s="0" t="n">
        <f aca="false">IFERROR(VLOOKUP(D242,'⭐ Current Elo 2025-26'!$A:$B,2,FALSE()),1500)</f>
        <v>1526.2</v>
      </c>
      <c r="G242" s="0" t="n">
        <f aca="false">IFERROR(VLOOKUP(E242,'⭐ Current Elo 2025-26'!$A:$B,2,FALSE()),1500)</f>
        <v>1556</v>
      </c>
      <c r="H242" s="33" t="n">
        <f aca="false">1/(1+10^((G242-F242+'⚙️ Parameters'!$C$7)/400))</f>
        <v>0.387136302052855</v>
      </c>
      <c r="I242" s="33" t="n">
        <f aca="false">0.27*(1+((200-MIN(ABS(F242-G242),200))/500)+(IF(AND(F242&gt;1650,G242&gt;1650),0.15,0)))</f>
        <v>0.361908</v>
      </c>
      <c r="J242" s="33" t="n">
        <f aca="false">MAX(0,1-H242-I242)</f>
        <v>0.250955697947146</v>
      </c>
      <c r="K242" s="33" t="n">
        <f aca="false">H242+I242</f>
        <v>0.749044302052855</v>
      </c>
      <c r="L242" s="33" t="n">
        <f aca="false">I242+J242</f>
        <v>0.612863697947146</v>
      </c>
      <c r="M242" s="0" t="str">
        <f aca="false">IF('✍️ Score Entry 2025-26'!F243=""," TBD",TEXT('✍️ Score Entry 2025-26'!F243,"0")&amp;"-"&amp;TEXT('✍️ Score Entry 2025-26'!G243,"0"))</f>
        <v>0-1</v>
      </c>
      <c r="N242" s="0" t="str">
        <f aca="false">IF('✍️ Score Entry 2025-26'!F243="","TBD",IF('✍️ Score Entry 2025-26'!F243&gt;'✍️ Score Entry 2025-26'!G243,"Home",IF('✍️ Score Entry 2025-26'!F243&lt;'✍️ Score Entry 2025-26'!G243,"Away","Draw")))</f>
        <v>Away</v>
      </c>
      <c r="O242" s="0" t="str">
        <f aca="false">IF(N242="TBD","TBD",IF(AND(H242&gt;I242,H242&gt;J242,N242="Home"),"✓",IF(AND(J242&gt;H242,J242&gt;I242,N242="Away"),"✓",IF(AND(I242&gt;H242,I242&gt;J242,N242="Draw"),"✓","✗"))))</f>
        <v>✗</v>
      </c>
    </row>
    <row r="243" customFormat="false" ht="15" hidden="false" customHeight="false" outlineLevel="0" collapsed="false">
      <c r="A243" s="0" t="n">
        <f aca="false">'✍️ Score Entry 2025-26'!A244</f>
        <v>239</v>
      </c>
      <c r="B243" s="41" t="n">
        <f aca="false">'✍️ Score Entry 2025-26'!B244</f>
        <v>45927.5625</v>
      </c>
      <c r="C243" s="0" t="str">
        <f aca="false">'✍️ Score Entry 2025-26'!C244</f>
        <v>German Bundesliga</v>
      </c>
      <c r="D243" s="0" t="str">
        <f aca="false">'✍️ Score Entry 2025-26'!D244</f>
        <v>St. Pauli</v>
      </c>
      <c r="E243" s="0" t="str">
        <f aca="false">'✍️ Score Entry 2025-26'!E244</f>
        <v>Bayer Leverkusen</v>
      </c>
      <c r="F243" s="0" t="n">
        <f aca="false">IFERROR(VLOOKUP(D243,'⭐ Current Elo 2025-26'!$A:$B,2,FALSE()),1500)</f>
        <v>1501.5</v>
      </c>
      <c r="G243" s="0" t="n">
        <f aca="false">IFERROR(VLOOKUP(E243,'⭐ Current Elo 2025-26'!$A:$B,2,FALSE()),1500)</f>
        <v>1576.1</v>
      </c>
      <c r="H243" s="33" t="n">
        <f aca="false">1/(1+10^((G243-F243+'⚙️ Parameters'!$C$7)/400))</f>
        <v>0.327997680273778</v>
      </c>
      <c r="I243" s="33" t="n">
        <f aca="false">0.27*(1+((200-MIN(ABS(F243-G243),200))/500)+(IF(AND(F243&gt;1650,G243&gt;1650),0.15,0)))</f>
        <v>0.337716</v>
      </c>
      <c r="J243" s="33" t="n">
        <f aca="false">MAX(0,1-H243-I243)</f>
        <v>0.334286319726222</v>
      </c>
      <c r="K243" s="33" t="n">
        <f aca="false">H243+I243</f>
        <v>0.665713680273778</v>
      </c>
      <c r="L243" s="33" t="n">
        <f aca="false">I243+J243</f>
        <v>0.672002319726222</v>
      </c>
      <c r="M243" s="0" t="str">
        <f aca="false">IF('✍️ Score Entry 2025-26'!F244=""," TBD",TEXT('✍️ Score Entry 2025-26'!F244,"0")&amp;"-"&amp;TEXT('✍️ Score Entry 2025-26'!G244,"0"))</f>
        <v>1-2</v>
      </c>
      <c r="N243" s="0" t="str">
        <f aca="false">IF('✍️ Score Entry 2025-26'!F244="","TBD",IF('✍️ Score Entry 2025-26'!F244&gt;'✍️ Score Entry 2025-26'!G244,"Home",IF('✍️ Score Entry 2025-26'!F244&lt;'✍️ Score Entry 2025-26'!G244,"Away","Draw")))</f>
        <v>Away</v>
      </c>
      <c r="O243" s="0" t="str">
        <f aca="false">IF(N243="TBD","TBD",IF(AND(H243&gt;I243,H243&gt;J243,N243="Home"),"✓",IF(AND(J243&gt;H243,J243&gt;I243,N243="Away"),"✓",IF(AND(I243&gt;H243,I243&gt;J243,N243="Draw"),"✓","✗"))))</f>
        <v>✗</v>
      </c>
    </row>
    <row r="244" customFormat="false" ht="15" hidden="false" customHeight="false" outlineLevel="0" collapsed="false">
      <c r="A244" s="0" t="n">
        <f aca="false">'✍️ Score Entry 2025-26'!A245</f>
        <v>240</v>
      </c>
      <c r="B244" s="41" t="n">
        <f aca="false">'✍️ Score Entry 2025-26'!B245</f>
        <v>45927.5625</v>
      </c>
      <c r="C244" s="0" t="str">
        <f aca="false">'✍️ Score Entry 2025-26'!C245</f>
        <v>German Bundesliga</v>
      </c>
      <c r="D244" s="0" t="str">
        <f aca="false">'✍️ Score Entry 2025-26'!D245</f>
        <v>Mainz</v>
      </c>
      <c r="E244" s="0" t="str">
        <f aca="false">'✍️ Score Entry 2025-26'!E245</f>
        <v>Borussia Dortmund</v>
      </c>
      <c r="F244" s="0" t="n">
        <f aca="false">IFERROR(VLOOKUP(D244,'⭐ Current Elo 2025-26'!$A:$B,2,FALSE()),1500)</f>
        <v>1672.1</v>
      </c>
      <c r="G244" s="0" t="n">
        <f aca="false">IFERROR(VLOOKUP(E244,'⭐ Current Elo 2025-26'!$A:$B,2,FALSE()),1500)</f>
        <v>1516.8</v>
      </c>
      <c r="H244" s="33" t="n">
        <f aca="false">1/(1+10^((G244-F244+'⚙️ Parameters'!$C$7)/400))</f>
        <v>0.647063327539131</v>
      </c>
      <c r="I244" s="33" t="n">
        <f aca="false">0.27*(1+((200-MIN(ABS(F244-G244),200))/500)+(IF(AND(F244&gt;1650,G244&gt;1650),0.15,0)))</f>
        <v>0.294138</v>
      </c>
      <c r="J244" s="33" t="n">
        <f aca="false">MAX(0,1-H244-I244)</f>
        <v>0.0587986724608687</v>
      </c>
      <c r="K244" s="33" t="n">
        <f aca="false">H244+I244</f>
        <v>0.941201327539131</v>
      </c>
      <c r="L244" s="33" t="n">
        <f aca="false">I244+J244</f>
        <v>0.352936672460869</v>
      </c>
      <c r="M244" s="0" t="str">
        <f aca="false">IF('✍️ Score Entry 2025-26'!F245=""," TBD",TEXT('✍️ Score Entry 2025-26'!F245,"0")&amp;"-"&amp;TEXT('✍️ Score Entry 2025-26'!G245,"0"))</f>
        <v>0-2</v>
      </c>
      <c r="N244" s="0" t="str">
        <f aca="false">IF('✍️ Score Entry 2025-26'!F245="","TBD",IF('✍️ Score Entry 2025-26'!F245&gt;'✍️ Score Entry 2025-26'!G245,"Home",IF('✍️ Score Entry 2025-26'!F245&lt;'✍️ Score Entry 2025-26'!G245,"Away","Draw")))</f>
        <v>Away</v>
      </c>
      <c r="O244" s="0" t="str">
        <f aca="false">IF(N244="TBD","TBD",IF(AND(H244&gt;I244,H244&gt;J244,N244="Home"),"✓",IF(AND(J244&gt;H244,J244&gt;I244,N244="Away"),"✓",IF(AND(I244&gt;H244,I244&gt;J244,N244="Draw"),"✓","✗"))))</f>
        <v>✗</v>
      </c>
    </row>
    <row r="245" customFormat="false" ht="15" hidden="false" customHeight="false" outlineLevel="0" collapsed="false">
      <c r="A245" s="0" t="n">
        <f aca="false">'✍️ Score Entry 2025-26'!A246</f>
        <v>241</v>
      </c>
      <c r="B245" s="41" t="n">
        <f aca="false">'✍️ Score Entry 2025-26'!B246</f>
        <v>45927.5625</v>
      </c>
      <c r="C245" s="0" t="str">
        <f aca="false">'✍️ Score Entry 2025-26'!C246</f>
        <v>German Bundesliga</v>
      </c>
      <c r="D245" s="0" t="str">
        <f aca="false">'✍️ Score Entry 2025-26'!D246</f>
        <v>1. FC Heidenheim 1846</v>
      </c>
      <c r="E245" s="0" t="str">
        <f aca="false">'✍️ Score Entry 2025-26'!E246</f>
        <v>FC Augsburg</v>
      </c>
      <c r="F245" s="0" t="n">
        <f aca="false">IFERROR(VLOOKUP(D245,'⭐ Current Elo 2025-26'!$A:$B,2,FALSE()),1500)</f>
        <v>1529.3</v>
      </c>
      <c r="G245" s="0" t="n">
        <f aca="false">IFERROR(VLOOKUP(E245,'⭐ Current Elo 2025-26'!$A:$B,2,FALSE()),1500)</f>
        <v>1508.9</v>
      </c>
      <c r="H245" s="33" t="n">
        <f aca="false">1/(1+10^((G245-F245+'⚙️ Parameters'!$C$7)/400))</f>
        <v>0.457504940007278</v>
      </c>
      <c r="I245" s="33" t="n">
        <f aca="false">0.27*(1+((200-MIN(ABS(F245-G245),200))/500)+(IF(AND(F245&gt;1650,G245&gt;1650),0.15,0)))</f>
        <v>0.366984</v>
      </c>
      <c r="J245" s="33" t="n">
        <f aca="false">MAX(0,1-H245-I245)</f>
        <v>0.175511059992722</v>
      </c>
      <c r="K245" s="33" t="n">
        <f aca="false">H245+I245</f>
        <v>0.824488940007278</v>
      </c>
      <c r="L245" s="33" t="n">
        <f aca="false">I245+J245</f>
        <v>0.542495059992722</v>
      </c>
      <c r="M245" s="0" t="str">
        <f aca="false">IF('✍️ Score Entry 2025-26'!F246=""," TBD",TEXT('✍️ Score Entry 2025-26'!F246,"0")&amp;"-"&amp;TEXT('✍️ Score Entry 2025-26'!G246,"0"))</f>
        <v>2-1</v>
      </c>
      <c r="N245" s="0" t="str">
        <f aca="false">IF('✍️ Score Entry 2025-26'!F246="","TBD",IF('✍️ Score Entry 2025-26'!F246&gt;'✍️ Score Entry 2025-26'!G246,"Home",IF('✍️ Score Entry 2025-26'!F246&lt;'✍️ Score Entry 2025-26'!G246,"Away","Draw")))</f>
        <v>Home</v>
      </c>
      <c r="O245" s="0" t="str">
        <f aca="false">IF(N245="TBD","TBD",IF(AND(H245&gt;I245,H245&gt;J245,N245="Home"),"✓",IF(AND(J245&gt;H245,J245&gt;I245,N245="Away"),"✓",IF(AND(I245&gt;H245,I245&gt;J245,N245="Draw"),"✓","✗"))))</f>
        <v>✓</v>
      </c>
    </row>
    <row r="246" customFormat="false" ht="15" hidden="false" customHeight="false" outlineLevel="0" collapsed="false">
      <c r="A246" s="0" t="n">
        <f aca="false">'✍️ Score Entry 2025-26'!A247</f>
        <v>242</v>
      </c>
      <c r="B246" s="41" t="n">
        <f aca="false">'✍️ Score Entry 2025-26'!B247</f>
        <v>45927.5833333333</v>
      </c>
      <c r="C246" s="0" t="str">
        <f aca="false">'✍️ Score Entry 2025-26'!C247</f>
        <v>English Premier League</v>
      </c>
      <c r="D246" s="0" t="str">
        <f aca="false">'✍️ Score Entry 2025-26'!D247</f>
        <v>Chelsea</v>
      </c>
      <c r="E246" s="0" t="str">
        <f aca="false">'✍️ Score Entry 2025-26'!E247</f>
        <v>Brighton &amp; Hove Albion</v>
      </c>
      <c r="F246" s="0" t="n">
        <f aca="false">IFERROR(VLOOKUP(D246,'⭐ Current Elo 2025-26'!$A:$B,2,FALSE()),1500)</f>
        <v>1685.1</v>
      </c>
      <c r="G246" s="0" t="n">
        <f aca="false">IFERROR(VLOOKUP(E246,'⭐ Current Elo 2025-26'!$A:$B,2,FALSE()),1500)</f>
        <v>1526.5</v>
      </c>
      <c r="H246" s="33" t="n">
        <f aca="false">1/(1+10^((G246-F246+'⚙️ Parameters'!$C$7)/400))</f>
        <v>0.651389348372843</v>
      </c>
      <c r="I246" s="33" t="n">
        <f aca="false">0.27*(1+((200-MIN(ABS(F246-G246),200))/500)+(IF(AND(F246&gt;1650,G246&gt;1650),0.15,0)))</f>
        <v>0.292356</v>
      </c>
      <c r="J246" s="33" t="n">
        <f aca="false">MAX(0,1-H246-I246)</f>
        <v>0.0562546516271566</v>
      </c>
      <c r="K246" s="33" t="n">
        <f aca="false">H246+I246</f>
        <v>0.943745348372843</v>
      </c>
      <c r="L246" s="33" t="n">
        <f aca="false">I246+J246</f>
        <v>0.348610651627157</v>
      </c>
      <c r="M246" s="0" t="str">
        <f aca="false">IF('✍️ Score Entry 2025-26'!F247=""," TBD",TEXT('✍️ Score Entry 2025-26'!F247,"0")&amp;"-"&amp;TEXT('✍️ Score Entry 2025-26'!G247,"0"))</f>
        <v>1-3</v>
      </c>
      <c r="N246" s="0" t="str">
        <f aca="false">IF('✍️ Score Entry 2025-26'!F247="","TBD",IF('✍️ Score Entry 2025-26'!F247&gt;'✍️ Score Entry 2025-26'!G247,"Home",IF('✍️ Score Entry 2025-26'!F247&lt;'✍️ Score Entry 2025-26'!G247,"Away","Draw")))</f>
        <v>Away</v>
      </c>
      <c r="O246" s="0" t="str">
        <f aca="false">IF(N246="TBD","TBD",IF(AND(H246&gt;I246,H246&gt;J246,N246="Home"),"✓",IF(AND(J246&gt;H246,J246&gt;I246,N246="Away"),"✓",IF(AND(I246&gt;H246,I246&gt;J246,N246="Draw"),"✓","✗"))))</f>
        <v>✗</v>
      </c>
    </row>
    <row r="247" customFormat="false" ht="15" hidden="false" customHeight="false" outlineLevel="0" collapsed="false">
      <c r="A247" s="0" t="n">
        <f aca="false">'✍️ Score Entry 2025-26'!A248</f>
        <v>243</v>
      </c>
      <c r="B247" s="41" t="n">
        <f aca="false">'✍️ Score Entry 2025-26'!B248</f>
        <v>45927.5833333333</v>
      </c>
      <c r="C247" s="0" t="str">
        <f aca="false">'✍️ Score Entry 2025-26'!C248</f>
        <v>English Premier League</v>
      </c>
      <c r="D247" s="0" t="str">
        <f aca="false">'✍️ Score Entry 2025-26'!D248</f>
        <v>Crystal Palace</v>
      </c>
      <c r="E247" s="0" t="str">
        <f aca="false">'✍️ Score Entry 2025-26'!E248</f>
        <v>Liverpool</v>
      </c>
      <c r="F247" s="0" t="n">
        <f aca="false">IFERROR(VLOOKUP(D247,'⭐ Current Elo 2025-26'!$A:$B,2,FALSE()),1500)</f>
        <v>1530.6</v>
      </c>
      <c r="G247" s="0" t="n">
        <f aca="false">IFERROR(VLOOKUP(E247,'⭐ Current Elo 2025-26'!$A:$B,2,FALSE()),1500)</f>
        <v>1648.2</v>
      </c>
      <c r="H247" s="33" t="n">
        <f aca="false">1/(1+10^((G247-F247+'⚙️ Parameters'!$C$7)/400))</f>
        <v>0.275921550543737</v>
      </c>
      <c r="I247" s="33" t="n">
        <f aca="false">0.27*(1+((200-MIN(ABS(F247-G247),200))/500)+(IF(AND(F247&gt;1650,G247&gt;1650),0.15,0)))</f>
        <v>0.314496</v>
      </c>
      <c r="J247" s="33" t="n">
        <f aca="false">MAX(0,1-H247-I247)</f>
        <v>0.409582449456263</v>
      </c>
      <c r="K247" s="33" t="n">
        <f aca="false">H247+I247</f>
        <v>0.590417550543737</v>
      </c>
      <c r="L247" s="33" t="n">
        <f aca="false">I247+J247</f>
        <v>0.724078449456263</v>
      </c>
      <c r="M247" s="0" t="str">
        <f aca="false">IF('✍️ Score Entry 2025-26'!F248=""," TBD",TEXT('✍️ Score Entry 2025-26'!F248,"0")&amp;"-"&amp;TEXT('✍️ Score Entry 2025-26'!G248,"0"))</f>
        <v>2-1</v>
      </c>
      <c r="N247" s="0" t="str">
        <f aca="false">IF('✍️ Score Entry 2025-26'!F248="","TBD",IF('✍️ Score Entry 2025-26'!F248&gt;'✍️ Score Entry 2025-26'!G248,"Home",IF('✍️ Score Entry 2025-26'!F248&lt;'✍️ Score Entry 2025-26'!G248,"Away","Draw")))</f>
        <v>Home</v>
      </c>
      <c r="O247" s="0" t="str">
        <f aca="false">IF(N247="TBD","TBD",IF(AND(H247&gt;I247,H247&gt;J247,N247="Home"),"✓",IF(AND(J247&gt;H247,J247&gt;I247,N247="Away"),"✓",IF(AND(I247&gt;H247,I247&gt;J247,N247="Draw"),"✓","✗"))))</f>
        <v>✗</v>
      </c>
    </row>
    <row r="248" customFormat="false" ht="15" hidden="false" customHeight="false" outlineLevel="0" collapsed="false">
      <c r="A248" s="0" t="n">
        <f aca="false">'✍️ Score Entry 2025-26'!A249</f>
        <v>244</v>
      </c>
      <c r="B248" s="41" t="n">
        <f aca="false">'✍️ Score Entry 2025-26'!B249</f>
        <v>45927.5833333333</v>
      </c>
      <c r="C248" s="0" t="str">
        <f aca="false">'✍️ Score Entry 2025-26'!C249</f>
        <v>English Premier League</v>
      </c>
      <c r="D248" s="0" t="str">
        <f aca="false">'✍️ Score Entry 2025-26'!D249</f>
        <v>Manchester City</v>
      </c>
      <c r="E248" s="0" t="str">
        <f aca="false">'✍️ Score Entry 2025-26'!E249</f>
        <v>Burnley</v>
      </c>
      <c r="F248" s="0" t="n">
        <f aca="false">IFERROR(VLOOKUP(D248,'⭐ Current Elo 2025-26'!$A:$B,2,FALSE()),1500)</f>
        <v>1581.2</v>
      </c>
      <c r="G248" s="0" t="n">
        <f aca="false">IFERROR(VLOOKUP(E248,'⭐ Current Elo 2025-26'!$A:$B,2,FALSE()),1500)</f>
        <v>1604</v>
      </c>
      <c r="H248" s="33" t="n">
        <f aca="false">1/(1+10^((G248-F248+'⚙️ Parameters'!$C$7)/400))</f>
        <v>0.396739195831046</v>
      </c>
      <c r="I248" s="33" t="n">
        <f aca="false">0.27*(1+((200-MIN(ABS(F248-G248),200))/500)+(IF(AND(F248&gt;1650,G248&gt;1650),0.15,0)))</f>
        <v>0.365688</v>
      </c>
      <c r="J248" s="33" t="n">
        <f aca="false">MAX(0,1-H248-I248)</f>
        <v>0.237572804168954</v>
      </c>
      <c r="K248" s="33" t="n">
        <f aca="false">H248+I248</f>
        <v>0.762427195831046</v>
      </c>
      <c r="L248" s="33" t="n">
        <f aca="false">I248+J248</f>
        <v>0.603260804168954</v>
      </c>
      <c r="M248" s="0" t="str">
        <f aca="false">IF('✍️ Score Entry 2025-26'!F249=""," TBD",TEXT('✍️ Score Entry 2025-26'!F249,"0")&amp;"-"&amp;TEXT('✍️ Score Entry 2025-26'!G249,"0"))</f>
        <v>5-1</v>
      </c>
      <c r="N248" s="0" t="str">
        <f aca="false">IF('✍️ Score Entry 2025-26'!F249="","TBD",IF('✍️ Score Entry 2025-26'!F249&gt;'✍️ Score Entry 2025-26'!G249,"Home",IF('✍️ Score Entry 2025-26'!F249&lt;'✍️ Score Entry 2025-26'!G249,"Away","Draw")))</f>
        <v>Home</v>
      </c>
      <c r="O248" s="0" t="str">
        <f aca="false">IF(N248="TBD","TBD",IF(AND(H248&gt;I248,H248&gt;J248,N248="Home"),"✓",IF(AND(J248&gt;H248,J248&gt;I248,N248="Away"),"✓",IF(AND(I248&gt;H248,I248&gt;J248,N248="Draw"),"✓","✗"))))</f>
        <v>✓</v>
      </c>
    </row>
    <row r="249" customFormat="false" ht="15" hidden="false" customHeight="false" outlineLevel="0" collapsed="false">
      <c r="A249" s="0" t="n">
        <f aca="false">'✍️ Score Entry 2025-26'!A250</f>
        <v>245</v>
      </c>
      <c r="B249" s="41" t="n">
        <f aca="false">'✍️ Score Entry 2025-26'!B250</f>
        <v>45927.5833333333</v>
      </c>
      <c r="C249" s="0" t="str">
        <f aca="false">'✍️ Score Entry 2025-26'!C250</f>
        <v>English Premier League</v>
      </c>
      <c r="D249" s="0" t="str">
        <f aca="false">'✍️ Score Entry 2025-26'!D250</f>
        <v>Leeds United</v>
      </c>
      <c r="E249" s="0" t="str">
        <f aca="false">'✍️ Score Entry 2025-26'!E250</f>
        <v>AFC Bournemouth</v>
      </c>
      <c r="F249" s="0" t="n">
        <f aca="false">IFERROR(VLOOKUP(D249,'⭐ Current Elo 2025-26'!$A:$B,2,FALSE()),1500)</f>
        <v>1530.4</v>
      </c>
      <c r="G249" s="0" t="n">
        <f aca="false">IFERROR(VLOOKUP(E249,'⭐ Current Elo 2025-26'!$A:$B,2,FALSE()),1500)</f>
        <v>1744.7</v>
      </c>
      <c r="H249" s="33" t="n">
        <f aca="false">1/(1+10^((G249-F249+'⚙️ Parameters'!$C$7)/400))</f>
        <v>0.179250585051519</v>
      </c>
      <c r="I249" s="33" t="n">
        <f aca="false">0.27*(1+((200-MIN(ABS(F249-G249),200))/500)+(IF(AND(F249&gt;1650,G249&gt;1650),0.15,0)))</f>
        <v>0.27</v>
      </c>
      <c r="J249" s="33" t="n">
        <f aca="false">MAX(0,1-H249-I249)</f>
        <v>0.550749414948481</v>
      </c>
      <c r="K249" s="33" t="n">
        <f aca="false">H249+I249</f>
        <v>0.449250585051519</v>
      </c>
      <c r="L249" s="33" t="n">
        <f aca="false">I249+J249</f>
        <v>0.820749414948481</v>
      </c>
      <c r="M249" s="0" t="str">
        <f aca="false">IF('✍️ Score Entry 2025-26'!F250=""," TBD",TEXT('✍️ Score Entry 2025-26'!F250,"0")&amp;"-"&amp;TEXT('✍️ Score Entry 2025-26'!G250,"0"))</f>
        <v>2-2</v>
      </c>
      <c r="N249" s="0" t="str">
        <f aca="false">IF('✍️ Score Entry 2025-26'!F250="","TBD",IF('✍️ Score Entry 2025-26'!F250&gt;'✍️ Score Entry 2025-26'!G250,"Home",IF('✍️ Score Entry 2025-26'!F250&lt;'✍️ Score Entry 2025-26'!G250,"Away","Draw")))</f>
        <v>Draw</v>
      </c>
      <c r="O249" s="0" t="str">
        <f aca="false">IF(N249="TBD","TBD",IF(AND(H249&gt;I249,H249&gt;J249,N249="Home"),"✓",IF(AND(J249&gt;H249,J249&gt;I249,N249="Away"),"✓",IF(AND(I249&gt;H249,I249&gt;J249,N249="Draw"),"✓","✗"))))</f>
        <v>✗</v>
      </c>
    </row>
    <row r="250" customFormat="false" ht="15" hidden="false" customHeight="false" outlineLevel="0" collapsed="false">
      <c r="A250" s="0" t="n">
        <f aca="false">'✍️ Score Entry 2025-26'!A251</f>
        <v>246</v>
      </c>
      <c r="B250" s="41" t="n">
        <f aca="false">'✍️ Score Entry 2025-26'!B251</f>
        <v>45927.59375</v>
      </c>
      <c r="C250" s="0" t="str">
        <f aca="false">'✍️ Score Entry 2025-26'!C251</f>
        <v>Spanish LALIGA</v>
      </c>
      <c r="D250" s="0" t="str">
        <f aca="false">'✍️ Score Entry 2025-26'!D251</f>
        <v>AtlÃ©tico Madrid</v>
      </c>
      <c r="E250" s="0" t="str">
        <f aca="false">'✍️ Score Entry 2025-26'!E251</f>
        <v>Real Madrid</v>
      </c>
      <c r="F250" s="0" t="n">
        <f aca="false">IFERROR(VLOOKUP(D250,'⭐ Current Elo 2025-26'!$A:$B,2,FALSE()),1500)</f>
        <v>1556.8</v>
      </c>
      <c r="G250" s="0" t="n">
        <f aca="false">IFERROR(VLOOKUP(E250,'⭐ Current Elo 2025-26'!$A:$B,2,FALSE()),1500)</f>
        <v>1520.7</v>
      </c>
      <c r="H250" s="33" t="n">
        <f aca="false">1/(1+10^((G250-F250+'⚙️ Parameters'!$C$7)/400))</f>
        <v>0.4800069577766</v>
      </c>
      <c r="I250" s="33" t="n">
        <f aca="false">0.27*(1+((200-MIN(ABS(F250-G250),200))/500)+(IF(AND(F250&gt;1650,G250&gt;1650),0.15,0)))</f>
        <v>0.358506</v>
      </c>
      <c r="J250" s="33" t="n">
        <f aca="false">MAX(0,1-H250-I250)</f>
        <v>0.1614870422234</v>
      </c>
      <c r="K250" s="33" t="n">
        <f aca="false">H250+I250</f>
        <v>0.8385129577766</v>
      </c>
      <c r="L250" s="33" t="n">
        <f aca="false">I250+J250</f>
        <v>0.5199930422234</v>
      </c>
      <c r="M250" s="0" t="str">
        <f aca="false">IF('✍️ Score Entry 2025-26'!F251=""," TBD",TEXT('✍️ Score Entry 2025-26'!F251,"0")&amp;"-"&amp;TEXT('✍️ Score Entry 2025-26'!G251,"0"))</f>
        <v>5-2</v>
      </c>
      <c r="N250" s="0" t="str">
        <f aca="false">IF('✍️ Score Entry 2025-26'!F251="","TBD",IF('✍️ Score Entry 2025-26'!F251&gt;'✍️ Score Entry 2025-26'!G251,"Home",IF('✍️ Score Entry 2025-26'!F251&lt;'✍️ Score Entry 2025-26'!G251,"Away","Draw")))</f>
        <v>Home</v>
      </c>
      <c r="O250" s="0" t="str">
        <f aca="false">IF(N250="TBD","TBD",IF(AND(H250&gt;I250,H250&gt;J250,N250="Home"),"✓",IF(AND(J250&gt;H250,J250&gt;I250,N250="Away"),"✓",IF(AND(I250&gt;H250,I250&gt;J250,N250="Draw"),"✓","✗"))))</f>
        <v>✓</v>
      </c>
    </row>
    <row r="251" customFormat="false" ht="15" hidden="false" customHeight="false" outlineLevel="0" collapsed="false">
      <c r="A251" s="0" t="n">
        <f aca="false">'✍️ Score Entry 2025-26'!A252</f>
        <v>247</v>
      </c>
      <c r="B251" s="41" t="n">
        <f aca="false">'✍️ Score Entry 2025-26'!B252</f>
        <v>45927.625</v>
      </c>
      <c r="C251" s="0" t="str">
        <f aca="false">'✍️ Score Entry 2025-26'!C252</f>
        <v>French Ligue 1</v>
      </c>
      <c r="D251" s="0" t="str">
        <f aca="false">'✍️ Score Entry 2025-26'!D252</f>
        <v>Lorient</v>
      </c>
      <c r="E251" s="0" t="str">
        <f aca="false">'✍️ Score Entry 2025-26'!E252</f>
        <v>AS Monaco</v>
      </c>
      <c r="F251" s="0" t="n">
        <f aca="false">IFERROR(VLOOKUP(D251,'⭐ Current Elo 2025-26'!$A:$B,2,FALSE()),1500)</f>
        <v>1624.7</v>
      </c>
      <c r="G251" s="0" t="n">
        <f aca="false">IFERROR(VLOOKUP(E251,'⭐ Current Elo 2025-26'!$A:$B,2,FALSE()),1500)</f>
        <v>1714.2</v>
      </c>
      <c r="H251" s="33" t="n">
        <f aca="false">1/(1+10^((G251-F251+'⚙️ Parameters'!$C$7)/400))</f>
        <v>0.309378482746255</v>
      </c>
      <c r="I251" s="33" t="n">
        <f aca="false">0.27*(1+((200-MIN(ABS(F251-G251),200))/500)+(IF(AND(F251&gt;1650,G251&gt;1650),0.15,0)))</f>
        <v>0.32967</v>
      </c>
      <c r="J251" s="33" t="n">
        <f aca="false">MAX(0,1-H251-I251)</f>
        <v>0.360951517253745</v>
      </c>
      <c r="K251" s="33" t="n">
        <f aca="false">H251+I251</f>
        <v>0.639048482746255</v>
      </c>
      <c r="L251" s="33" t="n">
        <f aca="false">I251+J251</f>
        <v>0.690621517253745</v>
      </c>
      <c r="M251" s="0" t="str">
        <f aca="false">IF('✍️ Score Entry 2025-26'!F252=""," TBD",TEXT('✍️ Score Entry 2025-26'!F252,"0")&amp;"-"&amp;TEXT('✍️ Score Entry 2025-26'!G252,"0"))</f>
        <v>3-1</v>
      </c>
      <c r="N251" s="0" t="str">
        <f aca="false">IF('✍️ Score Entry 2025-26'!F252="","TBD",IF('✍️ Score Entry 2025-26'!F252&gt;'✍️ Score Entry 2025-26'!G252,"Home",IF('✍️ Score Entry 2025-26'!F252&lt;'✍️ Score Entry 2025-26'!G252,"Away","Draw")))</f>
        <v>Home</v>
      </c>
      <c r="O251" s="0" t="str">
        <f aca="false">IF(N251="TBD","TBD",IF(AND(H251&gt;I251,H251&gt;J251,N251="Home"),"✓",IF(AND(J251&gt;H251,J251&gt;I251,N251="Away"),"✓",IF(AND(I251&gt;H251,I251&gt;J251,N251="Draw"),"✓","✗"))))</f>
        <v>✗</v>
      </c>
    </row>
    <row r="252" customFormat="false" ht="15" hidden="false" customHeight="false" outlineLevel="0" collapsed="false">
      <c r="A252" s="0" t="n">
        <f aca="false">'✍️ Score Entry 2025-26'!A253</f>
        <v>248</v>
      </c>
      <c r="B252" s="41" t="n">
        <f aca="false">'✍️ Score Entry 2025-26'!B253</f>
        <v>45927.6666666667</v>
      </c>
      <c r="C252" s="0" t="str">
        <f aca="false">'✍️ Score Entry 2025-26'!C253</f>
        <v>Italian Serie A</v>
      </c>
      <c r="D252" s="0" t="str">
        <f aca="false">'✍️ Score Entry 2025-26'!D253</f>
        <v>Juventus</v>
      </c>
      <c r="E252" s="0" t="str">
        <f aca="false">'✍️ Score Entry 2025-26'!E253</f>
        <v>Atalanta</v>
      </c>
      <c r="F252" s="0" t="n">
        <f aca="false">IFERROR(VLOOKUP(D252,'⭐ Current Elo 2025-26'!$A:$B,2,FALSE()),1500)</f>
        <v>1397.1</v>
      </c>
      <c r="G252" s="0" t="n">
        <f aca="false">IFERROR(VLOOKUP(E252,'⭐ Current Elo 2025-26'!$A:$B,2,FALSE()),1500)</f>
        <v>1592</v>
      </c>
      <c r="H252" s="33" t="n">
        <f aca="false">1/(1+10^((G252-F252+'⚙️ Parameters'!$C$7)/400))</f>
        <v>0.196272272591889</v>
      </c>
      <c r="I252" s="33" t="n">
        <f aca="false">0.27*(1+((200-MIN(ABS(F252-G252),200))/500)+(IF(AND(F252&gt;1650,G252&gt;1650),0.15,0)))</f>
        <v>0.272754</v>
      </c>
      <c r="J252" s="33" t="n">
        <f aca="false">MAX(0,1-H252-I252)</f>
        <v>0.530973727408111</v>
      </c>
      <c r="K252" s="33" t="n">
        <f aca="false">H252+I252</f>
        <v>0.469026272591889</v>
      </c>
      <c r="L252" s="33" t="n">
        <f aca="false">I252+J252</f>
        <v>0.803727727408111</v>
      </c>
      <c r="M252" s="0" t="str">
        <f aca="false">IF('✍️ Score Entry 2025-26'!F253=""," TBD",TEXT('✍️ Score Entry 2025-26'!F253,"0")&amp;"-"&amp;TEXT('✍️ Score Entry 2025-26'!G253,"0"))</f>
        <v>1-1</v>
      </c>
      <c r="N252" s="0" t="str">
        <f aca="false">IF('✍️ Score Entry 2025-26'!F253="","TBD",IF('✍️ Score Entry 2025-26'!F253&gt;'✍️ Score Entry 2025-26'!G253,"Home",IF('✍️ Score Entry 2025-26'!F253&lt;'✍️ Score Entry 2025-26'!G253,"Away","Draw")))</f>
        <v>Draw</v>
      </c>
      <c r="O252" s="0" t="str">
        <f aca="false">IF(N252="TBD","TBD",IF(AND(H252&gt;I252,H252&gt;J252,N252="Home"),"✓",IF(AND(J252&gt;H252,J252&gt;I252,N252="Away"),"✓",IF(AND(I252&gt;H252,I252&gt;J252,N252="Draw"),"✓","✗"))))</f>
        <v>✗</v>
      </c>
    </row>
    <row r="253" customFormat="false" ht="15" hidden="false" customHeight="false" outlineLevel="0" collapsed="false">
      <c r="A253" s="0" t="n">
        <f aca="false">'✍️ Score Entry 2025-26'!A254</f>
        <v>249</v>
      </c>
      <c r="B253" s="41" t="n">
        <f aca="false">'✍️ Score Entry 2025-26'!B254</f>
        <v>45927.6875</v>
      </c>
      <c r="C253" s="0" t="str">
        <f aca="false">'✍️ Score Entry 2025-26'!C254</f>
        <v>English Premier League</v>
      </c>
      <c r="D253" s="0" t="str">
        <f aca="false">'✍️ Score Entry 2025-26'!D254</f>
        <v>Nottingham Forest</v>
      </c>
      <c r="E253" s="0" t="str">
        <f aca="false">'✍️ Score Entry 2025-26'!E254</f>
        <v>Sunderland</v>
      </c>
      <c r="F253" s="0" t="n">
        <f aca="false">IFERROR(VLOOKUP(D253,'⭐ Current Elo 2025-26'!$A:$B,2,FALSE()),1500)</f>
        <v>1630.6</v>
      </c>
      <c r="G253" s="0" t="n">
        <f aca="false">IFERROR(VLOOKUP(E253,'⭐ Current Elo 2025-26'!$A:$B,2,FALSE()),1500)</f>
        <v>1601.9</v>
      </c>
      <c r="H253" s="33" t="n">
        <f aca="false">1/(1+10^((G253-F253+'⚙️ Parameters'!$C$7)/400))</f>
        <v>0.469385181259647</v>
      </c>
      <c r="I253" s="33" t="n">
        <f aca="false">0.27*(1+((200-MIN(ABS(F253-G253),200))/500)+(IF(AND(F253&gt;1650,G253&gt;1650),0.15,0)))</f>
        <v>0.362502</v>
      </c>
      <c r="J253" s="33" t="n">
        <f aca="false">MAX(0,1-H253-I253)</f>
        <v>0.168112818740353</v>
      </c>
      <c r="K253" s="33" t="n">
        <f aca="false">H253+I253</f>
        <v>0.831887181259648</v>
      </c>
      <c r="L253" s="33" t="n">
        <f aca="false">I253+J253</f>
        <v>0.530614818740353</v>
      </c>
      <c r="M253" s="0" t="str">
        <f aca="false">IF('✍️ Score Entry 2025-26'!F254=""," TBD",TEXT('✍️ Score Entry 2025-26'!F254,"0")&amp;"-"&amp;TEXT('✍️ Score Entry 2025-26'!G254,"0"))</f>
        <v>0-1</v>
      </c>
      <c r="N253" s="0" t="str">
        <f aca="false">IF('✍️ Score Entry 2025-26'!F254="","TBD",IF('✍️ Score Entry 2025-26'!F254&gt;'✍️ Score Entry 2025-26'!G254,"Home",IF('✍️ Score Entry 2025-26'!F254&lt;'✍️ Score Entry 2025-26'!G254,"Away","Draw")))</f>
        <v>Away</v>
      </c>
      <c r="O253" s="0" t="str">
        <f aca="false">IF(N253="TBD","TBD",IF(AND(H253&gt;I253,H253&gt;J253,N253="Home"),"✓",IF(AND(J253&gt;H253,J253&gt;I253,N253="Away"),"✓",IF(AND(I253&gt;H253,I253&gt;J253,N253="Draw"),"✓","✗"))))</f>
        <v>✗</v>
      </c>
    </row>
    <row r="254" customFormat="false" ht="15" hidden="false" customHeight="false" outlineLevel="0" collapsed="false">
      <c r="A254" s="0" t="n">
        <f aca="false">'✍️ Score Entry 2025-26'!A255</f>
        <v>250</v>
      </c>
      <c r="B254" s="41" t="n">
        <f aca="false">'✍️ Score Entry 2025-26'!B255</f>
        <v>45927.6875</v>
      </c>
      <c r="C254" s="0" t="str">
        <f aca="false">'✍️ Score Entry 2025-26'!C255</f>
        <v>German Bundesliga</v>
      </c>
      <c r="D254" s="0" t="str">
        <f aca="false">'✍️ Score Entry 2025-26'!D255</f>
        <v>Borussia MÃ¶nchengladbach</v>
      </c>
      <c r="E254" s="0" t="str">
        <f aca="false">'✍️ Score Entry 2025-26'!E255</f>
        <v>Eintracht Frankfurt</v>
      </c>
      <c r="F254" s="0" t="n">
        <f aca="false">IFERROR(VLOOKUP(D254,'⭐ Current Elo 2025-26'!$A:$B,2,FALSE()),1500)</f>
        <v>1433.1</v>
      </c>
      <c r="G254" s="0" t="n">
        <f aca="false">IFERROR(VLOOKUP(E254,'⭐ Current Elo 2025-26'!$A:$B,2,FALSE()),1500)</f>
        <v>1407.6</v>
      </c>
      <c r="H254" s="33" t="n">
        <f aca="false">1/(1+10^((G254-F254+'⚙️ Parameters'!$C$7)/400))</f>
        <v>0.464799991624326</v>
      </c>
      <c r="I254" s="33" t="n">
        <f aca="false">0.27*(1+((200-MIN(ABS(F254-G254),200))/500)+(IF(AND(F254&gt;1650,G254&gt;1650),0.15,0)))</f>
        <v>0.36423</v>
      </c>
      <c r="J254" s="33" t="n">
        <f aca="false">MAX(0,1-H254-I254)</f>
        <v>0.170970008375674</v>
      </c>
      <c r="K254" s="33" t="n">
        <f aca="false">H254+I254</f>
        <v>0.829029991624326</v>
      </c>
      <c r="L254" s="33" t="n">
        <f aca="false">I254+J254</f>
        <v>0.535200008375674</v>
      </c>
      <c r="M254" s="0" t="str">
        <f aca="false">IF('✍️ Score Entry 2025-26'!F255=""," TBD",TEXT('✍️ Score Entry 2025-26'!F255,"0")&amp;"-"&amp;TEXT('✍️ Score Entry 2025-26'!G255,"0"))</f>
        <v>4-6</v>
      </c>
      <c r="N254" s="0" t="str">
        <f aca="false">IF('✍️ Score Entry 2025-26'!F255="","TBD",IF('✍️ Score Entry 2025-26'!F255&gt;'✍️ Score Entry 2025-26'!G255,"Home",IF('✍️ Score Entry 2025-26'!F255&lt;'✍️ Score Entry 2025-26'!G255,"Away","Draw")))</f>
        <v>Away</v>
      </c>
      <c r="O254" s="0" t="str">
        <f aca="false">IF(N254="TBD","TBD",IF(AND(H254&gt;I254,H254&gt;J254,N254="Home"),"✓",IF(AND(J254&gt;H254,J254&gt;I254,N254="Away"),"✓",IF(AND(I254&gt;H254,I254&gt;J254,N254="Draw"),"✓","✗"))))</f>
        <v>✗</v>
      </c>
    </row>
    <row r="255" customFormat="false" ht="15" hidden="false" customHeight="false" outlineLevel="0" collapsed="false">
      <c r="A255" s="0" t="n">
        <f aca="false">'✍️ Score Entry 2025-26'!A256</f>
        <v>251</v>
      </c>
      <c r="B255" s="41" t="n">
        <f aca="false">'✍️ Score Entry 2025-26'!B256</f>
        <v>45927.6875</v>
      </c>
      <c r="C255" s="0" t="str">
        <f aca="false">'✍️ Score Entry 2025-26'!C256</f>
        <v>Spanish LALIGA</v>
      </c>
      <c r="D255" s="0" t="str">
        <f aca="false">'✍️ Score Entry 2025-26'!D256</f>
        <v>Mallorca</v>
      </c>
      <c r="E255" s="0" t="str">
        <f aca="false">'✍️ Score Entry 2025-26'!E256</f>
        <v>AlavÃ©s</v>
      </c>
      <c r="F255" s="0" t="n">
        <f aca="false">IFERROR(VLOOKUP(D255,'⭐ Current Elo 2025-26'!$A:$B,2,FALSE()),1500)</f>
        <v>1654.7</v>
      </c>
      <c r="G255" s="0" t="n">
        <f aca="false">IFERROR(VLOOKUP(E255,'⭐ Current Elo 2025-26'!$A:$B,2,FALSE()),1500)</f>
        <v>1609.1</v>
      </c>
      <c r="H255" s="33" t="n">
        <f aca="false">1/(1+10^((G255-F255+'⚙️ Parameters'!$C$7)/400))</f>
        <v>0.493668229492202</v>
      </c>
      <c r="I255" s="33" t="n">
        <f aca="false">0.27*(1+((200-MIN(ABS(F255-G255),200))/500)+(IF(AND(F255&gt;1650,G255&gt;1650),0.15,0)))</f>
        <v>0.353376</v>
      </c>
      <c r="J255" s="33" t="n">
        <f aca="false">MAX(0,1-H255-I255)</f>
        <v>0.152955770507798</v>
      </c>
      <c r="K255" s="33" t="n">
        <f aca="false">H255+I255</f>
        <v>0.847044229492202</v>
      </c>
      <c r="L255" s="33" t="n">
        <f aca="false">I255+J255</f>
        <v>0.506331770507798</v>
      </c>
      <c r="M255" s="0" t="str">
        <f aca="false">IF('✍️ Score Entry 2025-26'!F256=""," TBD",TEXT('✍️ Score Entry 2025-26'!F256,"0")&amp;"-"&amp;TEXT('✍️ Score Entry 2025-26'!G256,"0"))</f>
        <v>1-0</v>
      </c>
      <c r="N255" s="0" t="str">
        <f aca="false">IF('✍️ Score Entry 2025-26'!F256="","TBD",IF('✍️ Score Entry 2025-26'!F256&gt;'✍️ Score Entry 2025-26'!G256,"Home",IF('✍️ Score Entry 2025-26'!F256&lt;'✍️ Score Entry 2025-26'!G256,"Away","Draw")))</f>
        <v>Home</v>
      </c>
      <c r="O255" s="0" t="str">
        <f aca="false">IF(N255="TBD","TBD",IF(AND(H255&gt;I255,H255&gt;J255,N255="Home"),"✓",IF(AND(J255&gt;H255,J255&gt;I255,N255="Away"),"✓",IF(AND(I255&gt;H255,I255&gt;J255,N255="Draw"),"✓","✗"))))</f>
        <v>✓</v>
      </c>
    </row>
    <row r="256" customFormat="false" ht="15" hidden="false" customHeight="false" outlineLevel="0" collapsed="false">
      <c r="A256" s="0" t="n">
        <f aca="false">'✍️ Score Entry 2025-26'!A257</f>
        <v>252</v>
      </c>
      <c r="B256" s="41" t="n">
        <f aca="false">'✍️ Score Entry 2025-26'!B257</f>
        <v>45927.7083333333</v>
      </c>
      <c r="C256" s="0" t="str">
        <f aca="false">'✍️ Score Entry 2025-26'!C257</f>
        <v>French Ligue 1</v>
      </c>
      <c r="D256" s="0" t="str">
        <f aca="false">'✍️ Score Entry 2025-26'!D257</f>
        <v>Toulouse</v>
      </c>
      <c r="E256" s="0" t="str">
        <f aca="false">'✍️ Score Entry 2025-26'!E257</f>
        <v>Nantes</v>
      </c>
      <c r="F256" s="0" t="n">
        <f aca="false">IFERROR(VLOOKUP(D256,'⭐ Current Elo 2025-26'!$A:$B,2,FALSE()),1500)</f>
        <v>1668.4</v>
      </c>
      <c r="G256" s="0" t="n">
        <f aca="false">IFERROR(VLOOKUP(E256,'⭐ Current Elo 2025-26'!$A:$B,2,FALSE()),1500)</f>
        <v>1720.8</v>
      </c>
      <c r="H256" s="33" t="n">
        <f aca="false">1/(1+10^((G256-F256+'⚙️ Parameters'!$C$7)/400))</f>
        <v>0.35675835561902</v>
      </c>
      <c r="I256" s="33" t="n">
        <f aca="false">0.27*(1+((200-MIN(ABS(F256-G256),200))/500)+(IF(AND(F256&gt;1650,G256&gt;1650),0.15,0)))</f>
        <v>0.390204</v>
      </c>
      <c r="J256" s="33" t="n">
        <f aca="false">MAX(0,1-H256-I256)</f>
        <v>0.25303764438098</v>
      </c>
      <c r="K256" s="33" t="n">
        <f aca="false">H256+I256</f>
        <v>0.74696235561902</v>
      </c>
      <c r="L256" s="33" t="n">
        <f aca="false">I256+J256</f>
        <v>0.64324164438098</v>
      </c>
      <c r="M256" s="0" t="str">
        <f aca="false">IF('✍️ Score Entry 2025-26'!F257=""," TBD",TEXT('✍️ Score Entry 2025-26'!F257,"0")&amp;"-"&amp;TEXT('✍️ Score Entry 2025-26'!G257,"0"))</f>
        <v>2-2</v>
      </c>
      <c r="N256" s="0" t="str">
        <f aca="false">IF('✍️ Score Entry 2025-26'!F257="","TBD",IF('✍️ Score Entry 2025-26'!F257&gt;'✍️ Score Entry 2025-26'!G257,"Home",IF('✍️ Score Entry 2025-26'!F257&lt;'✍️ Score Entry 2025-26'!G257,"Away","Draw")))</f>
        <v>Draw</v>
      </c>
      <c r="O256" s="0" t="str">
        <f aca="false">IF(N256="TBD","TBD",IF(AND(H256&gt;I256,H256&gt;J256,N256="Home"),"✓",IF(AND(J256&gt;H256,J256&gt;I256,N256="Away"),"✓",IF(AND(I256&gt;H256,I256&gt;J256,N256="Draw"),"✓","✗"))))</f>
        <v>✓</v>
      </c>
    </row>
    <row r="257" customFormat="false" ht="15" hidden="false" customHeight="false" outlineLevel="0" collapsed="false">
      <c r="A257" s="0" t="n">
        <f aca="false">'✍️ Score Entry 2025-26'!A258</f>
        <v>253</v>
      </c>
      <c r="B257" s="41" t="n">
        <f aca="false">'✍️ Score Entry 2025-26'!B258</f>
        <v>45927.78125</v>
      </c>
      <c r="C257" s="0" t="str">
        <f aca="false">'✍️ Score Entry 2025-26'!C258</f>
        <v>Italian Serie A</v>
      </c>
      <c r="D257" s="0" t="str">
        <f aca="false">'✍️ Score Entry 2025-26'!D258</f>
        <v>Cagliari</v>
      </c>
      <c r="E257" s="0" t="str">
        <f aca="false">'✍️ Score Entry 2025-26'!E258</f>
        <v>Internazionale</v>
      </c>
      <c r="F257" s="0" t="n">
        <f aca="false">IFERROR(VLOOKUP(D257,'⭐ Current Elo 2025-26'!$A:$B,2,FALSE()),1500)</f>
        <v>1647.4</v>
      </c>
      <c r="G257" s="0" t="n">
        <f aca="false">IFERROR(VLOOKUP(E257,'⭐ Current Elo 2025-26'!$A:$B,2,FALSE()),1500)</f>
        <v>1603.3</v>
      </c>
      <c r="H257" s="33" t="n">
        <f aca="false">1/(1+10^((G257-F257+'⚙️ Parameters'!$C$7)/400))</f>
        <v>0.491510033547823</v>
      </c>
      <c r="I257" s="33" t="n">
        <f aca="false">0.27*(1+((200-MIN(ABS(F257-G257),200))/500)+(IF(AND(F257&gt;1650,G257&gt;1650),0.15,0)))</f>
        <v>0.354186</v>
      </c>
      <c r="J257" s="33" t="n">
        <f aca="false">MAX(0,1-H257-I257)</f>
        <v>0.154303966452177</v>
      </c>
      <c r="K257" s="33" t="n">
        <f aca="false">H257+I257</f>
        <v>0.845696033547823</v>
      </c>
      <c r="L257" s="33" t="n">
        <f aca="false">I257+J257</f>
        <v>0.508489966452177</v>
      </c>
      <c r="M257" s="0" t="str">
        <f aca="false">IF('✍️ Score Entry 2025-26'!F258=""," TBD",TEXT('✍️ Score Entry 2025-26'!F258,"0")&amp;"-"&amp;TEXT('✍️ Score Entry 2025-26'!G258,"0"))</f>
        <v>0-2</v>
      </c>
      <c r="N257" s="0" t="str">
        <f aca="false">IF('✍️ Score Entry 2025-26'!F258="","TBD",IF('✍️ Score Entry 2025-26'!F258&gt;'✍️ Score Entry 2025-26'!G258,"Home",IF('✍️ Score Entry 2025-26'!F258&lt;'✍️ Score Entry 2025-26'!G258,"Away","Draw")))</f>
        <v>Away</v>
      </c>
      <c r="O257" s="0" t="str">
        <f aca="false">IF(N257="TBD","TBD",IF(AND(H257&gt;I257,H257&gt;J257,N257="Home"),"✓",IF(AND(J257&gt;H257,J257&gt;I257,N257="Away"),"✓",IF(AND(I257&gt;H257,I257&gt;J257,N257="Draw"),"✓","✗"))))</f>
        <v>✗</v>
      </c>
    </row>
    <row r="258" customFormat="false" ht="15" hidden="false" customHeight="false" outlineLevel="0" collapsed="false">
      <c r="A258" s="0" t="n">
        <f aca="false">'✍️ Score Entry 2025-26'!A259</f>
        <v>254</v>
      </c>
      <c r="B258" s="41" t="n">
        <f aca="false">'✍️ Score Entry 2025-26'!B259</f>
        <v>45927.7916666667</v>
      </c>
      <c r="C258" s="0" t="str">
        <f aca="false">'✍️ Score Entry 2025-26'!C259</f>
        <v>English Premier League</v>
      </c>
      <c r="D258" s="0" t="str">
        <f aca="false">'✍️ Score Entry 2025-26'!D259</f>
        <v>Tottenham Hotspur</v>
      </c>
      <c r="E258" s="0" t="str">
        <f aca="false">'✍️ Score Entry 2025-26'!E259</f>
        <v>Wolverhampton Wanderers</v>
      </c>
      <c r="F258" s="0" t="n">
        <f aca="false">IFERROR(VLOOKUP(D258,'⭐ Current Elo 2025-26'!$A:$B,2,FALSE()),1500)</f>
        <v>1545.2</v>
      </c>
      <c r="G258" s="0" t="n">
        <f aca="false">IFERROR(VLOOKUP(E258,'⭐ Current Elo 2025-26'!$A:$B,2,FALSE()),1500)</f>
        <v>1747.8</v>
      </c>
      <c r="H258" s="33" t="n">
        <f aca="false">1/(1+10^((G258-F258+'⚙️ Parameters'!$C$7)/400))</f>
        <v>0.189374062439057</v>
      </c>
      <c r="I258" s="33" t="n">
        <f aca="false">0.27*(1+((200-MIN(ABS(F258-G258),200))/500)+(IF(AND(F258&gt;1650,G258&gt;1650),0.15,0)))</f>
        <v>0.27</v>
      </c>
      <c r="J258" s="33" t="n">
        <f aca="false">MAX(0,1-H258-I258)</f>
        <v>0.540625937560943</v>
      </c>
      <c r="K258" s="33" t="n">
        <f aca="false">H258+I258</f>
        <v>0.459374062439057</v>
      </c>
      <c r="L258" s="33" t="n">
        <f aca="false">I258+J258</f>
        <v>0.810625937560943</v>
      </c>
      <c r="M258" s="0" t="str">
        <f aca="false">IF('✍️ Score Entry 2025-26'!F259=""," TBD",TEXT('✍️ Score Entry 2025-26'!F259,"0")&amp;"-"&amp;TEXT('✍️ Score Entry 2025-26'!G259,"0"))</f>
        <v>1-1</v>
      </c>
      <c r="N258" s="0" t="str">
        <f aca="false">IF('✍️ Score Entry 2025-26'!F259="","TBD",IF('✍️ Score Entry 2025-26'!F259&gt;'✍️ Score Entry 2025-26'!G259,"Home",IF('✍️ Score Entry 2025-26'!F259&lt;'✍️ Score Entry 2025-26'!G259,"Away","Draw")))</f>
        <v>Draw</v>
      </c>
      <c r="O258" s="0" t="str">
        <f aca="false">IF(N258="TBD","TBD",IF(AND(H258&gt;I258,H258&gt;J258,N258="Home"),"✓",IF(AND(J258&gt;H258,J258&gt;I258,N258="Away"),"✓",IF(AND(I258&gt;H258,I258&gt;J258,N258="Draw"),"✓","✗"))))</f>
        <v>✗</v>
      </c>
    </row>
    <row r="259" customFormat="false" ht="15" hidden="false" customHeight="false" outlineLevel="0" collapsed="false">
      <c r="A259" s="0" t="n">
        <f aca="false">'✍️ Score Entry 2025-26'!A260</f>
        <v>255</v>
      </c>
      <c r="B259" s="41" t="n">
        <f aca="false">'✍️ Score Entry 2025-26'!B260</f>
        <v>45927.7916666667</v>
      </c>
      <c r="C259" s="0" t="str">
        <f aca="false">'✍️ Score Entry 2025-26'!C260</f>
        <v>Spanish LALIGA</v>
      </c>
      <c r="D259" s="0" t="str">
        <f aca="false">'✍️ Score Entry 2025-26'!D260</f>
        <v>Villarreal</v>
      </c>
      <c r="E259" s="0" t="str">
        <f aca="false">'✍️ Score Entry 2025-26'!E260</f>
        <v>Athletic Club</v>
      </c>
      <c r="F259" s="0" t="n">
        <f aca="false">IFERROR(VLOOKUP(D259,'⭐ Current Elo 2025-26'!$A:$B,2,FALSE()),1500)</f>
        <v>1629.8</v>
      </c>
      <c r="G259" s="0" t="n">
        <f aca="false">IFERROR(VLOOKUP(E259,'⭐ Current Elo 2025-26'!$A:$B,2,FALSE()),1500)</f>
        <v>1432.8</v>
      </c>
      <c r="H259" s="33" t="n">
        <f aca="false">1/(1+10^((G259-F259+'⚙️ Parameters'!$C$7)/400))</f>
        <v>0.699769403262058</v>
      </c>
      <c r="I259" s="33" t="n">
        <f aca="false">0.27*(1+((200-MIN(ABS(F259-G259),200))/500)+(IF(AND(F259&gt;1650,G259&gt;1650),0.15,0)))</f>
        <v>0.27162</v>
      </c>
      <c r="J259" s="33" t="n">
        <f aca="false">MAX(0,1-H259-I259)</f>
        <v>0.0286105967379418</v>
      </c>
      <c r="K259" s="33" t="n">
        <f aca="false">H259+I259</f>
        <v>0.971389403262058</v>
      </c>
      <c r="L259" s="33" t="n">
        <f aca="false">I259+J259</f>
        <v>0.300230596737942</v>
      </c>
      <c r="M259" s="0" t="str">
        <f aca="false">IF('✍️ Score Entry 2025-26'!F260=""," TBD",TEXT('✍️ Score Entry 2025-26'!F260,"0")&amp;"-"&amp;TEXT('✍️ Score Entry 2025-26'!G260,"0"))</f>
        <v>1-0</v>
      </c>
      <c r="N259" s="0" t="str">
        <f aca="false">IF('✍️ Score Entry 2025-26'!F260="","TBD",IF('✍️ Score Entry 2025-26'!F260&gt;'✍️ Score Entry 2025-26'!G260,"Home",IF('✍️ Score Entry 2025-26'!F260&lt;'✍️ Score Entry 2025-26'!G260,"Away","Draw")))</f>
        <v>Home</v>
      </c>
      <c r="O259" s="0" t="str">
        <f aca="false">IF(N259="TBD","TBD",IF(AND(H259&gt;I259,H259&gt;J259,N259="Home"),"✓",IF(AND(J259&gt;H259,J259&gt;I259,N259="Away"),"✓",IF(AND(I259&gt;H259,I259&gt;J259,N259="Draw"),"✓","✗"))))</f>
        <v>✓</v>
      </c>
    </row>
    <row r="260" customFormat="false" ht="15" hidden="false" customHeight="false" outlineLevel="0" collapsed="false">
      <c r="A260" s="0" t="n">
        <f aca="false">'✍️ Score Entry 2025-26'!A261</f>
        <v>256</v>
      </c>
      <c r="B260" s="41" t="n">
        <f aca="false">'✍️ Score Entry 2025-26'!B261</f>
        <v>45927.7951388889</v>
      </c>
      <c r="C260" s="0" t="str">
        <f aca="false">'✍️ Score Entry 2025-26'!C261</f>
        <v>French Ligue 1</v>
      </c>
      <c r="D260" s="0" t="str">
        <f aca="false">'✍️ Score Entry 2025-26'!D261</f>
        <v>Paris Saint-Germain</v>
      </c>
      <c r="E260" s="0" t="str">
        <f aca="false">'✍️ Score Entry 2025-26'!E261</f>
        <v>AJ Auxerre</v>
      </c>
      <c r="F260" s="0" t="n">
        <f aca="false">IFERROR(VLOOKUP(D260,'⭐ Current Elo 2025-26'!$A:$B,2,FALSE()),1500)</f>
        <v>1650.9</v>
      </c>
      <c r="G260" s="0" t="n">
        <f aca="false">IFERROR(VLOOKUP(E260,'⭐ Current Elo 2025-26'!$A:$B,2,FALSE()),1500)</f>
        <v>1588.5</v>
      </c>
      <c r="H260" s="33" t="n">
        <f aca="false">1/(1+10^((G260-F260+'⚙️ Parameters'!$C$7)/400))</f>
        <v>0.517837461440491</v>
      </c>
      <c r="I260" s="33" t="n">
        <f aca="false">0.27*(1+((200-MIN(ABS(F260-G260),200))/500)+(IF(AND(F260&gt;1650,G260&gt;1650),0.15,0)))</f>
        <v>0.344304</v>
      </c>
      <c r="J260" s="33" t="n">
        <f aca="false">MAX(0,1-H260-I260)</f>
        <v>0.137858538559509</v>
      </c>
      <c r="K260" s="33" t="n">
        <f aca="false">H260+I260</f>
        <v>0.862141461440491</v>
      </c>
      <c r="L260" s="33" t="n">
        <f aca="false">I260+J260</f>
        <v>0.482162538559509</v>
      </c>
      <c r="M260" s="0" t="str">
        <f aca="false">IF('✍️ Score Entry 2025-26'!F261=""," TBD",TEXT('✍️ Score Entry 2025-26'!F261,"0")&amp;"-"&amp;TEXT('✍️ Score Entry 2025-26'!G261,"0"))</f>
        <v>2-0</v>
      </c>
      <c r="N260" s="0" t="str">
        <f aca="false">IF('✍️ Score Entry 2025-26'!F261="","TBD",IF('✍️ Score Entry 2025-26'!F261&gt;'✍️ Score Entry 2025-26'!G261,"Home",IF('✍️ Score Entry 2025-26'!F261&lt;'✍️ Score Entry 2025-26'!G261,"Away","Draw")))</f>
        <v>Home</v>
      </c>
      <c r="O260" s="0" t="str">
        <f aca="false">IF(N260="TBD","TBD",IF(AND(H260&gt;I260,H260&gt;J260,N260="Home"),"✓",IF(AND(J260&gt;H260,J260&gt;I260,N260="Away"),"✓",IF(AND(I260&gt;H260,I260&gt;J260,N260="Draw"),"✓","✗"))))</f>
        <v>✓</v>
      </c>
    </row>
    <row r="261" customFormat="false" ht="15" hidden="false" customHeight="false" outlineLevel="0" collapsed="false">
      <c r="A261" s="0" t="n">
        <f aca="false">'✍️ Score Entry 2025-26'!A262</f>
        <v>257</v>
      </c>
      <c r="B261" s="41" t="n">
        <f aca="false">'✍️ Score Entry 2025-26'!B262</f>
        <v>45928.4375</v>
      </c>
      <c r="C261" s="0" t="str">
        <f aca="false">'✍️ Score Entry 2025-26'!C262</f>
        <v>Italian Serie A</v>
      </c>
      <c r="D261" s="0" t="str">
        <f aca="false">'✍️ Score Entry 2025-26'!D262</f>
        <v>Sassuolo</v>
      </c>
      <c r="E261" s="0" t="str">
        <f aca="false">'✍️ Score Entry 2025-26'!E262</f>
        <v>Udinese</v>
      </c>
      <c r="F261" s="0" t="n">
        <f aca="false">IFERROR(VLOOKUP(D261,'⭐ Current Elo 2025-26'!$A:$B,2,FALSE()),1500)</f>
        <v>1446.1</v>
      </c>
      <c r="G261" s="0" t="n">
        <f aca="false">IFERROR(VLOOKUP(E261,'⭐ Current Elo 2025-26'!$A:$B,2,FALSE()),1500)</f>
        <v>1576.1</v>
      </c>
      <c r="H261" s="33" t="n">
        <f aca="false">1/(1+10^((G261-F261+'⚙️ Parameters'!$C$7)/400))</f>
        <v>0.261890967459581</v>
      </c>
      <c r="I261" s="33" t="n">
        <f aca="false">0.27*(1+((200-MIN(ABS(F261-G261),200))/500)+(IF(AND(F261&gt;1650,G261&gt;1650),0.15,0)))</f>
        <v>0.3078</v>
      </c>
      <c r="J261" s="33" t="n">
        <f aca="false">MAX(0,1-H261-I261)</f>
        <v>0.430309032540419</v>
      </c>
      <c r="K261" s="33" t="n">
        <f aca="false">H261+I261</f>
        <v>0.569690967459582</v>
      </c>
      <c r="L261" s="33" t="n">
        <f aca="false">I261+J261</f>
        <v>0.738109032540419</v>
      </c>
      <c r="M261" s="0" t="str">
        <f aca="false">IF('✍️ Score Entry 2025-26'!F262=""," TBD",TEXT('✍️ Score Entry 2025-26'!F262,"0")&amp;"-"&amp;TEXT('✍️ Score Entry 2025-26'!G262,"0"))</f>
        <v>3-1</v>
      </c>
      <c r="N261" s="0" t="str">
        <f aca="false">IF('✍️ Score Entry 2025-26'!F262="","TBD",IF('✍️ Score Entry 2025-26'!F262&gt;'✍️ Score Entry 2025-26'!G262,"Home",IF('✍️ Score Entry 2025-26'!F262&lt;'✍️ Score Entry 2025-26'!G262,"Away","Draw")))</f>
        <v>Home</v>
      </c>
      <c r="O261" s="0" t="str">
        <f aca="false">IF(N261="TBD","TBD",IF(AND(H261&gt;I261,H261&gt;J261,N261="Home"),"✓",IF(AND(J261&gt;H261,J261&gt;I261,N261="Away"),"✓",IF(AND(I261&gt;H261,I261&gt;J261,N261="Draw"),"✓","✗"))))</f>
        <v>✗</v>
      </c>
    </row>
    <row r="262" customFormat="false" ht="15" hidden="false" customHeight="false" outlineLevel="0" collapsed="false">
      <c r="A262" s="0" t="n">
        <f aca="false">'✍️ Score Entry 2025-26'!A263</f>
        <v>258</v>
      </c>
      <c r="B262" s="41" t="n">
        <f aca="false">'✍️ Score Entry 2025-26'!B263</f>
        <v>45928.5</v>
      </c>
      <c r="C262" s="0" t="str">
        <f aca="false">'✍️ Score Entry 2025-26'!C263</f>
        <v>Spanish LALIGA</v>
      </c>
      <c r="D262" s="0" t="str">
        <f aca="false">'✍️ Score Entry 2025-26'!D263</f>
        <v>Rayo Vallecano</v>
      </c>
      <c r="E262" s="0" t="str">
        <f aca="false">'✍️ Score Entry 2025-26'!E263</f>
        <v>Sevilla</v>
      </c>
      <c r="F262" s="0" t="n">
        <f aca="false">IFERROR(VLOOKUP(D262,'⭐ Current Elo 2025-26'!$A:$B,2,FALSE()),1500)</f>
        <v>1510</v>
      </c>
      <c r="G262" s="0" t="n">
        <f aca="false">IFERROR(VLOOKUP(E262,'⭐ Current Elo 2025-26'!$A:$B,2,FALSE()),1500)</f>
        <v>1661.6</v>
      </c>
      <c r="H262" s="33" t="n">
        <f aca="false">1/(1+10^((G262-F262+'⚙️ Parameters'!$C$7)/400))</f>
        <v>0.238575920001076</v>
      </c>
      <c r="I262" s="33" t="n">
        <f aca="false">0.27*(1+((200-MIN(ABS(F262-G262),200))/500)+(IF(AND(F262&gt;1650,G262&gt;1650),0.15,0)))</f>
        <v>0.296136</v>
      </c>
      <c r="J262" s="33" t="n">
        <f aca="false">MAX(0,1-H262-I262)</f>
        <v>0.465288079998924</v>
      </c>
      <c r="K262" s="33" t="n">
        <f aca="false">H262+I262</f>
        <v>0.534711920001076</v>
      </c>
      <c r="L262" s="33" t="n">
        <f aca="false">I262+J262</f>
        <v>0.761424079998924</v>
      </c>
      <c r="M262" s="0" t="str">
        <f aca="false">IF('✍️ Score Entry 2025-26'!F263=""," TBD",TEXT('✍️ Score Entry 2025-26'!F263,"0")&amp;"-"&amp;TEXT('✍️ Score Entry 2025-26'!G263,"0"))</f>
        <v>0-1</v>
      </c>
      <c r="N262" s="0" t="str">
        <f aca="false">IF('✍️ Score Entry 2025-26'!F263="","TBD",IF('✍️ Score Entry 2025-26'!F263&gt;'✍️ Score Entry 2025-26'!G263,"Home",IF('✍️ Score Entry 2025-26'!F263&lt;'✍️ Score Entry 2025-26'!G263,"Away","Draw")))</f>
        <v>Away</v>
      </c>
      <c r="O262" s="0" t="str">
        <f aca="false">IF(N262="TBD","TBD",IF(AND(H262&gt;I262,H262&gt;J262,N262="Home"),"✓",IF(AND(J262&gt;H262,J262&gt;I262,N262="Away"),"✓",IF(AND(I262&gt;H262,I262&gt;J262,N262="Draw"),"✓","✗"))))</f>
        <v>✓</v>
      </c>
    </row>
    <row r="263" customFormat="false" ht="15" hidden="false" customHeight="false" outlineLevel="0" collapsed="false">
      <c r="A263" s="0" t="n">
        <f aca="false">'✍️ Score Entry 2025-26'!A264</f>
        <v>259</v>
      </c>
      <c r="B263" s="41" t="n">
        <f aca="false">'✍️ Score Entry 2025-26'!B264</f>
        <v>45928.5416666667</v>
      </c>
      <c r="C263" s="0" t="str">
        <f aca="false">'✍️ Score Entry 2025-26'!C264</f>
        <v>Italian Serie A</v>
      </c>
      <c r="D263" s="0" t="str">
        <f aca="false">'✍️ Score Entry 2025-26'!D264</f>
        <v>Pisa</v>
      </c>
      <c r="E263" s="0" t="str">
        <f aca="false">'✍️ Score Entry 2025-26'!E264</f>
        <v>Fiorentina</v>
      </c>
      <c r="F263" s="0" t="n">
        <f aca="false">IFERROR(VLOOKUP(D263,'⭐ Current Elo 2025-26'!$A:$B,2,FALSE()),1500)</f>
        <v>1653.3</v>
      </c>
      <c r="G263" s="0" t="n">
        <f aca="false">IFERROR(VLOOKUP(E263,'⭐ Current Elo 2025-26'!$A:$B,2,FALSE()),1500)</f>
        <v>1398.1</v>
      </c>
      <c r="H263" s="33" t="n">
        <f aca="false">1/(1+10^((G263-F263+'⚙️ Parameters'!$C$7)/400))</f>
        <v>0.765168197657232</v>
      </c>
      <c r="I263" s="33" t="n">
        <f aca="false">0.27*(1+((200-MIN(ABS(F263-G263),200))/500)+(IF(AND(F263&gt;1650,G263&gt;1650),0.15,0)))</f>
        <v>0.27</v>
      </c>
      <c r="J263" s="33" t="n">
        <f aca="false">MAX(0,1-H263-I263)</f>
        <v>0</v>
      </c>
      <c r="K263" s="33" t="n">
        <f aca="false">H263+I263</f>
        <v>1.03516819765723</v>
      </c>
      <c r="L263" s="33" t="n">
        <f aca="false">I263+J263</f>
        <v>0.27</v>
      </c>
      <c r="M263" s="0" t="str">
        <f aca="false">IF('✍️ Score Entry 2025-26'!F264=""," TBD",TEXT('✍️ Score Entry 2025-26'!F264,"0")&amp;"-"&amp;TEXT('✍️ Score Entry 2025-26'!G264,"0"))</f>
        <v>0-0</v>
      </c>
      <c r="N263" s="0" t="str">
        <f aca="false">IF('✍️ Score Entry 2025-26'!F264="","TBD",IF('✍️ Score Entry 2025-26'!F264&gt;'✍️ Score Entry 2025-26'!G264,"Home",IF('✍️ Score Entry 2025-26'!F264&lt;'✍️ Score Entry 2025-26'!G264,"Away","Draw")))</f>
        <v>Draw</v>
      </c>
      <c r="O263" s="0" t="str">
        <f aca="false">IF(N263="TBD","TBD",IF(AND(H263&gt;I263,H263&gt;J263,N263="Home"),"✓",IF(AND(J263&gt;H263,J263&gt;I263,N263="Away"),"✓",IF(AND(I263&gt;H263,I263&gt;J263,N263="Draw"),"✓","✗"))))</f>
        <v>✗</v>
      </c>
    </row>
    <row r="264" customFormat="false" ht="15" hidden="false" customHeight="false" outlineLevel="0" collapsed="false">
      <c r="A264" s="0" t="n">
        <f aca="false">'✍️ Score Entry 2025-26'!A265</f>
        <v>260</v>
      </c>
      <c r="B264" s="41" t="n">
        <f aca="false">'✍️ Score Entry 2025-26'!B265</f>
        <v>45928.5416666667</v>
      </c>
      <c r="C264" s="0" t="str">
        <f aca="false">'✍️ Score Entry 2025-26'!C265</f>
        <v>English Premier League</v>
      </c>
      <c r="D264" s="0" t="str">
        <f aca="false">'✍️ Score Entry 2025-26'!D265</f>
        <v>Aston Villa</v>
      </c>
      <c r="E264" s="0" t="str">
        <f aca="false">'✍️ Score Entry 2025-26'!E265</f>
        <v>Fulham</v>
      </c>
      <c r="F264" s="0" t="n">
        <f aca="false">IFERROR(VLOOKUP(D264,'⭐ Current Elo 2025-26'!$A:$B,2,FALSE()),1500)</f>
        <v>1505.7</v>
      </c>
      <c r="G264" s="0" t="n">
        <f aca="false">IFERROR(VLOOKUP(E264,'⭐ Current Elo 2025-26'!$A:$B,2,FALSE()),1500)</f>
        <v>1393.4</v>
      </c>
      <c r="H264" s="33" t="n">
        <f aca="false">1/(1+10^((G264-F264+'⚙️ Parameters'!$C$7)/400))</f>
        <v>0.588708181005405</v>
      </c>
      <c r="I264" s="33" t="n">
        <f aca="false">0.27*(1+((200-MIN(ABS(F264-G264),200))/500)+(IF(AND(F264&gt;1650,G264&gt;1650),0.15,0)))</f>
        <v>0.317358</v>
      </c>
      <c r="J264" s="33" t="n">
        <f aca="false">MAX(0,1-H264-I264)</f>
        <v>0.0939338189945947</v>
      </c>
      <c r="K264" s="33" t="n">
        <f aca="false">H264+I264</f>
        <v>0.906066181005405</v>
      </c>
      <c r="L264" s="33" t="n">
        <f aca="false">I264+J264</f>
        <v>0.411291818994595</v>
      </c>
      <c r="M264" s="0" t="str">
        <f aca="false">IF('✍️ Score Entry 2025-26'!F265=""," TBD",TEXT('✍️ Score Entry 2025-26'!F265,"0")&amp;"-"&amp;TEXT('✍️ Score Entry 2025-26'!G265,"0"))</f>
        <v>3-1</v>
      </c>
      <c r="N264" s="0" t="str">
        <f aca="false">IF('✍️ Score Entry 2025-26'!F265="","TBD",IF('✍️ Score Entry 2025-26'!F265&gt;'✍️ Score Entry 2025-26'!G265,"Home",IF('✍️ Score Entry 2025-26'!F265&lt;'✍️ Score Entry 2025-26'!G265,"Away","Draw")))</f>
        <v>Home</v>
      </c>
      <c r="O264" s="0" t="str">
        <f aca="false">IF(N264="TBD","TBD",IF(AND(H264&gt;I264,H264&gt;J264,N264="Home"),"✓",IF(AND(J264&gt;H264,J264&gt;I264,N264="Away"),"✓",IF(AND(I264&gt;H264,I264&gt;J264,N264="Draw"),"✓","✗"))))</f>
        <v>✓</v>
      </c>
    </row>
    <row r="265" customFormat="false" ht="15" hidden="false" customHeight="false" outlineLevel="0" collapsed="false">
      <c r="A265" s="0" t="n">
        <f aca="false">'✍️ Score Entry 2025-26'!A266</f>
        <v>261</v>
      </c>
      <c r="B265" s="41" t="n">
        <f aca="false">'✍️ Score Entry 2025-26'!B266</f>
        <v>45928.5416666667</v>
      </c>
      <c r="C265" s="0" t="str">
        <f aca="false">'✍️ Score Entry 2025-26'!C266</f>
        <v>French Ligue 1</v>
      </c>
      <c r="D265" s="0" t="str">
        <f aca="false">'✍️ Score Entry 2025-26'!D266</f>
        <v>Nice</v>
      </c>
      <c r="E265" s="0" t="str">
        <f aca="false">'✍️ Score Entry 2025-26'!E266</f>
        <v>Paris FC</v>
      </c>
      <c r="F265" s="0" t="n">
        <f aca="false">IFERROR(VLOOKUP(D265,'⭐ Current Elo 2025-26'!$A:$B,2,FALSE()),1500)</f>
        <v>1674.8</v>
      </c>
      <c r="G265" s="0" t="n">
        <f aca="false">IFERROR(VLOOKUP(E265,'⭐ Current Elo 2025-26'!$A:$B,2,FALSE()),1500)</f>
        <v>1539.7</v>
      </c>
      <c r="H265" s="33" t="n">
        <f aca="false">1/(1+10^((G265-F265+'⚙️ Parameters'!$C$7)/400))</f>
        <v>0.620076980038535</v>
      </c>
      <c r="I265" s="33" t="n">
        <f aca="false">0.27*(1+((200-MIN(ABS(F265-G265),200))/500)+(IF(AND(F265&gt;1650,G265&gt;1650),0.15,0)))</f>
        <v>0.305046</v>
      </c>
      <c r="J265" s="33" t="n">
        <f aca="false">MAX(0,1-H265-I265)</f>
        <v>0.0748770199614648</v>
      </c>
      <c r="K265" s="33" t="n">
        <f aca="false">H265+I265</f>
        <v>0.925122980038535</v>
      </c>
      <c r="L265" s="33" t="n">
        <f aca="false">I265+J265</f>
        <v>0.379923019961465</v>
      </c>
      <c r="M265" s="0" t="str">
        <f aca="false">IF('✍️ Score Entry 2025-26'!F266=""," TBD",TEXT('✍️ Score Entry 2025-26'!F266,"0")&amp;"-"&amp;TEXT('✍️ Score Entry 2025-26'!G266,"0"))</f>
        <v>1-1</v>
      </c>
      <c r="N265" s="0" t="str">
        <f aca="false">IF('✍️ Score Entry 2025-26'!F266="","TBD",IF('✍️ Score Entry 2025-26'!F266&gt;'✍️ Score Entry 2025-26'!G266,"Home",IF('✍️ Score Entry 2025-26'!F266&lt;'✍️ Score Entry 2025-26'!G266,"Away","Draw")))</f>
        <v>Draw</v>
      </c>
      <c r="O265" s="0" t="str">
        <f aca="false">IF(N265="TBD","TBD",IF(AND(H265&gt;I265,H265&gt;J265,N265="Home"),"✓",IF(AND(J265&gt;H265,J265&gt;I265,N265="Away"),"✓",IF(AND(I265&gt;H265,I265&gt;J265,N265="Draw"),"✓","✗"))))</f>
        <v>✗</v>
      </c>
    </row>
    <row r="266" customFormat="false" ht="15" hidden="false" customHeight="false" outlineLevel="0" collapsed="false">
      <c r="A266" s="0" t="n">
        <f aca="false">'✍️ Score Entry 2025-26'!A267</f>
        <v>262</v>
      </c>
      <c r="B266" s="41" t="n">
        <f aca="false">'✍️ Score Entry 2025-26'!B267</f>
        <v>45928.5416666667</v>
      </c>
      <c r="C266" s="0" t="str">
        <f aca="false">'✍️ Score Entry 2025-26'!C267</f>
        <v>Italian Serie A</v>
      </c>
      <c r="D266" s="0" t="str">
        <f aca="false">'✍️ Score Entry 2025-26'!D267</f>
        <v>AS Roma</v>
      </c>
      <c r="E266" s="0" t="str">
        <f aca="false">'✍️ Score Entry 2025-26'!E267</f>
        <v>Hellas Verona</v>
      </c>
      <c r="F266" s="0" t="n">
        <f aca="false">IFERROR(VLOOKUP(D266,'⭐ Current Elo 2025-26'!$A:$B,2,FALSE()),1500)</f>
        <v>1560.1</v>
      </c>
      <c r="G266" s="0" t="n">
        <f aca="false">IFERROR(VLOOKUP(E266,'⭐ Current Elo 2025-26'!$A:$B,2,FALSE()),1500)</f>
        <v>1452.9</v>
      </c>
      <c r="H266" s="33" t="n">
        <f aca="false">1/(1+10^((G266-F266+'⚙️ Parameters'!$C$7)/400))</f>
        <v>0.58158166528501</v>
      </c>
      <c r="I266" s="33" t="n">
        <f aca="false">0.27*(1+((200-MIN(ABS(F266-G266),200))/500)+(IF(AND(F266&gt;1650,G266&gt;1650),0.15,0)))</f>
        <v>0.320112</v>
      </c>
      <c r="J266" s="33" t="n">
        <f aca="false">MAX(0,1-H266-I266)</f>
        <v>0.0983063347149901</v>
      </c>
      <c r="K266" s="33" t="n">
        <f aca="false">H266+I266</f>
        <v>0.90169366528501</v>
      </c>
      <c r="L266" s="33" t="n">
        <f aca="false">I266+J266</f>
        <v>0.41841833471499</v>
      </c>
      <c r="M266" s="0" t="str">
        <f aca="false">IF('✍️ Score Entry 2025-26'!F267=""," TBD",TEXT('✍️ Score Entry 2025-26'!F267,"0")&amp;"-"&amp;TEXT('✍️ Score Entry 2025-26'!G267,"0"))</f>
        <v>2-0</v>
      </c>
      <c r="N266" s="0" t="str">
        <f aca="false">IF('✍️ Score Entry 2025-26'!F267="","TBD",IF('✍️ Score Entry 2025-26'!F267&gt;'✍️ Score Entry 2025-26'!G267,"Home",IF('✍️ Score Entry 2025-26'!F267&lt;'✍️ Score Entry 2025-26'!G267,"Away","Draw")))</f>
        <v>Home</v>
      </c>
      <c r="O266" s="0" t="str">
        <f aca="false">IF(N266="TBD","TBD",IF(AND(H266&gt;I266,H266&gt;J266,N266="Home"),"✓",IF(AND(J266&gt;H266,J266&gt;I266,N266="Away"),"✓",IF(AND(I266&gt;H266,I266&gt;J266,N266="Draw"),"✓","✗"))))</f>
        <v>✓</v>
      </c>
    </row>
    <row r="267" customFormat="false" ht="15" hidden="false" customHeight="false" outlineLevel="0" collapsed="false">
      <c r="A267" s="0" t="n">
        <f aca="false">'✍️ Score Entry 2025-26'!A268</f>
        <v>263</v>
      </c>
      <c r="B267" s="41" t="n">
        <f aca="false">'✍️ Score Entry 2025-26'!B268</f>
        <v>45928.5625</v>
      </c>
      <c r="C267" s="0" t="str">
        <f aca="false">'✍️ Score Entry 2025-26'!C268</f>
        <v>German Bundesliga</v>
      </c>
      <c r="D267" s="0" t="str">
        <f aca="false">'✍️ Score Entry 2025-26'!D268</f>
        <v>SC Freiburg</v>
      </c>
      <c r="E267" s="0" t="str">
        <f aca="false">'✍️ Score Entry 2025-26'!E268</f>
        <v>TSG Hoffenheim</v>
      </c>
      <c r="F267" s="0" t="n">
        <f aca="false">IFERROR(VLOOKUP(D267,'⭐ Current Elo 2025-26'!$A:$B,2,FALSE()),1500)</f>
        <v>1647.6</v>
      </c>
      <c r="G267" s="0" t="n">
        <f aca="false">IFERROR(VLOOKUP(E267,'⭐ Current Elo 2025-26'!$A:$B,2,FALSE()),1500)</f>
        <v>1699</v>
      </c>
      <c r="H267" s="33" t="n">
        <f aca="false">1/(1+10^((G267-F267+'⚙️ Parameters'!$C$7)/400))</f>
        <v>0.358080445727421</v>
      </c>
      <c r="I267" s="33" t="n">
        <f aca="false">0.27*(1+((200-MIN(ABS(F267-G267),200))/500)+(IF(AND(F267&gt;1650,G267&gt;1650),0.15,0)))</f>
        <v>0.350244</v>
      </c>
      <c r="J267" s="33" t="n">
        <f aca="false">MAX(0,1-H267-I267)</f>
        <v>0.291675554272579</v>
      </c>
      <c r="K267" s="33" t="n">
        <f aca="false">H267+I267</f>
        <v>0.708324445727421</v>
      </c>
      <c r="L267" s="33" t="n">
        <f aca="false">I267+J267</f>
        <v>0.641919554272579</v>
      </c>
      <c r="M267" s="0" t="str">
        <f aca="false">IF('✍️ Score Entry 2025-26'!F268=""," TBD",TEXT('✍️ Score Entry 2025-26'!F268,"0")&amp;"-"&amp;TEXT('✍️ Score Entry 2025-26'!G268,"0"))</f>
        <v>1-1</v>
      </c>
      <c r="N267" s="0" t="str">
        <f aca="false">IF('✍️ Score Entry 2025-26'!F268="","TBD",IF('✍️ Score Entry 2025-26'!F268&gt;'✍️ Score Entry 2025-26'!G268,"Home",IF('✍️ Score Entry 2025-26'!F268&lt;'✍️ Score Entry 2025-26'!G268,"Away","Draw")))</f>
        <v>Draw</v>
      </c>
      <c r="O267" s="0" t="str">
        <f aca="false">IF(N267="TBD","TBD",IF(AND(H267&gt;I267,H267&gt;J267,N267="Home"),"✓",IF(AND(J267&gt;H267,J267&gt;I267,N267="Away"),"✓",IF(AND(I267&gt;H267,I267&gt;J267,N267="Draw"),"✓","✗"))))</f>
        <v>✗</v>
      </c>
    </row>
    <row r="268" customFormat="false" ht="15" hidden="false" customHeight="false" outlineLevel="0" collapsed="false">
      <c r="A268" s="0" t="n">
        <f aca="false">'✍️ Score Entry 2025-26'!A269</f>
        <v>264</v>
      </c>
      <c r="B268" s="41" t="n">
        <f aca="false">'✍️ Score Entry 2025-26'!B269</f>
        <v>45928.59375</v>
      </c>
      <c r="C268" s="0" t="str">
        <f aca="false">'✍️ Score Entry 2025-26'!C269</f>
        <v>Spanish LALIGA</v>
      </c>
      <c r="D268" s="0" t="str">
        <f aca="false">'✍️ Score Entry 2025-26'!D269</f>
        <v>Elche</v>
      </c>
      <c r="E268" s="0" t="str">
        <f aca="false">'✍️ Score Entry 2025-26'!E269</f>
        <v>Celta Vigo</v>
      </c>
      <c r="F268" s="0" t="n">
        <f aca="false">IFERROR(VLOOKUP(D268,'⭐ Current Elo 2025-26'!$A:$B,2,FALSE()),1500)</f>
        <v>1553.2</v>
      </c>
      <c r="G268" s="0" t="n">
        <f aca="false">IFERROR(VLOOKUP(E268,'⭐ Current Elo 2025-26'!$A:$B,2,FALSE()),1500)</f>
        <v>1603.5</v>
      </c>
      <c r="H268" s="33" t="n">
        <f aca="false">1/(1+10^((G268-F268+'⚙️ Parameters'!$C$7)/400))</f>
        <v>0.359537241240789</v>
      </c>
      <c r="I268" s="33" t="n">
        <f aca="false">0.27*(1+((200-MIN(ABS(F268-G268),200))/500)+(IF(AND(F268&gt;1650,G268&gt;1650),0.15,0)))</f>
        <v>0.350838</v>
      </c>
      <c r="J268" s="33" t="n">
        <f aca="false">MAX(0,1-H268-I268)</f>
        <v>0.289624758759211</v>
      </c>
      <c r="K268" s="33" t="n">
        <f aca="false">H268+I268</f>
        <v>0.710375241240789</v>
      </c>
      <c r="L268" s="33" t="n">
        <f aca="false">I268+J268</f>
        <v>0.640462758759211</v>
      </c>
      <c r="M268" s="0" t="str">
        <f aca="false">IF('✍️ Score Entry 2025-26'!F269=""," TBD",TEXT('✍️ Score Entry 2025-26'!F269,"0")&amp;"-"&amp;TEXT('✍️ Score Entry 2025-26'!G269,"0"))</f>
        <v>2-1</v>
      </c>
      <c r="N268" s="0" t="str">
        <f aca="false">IF('✍️ Score Entry 2025-26'!F269="","TBD",IF('✍️ Score Entry 2025-26'!F269&gt;'✍️ Score Entry 2025-26'!G269,"Home",IF('✍️ Score Entry 2025-26'!F269&lt;'✍️ Score Entry 2025-26'!G269,"Away","Draw")))</f>
        <v>Home</v>
      </c>
      <c r="O268" s="0" t="str">
        <f aca="false">IF(N268="TBD","TBD",IF(AND(H268&gt;I268,H268&gt;J268,N268="Home"),"✓",IF(AND(J268&gt;H268,J268&gt;I268,N268="Away"),"✓",IF(AND(I268&gt;H268,I268&gt;J268,N268="Draw"),"✓","✗"))))</f>
        <v>✓</v>
      </c>
    </row>
    <row r="269" customFormat="false" ht="15" hidden="false" customHeight="false" outlineLevel="0" collapsed="false">
      <c r="A269" s="0" t="n">
        <f aca="false">'✍️ Score Entry 2025-26'!A270</f>
        <v>265</v>
      </c>
      <c r="B269" s="41" t="n">
        <f aca="false">'✍️ Score Entry 2025-26'!B270</f>
        <v>45928.6354166667</v>
      </c>
      <c r="C269" s="0" t="str">
        <f aca="false">'✍️ Score Entry 2025-26'!C270</f>
        <v>French Ligue 1</v>
      </c>
      <c r="D269" s="0" t="str">
        <f aca="false">'✍️ Score Entry 2025-26'!D270</f>
        <v>Angers</v>
      </c>
      <c r="E269" s="0" t="str">
        <f aca="false">'✍️ Score Entry 2025-26'!E270</f>
        <v>Brest</v>
      </c>
      <c r="F269" s="0" t="n">
        <f aca="false">IFERROR(VLOOKUP(D269,'⭐ Current Elo 2025-26'!$A:$B,2,FALSE()),1500)</f>
        <v>1494.5</v>
      </c>
      <c r="G269" s="0" t="n">
        <f aca="false">IFERROR(VLOOKUP(E269,'⭐ Current Elo 2025-26'!$A:$B,2,FALSE()),1500)</f>
        <v>1734.4</v>
      </c>
      <c r="H269" s="33" t="n">
        <f aca="false">1/(1+10^((G269-F269+'⚙️ Parameters'!$C$7)/400))</f>
        <v>0.15858442957696</v>
      </c>
      <c r="I269" s="33" t="n">
        <f aca="false">0.27*(1+((200-MIN(ABS(F269-G269),200))/500)+(IF(AND(F269&gt;1650,G269&gt;1650),0.15,0)))</f>
        <v>0.27</v>
      </c>
      <c r="J269" s="33" t="n">
        <f aca="false">MAX(0,1-H269-I269)</f>
        <v>0.571415570423041</v>
      </c>
      <c r="K269" s="33" t="n">
        <f aca="false">H269+I269</f>
        <v>0.42858442957696</v>
      </c>
      <c r="L269" s="33" t="n">
        <f aca="false">I269+J269</f>
        <v>0.841415570423041</v>
      </c>
      <c r="M269" s="0" t="str">
        <f aca="false">IF('✍️ Score Entry 2025-26'!F270=""," TBD",TEXT('✍️ Score Entry 2025-26'!F270,"0")&amp;"-"&amp;TEXT('✍️ Score Entry 2025-26'!G270,"0"))</f>
        <v>0-2</v>
      </c>
      <c r="N269" s="0" t="str">
        <f aca="false">IF('✍️ Score Entry 2025-26'!F270="","TBD",IF('✍️ Score Entry 2025-26'!F270&gt;'✍️ Score Entry 2025-26'!G270,"Home",IF('✍️ Score Entry 2025-26'!F270&lt;'✍️ Score Entry 2025-26'!G270,"Away","Draw")))</f>
        <v>Away</v>
      </c>
      <c r="O269" s="0" t="str">
        <f aca="false">IF(N269="TBD","TBD",IF(AND(H269&gt;I269,H269&gt;J269,N269="Home"),"✓",IF(AND(J269&gt;H269,J269&gt;I269,N269="Away"),"✓",IF(AND(I269&gt;H269,I269&gt;J269,N269="Draw"),"✓","✗"))))</f>
        <v>✓</v>
      </c>
    </row>
    <row r="270" customFormat="false" ht="15" hidden="false" customHeight="false" outlineLevel="0" collapsed="false">
      <c r="A270" s="0" t="n">
        <f aca="false">'✍️ Score Entry 2025-26'!A271</f>
        <v>266</v>
      </c>
      <c r="B270" s="41" t="n">
        <f aca="false">'✍️ Score Entry 2025-26'!B271</f>
        <v>45928.6354166667</v>
      </c>
      <c r="C270" s="0" t="str">
        <f aca="false">'✍️ Score Entry 2025-26'!C271</f>
        <v>French Ligue 1</v>
      </c>
      <c r="D270" s="0" t="str">
        <f aca="false">'✍️ Score Entry 2025-26'!D271</f>
        <v>Lille</v>
      </c>
      <c r="E270" s="0" t="str">
        <f aca="false">'✍️ Score Entry 2025-26'!E271</f>
        <v>Lyon</v>
      </c>
      <c r="F270" s="0" t="n">
        <f aca="false">IFERROR(VLOOKUP(D270,'⭐ Current Elo 2025-26'!$A:$B,2,FALSE()),1500)</f>
        <v>1580.2</v>
      </c>
      <c r="G270" s="0" t="n">
        <f aca="false">IFERROR(VLOOKUP(E270,'⭐ Current Elo 2025-26'!$A:$B,2,FALSE()),1500)</f>
        <v>1529.2</v>
      </c>
      <c r="H270" s="33" t="n">
        <f aca="false">1/(1+10^((G270-F270+'⚙️ Parameters'!$C$7)/400))</f>
        <v>0.501439111709153</v>
      </c>
      <c r="I270" s="33" t="n">
        <f aca="false">0.27*(1+((200-MIN(ABS(F270-G270),200))/500)+(IF(AND(F270&gt;1650,G270&gt;1650),0.15,0)))</f>
        <v>0.35046</v>
      </c>
      <c r="J270" s="33" t="n">
        <f aca="false">MAX(0,1-H270-I270)</f>
        <v>0.148100888290847</v>
      </c>
      <c r="K270" s="33" t="n">
        <f aca="false">H270+I270</f>
        <v>0.851899111709153</v>
      </c>
      <c r="L270" s="33" t="n">
        <f aca="false">I270+J270</f>
        <v>0.498560888290847</v>
      </c>
      <c r="M270" s="0" t="str">
        <f aca="false">IF('✍️ Score Entry 2025-26'!F271=""," TBD",TEXT('✍️ Score Entry 2025-26'!F271,"0")&amp;"-"&amp;TEXT('✍️ Score Entry 2025-26'!G271,"0"))</f>
        <v>0-1</v>
      </c>
      <c r="N270" s="0" t="str">
        <f aca="false">IF('✍️ Score Entry 2025-26'!F271="","TBD",IF('✍️ Score Entry 2025-26'!F271&gt;'✍️ Score Entry 2025-26'!G271,"Home",IF('✍️ Score Entry 2025-26'!F271&lt;'✍️ Score Entry 2025-26'!G271,"Away","Draw")))</f>
        <v>Away</v>
      </c>
      <c r="O270" s="0" t="str">
        <f aca="false">IF(N270="TBD","TBD",IF(AND(H270&gt;I270,H270&gt;J270,N270="Home"),"✓",IF(AND(J270&gt;H270,J270&gt;I270,N270="Away"),"✓",IF(AND(I270&gt;H270,I270&gt;J270,N270="Draw"),"✓","✗"))))</f>
        <v>✗</v>
      </c>
    </row>
    <row r="271" customFormat="false" ht="15" hidden="false" customHeight="false" outlineLevel="0" collapsed="false">
      <c r="A271" s="0" t="n">
        <f aca="false">'✍️ Score Entry 2025-26'!A272</f>
        <v>267</v>
      </c>
      <c r="B271" s="41" t="n">
        <f aca="false">'✍️ Score Entry 2025-26'!B272</f>
        <v>45928.6354166667</v>
      </c>
      <c r="C271" s="0" t="str">
        <f aca="false">'✍️ Score Entry 2025-26'!C272</f>
        <v>French Ligue 1</v>
      </c>
      <c r="D271" s="0" t="str">
        <f aca="false">'✍️ Score Entry 2025-26'!D272</f>
        <v>Metz</v>
      </c>
      <c r="E271" s="0" t="str">
        <f aca="false">'✍️ Score Entry 2025-26'!E272</f>
        <v>Le Havre AC</v>
      </c>
      <c r="F271" s="0" t="n">
        <f aca="false">IFERROR(VLOOKUP(D271,'⭐ Current Elo 2025-26'!$A:$B,2,FALSE()),1500)</f>
        <v>1581.9</v>
      </c>
      <c r="G271" s="0" t="n">
        <f aca="false">IFERROR(VLOOKUP(E271,'⭐ Current Elo 2025-26'!$A:$B,2,FALSE()),1500)</f>
        <v>1496.2</v>
      </c>
      <c r="H271" s="33" t="n">
        <f aca="false">1/(1+10^((G271-F271+'⚙️ Parameters'!$C$7)/400))</f>
        <v>0.551196376905429</v>
      </c>
      <c r="I271" s="33" t="n">
        <f aca="false">0.27*(1+((200-MIN(ABS(F271-G271),200))/500)+(IF(AND(F271&gt;1650,G271&gt;1650),0.15,0)))</f>
        <v>0.331722</v>
      </c>
      <c r="J271" s="33" t="n">
        <f aca="false">MAX(0,1-H271-I271)</f>
        <v>0.117081623094571</v>
      </c>
      <c r="K271" s="33" t="n">
        <f aca="false">H271+I271</f>
        <v>0.882918376905429</v>
      </c>
      <c r="L271" s="33" t="n">
        <f aca="false">I271+J271</f>
        <v>0.448803623094571</v>
      </c>
      <c r="M271" s="0" t="str">
        <f aca="false">IF('✍️ Score Entry 2025-26'!F272=""," TBD",TEXT('✍️ Score Entry 2025-26'!F272,"0")&amp;"-"&amp;TEXT('✍️ Score Entry 2025-26'!G272,"0"))</f>
        <v>0-0</v>
      </c>
      <c r="N271" s="0" t="str">
        <f aca="false">IF('✍️ Score Entry 2025-26'!F272="","TBD",IF('✍️ Score Entry 2025-26'!F272&gt;'✍️ Score Entry 2025-26'!G272,"Home",IF('✍️ Score Entry 2025-26'!F272&lt;'✍️ Score Entry 2025-26'!G272,"Away","Draw")))</f>
        <v>Draw</v>
      </c>
      <c r="O271" s="0" t="str">
        <f aca="false">IF(N271="TBD","TBD",IF(AND(H271&gt;I271,H271&gt;J271,N271="Home"),"✓",IF(AND(J271&gt;H271,J271&gt;I271,N271="Away"),"✓",IF(AND(I271&gt;H271,I271&gt;J271,N271="Draw"),"✓","✗"))))</f>
        <v>✗</v>
      </c>
    </row>
    <row r="272" customFormat="false" ht="15" hidden="false" customHeight="false" outlineLevel="0" collapsed="false">
      <c r="A272" s="0" t="n">
        <f aca="false">'✍️ Score Entry 2025-26'!A273</f>
        <v>268</v>
      </c>
      <c r="B272" s="41" t="n">
        <f aca="false">'✍️ Score Entry 2025-26'!B273</f>
        <v>45928.6458333333</v>
      </c>
      <c r="C272" s="0" t="str">
        <f aca="false">'✍️ Score Entry 2025-26'!C273</f>
        <v>German Bundesliga</v>
      </c>
      <c r="D272" s="0" t="str">
        <f aca="false">'✍️ Score Entry 2025-26'!D273</f>
        <v>FC Cologne</v>
      </c>
      <c r="E272" s="0" t="str">
        <f aca="false">'✍️ Score Entry 2025-26'!E273</f>
        <v>VfB Stuttgart</v>
      </c>
      <c r="F272" s="0" t="n">
        <f aca="false">IFERROR(VLOOKUP(D272,'⭐ Current Elo 2025-26'!$A:$B,2,FALSE()),1500)</f>
        <v>1612.2</v>
      </c>
      <c r="G272" s="0" t="n">
        <f aca="false">IFERROR(VLOOKUP(E272,'⭐ Current Elo 2025-26'!$A:$B,2,FALSE()),1500)</f>
        <v>1520.3</v>
      </c>
      <c r="H272" s="33" t="n">
        <f aca="false">1/(1+10^((G272-F272+'⚙️ Parameters'!$C$7)/400))</f>
        <v>0.56000831146771</v>
      </c>
      <c r="I272" s="33" t="n">
        <f aca="false">0.27*(1+((200-MIN(ABS(F272-G272),200))/500)+(IF(AND(F272&gt;1650,G272&gt;1650),0.15,0)))</f>
        <v>0.328374</v>
      </c>
      <c r="J272" s="33" t="n">
        <f aca="false">MAX(0,1-H272-I272)</f>
        <v>0.11161768853229</v>
      </c>
      <c r="K272" s="33" t="n">
        <f aca="false">H272+I272</f>
        <v>0.88838231146771</v>
      </c>
      <c r="L272" s="33" t="n">
        <f aca="false">I272+J272</f>
        <v>0.43999168853229</v>
      </c>
      <c r="M272" s="0" t="str">
        <f aca="false">IF('✍️ Score Entry 2025-26'!F273=""," TBD",TEXT('✍️ Score Entry 2025-26'!F273,"0")&amp;"-"&amp;TEXT('✍️ Score Entry 2025-26'!G273,"0"))</f>
        <v>1-2</v>
      </c>
      <c r="N272" s="0" t="str">
        <f aca="false">IF('✍️ Score Entry 2025-26'!F273="","TBD",IF('✍️ Score Entry 2025-26'!F273&gt;'✍️ Score Entry 2025-26'!G273,"Home",IF('✍️ Score Entry 2025-26'!F273&lt;'✍️ Score Entry 2025-26'!G273,"Away","Draw")))</f>
        <v>Away</v>
      </c>
      <c r="O272" s="0" t="str">
        <f aca="false">IF(N272="TBD","TBD",IF(AND(H272&gt;I272,H272&gt;J272,N272="Home"),"✓",IF(AND(J272&gt;H272,J272&gt;I272,N272="Away"),"✓",IF(AND(I272&gt;H272,I272&gt;J272,N272="Draw"),"✓","✗"))))</f>
        <v>✗</v>
      </c>
    </row>
    <row r="273" customFormat="false" ht="15" hidden="false" customHeight="false" outlineLevel="0" collapsed="false">
      <c r="A273" s="0" t="n">
        <f aca="false">'✍️ Score Entry 2025-26'!A274</f>
        <v>269</v>
      </c>
      <c r="B273" s="41" t="n">
        <f aca="false">'✍️ Score Entry 2025-26'!B274</f>
        <v>45928.6458333333</v>
      </c>
      <c r="C273" s="0" t="str">
        <f aca="false">'✍️ Score Entry 2025-26'!C274</f>
        <v>English Premier League</v>
      </c>
      <c r="D273" s="0" t="str">
        <f aca="false">'✍️ Score Entry 2025-26'!D274</f>
        <v>Newcastle United</v>
      </c>
      <c r="E273" s="0" t="str">
        <f aca="false">'✍️ Score Entry 2025-26'!E274</f>
        <v>Arsenal</v>
      </c>
      <c r="F273" s="0" t="n">
        <f aca="false">IFERROR(VLOOKUP(D273,'⭐ Current Elo 2025-26'!$A:$B,2,FALSE()),1500)</f>
        <v>1795</v>
      </c>
      <c r="G273" s="0" t="n">
        <f aca="false">IFERROR(VLOOKUP(E273,'⭐ Current Elo 2025-26'!$A:$B,2,FALSE()),1500)</f>
        <v>1442.1</v>
      </c>
      <c r="H273" s="33" t="n">
        <f aca="false">1/(1+10^((G273-F273+'⚙️ Parameters'!$C$7)/400))</f>
        <v>0.851147880766059</v>
      </c>
      <c r="I273" s="33" t="n">
        <f aca="false">0.27*(1+((200-MIN(ABS(F273-G273),200))/500)+(IF(AND(F273&gt;1650,G273&gt;1650),0.15,0)))</f>
        <v>0.27</v>
      </c>
      <c r="J273" s="33" t="n">
        <f aca="false">MAX(0,1-H273-I273)</f>
        <v>0</v>
      </c>
      <c r="K273" s="33" t="n">
        <f aca="false">H273+I273</f>
        <v>1.12114788076606</v>
      </c>
      <c r="L273" s="33" t="n">
        <f aca="false">I273+J273</f>
        <v>0.27</v>
      </c>
      <c r="M273" s="0" t="str">
        <f aca="false">IF('✍️ Score Entry 2025-26'!F274=""," TBD",TEXT('✍️ Score Entry 2025-26'!F274,"0")&amp;"-"&amp;TEXT('✍️ Score Entry 2025-26'!G274,"0"))</f>
        <v>1-2</v>
      </c>
      <c r="N273" s="0" t="str">
        <f aca="false">IF('✍️ Score Entry 2025-26'!F274="","TBD",IF('✍️ Score Entry 2025-26'!F274&gt;'✍️ Score Entry 2025-26'!G274,"Home",IF('✍️ Score Entry 2025-26'!F274&lt;'✍️ Score Entry 2025-26'!G274,"Away","Draw")))</f>
        <v>Away</v>
      </c>
      <c r="O273" s="0" t="str">
        <f aca="false">IF(N273="TBD","TBD",IF(AND(H273&gt;I273,H273&gt;J273,N273="Home"),"✓",IF(AND(J273&gt;H273,J273&gt;I273,N273="Away"),"✓",IF(AND(I273&gt;H273,I273&gt;J273,N273="Draw"),"✓","✗"))))</f>
        <v>✗</v>
      </c>
    </row>
    <row r="274" customFormat="false" ht="15" hidden="false" customHeight="false" outlineLevel="0" collapsed="false">
      <c r="A274" s="0" t="n">
        <f aca="false">'✍️ Score Entry 2025-26'!A275</f>
        <v>270</v>
      </c>
      <c r="B274" s="41" t="n">
        <f aca="false">'✍️ Score Entry 2025-26'!B275</f>
        <v>45928.6666666667</v>
      </c>
      <c r="C274" s="0" t="str">
        <f aca="false">'✍️ Score Entry 2025-26'!C275</f>
        <v>Italian Serie A</v>
      </c>
      <c r="D274" s="0" t="str">
        <f aca="false">'✍️ Score Entry 2025-26'!D275</f>
        <v>Lecce</v>
      </c>
      <c r="E274" s="0" t="str">
        <f aca="false">'✍️ Score Entry 2025-26'!E275</f>
        <v>Bologna</v>
      </c>
      <c r="F274" s="0" t="n">
        <f aca="false">IFERROR(VLOOKUP(D274,'⭐ Current Elo 2025-26'!$A:$B,2,FALSE()),1500)</f>
        <v>1629.2</v>
      </c>
      <c r="G274" s="0" t="n">
        <f aca="false">IFERROR(VLOOKUP(E274,'⭐ Current Elo 2025-26'!$A:$B,2,FALSE()),1500)</f>
        <v>1415.9</v>
      </c>
      <c r="H274" s="33" t="n">
        <f aca="false">1/(1+10^((G274-F274+'⚙️ Parameters'!$C$7)/400))</f>
        <v>0.719105790805479</v>
      </c>
      <c r="I274" s="33" t="n">
        <f aca="false">0.27*(1+((200-MIN(ABS(F274-G274),200))/500)+(IF(AND(F274&gt;1650,G274&gt;1650),0.15,0)))</f>
        <v>0.27</v>
      </c>
      <c r="J274" s="33" t="n">
        <f aca="false">MAX(0,1-H274-I274)</f>
        <v>0.0108942091945209</v>
      </c>
      <c r="K274" s="33" t="n">
        <f aca="false">H274+I274</f>
        <v>0.989105790805479</v>
      </c>
      <c r="L274" s="33" t="n">
        <f aca="false">I274+J274</f>
        <v>0.280894209194521</v>
      </c>
      <c r="M274" s="0" t="str">
        <f aca="false">IF('✍️ Score Entry 2025-26'!F275=""," TBD",TEXT('✍️ Score Entry 2025-26'!F275,"0")&amp;"-"&amp;TEXT('✍️ Score Entry 2025-26'!G275,"0"))</f>
        <v>2-2</v>
      </c>
      <c r="N274" s="0" t="str">
        <f aca="false">IF('✍️ Score Entry 2025-26'!F275="","TBD",IF('✍️ Score Entry 2025-26'!F275&gt;'✍️ Score Entry 2025-26'!G275,"Home",IF('✍️ Score Entry 2025-26'!F275&lt;'✍️ Score Entry 2025-26'!G275,"Away","Draw")))</f>
        <v>Draw</v>
      </c>
      <c r="O274" s="0" t="str">
        <f aca="false">IF(N274="TBD","TBD",IF(AND(H274&gt;I274,H274&gt;J274,N274="Home"),"✓",IF(AND(J274&gt;H274,J274&gt;I274,N274="Away"),"✓",IF(AND(I274&gt;H274,I274&gt;J274,N274="Draw"),"✓","✗"))))</f>
        <v>✗</v>
      </c>
    </row>
    <row r="275" customFormat="false" ht="15" hidden="false" customHeight="false" outlineLevel="0" collapsed="false">
      <c r="A275" s="0" t="n">
        <f aca="false">'✍️ Score Entry 2025-26'!A276</f>
        <v>271</v>
      </c>
      <c r="B275" s="41" t="n">
        <f aca="false">'✍️ Score Entry 2025-26'!B276</f>
        <v>45928.6875</v>
      </c>
      <c r="C275" s="0" t="str">
        <f aca="false">'✍️ Score Entry 2025-26'!C276</f>
        <v>Spanish LALIGA</v>
      </c>
      <c r="D275" s="0" t="str">
        <f aca="false">'✍️ Score Entry 2025-26'!D276</f>
        <v>Barcelona</v>
      </c>
      <c r="E275" s="0" t="str">
        <f aca="false">'✍️ Score Entry 2025-26'!E276</f>
        <v>Real Sociedad</v>
      </c>
      <c r="F275" s="0" t="n">
        <f aca="false">IFERROR(VLOOKUP(D275,'⭐ Current Elo 2025-26'!$A:$B,2,FALSE()),1500)</f>
        <v>1670.1</v>
      </c>
      <c r="G275" s="0" t="n">
        <f aca="false">IFERROR(VLOOKUP(E275,'⭐ Current Elo 2025-26'!$A:$B,2,FALSE()),1500)</f>
        <v>1395.4</v>
      </c>
      <c r="H275" s="33" t="n">
        <f aca="false">1/(1+10^((G275-F275+'⚙️ Parameters'!$C$7)/400))</f>
        <v>0.784735155768068</v>
      </c>
      <c r="I275" s="33" t="n">
        <f aca="false">0.27*(1+((200-MIN(ABS(F275-G275),200))/500)+(IF(AND(F275&gt;1650,G275&gt;1650),0.15,0)))</f>
        <v>0.27</v>
      </c>
      <c r="J275" s="33" t="n">
        <f aca="false">MAX(0,1-H275-I275)</f>
        <v>0</v>
      </c>
      <c r="K275" s="33" t="n">
        <f aca="false">H275+I275</f>
        <v>1.05473515576807</v>
      </c>
      <c r="L275" s="33" t="n">
        <f aca="false">I275+J275</f>
        <v>0.27</v>
      </c>
      <c r="M275" s="0" t="str">
        <f aca="false">IF('✍️ Score Entry 2025-26'!F276=""," TBD",TEXT('✍️ Score Entry 2025-26'!F276,"0")&amp;"-"&amp;TEXT('✍️ Score Entry 2025-26'!G276,"0"))</f>
        <v>2-1</v>
      </c>
      <c r="N275" s="0" t="str">
        <f aca="false">IF('✍️ Score Entry 2025-26'!F276="","TBD",IF('✍️ Score Entry 2025-26'!F276&gt;'✍️ Score Entry 2025-26'!G276,"Home",IF('✍️ Score Entry 2025-26'!F276&lt;'✍️ Score Entry 2025-26'!G276,"Away","Draw")))</f>
        <v>Home</v>
      </c>
      <c r="O275" s="0" t="str">
        <f aca="false">IF(N275="TBD","TBD",IF(AND(H275&gt;I275,H275&gt;J275,N275="Home"),"✓",IF(AND(J275&gt;H275,J275&gt;I275,N275="Away"),"✓",IF(AND(I275&gt;H275,I275&gt;J275,N275="Draw"),"✓","✗"))))</f>
        <v>✓</v>
      </c>
    </row>
    <row r="276" customFormat="false" ht="15" hidden="false" customHeight="false" outlineLevel="0" collapsed="false">
      <c r="A276" s="0" t="n">
        <f aca="false">'✍️ Score Entry 2025-26'!A277</f>
        <v>272</v>
      </c>
      <c r="B276" s="41" t="n">
        <f aca="false">'✍️ Score Entry 2025-26'!B277</f>
        <v>45928.7291666667</v>
      </c>
      <c r="C276" s="0" t="str">
        <f aca="false">'✍️ Score Entry 2025-26'!C277</f>
        <v>German Bundesliga</v>
      </c>
      <c r="D276" s="0" t="str">
        <f aca="false">'✍️ Score Entry 2025-26'!D277</f>
        <v>1. FC Union Berlin</v>
      </c>
      <c r="E276" s="0" t="str">
        <f aca="false">'✍️ Score Entry 2025-26'!E277</f>
        <v>Hamburg SV</v>
      </c>
      <c r="F276" s="0" t="n">
        <f aca="false">IFERROR(VLOOKUP(D276,'⭐ Current Elo 2025-26'!$A:$B,2,FALSE()),1500)</f>
        <v>1536.1</v>
      </c>
      <c r="G276" s="0" t="n">
        <f aca="false">IFERROR(VLOOKUP(E276,'⭐ Current Elo 2025-26'!$A:$B,2,FALSE()),1500)</f>
        <v>1759.3</v>
      </c>
      <c r="H276" s="33" t="n">
        <f aca="false">1/(1+10^((G276-F276+'⚙️ Parameters'!$C$7)/400))</f>
        <v>0.171836718702417</v>
      </c>
      <c r="I276" s="33" t="n">
        <f aca="false">0.27*(1+((200-MIN(ABS(F276-G276),200))/500)+(IF(AND(F276&gt;1650,G276&gt;1650),0.15,0)))</f>
        <v>0.27</v>
      </c>
      <c r="J276" s="33" t="n">
        <f aca="false">MAX(0,1-H276-I276)</f>
        <v>0.558163281297583</v>
      </c>
      <c r="K276" s="33" t="n">
        <f aca="false">H276+I276</f>
        <v>0.441836718702417</v>
      </c>
      <c r="L276" s="33" t="n">
        <f aca="false">I276+J276</f>
        <v>0.828163281297583</v>
      </c>
      <c r="M276" s="0" t="str">
        <f aca="false">IF('✍️ Score Entry 2025-26'!F277=""," TBD",TEXT('✍️ Score Entry 2025-26'!F277,"0")&amp;"-"&amp;TEXT('✍️ Score Entry 2025-26'!G277,"0"))</f>
        <v>0-0</v>
      </c>
      <c r="N276" s="0" t="str">
        <f aca="false">IF('✍️ Score Entry 2025-26'!F277="","TBD",IF('✍️ Score Entry 2025-26'!F277&gt;'✍️ Score Entry 2025-26'!G277,"Home",IF('✍️ Score Entry 2025-26'!F277&lt;'✍️ Score Entry 2025-26'!G277,"Away","Draw")))</f>
        <v>Draw</v>
      </c>
      <c r="O276" s="0" t="str">
        <f aca="false">IF(N276="TBD","TBD",IF(AND(H276&gt;I276,H276&gt;J276,N276="Home"),"✓",IF(AND(J276&gt;H276,J276&gt;I276,N276="Away"),"✓",IF(AND(I276&gt;H276,I276&gt;J276,N276="Draw"),"✓","✗"))))</f>
        <v>✗</v>
      </c>
    </row>
    <row r="277" customFormat="false" ht="15" hidden="false" customHeight="false" outlineLevel="0" collapsed="false">
      <c r="A277" s="0" t="n">
        <f aca="false">'✍️ Score Entry 2025-26'!A278</f>
        <v>273</v>
      </c>
      <c r="B277" s="41" t="n">
        <f aca="false">'✍️ Score Entry 2025-26'!B278</f>
        <v>45928.78125</v>
      </c>
      <c r="C277" s="0" t="str">
        <f aca="false">'✍️ Score Entry 2025-26'!C278</f>
        <v>French Ligue 1</v>
      </c>
      <c r="D277" s="0" t="str">
        <f aca="false">'✍️ Score Entry 2025-26'!D278</f>
        <v>Stade Rennais</v>
      </c>
      <c r="E277" s="0" t="str">
        <f aca="false">'✍️ Score Entry 2025-26'!E278</f>
        <v>Lens</v>
      </c>
      <c r="F277" s="0" t="n">
        <f aca="false">IFERROR(VLOOKUP(D277,'⭐ Current Elo 2025-26'!$A:$B,2,FALSE()),1500)</f>
        <v>1621.1</v>
      </c>
      <c r="G277" s="0" t="n">
        <f aca="false">IFERROR(VLOOKUP(E277,'⭐ Current Elo 2025-26'!$A:$B,2,FALSE()),1500)</f>
        <v>1580.6</v>
      </c>
      <c r="H277" s="33" t="n">
        <f aca="false">1/(1+10^((G277-F277+'⚙️ Parameters'!$C$7)/400))</f>
        <v>0.486331807184197</v>
      </c>
      <c r="I277" s="33" t="n">
        <f aca="false">0.27*(1+((200-MIN(ABS(F277-G277),200))/500)+(IF(AND(F277&gt;1650,G277&gt;1650),0.15,0)))</f>
        <v>0.35613</v>
      </c>
      <c r="J277" s="33" t="n">
        <f aca="false">MAX(0,1-H277-I277)</f>
        <v>0.157538192815803</v>
      </c>
      <c r="K277" s="33" t="n">
        <f aca="false">H277+I277</f>
        <v>0.842461807184197</v>
      </c>
      <c r="L277" s="33" t="n">
        <f aca="false">I277+J277</f>
        <v>0.513668192815803</v>
      </c>
      <c r="M277" s="0" t="str">
        <f aca="false">IF('✍️ Score Entry 2025-26'!F278=""," TBD",TEXT('✍️ Score Entry 2025-26'!F278,"0")&amp;"-"&amp;TEXT('✍️ Score Entry 2025-26'!G278,"0"))</f>
        <v>0-0</v>
      </c>
      <c r="N277" s="0" t="str">
        <f aca="false">IF('✍️ Score Entry 2025-26'!F278="","TBD",IF('✍️ Score Entry 2025-26'!F278&gt;'✍️ Score Entry 2025-26'!G278,"Home",IF('✍️ Score Entry 2025-26'!F278&lt;'✍️ Score Entry 2025-26'!G278,"Away","Draw")))</f>
        <v>Draw</v>
      </c>
      <c r="O277" s="0" t="str">
        <f aca="false">IF(N277="TBD","TBD",IF(AND(H277&gt;I277,H277&gt;J277,N277="Home"),"✓",IF(AND(J277&gt;H277,J277&gt;I277,N277="Away"),"✓",IF(AND(I277&gt;H277,I277&gt;J277,N277="Draw"),"✓","✗"))))</f>
        <v>✗</v>
      </c>
    </row>
    <row r="278" customFormat="false" ht="15" hidden="false" customHeight="false" outlineLevel="0" collapsed="false">
      <c r="A278" s="0" t="n">
        <f aca="false">'✍️ Score Entry 2025-26'!A279</f>
        <v>274</v>
      </c>
      <c r="B278" s="41" t="n">
        <f aca="false">'✍️ Score Entry 2025-26'!B279</f>
        <v>45928.78125</v>
      </c>
      <c r="C278" s="0" t="str">
        <f aca="false">'✍️ Score Entry 2025-26'!C279</f>
        <v>Italian Serie A</v>
      </c>
      <c r="D278" s="0" t="str">
        <f aca="false">'✍️ Score Entry 2025-26'!D279</f>
        <v>AC Milan</v>
      </c>
      <c r="E278" s="0" t="str">
        <f aca="false">'✍️ Score Entry 2025-26'!E279</f>
        <v>Napoli</v>
      </c>
      <c r="F278" s="0" t="n">
        <f aca="false">IFERROR(VLOOKUP(D278,'⭐ Current Elo 2025-26'!$A:$B,2,FALSE()),1500)</f>
        <v>1588.1</v>
      </c>
      <c r="G278" s="0" t="n">
        <f aca="false">IFERROR(VLOOKUP(E278,'⭐ Current Elo 2025-26'!$A:$B,2,FALSE()),1500)</f>
        <v>1656.2</v>
      </c>
      <c r="H278" s="33" t="n">
        <f aca="false">1/(1+10^((G278-F278+'⚙️ Parameters'!$C$7)/400))</f>
        <v>0.336297404764534</v>
      </c>
      <c r="I278" s="33" t="n">
        <f aca="false">0.27*(1+((200-MIN(ABS(F278-G278),200))/500)+(IF(AND(F278&gt;1650,G278&gt;1650),0.15,0)))</f>
        <v>0.341226</v>
      </c>
      <c r="J278" s="33" t="n">
        <f aca="false">MAX(0,1-H278-I278)</f>
        <v>0.322476595235466</v>
      </c>
      <c r="K278" s="33" t="n">
        <f aca="false">H278+I278</f>
        <v>0.677523404764534</v>
      </c>
      <c r="L278" s="33" t="n">
        <f aca="false">I278+J278</f>
        <v>0.663702595235466</v>
      </c>
      <c r="M278" s="0" t="str">
        <f aca="false">IF('✍️ Score Entry 2025-26'!F279=""," TBD",TEXT('✍️ Score Entry 2025-26'!F279,"0")&amp;"-"&amp;TEXT('✍️ Score Entry 2025-26'!G279,"0"))</f>
        <v>2-1</v>
      </c>
      <c r="N278" s="0" t="str">
        <f aca="false">IF('✍️ Score Entry 2025-26'!F279="","TBD",IF('✍️ Score Entry 2025-26'!F279&gt;'✍️ Score Entry 2025-26'!G279,"Home",IF('✍️ Score Entry 2025-26'!F279&lt;'✍️ Score Entry 2025-26'!G279,"Away","Draw")))</f>
        <v>Home</v>
      </c>
      <c r="O278" s="0" t="str">
        <f aca="false">IF(N278="TBD","TBD",IF(AND(H278&gt;I278,H278&gt;J278,N278="Home"),"✓",IF(AND(J278&gt;H278,J278&gt;I278,N278="Away"),"✓",IF(AND(I278&gt;H278,I278&gt;J278,N278="Draw"),"✓","✗"))))</f>
        <v>✗</v>
      </c>
    </row>
    <row r="279" customFormat="false" ht="15" hidden="false" customHeight="false" outlineLevel="0" collapsed="false">
      <c r="A279" s="0" t="n">
        <f aca="false">'✍️ Score Entry 2025-26'!A280</f>
        <v>275</v>
      </c>
      <c r="B279" s="41" t="n">
        <f aca="false">'✍️ Score Entry 2025-26'!B280</f>
        <v>45928.7916666667</v>
      </c>
      <c r="C279" s="0" t="str">
        <f aca="false">'✍️ Score Entry 2025-26'!C280</f>
        <v>Spanish LALIGA</v>
      </c>
      <c r="D279" s="0" t="str">
        <f aca="false">'✍️ Score Entry 2025-26'!D280</f>
        <v>Real Betis</v>
      </c>
      <c r="E279" s="0" t="str">
        <f aca="false">'✍️ Score Entry 2025-26'!E280</f>
        <v>Osasuna</v>
      </c>
      <c r="F279" s="0" t="n">
        <f aca="false">IFERROR(VLOOKUP(D279,'⭐ Current Elo 2025-26'!$A:$B,2,FALSE()),1500)</f>
        <v>0</v>
      </c>
      <c r="G279" s="0" t="n">
        <f aca="false">IFERROR(VLOOKUP(E279,'⭐ Current Elo 2025-26'!$A:$B,2,FALSE()),1500)</f>
        <v>1713.5</v>
      </c>
      <c r="H279" s="33" t="n">
        <f aca="false">1/(1+10^((G279-F279+'⚙️ Parameters'!$C$7)/400))</f>
        <v>3.90151297550225E-005</v>
      </c>
      <c r="I279" s="33" t="n">
        <f aca="false">0.27*(1+((200-MIN(ABS(F279-G279),200))/500)+(IF(AND(F279&gt;1650,G279&gt;1650),0.15,0)))</f>
        <v>0.27</v>
      </c>
      <c r="J279" s="33" t="n">
        <f aca="false">MAX(0,1-H279-I279)</f>
        <v>0.729960984870245</v>
      </c>
      <c r="K279" s="33" t="n">
        <f aca="false">H279+I279</f>
        <v>0.270039015129755</v>
      </c>
      <c r="L279" s="33" t="n">
        <f aca="false">I279+J279</f>
        <v>0.999960984870245</v>
      </c>
      <c r="M279" s="0" t="str">
        <f aca="false">IF('✍️ Score Entry 2025-26'!F280=""," TBD",TEXT('✍️ Score Entry 2025-26'!F280,"0")&amp;"-"&amp;TEXT('✍️ Score Entry 2025-26'!G280,"0"))</f>
        <v>2-0</v>
      </c>
      <c r="N279" s="0" t="str">
        <f aca="false">IF('✍️ Score Entry 2025-26'!F280="","TBD",IF('✍️ Score Entry 2025-26'!F280&gt;'✍️ Score Entry 2025-26'!G280,"Home",IF('✍️ Score Entry 2025-26'!F280&lt;'✍️ Score Entry 2025-26'!G280,"Away","Draw")))</f>
        <v>Home</v>
      </c>
      <c r="O279" s="0" t="str">
        <f aca="false">IF(N279="TBD","TBD",IF(AND(H279&gt;I279,H279&gt;J279,N279="Home"),"✓",IF(AND(J279&gt;H279,J279&gt;I279,N279="Away"),"✓",IF(AND(I279&gt;H279,I279&gt;J279,N279="Draw"),"✓","✗"))))</f>
        <v>✗</v>
      </c>
    </row>
    <row r="280" customFormat="false" ht="15" hidden="false" customHeight="false" outlineLevel="0" collapsed="false">
      <c r="A280" s="0" t="n">
        <f aca="false">'✍️ Score Entry 2025-26'!A281</f>
        <v>276</v>
      </c>
      <c r="B280" s="41" t="n">
        <f aca="false">'✍️ Score Entry 2025-26'!B281</f>
        <v>45929.6875</v>
      </c>
      <c r="C280" s="0" t="str">
        <f aca="false">'✍️ Score Entry 2025-26'!C281</f>
        <v>Italian Serie A</v>
      </c>
      <c r="D280" s="0" t="str">
        <f aca="false">'✍️ Score Entry 2025-26'!D281</f>
        <v>Parma</v>
      </c>
      <c r="E280" s="0" t="str">
        <f aca="false">'✍️ Score Entry 2025-26'!E281</f>
        <v>Torino</v>
      </c>
      <c r="F280" s="0" t="n">
        <f aca="false">IFERROR(VLOOKUP(D280,'⭐ Current Elo 2025-26'!$A:$B,2,FALSE()),1500)</f>
        <v>1449</v>
      </c>
      <c r="G280" s="0" t="n">
        <f aca="false">IFERROR(VLOOKUP(E280,'⭐ Current Elo 2025-26'!$A:$B,2,FALSE()),1500)</f>
        <v>1631.8</v>
      </c>
      <c r="H280" s="33" t="n">
        <f aca="false">1/(1+10^((G280-F280+'⚙️ Parameters'!$C$7)/400))</f>
        <v>0.207492870131429</v>
      </c>
      <c r="I280" s="33" t="n">
        <f aca="false">0.27*(1+((200-MIN(ABS(F280-G280),200))/500)+(IF(AND(F280&gt;1650,G280&gt;1650),0.15,0)))</f>
        <v>0.279288</v>
      </c>
      <c r="J280" s="33" t="n">
        <f aca="false">MAX(0,1-H280-I280)</f>
        <v>0.513219129868571</v>
      </c>
      <c r="K280" s="33" t="n">
        <f aca="false">H280+I280</f>
        <v>0.486780870131429</v>
      </c>
      <c r="L280" s="33" t="n">
        <f aca="false">I280+J280</f>
        <v>0.792507129868571</v>
      </c>
      <c r="M280" s="0" t="str">
        <f aca="false">IF('✍️ Score Entry 2025-26'!F281=""," TBD",TEXT('✍️ Score Entry 2025-26'!F281,"0")&amp;"-"&amp;TEXT('✍️ Score Entry 2025-26'!G281,"0"))</f>
        <v>2-1</v>
      </c>
      <c r="N280" s="0" t="str">
        <f aca="false">IF('✍️ Score Entry 2025-26'!F281="","TBD",IF('✍️ Score Entry 2025-26'!F281&gt;'✍️ Score Entry 2025-26'!G281,"Home",IF('✍️ Score Entry 2025-26'!F281&lt;'✍️ Score Entry 2025-26'!G281,"Away","Draw")))</f>
        <v>Home</v>
      </c>
      <c r="O280" s="0" t="str">
        <f aca="false">IF(N280="TBD","TBD",IF(AND(H280&gt;I280,H280&gt;J280,N280="Home"),"✓",IF(AND(J280&gt;H280,J280&gt;I280,N280="Away"),"✓",IF(AND(I280&gt;H280,I280&gt;J280,N280="Draw"),"✓","✗"))))</f>
        <v>✗</v>
      </c>
    </row>
    <row r="281" customFormat="false" ht="15" hidden="false" customHeight="false" outlineLevel="0" collapsed="false">
      <c r="A281" s="0" t="n">
        <f aca="false">'✍️ Score Entry 2025-26'!A282</f>
        <v>277</v>
      </c>
      <c r="B281" s="41" t="n">
        <f aca="false">'✍️ Score Entry 2025-26'!B282</f>
        <v>45929.78125</v>
      </c>
      <c r="C281" s="0" t="str">
        <f aca="false">'✍️ Score Entry 2025-26'!C282</f>
        <v>Italian Serie A</v>
      </c>
      <c r="D281" s="0" t="str">
        <f aca="false">'✍️ Score Entry 2025-26'!D282</f>
        <v>Genoa</v>
      </c>
      <c r="E281" s="0" t="str">
        <f aca="false">'✍️ Score Entry 2025-26'!E282</f>
        <v>Lazio</v>
      </c>
      <c r="F281" s="0" t="n">
        <f aca="false">IFERROR(VLOOKUP(D281,'⭐ Current Elo 2025-26'!$A:$B,2,FALSE()),1500)</f>
        <v>1695.8</v>
      </c>
      <c r="G281" s="0" t="n">
        <f aca="false">IFERROR(VLOOKUP(E281,'⭐ Current Elo 2025-26'!$A:$B,2,FALSE()),1500)</f>
        <v>1499.9</v>
      </c>
      <c r="H281" s="33" t="n">
        <f aca="false">1/(1+10^((G281-F281+'⚙️ Parameters'!$C$7)/400))</f>
        <v>0.698437396154832</v>
      </c>
      <c r="I281" s="33" t="n">
        <f aca="false">0.27*(1+((200-MIN(ABS(F281-G281),200))/500)+(IF(AND(F281&gt;1650,G281&gt;1650),0.15,0)))</f>
        <v>0.272214</v>
      </c>
      <c r="J281" s="33" t="n">
        <f aca="false">MAX(0,1-H281-I281)</f>
        <v>0.029348603845168</v>
      </c>
      <c r="K281" s="33" t="n">
        <f aca="false">H281+I281</f>
        <v>0.970651396154832</v>
      </c>
      <c r="L281" s="33" t="n">
        <f aca="false">I281+J281</f>
        <v>0.301562603845168</v>
      </c>
      <c r="M281" s="0" t="str">
        <f aca="false">IF('✍️ Score Entry 2025-26'!F282=""," TBD",TEXT('✍️ Score Entry 2025-26'!F282,"0")&amp;"-"&amp;TEXT('✍️ Score Entry 2025-26'!G282,"0"))</f>
        <v>0-3</v>
      </c>
      <c r="N281" s="0" t="str">
        <f aca="false">IF('✍️ Score Entry 2025-26'!F282="","TBD",IF('✍️ Score Entry 2025-26'!F282&gt;'✍️ Score Entry 2025-26'!G282,"Home",IF('✍️ Score Entry 2025-26'!F282&lt;'✍️ Score Entry 2025-26'!G282,"Away","Draw")))</f>
        <v>Away</v>
      </c>
      <c r="O281" s="0" t="str">
        <f aca="false">IF(N281="TBD","TBD",IF(AND(H281&gt;I281,H281&gt;J281,N281="Home"),"✓",IF(AND(J281&gt;H281,J281&gt;I281,N281="Away"),"✓",IF(AND(I281&gt;H281,I281&gt;J281,N281="Draw"),"✓","✗"))))</f>
        <v>✗</v>
      </c>
    </row>
    <row r="282" customFormat="false" ht="15" hidden="false" customHeight="false" outlineLevel="0" collapsed="false">
      <c r="A282" s="0" t="n">
        <f aca="false">'✍️ Score Entry 2025-26'!A283</f>
        <v>278</v>
      </c>
      <c r="B282" s="41" t="n">
        <f aca="false">'✍️ Score Entry 2025-26'!B283</f>
        <v>45929.7916666667</v>
      </c>
      <c r="C282" s="0" t="str">
        <f aca="false">'✍️ Score Entry 2025-26'!C283</f>
        <v>English Premier League</v>
      </c>
      <c r="D282" s="0" t="str">
        <f aca="false">'✍️ Score Entry 2025-26'!D283</f>
        <v>Everton</v>
      </c>
      <c r="E282" s="0" t="str">
        <f aca="false">'✍️ Score Entry 2025-26'!E283</f>
        <v>West Ham United</v>
      </c>
      <c r="F282" s="0" t="n">
        <f aca="false">IFERROR(VLOOKUP(D282,'⭐ Current Elo 2025-26'!$A:$B,2,FALSE()),1500)</f>
        <v>1613.1</v>
      </c>
      <c r="G282" s="0" t="n">
        <f aca="false">IFERROR(VLOOKUP(E282,'⭐ Current Elo 2025-26'!$A:$B,2,FALSE()),1500)</f>
        <v>1395.5</v>
      </c>
      <c r="H282" s="33" t="n">
        <f aca="false">1/(1+10^((G282-F282+'⚙️ Parameters'!$C$7)/400))</f>
        <v>0.724078449456263</v>
      </c>
      <c r="I282" s="33" t="n">
        <f aca="false">0.27*(1+((200-MIN(ABS(F282-G282),200))/500)+(IF(AND(F282&gt;1650,G282&gt;1650),0.15,0)))</f>
        <v>0.27</v>
      </c>
      <c r="J282" s="33" t="n">
        <f aca="false">MAX(0,1-H282-I282)</f>
        <v>0.00592155054373733</v>
      </c>
      <c r="K282" s="33" t="n">
        <f aca="false">H282+I282</f>
        <v>0.994078449456263</v>
      </c>
      <c r="L282" s="33" t="n">
        <f aca="false">I282+J282</f>
        <v>0.275921550543737</v>
      </c>
      <c r="M282" s="0" t="str">
        <f aca="false">IF('✍️ Score Entry 2025-26'!F283=""," TBD",TEXT('✍️ Score Entry 2025-26'!F283,"0")&amp;"-"&amp;TEXT('✍️ Score Entry 2025-26'!G283,"0"))</f>
        <v>1-1</v>
      </c>
      <c r="N282" s="0" t="str">
        <f aca="false">IF('✍️ Score Entry 2025-26'!F283="","TBD",IF('✍️ Score Entry 2025-26'!F283&gt;'✍️ Score Entry 2025-26'!G283,"Home",IF('✍️ Score Entry 2025-26'!F283&lt;'✍️ Score Entry 2025-26'!G283,"Away","Draw")))</f>
        <v>Draw</v>
      </c>
      <c r="O282" s="0" t="str">
        <f aca="false">IF(N282="TBD","TBD",IF(AND(H282&gt;I282,H282&gt;J282,N282="Home"),"✓",IF(AND(J282&gt;H282,J282&gt;I282,N282="Away"),"✓",IF(AND(I282&gt;H282,I282&gt;J282,N282="Draw"),"✓","✗"))))</f>
        <v>✗</v>
      </c>
    </row>
    <row r="283" customFormat="false" ht="15" hidden="false" customHeight="false" outlineLevel="0" collapsed="false">
      <c r="A283" s="0" t="n">
        <f aca="false">'✍️ Score Entry 2025-26'!A284</f>
        <v>279</v>
      </c>
      <c r="B283" s="41" t="n">
        <f aca="false">'✍️ Score Entry 2025-26'!B284</f>
        <v>45930.75</v>
      </c>
      <c r="C283" s="0" t="str">
        <f aca="false">'✍️ Score Entry 2025-26'!C284</f>
        <v>Spanish LALIGA</v>
      </c>
      <c r="D283" s="0" t="str">
        <f aca="false">'✍️ Score Entry 2025-26'!D284</f>
        <v>Valencia</v>
      </c>
      <c r="E283" s="0" t="str">
        <f aca="false">'✍️ Score Entry 2025-26'!E284</f>
        <v>Real Oviedo</v>
      </c>
      <c r="F283" s="0" t="n">
        <f aca="false">IFERROR(VLOOKUP(D283,'⭐ Current Elo 2025-26'!$A:$B,2,FALSE()),1500)</f>
        <v>1618.4</v>
      </c>
      <c r="G283" s="0" t="n">
        <f aca="false">IFERROR(VLOOKUP(E283,'⭐ Current Elo 2025-26'!$A:$B,2,FALSE()),1500)</f>
        <v>1735.2</v>
      </c>
      <c r="H283" s="33" t="n">
        <f aca="false">1/(1+10^((G283-F283+'⚙️ Parameters'!$C$7)/400))</f>
        <v>0.276842560973117</v>
      </c>
      <c r="I283" s="33" t="n">
        <f aca="false">0.27*(1+((200-MIN(ABS(F283-G283),200))/500)+(IF(AND(F283&gt;1650,G283&gt;1650),0.15,0)))</f>
        <v>0.314928</v>
      </c>
      <c r="J283" s="33" t="n">
        <f aca="false">MAX(0,1-H283-I283)</f>
        <v>0.408229439026883</v>
      </c>
      <c r="K283" s="33" t="n">
        <f aca="false">H283+I283</f>
        <v>0.591770560973117</v>
      </c>
      <c r="L283" s="33" t="n">
        <f aca="false">I283+J283</f>
        <v>0.723157439026883</v>
      </c>
      <c r="M283" s="0" t="str">
        <f aca="false">IF('✍️ Score Entry 2025-26'!F284=""," TBD",TEXT('✍️ Score Entry 2025-26'!F284,"0")&amp;"-"&amp;TEXT('✍️ Score Entry 2025-26'!G284,"0"))</f>
        <v>1-2</v>
      </c>
      <c r="N283" s="0" t="str">
        <f aca="false">IF('✍️ Score Entry 2025-26'!F284="","TBD",IF('✍️ Score Entry 2025-26'!F284&gt;'✍️ Score Entry 2025-26'!G284,"Home",IF('✍️ Score Entry 2025-26'!F284&lt;'✍️ Score Entry 2025-26'!G284,"Away","Draw")))</f>
        <v>Away</v>
      </c>
      <c r="O283" s="0" t="str">
        <f aca="false">IF(N283="TBD","TBD",IF(AND(H283&gt;I283,H283&gt;J283,N283="Home"),"✓",IF(AND(J283&gt;H283,J283&gt;I283,N283="Away"),"✓",IF(AND(I283&gt;H283,I283&gt;J283,N283="Draw"),"✓","✗"))))</f>
        <v>✓</v>
      </c>
    </row>
    <row r="284" customFormat="false" ht="15" hidden="false" customHeight="false" outlineLevel="0" collapsed="false">
      <c r="A284" s="0" t="n">
        <f aca="false">'✍️ Score Entry 2025-26'!A285</f>
        <v>280</v>
      </c>
      <c r="B284" s="41" t="n">
        <f aca="false">'✍️ Score Entry 2025-26'!B285</f>
        <v>45933.7708333333</v>
      </c>
      <c r="C284" s="0" t="str">
        <f aca="false">'✍️ Score Entry 2025-26'!C285</f>
        <v>German Bundesliga</v>
      </c>
      <c r="D284" s="0" t="str">
        <f aca="false">'✍️ Score Entry 2025-26'!D285</f>
        <v>TSG Hoffenheim</v>
      </c>
      <c r="E284" s="0" t="str">
        <f aca="false">'✍️ Score Entry 2025-26'!E285</f>
        <v>FC Cologne</v>
      </c>
      <c r="F284" s="0" t="n">
        <f aca="false">IFERROR(VLOOKUP(D284,'⭐ Current Elo 2025-26'!$A:$B,2,FALSE()),1500)</f>
        <v>1699</v>
      </c>
      <c r="G284" s="0" t="n">
        <f aca="false">IFERROR(VLOOKUP(E284,'⭐ Current Elo 2025-26'!$A:$B,2,FALSE()),1500)</f>
        <v>1612.2</v>
      </c>
      <c r="H284" s="33" t="n">
        <f aca="false">1/(1+10^((G284-F284+'⚙️ Parameters'!$C$7)/400))</f>
        <v>0.552762294389236</v>
      </c>
      <c r="I284" s="33" t="n">
        <f aca="false">0.27*(1+((200-MIN(ABS(F284-G284),200))/500)+(IF(AND(F284&gt;1650,G284&gt;1650),0.15,0)))</f>
        <v>0.331128</v>
      </c>
      <c r="J284" s="33" t="n">
        <f aca="false">MAX(0,1-H284-I284)</f>
        <v>0.116109705610764</v>
      </c>
      <c r="K284" s="33" t="n">
        <f aca="false">H284+I284</f>
        <v>0.883890294389236</v>
      </c>
      <c r="L284" s="33" t="n">
        <f aca="false">I284+J284</f>
        <v>0.447237705610764</v>
      </c>
      <c r="M284" s="0" t="str">
        <f aca="false">IF('✍️ Score Entry 2025-26'!F285=""," TBD",TEXT('✍️ Score Entry 2025-26'!F285,"0")&amp;"-"&amp;TEXT('✍️ Score Entry 2025-26'!G285,"0"))</f>
        <v>0-1</v>
      </c>
      <c r="N284" s="0" t="str">
        <f aca="false">IF('✍️ Score Entry 2025-26'!F285="","TBD",IF('✍️ Score Entry 2025-26'!F285&gt;'✍️ Score Entry 2025-26'!G285,"Home",IF('✍️ Score Entry 2025-26'!F285&lt;'✍️ Score Entry 2025-26'!G285,"Away","Draw")))</f>
        <v>Away</v>
      </c>
      <c r="O284" s="0" t="str">
        <f aca="false">IF(N284="TBD","TBD",IF(AND(H284&gt;I284,H284&gt;J284,N284="Home"),"✓",IF(AND(J284&gt;H284,J284&gt;I284,N284="Away"),"✓",IF(AND(I284&gt;H284,I284&gt;J284,N284="Draw"),"✓","✗"))))</f>
        <v>✗</v>
      </c>
    </row>
    <row r="285" customFormat="false" ht="15" hidden="false" customHeight="false" outlineLevel="0" collapsed="false">
      <c r="A285" s="0" t="n">
        <f aca="false">'✍️ Score Entry 2025-26'!A286</f>
        <v>281</v>
      </c>
      <c r="B285" s="41" t="n">
        <f aca="false">'✍️ Score Entry 2025-26'!B286</f>
        <v>45933.78125</v>
      </c>
      <c r="C285" s="0" t="str">
        <f aca="false">'✍️ Score Entry 2025-26'!C286</f>
        <v>Italian Serie A</v>
      </c>
      <c r="D285" s="0" t="str">
        <f aca="false">'✍️ Score Entry 2025-26'!D286</f>
        <v>Hellas Verona</v>
      </c>
      <c r="E285" s="0" t="str">
        <f aca="false">'✍️ Score Entry 2025-26'!E286</f>
        <v>Sassuolo</v>
      </c>
      <c r="F285" s="0" t="n">
        <f aca="false">IFERROR(VLOOKUP(D285,'⭐ Current Elo 2025-26'!$A:$B,2,FALSE()),1500)</f>
        <v>1452.9</v>
      </c>
      <c r="G285" s="0" t="n">
        <f aca="false">IFERROR(VLOOKUP(E285,'⭐ Current Elo 2025-26'!$A:$B,2,FALSE()),1500)</f>
        <v>1446.1</v>
      </c>
      <c r="H285" s="33" t="n">
        <f aca="false">1/(1+10^((G285-F285+'⚙️ Parameters'!$C$7)/400))</f>
        <v>0.438148622114272</v>
      </c>
      <c r="I285" s="33" t="n">
        <f aca="false">0.27*(1+((200-MIN(ABS(F285-G285),200))/500)+(IF(AND(F285&gt;1650,G285&gt;1650),0.15,0)))</f>
        <v>0.374328</v>
      </c>
      <c r="J285" s="33" t="n">
        <f aca="false">MAX(0,1-H285-I285)</f>
        <v>0.187523377885728</v>
      </c>
      <c r="K285" s="33" t="n">
        <f aca="false">H285+I285</f>
        <v>0.812476622114272</v>
      </c>
      <c r="L285" s="33" t="n">
        <f aca="false">I285+J285</f>
        <v>0.561851377885728</v>
      </c>
      <c r="M285" s="0" t="str">
        <f aca="false">IF('✍️ Score Entry 2025-26'!F286=""," TBD",TEXT('✍️ Score Entry 2025-26'!F286,"0")&amp;"-"&amp;TEXT('✍️ Score Entry 2025-26'!G286,"0"))</f>
        <v>0-1</v>
      </c>
      <c r="N285" s="0" t="str">
        <f aca="false">IF('✍️ Score Entry 2025-26'!F286="","TBD",IF('✍️ Score Entry 2025-26'!F286&gt;'✍️ Score Entry 2025-26'!G286,"Home",IF('✍️ Score Entry 2025-26'!F286&lt;'✍️ Score Entry 2025-26'!G286,"Away","Draw")))</f>
        <v>Away</v>
      </c>
      <c r="O285" s="0" t="str">
        <f aca="false">IF(N285="TBD","TBD",IF(AND(H285&gt;I285,H285&gt;J285,N285="Home"),"✓",IF(AND(J285&gt;H285,J285&gt;I285,N285="Away"),"✓",IF(AND(I285&gt;H285,I285&gt;J285,N285="Draw"),"✓","✗"))))</f>
        <v>✗</v>
      </c>
    </row>
    <row r="286" customFormat="false" ht="15" hidden="false" customHeight="false" outlineLevel="0" collapsed="false">
      <c r="A286" s="0" t="n">
        <f aca="false">'✍️ Score Entry 2025-26'!A287</f>
        <v>282</v>
      </c>
      <c r="B286" s="41" t="n">
        <f aca="false">'✍️ Score Entry 2025-26'!B287</f>
        <v>45933.78125</v>
      </c>
      <c r="C286" s="0" t="str">
        <f aca="false">'✍️ Score Entry 2025-26'!C287</f>
        <v>French Ligue 1</v>
      </c>
      <c r="D286" s="0" t="str">
        <f aca="false">'✍️ Score Entry 2025-26'!D287</f>
        <v>Paris FC</v>
      </c>
      <c r="E286" s="0" t="str">
        <f aca="false">'✍️ Score Entry 2025-26'!E287</f>
        <v>Lorient</v>
      </c>
      <c r="F286" s="0" t="n">
        <f aca="false">IFERROR(VLOOKUP(D286,'⭐ Current Elo 2025-26'!$A:$B,2,FALSE()),1500)</f>
        <v>1539.7</v>
      </c>
      <c r="G286" s="0" t="n">
        <f aca="false">IFERROR(VLOOKUP(E286,'⭐ Current Elo 2025-26'!$A:$B,2,FALSE()),1500)</f>
        <v>1624.7</v>
      </c>
      <c r="H286" s="33" t="n">
        <f aca="false">1/(1+10^((G286-F286+'⚙️ Parameters'!$C$7)/400))</f>
        <v>0.31494039100665</v>
      </c>
      <c r="I286" s="33" t="n">
        <f aca="false">0.27*(1+((200-MIN(ABS(F286-G286),200))/500)+(IF(AND(F286&gt;1650,G286&gt;1650),0.15,0)))</f>
        <v>0.3321</v>
      </c>
      <c r="J286" s="33" t="n">
        <f aca="false">MAX(0,1-H286-I286)</f>
        <v>0.35295960899335</v>
      </c>
      <c r="K286" s="33" t="n">
        <f aca="false">H286+I286</f>
        <v>0.64704039100665</v>
      </c>
      <c r="L286" s="33" t="n">
        <f aca="false">I286+J286</f>
        <v>0.68505960899335</v>
      </c>
      <c r="M286" s="0" t="str">
        <f aca="false">IF('✍️ Score Entry 2025-26'!F287=""," TBD",TEXT('✍️ Score Entry 2025-26'!F287,"0")&amp;"-"&amp;TEXT('✍️ Score Entry 2025-26'!G287,"0"))</f>
        <v>2-0</v>
      </c>
      <c r="N286" s="0" t="str">
        <f aca="false">IF('✍️ Score Entry 2025-26'!F287="","TBD",IF('✍️ Score Entry 2025-26'!F287&gt;'✍️ Score Entry 2025-26'!G287,"Home",IF('✍️ Score Entry 2025-26'!F287&lt;'✍️ Score Entry 2025-26'!G287,"Away","Draw")))</f>
        <v>Home</v>
      </c>
      <c r="O286" s="0" t="str">
        <f aca="false">IF(N286="TBD","TBD",IF(AND(H286&gt;I286,H286&gt;J286,N286="Home"),"✓",IF(AND(J286&gt;H286,J286&gt;I286,N286="Away"),"✓",IF(AND(I286&gt;H286,I286&gt;J286,N286="Draw"),"✓","✗"))))</f>
        <v>✗</v>
      </c>
    </row>
    <row r="287" customFormat="false" ht="15" hidden="false" customHeight="false" outlineLevel="0" collapsed="false">
      <c r="A287" s="0" t="n">
        <f aca="false">'✍️ Score Entry 2025-26'!A288</f>
        <v>283</v>
      </c>
      <c r="B287" s="41" t="n">
        <f aca="false">'✍️ Score Entry 2025-26'!B288</f>
        <v>45933.7916666667</v>
      </c>
      <c r="C287" s="0" t="str">
        <f aca="false">'✍️ Score Entry 2025-26'!C288</f>
        <v>English Premier League</v>
      </c>
      <c r="D287" s="0" t="str">
        <f aca="false">'✍️ Score Entry 2025-26'!D288</f>
        <v>AFC Bournemouth</v>
      </c>
      <c r="E287" s="0" t="str">
        <f aca="false">'✍️ Score Entry 2025-26'!E288</f>
        <v>Fulham</v>
      </c>
      <c r="F287" s="0" t="n">
        <f aca="false">IFERROR(VLOOKUP(D287,'⭐ Current Elo 2025-26'!$A:$B,2,FALSE()),1500)</f>
        <v>1744.7</v>
      </c>
      <c r="G287" s="0" t="n">
        <f aca="false">IFERROR(VLOOKUP(E287,'⭐ Current Elo 2025-26'!$A:$B,2,FALSE()),1500)</f>
        <v>1393.4</v>
      </c>
      <c r="H287" s="33" t="n">
        <f aca="false">1/(1+10^((G287-F287+'⚙️ Parameters'!$C$7)/400))</f>
        <v>0.849977197226273</v>
      </c>
      <c r="I287" s="33" t="n">
        <f aca="false">0.27*(1+((200-MIN(ABS(F287-G287),200))/500)+(IF(AND(F287&gt;1650,G287&gt;1650),0.15,0)))</f>
        <v>0.27</v>
      </c>
      <c r="J287" s="33" t="n">
        <f aca="false">MAX(0,1-H287-I287)</f>
        <v>0</v>
      </c>
      <c r="K287" s="33" t="n">
        <f aca="false">H287+I287</f>
        <v>1.11997719722627</v>
      </c>
      <c r="L287" s="33" t="n">
        <f aca="false">I287+J287</f>
        <v>0.27</v>
      </c>
      <c r="M287" s="0" t="str">
        <f aca="false">IF('✍️ Score Entry 2025-26'!F288=""," TBD",TEXT('✍️ Score Entry 2025-26'!F288,"0")&amp;"-"&amp;TEXT('✍️ Score Entry 2025-26'!G288,"0"))</f>
        <v>3-1</v>
      </c>
      <c r="N287" s="0" t="str">
        <f aca="false">IF('✍️ Score Entry 2025-26'!F288="","TBD",IF('✍️ Score Entry 2025-26'!F288&gt;'✍️ Score Entry 2025-26'!G288,"Home",IF('✍️ Score Entry 2025-26'!F288&lt;'✍️ Score Entry 2025-26'!G288,"Away","Draw")))</f>
        <v>Home</v>
      </c>
      <c r="O287" s="0" t="str">
        <f aca="false">IF(N287="TBD","TBD",IF(AND(H287&gt;I287,H287&gt;J287,N287="Home"),"✓",IF(AND(J287&gt;H287,J287&gt;I287,N287="Away"),"✓",IF(AND(I287&gt;H287,I287&gt;J287,N287="Draw"),"✓","✗"))))</f>
        <v>✓</v>
      </c>
    </row>
    <row r="288" customFormat="false" ht="15" hidden="false" customHeight="false" outlineLevel="0" collapsed="false">
      <c r="A288" s="0" t="n">
        <f aca="false">'✍️ Score Entry 2025-26'!A289</f>
        <v>284</v>
      </c>
      <c r="B288" s="41" t="n">
        <f aca="false">'✍️ Score Entry 2025-26'!B289</f>
        <v>45933.7916666667</v>
      </c>
      <c r="C288" s="0" t="str">
        <f aca="false">'✍️ Score Entry 2025-26'!C289</f>
        <v>Spanish LALIGA</v>
      </c>
      <c r="D288" s="0" t="str">
        <f aca="false">'✍️ Score Entry 2025-26'!D289</f>
        <v>Osasuna</v>
      </c>
      <c r="E288" s="0" t="str">
        <f aca="false">'✍️ Score Entry 2025-26'!E289</f>
        <v>Getafe</v>
      </c>
      <c r="F288" s="0" t="n">
        <f aca="false">IFERROR(VLOOKUP(D288,'⭐ Current Elo 2025-26'!$A:$B,2,FALSE()),1500)</f>
        <v>1713.5</v>
      </c>
      <c r="G288" s="0" t="n">
        <f aca="false">IFERROR(VLOOKUP(E288,'⭐ Current Elo 2025-26'!$A:$B,2,FALSE()),1500)</f>
        <v>1582.4</v>
      </c>
      <c r="H288" s="33" t="n">
        <f aca="false">1/(1+10^((G288-F288+'⚙️ Parameters'!$C$7)/400))</f>
        <v>0.614637716539633</v>
      </c>
      <c r="I288" s="33" t="n">
        <f aca="false">0.27*(1+((200-MIN(ABS(F288-G288),200))/500)+(IF(AND(F288&gt;1650,G288&gt;1650),0.15,0)))</f>
        <v>0.307206</v>
      </c>
      <c r="J288" s="33" t="n">
        <f aca="false">MAX(0,1-H288-I288)</f>
        <v>0.0781562834603669</v>
      </c>
      <c r="K288" s="33" t="n">
        <f aca="false">H288+I288</f>
        <v>0.921843716539633</v>
      </c>
      <c r="L288" s="33" t="n">
        <f aca="false">I288+J288</f>
        <v>0.385362283460367</v>
      </c>
      <c r="M288" s="0" t="str">
        <f aca="false">IF('✍️ Score Entry 2025-26'!F289=""," TBD",TEXT('✍️ Score Entry 2025-26'!F289,"0")&amp;"-"&amp;TEXT('✍️ Score Entry 2025-26'!G289,"0"))</f>
        <v>2-1</v>
      </c>
      <c r="N288" s="0" t="str">
        <f aca="false">IF('✍️ Score Entry 2025-26'!F289="","TBD",IF('✍️ Score Entry 2025-26'!F289&gt;'✍️ Score Entry 2025-26'!G289,"Home",IF('✍️ Score Entry 2025-26'!F289&lt;'✍️ Score Entry 2025-26'!G289,"Away","Draw")))</f>
        <v>Home</v>
      </c>
      <c r="O288" s="0" t="str">
        <f aca="false">IF(N288="TBD","TBD",IF(AND(H288&gt;I288,H288&gt;J288,N288="Home"),"✓",IF(AND(J288&gt;H288,J288&gt;I288,N288="Away"),"✓",IF(AND(I288&gt;H288,I288&gt;J288,N288="Draw"),"✓","✗"))))</f>
        <v>✓</v>
      </c>
    </row>
    <row r="289" customFormat="false" ht="15" hidden="false" customHeight="false" outlineLevel="0" collapsed="false">
      <c r="A289" s="0" t="n">
        <f aca="false">'✍️ Score Entry 2025-26'!A290</f>
        <v>285</v>
      </c>
      <c r="B289" s="41" t="n">
        <f aca="false">'✍️ Score Entry 2025-26'!B290</f>
        <v>45934.4791666667</v>
      </c>
      <c r="C289" s="0" t="str">
        <f aca="false">'✍️ Score Entry 2025-26'!C290</f>
        <v>English Premier League</v>
      </c>
      <c r="D289" s="0" t="str">
        <f aca="false">'✍️ Score Entry 2025-26'!D290</f>
        <v>Leeds United</v>
      </c>
      <c r="E289" s="0" t="str">
        <f aca="false">'✍️ Score Entry 2025-26'!E290</f>
        <v>Tottenham Hotspur</v>
      </c>
      <c r="F289" s="0" t="n">
        <f aca="false">IFERROR(VLOOKUP(D289,'⭐ Current Elo 2025-26'!$A:$B,2,FALSE()),1500)</f>
        <v>1530.4</v>
      </c>
      <c r="G289" s="0" t="n">
        <f aca="false">IFERROR(VLOOKUP(E289,'⭐ Current Elo 2025-26'!$A:$B,2,FALSE()),1500)</f>
        <v>1545.2</v>
      </c>
      <c r="H289" s="33" t="n">
        <f aca="false">1/(1+10^((G289-F289+'⚙️ Parameters'!$C$7)/400))</f>
        <v>0.407811778561592</v>
      </c>
      <c r="I289" s="33" t="n">
        <f aca="false">0.27*(1+((200-MIN(ABS(F289-G289),200))/500)+(IF(AND(F289&gt;1650,G289&gt;1650),0.15,0)))</f>
        <v>0.370008</v>
      </c>
      <c r="J289" s="33" t="n">
        <f aca="false">MAX(0,1-H289-I289)</f>
        <v>0.222180221438408</v>
      </c>
      <c r="K289" s="33" t="n">
        <f aca="false">H289+I289</f>
        <v>0.777819778561592</v>
      </c>
      <c r="L289" s="33" t="n">
        <f aca="false">I289+J289</f>
        <v>0.592188221438408</v>
      </c>
      <c r="M289" s="0" t="str">
        <f aca="false">IF('✍️ Score Entry 2025-26'!F290=""," TBD",TEXT('✍️ Score Entry 2025-26'!F290,"0")&amp;"-"&amp;TEXT('✍️ Score Entry 2025-26'!G290,"0"))</f>
        <v>1-2</v>
      </c>
      <c r="N289" s="0" t="str">
        <f aca="false">IF('✍️ Score Entry 2025-26'!F290="","TBD",IF('✍️ Score Entry 2025-26'!F290&gt;'✍️ Score Entry 2025-26'!G290,"Home",IF('✍️ Score Entry 2025-26'!F290&lt;'✍️ Score Entry 2025-26'!G290,"Away","Draw")))</f>
        <v>Away</v>
      </c>
      <c r="O289" s="0" t="str">
        <f aca="false">IF(N289="TBD","TBD",IF(AND(H289&gt;I289,H289&gt;J289,N289="Home"),"✓",IF(AND(J289&gt;H289,J289&gt;I289,N289="Away"),"✓",IF(AND(I289&gt;H289,I289&gt;J289,N289="Draw"),"✓","✗"))))</f>
        <v>✗</v>
      </c>
    </row>
    <row r="290" customFormat="false" ht="15" hidden="false" customHeight="false" outlineLevel="0" collapsed="false">
      <c r="A290" s="0" t="n">
        <f aca="false">'✍️ Score Entry 2025-26'!A291</f>
        <v>286</v>
      </c>
      <c r="B290" s="41" t="n">
        <f aca="false">'✍️ Score Entry 2025-26'!B291</f>
        <v>45934.5</v>
      </c>
      <c r="C290" s="0" t="str">
        <f aca="false">'✍️ Score Entry 2025-26'!C291</f>
        <v>Spanish LALIGA</v>
      </c>
      <c r="D290" s="0" t="str">
        <f aca="false">'✍️ Score Entry 2025-26'!D291</f>
        <v>Real Oviedo</v>
      </c>
      <c r="E290" s="0" t="str">
        <f aca="false">'✍️ Score Entry 2025-26'!E291</f>
        <v>Levante</v>
      </c>
      <c r="F290" s="0" t="n">
        <f aca="false">IFERROR(VLOOKUP(D290,'⭐ Current Elo 2025-26'!$A:$B,2,FALSE()),1500)</f>
        <v>1735.2</v>
      </c>
      <c r="G290" s="0" t="n">
        <f aca="false">IFERROR(VLOOKUP(E290,'⭐ Current Elo 2025-26'!$A:$B,2,FALSE()),1500)</f>
        <v>1462.3</v>
      </c>
      <c r="H290" s="33" t="n">
        <f aca="false">1/(1+10^((G290-F290+'⚙️ Parameters'!$C$7)/400))</f>
        <v>0.782979644077538</v>
      </c>
      <c r="I290" s="33" t="n">
        <f aca="false">0.27*(1+((200-MIN(ABS(F290-G290),200))/500)+(IF(AND(F290&gt;1650,G290&gt;1650),0.15,0)))</f>
        <v>0.27</v>
      </c>
      <c r="J290" s="33" t="n">
        <f aca="false">MAX(0,1-H290-I290)</f>
        <v>0</v>
      </c>
      <c r="K290" s="33" t="n">
        <f aca="false">H290+I290</f>
        <v>1.05297964407754</v>
      </c>
      <c r="L290" s="33" t="n">
        <f aca="false">I290+J290</f>
        <v>0.27</v>
      </c>
      <c r="M290" s="0" t="str">
        <f aca="false">IF('✍️ Score Entry 2025-26'!F291=""," TBD",TEXT('✍️ Score Entry 2025-26'!F291,"0")&amp;"-"&amp;TEXT('✍️ Score Entry 2025-26'!G291,"0"))</f>
        <v>0-2</v>
      </c>
      <c r="N290" s="0" t="str">
        <f aca="false">IF('✍️ Score Entry 2025-26'!F291="","TBD",IF('✍️ Score Entry 2025-26'!F291&gt;'✍️ Score Entry 2025-26'!G291,"Home",IF('✍️ Score Entry 2025-26'!F291&lt;'✍️ Score Entry 2025-26'!G291,"Away","Draw")))</f>
        <v>Away</v>
      </c>
      <c r="O290" s="0" t="str">
        <f aca="false">IF(N290="TBD","TBD",IF(AND(H290&gt;I290,H290&gt;J290,N290="Home"),"✓",IF(AND(J290&gt;H290,J290&gt;I290,N290="Away"),"✓",IF(AND(I290&gt;H290,I290&gt;J290,N290="Draw"),"✓","✗"))))</f>
        <v>✗</v>
      </c>
    </row>
    <row r="291" customFormat="false" ht="15" hidden="false" customHeight="false" outlineLevel="0" collapsed="false">
      <c r="A291" s="0" t="n">
        <f aca="false">'✍️ Score Entry 2025-26'!A292</f>
        <v>287</v>
      </c>
      <c r="B291" s="41" t="n">
        <f aca="false">'✍️ Score Entry 2025-26'!B292</f>
        <v>45934.5416666667</v>
      </c>
      <c r="C291" s="0" t="str">
        <f aca="false">'✍️ Score Entry 2025-26'!C292</f>
        <v>Italian Serie A</v>
      </c>
      <c r="D291" s="0" t="str">
        <f aca="false">'✍️ Score Entry 2025-26'!D292</f>
        <v>Lazio</v>
      </c>
      <c r="E291" s="0" t="str">
        <f aca="false">'✍️ Score Entry 2025-26'!E292</f>
        <v>Torino</v>
      </c>
      <c r="F291" s="0" t="n">
        <f aca="false">IFERROR(VLOOKUP(D291,'⭐ Current Elo 2025-26'!$A:$B,2,FALSE()),1500)</f>
        <v>1499.9</v>
      </c>
      <c r="G291" s="0" t="n">
        <f aca="false">IFERROR(VLOOKUP(E291,'⭐ Current Elo 2025-26'!$A:$B,2,FALSE()),1500)</f>
        <v>1631.8</v>
      </c>
      <c r="H291" s="33" t="n">
        <f aca="false">1/(1+10^((G291-F291+'⚙️ Parameters'!$C$7)/400))</f>
        <v>0.259782259329104</v>
      </c>
      <c r="I291" s="33" t="n">
        <f aca="false">0.27*(1+((200-MIN(ABS(F291-G291),200))/500)+(IF(AND(F291&gt;1650,G291&gt;1650),0.15,0)))</f>
        <v>0.306774</v>
      </c>
      <c r="J291" s="33" t="n">
        <f aca="false">MAX(0,1-H291-I291)</f>
        <v>0.433443740670896</v>
      </c>
      <c r="K291" s="33" t="n">
        <f aca="false">H291+I291</f>
        <v>0.566556259329104</v>
      </c>
      <c r="L291" s="33" t="n">
        <f aca="false">I291+J291</f>
        <v>0.740217740670896</v>
      </c>
      <c r="M291" s="0" t="str">
        <f aca="false">IF('✍️ Score Entry 2025-26'!F292=""," TBD",TEXT('✍️ Score Entry 2025-26'!F292,"0")&amp;"-"&amp;TEXT('✍️ Score Entry 2025-26'!G292,"0"))</f>
        <v>3-3</v>
      </c>
      <c r="N291" s="0" t="str">
        <f aca="false">IF('✍️ Score Entry 2025-26'!F292="","TBD",IF('✍️ Score Entry 2025-26'!F292&gt;'✍️ Score Entry 2025-26'!G292,"Home",IF('✍️ Score Entry 2025-26'!F292&lt;'✍️ Score Entry 2025-26'!G292,"Away","Draw")))</f>
        <v>Draw</v>
      </c>
      <c r="O291" s="0" t="str">
        <f aca="false">IF(N291="TBD","TBD",IF(AND(H291&gt;I291,H291&gt;J291,N291="Home"),"✓",IF(AND(J291&gt;H291,J291&gt;I291,N291="Away"),"✓",IF(AND(I291&gt;H291,I291&gt;J291,N291="Draw"),"✓","✗"))))</f>
        <v>✗</v>
      </c>
    </row>
    <row r="292" customFormat="false" ht="15" hidden="false" customHeight="false" outlineLevel="0" collapsed="false">
      <c r="A292" s="0" t="n">
        <f aca="false">'✍️ Score Entry 2025-26'!A293</f>
        <v>288</v>
      </c>
      <c r="B292" s="41" t="n">
        <f aca="false">'✍️ Score Entry 2025-26'!B293</f>
        <v>45934.5416666667</v>
      </c>
      <c r="C292" s="0" t="str">
        <f aca="false">'✍️ Score Entry 2025-26'!C293</f>
        <v>Italian Serie A</v>
      </c>
      <c r="D292" s="0" t="str">
        <f aca="false">'✍️ Score Entry 2025-26'!D293</f>
        <v>Parma</v>
      </c>
      <c r="E292" s="0" t="str">
        <f aca="false">'✍️ Score Entry 2025-26'!E293</f>
        <v>Lecce</v>
      </c>
      <c r="F292" s="0" t="n">
        <f aca="false">IFERROR(VLOOKUP(D292,'⭐ Current Elo 2025-26'!$A:$B,2,FALSE()),1500)</f>
        <v>1449</v>
      </c>
      <c r="G292" s="0" t="n">
        <f aca="false">IFERROR(VLOOKUP(E292,'⭐ Current Elo 2025-26'!$A:$B,2,FALSE()),1500)</f>
        <v>1629.2</v>
      </c>
      <c r="H292" s="33" t="n">
        <f aca="false">1/(1+10^((G292-F292+'⚙️ Parameters'!$C$7)/400))</f>
        <v>0.209964780557616</v>
      </c>
      <c r="I292" s="33" t="n">
        <f aca="false">0.27*(1+((200-MIN(ABS(F292-G292),200))/500)+(IF(AND(F292&gt;1650,G292&gt;1650),0.15,0)))</f>
        <v>0.280692</v>
      </c>
      <c r="J292" s="33" t="n">
        <f aca="false">MAX(0,1-H292-I292)</f>
        <v>0.509343219442384</v>
      </c>
      <c r="K292" s="33" t="n">
        <f aca="false">H292+I292</f>
        <v>0.490656780557616</v>
      </c>
      <c r="L292" s="33" t="n">
        <f aca="false">I292+J292</f>
        <v>0.790035219442384</v>
      </c>
      <c r="M292" s="0" t="str">
        <f aca="false">IF('✍️ Score Entry 2025-26'!F293=""," TBD",TEXT('✍️ Score Entry 2025-26'!F293,"0")&amp;"-"&amp;TEXT('✍️ Score Entry 2025-26'!G293,"0"))</f>
        <v>0-1</v>
      </c>
      <c r="N292" s="0" t="str">
        <f aca="false">IF('✍️ Score Entry 2025-26'!F293="","TBD",IF('✍️ Score Entry 2025-26'!F293&gt;'✍️ Score Entry 2025-26'!G293,"Home",IF('✍️ Score Entry 2025-26'!F293&lt;'✍️ Score Entry 2025-26'!G293,"Away","Draw")))</f>
        <v>Away</v>
      </c>
      <c r="O292" s="0" t="str">
        <f aca="false">IF(N292="TBD","TBD",IF(AND(H292&gt;I292,H292&gt;J292,N292="Home"),"✓",IF(AND(J292&gt;H292,J292&gt;I292,N292="Away"),"✓",IF(AND(I292&gt;H292,I292&gt;J292,N292="Draw"),"✓","✗"))))</f>
        <v>✓</v>
      </c>
    </row>
    <row r="293" customFormat="false" ht="15" hidden="false" customHeight="false" outlineLevel="0" collapsed="false">
      <c r="A293" s="0" t="n">
        <f aca="false">'✍️ Score Entry 2025-26'!A294</f>
        <v>289</v>
      </c>
      <c r="B293" s="41" t="n">
        <f aca="false">'✍️ Score Entry 2025-26'!B294</f>
        <v>45934.5625</v>
      </c>
      <c r="C293" s="0" t="str">
        <f aca="false">'✍️ Score Entry 2025-26'!C294</f>
        <v>German Bundesliga</v>
      </c>
      <c r="D293" s="0" t="str">
        <f aca="false">'✍️ Score Entry 2025-26'!D294</f>
        <v>FC Augsburg</v>
      </c>
      <c r="E293" s="0" t="str">
        <f aca="false">'✍️ Score Entry 2025-26'!E294</f>
        <v>VfL Wolfsburg</v>
      </c>
      <c r="F293" s="0" t="n">
        <f aca="false">IFERROR(VLOOKUP(D293,'⭐ Current Elo 2025-26'!$A:$B,2,FALSE()),1500)</f>
        <v>1508.9</v>
      </c>
      <c r="G293" s="0" t="n">
        <f aca="false">IFERROR(VLOOKUP(E293,'⭐ Current Elo 2025-26'!$A:$B,2,FALSE()),1500)</f>
        <v>1526.2</v>
      </c>
      <c r="H293" s="33" t="n">
        <f aca="false">1/(1+10^((G293-F293+'⚙️ Parameters'!$C$7)/400))</f>
        <v>0.40434095964085</v>
      </c>
      <c r="I293" s="33" t="n">
        <f aca="false">0.27*(1+((200-MIN(ABS(F293-G293),200))/500)+(IF(AND(F293&gt;1650,G293&gt;1650),0.15,0)))</f>
        <v>0.368658</v>
      </c>
      <c r="J293" s="33" t="n">
        <f aca="false">MAX(0,1-H293-I293)</f>
        <v>0.22700104035915</v>
      </c>
      <c r="K293" s="33" t="n">
        <f aca="false">H293+I293</f>
        <v>0.77299895964085</v>
      </c>
      <c r="L293" s="33" t="n">
        <f aca="false">I293+J293</f>
        <v>0.59565904035915</v>
      </c>
      <c r="M293" s="0" t="str">
        <f aca="false">IF('✍️ Score Entry 2025-26'!F294=""," TBD",TEXT('✍️ Score Entry 2025-26'!F294,"0")&amp;"-"&amp;TEXT('✍️ Score Entry 2025-26'!G294,"0"))</f>
        <v>3-1</v>
      </c>
      <c r="N293" s="0" t="str">
        <f aca="false">IF('✍️ Score Entry 2025-26'!F294="","TBD",IF('✍️ Score Entry 2025-26'!F294&gt;'✍️ Score Entry 2025-26'!G294,"Home",IF('✍️ Score Entry 2025-26'!F294&lt;'✍️ Score Entry 2025-26'!G294,"Away","Draw")))</f>
        <v>Home</v>
      </c>
      <c r="O293" s="0" t="str">
        <f aca="false">IF(N293="TBD","TBD",IF(AND(H293&gt;I293,H293&gt;J293,N293="Home"),"✓",IF(AND(J293&gt;H293,J293&gt;I293,N293="Away"),"✓",IF(AND(I293&gt;H293,I293&gt;J293,N293="Draw"),"✓","✗"))))</f>
        <v>✓</v>
      </c>
    </row>
    <row r="294" customFormat="false" ht="15" hidden="false" customHeight="false" outlineLevel="0" collapsed="false">
      <c r="A294" s="0" t="n">
        <f aca="false">'✍️ Score Entry 2025-26'!A295</f>
        <v>290</v>
      </c>
      <c r="B294" s="41" t="n">
        <f aca="false">'✍️ Score Entry 2025-26'!B295</f>
        <v>45934.5625</v>
      </c>
      <c r="C294" s="0" t="str">
        <f aca="false">'✍️ Score Entry 2025-26'!C295</f>
        <v>German Bundesliga</v>
      </c>
      <c r="D294" s="0" t="str">
        <f aca="false">'✍️ Score Entry 2025-26'!D295</f>
        <v>Bayer Leverkusen</v>
      </c>
      <c r="E294" s="0" t="str">
        <f aca="false">'✍️ Score Entry 2025-26'!E295</f>
        <v>1. FC Union Berlin</v>
      </c>
      <c r="F294" s="0" t="n">
        <f aca="false">IFERROR(VLOOKUP(D294,'⭐ Current Elo 2025-26'!$A:$B,2,FALSE()),1500)</f>
        <v>1576.1</v>
      </c>
      <c r="G294" s="0" t="n">
        <f aca="false">IFERROR(VLOOKUP(E294,'⭐ Current Elo 2025-26'!$A:$B,2,FALSE()),1500)</f>
        <v>1536.1</v>
      </c>
      <c r="H294" s="33" t="n">
        <f aca="false">1/(1+10^((G294-F294+'⚙️ Parameters'!$C$7)/400))</f>
        <v>0.485612815834001</v>
      </c>
      <c r="I294" s="33" t="n">
        <f aca="false">0.27*(1+((200-MIN(ABS(F294-G294),200))/500)+(IF(AND(F294&gt;1650,G294&gt;1650),0.15,0)))</f>
        <v>0.3564</v>
      </c>
      <c r="J294" s="33" t="n">
        <f aca="false">MAX(0,1-H294-I294)</f>
        <v>0.157987184165999</v>
      </c>
      <c r="K294" s="33" t="n">
        <f aca="false">H294+I294</f>
        <v>0.842012815834001</v>
      </c>
      <c r="L294" s="33" t="n">
        <f aca="false">I294+J294</f>
        <v>0.514387184165999</v>
      </c>
      <c r="M294" s="0" t="str">
        <f aca="false">IF('✍️ Score Entry 2025-26'!F295=""," TBD",TEXT('✍️ Score Entry 2025-26'!F295,"0")&amp;"-"&amp;TEXT('✍️ Score Entry 2025-26'!G295,"0"))</f>
        <v>2-0</v>
      </c>
      <c r="N294" s="0" t="str">
        <f aca="false">IF('✍️ Score Entry 2025-26'!F295="","TBD",IF('✍️ Score Entry 2025-26'!F295&gt;'✍️ Score Entry 2025-26'!G295,"Home",IF('✍️ Score Entry 2025-26'!F295&lt;'✍️ Score Entry 2025-26'!G295,"Away","Draw")))</f>
        <v>Home</v>
      </c>
      <c r="O294" s="0" t="str">
        <f aca="false">IF(N294="TBD","TBD",IF(AND(H294&gt;I294,H294&gt;J294,N294="Home"),"✓",IF(AND(J294&gt;H294,J294&gt;I294,N294="Away"),"✓",IF(AND(I294&gt;H294,I294&gt;J294,N294="Draw"),"✓","✗"))))</f>
        <v>✓</v>
      </c>
    </row>
    <row r="295" customFormat="false" ht="15" hidden="false" customHeight="false" outlineLevel="0" collapsed="false">
      <c r="A295" s="0" t="n">
        <f aca="false">'✍️ Score Entry 2025-26'!A296</f>
        <v>291</v>
      </c>
      <c r="B295" s="41" t="n">
        <f aca="false">'✍️ Score Entry 2025-26'!B296</f>
        <v>45934.5625</v>
      </c>
      <c r="C295" s="0" t="str">
        <f aca="false">'✍️ Score Entry 2025-26'!C296</f>
        <v>German Bundesliga</v>
      </c>
      <c r="D295" s="0" t="str">
        <f aca="false">'✍️ Score Entry 2025-26'!D296</f>
        <v>Werder Bremen</v>
      </c>
      <c r="E295" s="0" t="str">
        <f aca="false">'✍️ Score Entry 2025-26'!E296</f>
        <v>St. Pauli</v>
      </c>
      <c r="F295" s="0" t="n">
        <f aca="false">IFERROR(VLOOKUP(D295,'⭐ Current Elo 2025-26'!$A:$B,2,FALSE()),1500)</f>
        <v>1618.2</v>
      </c>
      <c r="G295" s="0" t="n">
        <f aca="false">IFERROR(VLOOKUP(E295,'⭐ Current Elo 2025-26'!$A:$B,2,FALSE()),1500)</f>
        <v>1501.5</v>
      </c>
      <c r="H295" s="33" t="n">
        <f aca="false">1/(1+10^((G295-F295+'⚙️ Parameters'!$C$7)/400))</f>
        <v>0.594826902074836</v>
      </c>
      <c r="I295" s="33" t="n">
        <f aca="false">0.27*(1+((200-MIN(ABS(F295-G295),200))/500)+(IF(AND(F295&gt;1650,G295&gt;1650),0.15,0)))</f>
        <v>0.314982</v>
      </c>
      <c r="J295" s="33" t="n">
        <f aca="false">MAX(0,1-H295-I295)</f>
        <v>0.090191097925164</v>
      </c>
      <c r="K295" s="33" t="n">
        <f aca="false">H295+I295</f>
        <v>0.909808902074836</v>
      </c>
      <c r="L295" s="33" t="n">
        <f aca="false">I295+J295</f>
        <v>0.405173097925164</v>
      </c>
      <c r="M295" s="0" t="str">
        <f aca="false">IF('✍️ Score Entry 2025-26'!F296=""," TBD",TEXT('✍️ Score Entry 2025-26'!F296,"0")&amp;"-"&amp;TEXT('✍️ Score Entry 2025-26'!G296,"0"))</f>
        <v>1-0</v>
      </c>
      <c r="N295" s="0" t="str">
        <f aca="false">IF('✍️ Score Entry 2025-26'!F296="","TBD",IF('✍️ Score Entry 2025-26'!F296&gt;'✍️ Score Entry 2025-26'!G296,"Home",IF('✍️ Score Entry 2025-26'!F296&lt;'✍️ Score Entry 2025-26'!G296,"Away","Draw")))</f>
        <v>Home</v>
      </c>
      <c r="O295" s="0" t="str">
        <f aca="false">IF(N295="TBD","TBD",IF(AND(H295&gt;I295,H295&gt;J295,N295="Home"),"✓",IF(AND(J295&gt;H295,J295&gt;I295,N295="Away"),"✓",IF(AND(I295&gt;H295,I295&gt;J295,N295="Draw"),"✓","✗"))))</f>
        <v>✓</v>
      </c>
    </row>
    <row r="296" customFormat="false" ht="15" hidden="false" customHeight="false" outlineLevel="0" collapsed="false">
      <c r="A296" s="0" t="n">
        <f aca="false">'✍️ Score Entry 2025-26'!A297</f>
        <v>292</v>
      </c>
      <c r="B296" s="41" t="n">
        <f aca="false">'✍️ Score Entry 2025-26'!B297</f>
        <v>45934.5625</v>
      </c>
      <c r="C296" s="0" t="str">
        <f aca="false">'✍️ Score Entry 2025-26'!C297</f>
        <v>German Bundesliga</v>
      </c>
      <c r="D296" s="0" t="str">
        <f aca="false">'✍️ Score Entry 2025-26'!D297</f>
        <v>Borussia Dortmund</v>
      </c>
      <c r="E296" s="0" t="str">
        <f aca="false">'✍️ Score Entry 2025-26'!E297</f>
        <v>RB Leipzig</v>
      </c>
      <c r="F296" s="0" t="n">
        <f aca="false">IFERROR(VLOOKUP(D296,'⭐ Current Elo 2025-26'!$A:$B,2,FALSE()),1500)</f>
        <v>1516.8</v>
      </c>
      <c r="G296" s="0" t="n">
        <f aca="false">IFERROR(VLOOKUP(E296,'⭐ Current Elo 2025-26'!$A:$B,2,FALSE()),1500)</f>
        <v>1556</v>
      </c>
      <c r="H296" s="33" t="n">
        <f aca="false">1/(1+10^((G296-F296+'⚙️ Parameters'!$C$7)/400))</f>
        <v>0.374378912734137</v>
      </c>
      <c r="I296" s="33" t="n">
        <f aca="false">0.27*(1+((200-MIN(ABS(F296-G296),200))/500)+(IF(AND(F296&gt;1650,G296&gt;1650),0.15,0)))</f>
        <v>0.356832</v>
      </c>
      <c r="J296" s="33" t="n">
        <f aca="false">MAX(0,1-H296-I296)</f>
        <v>0.268789087265863</v>
      </c>
      <c r="K296" s="33" t="n">
        <f aca="false">H296+I296</f>
        <v>0.731210912734137</v>
      </c>
      <c r="L296" s="33" t="n">
        <f aca="false">I296+J296</f>
        <v>0.625621087265863</v>
      </c>
      <c r="M296" s="0" t="str">
        <f aca="false">IF('✍️ Score Entry 2025-26'!F297=""," TBD",TEXT('✍️ Score Entry 2025-26'!F297,"0")&amp;"-"&amp;TEXT('✍️ Score Entry 2025-26'!G297,"0"))</f>
        <v>1-1</v>
      </c>
      <c r="N296" s="0" t="str">
        <f aca="false">IF('✍️ Score Entry 2025-26'!F297="","TBD",IF('✍️ Score Entry 2025-26'!F297&gt;'✍️ Score Entry 2025-26'!G297,"Home",IF('✍️ Score Entry 2025-26'!F297&lt;'✍️ Score Entry 2025-26'!G297,"Away","Draw")))</f>
        <v>Draw</v>
      </c>
      <c r="O296" s="0" t="str">
        <f aca="false">IF(N296="TBD","TBD",IF(AND(H296&gt;I296,H296&gt;J296,N296="Home"),"✓",IF(AND(J296&gt;H296,J296&gt;I296,N296="Away"),"✓",IF(AND(I296&gt;H296,I296&gt;J296,N296="Draw"),"✓","✗"))))</f>
        <v>✗</v>
      </c>
    </row>
    <row r="297" customFormat="false" ht="15" hidden="false" customHeight="false" outlineLevel="0" collapsed="false">
      <c r="A297" s="0" t="n">
        <f aca="false">'✍️ Score Entry 2025-26'!A298</f>
        <v>293</v>
      </c>
      <c r="B297" s="41" t="n">
        <f aca="false">'✍️ Score Entry 2025-26'!B298</f>
        <v>45934.5833333333</v>
      </c>
      <c r="C297" s="0" t="str">
        <f aca="false">'✍️ Score Entry 2025-26'!C298</f>
        <v>English Premier League</v>
      </c>
      <c r="D297" s="0" t="str">
        <f aca="false">'✍️ Score Entry 2025-26'!D298</f>
        <v>Manchester United</v>
      </c>
      <c r="E297" s="0" t="str">
        <f aca="false">'✍️ Score Entry 2025-26'!E298</f>
        <v>Sunderland</v>
      </c>
      <c r="F297" s="0" t="n">
        <f aca="false">IFERROR(VLOOKUP(D297,'⭐ Current Elo 2025-26'!$A:$B,2,FALSE()),1500)</f>
        <v>1451.7</v>
      </c>
      <c r="G297" s="0" t="n">
        <f aca="false">IFERROR(VLOOKUP(E297,'⭐ Current Elo 2025-26'!$A:$B,2,FALSE()),1500)</f>
        <v>1601.9</v>
      </c>
      <c r="H297" s="33" t="n">
        <f aca="false">1/(1+10^((G297-F297+'⚙️ Parameters'!$C$7)/400))</f>
        <v>0.240042989005151</v>
      </c>
      <c r="I297" s="33" t="n">
        <f aca="false">0.27*(1+((200-MIN(ABS(F297-G297),200))/500)+(IF(AND(F297&gt;1650,G297&gt;1650),0.15,0)))</f>
        <v>0.296892</v>
      </c>
      <c r="J297" s="33" t="n">
        <f aca="false">MAX(0,1-H297-I297)</f>
        <v>0.463065010994849</v>
      </c>
      <c r="K297" s="33" t="n">
        <f aca="false">H297+I297</f>
        <v>0.536934989005151</v>
      </c>
      <c r="L297" s="33" t="n">
        <f aca="false">I297+J297</f>
        <v>0.759957010994849</v>
      </c>
      <c r="M297" s="0" t="str">
        <f aca="false">IF('✍️ Score Entry 2025-26'!F298=""," TBD",TEXT('✍️ Score Entry 2025-26'!F298,"0")&amp;"-"&amp;TEXT('✍️ Score Entry 2025-26'!G298,"0"))</f>
        <v>2-0</v>
      </c>
      <c r="N297" s="0" t="str">
        <f aca="false">IF('✍️ Score Entry 2025-26'!F298="","TBD",IF('✍️ Score Entry 2025-26'!F298&gt;'✍️ Score Entry 2025-26'!G298,"Home",IF('✍️ Score Entry 2025-26'!F298&lt;'✍️ Score Entry 2025-26'!G298,"Away","Draw")))</f>
        <v>Home</v>
      </c>
      <c r="O297" s="0" t="str">
        <f aca="false">IF(N297="TBD","TBD",IF(AND(H297&gt;I297,H297&gt;J297,N297="Home"),"✓",IF(AND(J297&gt;H297,J297&gt;I297,N297="Away"),"✓",IF(AND(I297&gt;H297,I297&gt;J297,N297="Draw"),"✓","✗"))))</f>
        <v>✗</v>
      </c>
    </row>
    <row r="298" customFormat="false" ht="15" hidden="false" customHeight="false" outlineLevel="0" collapsed="false">
      <c r="A298" s="0" t="n">
        <f aca="false">'✍️ Score Entry 2025-26'!A299</f>
        <v>294</v>
      </c>
      <c r="B298" s="41" t="n">
        <f aca="false">'✍️ Score Entry 2025-26'!B299</f>
        <v>45934.5833333333</v>
      </c>
      <c r="C298" s="0" t="str">
        <f aca="false">'✍️ Score Entry 2025-26'!C299</f>
        <v>English Premier League</v>
      </c>
      <c r="D298" s="0" t="str">
        <f aca="false">'✍️ Score Entry 2025-26'!D299</f>
        <v>Arsenal</v>
      </c>
      <c r="E298" s="0" t="str">
        <f aca="false">'✍️ Score Entry 2025-26'!E299</f>
        <v>West Ham United</v>
      </c>
      <c r="F298" s="0" t="n">
        <f aca="false">IFERROR(VLOOKUP(D298,'⭐ Current Elo 2025-26'!$A:$B,2,FALSE()),1500)</f>
        <v>1442.1</v>
      </c>
      <c r="G298" s="0" t="n">
        <f aca="false">IFERROR(VLOOKUP(E298,'⭐ Current Elo 2025-26'!$A:$B,2,FALSE()),1500)</f>
        <v>1395.5</v>
      </c>
      <c r="H298" s="33" t="n">
        <f aca="false">1/(1+10^((G298-F298+'⚙️ Parameters'!$C$7)/400))</f>
        <v>0.495107162864778</v>
      </c>
      <c r="I298" s="33" t="n">
        <f aca="false">0.27*(1+((200-MIN(ABS(F298-G298),200))/500)+(IF(AND(F298&gt;1650,G298&gt;1650),0.15,0)))</f>
        <v>0.352836</v>
      </c>
      <c r="J298" s="33" t="n">
        <f aca="false">MAX(0,1-H298-I298)</f>
        <v>0.152056837135221</v>
      </c>
      <c r="K298" s="33" t="n">
        <f aca="false">H298+I298</f>
        <v>0.847943162864779</v>
      </c>
      <c r="L298" s="33" t="n">
        <f aca="false">I298+J298</f>
        <v>0.504892837135222</v>
      </c>
      <c r="M298" s="0" t="str">
        <f aca="false">IF('✍️ Score Entry 2025-26'!F299=""," TBD",TEXT('✍️ Score Entry 2025-26'!F299,"0")&amp;"-"&amp;TEXT('✍️ Score Entry 2025-26'!G299,"0"))</f>
        <v>2-0</v>
      </c>
      <c r="N298" s="0" t="str">
        <f aca="false">IF('✍️ Score Entry 2025-26'!F299="","TBD",IF('✍️ Score Entry 2025-26'!F299&gt;'✍️ Score Entry 2025-26'!G299,"Home",IF('✍️ Score Entry 2025-26'!F299&lt;'✍️ Score Entry 2025-26'!G299,"Away","Draw")))</f>
        <v>Home</v>
      </c>
      <c r="O298" s="0" t="str">
        <f aca="false">IF(N298="TBD","TBD",IF(AND(H298&gt;I298,H298&gt;J298,N298="Home"),"✓",IF(AND(J298&gt;H298,J298&gt;I298,N298="Away"),"✓",IF(AND(I298&gt;H298,I298&gt;J298,N298="Draw"),"✓","✗"))))</f>
        <v>✓</v>
      </c>
    </row>
    <row r="299" customFormat="false" ht="15" hidden="false" customHeight="false" outlineLevel="0" collapsed="false">
      <c r="A299" s="0" t="n">
        <f aca="false">'✍️ Score Entry 2025-26'!A300</f>
        <v>295</v>
      </c>
      <c r="B299" s="41" t="n">
        <f aca="false">'✍️ Score Entry 2025-26'!B300</f>
        <v>45934.59375</v>
      </c>
      <c r="C299" s="0" t="str">
        <f aca="false">'✍️ Score Entry 2025-26'!C300</f>
        <v>Spanish LALIGA</v>
      </c>
      <c r="D299" s="0" t="str">
        <f aca="false">'✍️ Score Entry 2025-26'!D300</f>
        <v>Girona</v>
      </c>
      <c r="E299" s="0" t="str">
        <f aca="false">'✍️ Score Entry 2025-26'!E300</f>
        <v>Valencia</v>
      </c>
      <c r="F299" s="0" t="n">
        <f aca="false">IFERROR(VLOOKUP(D299,'⭐ Current Elo 2025-26'!$A:$B,2,FALSE()),1500)</f>
        <v>1542.4</v>
      </c>
      <c r="G299" s="0" t="n">
        <f aca="false">IFERROR(VLOOKUP(E299,'⭐ Current Elo 2025-26'!$A:$B,2,FALSE()),1500)</f>
        <v>1618.4</v>
      </c>
      <c r="H299" s="33" t="n">
        <f aca="false">1/(1+10^((G299-F299+'⚙️ Parameters'!$C$7)/400))</f>
        <v>0.326223812111678</v>
      </c>
      <c r="I299" s="33" t="n">
        <f aca="false">0.27*(1+((200-MIN(ABS(F299-G299),200))/500)+(IF(AND(F299&gt;1650,G299&gt;1650),0.15,0)))</f>
        <v>0.33696</v>
      </c>
      <c r="J299" s="33" t="n">
        <f aca="false">MAX(0,1-H299-I299)</f>
        <v>0.336816187888322</v>
      </c>
      <c r="K299" s="33" t="n">
        <f aca="false">H299+I299</f>
        <v>0.663183812111678</v>
      </c>
      <c r="L299" s="33" t="n">
        <f aca="false">I299+J299</f>
        <v>0.673776187888322</v>
      </c>
      <c r="M299" s="0" t="str">
        <f aca="false">IF('✍️ Score Entry 2025-26'!F300=""," TBD",TEXT('✍️ Score Entry 2025-26'!F300,"0")&amp;"-"&amp;TEXT('✍️ Score Entry 2025-26'!G300,"0"))</f>
        <v>2-1</v>
      </c>
      <c r="N299" s="0" t="str">
        <f aca="false">IF('✍️ Score Entry 2025-26'!F300="","TBD",IF('✍️ Score Entry 2025-26'!F300&gt;'✍️ Score Entry 2025-26'!G300,"Home",IF('✍️ Score Entry 2025-26'!F300&lt;'✍️ Score Entry 2025-26'!G300,"Away","Draw")))</f>
        <v>Home</v>
      </c>
      <c r="O299" s="0" t="str">
        <f aca="false">IF(N299="TBD","TBD",IF(AND(H299&gt;I299,H299&gt;J299,N299="Home"),"✓",IF(AND(J299&gt;H299,J299&gt;I299,N299="Away"),"✓",IF(AND(I299&gt;H299,I299&gt;J299,N299="Draw"),"✓","✗"))))</f>
        <v>✗</v>
      </c>
    </row>
    <row r="300" customFormat="false" ht="15" hidden="false" customHeight="false" outlineLevel="0" collapsed="false">
      <c r="A300" s="0" t="n">
        <f aca="false">'✍️ Score Entry 2025-26'!A301</f>
        <v>296</v>
      </c>
      <c r="B300" s="41" t="n">
        <f aca="false">'✍️ Score Entry 2025-26'!B301</f>
        <v>45934.625</v>
      </c>
      <c r="C300" s="0" t="str">
        <f aca="false">'✍️ Score Entry 2025-26'!C301</f>
        <v>French Ligue 1</v>
      </c>
      <c r="D300" s="0" t="str">
        <f aca="false">'✍️ Score Entry 2025-26'!D301</f>
        <v>Metz</v>
      </c>
      <c r="E300" s="0" t="str">
        <f aca="false">'✍️ Score Entry 2025-26'!E301</f>
        <v>Marseille</v>
      </c>
      <c r="F300" s="0" t="n">
        <f aca="false">IFERROR(VLOOKUP(D300,'⭐ Current Elo 2025-26'!$A:$B,2,FALSE()),1500)</f>
        <v>1581.9</v>
      </c>
      <c r="G300" s="0" t="n">
        <f aca="false">IFERROR(VLOOKUP(E300,'⭐ Current Elo 2025-26'!$A:$B,2,FALSE()),1500)</f>
        <v>1664.7</v>
      </c>
      <c r="H300" s="33" t="n">
        <f aca="false">1/(1+10^((G300-F300+'⚙️ Parameters'!$C$7)/400))</f>
        <v>0.317679115256743</v>
      </c>
      <c r="I300" s="33" t="n">
        <f aca="false">0.27*(1+((200-MIN(ABS(F300-G300),200))/500)+(IF(AND(F300&gt;1650,G300&gt;1650),0.15,0)))</f>
        <v>0.333288</v>
      </c>
      <c r="J300" s="33" t="n">
        <f aca="false">MAX(0,1-H300-I300)</f>
        <v>0.349032884743258</v>
      </c>
      <c r="K300" s="33" t="n">
        <f aca="false">H300+I300</f>
        <v>0.650967115256743</v>
      </c>
      <c r="L300" s="33" t="n">
        <f aca="false">I300+J300</f>
        <v>0.682320884743258</v>
      </c>
      <c r="M300" s="0" t="str">
        <f aca="false">IF('✍️ Score Entry 2025-26'!F301=""," TBD",TEXT('✍️ Score Entry 2025-26'!F301,"0")&amp;"-"&amp;TEXT('✍️ Score Entry 2025-26'!G301,"0"))</f>
        <v>0-3</v>
      </c>
      <c r="N300" s="0" t="str">
        <f aca="false">IF('✍️ Score Entry 2025-26'!F301="","TBD",IF('✍️ Score Entry 2025-26'!F301&gt;'✍️ Score Entry 2025-26'!G301,"Home",IF('✍️ Score Entry 2025-26'!F301&lt;'✍️ Score Entry 2025-26'!G301,"Away","Draw")))</f>
        <v>Away</v>
      </c>
      <c r="O300" s="0" t="str">
        <f aca="false">IF(N300="TBD","TBD",IF(AND(H300&gt;I300,H300&gt;J300,N300="Home"),"✓",IF(AND(J300&gt;H300,J300&gt;I300,N300="Away"),"✓",IF(AND(I300&gt;H300,I300&gt;J300,N300="Draw"),"✓","✗"))))</f>
        <v>✓</v>
      </c>
    </row>
    <row r="301" customFormat="false" ht="15" hidden="false" customHeight="false" outlineLevel="0" collapsed="false">
      <c r="A301" s="0" t="n">
        <f aca="false">'✍️ Score Entry 2025-26'!A302</f>
        <v>297</v>
      </c>
      <c r="B301" s="41" t="n">
        <f aca="false">'✍️ Score Entry 2025-26'!B302</f>
        <v>45934.6666666667</v>
      </c>
      <c r="C301" s="0" t="str">
        <f aca="false">'✍️ Score Entry 2025-26'!C302</f>
        <v>Italian Serie A</v>
      </c>
      <c r="D301" s="0" t="str">
        <f aca="false">'✍️ Score Entry 2025-26'!D302</f>
        <v>Internazionale</v>
      </c>
      <c r="E301" s="0" t="str">
        <f aca="false">'✍️ Score Entry 2025-26'!E302</f>
        <v>Cremonese</v>
      </c>
      <c r="F301" s="0" t="n">
        <f aca="false">IFERROR(VLOOKUP(D301,'⭐ Current Elo 2025-26'!$A:$B,2,FALSE()),1500)</f>
        <v>1603.3</v>
      </c>
      <c r="G301" s="0" t="n">
        <f aca="false">IFERROR(VLOOKUP(E301,'⭐ Current Elo 2025-26'!$A:$B,2,FALSE()),1500)</f>
        <v>1421.1</v>
      </c>
      <c r="H301" s="33" t="n">
        <f aca="false">1/(1+10^((G301-F301+'⚙️ Parameters'!$C$7)/400))</f>
        <v>0.681571754358731</v>
      </c>
      <c r="I301" s="33" t="n">
        <f aca="false">0.27*(1+((200-MIN(ABS(F301-G301),200))/500)+(IF(AND(F301&gt;1650,G301&gt;1650),0.15,0)))</f>
        <v>0.279612</v>
      </c>
      <c r="J301" s="33" t="n">
        <f aca="false">MAX(0,1-H301-I301)</f>
        <v>0.0388162456412687</v>
      </c>
      <c r="K301" s="33" t="n">
        <f aca="false">H301+I301</f>
        <v>0.961183754358731</v>
      </c>
      <c r="L301" s="33" t="n">
        <f aca="false">I301+J301</f>
        <v>0.318428245641269</v>
      </c>
      <c r="M301" s="0" t="str">
        <f aca="false">IF('✍️ Score Entry 2025-26'!F302=""," TBD",TEXT('✍️ Score Entry 2025-26'!F302,"0")&amp;"-"&amp;TEXT('✍️ Score Entry 2025-26'!G302,"0"))</f>
        <v>4-1</v>
      </c>
      <c r="N301" s="0" t="str">
        <f aca="false">IF('✍️ Score Entry 2025-26'!F302="","TBD",IF('✍️ Score Entry 2025-26'!F302&gt;'✍️ Score Entry 2025-26'!G302,"Home",IF('✍️ Score Entry 2025-26'!F302&lt;'✍️ Score Entry 2025-26'!G302,"Away","Draw")))</f>
        <v>Home</v>
      </c>
      <c r="O301" s="0" t="str">
        <f aca="false">IF(N301="TBD","TBD",IF(AND(H301&gt;I301,H301&gt;J301,N301="Home"),"✓",IF(AND(J301&gt;H301,J301&gt;I301,N301="Away"),"✓",IF(AND(I301&gt;H301,I301&gt;J301,N301="Draw"),"✓","✗"))))</f>
        <v>✓</v>
      </c>
    </row>
    <row r="302" customFormat="false" ht="15" hidden="false" customHeight="false" outlineLevel="0" collapsed="false">
      <c r="A302" s="0" t="n">
        <f aca="false">'✍️ Score Entry 2025-26'!A303</f>
        <v>298</v>
      </c>
      <c r="B302" s="41" t="n">
        <f aca="false">'✍️ Score Entry 2025-26'!B303</f>
        <v>45934.6875</v>
      </c>
      <c r="C302" s="0" t="str">
        <f aca="false">'✍️ Score Entry 2025-26'!C303</f>
        <v>German Bundesliga</v>
      </c>
      <c r="D302" s="0" t="str">
        <f aca="false">'✍️ Score Entry 2025-26'!D303</f>
        <v>Eintracht Frankfurt</v>
      </c>
      <c r="E302" s="0" t="str">
        <f aca="false">'✍️ Score Entry 2025-26'!E303</f>
        <v>Bayern Munich</v>
      </c>
      <c r="F302" s="0" t="n">
        <f aca="false">IFERROR(VLOOKUP(D302,'⭐ Current Elo 2025-26'!$A:$B,2,FALSE()),1500)</f>
        <v>1407.6</v>
      </c>
      <c r="G302" s="0" t="n">
        <f aca="false">IFERROR(VLOOKUP(E302,'⭐ Current Elo 2025-26'!$A:$B,2,FALSE()),1500)</f>
        <v>1706.9</v>
      </c>
      <c r="H302" s="33" t="n">
        <f aca="false">1/(1+10^((G302-F302+'⚙️ Parameters'!$C$7)/400))</f>
        <v>0.118080682686717</v>
      </c>
      <c r="I302" s="33" t="n">
        <f aca="false">0.27*(1+((200-MIN(ABS(F302-G302),200))/500)+(IF(AND(F302&gt;1650,G302&gt;1650),0.15,0)))</f>
        <v>0.27</v>
      </c>
      <c r="J302" s="33" t="n">
        <f aca="false">MAX(0,1-H302-I302)</f>
        <v>0.611919317313283</v>
      </c>
      <c r="K302" s="33" t="n">
        <f aca="false">H302+I302</f>
        <v>0.388080682686717</v>
      </c>
      <c r="L302" s="33" t="n">
        <f aca="false">I302+J302</f>
        <v>0.881919317313283</v>
      </c>
      <c r="M302" s="0" t="str">
        <f aca="false">IF('✍️ Score Entry 2025-26'!F303=""," TBD",TEXT('✍️ Score Entry 2025-26'!F303,"0")&amp;"-"&amp;TEXT('✍️ Score Entry 2025-26'!G303,"0"))</f>
        <v>0-3</v>
      </c>
      <c r="N302" s="0" t="str">
        <f aca="false">IF('✍️ Score Entry 2025-26'!F303="","TBD",IF('✍️ Score Entry 2025-26'!F303&gt;'✍️ Score Entry 2025-26'!G303,"Home",IF('✍️ Score Entry 2025-26'!F303&lt;'✍️ Score Entry 2025-26'!G303,"Away","Draw")))</f>
        <v>Away</v>
      </c>
      <c r="O302" s="0" t="str">
        <f aca="false">IF(N302="TBD","TBD",IF(AND(H302&gt;I302,H302&gt;J302,N302="Home"),"✓",IF(AND(J302&gt;H302,J302&gt;I302,N302="Away"),"✓",IF(AND(I302&gt;H302,I302&gt;J302,N302="Draw"),"✓","✗"))))</f>
        <v>✓</v>
      </c>
    </row>
    <row r="303" customFormat="false" ht="15" hidden="false" customHeight="false" outlineLevel="0" collapsed="false">
      <c r="A303" s="0" t="n">
        <f aca="false">'✍️ Score Entry 2025-26'!A304</f>
        <v>299</v>
      </c>
      <c r="B303" s="41" t="n">
        <f aca="false">'✍️ Score Entry 2025-26'!B304</f>
        <v>45934.6875</v>
      </c>
      <c r="C303" s="0" t="str">
        <f aca="false">'✍️ Score Entry 2025-26'!C304</f>
        <v>Spanish LALIGA</v>
      </c>
      <c r="D303" s="0" t="str">
        <f aca="false">'✍️ Score Entry 2025-26'!D304</f>
        <v>Athletic Club</v>
      </c>
      <c r="E303" s="0" t="str">
        <f aca="false">'✍️ Score Entry 2025-26'!E304</f>
        <v>Mallorca</v>
      </c>
      <c r="F303" s="0" t="n">
        <f aca="false">IFERROR(VLOOKUP(D303,'⭐ Current Elo 2025-26'!$A:$B,2,FALSE()),1500)</f>
        <v>1432.8</v>
      </c>
      <c r="G303" s="0" t="n">
        <f aca="false">IFERROR(VLOOKUP(E303,'⭐ Current Elo 2025-26'!$A:$B,2,FALSE()),1500)</f>
        <v>1654.7</v>
      </c>
      <c r="H303" s="33" t="n">
        <f aca="false">1/(1+10^((G303-F303+'⚙️ Parameters'!$C$7)/400))</f>
        <v>0.17290428978734</v>
      </c>
      <c r="I303" s="33" t="n">
        <f aca="false">0.27*(1+((200-MIN(ABS(F303-G303),200))/500)+(IF(AND(F303&gt;1650,G303&gt;1650),0.15,0)))</f>
        <v>0.27</v>
      </c>
      <c r="J303" s="33" t="n">
        <f aca="false">MAX(0,1-H303-I303)</f>
        <v>0.55709571021266</v>
      </c>
      <c r="K303" s="33" t="n">
        <f aca="false">H303+I303</f>
        <v>0.44290428978734</v>
      </c>
      <c r="L303" s="33" t="n">
        <f aca="false">I303+J303</f>
        <v>0.82709571021266</v>
      </c>
      <c r="M303" s="0" t="str">
        <f aca="false">IF('✍️ Score Entry 2025-26'!F304=""," TBD",TEXT('✍️ Score Entry 2025-26'!F304,"0")&amp;"-"&amp;TEXT('✍️ Score Entry 2025-26'!G304,"0"))</f>
        <v>2-1</v>
      </c>
      <c r="N303" s="0" t="str">
        <f aca="false">IF('✍️ Score Entry 2025-26'!F304="","TBD",IF('✍️ Score Entry 2025-26'!F304&gt;'✍️ Score Entry 2025-26'!G304,"Home",IF('✍️ Score Entry 2025-26'!F304&lt;'✍️ Score Entry 2025-26'!G304,"Away","Draw")))</f>
        <v>Home</v>
      </c>
      <c r="O303" s="0" t="str">
        <f aca="false">IF(N303="TBD","TBD",IF(AND(H303&gt;I303,H303&gt;J303,N303="Home"),"✓",IF(AND(J303&gt;H303,J303&gt;I303,N303="Away"),"✓",IF(AND(I303&gt;H303,I303&gt;J303,N303="Draw"),"✓","✗"))))</f>
        <v>✗</v>
      </c>
    </row>
    <row r="304" customFormat="false" ht="15" hidden="false" customHeight="false" outlineLevel="0" collapsed="false">
      <c r="A304" s="0" t="n">
        <f aca="false">'✍️ Score Entry 2025-26'!A305</f>
        <v>300</v>
      </c>
      <c r="B304" s="41" t="n">
        <f aca="false">'✍️ Score Entry 2025-26'!B305</f>
        <v>45934.6875</v>
      </c>
      <c r="C304" s="0" t="str">
        <f aca="false">'✍️ Score Entry 2025-26'!C305</f>
        <v>English Premier League</v>
      </c>
      <c r="D304" s="0" t="str">
        <f aca="false">'✍️ Score Entry 2025-26'!D305</f>
        <v>Chelsea</v>
      </c>
      <c r="E304" s="0" t="str">
        <f aca="false">'✍️ Score Entry 2025-26'!E305</f>
        <v>Liverpool</v>
      </c>
      <c r="F304" s="0" t="n">
        <f aca="false">IFERROR(VLOOKUP(D304,'⭐ Current Elo 2025-26'!$A:$B,2,FALSE()),1500)</f>
        <v>1685.1</v>
      </c>
      <c r="G304" s="0" t="n">
        <f aca="false">IFERROR(VLOOKUP(E304,'⭐ Current Elo 2025-26'!$A:$B,2,FALSE()),1500)</f>
        <v>1648.2</v>
      </c>
      <c r="H304" s="33" t="n">
        <f aca="false">1/(1+10^((G304-F304+'⚙️ Parameters'!$C$7)/400))</f>
        <v>0.481156513346008</v>
      </c>
      <c r="I304" s="33" t="n">
        <f aca="false">0.27*(1+((200-MIN(ABS(F304-G304),200))/500)+(IF(AND(F304&gt;1650,G304&gt;1650),0.15,0)))</f>
        <v>0.358074</v>
      </c>
      <c r="J304" s="33" t="n">
        <f aca="false">MAX(0,1-H304-I304)</f>
        <v>0.160769486653992</v>
      </c>
      <c r="K304" s="33" t="n">
        <f aca="false">H304+I304</f>
        <v>0.839230513346009</v>
      </c>
      <c r="L304" s="33" t="n">
        <f aca="false">I304+J304</f>
        <v>0.518843486653992</v>
      </c>
      <c r="M304" s="0" t="str">
        <f aca="false">IF('✍️ Score Entry 2025-26'!F305=""," TBD",TEXT('✍️ Score Entry 2025-26'!F305,"0")&amp;"-"&amp;TEXT('✍️ Score Entry 2025-26'!G305,"0"))</f>
        <v>2-1</v>
      </c>
      <c r="N304" s="0" t="str">
        <f aca="false">IF('✍️ Score Entry 2025-26'!F305="","TBD",IF('✍️ Score Entry 2025-26'!F305&gt;'✍️ Score Entry 2025-26'!G305,"Home",IF('✍️ Score Entry 2025-26'!F305&lt;'✍️ Score Entry 2025-26'!G305,"Away","Draw")))</f>
        <v>Home</v>
      </c>
      <c r="O304" s="0" t="str">
        <f aca="false">IF(N304="TBD","TBD",IF(AND(H304&gt;I304,H304&gt;J304,N304="Home"),"✓",IF(AND(J304&gt;H304,J304&gt;I304,N304="Away"),"✓",IF(AND(I304&gt;H304,I304&gt;J304,N304="Draw"),"✓","✗"))))</f>
        <v>✓</v>
      </c>
    </row>
    <row r="305" customFormat="false" ht="15" hidden="false" customHeight="false" outlineLevel="0" collapsed="false">
      <c r="A305" s="0" t="n">
        <f aca="false">'✍️ Score Entry 2025-26'!A306</f>
        <v>301</v>
      </c>
      <c r="B305" s="41" t="n">
        <f aca="false">'✍️ Score Entry 2025-26'!B306</f>
        <v>45934.7083333333</v>
      </c>
      <c r="C305" s="0" t="str">
        <f aca="false">'✍️ Score Entry 2025-26'!C306</f>
        <v>French Ligue 1</v>
      </c>
      <c r="D305" s="0" t="str">
        <f aca="false">'✍️ Score Entry 2025-26'!D306</f>
        <v>Brest</v>
      </c>
      <c r="E305" s="0" t="str">
        <f aca="false">'✍️ Score Entry 2025-26'!E306</f>
        <v>Nantes</v>
      </c>
      <c r="F305" s="0" t="n">
        <f aca="false">IFERROR(VLOOKUP(D305,'⭐ Current Elo 2025-26'!$A:$B,2,FALSE()),1500)</f>
        <v>1734.4</v>
      </c>
      <c r="G305" s="0" t="n">
        <f aca="false">IFERROR(VLOOKUP(E305,'⭐ Current Elo 2025-26'!$A:$B,2,FALSE()),1500)</f>
        <v>1720.8</v>
      </c>
      <c r="H305" s="33" t="n">
        <f aca="false">1/(1+10^((G305-F305+'⚙️ Parameters'!$C$7)/400))</f>
        <v>0.447807010723304</v>
      </c>
      <c r="I305" s="33" t="n">
        <f aca="false">0.27*(1+((200-MIN(ABS(F305-G305),200))/500)+(IF(AND(F305&gt;1650,G305&gt;1650),0.15,0)))</f>
        <v>0.411156</v>
      </c>
      <c r="J305" s="33" t="n">
        <f aca="false">MAX(0,1-H305-I305)</f>
        <v>0.141036989276696</v>
      </c>
      <c r="K305" s="33" t="n">
        <f aca="false">H305+I305</f>
        <v>0.858963010723304</v>
      </c>
      <c r="L305" s="33" t="n">
        <f aca="false">I305+J305</f>
        <v>0.552192989276696</v>
      </c>
      <c r="M305" s="0" t="str">
        <f aca="false">IF('✍️ Score Entry 2025-26'!F306=""," TBD",TEXT('✍️ Score Entry 2025-26'!F306,"0")&amp;"-"&amp;TEXT('✍️ Score Entry 2025-26'!G306,"0"))</f>
        <v>0-0</v>
      </c>
      <c r="N305" s="0" t="str">
        <f aca="false">IF('✍️ Score Entry 2025-26'!F306="","TBD",IF('✍️ Score Entry 2025-26'!F306&gt;'✍️ Score Entry 2025-26'!G306,"Home",IF('✍️ Score Entry 2025-26'!F306&lt;'✍️ Score Entry 2025-26'!G306,"Away","Draw")))</f>
        <v>Draw</v>
      </c>
      <c r="O305" s="0" t="str">
        <f aca="false">IF(N305="TBD","TBD",IF(AND(H305&gt;I305,H305&gt;J305,N305="Home"),"✓",IF(AND(J305&gt;H305,J305&gt;I305,N305="Away"),"✓",IF(AND(I305&gt;H305,I305&gt;J305,N305="Draw"),"✓","✗"))))</f>
        <v>✗</v>
      </c>
    </row>
    <row r="306" customFormat="false" ht="15" hidden="false" customHeight="false" outlineLevel="0" collapsed="false">
      <c r="A306" s="0" t="n">
        <f aca="false">'✍️ Score Entry 2025-26'!A307</f>
        <v>302</v>
      </c>
      <c r="B306" s="41" t="n">
        <f aca="false">'✍️ Score Entry 2025-26'!B307</f>
        <v>45934.78125</v>
      </c>
      <c r="C306" s="0" t="str">
        <f aca="false">'✍️ Score Entry 2025-26'!C307</f>
        <v>Italian Serie A</v>
      </c>
      <c r="D306" s="0" t="str">
        <f aca="false">'✍️ Score Entry 2025-26'!D307</f>
        <v>Atalanta</v>
      </c>
      <c r="E306" s="0" t="str">
        <f aca="false">'✍️ Score Entry 2025-26'!E307</f>
        <v>Como</v>
      </c>
      <c r="F306" s="0" t="n">
        <f aca="false">IFERROR(VLOOKUP(D306,'⭐ Current Elo 2025-26'!$A:$B,2,FALSE()),1500)</f>
        <v>1592</v>
      </c>
      <c r="G306" s="0" t="n">
        <f aca="false">IFERROR(VLOOKUP(E306,'⭐ Current Elo 2025-26'!$A:$B,2,FALSE()),1500)</f>
        <v>1661.3</v>
      </c>
      <c r="H306" s="33" t="n">
        <f aca="false">1/(1+10^((G306-F306+'⚙️ Parameters'!$C$7)/400))</f>
        <v>0.334757331364659</v>
      </c>
      <c r="I306" s="33" t="n">
        <f aca="false">0.27*(1+((200-MIN(ABS(F306-G306),200))/500)+(IF(AND(F306&gt;1650,G306&gt;1650),0.15,0)))</f>
        <v>0.340578</v>
      </c>
      <c r="J306" s="33" t="n">
        <f aca="false">MAX(0,1-H306-I306)</f>
        <v>0.324664668635341</v>
      </c>
      <c r="K306" s="33" t="n">
        <f aca="false">H306+I306</f>
        <v>0.675335331364659</v>
      </c>
      <c r="L306" s="33" t="n">
        <f aca="false">I306+J306</f>
        <v>0.665242668635341</v>
      </c>
      <c r="M306" s="0" t="str">
        <f aca="false">IF('✍️ Score Entry 2025-26'!F307=""," TBD",TEXT('✍️ Score Entry 2025-26'!F307,"0")&amp;"-"&amp;TEXT('✍️ Score Entry 2025-26'!G307,"0"))</f>
        <v>1-1</v>
      </c>
      <c r="N306" s="0" t="str">
        <f aca="false">IF('✍️ Score Entry 2025-26'!F307="","TBD",IF('✍️ Score Entry 2025-26'!F307&gt;'✍️ Score Entry 2025-26'!G307,"Home",IF('✍️ Score Entry 2025-26'!F307&lt;'✍️ Score Entry 2025-26'!G307,"Away","Draw")))</f>
        <v>Draw</v>
      </c>
      <c r="O306" s="0" t="str">
        <f aca="false">IF(N306="TBD","TBD",IF(AND(H306&gt;I306,H306&gt;J306,N306="Home"),"✓",IF(AND(J306&gt;H306,J306&gt;I306,N306="Away"),"✓",IF(AND(I306&gt;H306,I306&gt;J306,N306="Draw"),"✓","✗"))))</f>
        <v>✓</v>
      </c>
    </row>
    <row r="307" customFormat="false" ht="15" hidden="false" customHeight="false" outlineLevel="0" collapsed="false">
      <c r="A307" s="0" t="n">
        <f aca="false">'✍️ Score Entry 2025-26'!A308</f>
        <v>303</v>
      </c>
      <c r="B307" s="41" t="n">
        <f aca="false">'✍️ Score Entry 2025-26'!B308</f>
        <v>45934.7916666667</v>
      </c>
      <c r="C307" s="0" t="str">
        <f aca="false">'✍️ Score Entry 2025-26'!C308</f>
        <v>Spanish LALIGA</v>
      </c>
      <c r="D307" s="0" t="str">
        <f aca="false">'✍️ Score Entry 2025-26'!D308</f>
        <v>Real Madrid</v>
      </c>
      <c r="E307" s="0" t="str">
        <f aca="false">'✍️ Score Entry 2025-26'!E308</f>
        <v>Villarreal</v>
      </c>
      <c r="F307" s="0" t="n">
        <f aca="false">IFERROR(VLOOKUP(D307,'⭐ Current Elo 2025-26'!$A:$B,2,FALSE()),1500)</f>
        <v>1520.7</v>
      </c>
      <c r="G307" s="0" t="n">
        <f aca="false">IFERROR(VLOOKUP(E307,'⭐ Current Elo 2025-26'!$A:$B,2,FALSE()),1500)</f>
        <v>1629.8</v>
      </c>
      <c r="H307" s="33" t="n">
        <f aca="false">1/(1+10^((G307-F307+'⚙️ Parameters'!$C$7)/400))</f>
        <v>0.285803582071501</v>
      </c>
      <c r="I307" s="33" t="n">
        <f aca="false">0.27*(1+((200-MIN(ABS(F307-G307),200))/500)+(IF(AND(F307&gt;1650,G307&gt;1650),0.15,0)))</f>
        <v>0.319086</v>
      </c>
      <c r="J307" s="33" t="n">
        <f aca="false">MAX(0,1-H307-I307)</f>
        <v>0.395110417928499</v>
      </c>
      <c r="K307" s="33" t="n">
        <f aca="false">H307+I307</f>
        <v>0.604889582071501</v>
      </c>
      <c r="L307" s="33" t="n">
        <f aca="false">I307+J307</f>
        <v>0.714196417928499</v>
      </c>
      <c r="M307" s="0" t="str">
        <f aca="false">IF('✍️ Score Entry 2025-26'!F308=""," TBD",TEXT('✍️ Score Entry 2025-26'!F308,"0")&amp;"-"&amp;TEXT('✍️ Score Entry 2025-26'!G308,"0"))</f>
        <v>3-1</v>
      </c>
      <c r="N307" s="0" t="str">
        <f aca="false">IF('✍️ Score Entry 2025-26'!F308="","TBD",IF('✍️ Score Entry 2025-26'!F308&gt;'✍️ Score Entry 2025-26'!G308,"Home",IF('✍️ Score Entry 2025-26'!F308&lt;'✍️ Score Entry 2025-26'!G308,"Away","Draw")))</f>
        <v>Home</v>
      </c>
      <c r="O307" s="0" t="str">
        <f aca="false">IF(N307="TBD","TBD",IF(AND(H307&gt;I307,H307&gt;J307,N307="Home"),"✓",IF(AND(J307&gt;H307,J307&gt;I307,N307="Away"),"✓",IF(AND(I307&gt;H307,I307&gt;J307,N307="Draw"),"✓","✗"))))</f>
        <v>✗</v>
      </c>
    </row>
    <row r="308" customFormat="false" ht="15" hidden="false" customHeight="false" outlineLevel="0" collapsed="false">
      <c r="A308" s="0" t="n">
        <f aca="false">'✍️ Score Entry 2025-26'!A309</f>
        <v>304</v>
      </c>
      <c r="B308" s="41" t="n">
        <f aca="false">'✍️ Score Entry 2025-26'!B309</f>
        <v>45934.7951388889</v>
      </c>
      <c r="C308" s="0" t="str">
        <f aca="false">'✍️ Score Entry 2025-26'!C309</f>
        <v>French Ligue 1</v>
      </c>
      <c r="D308" s="0" t="str">
        <f aca="false">'✍️ Score Entry 2025-26'!D309</f>
        <v>AJ Auxerre</v>
      </c>
      <c r="E308" s="0" t="str">
        <f aca="false">'✍️ Score Entry 2025-26'!E309</f>
        <v>Lens</v>
      </c>
      <c r="F308" s="0" t="n">
        <f aca="false">IFERROR(VLOOKUP(D308,'⭐ Current Elo 2025-26'!$A:$B,2,FALSE()),1500)</f>
        <v>1588.5</v>
      </c>
      <c r="G308" s="0" t="n">
        <f aca="false">IFERROR(VLOOKUP(E308,'⭐ Current Elo 2025-26'!$A:$B,2,FALSE()),1500)</f>
        <v>1580.6</v>
      </c>
      <c r="H308" s="33" t="n">
        <f aca="false">1/(1+10^((G308-F308+'⚙️ Parameters'!$C$7)/400))</f>
        <v>0.439708030825611</v>
      </c>
      <c r="I308" s="33" t="n">
        <f aca="false">0.27*(1+((200-MIN(ABS(F308-G308),200))/500)+(IF(AND(F308&gt;1650,G308&gt;1650),0.15,0)))</f>
        <v>0.373734</v>
      </c>
      <c r="J308" s="33" t="n">
        <f aca="false">MAX(0,1-H308-I308)</f>
        <v>0.186557969174389</v>
      </c>
      <c r="K308" s="33" t="n">
        <f aca="false">H308+I308</f>
        <v>0.813442030825611</v>
      </c>
      <c r="L308" s="33" t="n">
        <f aca="false">I308+J308</f>
        <v>0.560291969174389</v>
      </c>
      <c r="M308" s="0" t="str">
        <f aca="false">IF('✍️ Score Entry 2025-26'!F309=""," TBD",TEXT('✍️ Score Entry 2025-26'!F309,"0")&amp;"-"&amp;TEXT('✍️ Score Entry 2025-26'!G309,"0"))</f>
        <v>1-2</v>
      </c>
      <c r="N308" s="0" t="str">
        <f aca="false">IF('✍️ Score Entry 2025-26'!F309="","TBD",IF('✍️ Score Entry 2025-26'!F309&gt;'✍️ Score Entry 2025-26'!G309,"Home",IF('✍️ Score Entry 2025-26'!F309&lt;'✍️ Score Entry 2025-26'!G309,"Away","Draw")))</f>
        <v>Away</v>
      </c>
      <c r="O308" s="0" t="str">
        <f aca="false">IF(N308="TBD","TBD",IF(AND(H308&gt;I308,H308&gt;J308,N308="Home"),"✓",IF(AND(J308&gt;H308,J308&gt;I308,N308="Away"),"✓",IF(AND(I308&gt;H308,I308&gt;J308,N308="Draw"),"✓","✗"))))</f>
        <v>✗</v>
      </c>
    </row>
    <row r="309" customFormat="false" ht="15" hidden="false" customHeight="false" outlineLevel="0" collapsed="false">
      <c r="A309" s="0" t="n">
        <f aca="false">'✍️ Score Entry 2025-26'!A310</f>
        <v>305</v>
      </c>
      <c r="B309" s="41" t="n">
        <f aca="false">'✍️ Score Entry 2025-26'!B310</f>
        <v>45935.4375</v>
      </c>
      <c r="C309" s="0" t="str">
        <f aca="false">'✍️ Score Entry 2025-26'!C310</f>
        <v>Italian Serie A</v>
      </c>
      <c r="D309" s="0" t="str">
        <f aca="false">'✍️ Score Entry 2025-26'!D310</f>
        <v>Udinese</v>
      </c>
      <c r="E309" s="0" t="str">
        <f aca="false">'✍️ Score Entry 2025-26'!E310</f>
        <v>Cagliari</v>
      </c>
      <c r="F309" s="0" t="n">
        <f aca="false">IFERROR(VLOOKUP(D309,'⭐ Current Elo 2025-26'!$A:$B,2,FALSE()),1500)</f>
        <v>1576.1</v>
      </c>
      <c r="G309" s="0" t="n">
        <f aca="false">IFERROR(VLOOKUP(E309,'⭐ Current Elo 2025-26'!$A:$B,2,FALSE()),1500)</f>
        <v>1647.4</v>
      </c>
      <c r="H309" s="33" t="n">
        <f aca="false">1/(1+10^((G309-F309+'⚙️ Parameters'!$C$7)/400))</f>
        <v>0.332198358557857</v>
      </c>
      <c r="I309" s="33" t="n">
        <f aca="false">0.27*(1+((200-MIN(ABS(F309-G309),200))/500)+(IF(AND(F309&gt;1650,G309&gt;1650),0.15,0)))</f>
        <v>0.339498</v>
      </c>
      <c r="J309" s="33" t="n">
        <f aca="false">MAX(0,1-H309-I309)</f>
        <v>0.328303641442143</v>
      </c>
      <c r="K309" s="33" t="n">
        <f aca="false">H309+I309</f>
        <v>0.671696358557857</v>
      </c>
      <c r="L309" s="33" t="n">
        <f aca="false">I309+J309</f>
        <v>0.667801641442143</v>
      </c>
      <c r="M309" s="0" t="str">
        <f aca="false">IF('✍️ Score Entry 2025-26'!F310=""," TBD",TEXT('✍️ Score Entry 2025-26'!F310,"0")&amp;"-"&amp;TEXT('✍️ Score Entry 2025-26'!G310,"0"))</f>
        <v> TBD</v>
      </c>
      <c r="N309" s="0" t="str">
        <f aca="false">IF('✍️ Score Entry 2025-26'!F310="","TBD",IF('✍️ Score Entry 2025-26'!F310&gt;'✍️ Score Entry 2025-26'!G310,"Home",IF('✍️ Score Entry 2025-26'!F310&lt;'✍️ Score Entry 2025-26'!G310,"Away","Draw")))</f>
        <v>TBD</v>
      </c>
      <c r="O309" s="0" t="str">
        <f aca="false">IF(N309="TBD","TBD",IF(AND(H309&gt;I309,H309&gt;J309,N309="Home"),"✓",IF(AND(J309&gt;H309,J309&gt;I309,N309="Away"),"✓",IF(AND(I309&gt;H309,I309&gt;J309,N309="Draw"),"✓","✗"))))</f>
        <v>TBD</v>
      </c>
    </row>
    <row r="310" customFormat="false" ht="15" hidden="false" customHeight="false" outlineLevel="0" collapsed="false">
      <c r="A310" s="0" t="n">
        <f aca="false">'✍️ Score Entry 2025-26'!A311</f>
        <v>306</v>
      </c>
      <c r="B310" s="41" t="n">
        <f aca="false">'✍️ Score Entry 2025-26'!B311</f>
        <v>45935.5</v>
      </c>
      <c r="C310" s="0" t="str">
        <f aca="false">'✍️ Score Entry 2025-26'!C311</f>
        <v>Spanish LALIGA</v>
      </c>
      <c r="D310" s="0" t="str">
        <f aca="false">'✍️ Score Entry 2025-26'!D311</f>
        <v>AlavÃ©s</v>
      </c>
      <c r="E310" s="0" t="str">
        <f aca="false">'✍️ Score Entry 2025-26'!E311</f>
        <v>Elche</v>
      </c>
      <c r="F310" s="0" t="n">
        <f aca="false">IFERROR(VLOOKUP(D310,'⭐ Current Elo 2025-26'!$A:$B,2,FALSE()),1500)</f>
        <v>1609.1</v>
      </c>
      <c r="G310" s="0" t="n">
        <f aca="false">IFERROR(VLOOKUP(E310,'⭐ Current Elo 2025-26'!$A:$B,2,FALSE()),1500)</f>
        <v>1553.2</v>
      </c>
      <c r="H310" s="33" t="n">
        <f aca="false">1/(1+10^((G310-F310+'⚙️ Parameters'!$C$7)/400))</f>
        <v>0.508489966452177</v>
      </c>
      <c r="I310" s="33" t="n">
        <f aca="false">0.27*(1+((200-MIN(ABS(F310-G310),200))/500)+(IF(AND(F310&gt;1650,G310&gt;1650),0.15,0)))</f>
        <v>0.347814</v>
      </c>
      <c r="J310" s="33" t="n">
        <f aca="false">MAX(0,1-H310-I310)</f>
        <v>0.143696033547823</v>
      </c>
      <c r="K310" s="33" t="n">
        <f aca="false">H310+I310</f>
        <v>0.856303966452177</v>
      </c>
      <c r="L310" s="33" t="n">
        <f aca="false">I310+J310</f>
        <v>0.491510033547823</v>
      </c>
      <c r="M310" s="0" t="str">
        <f aca="false">IF('✍️ Score Entry 2025-26'!F311=""," TBD",TEXT('✍️ Score Entry 2025-26'!F311,"0")&amp;"-"&amp;TEXT('✍️ Score Entry 2025-26'!G311,"0"))</f>
        <v> TBD</v>
      </c>
      <c r="N310" s="0" t="str">
        <f aca="false">IF('✍️ Score Entry 2025-26'!F311="","TBD",IF('✍️ Score Entry 2025-26'!F311&gt;'✍️ Score Entry 2025-26'!G311,"Home",IF('✍️ Score Entry 2025-26'!F311&lt;'✍️ Score Entry 2025-26'!G311,"Away","Draw")))</f>
        <v>TBD</v>
      </c>
      <c r="O310" s="0" t="str">
        <f aca="false">IF(N310="TBD","TBD",IF(AND(H310&gt;I310,H310&gt;J310,N310="Home"),"✓",IF(AND(J310&gt;H310,J310&gt;I310,N310="Away"),"✓",IF(AND(I310&gt;H310,I310&gt;J310,N310="Draw"),"✓","✗"))))</f>
        <v>TBD</v>
      </c>
    </row>
    <row r="311" customFormat="false" ht="15" hidden="false" customHeight="false" outlineLevel="0" collapsed="false">
      <c r="A311" s="0" t="n">
        <f aca="false">'✍️ Score Entry 2025-26'!A312</f>
        <v>307</v>
      </c>
      <c r="B311" s="41" t="n">
        <f aca="false">'✍️ Score Entry 2025-26'!B312</f>
        <v>45935.5416666667</v>
      </c>
      <c r="C311" s="0" t="str">
        <f aca="false">'✍️ Score Entry 2025-26'!C312</f>
        <v>English Premier League</v>
      </c>
      <c r="D311" s="0" t="str">
        <f aca="false">'✍️ Score Entry 2025-26'!D312</f>
        <v>Wolverhampton Wanderers</v>
      </c>
      <c r="E311" s="0" t="str">
        <f aca="false">'✍️ Score Entry 2025-26'!E312</f>
        <v>Brighton &amp; Hove Albion</v>
      </c>
      <c r="F311" s="0" t="n">
        <f aca="false">IFERROR(VLOOKUP(D311,'⭐ Current Elo 2025-26'!$A:$B,2,FALSE()),1500)</f>
        <v>1747.8</v>
      </c>
      <c r="G311" s="0" t="n">
        <f aca="false">IFERROR(VLOOKUP(E311,'⭐ Current Elo 2025-26'!$A:$B,2,FALSE()),1500)</f>
        <v>1526.5</v>
      </c>
      <c r="H311" s="33" t="n">
        <f aca="false">1/(1+10^((G311-F311+'⚙️ Parameters'!$C$7)/400))</f>
        <v>0.728313362824179</v>
      </c>
      <c r="I311" s="33" t="n">
        <f aca="false">0.27*(1+((200-MIN(ABS(F311-G311),200))/500)+(IF(AND(F311&gt;1650,G311&gt;1650),0.15,0)))</f>
        <v>0.27</v>
      </c>
      <c r="J311" s="33" t="n">
        <f aca="false">MAX(0,1-H311-I311)</f>
        <v>0.00168663717582151</v>
      </c>
      <c r="K311" s="33" t="n">
        <f aca="false">H311+I311</f>
        <v>0.998313362824179</v>
      </c>
      <c r="L311" s="33" t="n">
        <f aca="false">I311+J311</f>
        <v>0.271686637175822</v>
      </c>
      <c r="M311" s="0" t="str">
        <f aca="false">IF('✍️ Score Entry 2025-26'!F312=""," TBD",TEXT('✍️ Score Entry 2025-26'!F312,"0")&amp;"-"&amp;TEXT('✍️ Score Entry 2025-26'!G312,"0"))</f>
        <v> TBD</v>
      </c>
      <c r="N311" s="0" t="str">
        <f aca="false">IF('✍️ Score Entry 2025-26'!F312="","TBD",IF('✍️ Score Entry 2025-26'!F312&gt;'✍️ Score Entry 2025-26'!G312,"Home",IF('✍️ Score Entry 2025-26'!F312&lt;'✍️ Score Entry 2025-26'!G312,"Away","Draw")))</f>
        <v>TBD</v>
      </c>
      <c r="O311" s="0" t="str">
        <f aca="false">IF(N311="TBD","TBD",IF(AND(H311&gt;I311,H311&gt;J311,N311="Home"),"✓",IF(AND(J311&gt;H311,J311&gt;I311,N311="Away"),"✓",IF(AND(I311&gt;H311,I311&gt;J311,N311="Draw"),"✓","✗"))))</f>
        <v>TBD</v>
      </c>
    </row>
    <row r="312" customFormat="false" ht="15" hidden="false" customHeight="false" outlineLevel="0" collapsed="false">
      <c r="A312" s="0" t="n">
        <f aca="false">'✍️ Score Entry 2025-26'!A313</f>
        <v>308</v>
      </c>
      <c r="B312" s="41" t="n">
        <f aca="false">'✍️ Score Entry 2025-26'!B313</f>
        <v>45935.5416666667</v>
      </c>
      <c r="C312" s="0" t="str">
        <f aca="false">'✍️ Score Entry 2025-26'!C313</f>
        <v>English Premier League</v>
      </c>
      <c r="D312" s="0" t="str">
        <f aca="false">'✍️ Score Entry 2025-26'!D313</f>
        <v>Newcastle United</v>
      </c>
      <c r="E312" s="0" t="str">
        <f aca="false">'✍️ Score Entry 2025-26'!E313</f>
        <v>Nottingham Forest</v>
      </c>
      <c r="F312" s="0" t="n">
        <f aca="false">IFERROR(VLOOKUP(D312,'⭐ Current Elo 2025-26'!$A:$B,2,FALSE()),1500)</f>
        <v>1795</v>
      </c>
      <c r="G312" s="0" t="n">
        <f aca="false">IFERROR(VLOOKUP(E312,'⭐ Current Elo 2025-26'!$A:$B,2,FALSE()),1500)</f>
        <v>1630.6</v>
      </c>
      <c r="H312" s="33" t="n">
        <f aca="false">1/(1+10^((G312-F312+'⚙️ Parameters'!$C$7)/400))</f>
        <v>0.658932194391026</v>
      </c>
      <c r="I312" s="33" t="n">
        <f aca="false">0.27*(1+((200-MIN(ABS(F312-G312),200))/500)+(IF(AND(F312&gt;1650,G312&gt;1650),0.15,0)))</f>
        <v>0.289224</v>
      </c>
      <c r="J312" s="33" t="n">
        <f aca="false">MAX(0,1-H312-I312)</f>
        <v>0.0518438056089743</v>
      </c>
      <c r="K312" s="33" t="n">
        <f aca="false">H312+I312</f>
        <v>0.948156194391026</v>
      </c>
      <c r="L312" s="33" t="n">
        <f aca="false">I312+J312</f>
        <v>0.341067805608974</v>
      </c>
      <c r="M312" s="0" t="str">
        <f aca="false">IF('✍️ Score Entry 2025-26'!F313=""," TBD",TEXT('✍️ Score Entry 2025-26'!F313,"0")&amp;"-"&amp;TEXT('✍️ Score Entry 2025-26'!G313,"0"))</f>
        <v> TBD</v>
      </c>
      <c r="N312" s="0" t="str">
        <f aca="false">IF('✍️ Score Entry 2025-26'!F313="","TBD",IF('✍️ Score Entry 2025-26'!F313&gt;'✍️ Score Entry 2025-26'!G313,"Home",IF('✍️ Score Entry 2025-26'!F313&lt;'✍️ Score Entry 2025-26'!G313,"Away","Draw")))</f>
        <v>TBD</v>
      </c>
      <c r="O312" s="0" t="str">
        <f aca="false">IF(N312="TBD","TBD",IF(AND(H312&gt;I312,H312&gt;J312,N312="Home"),"✓",IF(AND(J312&gt;H312,J312&gt;I312,N312="Away"),"✓",IF(AND(I312&gt;H312,I312&gt;J312,N312="Draw"),"✓","✗"))))</f>
        <v>TBD</v>
      </c>
    </row>
    <row r="313" customFormat="false" ht="15" hidden="false" customHeight="false" outlineLevel="0" collapsed="false">
      <c r="A313" s="0" t="n">
        <f aca="false">'✍️ Score Entry 2025-26'!A314</f>
        <v>309</v>
      </c>
      <c r="B313" s="41" t="n">
        <f aca="false">'✍️ Score Entry 2025-26'!B314</f>
        <v>45935.5416666667</v>
      </c>
      <c r="C313" s="0" t="str">
        <f aca="false">'✍️ Score Entry 2025-26'!C314</f>
        <v>Italian Serie A</v>
      </c>
      <c r="D313" s="0" t="str">
        <f aca="false">'✍️ Score Entry 2025-26'!D314</f>
        <v>Fiorentina</v>
      </c>
      <c r="E313" s="0" t="str">
        <f aca="false">'✍️ Score Entry 2025-26'!E314</f>
        <v>AS Roma</v>
      </c>
      <c r="F313" s="0" t="n">
        <f aca="false">IFERROR(VLOOKUP(D313,'⭐ Current Elo 2025-26'!$A:$B,2,FALSE()),1500)</f>
        <v>1398.1</v>
      </c>
      <c r="G313" s="0" t="n">
        <f aca="false">IFERROR(VLOOKUP(E313,'⭐ Current Elo 2025-26'!$A:$B,2,FALSE()),1500)</f>
        <v>1560.1</v>
      </c>
      <c r="H313" s="33" t="n">
        <f aca="false">1/(1+10^((G313-F313+'⚙️ Parameters'!$C$7)/400))</f>
        <v>0.227871326531416</v>
      </c>
      <c r="I313" s="33" t="n">
        <f aca="false">0.27*(1+((200-MIN(ABS(F313-G313),200))/500)+(IF(AND(F313&gt;1650,G313&gt;1650),0.15,0)))</f>
        <v>0.29052</v>
      </c>
      <c r="J313" s="33" t="n">
        <f aca="false">MAX(0,1-H313-I313)</f>
        <v>0.481608673468584</v>
      </c>
      <c r="K313" s="33" t="n">
        <f aca="false">H313+I313</f>
        <v>0.518391326531416</v>
      </c>
      <c r="L313" s="33" t="n">
        <f aca="false">I313+J313</f>
        <v>0.772128673468584</v>
      </c>
      <c r="M313" s="0" t="str">
        <f aca="false">IF('✍️ Score Entry 2025-26'!F314=""," TBD",TEXT('✍️ Score Entry 2025-26'!F314,"0")&amp;"-"&amp;TEXT('✍️ Score Entry 2025-26'!G314,"0"))</f>
        <v> TBD</v>
      </c>
      <c r="N313" s="0" t="str">
        <f aca="false">IF('✍️ Score Entry 2025-26'!F314="","TBD",IF('✍️ Score Entry 2025-26'!F314&gt;'✍️ Score Entry 2025-26'!G314,"Home",IF('✍️ Score Entry 2025-26'!F314&lt;'✍️ Score Entry 2025-26'!G314,"Away","Draw")))</f>
        <v>TBD</v>
      </c>
      <c r="O313" s="0" t="str">
        <f aca="false">IF(N313="TBD","TBD",IF(AND(H313&gt;I313,H313&gt;J313,N313="Home"),"✓",IF(AND(J313&gt;H313,J313&gt;I313,N313="Away"),"✓",IF(AND(I313&gt;H313,I313&gt;J313,N313="Draw"),"✓","✗"))))</f>
        <v>TBD</v>
      </c>
    </row>
    <row r="314" customFormat="false" ht="15" hidden="false" customHeight="false" outlineLevel="0" collapsed="false">
      <c r="A314" s="0" t="n">
        <f aca="false">'✍️ Score Entry 2025-26'!A315</f>
        <v>310</v>
      </c>
      <c r="B314" s="41" t="n">
        <f aca="false">'✍️ Score Entry 2025-26'!B315</f>
        <v>45935.5416666667</v>
      </c>
      <c r="C314" s="0" t="str">
        <f aca="false">'✍️ Score Entry 2025-26'!C315</f>
        <v>English Premier League</v>
      </c>
      <c r="D314" s="0" t="str">
        <f aca="false">'✍️ Score Entry 2025-26'!D315</f>
        <v>Everton</v>
      </c>
      <c r="E314" s="0" t="str">
        <f aca="false">'✍️ Score Entry 2025-26'!E315</f>
        <v>Crystal Palace</v>
      </c>
      <c r="F314" s="0" t="n">
        <f aca="false">IFERROR(VLOOKUP(D314,'⭐ Current Elo 2025-26'!$A:$B,2,FALSE()),1500)</f>
        <v>1613.1</v>
      </c>
      <c r="G314" s="0" t="n">
        <f aca="false">IFERROR(VLOOKUP(E314,'⭐ Current Elo 2025-26'!$A:$B,2,FALSE()),1500)</f>
        <v>1530.6</v>
      </c>
      <c r="H314" s="33" t="n">
        <f aca="false">1/(1+10^((G314-F314+'⚙️ Parameters'!$C$7)/400))</f>
        <v>0.546635316157073</v>
      </c>
      <c r="I314" s="33" t="n">
        <f aca="false">0.27*(1+((200-MIN(ABS(F314-G314),200))/500)+(IF(AND(F314&gt;1650,G314&gt;1650),0.15,0)))</f>
        <v>0.33345</v>
      </c>
      <c r="J314" s="33" t="n">
        <f aca="false">MAX(0,1-H314-I314)</f>
        <v>0.119914683842927</v>
      </c>
      <c r="K314" s="33" t="n">
        <f aca="false">H314+I314</f>
        <v>0.880085316157073</v>
      </c>
      <c r="L314" s="33" t="n">
        <f aca="false">I314+J314</f>
        <v>0.453364683842927</v>
      </c>
      <c r="M314" s="0" t="str">
        <f aca="false">IF('✍️ Score Entry 2025-26'!F315=""," TBD",TEXT('✍️ Score Entry 2025-26'!F315,"0")&amp;"-"&amp;TEXT('✍️ Score Entry 2025-26'!G315,"0"))</f>
        <v> TBD</v>
      </c>
      <c r="N314" s="0" t="str">
        <f aca="false">IF('✍️ Score Entry 2025-26'!F315="","TBD",IF('✍️ Score Entry 2025-26'!F315&gt;'✍️ Score Entry 2025-26'!G315,"Home",IF('✍️ Score Entry 2025-26'!F315&lt;'✍️ Score Entry 2025-26'!G315,"Away","Draw")))</f>
        <v>TBD</v>
      </c>
      <c r="O314" s="0" t="str">
        <f aca="false">IF(N314="TBD","TBD",IF(AND(H314&gt;I314,H314&gt;J314,N314="Home"),"✓",IF(AND(J314&gt;H314,J314&gt;I314,N314="Away"),"✓",IF(AND(I314&gt;H314,I314&gt;J314,N314="Draw"),"✓","✗"))))</f>
        <v>TBD</v>
      </c>
    </row>
    <row r="315" customFormat="false" ht="15" hidden="false" customHeight="false" outlineLevel="0" collapsed="false">
      <c r="A315" s="0" t="n">
        <f aca="false">'✍️ Score Entry 2025-26'!A316</f>
        <v>311</v>
      </c>
      <c r="B315" s="41" t="n">
        <f aca="false">'✍️ Score Entry 2025-26'!B316</f>
        <v>45935.5416666667</v>
      </c>
      <c r="C315" s="0" t="str">
        <f aca="false">'✍️ Score Entry 2025-26'!C316</f>
        <v>Italian Serie A</v>
      </c>
      <c r="D315" s="0" t="str">
        <f aca="false">'✍️ Score Entry 2025-26'!D316</f>
        <v>Bologna</v>
      </c>
      <c r="E315" s="0" t="str">
        <f aca="false">'✍️ Score Entry 2025-26'!E316</f>
        <v>Pisa</v>
      </c>
      <c r="F315" s="0" t="n">
        <f aca="false">IFERROR(VLOOKUP(D315,'⭐ Current Elo 2025-26'!$A:$B,2,FALSE()),1500)</f>
        <v>1415.9</v>
      </c>
      <c r="G315" s="0" t="n">
        <f aca="false">IFERROR(VLOOKUP(E315,'⭐ Current Elo 2025-26'!$A:$B,2,FALSE()),1500)</f>
        <v>1653.3</v>
      </c>
      <c r="H315" s="33" t="n">
        <f aca="false">1/(1+10^((G315-F315+'⚙️ Parameters'!$C$7)/400))</f>
        <v>0.16051416766706</v>
      </c>
      <c r="I315" s="33" t="n">
        <f aca="false">0.27*(1+((200-MIN(ABS(F315-G315),200))/500)+(IF(AND(F315&gt;1650,G315&gt;1650),0.15,0)))</f>
        <v>0.27</v>
      </c>
      <c r="J315" s="33" t="n">
        <f aca="false">MAX(0,1-H315-I315)</f>
        <v>0.56948583233294</v>
      </c>
      <c r="K315" s="33" t="n">
        <f aca="false">H315+I315</f>
        <v>0.43051416766706</v>
      </c>
      <c r="L315" s="33" t="n">
        <f aca="false">I315+J315</f>
        <v>0.83948583233294</v>
      </c>
      <c r="M315" s="0" t="str">
        <f aca="false">IF('✍️ Score Entry 2025-26'!F316=""," TBD",TEXT('✍️ Score Entry 2025-26'!F316,"0")&amp;"-"&amp;TEXT('✍️ Score Entry 2025-26'!G316,"0"))</f>
        <v> TBD</v>
      </c>
      <c r="N315" s="0" t="str">
        <f aca="false">IF('✍️ Score Entry 2025-26'!F316="","TBD",IF('✍️ Score Entry 2025-26'!F316&gt;'✍️ Score Entry 2025-26'!G316,"Home",IF('✍️ Score Entry 2025-26'!F316&lt;'✍️ Score Entry 2025-26'!G316,"Away","Draw")))</f>
        <v>TBD</v>
      </c>
      <c r="O315" s="0" t="str">
        <f aca="false">IF(N315="TBD","TBD",IF(AND(H315&gt;I315,H315&gt;J315,N315="Home"),"✓",IF(AND(J315&gt;H315,J315&gt;I315,N315="Away"),"✓",IF(AND(I315&gt;H315,I315&gt;J315,N315="Draw"),"✓","✗"))))</f>
        <v>TBD</v>
      </c>
    </row>
    <row r="316" customFormat="false" ht="15" hidden="false" customHeight="false" outlineLevel="0" collapsed="false">
      <c r="A316" s="0" t="n">
        <f aca="false">'✍️ Score Entry 2025-26'!A317</f>
        <v>312</v>
      </c>
      <c r="B316" s="41" t="n">
        <f aca="false">'✍️ Score Entry 2025-26'!B317</f>
        <v>45935.5416666667</v>
      </c>
      <c r="C316" s="0" t="str">
        <f aca="false">'✍️ Score Entry 2025-26'!C317</f>
        <v>French Ligue 1</v>
      </c>
      <c r="D316" s="0" t="str">
        <f aca="false">'✍️ Score Entry 2025-26'!D317</f>
        <v>Lyon</v>
      </c>
      <c r="E316" s="0" t="str">
        <f aca="false">'✍️ Score Entry 2025-26'!E317</f>
        <v>Toulouse</v>
      </c>
      <c r="F316" s="0" t="n">
        <f aca="false">IFERROR(VLOOKUP(D316,'⭐ Current Elo 2025-26'!$A:$B,2,FALSE()),1500)</f>
        <v>1529.2</v>
      </c>
      <c r="G316" s="0" t="n">
        <f aca="false">IFERROR(VLOOKUP(E316,'⭐ Current Elo 2025-26'!$A:$B,2,FALSE()),1500)</f>
        <v>1668.4</v>
      </c>
      <c r="H316" s="33" t="n">
        <f aca="false">1/(1+10^((G316-F316+'⚙️ Parameters'!$C$7)/400))</f>
        <v>0.251783506470305</v>
      </c>
      <c r="I316" s="33" t="n">
        <f aca="false">0.27*(1+((200-MIN(ABS(F316-G316),200))/500)+(IF(AND(F316&gt;1650,G316&gt;1650),0.15,0)))</f>
        <v>0.302832</v>
      </c>
      <c r="J316" s="33" t="n">
        <f aca="false">MAX(0,1-H316-I316)</f>
        <v>0.445384493529696</v>
      </c>
      <c r="K316" s="33" t="n">
        <f aca="false">H316+I316</f>
        <v>0.554615506470304</v>
      </c>
      <c r="L316" s="33" t="n">
        <f aca="false">I316+J316</f>
        <v>0.748216493529696</v>
      </c>
      <c r="M316" s="0" t="str">
        <f aca="false">IF('✍️ Score Entry 2025-26'!F317=""," TBD",TEXT('✍️ Score Entry 2025-26'!F317,"0")&amp;"-"&amp;TEXT('✍️ Score Entry 2025-26'!G317,"0"))</f>
        <v> TBD</v>
      </c>
      <c r="N316" s="0" t="str">
        <f aca="false">IF('✍️ Score Entry 2025-26'!F317="","TBD",IF('✍️ Score Entry 2025-26'!F317&gt;'✍️ Score Entry 2025-26'!G317,"Home",IF('✍️ Score Entry 2025-26'!F317&lt;'✍️ Score Entry 2025-26'!G317,"Away","Draw")))</f>
        <v>TBD</v>
      </c>
      <c r="O316" s="0" t="str">
        <f aca="false">IF(N316="TBD","TBD",IF(AND(H316&gt;I316,H316&gt;J316,N316="Home"),"✓",IF(AND(J316&gt;H316,J316&gt;I316,N316="Away"),"✓",IF(AND(I316&gt;H316,I316&gt;J316,N316="Draw"),"✓","✗"))))</f>
        <v>TBD</v>
      </c>
    </row>
    <row r="317" customFormat="false" ht="15" hidden="false" customHeight="false" outlineLevel="0" collapsed="false">
      <c r="A317" s="0" t="n">
        <f aca="false">'✍️ Score Entry 2025-26'!A318</f>
        <v>313</v>
      </c>
      <c r="B317" s="41" t="n">
        <f aca="false">'✍️ Score Entry 2025-26'!B318</f>
        <v>45935.5416666667</v>
      </c>
      <c r="C317" s="0" t="str">
        <f aca="false">'✍️ Score Entry 2025-26'!C318</f>
        <v>English Premier League</v>
      </c>
      <c r="D317" s="0" t="str">
        <f aca="false">'✍️ Score Entry 2025-26'!D318</f>
        <v>Aston Villa</v>
      </c>
      <c r="E317" s="0" t="str">
        <f aca="false">'✍️ Score Entry 2025-26'!E318</f>
        <v>Burnley</v>
      </c>
      <c r="F317" s="0" t="n">
        <f aca="false">IFERROR(VLOOKUP(D317,'⭐ Current Elo 2025-26'!$A:$B,2,FALSE()),1500)</f>
        <v>1505.7</v>
      </c>
      <c r="G317" s="0" t="n">
        <f aca="false">IFERROR(VLOOKUP(E317,'⭐ Current Elo 2025-26'!$A:$B,2,FALSE()),1500)</f>
        <v>1604</v>
      </c>
      <c r="H317" s="33" t="n">
        <f aca="false">1/(1+10^((G317-F317+'⚙️ Parameters'!$C$7)/400))</f>
        <v>0.298660746731424</v>
      </c>
      <c r="I317" s="33" t="n">
        <f aca="false">0.27*(1+((200-MIN(ABS(F317-G317),200))/500)+(IF(AND(F317&gt;1650,G317&gt;1650),0.15,0)))</f>
        <v>0.324918</v>
      </c>
      <c r="J317" s="33" t="n">
        <f aca="false">MAX(0,1-H317-I317)</f>
        <v>0.376421253268576</v>
      </c>
      <c r="K317" s="33" t="n">
        <f aca="false">H317+I317</f>
        <v>0.623578746731424</v>
      </c>
      <c r="L317" s="33" t="n">
        <f aca="false">I317+J317</f>
        <v>0.701339253268576</v>
      </c>
      <c r="M317" s="0" t="str">
        <f aca="false">IF('✍️ Score Entry 2025-26'!F318=""," TBD",TEXT('✍️ Score Entry 2025-26'!F318,"0")&amp;"-"&amp;TEXT('✍️ Score Entry 2025-26'!G318,"0"))</f>
        <v> TBD</v>
      </c>
      <c r="N317" s="0" t="str">
        <f aca="false">IF('✍️ Score Entry 2025-26'!F318="","TBD",IF('✍️ Score Entry 2025-26'!F318&gt;'✍️ Score Entry 2025-26'!G318,"Home",IF('✍️ Score Entry 2025-26'!F318&lt;'✍️ Score Entry 2025-26'!G318,"Away","Draw")))</f>
        <v>TBD</v>
      </c>
      <c r="O317" s="0" t="str">
        <f aca="false">IF(N317="TBD","TBD",IF(AND(H317&gt;I317,H317&gt;J317,N317="Home"),"✓",IF(AND(J317&gt;H317,J317&gt;I317,N317="Away"),"✓",IF(AND(I317&gt;H317,I317&gt;J317,N317="Draw"),"✓","✗"))))</f>
        <v>TBD</v>
      </c>
    </row>
    <row r="318" customFormat="false" ht="15" hidden="false" customHeight="false" outlineLevel="0" collapsed="false">
      <c r="A318" s="0" t="n">
        <f aca="false">'✍️ Score Entry 2025-26'!A319</f>
        <v>314</v>
      </c>
      <c r="B318" s="41" t="n">
        <f aca="false">'✍️ Score Entry 2025-26'!B319</f>
        <v>45935.5625</v>
      </c>
      <c r="C318" s="0" t="str">
        <f aca="false">'✍️ Score Entry 2025-26'!C319</f>
        <v>German Bundesliga</v>
      </c>
      <c r="D318" s="0" t="str">
        <f aca="false">'✍️ Score Entry 2025-26'!D319</f>
        <v>VfB Stuttgart</v>
      </c>
      <c r="E318" s="0" t="str">
        <f aca="false">'✍️ Score Entry 2025-26'!E319</f>
        <v>1. FC Heidenheim 1846</v>
      </c>
      <c r="F318" s="0" t="n">
        <f aca="false">IFERROR(VLOOKUP(D318,'⭐ Current Elo 2025-26'!$A:$B,2,FALSE()),1500)</f>
        <v>1520.3</v>
      </c>
      <c r="G318" s="0" t="n">
        <f aca="false">IFERROR(VLOOKUP(E318,'⭐ Current Elo 2025-26'!$A:$B,2,FALSE()),1500)</f>
        <v>1529.3</v>
      </c>
      <c r="H318" s="33" t="n">
        <f aca="false">1/(1+10^((G318-F318+'⚙️ Parameters'!$C$7)/400))</f>
        <v>0.415899041186322</v>
      </c>
      <c r="I318" s="33" t="n">
        <f aca="false">0.27*(1+((200-MIN(ABS(F318-G318),200))/500)+(IF(AND(F318&gt;1650,G318&gt;1650),0.15,0)))</f>
        <v>0.37314</v>
      </c>
      <c r="J318" s="33" t="n">
        <f aca="false">MAX(0,1-H318-I318)</f>
        <v>0.210960958813678</v>
      </c>
      <c r="K318" s="33" t="n">
        <f aca="false">H318+I318</f>
        <v>0.789039041186322</v>
      </c>
      <c r="L318" s="33" t="n">
        <f aca="false">I318+J318</f>
        <v>0.584100958813678</v>
      </c>
      <c r="M318" s="0" t="str">
        <f aca="false">IF('✍️ Score Entry 2025-26'!F319=""," TBD",TEXT('✍️ Score Entry 2025-26'!F319,"0")&amp;"-"&amp;TEXT('✍️ Score Entry 2025-26'!G319,"0"))</f>
        <v> TBD</v>
      </c>
      <c r="N318" s="0" t="str">
        <f aca="false">IF('✍️ Score Entry 2025-26'!F319="","TBD",IF('✍️ Score Entry 2025-26'!F319&gt;'✍️ Score Entry 2025-26'!G319,"Home",IF('✍️ Score Entry 2025-26'!F319&lt;'✍️ Score Entry 2025-26'!G319,"Away","Draw")))</f>
        <v>TBD</v>
      </c>
      <c r="O318" s="0" t="str">
        <f aca="false">IF(N318="TBD","TBD",IF(AND(H318&gt;I318,H318&gt;J318,N318="Home"),"✓",IF(AND(J318&gt;H318,J318&gt;I318,N318="Away"),"✓",IF(AND(I318&gt;H318,I318&gt;J318,N318="Draw"),"✓","✗"))))</f>
        <v>TBD</v>
      </c>
    </row>
    <row r="319" customFormat="false" ht="15" hidden="false" customHeight="false" outlineLevel="0" collapsed="false">
      <c r="A319" s="0" t="n">
        <f aca="false">'✍️ Score Entry 2025-26'!A320</f>
        <v>315</v>
      </c>
      <c r="B319" s="41" t="n">
        <f aca="false">'✍️ Score Entry 2025-26'!B320</f>
        <v>45935.59375</v>
      </c>
      <c r="C319" s="0" t="str">
        <f aca="false">'✍️ Score Entry 2025-26'!C320</f>
        <v>Spanish LALIGA</v>
      </c>
      <c r="D319" s="0" t="str">
        <f aca="false">'✍️ Score Entry 2025-26'!D320</f>
        <v>Sevilla</v>
      </c>
      <c r="E319" s="0" t="str">
        <f aca="false">'✍️ Score Entry 2025-26'!E320</f>
        <v>Barcelona</v>
      </c>
      <c r="F319" s="0" t="n">
        <f aca="false">IFERROR(VLOOKUP(D319,'⭐ Current Elo 2025-26'!$A:$B,2,FALSE()),1500)</f>
        <v>1661.6</v>
      </c>
      <c r="G319" s="0" t="n">
        <f aca="false">IFERROR(VLOOKUP(E319,'⭐ Current Elo 2025-26'!$A:$B,2,FALSE()),1500)</f>
        <v>1670.1</v>
      </c>
      <c r="H319" s="33" t="n">
        <f aca="false">1/(1+10^((G319-F319+'⚙️ Parameters'!$C$7)/400))</f>
        <v>0.416598410187972</v>
      </c>
      <c r="I319" s="33" t="n">
        <f aca="false">0.27*(1+((200-MIN(ABS(F319-G319),200))/500)+(IF(AND(F319&gt;1650,G319&gt;1650),0.15,0)))</f>
        <v>0.41391</v>
      </c>
      <c r="J319" s="33" t="n">
        <f aca="false">MAX(0,1-H319-I319)</f>
        <v>0.169491589812028</v>
      </c>
      <c r="K319" s="33" t="n">
        <f aca="false">H319+I319</f>
        <v>0.830508410187972</v>
      </c>
      <c r="L319" s="33" t="n">
        <f aca="false">I319+J319</f>
        <v>0.583401589812028</v>
      </c>
      <c r="M319" s="0" t="str">
        <f aca="false">IF('✍️ Score Entry 2025-26'!F320=""," TBD",TEXT('✍️ Score Entry 2025-26'!F320,"0")&amp;"-"&amp;TEXT('✍️ Score Entry 2025-26'!G320,"0"))</f>
        <v> TBD</v>
      </c>
      <c r="N319" s="0" t="str">
        <f aca="false">IF('✍️ Score Entry 2025-26'!F320="","TBD",IF('✍️ Score Entry 2025-26'!F320&gt;'✍️ Score Entry 2025-26'!G320,"Home",IF('✍️ Score Entry 2025-26'!F320&lt;'✍️ Score Entry 2025-26'!G320,"Away","Draw")))</f>
        <v>TBD</v>
      </c>
      <c r="O319" s="0" t="str">
        <f aca="false">IF(N319="TBD","TBD",IF(AND(H319&gt;I319,H319&gt;J319,N319="Home"),"✓",IF(AND(J319&gt;H319,J319&gt;I319,N319="Away"),"✓",IF(AND(I319&gt;H319,I319&gt;J319,N319="Draw"),"✓","✗"))))</f>
        <v>TBD</v>
      </c>
    </row>
    <row r="320" customFormat="false" ht="15" hidden="false" customHeight="false" outlineLevel="0" collapsed="false">
      <c r="A320" s="0" t="n">
        <f aca="false">'✍️ Score Entry 2025-26'!A321</f>
        <v>316</v>
      </c>
      <c r="B320" s="41" t="n">
        <f aca="false">'✍️ Score Entry 2025-26'!B321</f>
        <v>45935.6354166667</v>
      </c>
      <c r="C320" s="0" t="str">
        <f aca="false">'✍️ Score Entry 2025-26'!C321</f>
        <v>French Ligue 1</v>
      </c>
      <c r="D320" s="0" t="str">
        <f aca="false">'✍️ Score Entry 2025-26'!D321</f>
        <v>Le Havre AC</v>
      </c>
      <c r="E320" s="0" t="str">
        <f aca="false">'✍️ Score Entry 2025-26'!E321</f>
        <v>Stade Rennais</v>
      </c>
      <c r="F320" s="0" t="n">
        <f aca="false">IFERROR(VLOOKUP(D320,'⭐ Current Elo 2025-26'!$A:$B,2,FALSE()),1500)</f>
        <v>1496.2</v>
      </c>
      <c r="G320" s="0" t="n">
        <f aca="false">IFERROR(VLOOKUP(E320,'⭐ Current Elo 2025-26'!$A:$B,2,FALSE()),1500)</f>
        <v>1621.1</v>
      </c>
      <c r="H320" s="33" t="n">
        <f aca="false">1/(1+10^((G320-F320+'⚙️ Parameters'!$C$7)/400))</f>
        <v>0.267605517677719</v>
      </c>
      <c r="I320" s="33" t="n">
        <f aca="false">0.27*(1+((200-MIN(ABS(F320-G320),200))/500)+(IF(AND(F320&gt;1650,G320&gt;1650),0.15,0)))</f>
        <v>0.310554</v>
      </c>
      <c r="J320" s="33" t="n">
        <f aca="false">MAX(0,1-H320-I320)</f>
        <v>0.421840482322281</v>
      </c>
      <c r="K320" s="33" t="n">
        <f aca="false">H320+I320</f>
        <v>0.578159517677719</v>
      </c>
      <c r="L320" s="33" t="n">
        <f aca="false">I320+J320</f>
        <v>0.732394482322281</v>
      </c>
      <c r="M320" s="0" t="str">
        <f aca="false">IF('✍️ Score Entry 2025-26'!F321=""," TBD",TEXT('✍️ Score Entry 2025-26'!F321,"0")&amp;"-"&amp;TEXT('✍️ Score Entry 2025-26'!G321,"0"))</f>
        <v> TBD</v>
      </c>
      <c r="N320" s="0" t="str">
        <f aca="false">IF('✍️ Score Entry 2025-26'!F321="","TBD",IF('✍️ Score Entry 2025-26'!F321&gt;'✍️ Score Entry 2025-26'!G321,"Home",IF('✍️ Score Entry 2025-26'!F321&lt;'✍️ Score Entry 2025-26'!G321,"Away","Draw")))</f>
        <v>TBD</v>
      </c>
      <c r="O320" s="0" t="str">
        <f aca="false">IF(N320="TBD","TBD",IF(AND(H320&gt;I320,H320&gt;J320,N320="Home"),"✓",IF(AND(J320&gt;H320,J320&gt;I320,N320="Away"),"✓",IF(AND(I320&gt;H320,I320&gt;J320,N320="Draw"),"✓","✗"))))</f>
        <v>TBD</v>
      </c>
    </row>
    <row r="321" customFormat="false" ht="15" hidden="false" customHeight="false" outlineLevel="0" collapsed="false">
      <c r="A321" s="0" t="n">
        <f aca="false">'✍️ Score Entry 2025-26'!A322</f>
        <v>317</v>
      </c>
      <c r="B321" s="41" t="n">
        <f aca="false">'✍️ Score Entry 2025-26'!B322</f>
        <v>45935.6354166667</v>
      </c>
      <c r="C321" s="0" t="str">
        <f aca="false">'✍️ Score Entry 2025-26'!C322</f>
        <v>French Ligue 1</v>
      </c>
      <c r="D321" s="0" t="str">
        <f aca="false">'✍️ Score Entry 2025-26'!D322</f>
        <v>Strasbourg</v>
      </c>
      <c r="E321" s="0" t="str">
        <f aca="false">'✍️ Score Entry 2025-26'!E322</f>
        <v>Angers</v>
      </c>
      <c r="F321" s="0" t="n">
        <f aca="false">IFERROR(VLOOKUP(D321,'⭐ Current Elo 2025-26'!$A:$B,2,FALSE()),1500)</f>
        <v>1815.9</v>
      </c>
      <c r="G321" s="0" t="n">
        <f aca="false">IFERROR(VLOOKUP(E321,'⭐ Current Elo 2025-26'!$A:$B,2,FALSE()),1500)</f>
        <v>1494.5</v>
      </c>
      <c r="H321" s="33" t="n">
        <f aca="false">1/(1+10^((G321-F321+'⚙️ Parameters'!$C$7)/400))</f>
        <v>0.82668371136579</v>
      </c>
      <c r="I321" s="33" t="n">
        <f aca="false">0.27*(1+((200-MIN(ABS(F321-G321),200))/500)+(IF(AND(F321&gt;1650,G321&gt;1650),0.15,0)))</f>
        <v>0.27</v>
      </c>
      <c r="J321" s="33" t="n">
        <f aca="false">MAX(0,1-H321-I321)</f>
        <v>0</v>
      </c>
      <c r="K321" s="33" t="n">
        <f aca="false">H321+I321</f>
        <v>1.09668371136579</v>
      </c>
      <c r="L321" s="33" t="n">
        <f aca="false">I321+J321</f>
        <v>0.27</v>
      </c>
      <c r="M321" s="0" t="str">
        <f aca="false">IF('✍️ Score Entry 2025-26'!F322=""," TBD",TEXT('✍️ Score Entry 2025-26'!F322,"0")&amp;"-"&amp;TEXT('✍️ Score Entry 2025-26'!G322,"0"))</f>
        <v> TBD</v>
      </c>
      <c r="N321" s="0" t="str">
        <f aca="false">IF('✍️ Score Entry 2025-26'!F322="","TBD",IF('✍️ Score Entry 2025-26'!F322&gt;'✍️ Score Entry 2025-26'!G322,"Home",IF('✍️ Score Entry 2025-26'!F322&lt;'✍️ Score Entry 2025-26'!G322,"Away","Draw")))</f>
        <v>TBD</v>
      </c>
      <c r="O321" s="0" t="str">
        <f aca="false">IF(N321="TBD","TBD",IF(AND(H321&gt;I321,H321&gt;J321,N321="Home"),"✓",IF(AND(J321&gt;H321,J321&gt;I321,N321="Away"),"✓",IF(AND(I321&gt;H321,I321&gt;J321,N321="Draw"),"✓","✗"))))</f>
        <v>TBD</v>
      </c>
    </row>
    <row r="322" customFormat="false" ht="15" hidden="false" customHeight="false" outlineLevel="0" collapsed="false">
      <c r="A322" s="0" t="n">
        <f aca="false">'✍️ Score Entry 2025-26'!A323</f>
        <v>318</v>
      </c>
      <c r="B322" s="41" t="n">
        <f aca="false">'✍️ Score Entry 2025-26'!B323</f>
        <v>45935.6354166667</v>
      </c>
      <c r="C322" s="0" t="str">
        <f aca="false">'✍️ Score Entry 2025-26'!C323</f>
        <v>French Ligue 1</v>
      </c>
      <c r="D322" s="0" t="str">
        <f aca="false">'✍️ Score Entry 2025-26'!D323</f>
        <v>AS Monaco</v>
      </c>
      <c r="E322" s="0" t="str">
        <f aca="false">'✍️ Score Entry 2025-26'!E323</f>
        <v>Nice</v>
      </c>
      <c r="F322" s="0" t="n">
        <f aca="false">IFERROR(VLOOKUP(D322,'⭐ Current Elo 2025-26'!$A:$B,2,FALSE()),1500)</f>
        <v>1714.2</v>
      </c>
      <c r="G322" s="0" t="n">
        <f aca="false">IFERROR(VLOOKUP(E322,'⭐ Current Elo 2025-26'!$A:$B,2,FALSE()),1500)</f>
        <v>1674.8</v>
      </c>
      <c r="H322" s="33" t="n">
        <f aca="false">1/(1+10^((G322-F322+'⚙️ Parameters'!$C$7)/400))</f>
        <v>0.484750105073032</v>
      </c>
      <c r="I322" s="33" t="n">
        <f aca="false">0.27*(1+((200-MIN(ABS(F322-G322),200))/500)+(IF(AND(F322&gt;1650,G322&gt;1650),0.15,0)))</f>
        <v>0.397224</v>
      </c>
      <c r="J322" s="33" t="n">
        <f aca="false">MAX(0,1-H322-I322)</f>
        <v>0.118025894926968</v>
      </c>
      <c r="K322" s="33" t="n">
        <f aca="false">H322+I322</f>
        <v>0.881974105073032</v>
      </c>
      <c r="L322" s="33" t="n">
        <f aca="false">I322+J322</f>
        <v>0.515249894926968</v>
      </c>
      <c r="M322" s="0" t="str">
        <f aca="false">IF('✍️ Score Entry 2025-26'!F323=""," TBD",TEXT('✍️ Score Entry 2025-26'!F323,"0")&amp;"-"&amp;TEXT('✍️ Score Entry 2025-26'!G323,"0"))</f>
        <v> TBD</v>
      </c>
      <c r="N322" s="0" t="str">
        <f aca="false">IF('✍️ Score Entry 2025-26'!F323="","TBD",IF('✍️ Score Entry 2025-26'!F323&gt;'✍️ Score Entry 2025-26'!G323,"Home",IF('✍️ Score Entry 2025-26'!F323&lt;'✍️ Score Entry 2025-26'!G323,"Away","Draw")))</f>
        <v>TBD</v>
      </c>
      <c r="O322" s="0" t="str">
        <f aca="false">IF(N322="TBD","TBD",IF(AND(H322&gt;I322,H322&gt;J322,N322="Home"),"✓",IF(AND(J322&gt;H322,J322&gt;I322,N322="Away"),"✓",IF(AND(I322&gt;H322,I322&gt;J322,N322="Draw"),"✓","✗"))))</f>
        <v>TBD</v>
      </c>
    </row>
    <row r="323" customFormat="false" ht="15" hidden="false" customHeight="false" outlineLevel="0" collapsed="false">
      <c r="A323" s="0" t="n">
        <f aca="false">'✍️ Score Entry 2025-26'!A324</f>
        <v>319</v>
      </c>
      <c r="B323" s="41" t="n">
        <f aca="false">'✍️ Score Entry 2025-26'!B324</f>
        <v>45935.6458333333</v>
      </c>
      <c r="C323" s="0" t="str">
        <f aca="false">'✍️ Score Entry 2025-26'!C324</f>
        <v>German Bundesliga</v>
      </c>
      <c r="D323" s="0" t="str">
        <f aca="false">'✍️ Score Entry 2025-26'!D324</f>
        <v>Hamburg SV</v>
      </c>
      <c r="E323" s="0" t="str">
        <f aca="false">'✍️ Score Entry 2025-26'!E324</f>
        <v>Mainz</v>
      </c>
      <c r="F323" s="0" t="n">
        <f aca="false">IFERROR(VLOOKUP(D323,'⭐ Current Elo 2025-26'!$A:$B,2,FALSE()),1500)</f>
        <v>1759.3</v>
      </c>
      <c r="G323" s="0" t="n">
        <f aca="false">IFERROR(VLOOKUP(E323,'⭐ Current Elo 2025-26'!$A:$B,2,FALSE()),1500)</f>
        <v>1672.1</v>
      </c>
      <c r="H323" s="33" t="n">
        <f aca="false">1/(1+10^((G323-F323+'⚙️ Parameters'!$C$7)/400))</f>
        <v>0.553331461189257</v>
      </c>
      <c r="I323" s="33" t="n">
        <f aca="false">0.27*(1+((200-MIN(ABS(F323-G323),200))/500)+(IF(AND(F323&gt;1650,G323&gt;1650),0.15,0)))</f>
        <v>0.371412</v>
      </c>
      <c r="J323" s="33" t="n">
        <f aca="false">MAX(0,1-H323-I323)</f>
        <v>0.0752565388107433</v>
      </c>
      <c r="K323" s="33" t="n">
        <f aca="false">H323+I323</f>
        <v>0.924743461189257</v>
      </c>
      <c r="L323" s="33" t="n">
        <f aca="false">I323+J323</f>
        <v>0.446668538810743</v>
      </c>
      <c r="M323" s="0" t="str">
        <f aca="false">IF('✍️ Score Entry 2025-26'!F324=""," TBD",TEXT('✍️ Score Entry 2025-26'!F324,"0")&amp;"-"&amp;TEXT('✍️ Score Entry 2025-26'!G324,"0"))</f>
        <v> TBD</v>
      </c>
      <c r="N323" s="0" t="str">
        <f aca="false">IF('✍️ Score Entry 2025-26'!F324="","TBD",IF('✍️ Score Entry 2025-26'!F324&gt;'✍️ Score Entry 2025-26'!G324,"Home",IF('✍️ Score Entry 2025-26'!F324&lt;'✍️ Score Entry 2025-26'!G324,"Away","Draw")))</f>
        <v>TBD</v>
      </c>
      <c r="O323" s="0" t="str">
        <f aca="false">IF(N323="TBD","TBD",IF(AND(H323&gt;I323,H323&gt;J323,N323="Home"),"✓",IF(AND(J323&gt;H323,J323&gt;I323,N323="Away"),"✓",IF(AND(I323&gt;H323,I323&gt;J323,N323="Draw"),"✓","✗"))))</f>
        <v>TBD</v>
      </c>
    </row>
    <row r="324" customFormat="false" ht="15" hidden="false" customHeight="false" outlineLevel="0" collapsed="false">
      <c r="A324" s="0" t="n">
        <f aca="false">'✍️ Score Entry 2025-26'!A325</f>
        <v>320</v>
      </c>
      <c r="B324" s="41" t="n">
        <f aca="false">'✍️ Score Entry 2025-26'!B325</f>
        <v>45935.6458333333</v>
      </c>
      <c r="C324" s="0" t="str">
        <f aca="false">'✍️ Score Entry 2025-26'!C325</f>
        <v>English Premier League</v>
      </c>
      <c r="D324" s="0" t="str">
        <f aca="false">'✍️ Score Entry 2025-26'!D325</f>
        <v>Brentford</v>
      </c>
      <c r="E324" s="0" t="str">
        <f aca="false">'✍️ Score Entry 2025-26'!E325</f>
        <v>Manchester City</v>
      </c>
      <c r="F324" s="0" t="n">
        <f aca="false">IFERROR(VLOOKUP(D324,'⭐ Current Elo 2025-26'!$A:$B,2,FALSE()),1500)</f>
        <v>1507.3</v>
      </c>
      <c r="G324" s="0" t="n">
        <f aca="false">IFERROR(VLOOKUP(E324,'⭐ Current Elo 2025-26'!$A:$B,2,FALSE()),1500)</f>
        <v>1581.2</v>
      </c>
      <c r="H324" s="33" t="n">
        <f aca="false">1/(1+10^((G324-F324+'⚙️ Parameters'!$C$7)/400))</f>
        <v>0.328886463402843</v>
      </c>
      <c r="I324" s="33" t="n">
        <f aca="false">0.27*(1+((200-MIN(ABS(F324-G324),200))/500)+(IF(AND(F324&gt;1650,G324&gt;1650),0.15,0)))</f>
        <v>0.338094</v>
      </c>
      <c r="J324" s="33" t="n">
        <f aca="false">MAX(0,1-H324-I324)</f>
        <v>0.333019536597157</v>
      </c>
      <c r="K324" s="33" t="n">
        <f aca="false">H324+I324</f>
        <v>0.666980463402843</v>
      </c>
      <c r="L324" s="33" t="n">
        <f aca="false">I324+J324</f>
        <v>0.671113536597157</v>
      </c>
      <c r="M324" s="0" t="str">
        <f aca="false">IF('✍️ Score Entry 2025-26'!F325=""," TBD",TEXT('✍️ Score Entry 2025-26'!F325,"0")&amp;"-"&amp;TEXT('✍️ Score Entry 2025-26'!G325,"0"))</f>
        <v> TBD</v>
      </c>
      <c r="N324" s="0" t="str">
        <f aca="false">IF('✍️ Score Entry 2025-26'!F325="","TBD",IF('✍️ Score Entry 2025-26'!F325&gt;'✍️ Score Entry 2025-26'!G325,"Home",IF('✍️ Score Entry 2025-26'!F325&lt;'✍️ Score Entry 2025-26'!G325,"Away","Draw")))</f>
        <v>TBD</v>
      </c>
      <c r="O324" s="0" t="str">
        <f aca="false">IF(N324="TBD","TBD",IF(AND(H324&gt;I324,H324&gt;J324,N324="Home"),"✓",IF(AND(J324&gt;H324,J324&gt;I324,N324="Away"),"✓",IF(AND(I324&gt;H324,I324&gt;J324,N324="Draw"),"✓","✗"))))</f>
        <v>TBD</v>
      </c>
    </row>
    <row r="325" customFormat="false" ht="15" hidden="false" customHeight="false" outlineLevel="0" collapsed="false">
      <c r="A325" s="0" t="n">
        <f aca="false">'✍️ Score Entry 2025-26'!A326</f>
        <v>321</v>
      </c>
      <c r="B325" s="41" t="n">
        <f aca="false">'✍️ Score Entry 2025-26'!B326</f>
        <v>45935.6666666667</v>
      </c>
      <c r="C325" s="0" t="str">
        <f aca="false">'✍️ Score Entry 2025-26'!C326</f>
        <v>Italian Serie A</v>
      </c>
      <c r="D325" s="0" t="str">
        <f aca="false">'✍️ Score Entry 2025-26'!D326</f>
        <v>Napoli</v>
      </c>
      <c r="E325" s="0" t="str">
        <f aca="false">'✍️ Score Entry 2025-26'!E326</f>
        <v>Genoa</v>
      </c>
      <c r="F325" s="0" t="n">
        <f aca="false">IFERROR(VLOOKUP(D325,'⭐ Current Elo 2025-26'!$A:$B,2,FALSE()),1500)</f>
        <v>1656.2</v>
      </c>
      <c r="G325" s="0" t="n">
        <f aca="false">IFERROR(VLOOKUP(E325,'⭐ Current Elo 2025-26'!$A:$B,2,FALSE()),1500)</f>
        <v>1695.8</v>
      </c>
      <c r="H325" s="33" t="n">
        <f aca="false">1/(1+10^((G325-F325+'⚙️ Parameters'!$C$7)/400))</f>
        <v>0.373839758957947</v>
      </c>
      <c r="I325" s="33" t="n">
        <f aca="false">0.27*(1+((200-MIN(ABS(F325-G325),200))/500)+(IF(AND(F325&gt;1650,G325&gt;1650),0.15,0)))</f>
        <v>0.397116</v>
      </c>
      <c r="J325" s="33" t="n">
        <f aca="false">MAX(0,1-H325-I325)</f>
        <v>0.229044241042053</v>
      </c>
      <c r="K325" s="33" t="n">
        <f aca="false">H325+I325</f>
        <v>0.770955758957947</v>
      </c>
      <c r="L325" s="33" t="n">
        <f aca="false">I325+J325</f>
        <v>0.626160241042053</v>
      </c>
      <c r="M325" s="0" t="str">
        <f aca="false">IF('✍️ Score Entry 2025-26'!F326=""," TBD",TEXT('✍️ Score Entry 2025-26'!F326,"0")&amp;"-"&amp;TEXT('✍️ Score Entry 2025-26'!G326,"0"))</f>
        <v> TBD</v>
      </c>
      <c r="N325" s="0" t="str">
        <f aca="false">IF('✍️ Score Entry 2025-26'!F326="","TBD",IF('✍️ Score Entry 2025-26'!F326&gt;'✍️ Score Entry 2025-26'!G326,"Home",IF('✍️ Score Entry 2025-26'!F326&lt;'✍️ Score Entry 2025-26'!G326,"Away","Draw")))</f>
        <v>TBD</v>
      </c>
      <c r="O325" s="0" t="str">
        <f aca="false">IF(N325="TBD","TBD",IF(AND(H325&gt;I325,H325&gt;J325,N325="Home"),"✓",IF(AND(J325&gt;H325,J325&gt;I325,N325="Away"),"✓",IF(AND(I325&gt;H325,I325&gt;J325,N325="Draw"),"✓","✗"))))</f>
        <v>TBD</v>
      </c>
    </row>
    <row r="326" customFormat="false" ht="15" hidden="false" customHeight="false" outlineLevel="0" collapsed="false">
      <c r="A326" s="0" t="n">
        <f aca="false">'✍️ Score Entry 2025-26'!A327</f>
        <v>322</v>
      </c>
      <c r="B326" s="41" t="n">
        <f aca="false">'✍️ Score Entry 2025-26'!B327</f>
        <v>45935.6875</v>
      </c>
      <c r="C326" s="0" t="str">
        <f aca="false">'✍️ Score Entry 2025-26'!C327</f>
        <v>Spanish LALIGA</v>
      </c>
      <c r="D326" s="0" t="str">
        <f aca="false">'✍️ Score Entry 2025-26'!D327</f>
        <v>Espanyol</v>
      </c>
      <c r="E326" s="0" t="str">
        <f aca="false">'✍️ Score Entry 2025-26'!E327</f>
        <v>Real Betis</v>
      </c>
      <c r="F326" s="0" t="n">
        <f aca="false">IFERROR(VLOOKUP(D326,'⭐ Current Elo 2025-26'!$A:$B,2,FALSE()),1500)</f>
        <v>1662.7</v>
      </c>
      <c r="G326" s="0" t="n">
        <f aca="false">IFERROR(VLOOKUP(E326,'⭐ Current Elo 2025-26'!$A:$B,2,FALSE()),1500)</f>
        <v>0</v>
      </c>
      <c r="H326" s="33" t="n">
        <f aca="false">1/(1+10^((G326-F326+'⚙️ Parameters'!$C$7)/400))</f>
        <v>0.999907058509247</v>
      </c>
      <c r="I326" s="33" t="n">
        <f aca="false">0.27*(1+((200-MIN(ABS(F326-G326),200))/500)+(IF(AND(F326&gt;1650,G326&gt;1650),0.15,0)))</f>
        <v>0.27</v>
      </c>
      <c r="J326" s="33" t="n">
        <f aca="false">MAX(0,1-H326-I326)</f>
        <v>0</v>
      </c>
      <c r="K326" s="33" t="n">
        <f aca="false">H326+I326</f>
        <v>1.26990705850925</v>
      </c>
      <c r="L326" s="33" t="n">
        <f aca="false">I326+J326</f>
        <v>0.27</v>
      </c>
      <c r="M326" s="0" t="str">
        <f aca="false">IF('✍️ Score Entry 2025-26'!F327=""," TBD",TEXT('✍️ Score Entry 2025-26'!F327,"0")&amp;"-"&amp;TEXT('✍️ Score Entry 2025-26'!G327,"0"))</f>
        <v> TBD</v>
      </c>
      <c r="N326" s="0" t="str">
        <f aca="false">IF('✍️ Score Entry 2025-26'!F327="","TBD",IF('✍️ Score Entry 2025-26'!F327&gt;'✍️ Score Entry 2025-26'!G327,"Home",IF('✍️ Score Entry 2025-26'!F327&lt;'✍️ Score Entry 2025-26'!G327,"Away","Draw")))</f>
        <v>TBD</v>
      </c>
      <c r="O326" s="0" t="str">
        <f aca="false">IF(N326="TBD","TBD",IF(AND(H326&gt;I326,H326&gt;J326,N326="Home"),"✓",IF(AND(J326&gt;H326,J326&gt;I326,N326="Away"),"✓",IF(AND(I326&gt;H326,I326&gt;J326,N326="Draw"),"✓","✗"))))</f>
        <v>TBD</v>
      </c>
    </row>
    <row r="327" customFormat="false" ht="15" hidden="false" customHeight="false" outlineLevel="0" collapsed="false">
      <c r="A327" s="0" t="n">
        <f aca="false">'✍️ Score Entry 2025-26'!A328</f>
        <v>323</v>
      </c>
      <c r="B327" s="41" t="n">
        <f aca="false">'✍️ Score Entry 2025-26'!B328</f>
        <v>45935.6875</v>
      </c>
      <c r="C327" s="0" t="str">
        <f aca="false">'✍️ Score Entry 2025-26'!C328</f>
        <v>Spanish LALIGA</v>
      </c>
      <c r="D327" s="0" t="str">
        <f aca="false">'✍️ Score Entry 2025-26'!D328</f>
        <v>Real Sociedad</v>
      </c>
      <c r="E327" s="0" t="str">
        <f aca="false">'✍️ Score Entry 2025-26'!E328</f>
        <v>Rayo Vallecano</v>
      </c>
      <c r="F327" s="0" t="n">
        <f aca="false">IFERROR(VLOOKUP(D327,'⭐ Current Elo 2025-26'!$A:$B,2,FALSE()),1500)</f>
        <v>1395.4</v>
      </c>
      <c r="G327" s="0" t="n">
        <f aca="false">IFERROR(VLOOKUP(E327,'⭐ Current Elo 2025-26'!$A:$B,2,FALSE()),1500)</f>
        <v>1510</v>
      </c>
      <c r="H327" s="33" t="n">
        <f aca="false">1/(1+10^((G327-F327+'⚙️ Parameters'!$C$7)/400))</f>
        <v>0.2793850985317</v>
      </c>
      <c r="I327" s="33" t="n">
        <f aca="false">0.27*(1+((200-MIN(ABS(F327-G327),200))/500)+(IF(AND(F327&gt;1650,G327&gt;1650),0.15,0)))</f>
        <v>0.316116</v>
      </c>
      <c r="J327" s="33" t="n">
        <f aca="false">MAX(0,1-H327-I327)</f>
        <v>0.4044989014683</v>
      </c>
      <c r="K327" s="33" t="n">
        <f aca="false">H327+I327</f>
        <v>0.5955010985317</v>
      </c>
      <c r="L327" s="33" t="n">
        <f aca="false">I327+J327</f>
        <v>0.7206149014683</v>
      </c>
      <c r="M327" s="0" t="str">
        <f aca="false">IF('✍️ Score Entry 2025-26'!F328=""," TBD",TEXT('✍️ Score Entry 2025-26'!F328,"0")&amp;"-"&amp;TEXT('✍️ Score Entry 2025-26'!G328,"0"))</f>
        <v> TBD</v>
      </c>
      <c r="N327" s="0" t="str">
        <f aca="false">IF('✍️ Score Entry 2025-26'!F328="","TBD",IF('✍️ Score Entry 2025-26'!F328&gt;'✍️ Score Entry 2025-26'!G328,"Home",IF('✍️ Score Entry 2025-26'!F328&lt;'✍️ Score Entry 2025-26'!G328,"Away","Draw")))</f>
        <v>TBD</v>
      </c>
      <c r="O327" s="0" t="str">
        <f aca="false">IF(N327="TBD","TBD",IF(AND(H327&gt;I327,H327&gt;J327,N327="Home"),"✓",IF(AND(J327&gt;H327,J327&gt;I327,N327="Away"),"✓",IF(AND(I327&gt;H327,I327&gt;J327,N327="Draw"),"✓","✗"))))</f>
        <v>TBD</v>
      </c>
    </row>
    <row r="328" customFormat="false" ht="15" hidden="false" customHeight="false" outlineLevel="0" collapsed="false">
      <c r="A328" s="0" t="n">
        <f aca="false">'✍️ Score Entry 2025-26'!A329</f>
        <v>324</v>
      </c>
      <c r="B328" s="41" t="n">
        <f aca="false">'✍️ Score Entry 2025-26'!B329</f>
        <v>45935.7291666667</v>
      </c>
      <c r="C328" s="0" t="str">
        <f aca="false">'✍️ Score Entry 2025-26'!C329</f>
        <v>German Bundesliga</v>
      </c>
      <c r="D328" s="0" t="str">
        <f aca="false">'✍️ Score Entry 2025-26'!D329</f>
        <v>Borussia MÃ¶nchengladbach</v>
      </c>
      <c r="E328" s="0" t="str">
        <f aca="false">'✍️ Score Entry 2025-26'!E329</f>
        <v>SC Freiburg</v>
      </c>
      <c r="F328" s="0" t="n">
        <f aca="false">IFERROR(VLOOKUP(D328,'⭐ Current Elo 2025-26'!$A:$B,2,FALSE()),1500)</f>
        <v>1433.1</v>
      </c>
      <c r="G328" s="0" t="n">
        <f aca="false">IFERROR(VLOOKUP(E328,'⭐ Current Elo 2025-26'!$A:$B,2,FALSE()),1500)</f>
        <v>1647.6</v>
      </c>
      <c r="H328" s="33" t="n">
        <f aca="false">1/(1+10^((G328-F328+'⚙️ Parameters'!$C$7)/400))</f>
        <v>0.179081269650474</v>
      </c>
      <c r="I328" s="33" t="n">
        <f aca="false">0.27*(1+((200-MIN(ABS(F328-G328),200))/500)+(IF(AND(F328&gt;1650,G328&gt;1650),0.15,0)))</f>
        <v>0.27</v>
      </c>
      <c r="J328" s="33" t="n">
        <f aca="false">MAX(0,1-H328-I328)</f>
        <v>0.550918730349526</v>
      </c>
      <c r="K328" s="33" t="n">
        <f aca="false">H328+I328</f>
        <v>0.449081269650474</v>
      </c>
      <c r="L328" s="33" t="n">
        <f aca="false">I328+J328</f>
        <v>0.820918730349526</v>
      </c>
      <c r="M328" s="0" t="str">
        <f aca="false">IF('✍️ Score Entry 2025-26'!F329=""," TBD",TEXT('✍️ Score Entry 2025-26'!F329,"0")&amp;"-"&amp;TEXT('✍️ Score Entry 2025-26'!G329,"0"))</f>
        <v> TBD</v>
      </c>
      <c r="N328" s="0" t="str">
        <f aca="false">IF('✍️ Score Entry 2025-26'!F329="","TBD",IF('✍️ Score Entry 2025-26'!F329&gt;'✍️ Score Entry 2025-26'!G329,"Home",IF('✍️ Score Entry 2025-26'!F329&lt;'✍️ Score Entry 2025-26'!G329,"Away","Draw")))</f>
        <v>TBD</v>
      </c>
      <c r="O328" s="0" t="str">
        <f aca="false">IF(N328="TBD","TBD",IF(AND(H328&gt;I328,H328&gt;J328,N328="Home"),"✓",IF(AND(J328&gt;H328,J328&gt;I328,N328="Away"),"✓",IF(AND(I328&gt;H328,I328&gt;J328,N328="Draw"),"✓","✗"))))</f>
        <v>TBD</v>
      </c>
    </row>
    <row r="329" customFormat="false" ht="15" hidden="false" customHeight="false" outlineLevel="0" collapsed="false">
      <c r="A329" s="0" t="n">
        <f aca="false">'✍️ Score Entry 2025-26'!A330</f>
        <v>325</v>
      </c>
      <c r="B329" s="41" t="n">
        <f aca="false">'✍️ Score Entry 2025-26'!B330</f>
        <v>45935.78125</v>
      </c>
      <c r="C329" s="0" t="str">
        <f aca="false">'✍️ Score Entry 2025-26'!C330</f>
        <v>Italian Serie A</v>
      </c>
      <c r="D329" s="0" t="str">
        <f aca="false">'✍️ Score Entry 2025-26'!D330</f>
        <v>Juventus</v>
      </c>
      <c r="E329" s="0" t="str">
        <f aca="false">'✍️ Score Entry 2025-26'!E330</f>
        <v>AC Milan</v>
      </c>
      <c r="F329" s="0" t="n">
        <f aca="false">IFERROR(VLOOKUP(D329,'⭐ Current Elo 2025-26'!$A:$B,2,FALSE()),1500)</f>
        <v>1397.1</v>
      </c>
      <c r="G329" s="0" t="n">
        <f aca="false">IFERROR(VLOOKUP(E329,'⭐ Current Elo 2025-26'!$A:$B,2,FALSE()),1500)</f>
        <v>1588.1</v>
      </c>
      <c r="H329" s="33" t="n">
        <f aca="false">1/(1+10^((G329-F329+'⚙️ Parameters'!$C$7)/400))</f>
        <v>0.199837944084864</v>
      </c>
      <c r="I329" s="33" t="n">
        <f aca="false">0.27*(1+((200-MIN(ABS(F329-G329),200))/500)+(IF(AND(F329&gt;1650,G329&gt;1650),0.15,0)))</f>
        <v>0.27486</v>
      </c>
      <c r="J329" s="33" t="n">
        <f aca="false">MAX(0,1-H329-I329)</f>
        <v>0.525302055915136</v>
      </c>
      <c r="K329" s="33" t="n">
        <f aca="false">H329+I329</f>
        <v>0.474697944084864</v>
      </c>
      <c r="L329" s="33" t="n">
        <f aca="false">I329+J329</f>
        <v>0.800162055915136</v>
      </c>
      <c r="M329" s="0" t="str">
        <f aca="false">IF('✍️ Score Entry 2025-26'!F330=""," TBD",TEXT('✍️ Score Entry 2025-26'!F330,"0")&amp;"-"&amp;TEXT('✍️ Score Entry 2025-26'!G330,"0"))</f>
        <v> TBD</v>
      </c>
      <c r="N329" s="0" t="str">
        <f aca="false">IF('✍️ Score Entry 2025-26'!F330="","TBD",IF('✍️ Score Entry 2025-26'!F330&gt;'✍️ Score Entry 2025-26'!G330,"Home",IF('✍️ Score Entry 2025-26'!F330&lt;'✍️ Score Entry 2025-26'!G330,"Away","Draw")))</f>
        <v>TBD</v>
      </c>
      <c r="O329" s="0" t="str">
        <f aca="false">IF(N329="TBD","TBD",IF(AND(H329&gt;I329,H329&gt;J329,N329="Home"),"✓",IF(AND(J329&gt;H329,J329&gt;I329,N329="Away"),"✓",IF(AND(I329&gt;H329,I329&gt;J329,N329="Draw"),"✓","✗"))))</f>
        <v>TBD</v>
      </c>
    </row>
    <row r="330" customFormat="false" ht="15" hidden="false" customHeight="false" outlineLevel="0" collapsed="false">
      <c r="A330" s="0" t="n">
        <f aca="false">'✍️ Score Entry 2025-26'!A331</f>
        <v>326</v>
      </c>
      <c r="B330" s="41" t="n">
        <f aca="false">'✍️ Score Entry 2025-26'!B331</f>
        <v>45935.78125</v>
      </c>
      <c r="C330" s="0" t="str">
        <f aca="false">'✍️ Score Entry 2025-26'!C331</f>
        <v>French Ligue 1</v>
      </c>
      <c r="D330" s="0" t="str">
        <f aca="false">'✍️ Score Entry 2025-26'!D331</f>
        <v>Lille</v>
      </c>
      <c r="E330" s="0" t="str">
        <f aca="false">'✍️ Score Entry 2025-26'!E331</f>
        <v>Paris Saint-Germain</v>
      </c>
      <c r="F330" s="0" t="n">
        <f aca="false">IFERROR(VLOOKUP(D330,'⭐ Current Elo 2025-26'!$A:$B,2,FALSE()),1500)</f>
        <v>1580.2</v>
      </c>
      <c r="G330" s="0" t="n">
        <f aca="false">IFERROR(VLOOKUP(E330,'⭐ Current Elo 2025-26'!$A:$B,2,FALSE()),1500)</f>
        <v>1650.9</v>
      </c>
      <c r="H330" s="33" t="n">
        <f aca="false">1/(1+10^((G330-F330+'⚙️ Parameters'!$C$7)/400))</f>
        <v>0.332965019353663</v>
      </c>
      <c r="I330" s="33" t="n">
        <f aca="false">0.27*(1+((200-MIN(ABS(F330-G330),200))/500)+(IF(AND(F330&gt;1650,G330&gt;1650),0.15,0)))</f>
        <v>0.339822</v>
      </c>
      <c r="J330" s="33" t="n">
        <f aca="false">MAX(0,1-H330-I330)</f>
        <v>0.327212980646337</v>
      </c>
      <c r="K330" s="33" t="n">
        <f aca="false">H330+I330</f>
        <v>0.672787019353663</v>
      </c>
      <c r="L330" s="33" t="n">
        <f aca="false">I330+J330</f>
        <v>0.667034980646337</v>
      </c>
      <c r="M330" s="0" t="str">
        <f aca="false">IF('✍️ Score Entry 2025-26'!F331=""," TBD",TEXT('✍️ Score Entry 2025-26'!F331,"0")&amp;"-"&amp;TEXT('✍️ Score Entry 2025-26'!G331,"0"))</f>
        <v> TBD</v>
      </c>
      <c r="N330" s="0" t="str">
        <f aca="false">IF('✍️ Score Entry 2025-26'!F331="","TBD",IF('✍️ Score Entry 2025-26'!F331&gt;'✍️ Score Entry 2025-26'!G331,"Home",IF('✍️ Score Entry 2025-26'!F331&lt;'✍️ Score Entry 2025-26'!G331,"Away","Draw")))</f>
        <v>TBD</v>
      </c>
      <c r="O330" s="0" t="str">
        <f aca="false">IF(N330="TBD","TBD",IF(AND(H330&gt;I330,H330&gt;J330,N330="Home"),"✓",IF(AND(J330&gt;H330,J330&gt;I330,N330="Away"),"✓",IF(AND(I330&gt;H330,I330&gt;J330,N330="Draw"),"✓","✗"))))</f>
        <v>TBD</v>
      </c>
    </row>
    <row r="331" customFormat="false" ht="15" hidden="false" customHeight="false" outlineLevel="0" collapsed="false">
      <c r="A331" s="0" t="n">
        <f aca="false">'✍️ Score Entry 2025-26'!A332</f>
        <v>327</v>
      </c>
      <c r="B331" s="41" t="n">
        <f aca="false">'✍️ Score Entry 2025-26'!B332</f>
        <v>45935.7916666667</v>
      </c>
      <c r="C331" s="0" t="str">
        <f aca="false">'✍️ Score Entry 2025-26'!C332</f>
        <v>Spanish LALIGA</v>
      </c>
      <c r="D331" s="0" t="str">
        <f aca="false">'✍️ Score Entry 2025-26'!D332</f>
        <v>Celta Vigo</v>
      </c>
      <c r="E331" s="0" t="str">
        <f aca="false">'✍️ Score Entry 2025-26'!E332</f>
        <v>AtlÃ©tico Madrid</v>
      </c>
      <c r="F331" s="0" t="n">
        <f aca="false">IFERROR(VLOOKUP(D331,'⭐ Current Elo 2025-26'!$A:$B,2,FALSE()),1500)</f>
        <v>1603.5</v>
      </c>
      <c r="G331" s="0" t="n">
        <f aca="false">IFERROR(VLOOKUP(E331,'⭐ Current Elo 2025-26'!$A:$B,2,FALSE()),1500)</f>
        <v>1556.8</v>
      </c>
      <c r="H331" s="33" t="n">
        <f aca="false">1/(1+10^((G331-F331+'⚙️ Parameters'!$C$7)/400))</f>
        <v>0.495251061053524</v>
      </c>
      <c r="I331" s="33" t="n">
        <f aca="false">0.27*(1+((200-MIN(ABS(F331-G331),200))/500)+(IF(AND(F331&gt;1650,G331&gt;1650),0.15,0)))</f>
        <v>0.352782</v>
      </c>
      <c r="J331" s="33" t="n">
        <f aca="false">MAX(0,1-H331-I331)</f>
        <v>0.151966938946476</v>
      </c>
      <c r="K331" s="33" t="n">
        <f aca="false">H331+I331</f>
        <v>0.848033061053524</v>
      </c>
      <c r="L331" s="33" t="n">
        <f aca="false">I331+J331</f>
        <v>0.504748938946476</v>
      </c>
      <c r="M331" s="0" t="str">
        <f aca="false">IF('✍️ Score Entry 2025-26'!F332=""," TBD",TEXT('✍️ Score Entry 2025-26'!F332,"0")&amp;"-"&amp;TEXT('✍️ Score Entry 2025-26'!G332,"0"))</f>
        <v> TBD</v>
      </c>
      <c r="N331" s="0" t="str">
        <f aca="false">IF('✍️ Score Entry 2025-26'!F332="","TBD",IF('✍️ Score Entry 2025-26'!F332&gt;'✍️ Score Entry 2025-26'!G332,"Home",IF('✍️ Score Entry 2025-26'!F332&lt;'✍️ Score Entry 2025-26'!G332,"Away","Draw")))</f>
        <v>TBD</v>
      </c>
      <c r="O331" s="0" t="str">
        <f aca="false">IF(N331="TBD","TBD",IF(AND(H331&gt;I331,H331&gt;J331,N331="Home"),"✓",IF(AND(J331&gt;H331,J331&gt;I331,N331="Away"),"✓",IF(AND(I331&gt;H331,I331&gt;J331,N331="Draw"),"✓","✗"))))</f>
        <v>TBD</v>
      </c>
    </row>
    <row r="332" customFormat="false" ht="15" hidden="false" customHeight="false" outlineLevel="0" collapsed="false">
      <c r="A332" s="0" t="n">
        <f aca="false">'✍️ Score Entry 2025-26'!A333</f>
        <v>328</v>
      </c>
      <c r="B332" s="41" t="n">
        <f aca="false">'✍️ Score Entry 2025-26'!B333</f>
        <v>45947.7708333333</v>
      </c>
      <c r="C332" s="0" t="str">
        <f aca="false">'✍️ Score Entry 2025-26'!C333</f>
        <v>German Bundesliga</v>
      </c>
      <c r="D332" s="0" t="str">
        <f aca="false">'✍️ Score Entry 2025-26'!D333</f>
        <v>1. FC Union Berlin</v>
      </c>
      <c r="E332" s="0" t="str">
        <f aca="false">'✍️ Score Entry 2025-26'!E333</f>
        <v>Borussia MÃ¶nchengladbach</v>
      </c>
      <c r="F332" s="0" t="n">
        <f aca="false">IFERROR(VLOOKUP(D332,'⭐ Current Elo 2025-26'!$A:$B,2,FALSE()),1500)</f>
        <v>1536.1</v>
      </c>
      <c r="G332" s="0" t="n">
        <f aca="false">IFERROR(VLOOKUP(E332,'⭐ Current Elo 2025-26'!$A:$B,2,FALSE()),1500)</f>
        <v>1433.1</v>
      </c>
      <c r="H332" s="33" t="n">
        <f aca="false">1/(1+10^((G332-F332+'⚙️ Parameters'!$C$7)/400))</f>
        <v>0.57568695237643</v>
      </c>
      <c r="I332" s="33" t="n">
        <f aca="false">0.27*(1+((200-MIN(ABS(F332-G332),200))/500)+(IF(AND(F332&gt;1650,G332&gt;1650),0.15,0)))</f>
        <v>0.32238</v>
      </c>
      <c r="J332" s="33" t="n">
        <f aca="false">MAX(0,1-H332-I332)</f>
        <v>0.10193304762357</v>
      </c>
      <c r="K332" s="33" t="n">
        <f aca="false">H332+I332</f>
        <v>0.89806695237643</v>
      </c>
      <c r="L332" s="33" t="n">
        <f aca="false">I332+J332</f>
        <v>0.42431304762357</v>
      </c>
      <c r="M332" s="0" t="str">
        <f aca="false">IF('✍️ Score Entry 2025-26'!F333=""," TBD",TEXT('✍️ Score Entry 2025-26'!F333,"0")&amp;"-"&amp;TEXT('✍️ Score Entry 2025-26'!G333,"0"))</f>
        <v> TBD</v>
      </c>
      <c r="N332" s="0" t="str">
        <f aca="false">IF('✍️ Score Entry 2025-26'!F333="","TBD",IF('✍️ Score Entry 2025-26'!F333&gt;'✍️ Score Entry 2025-26'!G333,"Home",IF('✍️ Score Entry 2025-26'!F333&lt;'✍️ Score Entry 2025-26'!G333,"Away","Draw")))</f>
        <v>TBD</v>
      </c>
      <c r="O332" s="0" t="str">
        <f aca="false">IF(N332="TBD","TBD",IF(AND(H332&gt;I332,H332&gt;J332,N332="Home"),"✓",IF(AND(J332&gt;H332,J332&gt;I332,N332="Away"),"✓",IF(AND(I332&gt;H332,I332&gt;J332,N332="Draw"),"✓","✗"))))</f>
        <v>TBD</v>
      </c>
    </row>
    <row r="333" customFormat="false" ht="15" hidden="false" customHeight="false" outlineLevel="0" collapsed="false">
      <c r="A333" s="0" t="n">
        <f aca="false">'✍️ Score Entry 2025-26'!A334</f>
        <v>329</v>
      </c>
      <c r="B333" s="41" t="n">
        <f aca="false">'✍️ Score Entry 2025-26'!B334</f>
        <v>45947.78125</v>
      </c>
      <c r="C333" s="0" t="str">
        <f aca="false">'✍️ Score Entry 2025-26'!C334</f>
        <v>French Ligue 1</v>
      </c>
      <c r="D333" s="0" t="str">
        <f aca="false">'✍️ Score Entry 2025-26'!D334</f>
        <v>Paris Saint-Germain</v>
      </c>
      <c r="E333" s="0" t="str">
        <f aca="false">'✍️ Score Entry 2025-26'!E334</f>
        <v>Strasbourg</v>
      </c>
      <c r="F333" s="0" t="n">
        <f aca="false">IFERROR(VLOOKUP(D333,'⭐ Current Elo 2025-26'!$A:$B,2,FALSE()),1500)</f>
        <v>1650.9</v>
      </c>
      <c r="G333" s="0" t="n">
        <f aca="false">IFERROR(VLOOKUP(E333,'⭐ Current Elo 2025-26'!$A:$B,2,FALSE()),1500)</f>
        <v>1815.9</v>
      </c>
      <c r="H333" s="33" t="n">
        <f aca="false">1/(1+10^((G333-F333+'⚙️ Parameters'!$C$7)/400))</f>
        <v>0.224847134350316</v>
      </c>
      <c r="I333" s="33" t="n">
        <f aca="false">0.27*(1+((200-MIN(ABS(F333-G333),200))/500)+(IF(AND(F333&gt;1650,G333&gt;1650),0.15,0)))</f>
        <v>0.3294</v>
      </c>
      <c r="J333" s="33" t="n">
        <f aca="false">MAX(0,1-H333-I333)</f>
        <v>0.445752865649684</v>
      </c>
      <c r="K333" s="33" t="n">
        <f aca="false">H333+I333</f>
        <v>0.554247134350316</v>
      </c>
      <c r="L333" s="33" t="n">
        <f aca="false">I333+J333</f>
        <v>0.775152865649684</v>
      </c>
      <c r="M333" s="0" t="str">
        <f aca="false">IF('✍️ Score Entry 2025-26'!F334=""," TBD",TEXT('✍️ Score Entry 2025-26'!F334,"0")&amp;"-"&amp;TEXT('✍️ Score Entry 2025-26'!G334,"0"))</f>
        <v> TBD</v>
      </c>
      <c r="N333" s="0" t="str">
        <f aca="false">IF('✍️ Score Entry 2025-26'!F334="","TBD",IF('✍️ Score Entry 2025-26'!F334&gt;'✍️ Score Entry 2025-26'!G334,"Home",IF('✍️ Score Entry 2025-26'!F334&lt;'✍️ Score Entry 2025-26'!G334,"Away","Draw")))</f>
        <v>TBD</v>
      </c>
      <c r="O333" s="0" t="str">
        <f aca="false">IF(N333="TBD","TBD",IF(AND(H333&gt;I333,H333&gt;J333,N333="Home"),"✓",IF(AND(J333&gt;H333,J333&gt;I333,N333="Away"),"✓",IF(AND(I333&gt;H333,I333&gt;J333,N333="Draw"),"✓","✗"))))</f>
        <v>TBD</v>
      </c>
    </row>
    <row r="334" customFormat="false" ht="15" hidden="false" customHeight="false" outlineLevel="0" collapsed="false">
      <c r="A334" s="0" t="n">
        <f aca="false">'✍️ Score Entry 2025-26'!A335</f>
        <v>330</v>
      </c>
      <c r="B334" s="41" t="n">
        <f aca="false">'✍️ Score Entry 2025-26'!B335</f>
        <v>45947.7916666667</v>
      </c>
      <c r="C334" s="0" t="str">
        <f aca="false">'✍️ Score Entry 2025-26'!C335</f>
        <v>Spanish LALIGA</v>
      </c>
      <c r="D334" s="0" t="str">
        <f aca="false">'✍️ Score Entry 2025-26'!D335</f>
        <v>Real Oviedo</v>
      </c>
      <c r="E334" s="0" t="str">
        <f aca="false">'✍️ Score Entry 2025-26'!E335</f>
        <v>Espanyol</v>
      </c>
      <c r="F334" s="0" t="n">
        <f aca="false">IFERROR(VLOOKUP(D334,'⭐ Current Elo 2025-26'!$A:$B,2,FALSE()),1500)</f>
        <v>1735.2</v>
      </c>
      <c r="G334" s="0" t="n">
        <f aca="false">IFERROR(VLOOKUP(E334,'⭐ Current Elo 2025-26'!$A:$B,2,FALSE()),1500)</f>
        <v>1662.7</v>
      </c>
      <c r="H334" s="33" t="n">
        <f aca="false">1/(1+10^((G334-F334+'⚙️ Parameters'!$C$7)/400))</f>
        <v>0.532334912543461</v>
      </c>
      <c r="I334" s="33" t="n">
        <f aca="false">0.27*(1+((200-MIN(ABS(F334-G334),200))/500)+(IF(AND(F334&gt;1650,G334&gt;1650),0.15,0)))</f>
        <v>0.37935</v>
      </c>
      <c r="J334" s="33" t="n">
        <f aca="false">MAX(0,1-H334-I334)</f>
        <v>0.0883150874565389</v>
      </c>
      <c r="K334" s="33" t="n">
        <f aca="false">H334+I334</f>
        <v>0.911684912543461</v>
      </c>
      <c r="L334" s="33" t="n">
        <f aca="false">I334+J334</f>
        <v>0.467665087456539</v>
      </c>
      <c r="M334" s="0" t="str">
        <f aca="false">IF('✍️ Score Entry 2025-26'!F335=""," TBD",TEXT('✍️ Score Entry 2025-26'!F335,"0")&amp;"-"&amp;TEXT('✍️ Score Entry 2025-26'!G335,"0"))</f>
        <v> TBD</v>
      </c>
      <c r="N334" s="0" t="str">
        <f aca="false">IF('✍️ Score Entry 2025-26'!F335="","TBD",IF('✍️ Score Entry 2025-26'!F335&gt;'✍️ Score Entry 2025-26'!G335,"Home",IF('✍️ Score Entry 2025-26'!F335&lt;'✍️ Score Entry 2025-26'!G335,"Away","Draw")))</f>
        <v>TBD</v>
      </c>
      <c r="O334" s="0" t="str">
        <f aca="false">IF(N334="TBD","TBD",IF(AND(H334&gt;I334,H334&gt;J334,N334="Home"),"✓",IF(AND(J334&gt;H334,J334&gt;I334,N334="Away"),"✓",IF(AND(I334&gt;H334,I334&gt;J334,N334="Draw"),"✓","✗"))))</f>
        <v>TBD</v>
      </c>
    </row>
    <row r="335" customFormat="false" ht="15" hidden="false" customHeight="false" outlineLevel="0" collapsed="false">
      <c r="A335" s="0" t="n">
        <f aca="false">'✍️ Score Entry 2025-26'!A336</f>
        <v>331</v>
      </c>
      <c r="B335" s="41" t="n">
        <f aca="false">'✍️ Score Entry 2025-26'!B336</f>
        <v>45948.4791666667</v>
      </c>
      <c r="C335" s="0" t="str">
        <f aca="false">'✍️ Score Entry 2025-26'!C336</f>
        <v>English Premier League</v>
      </c>
      <c r="D335" s="0" t="str">
        <f aca="false">'✍️ Score Entry 2025-26'!D336</f>
        <v>Nottingham Forest</v>
      </c>
      <c r="E335" s="0" t="str">
        <f aca="false">'✍️ Score Entry 2025-26'!E336</f>
        <v>Chelsea</v>
      </c>
      <c r="F335" s="0" t="n">
        <f aca="false">IFERROR(VLOOKUP(D335,'⭐ Current Elo 2025-26'!$A:$B,2,FALSE()),1500)</f>
        <v>1630.6</v>
      </c>
      <c r="G335" s="0" t="n">
        <f aca="false">IFERROR(VLOOKUP(E335,'⭐ Current Elo 2025-26'!$A:$B,2,FALSE()),1500)</f>
        <v>1685.1</v>
      </c>
      <c r="H335" s="33" t="n">
        <f aca="false">1/(1+10^((G335-F335+'⚙️ Parameters'!$C$7)/400))</f>
        <v>0.353989077008729</v>
      </c>
      <c r="I335" s="33" t="n">
        <f aca="false">0.27*(1+((200-MIN(ABS(F335-G335),200))/500)+(IF(AND(F335&gt;1650,G335&gt;1650),0.15,0)))</f>
        <v>0.34857</v>
      </c>
      <c r="J335" s="33" t="n">
        <f aca="false">MAX(0,1-H335-I335)</f>
        <v>0.297440922991271</v>
      </c>
      <c r="K335" s="33" t="n">
        <f aca="false">H335+I335</f>
        <v>0.702559077008729</v>
      </c>
      <c r="L335" s="33" t="n">
        <f aca="false">I335+J335</f>
        <v>0.646010922991271</v>
      </c>
      <c r="M335" s="0" t="str">
        <f aca="false">IF('✍️ Score Entry 2025-26'!F336=""," TBD",TEXT('✍️ Score Entry 2025-26'!F336,"0")&amp;"-"&amp;TEXT('✍️ Score Entry 2025-26'!G336,"0"))</f>
        <v> TBD</v>
      </c>
      <c r="N335" s="0" t="str">
        <f aca="false">IF('✍️ Score Entry 2025-26'!F336="","TBD",IF('✍️ Score Entry 2025-26'!F336&gt;'✍️ Score Entry 2025-26'!G336,"Home",IF('✍️ Score Entry 2025-26'!F336&lt;'✍️ Score Entry 2025-26'!G336,"Away","Draw")))</f>
        <v>TBD</v>
      </c>
      <c r="O335" s="0" t="str">
        <f aca="false">IF(N335="TBD","TBD",IF(AND(H335&gt;I335,H335&gt;J335,N335="Home"),"✓",IF(AND(J335&gt;H335,J335&gt;I335,N335="Away"),"✓",IF(AND(I335&gt;H335,I335&gt;J335,N335="Draw"),"✓","✗"))))</f>
        <v>TBD</v>
      </c>
    </row>
    <row r="336" customFormat="false" ht="15" hidden="false" customHeight="false" outlineLevel="0" collapsed="false">
      <c r="A336" s="0" t="n">
        <f aca="false">'✍️ Score Entry 2025-26'!A337</f>
        <v>332</v>
      </c>
      <c r="B336" s="41" t="n">
        <f aca="false">'✍️ Score Entry 2025-26'!B337</f>
        <v>45948.5</v>
      </c>
      <c r="C336" s="0" t="str">
        <f aca="false">'✍️ Score Entry 2025-26'!C337</f>
        <v>Spanish LALIGA</v>
      </c>
      <c r="D336" s="0" t="str">
        <f aca="false">'✍️ Score Entry 2025-26'!D337</f>
        <v>Sevilla</v>
      </c>
      <c r="E336" s="0" t="str">
        <f aca="false">'✍️ Score Entry 2025-26'!E337</f>
        <v>Mallorca</v>
      </c>
      <c r="F336" s="0" t="n">
        <f aca="false">IFERROR(VLOOKUP(D336,'⭐ Current Elo 2025-26'!$A:$B,2,FALSE()),1500)</f>
        <v>1661.6</v>
      </c>
      <c r="G336" s="0" t="n">
        <f aca="false">IFERROR(VLOOKUP(E336,'⭐ Current Elo 2025-26'!$A:$B,2,FALSE()),1500)</f>
        <v>1654.7</v>
      </c>
      <c r="H336" s="33" t="n">
        <f aca="false">1/(1+10^((G336-F336+'⚙️ Parameters'!$C$7)/400))</f>
        <v>0.438290336536022</v>
      </c>
      <c r="I336" s="33" t="n">
        <f aca="false">0.27*(1+((200-MIN(ABS(F336-G336),200))/500)+(IF(AND(F336&gt;1650,G336&gt;1650),0.15,0)))</f>
        <v>0.414774</v>
      </c>
      <c r="J336" s="33" t="n">
        <f aca="false">MAX(0,1-H336-I336)</f>
        <v>0.146935663463978</v>
      </c>
      <c r="K336" s="33" t="n">
        <f aca="false">H336+I336</f>
        <v>0.853064336536022</v>
      </c>
      <c r="L336" s="33" t="n">
        <f aca="false">I336+J336</f>
        <v>0.561709663463978</v>
      </c>
      <c r="M336" s="0" t="str">
        <f aca="false">IF('✍️ Score Entry 2025-26'!F337=""," TBD",TEXT('✍️ Score Entry 2025-26'!F337,"0")&amp;"-"&amp;TEXT('✍️ Score Entry 2025-26'!G337,"0"))</f>
        <v> TBD</v>
      </c>
      <c r="N336" s="0" t="str">
        <f aca="false">IF('✍️ Score Entry 2025-26'!F337="","TBD",IF('✍️ Score Entry 2025-26'!F337&gt;'✍️ Score Entry 2025-26'!G337,"Home",IF('✍️ Score Entry 2025-26'!F337&lt;'✍️ Score Entry 2025-26'!G337,"Away","Draw")))</f>
        <v>TBD</v>
      </c>
      <c r="O336" s="0" t="str">
        <f aca="false">IF(N336="TBD","TBD",IF(AND(H336&gt;I336,H336&gt;J336,N336="Home"),"✓",IF(AND(J336&gt;H336,J336&gt;I336,N336="Away"),"✓",IF(AND(I336&gt;H336,I336&gt;J336,N336="Draw"),"✓","✗"))))</f>
        <v>TBD</v>
      </c>
    </row>
    <row r="337" customFormat="false" ht="15" hidden="false" customHeight="false" outlineLevel="0" collapsed="false">
      <c r="A337" s="0" t="n">
        <f aca="false">'✍️ Score Entry 2025-26'!A338</f>
        <v>333</v>
      </c>
      <c r="B337" s="41" t="n">
        <f aca="false">'✍️ Score Entry 2025-26'!B338</f>
        <v>45948.5416666667</v>
      </c>
      <c r="C337" s="0" t="str">
        <f aca="false">'✍️ Score Entry 2025-26'!C338</f>
        <v>Italian Serie A</v>
      </c>
      <c r="D337" s="0" t="str">
        <f aca="false">'✍️ Score Entry 2025-26'!D338</f>
        <v>Pisa</v>
      </c>
      <c r="E337" s="0" t="str">
        <f aca="false">'✍️ Score Entry 2025-26'!E338</f>
        <v>Hellas Verona</v>
      </c>
      <c r="F337" s="0" t="n">
        <f aca="false">IFERROR(VLOOKUP(D337,'⭐ Current Elo 2025-26'!$A:$B,2,FALSE()),1500)</f>
        <v>1653.3</v>
      </c>
      <c r="G337" s="0" t="n">
        <f aca="false">IFERROR(VLOOKUP(E337,'⭐ Current Elo 2025-26'!$A:$B,2,FALSE()),1500)</f>
        <v>1452.9</v>
      </c>
      <c r="H337" s="33" t="n">
        <f aca="false">1/(1+10^((G337-F337+'⚙️ Parameters'!$C$7)/400))</f>
        <v>0.70386517717144</v>
      </c>
      <c r="I337" s="33" t="n">
        <f aca="false">0.27*(1+((200-MIN(ABS(F337-G337),200))/500)+(IF(AND(F337&gt;1650,G337&gt;1650),0.15,0)))</f>
        <v>0.27</v>
      </c>
      <c r="J337" s="33" t="n">
        <f aca="false">MAX(0,1-H337-I337)</f>
        <v>0.0261348228285597</v>
      </c>
      <c r="K337" s="33" t="n">
        <f aca="false">H337+I337</f>
        <v>0.97386517717144</v>
      </c>
      <c r="L337" s="33" t="n">
        <f aca="false">I337+J337</f>
        <v>0.29613482282856</v>
      </c>
      <c r="M337" s="0" t="str">
        <f aca="false">IF('✍️ Score Entry 2025-26'!F338=""," TBD",TEXT('✍️ Score Entry 2025-26'!F338,"0")&amp;"-"&amp;TEXT('✍️ Score Entry 2025-26'!G338,"0"))</f>
        <v> TBD</v>
      </c>
      <c r="N337" s="0" t="str">
        <f aca="false">IF('✍️ Score Entry 2025-26'!F338="","TBD",IF('✍️ Score Entry 2025-26'!F338&gt;'✍️ Score Entry 2025-26'!G338,"Home",IF('✍️ Score Entry 2025-26'!F338&lt;'✍️ Score Entry 2025-26'!G338,"Away","Draw")))</f>
        <v>TBD</v>
      </c>
      <c r="O337" s="0" t="str">
        <f aca="false">IF(N337="TBD","TBD",IF(AND(H337&gt;I337,H337&gt;J337,N337="Home"),"✓",IF(AND(J337&gt;H337,J337&gt;I337,N337="Away"),"✓",IF(AND(I337&gt;H337,I337&gt;J337,N337="Draw"),"✓","✗"))))</f>
        <v>TBD</v>
      </c>
    </row>
    <row r="338" customFormat="false" ht="15" hidden="false" customHeight="false" outlineLevel="0" collapsed="false">
      <c r="A338" s="0" t="n">
        <f aca="false">'✍️ Score Entry 2025-26'!A339</f>
        <v>334</v>
      </c>
      <c r="B338" s="41" t="n">
        <f aca="false">'✍️ Score Entry 2025-26'!B339</f>
        <v>45948.5416666667</v>
      </c>
      <c r="C338" s="0" t="str">
        <f aca="false">'✍️ Score Entry 2025-26'!C339</f>
        <v>Italian Serie A</v>
      </c>
      <c r="D338" s="0" t="str">
        <f aca="false">'✍️ Score Entry 2025-26'!D339</f>
        <v>Lecce</v>
      </c>
      <c r="E338" s="0" t="str">
        <f aca="false">'✍️ Score Entry 2025-26'!E339</f>
        <v>Sassuolo</v>
      </c>
      <c r="F338" s="0" t="n">
        <f aca="false">IFERROR(VLOOKUP(D338,'⭐ Current Elo 2025-26'!$A:$B,2,FALSE()),1500)</f>
        <v>1629.2</v>
      </c>
      <c r="G338" s="0" t="n">
        <f aca="false">IFERROR(VLOOKUP(E338,'⭐ Current Elo 2025-26'!$A:$B,2,FALSE()),1500)</f>
        <v>1446.1</v>
      </c>
      <c r="H338" s="33" t="n">
        <f aca="false">1/(1+10^((G338-F338+'⚙️ Parameters'!$C$7)/400))</f>
        <v>0.682695096522718</v>
      </c>
      <c r="I338" s="33" t="n">
        <f aca="false">0.27*(1+((200-MIN(ABS(F338-G338),200))/500)+(IF(AND(F338&gt;1650,G338&gt;1650),0.15,0)))</f>
        <v>0.279126</v>
      </c>
      <c r="J338" s="33" t="n">
        <f aca="false">MAX(0,1-H338-I338)</f>
        <v>0.0381789034772821</v>
      </c>
      <c r="K338" s="33" t="n">
        <f aca="false">H338+I338</f>
        <v>0.961821096522718</v>
      </c>
      <c r="L338" s="33" t="n">
        <f aca="false">I338+J338</f>
        <v>0.317304903477282</v>
      </c>
      <c r="M338" s="0" t="str">
        <f aca="false">IF('✍️ Score Entry 2025-26'!F339=""," TBD",TEXT('✍️ Score Entry 2025-26'!F339,"0")&amp;"-"&amp;TEXT('✍️ Score Entry 2025-26'!G339,"0"))</f>
        <v> TBD</v>
      </c>
      <c r="N338" s="0" t="str">
        <f aca="false">IF('✍️ Score Entry 2025-26'!F339="","TBD",IF('✍️ Score Entry 2025-26'!F339&gt;'✍️ Score Entry 2025-26'!G339,"Home",IF('✍️ Score Entry 2025-26'!F339&lt;'✍️ Score Entry 2025-26'!G339,"Away","Draw")))</f>
        <v>TBD</v>
      </c>
      <c r="O338" s="0" t="str">
        <f aca="false">IF(N338="TBD","TBD",IF(AND(H338&gt;I338,H338&gt;J338,N338="Home"),"✓",IF(AND(J338&gt;H338,J338&gt;I338,N338="Away"),"✓",IF(AND(I338&gt;H338,I338&gt;J338,N338="Draw"),"✓","✗"))))</f>
        <v>TBD</v>
      </c>
    </row>
    <row r="339" customFormat="false" ht="15" hidden="false" customHeight="false" outlineLevel="0" collapsed="false">
      <c r="A339" s="0" t="n">
        <f aca="false">'✍️ Score Entry 2025-26'!A340</f>
        <v>335</v>
      </c>
      <c r="B339" s="41" t="n">
        <f aca="false">'✍️ Score Entry 2025-26'!B340</f>
        <v>45948.5625</v>
      </c>
      <c r="C339" s="0" t="str">
        <f aca="false">'✍️ Score Entry 2025-26'!C340</f>
        <v>German Bundesliga</v>
      </c>
      <c r="D339" s="0" t="str">
        <f aca="false">'✍️ Score Entry 2025-26'!D340</f>
        <v>FC Cologne</v>
      </c>
      <c r="E339" s="0" t="str">
        <f aca="false">'✍️ Score Entry 2025-26'!E340</f>
        <v>FC Augsburg</v>
      </c>
      <c r="F339" s="0" t="n">
        <f aca="false">IFERROR(VLOOKUP(D339,'⭐ Current Elo 2025-26'!$A:$B,2,FALSE()),1500)</f>
        <v>1612.2</v>
      </c>
      <c r="G339" s="0" t="n">
        <f aca="false">IFERROR(VLOOKUP(E339,'⭐ Current Elo 2025-26'!$A:$B,2,FALSE()),1500)</f>
        <v>1508.9</v>
      </c>
      <c r="H339" s="33" t="n">
        <f aca="false">1/(1+10^((G339-F339+'⚙️ Parameters'!$C$7)/400))</f>
        <v>0.576108739051663</v>
      </c>
      <c r="I339" s="33" t="n">
        <f aca="false">0.27*(1+((200-MIN(ABS(F339-G339),200))/500)+(IF(AND(F339&gt;1650,G339&gt;1650),0.15,0)))</f>
        <v>0.322218</v>
      </c>
      <c r="J339" s="33" t="n">
        <f aca="false">MAX(0,1-H339-I339)</f>
        <v>0.101673260948338</v>
      </c>
      <c r="K339" s="33" t="n">
        <f aca="false">H339+I339</f>
        <v>0.898326739051663</v>
      </c>
      <c r="L339" s="33" t="n">
        <f aca="false">I339+J339</f>
        <v>0.423891260948338</v>
      </c>
      <c r="M339" s="0" t="str">
        <f aca="false">IF('✍️ Score Entry 2025-26'!F340=""," TBD",TEXT('✍️ Score Entry 2025-26'!F340,"0")&amp;"-"&amp;TEXT('✍️ Score Entry 2025-26'!G340,"0"))</f>
        <v> TBD</v>
      </c>
      <c r="N339" s="0" t="str">
        <f aca="false">IF('✍️ Score Entry 2025-26'!F340="","TBD",IF('✍️ Score Entry 2025-26'!F340&gt;'✍️ Score Entry 2025-26'!G340,"Home",IF('✍️ Score Entry 2025-26'!F340&lt;'✍️ Score Entry 2025-26'!G340,"Away","Draw")))</f>
        <v>TBD</v>
      </c>
      <c r="O339" s="0" t="str">
        <f aca="false">IF(N339="TBD","TBD",IF(AND(H339&gt;I339,H339&gt;J339,N339="Home"),"✓",IF(AND(J339&gt;H339,J339&gt;I339,N339="Away"),"✓",IF(AND(I339&gt;H339,I339&gt;J339,N339="Draw"),"✓","✗"))))</f>
        <v>TBD</v>
      </c>
    </row>
    <row r="340" customFormat="false" ht="15" hidden="false" customHeight="false" outlineLevel="0" collapsed="false">
      <c r="A340" s="0" t="n">
        <f aca="false">'✍️ Score Entry 2025-26'!A341</f>
        <v>336</v>
      </c>
      <c r="B340" s="41" t="n">
        <f aca="false">'✍️ Score Entry 2025-26'!B341</f>
        <v>45948.5625</v>
      </c>
      <c r="C340" s="0" t="str">
        <f aca="false">'✍️ Score Entry 2025-26'!C341</f>
        <v>German Bundesliga</v>
      </c>
      <c r="D340" s="0" t="str">
        <f aca="false">'✍️ Score Entry 2025-26'!D341</f>
        <v>Mainz</v>
      </c>
      <c r="E340" s="0" t="str">
        <f aca="false">'✍️ Score Entry 2025-26'!E341</f>
        <v>Bayer Leverkusen</v>
      </c>
      <c r="F340" s="0" t="n">
        <f aca="false">IFERROR(VLOOKUP(D340,'⭐ Current Elo 2025-26'!$A:$B,2,FALSE()),1500)</f>
        <v>1672.1</v>
      </c>
      <c r="G340" s="0" t="n">
        <f aca="false">IFERROR(VLOOKUP(E340,'⭐ Current Elo 2025-26'!$A:$B,2,FALSE()),1500)</f>
        <v>1576.1</v>
      </c>
      <c r="H340" s="33" t="n">
        <f aca="false">1/(1+10^((G340-F340+'⚙️ Parameters'!$C$7)/400))</f>
        <v>0.565815203069233</v>
      </c>
      <c r="I340" s="33" t="n">
        <f aca="false">0.27*(1+((200-MIN(ABS(F340-G340),200))/500)+(IF(AND(F340&gt;1650,G340&gt;1650),0.15,0)))</f>
        <v>0.32616</v>
      </c>
      <c r="J340" s="33" t="n">
        <f aca="false">MAX(0,1-H340-I340)</f>
        <v>0.108024796930767</v>
      </c>
      <c r="K340" s="33" t="n">
        <f aca="false">H340+I340</f>
        <v>0.891975203069233</v>
      </c>
      <c r="L340" s="33" t="n">
        <f aca="false">I340+J340</f>
        <v>0.434184796930767</v>
      </c>
      <c r="M340" s="0" t="str">
        <f aca="false">IF('✍️ Score Entry 2025-26'!F341=""," TBD",TEXT('✍️ Score Entry 2025-26'!F341,"0")&amp;"-"&amp;TEXT('✍️ Score Entry 2025-26'!G341,"0"))</f>
        <v> TBD</v>
      </c>
      <c r="N340" s="0" t="str">
        <f aca="false">IF('✍️ Score Entry 2025-26'!F341="","TBD",IF('✍️ Score Entry 2025-26'!F341&gt;'✍️ Score Entry 2025-26'!G341,"Home",IF('✍️ Score Entry 2025-26'!F341&lt;'✍️ Score Entry 2025-26'!G341,"Away","Draw")))</f>
        <v>TBD</v>
      </c>
      <c r="O340" s="0" t="str">
        <f aca="false">IF(N340="TBD","TBD",IF(AND(H340&gt;I340,H340&gt;J340,N340="Home"),"✓",IF(AND(J340&gt;H340,J340&gt;I340,N340="Away"),"✓",IF(AND(I340&gt;H340,I340&gt;J340,N340="Draw"),"✓","✗"))))</f>
        <v>TBD</v>
      </c>
    </row>
    <row r="341" customFormat="false" ht="15" hidden="false" customHeight="false" outlineLevel="0" collapsed="false">
      <c r="A341" s="0" t="n">
        <f aca="false">'✍️ Score Entry 2025-26'!A342</f>
        <v>337</v>
      </c>
      <c r="B341" s="41" t="n">
        <f aca="false">'✍️ Score Entry 2025-26'!B342</f>
        <v>45948.5625</v>
      </c>
      <c r="C341" s="0" t="str">
        <f aca="false">'✍️ Score Entry 2025-26'!C342</f>
        <v>German Bundesliga</v>
      </c>
      <c r="D341" s="0" t="str">
        <f aca="false">'✍️ Score Entry 2025-26'!D342</f>
        <v>1. FC Heidenheim 1846</v>
      </c>
      <c r="E341" s="0" t="str">
        <f aca="false">'✍️ Score Entry 2025-26'!E342</f>
        <v>Werder Bremen</v>
      </c>
      <c r="F341" s="0" t="n">
        <f aca="false">IFERROR(VLOOKUP(D341,'⭐ Current Elo 2025-26'!$A:$B,2,FALSE()),1500)</f>
        <v>1529.3</v>
      </c>
      <c r="G341" s="0" t="n">
        <f aca="false">IFERROR(VLOOKUP(E341,'⭐ Current Elo 2025-26'!$A:$B,2,FALSE()),1500)</f>
        <v>1618.2</v>
      </c>
      <c r="H341" s="33" t="n">
        <f aca="false">1/(1+10^((G341-F341+'⚙️ Parameters'!$C$7)/400))</f>
        <v>0.310116935565213</v>
      </c>
      <c r="I341" s="33" t="n">
        <f aca="false">0.27*(1+((200-MIN(ABS(F341-G341),200))/500)+(IF(AND(F341&gt;1650,G341&gt;1650),0.15,0)))</f>
        <v>0.329994</v>
      </c>
      <c r="J341" s="33" t="n">
        <f aca="false">MAX(0,1-H341-I341)</f>
        <v>0.359889064434787</v>
      </c>
      <c r="K341" s="33" t="n">
        <f aca="false">H341+I341</f>
        <v>0.640110935565213</v>
      </c>
      <c r="L341" s="33" t="n">
        <f aca="false">I341+J341</f>
        <v>0.689883064434787</v>
      </c>
      <c r="M341" s="0" t="str">
        <f aca="false">IF('✍️ Score Entry 2025-26'!F342=""," TBD",TEXT('✍️ Score Entry 2025-26'!F342,"0")&amp;"-"&amp;TEXT('✍️ Score Entry 2025-26'!G342,"0"))</f>
        <v> TBD</v>
      </c>
      <c r="N341" s="0" t="str">
        <f aca="false">IF('✍️ Score Entry 2025-26'!F342="","TBD",IF('✍️ Score Entry 2025-26'!F342&gt;'✍️ Score Entry 2025-26'!G342,"Home",IF('✍️ Score Entry 2025-26'!F342&lt;'✍️ Score Entry 2025-26'!G342,"Away","Draw")))</f>
        <v>TBD</v>
      </c>
      <c r="O341" s="0" t="str">
        <f aca="false">IF(N341="TBD","TBD",IF(AND(H341&gt;I341,H341&gt;J341,N341="Home"),"✓",IF(AND(J341&gt;H341,J341&gt;I341,N341="Away"),"✓",IF(AND(I341&gt;H341,I341&gt;J341,N341="Draw"),"✓","✗"))))</f>
        <v>TBD</v>
      </c>
    </row>
    <row r="342" customFormat="false" ht="15" hidden="false" customHeight="false" outlineLevel="0" collapsed="false">
      <c r="A342" s="0" t="n">
        <f aca="false">'✍️ Score Entry 2025-26'!A343</f>
        <v>338</v>
      </c>
      <c r="B342" s="41" t="n">
        <f aca="false">'✍️ Score Entry 2025-26'!B343</f>
        <v>45948.5625</v>
      </c>
      <c r="C342" s="0" t="str">
        <f aca="false">'✍️ Score Entry 2025-26'!C343</f>
        <v>German Bundesliga</v>
      </c>
      <c r="D342" s="0" t="str">
        <f aca="false">'✍️ Score Entry 2025-26'!D343</f>
        <v>VfL Wolfsburg</v>
      </c>
      <c r="E342" s="0" t="str">
        <f aca="false">'✍️ Score Entry 2025-26'!E343</f>
        <v>VfB Stuttgart</v>
      </c>
      <c r="F342" s="0" t="n">
        <f aca="false">IFERROR(VLOOKUP(D342,'⭐ Current Elo 2025-26'!$A:$B,2,FALSE()),1500)</f>
        <v>1526.2</v>
      </c>
      <c r="G342" s="0" t="n">
        <f aca="false">IFERROR(VLOOKUP(E342,'⭐ Current Elo 2025-26'!$A:$B,2,FALSE()),1500)</f>
        <v>1520.3</v>
      </c>
      <c r="H342" s="33" t="n">
        <f aca="false">1/(1+10^((G342-F342+'⚙️ Parameters'!$C$7)/400))</f>
        <v>0.43687364909931</v>
      </c>
      <c r="I342" s="33" t="n">
        <f aca="false">0.27*(1+((200-MIN(ABS(F342-G342),200))/500)+(IF(AND(F342&gt;1650,G342&gt;1650),0.15,0)))</f>
        <v>0.374814</v>
      </c>
      <c r="J342" s="33" t="n">
        <f aca="false">MAX(0,1-H342-I342)</f>
        <v>0.18831235090069</v>
      </c>
      <c r="K342" s="33" t="n">
        <f aca="false">H342+I342</f>
        <v>0.81168764909931</v>
      </c>
      <c r="L342" s="33" t="n">
        <f aca="false">I342+J342</f>
        <v>0.56312635090069</v>
      </c>
      <c r="M342" s="0" t="str">
        <f aca="false">IF('✍️ Score Entry 2025-26'!F343=""," TBD",TEXT('✍️ Score Entry 2025-26'!F343,"0")&amp;"-"&amp;TEXT('✍️ Score Entry 2025-26'!G343,"0"))</f>
        <v> TBD</v>
      </c>
      <c r="N342" s="0" t="str">
        <f aca="false">IF('✍️ Score Entry 2025-26'!F343="","TBD",IF('✍️ Score Entry 2025-26'!F343&gt;'✍️ Score Entry 2025-26'!G343,"Home",IF('✍️ Score Entry 2025-26'!F343&lt;'✍️ Score Entry 2025-26'!G343,"Away","Draw")))</f>
        <v>TBD</v>
      </c>
      <c r="O342" s="0" t="str">
        <f aca="false">IF(N342="TBD","TBD",IF(AND(H342&gt;I342,H342&gt;J342,N342="Home"),"✓",IF(AND(J342&gt;H342,J342&gt;I342,N342="Away"),"✓",IF(AND(I342&gt;H342,I342&gt;J342,N342="Draw"),"✓","✗"))))</f>
        <v>TBD</v>
      </c>
    </row>
    <row r="343" customFormat="false" ht="15" hidden="false" customHeight="false" outlineLevel="0" collapsed="false">
      <c r="A343" s="0" t="n">
        <f aca="false">'✍️ Score Entry 2025-26'!A344</f>
        <v>339</v>
      </c>
      <c r="B343" s="41" t="n">
        <f aca="false">'✍️ Score Entry 2025-26'!B344</f>
        <v>45948.5625</v>
      </c>
      <c r="C343" s="0" t="str">
        <f aca="false">'✍️ Score Entry 2025-26'!C344</f>
        <v>German Bundesliga</v>
      </c>
      <c r="D343" s="0" t="str">
        <f aca="false">'✍️ Score Entry 2025-26'!D344</f>
        <v>RB Leipzig</v>
      </c>
      <c r="E343" s="0" t="str">
        <f aca="false">'✍️ Score Entry 2025-26'!E344</f>
        <v>Hamburg SV</v>
      </c>
      <c r="F343" s="0" t="n">
        <f aca="false">IFERROR(VLOOKUP(D343,'⭐ Current Elo 2025-26'!$A:$B,2,FALSE()),1500)</f>
        <v>1556</v>
      </c>
      <c r="G343" s="0" t="n">
        <f aca="false">IFERROR(VLOOKUP(E343,'⭐ Current Elo 2025-26'!$A:$B,2,FALSE()),1500)</f>
        <v>1759.3</v>
      </c>
      <c r="H343" s="33" t="n">
        <f aca="false">1/(1+10^((G343-F343+'⚙️ Parameters'!$C$7)/400))</f>
        <v>0.188756258196323</v>
      </c>
      <c r="I343" s="33" t="n">
        <f aca="false">0.27*(1+((200-MIN(ABS(F343-G343),200))/500)+(IF(AND(F343&gt;1650,G343&gt;1650),0.15,0)))</f>
        <v>0.27</v>
      </c>
      <c r="J343" s="33" t="n">
        <f aca="false">MAX(0,1-H343-I343)</f>
        <v>0.541243741803677</v>
      </c>
      <c r="K343" s="33" t="n">
        <f aca="false">H343+I343</f>
        <v>0.458756258196323</v>
      </c>
      <c r="L343" s="33" t="n">
        <f aca="false">I343+J343</f>
        <v>0.811243741803677</v>
      </c>
      <c r="M343" s="0" t="str">
        <f aca="false">IF('✍️ Score Entry 2025-26'!F344=""," TBD",TEXT('✍️ Score Entry 2025-26'!F344,"0")&amp;"-"&amp;TEXT('✍️ Score Entry 2025-26'!G344,"0"))</f>
        <v> TBD</v>
      </c>
      <c r="N343" s="0" t="str">
        <f aca="false">IF('✍️ Score Entry 2025-26'!F344="","TBD",IF('✍️ Score Entry 2025-26'!F344&gt;'✍️ Score Entry 2025-26'!G344,"Home",IF('✍️ Score Entry 2025-26'!F344&lt;'✍️ Score Entry 2025-26'!G344,"Away","Draw")))</f>
        <v>TBD</v>
      </c>
      <c r="O343" s="0" t="str">
        <f aca="false">IF(N343="TBD","TBD",IF(AND(H343&gt;I343,H343&gt;J343,N343="Home"),"✓",IF(AND(J343&gt;H343,J343&gt;I343,N343="Away"),"✓",IF(AND(I343&gt;H343,I343&gt;J343,N343="Draw"),"✓","✗"))))</f>
        <v>TBD</v>
      </c>
    </row>
    <row r="344" customFormat="false" ht="15" hidden="false" customHeight="false" outlineLevel="0" collapsed="false">
      <c r="A344" s="0" t="n">
        <f aca="false">'✍️ Score Entry 2025-26'!A345</f>
        <v>340</v>
      </c>
      <c r="B344" s="41" t="n">
        <f aca="false">'✍️ Score Entry 2025-26'!B345</f>
        <v>45948.5833333333</v>
      </c>
      <c r="C344" s="0" t="str">
        <f aca="false">'✍️ Score Entry 2025-26'!C345</f>
        <v>English Premier League</v>
      </c>
      <c r="D344" s="0" t="str">
        <f aca="false">'✍️ Score Entry 2025-26'!D345</f>
        <v>Manchester City</v>
      </c>
      <c r="E344" s="0" t="str">
        <f aca="false">'✍️ Score Entry 2025-26'!E345</f>
        <v>Everton</v>
      </c>
      <c r="F344" s="0" t="n">
        <f aca="false">IFERROR(VLOOKUP(D344,'⭐ Current Elo 2025-26'!$A:$B,2,FALSE()),1500)</f>
        <v>1581.2</v>
      </c>
      <c r="G344" s="0" t="n">
        <f aca="false">IFERROR(VLOOKUP(E344,'⭐ Current Elo 2025-26'!$A:$B,2,FALSE()),1500)</f>
        <v>1613.1</v>
      </c>
      <c r="H344" s="33" t="n">
        <f aca="false">1/(1+10^((G344-F344+'⚙️ Parameters'!$C$7)/400))</f>
        <v>0.384272088636402</v>
      </c>
      <c r="I344" s="33" t="n">
        <f aca="false">0.27*(1+((200-MIN(ABS(F344-G344),200))/500)+(IF(AND(F344&gt;1650,G344&gt;1650),0.15,0)))</f>
        <v>0.360774</v>
      </c>
      <c r="J344" s="33" t="n">
        <f aca="false">MAX(0,1-H344-I344)</f>
        <v>0.254953911363598</v>
      </c>
      <c r="K344" s="33" t="n">
        <f aca="false">H344+I344</f>
        <v>0.745046088636402</v>
      </c>
      <c r="L344" s="33" t="n">
        <f aca="false">I344+J344</f>
        <v>0.615727911363598</v>
      </c>
      <c r="M344" s="0" t="str">
        <f aca="false">IF('✍️ Score Entry 2025-26'!F345=""," TBD",TEXT('✍️ Score Entry 2025-26'!F345,"0")&amp;"-"&amp;TEXT('✍️ Score Entry 2025-26'!G345,"0"))</f>
        <v> TBD</v>
      </c>
      <c r="N344" s="0" t="str">
        <f aca="false">IF('✍️ Score Entry 2025-26'!F345="","TBD",IF('✍️ Score Entry 2025-26'!F345&gt;'✍️ Score Entry 2025-26'!G345,"Home",IF('✍️ Score Entry 2025-26'!F345&lt;'✍️ Score Entry 2025-26'!G345,"Away","Draw")))</f>
        <v>TBD</v>
      </c>
      <c r="O344" s="0" t="str">
        <f aca="false">IF(N344="TBD","TBD",IF(AND(H344&gt;I344,H344&gt;J344,N344="Home"),"✓",IF(AND(J344&gt;H344,J344&gt;I344,N344="Away"),"✓",IF(AND(I344&gt;H344,I344&gt;J344,N344="Draw"),"✓","✗"))))</f>
        <v>TBD</v>
      </c>
    </row>
    <row r="345" customFormat="false" ht="15" hidden="false" customHeight="false" outlineLevel="0" collapsed="false">
      <c r="A345" s="0" t="n">
        <f aca="false">'✍️ Score Entry 2025-26'!A346</f>
        <v>341</v>
      </c>
      <c r="B345" s="41" t="n">
        <f aca="false">'✍️ Score Entry 2025-26'!B346</f>
        <v>45948.5833333333</v>
      </c>
      <c r="C345" s="0" t="str">
        <f aca="false">'✍️ Score Entry 2025-26'!C346</f>
        <v>English Premier League</v>
      </c>
      <c r="D345" s="0" t="str">
        <f aca="false">'✍️ Score Entry 2025-26'!D346</f>
        <v>Burnley</v>
      </c>
      <c r="E345" s="0" t="str">
        <f aca="false">'✍️ Score Entry 2025-26'!E346</f>
        <v>Leeds United</v>
      </c>
      <c r="F345" s="0" t="n">
        <f aca="false">IFERROR(VLOOKUP(D345,'⭐ Current Elo 2025-26'!$A:$B,2,FALSE()),1500)</f>
        <v>1604</v>
      </c>
      <c r="G345" s="0" t="n">
        <f aca="false">IFERROR(VLOOKUP(E345,'⭐ Current Elo 2025-26'!$A:$B,2,FALSE()),1500)</f>
        <v>1530.4</v>
      </c>
      <c r="H345" s="33" t="n">
        <f aca="false">1/(1+10^((G345-F345+'⚙️ Parameters'!$C$7)/400))</f>
        <v>0.533910991314622</v>
      </c>
      <c r="I345" s="33" t="n">
        <f aca="false">0.27*(1+((200-MIN(ABS(F345-G345),200))/500)+(IF(AND(F345&gt;1650,G345&gt;1650),0.15,0)))</f>
        <v>0.338256</v>
      </c>
      <c r="J345" s="33" t="n">
        <f aca="false">MAX(0,1-H345-I345)</f>
        <v>0.127833008685378</v>
      </c>
      <c r="K345" s="33" t="n">
        <f aca="false">H345+I345</f>
        <v>0.872166991314622</v>
      </c>
      <c r="L345" s="33" t="n">
        <f aca="false">I345+J345</f>
        <v>0.466089008685379</v>
      </c>
      <c r="M345" s="0" t="str">
        <f aca="false">IF('✍️ Score Entry 2025-26'!F346=""," TBD",TEXT('✍️ Score Entry 2025-26'!F346,"0")&amp;"-"&amp;TEXT('✍️ Score Entry 2025-26'!G346,"0"))</f>
        <v> TBD</v>
      </c>
      <c r="N345" s="0" t="str">
        <f aca="false">IF('✍️ Score Entry 2025-26'!F346="","TBD",IF('✍️ Score Entry 2025-26'!F346&gt;'✍️ Score Entry 2025-26'!G346,"Home",IF('✍️ Score Entry 2025-26'!F346&lt;'✍️ Score Entry 2025-26'!G346,"Away","Draw")))</f>
        <v>TBD</v>
      </c>
      <c r="O345" s="0" t="str">
        <f aca="false">IF(N345="TBD","TBD",IF(AND(H345&gt;I345,H345&gt;J345,N345="Home"),"✓",IF(AND(J345&gt;H345,J345&gt;I345,N345="Away"),"✓",IF(AND(I345&gt;H345,I345&gt;J345,N345="Draw"),"✓","✗"))))</f>
        <v>TBD</v>
      </c>
    </row>
    <row r="346" customFormat="false" ht="15" hidden="false" customHeight="false" outlineLevel="0" collapsed="false">
      <c r="A346" s="0" t="n">
        <f aca="false">'✍️ Score Entry 2025-26'!A347</f>
        <v>342</v>
      </c>
      <c r="B346" s="41" t="n">
        <f aca="false">'✍️ Score Entry 2025-26'!B347</f>
        <v>45948.5833333333</v>
      </c>
      <c r="C346" s="0" t="str">
        <f aca="false">'✍️ Score Entry 2025-26'!C347</f>
        <v>English Premier League</v>
      </c>
      <c r="D346" s="0" t="str">
        <f aca="false">'✍️ Score Entry 2025-26'!D347</f>
        <v>Crystal Palace</v>
      </c>
      <c r="E346" s="0" t="str">
        <f aca="false">'✍️ Score Entry 2025-26'!E347</f>
        <v>AFC Bournemouth</v>
      </c>
      <c r="F346" s="0" t="n">
        <f aca="false">IFERROR(VLOOKUP(D346,'⭐ Current Elo 2025-26'!$A:$B,2,FALSE()),1500)</f>
        <v>1530.6</v>
      </c>
      <c r="G346" s="0" t="n">
        <f aca="false">IFERROR(VLOOKUP(E346,'⭐ Current Elo 2025-26'!$A:$B,2,FALSE()),1500)</f>
        <v>1744.7</v>
      </c>
      <c r="H346" s="33" t="n">
        <f aca="false">1/(1+10^((G346-F346+'⚙️ Parameters'!$C$7)/400))</f>
        <v>0.179420025547112</v>
      </c>
      <c r="I346" s="33" t="n">
        <f aca="false">0.27*(1+((200-MIN(ABS(F346-G346),200))/500)+(IF(AND(F346&gt;1650,G346&gt;1650),0.15,0)))</f>
        <v>0.27</v>
      </c>
      <c r="J346" s="33" t="n">
        <f aca="false">MAX(0,1-H346-I346)</f>
        <v>0.550579974452888</v>
      </c>
      <c r="K346" s="33" t="n">
        <f aca="false">H346+I346</f>
        <v>0.449420025547112</v>
      </c>
      <c r="L346" s="33" t="n">
        <f aca="false">I346+J346</f>
        <v>0.820579974452888</v>
      </c>
      <c r="M346" s="0" t="str">
        <f aca="false">IF('✍️ Score Entry 2025-26'!F347=""," TBD",TEXT('✍️ Score Entry 2025-26'!F347,"0")&amp;"-"&amp;TEXT('✍️ Score Entry 2025-26'!G347,"0"))</f>
        <v> TBD</v>
      </c>
      <c r="N346" s="0" t="str">
        <f aca="false">IF('✍️ Score Entry 2025-26'!F347="","TBD",IF('✍️ Score Entry 2025-26'!F347&gt;'✍️ Score Entry 2025-26'!G347,"Home",IF('✍️ Score Entry 2025-26'!F347&lt;'✍️ Score Entry 2025-26'!G347,"Away","Draw")))</f>
        <v>TBD</v>
      </c>
      <c r="O346" s="0" t="str">
        <f aca="false">IF(N346="TBD","TBD",IF(AND(H346&gt;I346,H346&gt;J346,N346="Home"),"✓",IF(AND(J346&gt;H346,J346&gt;I346,N346="Away"),"✓",IF(AND(I346&gt;H346,I346&gt;J346,N346="Draw"),"✓","✗"))))</f>
        <v>TBD</v>
      </c>
    </row>
    <row r="347" customFormat="false" ht="15" hidden="false" customHeight="false" outlineLevel="0" collapsed="false">
      <c r="A347" s="0" t="n">
        <f aca="false">'✍️ Score Entry 2025-26'!A348</f>
        <v>343</v>
      </c>
      <c r="B347" s="41" t="n">
        <f aca="false">'✍️ Score Entry 2025-26'!B348</f>
        <v>45948.5833333333</v>
      </c>
      <c r="C347" s="0" t="str">
        <f aca="false">'✍️ Score Entry 2025-26'!C348</f>
        <v>English Premier League</v>
      </c>
      <c r="D347" s="0" t="str">
        <f aca="false">'✍️ Score Entry 2025-26'!D348</f>
        <v>Brighton &amp; Hove Albion</v>
      </c>
      <c r="E347" s="0" t="str">
        <f aca="false">'✍️ Score Entry 2025-26'!E348</f>
        <v>Newcastle United</v>
      </c>
      <c r="F347" s="0" t="n">
        <f aca="false">IFERROR(VLOOKUP(D347,'⭐ Current Elo 2025-26'!$A:$B,2,FALSE()),1500)</f>
        <v>1526.5</v>
      </c>
      <c r="G347" s="0" t="n">
        <f aca="false">IFERROR(VLOOKUP(E347,'⭐ Current Elo 2025-26'!$A:$B,2,FALSE()),1500)</f>
        <v>1795</v>
      </c>
      <c r="H347" s="33" t="n">
        <f aca="false">1/(1+10^((G347-F347+'⚙️ Parameters'!$C$7)/400))</f>
        <v>0.137829767681105</v>
      </c>
      <c r="I347" s="33" t="n">
        <f aca="false">0.27*(1+((200-MIN(ABS(F347-G347),200))/500)+(IF(AND(F347&gt;1650,G347&gt;1650),0.15,0)))</f>
        <v>0.27</v>
      </c>
      <c r="J347" s="33" t="n">
        <f aca="false">MAX(0,1-H347-I347)</f>
        <v>0.592170232318895</v>
      </c>
      <c r="K347" s="33" t="n">
        <f aca="false">H347+I347</f>
        <v>0.407829767681105</v>
      </c>
      <c r="L347" s="33" t="n">
        <f aca="false">I347+J347</f>
        <v>0.862170232318895</v>
      </c>
      <c r="M347" s="0" t="str">
        <f aca="false">IF('✍️ Score Entry 2025-26'!F348=""," TBD",TEXT('✍️ Score Entry 2025-26'!F348,"0")&amp;"-"&amp;TEXT('✍️ Score Entry 2025-26'!G348,"0"))</f>
        <v> TBD</v>
      </c>
      <c r="N347" s="0" t="str">
        <f aca="false">IF('✍️ Score Entry 2025-26'!F348="","TBD",IF('✍️ Score Entry 2025-26'!F348&gt;'✍️ Score Entry 2025-26'!G348,"Home",IF('✍️ Score Entry 2025-26'!F348&lt;'✍️ Score Entry 2025-26'!G348,"Away","Draw")))</f>
        <v>TBD</v>
      </c>
      <c r="O347" s="0" t="str">
        <f aca="false">IF(N347="TBD","TBD",IF(AND(H347&gt;I347,H347&gt;J347,N347="Home"),"✓",IF(AND(J347&gt;H347,J347&gt;I347,N347="Away"),"✓",IF(AND(I347&gt;H347,I347&gt;J347,N347="Draw"),"✓","✗"))))</f>
        <v>TBD</v>
      </c>
    </row>
    <row r="348" customFormat="false" ht="15" hidden="false" customHeight="false" outlineLevel="0" collapsed="false">
      <c r="A348" s="0" t="n">
        <f aca="false">'✍️ Score Entry 2025-26'!A349</f>
        <v>344</v>
      </c>
      <c r="B348" s="41" t="n">
        <f aca="false">'✍️ Score Entry 2025-26'!B349</f>
        <v>45948.5833333333</v>
      </c>
      <c r="C348" s="0" t="str">
        <f aca="false">'✍️ Score Entry 2025-26'!C349</f>
        <v>English Premier League</v>
      </c>
      <c r="D348" s="0" t="str">
        <f aca="false">'✍️ Score Entry 2025-26'!D349</f>
        <v>Sunderland</v>
      </c>
      <c r="E348" s="0" t="str">
        <f aca="false">'✍️ Score Entry 2025-26'!E349</f>
        <v>Wolverhampton Wanderers</v>
      </c>
      <c r="F348" s="0" t="n">
        <f aca="false">IFERROR(VLOOKUP(D348,'⭐ Current Elo 2025-26'!$A:$B,2,FALSE()),1500)</f>
        <v>1601.9</v>
      </c>
      <c r="G348" s="0" t="n">
        <f aca="false">IFERROR(VLOOKUP(E348,'⭐ Current Elo 2025-26'!$A:$B,2,FALSE()),1500)</f>
        <v>1747.8</v>
      </c>
      <c r="H348" s="33" t="n">
        <f aca="false">1/(1+10^((G348-F348+'⚙️ Parameters'!$C$7)/400))</f>
        <v>0.244587461248963</v>
      </c>
      <c r="I348" s="33" t="n">
        <f aca="false">0.27*(1+((200-MIN(ABS(F348-G348),200))/500)+(IF(AND(F348&gt;1650,G348&gt;1650),0.15,0)))</f>
        <v>0.299214</v>
      </c>
      <c r="J348" s="33" t="n">
        <f aca="false">MAX(0,1-H348-I348)</f>
        <v>0.456198538751037</v>
      </c>
      <c r="K348" s="33" t="n">
        <f aca="false">H348+I348</f>
        <v>0.543801461248963</v>
      </c>
      <c r="L348" s="33" t="n">
        <f aca="false">I348+J348</f>
        <v>0.755412538751037</v>
      </c>
      <c r="M348" s="0" t="str">
        <f aca="false">IF('✍️ Score Entry 2025-26'!F349=""," TBD",TEXT('✍️ Score Entry 2025-26'!F349,"0")&amp;"-"&amp;TEXT('✍️ Score Entry 2025-26'!G349,"0"))</f>
        <v> TBD</v>
      </c>
      <c r="N348" s="0" t="str">
        <f aca="false">IF('✍️ Score Entry 2025-26'!F349="","TBD",IF('✍️ Score Entry 2025-26'!F349&gt;'✍️ Score Entry 2025-26'!G349,"Home",IF('✍️ Score Entry 2025-26'!F349&lt;'✍️ Score Entry 2025-26'!G349,"Away","Draw")))</f>
        <v>TBD</v>
      </c>
      <c r="O348" s="0" t="str">
        <f aca="false">IF(N348="TBD","TBD",IF(AND(H348&gt;I348,H348&gt;J348,N348="Home"),"✓",IF(AND(J348&gt;H348,J348&gt;I348,N348="Away"),"✓",IF(AND(I348&gt;H348,I348&gt;J348,N348="Draw"),"✓","✗"))))</f>
        <v>TBD</v>
      </c>
    </row>
    <row r="349" customFormat="false" ht="15" hidden="false" customHeight="false" outlineLevel="0" collapsed="false">
      <c r="A349" s="0" t="n">
        <f aca="false">'✍️ Score Entry 2025-26'!A350</f>
        <v>345</v>
      </c>
      <c r="B349" s="41" t="n">
        <f aca="false">'✍️ Score Entry 2025-26'!B350</f>
        <v>45948.59375</v>
      </c>
      <c r="C349" s="0" t="str">
        <f aca="false">'✍️ Score Entry 2025-26'!C350</f>
        <v>Spanish LALIGA</v>
      </c>
      <c r="D349" s="0" t="str">
        <f aca="false">'✍️ Score Entry 2025-26'!D350</f>
        <v>Barcelona</v>
      </c>
      <c r="E349" s="0" t="str">
        <f aca="false">'✍️ Score Entry 2025-26'!E350</f>
        <v>Girona</v>
      </c>
      <c r="F349" s="0" t="n">
        <f aca="false">IFERROR(VLOOKUP(D349,'⭐ Current Elo 2025-26'!$A:$B,2,FALSE()),1500)</f>
        <v>1670.1</v>
      </c>
      <c r="G349" s="0" t="n">
        <f aca="false">IFERROR(VLOOKUP(E349,'⭐ Current Elo 2025-26'!$A:$B,2,FALSE()),1500)</f>
        <v>1542.4</v>
      </c>
      <c r="H349" s="33" t="n">
        <f aca="false">1/(1+10^((G349-F349+'⚙️ Parameters'!$C$7)/400))</f>
        <v>0.609991658306562</v>
      </c>
      <c r="I349" s="33" t="n">
        <f aca="false">0.27*(1+((200-MIN(ABS(F349-G349),200))/500)+(IF(AND(F349&gt;1650,G349&gt;1650),0.15,0)))</f>
        <v>0.309042</v>
      </c>
      <c r="J349" s="33" t="n">
        <f aca="false">MAX(0,1-H349-I349)</f>
        <v>0.0809663416934384</v>
      </c>
      <c r="K349" s="33" t="n">
        <f aca="false">H349+I349</f>
        <v>0.919033658306562</v>
      </c>
      <c r="L349" s="33" t="n">
        <f aca="false">I349+J349</f>
        <v>0.390008341693438</v>
      </c>
      <c r="M349" s="0" t="str">
        <f aca="false">IF('✍️ Score Entry 2025-26'!F350=""," TBD",TEXT('✍️ Score Entry 2025-26'!F350,"0")&amp;"-"&amp;TEXT('✍️ Score Entry 2025-26'!G350,"0"))</f>
        <v> TBD</v>
      </c>
      <c r="N349" s="0" t="str">
        <f aca="false">IF('✍️ Score Entry 2025-26'!F350="","TBD",IF('✍️ Score Entry 2025-26'!F350&gt;'✍️ Score Entry 2025-26'!G350,"Home",IF('✍️ Score Entry 2025-26'!F350&lt;'✍️ Score Entry 2025-26'!G350,"Away","Draw")))</f>
        <v>TBD</v>
      </c>
      <c r="O349" s="0" t="str">
        <f aca="false">IF(N349="TBD","TBD",IF(AND(H349&gt;I349,H349&gt;J349,N349="Home"),"✓",IF(AND(J349&gt;H349,J349&gt;I349,N349="Away"),"✓",IF(AND(I349&gt;H349,I349&gt;J349,N349="Draw"),"✓","✗"))))</f>
        <v>TBD</v>
      </c>
    </row>
    <row r="350" customFormat="false" ht="15" hidden="false" customHeight="false" outlineLevel="0" collapsed="false">
      <c r="A350" s="0" t="n">
        <f aca="false">'✍️ Score Entry 2025-26'!A351</f>
        <v>346</v>
      </c>
      <c r="B350" s="41" t="n">
        <f aca="false">'✍️ Score Entry 2025-26'!B351</f>
        <v>45948.625</v>
      </c>
      <c r="C350" s="0" t="str">
        <f aca="false">'✍️ Score Entry 2025-26'!C351</f>
        <v>French Ligue 1</v>
      </c>
      <c r="D350" s="0" t="str">
        <f aca="false">'✍️ Score Entry 2025-26'!D351</f>
        <v>Nice</v>
      </c>
      <c r="E350" s="0" t="str">
        <f aca="false">'✍️ Score Entry 2025-26'!E351</f>
        <v>Lyon</v>
      </c>
      <c r="F350" s="0" t="n">
        <f aca="false">IFERROR(VLOOKUP(D350,'⭐ Current Elo 2025-26'!$A:$B,2,FALSE()),1500)</f>
        <v>1674.8</v>
      </c>
      <c r="G350" s="0" t="n">
        <f aca="false">IFERROR(VLOOKUP(E350,'⭐ Current Elo 2025-26'!$A:$B,2,FALSE()),1500)</f>
        <v>1529.2</v>
      </c>
      <c r="H350" s="33" t="n">
        <f aca="false">1/(1+10^((G350-F350+'⚙️ Parameters'!$C$7)/400))</f>
        <v>0.634209328532142</v>
      </c>
      <c r="I350" s="33" t="n">
        <f aca="false">0.27*(1+((200-MIN(ABS(F350-G350),200))/500)+(IF(AND(F350&gt;1650,G350&gt;1650),0.15,0)))</f>
        <v>0.299376</v>
      </c>
      <c r="J350" s="33" t="n">
        <f aca="false">MAX(0,1-H350-I350)</f>
        <v>0.0664146714678577</v>
      </c>
      <c r="K350" s="33" t="n">
        <f aca="false">H350+I350</f>
        <v>0.933585328532142</v>
      </c>
      <c r="L350" s="33" t="n">
        <f aca="false">I350+J350</f>
        <v>0.365790671467858</v>
      </c>
      <c r="M350" s="0" t="str">
        <f aca="false">IF('✍️ Score Entry 2025-26'!F351=""," TBD",TEXT('✍️ Score Entry 2025-26'!F351,"0")&amp;"-"&amp;TEXT('✍️ Score Entry 2025-26'!G351,"0"))</f>
        <v> TBD</v>
      </c>
      <c r="N350" s="0" t="str">
        <f aca="false">IF('✍️ Score Entry 2025-26'!F351="","TBD",IF('✍️ Score Entry 2025-26'!F351&gt;'✍️ Score Entry 2025-26'!G351,"Home",IF('✍️ Score Entry 2025-26'!F351&lt;'✍️ Score Entry 2025-26'!G351,"Away","Draw")))</f>
        <v>TBD</v>
      </c>
      <c r="O350" s="0" t="str">
        <f aca="false">IF(N350="TBD","TBD",IF(AND(H350&gt;I350,H350&gt;J350,N350="Home"),"✓",IF(AND(J350&gt;H350,J350&gt;I350,N350="Away"),"✓",IF(AND(I350&gt;H350,I350&gt;J350,N350="Draw"),"✓","✗"))))</f>
        <v>TBD</v>
      </c>
    </row>
    <row r="351" customFormat="false" ht="15" hidden="false" customHeight="false" outlineLevel="0" collapsed="false">
      <c r="A351" s="0" t="n">
        <f aca="false">'✍️ Score Entry 2025-26'!A352</f>
        <v>347</v>
      </c>
      <c r="B351" s="41" t="n">
        <f aca="false">'✍️ Score Entry 2025-26'!B352</f>
        <v>45948.6666666667</v>
      </c>
      <c r="C351" s="0" t="str">
        <f aca="false">'✍️ Score Entry 2025-26'!C352</f>
        <v>Italian Serie A</v>
      </c>
      <c r="D351" s="0" t="str">
        <f aca="false">'✍️ Score Entry 2025-26'!D352</f>
        <v>Torino</v>
      </c>
      <c r="E351" s="0" t="str">
        <f aca="false">'✍️ Score Entry 2025-26'!E352</f>
        <v>Napoli</v>
      </c>
      <c r="F351" s="0" t="n">
        <f aca="false">IFERROR(VLOOKUP(D351,'⭐ Current Elo 2025-26'!$A:$B,2,FALSE()),1500)</f>
        <v>1631.8</v>
      </c>
      <c r="G351" s="0" t="n">
        <f aca="false">IFERROR(VLOOKUP(E351,'⭐ Current Elo 2025-26'!$A:$B,2,FALSE()),1500)</f>
        <v>1656.2</v>
      </c>
      <c r="H351" s="33" t="n">
        <f aca="false">1/(1+10^((G351-F351+'⚙️ Parameters'!$C$7)/400))</f>
        <v>0.394536928769243</v>
      </c>
      <c r="I351" s="33" t="n">
        <f aca="false">0.27*(1+((200-MIN(ABS(F351-G351),200))/500)+(IF(AND(F351&gt;1650,G351&gt;1650),0.15,0)))</f>
        <v>0.364824</v>
      </c>
      <c r="J351" s="33" t="n">
        <f aca="false">MAX(0,1-H351-I351)</f>
        <v>0.240639071230757</v>
      </c>
      <c r="K351" s="33" t="n">
        <f aca="false">H351+I351</f>
        <v>0.759360928769243</v>
      </c>
      <c r="L351" s="33" t="n">
        <f aca="false">I351+J351</f>
        <v>0.605463071230757</v>
      </c>
      <c r="M351" s="0" t="str">
        <f aca="false">IF('✍️ Score Entry 2025-26'!F352=""," TBD",TEXT('✍️ Score Entry 2025-26'!F352,"0")&amp;"-"&amp;TEXT('✍️ Score Entry 2025-26'!G352,"0"))</f>
        <v> TBD</v>
      </c>
      <c r="N351" s="0" t="str">
        <f aca="false">IF('✍️ Score Entry 2025-26'!F352="","TBD",IF('✍️ Score Entry 2025-26'!F352&gt;'✍️ Score Entry 2025-26'!G352,"Home",IF('✍️ Score Entry 2025-26'!F352&lt;'✍️ Score Entry 2025-26'!G352,"Away","Draw")))</f>
        <v>TBD</v>
      </c>
      <c r="O351" s="0" t="str">
        <f aca="false">IF(N351="TBD","TBD",IF(AND(H351&gt;I351,H351&gt;J351,N351="Home"),"✓",IF(AND(J351&gt;H351,J351&gt;I351,N351="Away"),"✓",IF(AND(I351&gt;H351,I351&gt;J351,N351="Draw"),"✓","✗"))))</f>
        <v>TBD</v>
      </c>
    </row>
    <row r="352" customFormat="false" ht="15" hidden="false" customHeight="false" outlineLevel="0" collapsed="false">
      <c r="A352" s="0" t="n">
        <f aca="false">'✍️ Score Entry 2025-26'!A353</f>
        <v>348</v>
      </c>
      <c r="B352" s="41" t="n">
        <f aca="false">'✍️ Score Entry 2025-26'!B353</f>
        <v>45948.6875</v>
      </c>
      <c r="C352" s="0" t="str">
        <f aca="false">'✍️ Score Entry 2025-26'!C353</f>
        <v>Spanish LALIGA</v>
      </c>
      <c r="D352" s="0" t="str">
        <f aca="false">'✍️ Score Entry 2025-26'!D353</f>
        <v>Villarreal</v>
      </c>
      <c r="E352" s="0" t="str">
        <f aca="false">'✍️ Score Entry 2025-26'!E353</f>
        <v>Real Betis</v>
      </c>
      <c r="F352" s="0" t="n">
        <f aca="false">IFERROR(VLOOKUP(D352,'⭐ Current Elo 2025-26'!$A:$B,2,FALSE()),1500)</f>
        <v>1629.8</v>
      </c>
      <c r="G352" s="0" t="n">
        <f aca="false">IFERROR(VLOOKUP(E352,'⭐ Current Elo 2025-26'!$A:$B,2,FALSE()),1500)</f>
        <v>0</v>
      </c>
      <c r="H352" s="33" t="n">
        <f aca="false">1/(1+10^((G352-F352+'⚙️ Parameters'!$C$7)/400))</f>
        <v>0.999887681519891</v>
      </c>
      <c r="I352" s="33" t="n">
        <f aca="false">0.27*(1+((200-MIN(ABS(F352-G352),200))/500)+(IF(AND(F352&gt;1650,G352&gt;1650),0.15,0)))</f>
        <v>0.27</v>
      </c>
      <c r="J352" s="33" t="n">
        <f aca="false">MAX(0,1-H352-I352)</f>
        <v>0</v>
      </c>
      <c r="K352" s="33" t="n">
        <f aca="false">H352+I352</f>
        <v>1.26988768151989</v>
      </c>
      <c r="L352" s="33" t="n">
        <f aca="false">I352+J352</f>
        <v>0.27</v>
      </c>
      <c r="M352" s="0" t="str">
        <f aca="false">IF('✍️ Score Entry 2025-26'!F353=""," TBD",TEXT('✍️ Score Entry 2025-26'!F353,"0")&amp;"-"&amp;TEXT('✍️ Score Entry 2025-26'!G353,"0"))</f>
        <v> TBD</v>
      </c>
      <c r="N352" s="0" t="str">
        <f aca="false">IF('✍️ Score Entry 2025-26'!F353="","TBD",IF('✍️ Score Entry 2025-26'!F353&gt;'✍️ Score Entry 2025-26'!G353,"Home",IF('✍️ Score Entry 2025-26'!F353&lt;'✍️ Score Entry 2025-26'!G353,"Away","Draw")))</f>
        <v>TBD</v>
      </c>
      <c r="O352" s="0" t="str">
        <f aca="false">IF(N352="TBD","TBD",IF(AND(H352&gt;I352,H352&gt;J352,N352="Home"),"✓",IF(AND(J352&gt;H352,J352&gt;I352,N352="Away"),"✓",IF(AND(I352&gt;H352,I352&gt;J352,N352="Draw"),"✓","✗"))))</f>
        <v>TBD</v>
      </c>
    </row>
    <row r="353" customFormat="false" ht="15" hidden="false" customHeight="false" outlineLevel="0" collapsed="false">
      <c r="A353" s="0" t="n">
        <f aca="false">'✍️ Score Entry 2025-26'!A354</f>
        <v>349</v>
      </c>
      <c r="B353" s="41" t="n">
        <f aca="false">'✍️ Score Entry 2025-26'!B354</f>
        <v>45948.6875</v>
      </c>
      <c r="C353" s="0" t="str">
        <f aca="false">'✍️ Score Entry 2025-26'!C354</f>
        <v>English Premier League</v>
      </c>
      <c r="D353" s="0" t="str">
        <f aca="false">'✍️ Score Entry 2025-26'!D354</f>
        <v>Fulham</v>
      </c>
      <c r="E353" s="0" t="str">
        <f aca="false">'✍️ Score Entry 2025-26'!E354</f>
        <v>Arsenal</v>
      </c>
      <c r="F353" s="0" t="n">
        <f aca="false">IFERROR(VLOOKUP(D353,'⭐ Current Elo 2025-26'!$A:$B,2,FALSE()),1500)</f>
        <v>1393.4</v>
      </c>
      <c r="G353" s="0" t="n">
        <f aca="false">IFERROR(VLOOKUP(E353,'⭐ Current Elo 2025-26'!$A:$B,2,FALSE()),1500)</f>
        <v>1442.1</v>
      </c>
      <c r="H353" s="33" t="n">
        <f aca="false">1/(1+10^((G353-F353+'⚙️ Parameters'!$C$7)/400))</f>
        <v>0.361660840592956</v>
      </c>
      <c r="I353" s="33" t="n">
        <f aca="false">0.27*(1+((200-MIN(ABS(F353-G353),200))/500)+(IF(AND(F353&gt;1650,G353&gt;1650),0.15,0)))</f>
        <v>0.351702</v>
      </c>
      <c r="J353" s="33" t="n">
        <f aca="false">MAX(0,1-H353-I353)</f>
        <v>0.286637159407044</v>
      </c>
      <c r="K353" s="33" t="n">
        <f aca="false">H353+I353</f>
        <v>0.713362840592956</v>
      </c>
      <c r="L353" s="33" t="n">
        <f aca="false">I353+J353</f>
        <v>0.638339159407044</v>
      </c>
      <c r="M353" s="0" t="str">
        <f aca="false">IF('✍️ Score Entry 2025-26'!F354=""," TBD",TEXT('✍️ Score Entry 2025-26'!F354,"0")&amp;"-"&amp;TEXT('✍️ Score Entry 2025-26'!G354,"0"))</f>
        <v> TBD</v>
      </c>
      <c r="N353" s="0" t="str">
        <f aca="false">IF('✍️ Score Entry 2025-26'!F354="","TBD",IF('✍️ Score Entry 2025-26'!F354&gt;'✍️ Score Entry 2025-26'!G354,"Home",IF('✍️ Score Entry 2025-26'!F354&lt;'✍️ Score Entry 2025-26'!G354,"Away","Draw")))</f>
        <v>TBD</v>
      </c>
      <c r="O353" s="0" t="str">
        <f aca="false">IF(N353="TBD","TBD",IF(AND(H353&gt;I353,H353&gt;J353,N353="Home"),"✓",IF(AND(J353&gt;H353,J353&gt;I353,N353="Away"),"✓",IF(AND(I353&gt;H353,I353&gt;J353,N353="Draw"),"✓","✗"))))</f>
        <v>TBD</v>
      </c>
    </row>
    <row r="354" customFormat="false" ht="15" hidden="false" customHeight="false" outlineLevel="0" collapsed="false">
      <c r="A354" s="0" t="n">
        <f aca="false">'✍️ Score Entry 2025-26'!A355</f>
        <v>350</v>
      </c>
      <c r="B354" s="41" t="n">
        <f aca="false">'✍️ Score Entry 2025-26'!B355</f>
        <v>45948.6875</v>
      </c>
      <c r="C354" s="0" t="str">
        <f aca="false">'✍️ Score Entry 2025-26'!C355</f>
        <v>German Bundesliga</v>
      </c>
      <c r="D354" s="0" t="str">
        <f aca="false">'✍️ Score Entry 2025-26'!D355</f>
        <v>Bayern Munich</v>
      </c>
      <c r="E354" s="0" t="str">
        <f aca="false">'✍️ Score Entry 2025-26'!E355</f>
        <v>Borussia Dortmund</v>
      </c>
      <c r="F354" s="0" t="n">
        <f aca="false">IFERROR(VLOOKUP(D354,'⭐ Current Elo 2025-26'!$A:$B,2,FALSE()),1500)</f>
        <v>1706.9</v>
      </c>
      <c r="G354" s="0" t="n">
        <f aca="false">IFERROR(VLOOKUP(E354,'⭐ Current Elo 2025-26'!$A:$B,2,FALSE()),1500)</f>
        <v>1516.8</v>
      </c>
      <c r="H354" s="33" t="n">
        <f aca="false">1/(1+10^((G354-F354+'⚙️ Parameters'!$C$7)/400))</f>
        <v>0.69135899834329</v>
      </c>
      <c r="I354" s="33" t="n">
        <f aca="false">0.27*(1+((200-MIN(ABS(F354-G354),200))/500)+(IF(AND(F354&gt;1650,G354&gt;1650),0.15,0)))</f>
        <v>0.275346</v>
      </c>
      <c r="J354" s="33" t="n">
        <f aca="false">MAX(0,1-H354-I354)</f>
        <v>0.0332950016567101</v>
      </c>
      <c r="K354" s="33" t="n">
        <f aca="false">H354+I354</f>
        <v>0.96670499834329</v>
      </c>
      <c r="L354" s="33" t="n">
        <f aca="false">I354+J354</f>
        <v>0.30864100165671</v>
      </c>
      <c r="M354" s="0" t="str">
        <f aca="false">IF('✍️ Score Entry 2025-26'!F355=""," TBD",TEXT('✍️ Score Entry 2025-26'!F355,"0")&amp;"-"&amp;TEXT('✍️ Score Entry 2025-26'!G355,"0"))</f>
        <v> TBD</v>
      </c>
      <c r="N354" s="0" t="str">
        <f aca="false">IF('✍️ Score Entry 2025-26'!F355="","TBD",IF('✍️ Score Entry 2025-26'!F355&gt;'✍️ Score Entry 2025-26'!G355,"Home",IF('✍️ Score Entry 2025-26'!F355&lt;'✍️ Score Entry 2025-26'!G355,"Away","Draw")))</f>
        <v>TBD</v>
      </c>
      <c r="O354" s="0" t="str">
        <f aca="false">IF(N354="TBD","TBD",IF(AND(H354&gt;I354,H354&gt;J354,N354="Home"),"✓",IF(AND(J354&gt;H354,J354&gt;I354,N354="Away"),"✓",IF(AND(I354&gt;H354,I354&gt;J354,N354="Draw"),"✓","✗"))))</f>
        <v>TBD</v>
      </c>
    </row>
    <row r="355" customFormat="false" ht="15" hidden="false" customHeight="false" outlineLevel="0" collapsed="false">
      <c r="A355" s="0" t="n">
        <f aca="false">'✍️ Score Entry 2025-26'!A356</f>
        <v>351</v>
      </c>
      <c r="B355" s="41" t="n">
        <f aca="false">'✍️ Score Entry 2025-26'!B356</f>
        <v>45948.7083333333</v>
      </c>
      <c r="C355" s="0" t="str">
        <f aca="false">'✍️ Score Entry 2025-26'!C356</f>
        <v>French Ligue 1</v>
      </c>
      <c r="D355" s="0" t="str">
        <f aca="false">'✍️ Score Entry 2025-26'!D356</f>
        <v>Angers</v>
      </c>
      <c r="E355" s="0" t="str">
        <f aca="false">'✍️ Score Entry 2025-26'!E356</f>
        <v>AS Monaco</v>
      </c>
      <c r="F355" s="0" t="n">
        <f aca="false">IFERROR(VLOOKUP(D355,'⭐ Current Elo 2025-26'!$A:$B,2,FALSE()),1500)</f>
        <v>1494.5</v>
      </c>
      <c r="G355" s="0" t="n">
        <f aca="false">IFERROR(VLOOKUP(E355,'⭐ Current Elo 2025-26'!$A:$B,2,FALSE()),1500)</f>
        <v>1714.2</v>
      </c>
      <c r="H355" s="33" t="n">
        <f aca="false">1/(1+10^((G355-F355+'⚙️ Parameters'!$C$7)/400))</f>
        <v>0.174722888373937</v>
      </c>
      <c r="I355" s="33" t="n">
        <f aca="false">0.27*(1+((200-MIN(ABS(F355-G355),200))/500)+(IF(AND(F355&gt;1650,G355&gt;1650),0.15,0)))</f>
        <v>0.27</v>
      </c>
      <c r="J355" s="33" t="n">
        <f aca="false">MAX(0,1-H355-I355)</f>
        <v>0.555277111626063</v>
      </c>
      <c r="K355" s="33" t="n">
        <f aca="false">H355+I355</f>
        <v>0.444722888373938</v>
      </c>
      <c r="L355" s="33" t="n">
        <f aca="false">I355+J355</f>
        <v>0.825277111626063</v>
      </c>
      <c r="M355" s="0" t="str">
        <f aca="false">IF('✍️ Score Entry 2025-26'!F356=""," TBD",TEXT('✍️ Score Entry 2025-26'!F356,"0")&amp;"-"&amp;TEXT('✍️ Score Entry 2025-26'!G356,"0"))</f>
        <v> TBD</v>
      </c>
      <c r="N355" s="0" t="str">
        <f aca="false">IF('✍️ Score Entry 2025-26'!F356="","TBD",IF('✍️ Score Entry 2025-26'!F356&gt;'✍️ Score Entry 2025-26'!G356,"Home",IF('✍️ Score Entry 2025-26'!F356&lt;'✍️ Score Entry 2025-26'!G356,"Away","Draw")))</f>
        <v>TBD</v>
      </c>
      <c r="O355" s="0" t="str">
        <f aca="false">IF(N355="TBD","TBD",IF(AND(H355&gt;I355,H355&gt;J355,N355="Home"),"✓",IF(AND(J355&gt;H355,J355&gt;I355,N355="Away"),"✓",IF(AND(I355&gt;H355,I355&gt;J355,N355="Draw"),"✓","✗"))))</f>
        <v>TBD</v>
      </c>
    </row>
    <row r="356" customFormat="false" ht="15" hidden="false" customHeight="false" outlineLevel="0" collapsed="false">
      <c r="A356" s="0" t="n">
        <f aca="false">'✍️ Score Entry 2025-26'!A357</f>
        <v>352</v>
      </c>
      <c r="B356" s="41" t="n">
        <f aca="false">'✍️ Score Entry 2025-26'!B357</f>
        <v>45948.78125</v>
      </c>
      <c r="C356" s="0" t="str">
        <f aca="false">'✍️ Score Entry 2025-26'!C357</f>
        <v>Italian Serie A</v>
      </c>
      <c r="D356" s="0" t="str">
        <f aca="false">'✍️ Score Entry 2025-26'!D357</f>
        <v>AS Roma</v>
      </c>
      <c r="E356" s="0" t="str">
        <f aca="false">'✍️ Score Entry 2025-26'!E357</f>
        <v>Internazionale</v>
      </c>
      <c r="F356" s="0" t="n">
        <f aca="false">IFERROR(VLOOKUP(D356,'⭐ Current Elo 2025-26'!$A:$B,2,FALSE()),1500)</f>
        <v>1560.1</v>
      </c>
      <c r="G356" s="0" t="n">
        <f aca="false">IFERROR(VLOOKUP(E356,'⭐ Current Elo 2025-26'!$A:$B,2,FALSE()),1500)</f>
        <v>1603.3</v>
      </c>
      <c r="H356" s="33" t="n">
        <f aca="false">1/(1+10^((G356-F356+'⚙️ Parameters'!$C$7)/400))</f>
        <v>0.36900160468897</v>
      </c>
      <c r="I356" s="33" t="n">
        <f aca="false">0.27*(1+((200-MIN(ABS(F356-G356),200))/500)+(IF(AND(F356&gt;1650,G356&gt;1650),0.15,0)))</f>
        <v>0.354672</v>
      </c>
      <c r="J356" s="33" t="n">
        <f aca="false">MAX(0,1-H356-I356)</f>
        <v>0.27632639531103</v>
      </c>
      <c r="K356" s="33" t="n">
        <f aca="false">H356+I356</f>
        <v>0.72367360468897</v>
      </c>
      <c r="L356" s="33" t="n">
        <f aca="false">I356+J356</f>
        <v>0.63099839531103</v>
      </c>
      <c r="M356" s="0" t="str">
        <f aca="false">IF('✍️ Score Entry 2025-26'!F357=""," TBD",TEXT('✍️ Score Entry 2025-26'!F357,"0")&amp;"-"&amp;TEXT('✍️ Score Entry 2025-26'!G357,"0"))</f>
        <v> TBD</v>
      </c>
      <c r="N356" s="0" t="str">
        <f aca="false">IF('✍️ Score Entry 2025-26'!F357="","TBD",IF('✍️ Score Entry 2025-26'!F357&gt;'✍️ Score Entry 2025-26'!G357,"Home",IF('✍️ Score Entry 2025-26'!F357&lt;'✍️ Score Entry 2025-26'!G357,"Away","Draw")))</f>
        <v>TBD</v>
      </c>
      <c r="O356" s="0" t="str">
        <f aca="false">IF(N356="TBD","TBD",IF(AND(H356&gt;I356,H356&gt;J356,N356="Home"),"✓",IF(AND(J356&gt;H356,J356&gt;I356,N356="Away"),"✓",IF(AND(I356&gt;H356,I356&gt;J356,N356="Draw"),"✓","✗"))))</f>
        <v>TBD</v>
      </c>
    </row>
    <row r="357" customFormat="false" ht="15" hidden="false" customHeight="false" outlineLevel="0" collapsed="false">
      <c r="A357" s="0" t="n">
        <f aca="false">'✍️ Score Entry 2025-26'!A358</f>
        <v>353</v>
      </c>
      <c r="B357" s="41" t="n">
        <f aca="false">'✍️ Score Entry 2025-26'!B358</f>
        <v>45948.7916666667</v>
      </c>
      <c r="C357" s="0" t="str">
        <f aca="false">'✍️ Score Entry 2025-26'!C358</f>
        <v>Spanish LALIGA</v>
      </c>
      <c r="D357" s="0" t="str">
        <f aca="false">'✍️ Score Entry 2025-26'!D358</f>
        <v>AtlÃ©tico Madrid</v>
      </c>
      <c r="E357" s="0" t="str">
        <f aca="false">'✍️ Score Entry 2025-26'!E358</f>
        <v>Osasuna</v>
      </c>
      <c r="F357" s="0" t="n">
        <f aca="false">IFERROR(VLOOKUP(D357,'⭐ Current Elo 2025-26'!$A:$B,2,FALSE()),1500)</f>
        <v>1556.8</v>
      </c>
      <c r="G357" s="0" t="n">
        <f aca="false">IFERROR(VLOOKUP(E357,'⭐ Current Elo 2025-26'!$A:$B,2,FALSE()),1500)</f>
        <v>1713.5</v>
      </c>
      <c r="H357" s="33" t="n">
        <f aca="false">1/(1+10^((G357-F357+'⚙️ Parameters'!$C$7)/400))</f>
        <v>0.233283824133529</v>
      </c>
      <c r="I357" s="33" t="n">
        <f aca="false">0.27*(1+((200-MIN(ABS(F357-G357),200))/500)+(IF(AND(F357&gt;1650,G357&gt;1650),0.15,0)))</f>
        <v>0.293382</v>
      </c>
      <c r="J357" s="33" t="n">
        <f aca="false">MAX(0,1-H357-I357)</f>
        <v>0.473334175866471</v>
      </c>
      <c r="K357" s="33" t="n">
        <f aca="false">H357+I357</f>
        <v>0.526665824133529</v>
      </c>
      <c r="L357" s="33" t="n">
        <f aca="false">I357+J357</f>
        <v>0.766716175866471</v>
      </c>
      <c r="M357" s="0" t="str">
        <f aca="false">IF('✍️ Score Entry 2025-26'!F358=""," TBD",TEXT('✍️ Score Entry 2025-26'!F358,"0")&amp;"-"&amp;TEXT('✍️ Score Entry 2025-26'!G358,"0"))</f>
        <v> TBD</v>
      </c>
      <c r="N357" s="0" t="str">
        <f aca="false">IF('✍️ Score Entry 2025-26'!F358="","TBD",IF('✍️ Score Entry 2025-26'!F358&gt;'✍️ Score Entry 2025-26'!G358,"Home",IF('✍️ Score Entry 2025-26'!F358&lt;'✍️ Score Entry 2025-26'!G358,"Away","Draw")))</f>
        <v>TBD</v>
      </c>
      <c r="O357" s="0" t="str">
        <f aca="false">IF(N357="TBD","TBD",IF(AND(H357&gt;I357,H357&gt;J357,N357="Home"),"✓",IF(AND(J357&gt;H357,J357&gt;I357,N357="Away"),"✓",IF(AND(I357&gt;H357,I357&gt;J357,N357="Draw"),"✓","✗"))))</f>
        <v>TBD</v>
      </c>
    </row>
    <row r="358" customFormat="false" ht="15" hidden="false" customHeight="false" outlineLevel="0" collapsed="false">
      <c r="A358" s="0" t="n">
        <f aca="false">'✍️ Score Entry 2025-26'!A359</f>
        <v>354</v>
      </c>
      <c r="B358" s="41" t="n">
        <f aca="false">'✍️ Score Entry 2025-26'!B359</f>
        <v>45948.7951388889</v>
      </c>
      <c r="C358" s="0" t="str">
        <f aca="false">'✍️ Score Entry 2025-26'!C359</f>
        <v>French Ligue 1</v>
      </c>
      <c r="D358" s="0" t="str">
        <f aca="false">'✍️ Score Entry 2025-26'!D359</f>
        <v>Marseille</v>
      </c>
      <c r="E358" s="0" t="str">
        <f aca="false">'✍️ Score Entry 2025-26'!E359</f>
        <v>Le Havre AC</v>
      </c>
      <c r="F358" s="0" t="n">
        <f aca="false">IFERROR(VLOOKUP(D358,'⭐ Current Elo 2025-26'!$A:$B,2,FALSE()),1500)</f>
        <v>1664.7</v>
      </c>
      <c r="G358" s="0" t="n">
        <f aca="false">IFERROR(VLOOKUP(E358,'⭐ Current Elo 2025-26'!$A:$B,2,FALSE()),1500)</f>
        <v>1496.2</v>
      </c>
      <c r="H358" s="33" t="n">
        <f aca="false">1/(1+10^((G358-F358+'⚙️ Parameters'!$C$7)/400))</f>
        <v>0.664216341712569</v>
      </c>
      <c r="I358" s="33" t="n">
        <f aca="false">0.27*(1+((200-MIN(ABS(F358-G358),200))/500)+(IF(AND(F358&gt;1650,G358&gt;1650),0.15,0)))</f>
        <v>0.28701</v>
      </c>
      <c r="J358" s="33" t="n">
        <f aca="false">MAX(0,1-H358-I358)</f>
        <v>0.0487736582874315</v>
      </c>
      <c r="K358" s="33" t="n">
        <f aca="false">H358+I358</f>
        <v>0.951226341712569</v>
      </c>
      <c r="L358" s="33" t="n">
        <f aca="false">I358+J358</f>
        <v>0.335783658287432</v>
      </c>
      <c r="M358" s="0" t="str">
        <f aca="false">IF('✍️ Score Entry 2025-26'!F359=""," TBD",TEXT('✍️ Score Entry 2025-26'!F359,"0")&amp;"-"&amp;TEXT('✍️ Score Entry 2025-26'!G359,"0"))</f>
        <v> TBD</v>
      </c>
      <c r="N358" s="0" t="str">
        <f aca="false">IF('✍️ Score Entry 2025-26'!F359="","TBD",IF('✍️ Score Entry 2025-26'!F359&gt;'✍️ Score Entry 2025-26'!G359,"Home",IF('✍️ Score Entry 2025-26'!F359&lt;'✍️ Score Entry 2025-26'!G359,"Away","Draw")))</f>
        <v>TBD</v>
      </c>
      <c r="O358" s="0" t="str">
        <f aca="false">IF(N358="TBD","TBD",IF(AND(H358&gt;I358,H358&gt;J358,N358="Home"),"✓",IF(AND(J358&gt;H358,J358&gt;I358,N358="Away"),"✓",IF(AND(I358&gt;H358,I358&gt;J358,N358="Draw"),"✓","✗"))))</f>
        <v>TBD</v>
      </c>
    </row>
    <row r="359" customFormat="false" ht="15" hidden="false" customHeight="false" outlineLevel="0" collapsed="false">
      <c r="A359" s="0" t="n">
        <f aca="false">'✍️ Score Entry 2025-26'!A360</f>
        <v>355</v>
      </c>
      <c r="B359" s="41" t="n">
        <f aca="false">'✍️ Score Entry 2025-26'!B360</f>
        <v>45949.4375</v>
      </c>
      <c r="C359" s="0" t="str">
        <f aca="false">'✍️ Score Entry 2025-26'!C360</f>
        <v>Italian Serie A</v>
      </c>
      <c r="D359" s="0" t="str">
        <f aca="false">'✍️ Score Entry 2025-26'!D360</f>
        <v>Como</v>
      </c>
      <c r="E359" s="0" t="str">
        <f aca="false">'✍️ Score Entry 2025-26'!E360</f>
        <v>Juventus</v>
      </c>
      <c r="F359" s="0" t="n">
        <f aca="false">IFERROR(VLOOKUP(D359,'⭐ Current Elo 2025-26'!$A:$B,2,FALSE()),1500)</f>
        <v>1661.3</v>
      </c>
      <c r="G359" s="0" t="n">
        <f aca="false">IFERROR(VLOOKUP(E359,'⭐ Current Elo 2025-26'!$A:$B,2,FALSE()),1500)</f>
        <v>1397.1</v>
      </c>
      <c r="H359" s="33" t="n">
        <f aca="false">1/(1+10^((G359-F359+'⚙️ Parameters'!$C$7)/400))</f>
        <v>0.774349209477751</v>
      </c>
      <c r="I359" s="33" t="n">
        <f aca="false">0.27*(1+((200-MIN(ABS(F359-G359),200))/500)+(IF(AND(F359&gt;1650,G359&gt;1650),0.15,0)))</f>
        <v>0.27</v>
      </c>
      <c r="J359" s="33" t="n">
        <f aca="false">MAX(0,1-H359-I359)</f>
        <v>0</v>
      </c>
      <c r="K359" s="33" t="n">
        <f aca="false">H359+I359</f>
        <v>1.04434920947775</v>
      </c>
      <c r="L359" s="33" t="n">
        <f aca="false">I359+J359</f>
        <v>0.27</v>
      </c>
      <c r="M359" s="0" t="str">
        <f aca="false">IF('✍️ Score Entry 2025-26'!F360=""," TBD",TEXT('✍️ Score Entry 2025-26'!F360,"0")&amp;"-"&amp;TEXT('✍️ Score Entry 2025-26'!G360,"0"))</f>
        <v> TBD</v>
      </c>
      <c r="N359" s="0" t="str">
        <f aca="false">IF('✍️ Score Entry 2025-26'!F360="","TBD",IF('✍️ Score Entry 2025-26'!F360&gt;'✍️ Score Entry 2025-26'!G360,"Home",IF('✍️ Score Entry 2025-26'!F360&lt;'✍️ Score Entry 2025-26'!G360,"Away","Draw")))</f>
        <v>TBD</v>
      </c>
      <c r="O359" s="0" t="str">
        <f aca="false">IF(N359="TBD","TBD",IF(AND(H359&gt;I359,H359&gt;J359,N359="Home"),"✓",IF(AND(J359&gt;H359,J359&gt;I359,N359="Away"),"✓",IF(AND(I359&gt;H359,I359&gt;J359,N359="Draw"),"✓","✗"))))</f>
        <v>TBD</v>
      </c>
    </row>
    <row r="360" customFormat="false" ht="15" hidden="false" customHeight="false" outlineLevel="0" collapsed="false">
      <c r="A360" s="0" t="n">
        <f aca="false">'✍️ Score Entry 2025-26'!A361</f>
        <v>356</v>
      </c>
      <c r="B360" s="41" t="n">
        <f aca="false">'✍️ Score Entry 2025-26'!B361</f>
        <v>45949.5</v>
      </c>
      <c r="C360" s="0" t="str">
        <f aca="false">'✍️ Score Entry 2025-26'!C361</f>
        <v>Spanish LALIGA</v>
      </c>
      <c r="D360" s="0" t="str">
        <f aca="false">'✍️ Score Entry 2025-26'!D361</f>
        <v>Elche</v>
      </c>
      <c r="E360" s="0" t="str">
        <f aca="false">'✍️ Score Entry 2025-26'!E361</f>
        <v>Athletic Club</v>
      </c>
      <c r="F360" s="0" t="n">
        <f aca="false">IFERROR(VLOOKUP(D360,'⭐ Current Elo 2025-26'!$A:$B,2,FALSE()),1500)</f>
        <v>1553.2</v>
      </c>
      <c r="G360" s="0" t="n">
        <f aca="false">IFERROR(VLOOKUP(E360,'⭐ Current Elo 2025-26'!$A:$B,2,FALSE()),1500)</f>
        <v>1432.8</v>
      </c>
      <c r="H360" s="33" t="n">
        <f aca="false">1/(1+10^((G360-F360+'⚙️ Parameters'!$C$7)/400))</f>
        <v>0.599949567322544</v>
      </c>
      <c r="I360" s="33" t="n">
        <f aca="false">0.27*(1+((200-MIN(ABS(F360-G360),200))/500)+(IF(AND(F360&gt;1650,G360&gt;1650),0.15,0)))</f>
        <v>0.312984</v>
      </c>
      <c r="J360" s="33" t="n">
        <f aca="false">MAX(0,1-H360-I360)</f>
        <v>0.0870664326774559</v>
      </c>
      <c r="K360" s="33" t="n">
        <f aca="false">H360+I360</f>
        <v>0.912933567322544</v>
      </c>
      <c r="L360" s="33" t="n">
        <f aca="false">I360+J360</f>
        <v>0.400050432677456</v>
      </c>
      <c r="M360" s="0" t="str">
        <f aca="false">IF('✍️ Score Entry 2025-26'!F361=""," TBD",TEXT('✍️ Score Entry 2025-26'!F361,"0")&amp;"-"&amp;TEXT('✍️ Score Entry 2025-26'!G361,"0"))</f>
        <v> TBD</v>
      </c>
      <c r="N360" s="0" t="str">
        <f aca="false">IF('✍️ Score Entry 2025-26'!F361="","TBD",IF('✍️ Score Entry 2025-26'!F361&gt;'✍️ Score Entry 2025-26'!G361,"Home",IF('✍️ Score Entry 2025-26'!F361&lt;'✍️ Score Entry 2025-26'!G361,"Away","Draw")))</f>
        <v>TBD</v>
      </c>
      <c r="O360" s="0" t="str">
        <f aca="false">IF(N360="TBD","TBD",IF(AND(H360&gt;I360,H360&gt;J360,N360="Home"),"✓",IF(AND(J360&gt;H360,J360&gt;I360,N360="Away"),"✓",IF(AND(I360&gt;H360,I360&gt;J360,N360="Draw"),"✓","✗"))))</f>
        <v>TBD</v>
      </c>
    </row>
    <row r="361" customFormat="false" ht="15" hidden="false" customHeight="false" outlineLevel="0" collapsed="false">
      <c r="A361" s="0" t="n">
        <f aca="false">'✍️ Score Entry 2025-26'!A362</f>
        <v>357</v>
      </c>
      <c r="B361" s="41" t="n">
        <f aca="false">'✍️ Score Entry 2025-26'!B362</f>
        <v>45949.5416666667</v>
      </c>
      <c r="C361" s="0" t="str">
        <f aca="false">'✍️ Score Entry 2025-26'!C362</f>
        <v>Italian Serie A</v>
      </c>
      <c r="D361" s="0" t="str">
        <f aca="false">'✍️ Score Entry 2025-26'!D362</f>
        <v>Genoa</v>
      </c>
      <c r="E361" s="0" t="str">
        <f aca="false">'✍️ Score Entry 2025-26'!E362</f>
        <v>Parma</v>
      </c>
      <c r="F361" s="0" t="n">
        <f aca="false">IFERROR(VLOOKUP(D361,'⭐ Current Elo 2025-26'!$A:$B,2,FALSE()),1500)</f>
        <v>1695.8</v>
      </c>
      <c r="G361" s="0" t="n">
        <f aca="false">IFERROR(VLOOKUP(E361,'⭐ Current Elo 2025-26'!$A:$B,2,FALSE()),1500)</f>
        <v>1449</v>
      </c>
      <c r="H361" s="33" t="n">
        <f aca="false">1/(1+10^((G361-F361+'⚙️ Parameters'!$C$7)/400))</f>
        <v>0.756368502264577</v>
      </c>
      <c r="I361" s="33" t="n">
        <f aca="false">0.27*(1+((200-MIN(ABS(F361-G361),200))/500)+(IF(AND(F361&gt;1650,G361&gt;1650),0.15,0)))</f>
        <v>0.27</v>
      </c>
      <c r="J361" s="33" t="n">
        <f aca="false">MAX(0,1-H361-I361)</f>
        <v>0</v>
      </c>
      <c r="K361" s="33" t="n">
        <f aca="false">H361+I361</f>
        <v>1.02636850226458</v>
      </c>
      <c r="L361" s="33" t="n">
        <f aca="false">I361+J361</f>
        <v>0.27</v>
      </c>
      <c r="M361" s="0" t="str">
        <f aca="false">IF('✍️ Score Entry 2025-26'!F362=""," TBD",TEXT('✍️ Score Entry 2025-26'!F362,"0")&amp;"-"&amp;TEXT('✍️ Score Entry 2025-26'!G362,"0"))</f>
        <v> TBD</v>
      </c>
      <c r="N361" s="0" t="str">
        <f aca="false">IF('✍️ Score Entry 2025-26'!F362="","TBD",IF('✍️ Score Entry 2025-26'!F362&gt;'✍️ Score Entry 2025-26'!G362,"Home",IF('✍️ Score Entry 2025-26'!F362&lt;'✍️ Score Entry 2025-26'!G362,"Away","Draw")))</f>
        <v>TBD</v>
      </c>
      <c r="O361" s="0" t="str">
        <f aca="false">IF(N361="TBD","TBD",IF(AND(H361&gt;I361,H361&gt;J361,N361="Home"),"✓",IF(AND(J361&gt;H361,J361&gt;I361,N361="Away"),"✓",IF(AND(I361&gt;H361,I361&gt;J361,N361="Draw"),"✓","✗"))))</f>
        <v>TBD</v>
      </c>
    </row>
    <row r="362" customFormat="false" ht="15" hidden="false" customHeight="false" outlineLevel="0" collapsed="false">
      <c r="A362" s="0" t="n">
        <f aca="false">'✍️ Score Entry 2025-26'!A363</f>
        <v>358</v>
      </c>
      <c r="B362" s="41" t="n">
        <f aca="false">'✍️ Score Entry 2025-26'!B363</f>
        <v>45949.5416666667</v>
      </c>
      <c r="C362" s="0" t="str">
        <f aca="false">'✍️ Score Entry 2025-26'!C363</f>
        <v>English Premier League</v>
      </c>
      <c r="D362" s="0" t="str">
        <f aca="false">'✍️ Score Entry 2025-26'!D363</f>
        <v>Tottenham Hotspur</v>
      </c>
      <c r="E362" s="0" t="str">
        <f aca="false">'✍️ Score Entry 2025-26'!E363</f>
        <v>Aston Villa</v>
      </c>
      <c r="F362" s="0" t="n">
        <f aca="false">IFERROR(VLOOKUP(D362,'⭐ Current Elo 2025-26'!$A:$B,2,FALSE()),1500)</f>
        <v>1545.2</v>
      </c>
      <c r="G362" s="0" t="n">
        <f aca="false">IFERROR(VLOOKUP(E362,'⭐ Current Elo 2025-26'!$A:$B,2,FALSE()),1500)</f>
        <v>1505.7</v>
      </c>
      <c r="H362" s="33" t="n">
        <f aca="false">1/(1+10^((G362-F362+'⚙️ Parameters'!$C$7)/400))</f>
        <v>0.484893884027652</v>
      </c>
      <c r="I362" s="33" t="n">
        <f aca="false">0.27*(1+((200-MIN(ABS(F362-G362),200))/500)+(IF(AND(F362&gt;1650,G362&gt;1650),0.15,0)))</f>
        <v>0.35667</v>
      </c>
      <c r="J362" s="33" t="n">
        <f aca="false">MAX(0,1-H362-I362)</f>
        <v>0.158436115972348</v>
      </c>
      <c r="K362" s="33" t="n">
        <f aca="false">H362+I362</f>
        <v>0.841563884027652</v>
      </c>
      <c r="L362" s="33" t="n">
        <f aca="false">I362+J362</f>
        <v>0.515106115972348</v>
      </c>
      <c r="M362" s="0" t="str">
        <f aca="false">IF('✍️ Score Entry 2025-26'!F363=""," TBD",TEXT('✍️ Score Entry 2025-26'!F363,"0")&amp;"-"&amp;TEXT('✍️ Score Entry 2025-26'!G363,"0"))</f>
        <v> TBD</v>
      </c>
      <c r="N362" s="0" t="str">
        <f aca="false">IF('✍️ Score Entry 2025-26'!F363="","TBD",IF('✍️ Score Entry 2025-26'!F363&gt;'✍️ Score Entry 2025-26'!G363,"Home",IF('✍️ Score Entry 2025-26'!F363&lt;'✍️ Score Entry 2025-26'!G363,"Away","Draw")))</f>
        <v>TBD</v>
      </c>
      <c r="O362" s="0" t="str">
        <f aca="false">IF(N362="TBD","TBD",IF(AND(H362&gt;I362,H362&gt;J362,N362="Home"),"✓",IF(AND(J362&gt;H362,J362&gt;I362,N362="Away"),"✓",IF(AND(I362&gt;H362,I362&gt;J362,N362="Draw"),"✓","✗"))))</f>
        <v>TBD</v>
      </c>
    </row>
    <row r="363" customFormat="false" ht="15" hidden="false" customHeight="false" outlineLevel="0" collapsed="false">
      <c r="A363" s="0" t="n">
        <f aca="false">'✍️ Score Entry 2025-26'!A364</f>
        <v>359</v>
      </c>
      <c r="B363" s="41" t="n">
        <f aca="false">'✍️ Score Entry 2025-26'!B364</f>
        <v>45949.5416666667</v>
      </c>
      <c r="C363" s="0" t="str">
        <f aca="false">'✍️ Score Entry 2025-26'!C364</f>
        <v>Italian Serie A</v>
      </c>
      <c r="D363" s="0" t="str">
        <f aca="false">'✍️ Score Entry 2025-26'!D364</f>
        <v>Cagliari</v>
      </c>
      <c r="E363" s="0" t="str">
        <f aca="false">'✍️ Score Entry 2025-26'!E364</f>
        <v>Bologna</v>
      </c>
      <c r="F363" s="0" t="n">
        <f aca="false">IFERROR(VLOOKUP(D363,'⭐ Current Elo 2025-26'!$A:$B,2,FALSE()),1500)</f>
        <v>1647.4</v>
      </c>
      <c r="G363" s="0" t="n">
        <f aca="false">IFERROR(VLOOKUP(E363,'⭐ Current Elo 2025-26'!$A:$B,2,FALSE()),1500)</f>
        <v>1415.9</v>
      </c>
      <c r="H363" s="33" t="n">
        <f aca="false">1/(1+10^((G363-F363+'⚙️ Parameters'!$C$7)/400))</f>
        <v>0.739774719214973</v>
      </c>
      <c r="I363" s="33" t="n">
        <f aca="false">0.27*(1+((200-MIN(ABS(F363-G363),200))/500)+(IF(AND(F363&gt;1650,G363&gt;1650),0.15,0)))</f>
        <v>0.27</v>
      </c>
      <c r="J363" s="33" t="n">
        <f aca="false">MAX(0,1-H363-I363)</f>
        <v>0</v>
      </c>
      <c r="K363" s="33" t="n">
        <f aca="false">H363+I363</f>
        <v>1.00977471921497</v>
      </c>
      <c r="L363" s="33" t="n">
        <f aca="false">I363+J363</f>
        <v>0.27</v>
      </c>
      <c r="M363" s="0" t="str">
        <f aca="false">IF('✍️ Score Entry 2025-26'!F364=""," TBD",TEXT('✍️ Score Entry 2025-26'!F364,"0")&amp;"-"&amp;TEXT('✍️ Score Entry 2025-26'!G364,"0"))</f>
        <v> TBD</v>
      </c>
      <c r="N363" s="0" t="str">
        <f aca="false">IF('✍️ Score Entry 2025-26'!F364="","TBD",IF('✍️ Score Entry 2025-26'!F364&gt;'✍️ Score Entry 2025-26'!G364,"Home",IF('✍️ Score Entry 2025-26'!F364&lt;'✍️ Score Entry 2025-26'!G364,"Away","Draw")))</f>
        <v>TBD</v>
      </c>
      <c r="O363" s="0" t="str">
        <f aca="false">IF(N363="TBD","TBD",IF(AND(H363&gt;I363,H363&gt;J363,N363="Home"),"✓",IF(AND(J363&gt;H363,J363&gt;I363,N363="Away"),"✓",IF(AND(I363&gt;H363,I363&gt;J363,N363="Draw"),"✓","✗"))))</f>
        <v>TBD</v>
      </c>
    </row>
    <row r="364" customFormat="false" ht="15" hidden="false" customHeight="false" outlineLevel="0" collapsed="false">
      <c r="A364" s="0" t="n">
        <f aca="false">'✍️ Score Entry 2025-26'!A365</f>
        <v>360</v>
      </c>
      <c r="B364" s="41" t="n">
        <f aca="false">'✍️ Score Entry 2025-26'!B365</f>
        <v>45949.5416666667</v>
      </c>
      <c r="C364" s="0" t="str">
        <f aca="false">'✍️ Score Entry 2025-26'!C365</f>
        <v>French Ligue 1</v>
      </c>
      <c r="D364" s="0" t="str">
        <f aca="false">'✍️ Score Entry 2025-26'!D365</f>
        <v>Lens</v>
      </c>
      <c r="E364" s="0" t="str">
        <f aca="false">'✍️ Score Entry 2025-26'!E365</f>
        <v>Paris FC</v>
      </c>
      <c r="F364" s="0" t="n">
        <f aca="false">IFERROR(VLOOKUP(D364,'⭐ Current Elo 2025-26'!$A:$B,2,FALSE()),1500)</f>
        <v>1580.6</v>
      </c>
      <c r="G364" s="0" t="n">
        <f aca="false">IFERROR(VLOOKUP(E364,'⭐ Current Elo 2025-26'!$A:$B,2,FALSE()),1500)</f>
        <v>1539.7</v>
      </c>
      <c r="H364" s="33" t="n">
        <f aca="false">1/(1+10^((G364-F364+'⚙️ Parameters'!$C$7)/400))</f>
        <v>0.486907041139373</v>
      </c>
      <c r="I364" s="33" t="n">
        <f aca="false">0.27*(1+((200-MIN(ABS(F364-G364),200))/500)+(IF(AND(F364&gt;1650,G364&gt;1650),0.15,0)))</f>
        <v>0.355914</v>
      </c>
      <c r="J364" s="33" t="n">
        <f aca="false">MAX(0,1-H364-I364)</f>
        <v>0.157178958860627</v>
      </c>
      <c r="K364" s="33" t="n">
        <f aca="false">H364+I364</f>
        <v>0.842821041139373</v>
      </c>
      <c r="L364" s="33" t="n">
        <f aca="false">I364+J364</f>
        <v>0.513092958860627</v>
      </c>
      <c r="M364" s="0" t="str">
        <f aca="false">IF('✍️ Score Entry 2025-26'!F365=""," TBD",TEXT('✍️ Score Entry 2025-26'!F365,"0")&amp;"-"&amp;TEXT('✍️ Score Entry 2025-26'!G365,"0"))</f>
        <v> TBD</v>
      </c>
      <c r="N364" s="0" t="str">
        <f aca="false">IF('✍️ Score Entry 2025-26'!F365="","TBD",IF('✍️ Score Entry 2025-26'!F365&gt;'✍️ Score Entry 2025-26'!G365,"Home",IF('✍️ Score Entry 2025-26'!F365&lt;'✍️ Score Entry 2025-26'!G365,"Away","Draw")))</f>
        <v>TBD</v>
      </c>
      <c r="O364" s="0" t="str">
        <f aca="false">IF(N364="TBD","TBD",IF(AND(H364&gt;I364,H364&gt;J364,N364="Home"),"✓",IF(AND(J364&gt;H364,J364&gt;I364,N364="Away"),"✓",IF(AND(I364&gt;H364,I364&gt;J364,N364="Draw"),"✓","✗"))))</f>
        <v>TBD</v>
      </c>
    </row>
    <row r="365" customFormat="false" ht="15" hidden="false" customHeight="false" outlineLevel="0" collapsed="false">
      <c r="A365" s="0" t="n">
        <f aca="false">'✍️ Score Entry 2025-26'!A366</f>
        <v>361</v>
      </c>
      <c r="B365" s="41" t="n">
        <f aca="false">'✍️ Score Entry 2025-26'!B366</f>
        <v>45949.5625</v>
      </c>
      <c r="C365" s="0" t="str">
        <f aca="false">'✍️ Score Entry 2025-26'!C366</f>
        <v>German Bundesliga</v>
      </c>
      <c r="D365" s="0" t="str">
        <f aca="false">'✍️ Score Entry 2025-26'!D366</f>
        <v>SC Freiburg</v>
      </c>
      <c r="E365" s="0" t="str">
        <f aca="false">'✍️ Score Entry 2025-26'!E366</f>
        <v>Eintracht Frankfurt</v>
      </c>
      <c r="F365" s="0" t="n">
        <f aca="false">IFERROR(VLOOKUP(D365,'⭐ Current Elo 2025-26'!$A:$B,2,FALSE()),1500)</f>
        <v>1647.6</v>
      </c>
      <c r="G365" s="0" t="n">
        <f aca="false">IFERROR(VLOOKUP(E365,'⭐ Current Elo 2025-26'!$A:$B,2,FALSE()),1500)</f>
        <v>1407.6</v>
      </c>
      <c r="H365" s="33" t="n">
        <f aca="false">1/(1+10^((G365-F365+'⚙️ Parameters'!$C$7)/400))</f>
        <v>0.749083062877536</v>
      </c>
      <c r="I365" s="33" t="n">
        <f aca="false">0.27*(1+((200-MIN(ABS(F365-G365),200))/500)+(IF(AND(F365&gt;1650,G365&gt;1650),0.15,0)))</f>
        <v>0.27</v>
      </c>
      <c r="J365" s="33" t="n">
        <f aca="false">MAX(0,1-H365-I365)</f>
        <v>0</v>
      </c>
      <c r="K365" s="33" t="n">
        <f aca="false">H365+I365</f>
        <v>1.01908306287754</v>
      </c>
      <c r="L365" s="33" t="n">
        <f aca="false">I365+J365</f>
        <v>0.27</v>
      </c>
      <c r="M365" s="0" t="str">
        <f aca="false">IF('✍️ Score Entry 2025-26'!F366=""," TBD",TEXT('✍️ Score Entry 2025-26'!F366,"0")&amp;"-"&amp;TEXT('✍️ Score Entry 2025-26'!G366,"0"))</f>
        <v> TBD</v>
      </c>
      <c r="N365" s="0" t="str">
        <f aca="false">IF('✍️ Score Entry 2025-26'!F366="","TBD",IF('✍️ Score Entry 2025-26'!F366&gt;'✍️ Score Entry 2025-26'!G366,"Home",IF('✍️ Score Entry 2025-26'!F366&lt;'✍️ Score Entry 2025-26'!G366,"Away","Draw")))</f>
        <v>TBD</v>
      </c>
      <c r="O365" s="0" t="str">
        <f aca="false">IF(N365="TBD","TBD",IF(AND(H365&gt;I365,H365&gt;J365,N365="Home"),"✓",IF(AND(J365&gt;H365,J365&gt;I365,N365="Away"),"✓",IF(AND(I365&gt;H365,I365&gt;J365,N365="Draw"),"✓","✗"))))</f>
        <v>TBD</v>
      </c>
    </row>
    <row r="366" customFormat="false" ht="15" hidden="false" customHeight="false" outlineLevel="0" collapsed="false">
      <c r="A366" s="0" t="n">
        <f aca="false">'✍️ Score Entry 2025-26'!A367</f>
        <v>362</v>
      </c>
      <c r="B366" s="41" t="n">
        <f aca="false">'✍️ Score Entry 2025-26'!B367</f>
        <v>45949.59375</v>
      </c>
      <c r="C366" s="0" t="str">
        <f aca="false">'✍️ Score Entry 2025-26'!C367</f>
        <v>Spanish LALIGA</v>
      </c>
      <c r="D366" s="0" t="str">
        <f aca="false">'✍️ Score Entry 2025-26'!D367</f>
        <v>Celta Vigo</v>
      </c>
      <c r="E366" s="0" t="str">
        <f aca="false">'✍️ Score Entry 2025-26'!E367</f>
        <v>Real Sociedad</v>
      </c>
      <c r="F366" s="0" t="n">
        <f aca="false">IFERROR(VLOOKUP(D366,'⭐ Current Elo 2025-26'!$A:$B,2,FALSE()),1500)</f>
        <v>1603.5</v>
      </c>
      <c r="G366" s="0" t="n">
        <f aca="false">IFERROR(VLOOKUP(E366,'⭐ Current Elo 2025-26'!$A:$B,2,FALSE()),1500)</f>
        <v>1395.4</v>
      </c>
      <c r="H366" s="33" t="n">
        <f aca="false">1/(1+10^((G366-F366+'⚙️ Parameters'!$C$7)/400))</f>
        <v>0.71301996202501</v>
      </c>
      <c r="I366" s="33" t="n">
        <f aca="false">0.27*(1+((200-MIN(ABS(F366-G366),200))/500)+(IF(AND(F366&gt;1650,G366&gt;1650),0.15,0)))</f>
        <v>0.27</v>
      </c>
      <c r="J366" s="33" t="n">
        <f aca="false">MAX(0,1-H366-I366)</f>
        <v>0.0169800379749903</v>
      </c>
      <c r="K366" s="33" t="n">
        <f aca="false">H366+I366</f>
        <v>0.98301996202501</v>
      </c>
      <c r="L366" s="33" t="n">
        <f aca="false">I366+J366</f>
        <v>0.28698003797499</v>
      </c>
      <c r="M366" s="0" t="str">
        <f aca="false">IF('✍️ Score Entry 2025-26'!F367=""," TBD",TEXT('✍️ Score Entry 2025-26'!F367,"0")&amp;"-"&amp;TEXT('✍️ Score Entry 2025-26'!G367,"0"))</f>
        <v> TBD</v>
      </c>
      <c r="N366" s="0" t="str">
        <f aca="false">IF('✍️ Score Entry 2025-26'!F367="","TBD",IF('✍️ Score Entry 2025-26'!F367&gt;'✍️ Score Entry 2025-26'!G367,"Home",IF('✍️ Score Entry 2025-26'!F367&lt;'✍️ Score Entry 2025-26'!G367,"Away","Draw")))</f>
        <v>TBD</v>
      </c>
      <c r="O366" s="0" t="str">
        <f aca="false">IF(N366="TBD","TBD",IF(AND(H366&gt;I366,H366&gt;J366,N366="Home"),"✓",IF(AND(J366&gt;H366,J366&gt;I366,N366="Away"),"✓",IF(AND(I366&gt;H366,I366&gt;J366,N366="Draw"),"✓","✗"))))</f>
        <v>TBD</v>
      </c>
    </row>
    <row r="367" customFormat="false" ht="15" hidden="false" customHeight="false" outlineLevel="0" collapsed="false">
      <c r="A367" s="0" t="n">
        <f aca="false">'✍️ Score Entry 2025-26'!A368</f>
        <v>363</v>
      </c>
      <c r="B367" s="41" t="n">
        <f aca="false">'✍️ Score Entry 2025-26'!B368</f>
        <v>45949.6354166667</v>
      </c>
      <c r="C367" s="0" t="str">
        <f aca="false">'✍️ Score Entry 2025-26'!C368</f>
        <v>French Ligue 1</v>
      </c>
      <c r="D367" s="0" t="str">
        <f aca="false">'✍️ Score Entry 2025-26'!D368</f>
        <v>Lorient</v>
      </c>
      <c r="E367" s="0" t="str">
        <f aca="false">'✍️ Score Entry 2025-26'!E368</f>
        <v>Brest</v>
      </c>
      <c r="F367" s="0" t="n">
        <f aca="false">IFERROR(VLOOKUP(D367,'⭐ Current Elo 2025-26'!$A:$B,2,FALSE()),1500)</f>
        <v>1624.7</v>
      </c>
      <c r="G367" s="0" t="n">
        <f aca="false">IFERROR(VLOOKUP(E367,'⭐ Current Elo 2025-26'!$A:$B,2,FALSE()),1500)</f>
        <v>1734.4</v>
      </c>
      <c r="H367" s="33" t="n">
        <f aca="false">1/(1+10^((G367-F367+'⚙️ Parameters'!$C$7)/400))</f>
        <v>0.285099098814784</v>
      </c>
      <c r="I367" s="33" t="n">
        <f aca="false">0.27*(1+((200-MIN(ABS(F367-G367),200))/500)+(IF(AND(F367&gt;1650,G367&gt;1650),0.15,0)))</f>
        <v>0.318762</v>
      </c>
      <c r="J367" s="33" t="n">
        <f aca="false">MAX(0,1-H367-I367)</f>
        <v>0.396138901185216</v>
      </c>
      <c r="K367" s="33" t="n">
        <f aca="false">H367+I367</f>
        <v>0.603861098814784</v>
      </c>
      <c r="L367" s="33" t="n">
        <f aca="false">I367+J367</f>
        <v>0.714900901185216</v>
      </c>
      <c r="M367" s="0" t="str">
        <f aca="false">IF('✍️ Score Entry 2025-26'!F368=""," TBD",TEXT('✍️ Score Entry 2025-26'!F368,"0")&amp;"-"&amp;TEXT('✍️ Score Entry 2025-26'!G368,"0"))</f>
        <v> TBD</v>
      </c>
      <c r="N367" s="0" t="str">
        <f aca="false">IF('✍️ Score Entry 2025-26'!F368="","TBD",IF('✍️ Score Entry 2025-26'!F368&gt;'✍️ Score Entry 2025-26'!G368,"Home",IF('✍️ Score Entry 2025-26'!F368&lt;'✍️ Score Entry 2025-26'!G368,"Away","Draw")))</f>
        <v>TBD</v>
      </c>
      <c r="O367" s="0" t="str">
        <f aca="false">IF(N367="TBD","TBD",IF(AND(H367&gt;I367,H367&gt;J367,N367="Home"),"✓",IF(AND(J367&gt;H367,J367&gt;I367,N367="Away"),"✓",IF(AND(I367&gt;H367,I367&gt;J367,N367="Draw"),"✓","✗"))))</f>
        <v>TBD</v>
      </c>
    </row>
    <row r="368" customFormat="false" ht="15" hidden="false" customHeight="false" outlineLevel="0" collapsed="false">
      <c r="A368" s="0" t="n">
        <f aca="false">'✍️ Score Entry 2025-26'!A369</f>
        <v>364</v>
      </c>
      <c r="B368" s="41" t="n">
        <f aca="false">'✍️ Score Entry 2025-26'!B369</f>
        <v>45949.6354166667</v>
      </c>
      <c r="C368" s="0" t="str">
        <f aca="false">'✍️ Score Entry 2025-26'!C369</f>
        <v>French Ligue 1</v>
      </c>
      <c r="D368" s="0" t="str">
        <f aca="false">'✍️ Score Entry 2025-26'!D369</f>
        <v>Stade Rennais</v>
      </c>
      <c r="E368" s="0" t="str">
        <f aca="false">'✍️ Score Entry 2025-26'!E369</f>
        <v>AJ Auxerre</v>
      </c>
      <c r="F368" s="0" t="n">
        <f aca="false">IFERROR(VLOOKUP(D368,'⭐ Current Elo 2025-26'!$A:$B,2,FALSE()),1500)</f>
        <v>1621.1</v>
      </c>
      <c r="G368" s="0" t="n">
        <f aca="false">IFERROR(VLOOKUP(E368,'⭐ Current Elo 2025-26'!$A:$B,2,FALSE()),1500)</f>
        <v>1588.5</v>
      </c>
      <c r="H368" s="33" t="n">
        <f aca="false">1/(1+10^((G368-F368+'⚙️ Parameters'!$C$7)/400))</f>
        <v>0.474980301162465</v>
      </c>
      <c r="I368" s="33" t="n">
        <f aca="false">0.27*(1+((200-MIN(ABS(F368-G368),200))/500)+(IF(AND(F368&gt;1650,G368&gt;1650),0.15,0)))</f>
        <v>0.360396</v>
      </c>
      <c r="J368" s="33" t="n">
        <f aca="false">MAX(0,1-H368-I368)</f>
        <v>0.164623698837535</v>
      </c>
      <c r="K368" s="33" t="n">
        <f aca="false">H368+I368</f>
        <v>0.835376301162465</v>
      </c>
      <c r="L368" s="33" t="n">
        <f aca="false">I368+J368</f>
        <v>0.525019698837535</v>
      </c>
      <c r="M368" s="0" t="str">
        <f aca="false">IF('✍️ Score Entry 2025-26'!F369=""," TBD",TEXT('✍️ Score Entry 2025-26'!F369,"0")&amp;"-"&amp;TEXT('✍️ Score Entry 2025-26'!G369,"0"))</f>
        <v> TBD</v>
      </c>
      <c r="N368" s="0" t="str">
        <f aca="false">IF('✍️ Score Entry 2025-26'!F369="","TBD",IF('✍️ Score Entry 2025-26'!F369&gt;'✍️ Score Entry 2025-26'!G369,"Home",IF('✍️ Score Entry 2025-26'!F369&lt;'✍️ Score Entry 2025-26'!G369,"Away","Draw")))</f>
        <v>TBD</v>
      </c>
      <c r="O368" s="0" t="str">
        <f aca="false">IF(N368="TBD","TBD",IF(AND(H368&gt;I368,H368&gt;J368,N368="Home"),"✓",IF(AND(J368&gt;H368,J368&gt;I368,N368="Away"),"✓",IF(AND(I368&gt;H368,I368&gt;J368,N368="Draw"),"✓","✗"))))</f>
        <v>TBD</v>
      </c>
    </row>
    <row r="369" customFormat="false" ht="15" hidden="false" customHeight="false" outlineLevel="0" collapsed="false">
      <c r="A369" s="0" t="n">
        <f aca="false">'✍️ Score Entry 2025-26'!A370</f>
        <v>365</v>
      </c>
      <c r="B369" s="41" t="n">
        <f aca="false">'✍️ Score Entry 2025-26'!B370</f>
        <v>45949.6354166667</v>
      </c>
      <c r="C369" s="0" t="str">
        <f aca="false">'✍️ Score Entry 2025-26'!C370</f>
        <v>French Ligue 1</v>
      </c>
      <c r="D369" s="0" t="str">
        <f aca="false">'✍️ Score Entry 2025-26'!D370</f>
        <v>Toulouse</v>
      </c>
      <c r="E369" s="0" t="str">
        <f aca="false">'✍️ Score Entry 2025-26'!E370</f>
        <v>Metz</v>
      </c>
      <c r="F369" s="0" t="n">
        <f aca="false">IFERROR(VLOOKUP(D369,'⭐ Current Elo 2025-26'!$A:$B,2,FALSE()),1500)</f>
        <v>1668.4</v>
      </c>
      <c r="G369" s="0" t="n">
        <f aca="false">IFERROR(VLOOKUP(E369,'⭐ Current Elo 2025-26'!$A:$B,2,FALSE()),1500)</f>
        <v>1581.9</v>
      </c>
      <c r="H369" s="33" t="n">
        <f aca="false">1/(1+10^((G369-F369+'⚙️ Parameters'!$C$7)/400))</f>
        <v>0.552335328441847</v>
      </c>
      <c r="I369" s="33" t="n">
        <f aca="false">0.27*(1+((200-MIN(ABS(F369-G369),200))/500)+(IF(AND(F369&gt;1650,G369&gt;1650),0.15,0)))</f>
        <v>0.33129</v>
      </c>
      <c r="J369" s="33" t="n">
        <f aca="false">MAX(0,1-H369-I369)</f>
        <v>0.116374671558153</v>
      </c>
      <c r="K369" s="33" t="n">
        <f aca="false">H369+I369</f>
        <v>0.883625328441847</v>
      </c>
      <c r="L369" s="33" t="n">
        <f aca="false">I369+J369</f>
        <v>0.447664671558153</v>
      </c>
      <c r="M369" s="0" t="str">
        <f aca="false">IF('✍️ Score Entry 2025-26'!F370=""," TBD",TEXT('✍️ Score Entry 2025-26'!F370,"0")&amp;"-"&amp;TEXT('✍️ Score Entry 2025-26'!G370,"0"))</f>
        <v> TBD</v>
      </c>
      <c r="N369" s="0" t="str">
        <f aca="false">IF('✍️ Score Entry 2025-26'!F370="","TBD",IF('✍️ Score Entry 2025-26'!F370&gt;'✍️ Score Entry 2025-26'!G370,"Home",IF('✍️ Score Entry 2025-26'!F370&lt;'✍️ Score Entry 2025-26'!G370,"Away","Draw")))</f>
        <v>TBD</v>
      </c>
      <c r="O369" s="0" t="str">
        <f aca="false">IF(N369="TBD","TBD",IF(AND(H369&gt;I369,H369&gt;J369,N369="Home"),"✓",IF(AND(J369&gt;H369,J369&gt;I369,N369="Away"),"✓",IF(AND(I369&gt;H369,I369&gt;J369,N369="Draw"),"✓","✗"))))</f>
        <v>TBD</v>
      </c>
    </row>
    <row r="370" customFormat="false" ht="15" hidden="false" customHeight="false" outlineLevel="0" collapsed="false">
      <c r="A370" s="0" t="n">
        <f aca="false">'✍️ Score Entry 2025-26'!A371</f>
        <v>366</v>
      </c>
      <c r="B370" s="41" t="n">
        <f aca="false">'✍️ Score Entry 2025-26'!B371</f>
        <v>45949.6458333333</v>
      </c>
      <c r="C370" s="0" t="str">
        <f aca="false">'✍️ Score Entry 2025-26'!C371</f>
        <v>English Premier League</v>
      </c>
      <c r="D370" s="0" t="str">
        <f aca="false">'✍️ Score Entry 2025-26'!D371</f>
        <v>Liverpool</v>
      </c>
      <c r="E370" s="0" t="str">
        <f aca="false">'✍️ Score Entry 2025-26'!E371</f>
        <v>Manchester United</v>
      </c>
      <c r="F370" s="0" t="n">
        <f aca="false">IFERROR(VLOOKUP(D370,'⭐ Current Elo 2025-26'!$A:$B,2,FALSE()),1500)</f>
        <v>1648.2</v>
      </c>
      <c r="G370" s="0" t="n">
        <f aca="false">IFERROR(VLOOKUP(E370,'⭐ Current Elo 2025-26'!$A:$B,2,FALSE()),1500)</f>
        <v>1451.7</v>
      </c>
      <c r="H370" s="33" t="n">
        <f aca="false">1/(1+10^((G370-F370+'⚙️ Parameters'!$C$7)/400))</f>
        <v>0.699164361873334</v>
      </c>
      <c r="I370" s="33" t="n">
        <f aca="false">0.27*(1+((200-MIN(ABS(F370-G370),200))/500)+(IF(AND(F370&gt;1650,G370&gt;1650),0.15,0)))</f>
        <v>0.27189</v>
      </c>
      <c r="J370" s="33" t="n">
        <f aca="false">MAX(0,1-H370-I370)</f>
        <v>0.0289456381266661</v>
      </c>
      <c r="K370" s="33" t="n">
        <f aca="false">H370+I370</f>
        <v>0.971054361873334</v>
      </c>
      <c r="L370" s="33" t="n">
        <f aca="false">I370+J370</f>
        <v>0.300835638126666</v>
      </c>
      <c r="M370" s="0" t="str">
        <f aca="false">IF('✍️ Score Entry 2025-26'!F371=""," TBD",TEXT('✍️ Score Entry 2025-26'!F371,"0")&amp;"-"&amp;TEXT('✍️ Score Entry 2025-26'!G371,"0"))</f>
        <v> TBD</v>
      </c>
      <c r="N370" s="0" t="str">
        <f aca="false">IF('✍️ Score Entry 2025-26'!F371="","TBD",IF('✍️ Score Entry 2025-26'!F371&gt;'✍️ Score Entry 2025-26'!G371,"Home",IF('✍️ Score Entry 2025-26'!F371&lt;'✍️ Score Entry 2025-26'!G371,"Away","Draw")))</f>
        <v>TBD</v>
      </c>
      <c r="O370" s="0" t="str">
        <f aca="false">IF(N370="TBD","TBD",IF(AND(H370&gt;I370,H370&gt;J370,N370="Home"),"✓",IF(AND(J370&gt;H370,J370&gt;I370,N370="Away"),"✓",IF(AND(I370&gt;H370,I370&gt;J370,N370="Draw"),"✓","✗"))))</f>
        <v>TBD</v>
      </c>
    </row>
    <row r="371" customFormat="false" ht="15" hidden="false" customHeight="false" outlineLevel="0" collapsed="false">
      <c r="A371" s="0" t="n">
        <f aca="false">'✍️ Score Entry 2025-26'!A372</f>
        <v>367</v>
      </c>
      <c r="B371" s="41" t="n">
        <f aca="false">'✍️ Score Entry 2025-26'!B372</f>
        <v>45949.6458333333</v>
      </c>
      <c r="C371" s="0" t="str">
        <f aca="false">'✍️ Score Entry 2025-26'!C372</f>
        <v>German Bundesliga</v>
      </c>
      <c r="D371" s="0" t="str">
        <f aca="false">'✍️ Score Entry 2025-26'!D372</f>
        <v>St. Pauli</v>
      </c>
      <c r="E371" s="0" t="str">
        <f aca="false">'✍️ Score Entry 2025-26'!E372</f>
        <v>TSG Hoffenheim</v>
      </c>
      <c r="F371" s="0" t="n">
        <f aca="false">IFERROR(VLOOKUP(D371,'⭐ Current Elo 2025-26'!$A:$B,2,FALSE()),1500)</f>
        <v>1501.5</v>
      </c>
      <c r="G371" s="0" t="n">
        <f aca="false">IFERROR(VLOOKUP(E371,'⭐ Current Elo 2025-26'!$A:$B,2,FALSE()),1500)</f>
        <v>1699</v>
      </c>
      <c r="H371" s="33" t="n">
        <f aca="false">1/(1+10^((G371-F371+'⚙️ Parameters'!$C$7)/400))</f>
        <v>0.193921995211826</v>
      </c>
      <c r="I371" s="33" t="n">
        <f aca="false">0.27*(1+((200-MIN(ABS(F371-G371),200))/500)+(IF(AND(F371&gt;1650,G371&gt;1650),0.15,0)))</f>
        <v>0.27135</v>
      </c>
      <c r="J371" s="33" t="n">
        <f aca="false">MAX(0,1-H371-I371)</f>
        <v>0.534728004788175</v>
      </c>
      <c r="K371" s="33" t="n">
        <f aca="false">H371+I371</f>
        <v>0.465271995211826</v>
      </c>
      <c r="L371" s="33" t="n">
        <f aca="false">I371+J371</f>
        <v>0.806078004788175</v>
      </c>
      <c r="M371" s="0" t="str">
        <f aca="false">IF('✍️ Score Entry 2025-26'!F372=""," TBD",TEXT('✍️ Score Entry 2025-26'!F372,"0")&amp;"-"&amp;TEXT('✍️ Score Entry 2025-26'!G372,"0"))</f>
        <v> TBD</v>
      </c>
      <c r="N371" s="0" t="str">
        <f aca="false">IF('✍️ Score Entry 2025-26'!F372="","TBD",IF('✍️ Score Entry 2025-26'!F372&gt;'✍️ Score Entry 2025-26'!G372,"Home",IF('✍️ Score Entry 2025-26'!F372&lt;'✍️ Score Entry 2025-26'!G372,"Away","Draw")))</f>
        <v>TBD</v>
      </c>
      <c r="O371" s="0" t="str">
        <f aca="false">IF(N371="TBD","TBD",IF(AND(H371&gt;I371,H371&gt;J371,N371="Home"),"✓",IF(AND(J371&gt;H371,J371&gt;I371,N371="Away"),"✓",IF(AND(I371&gt;H371,I371&gt;J371,N371="Draw"),"✓","✗"))))</f>
        <v>TBD</v>
      </c>
    </row>
    <row r="372" customFormat="false" ht="15" hidden="false" customHeight="false" outlineLevel="0" collapsed="false">
      <c r="A372" s="0" t="n">
        <f aca="false">'✍️ Score Entry 2025-26'!A373</f>
        <v>368</v>
      </c>
      <c r="B372" s="41" t="n">
        <f aca="false">'✍️ Score Entry 2025-26'!B373</f>
        <v>45949.6666666667</v>
      </c>
      <c r="C372" s="0" t="str">
        <f aca="false">'✍️ Score Entry 2025-26'!C373</f>
        <v>Italian Serie A</v>
      </c>
      <c r="D372" s="0" t="str">
        <f aca="false">'✍️ Score Entry 2025-26'!D373</f>
        <v>Atalanta</v>
      </c>
      <c r="E372" s="0" t="str">
        <f aca="false">'✍️ Score Entry 2025-26'!E373</f>
        <v>Lazio</v>
      </c>
      <c r="F372" s="0" t="n">
        <f aca="false">IFERROR(VLOOKUP(D372,'⭐ Current Elo 2025-26'!$A:$B,2,FALSE()),1500)</f>
        <v>1592</v>
      </c>
      <c r="G372" s="0" t="n">
        <f aca="false">IFERROR(VLOOKUP(E372,'⭐ Current Elo 2025-26'!$A:$B,2,FALSE()),1500)</f>
        <v>1499.9</v>
      </c>
      <c r="H372" s="33" t="n">
        <f aca="false">1/(1+10^((G372-F372+'⚙️ Parameters'!$C$7)/400))</f>
        <v>0.560291969174389</v>
      </c>
      <c r="I372" s="33" t="n">
        <f aca="false">0.27*(1+((200-MIN(ABS(F372-G372),200))/500)+(IF(AND(F372&gt;1650,G372&gt;1650),0.15,0)))</f>
        <v>0.328266</v>
      </c>
      <c r="J372" s="33" t="n">
        <f aca="false">MAX(0,1-H372-I372)</f>
        <v>0.111442030825611</v>
      </c>
      <c r="K372" s="33" t="n">
        <f aca="false">H372+I372</f>
        <v>0.888557969174389</v>
      </c>
      <c r="L372" s="33" t="n">
        <f aca="false">I372+J372</f>
        <v>0.439708030825611</v>
      </c>
      <c r="M372" s="0" t="str">
        <f aca="false">IF('✍️ Score Entry 2025-26'!F373=""," TBD",TEXT('✍️ Score Entry 2025-26'!F373,"0")&amp;"-"&amp;TEXT('✍️ Score Entry 2025-26'!G373,"0"))</f>
        <v> TBD</v>
      </c>
      <c r="N372" s="0" t="str">
        <f aca="false">IF('✍️ Score Entry 2025-26'!F373="","TBD",IF('✍️ Score Entry 2025-26'!F373&gt;'✍️ Score Entry 2025-26'!G373,"Home",IF('✍️ Score Entry 2025-26'!F373&lt;'✍️ Score Entry 2025-26'!G373,"Away","Draw")))</f>
        <v>TBD</v>
      </c>
      <c r="O372" s="0" t="str">
        <f aca="false">IF(N372="TBD","TBD",IF(AND(H372&gt;I372,H372&gt;J372,N372="Home"),"✓",IF(AND(J372&gt;H372,J372&gt;I372,N372="Away"),"✓",IF(AND(I372&gt;H372,I372&gt;J372,N372="Draw"),"✓","✗"))))</f>
        <v>TBD</v>
      </c>
    </row>
    <row r="373" customFormat="false" ht="15" hidden="false" customHeight="false" outlineLevel="0" collapsed="false">
      <c r="A373" s="0" t="n">
        <f aca="false">'✍️ Score Entry 2025-26'!A374</f>
        <v>369</v>
      </c>
      <c r="B373" s="41" t="n">
        <f aca="false">'✍️ Score Entry 2025-26'!B374</f>
        <v>45949.6875</v>
      </c>
      <c r="C373" s="0" t="str">
        <f aca="false">'✍️ Score Entry 2025-26'!C374</f>
        <v>Spanish LALIGA</v>
      </c>
      <c r="D373" s="0" t="str">
        <f aca="false">'✍️ Score Entry 2025-26'!D374</f>
        <v>Levante</v>
      </c>
      <c r="E373" s="0" t="str">
        <f aca="false">'✍️ Score Entry 2025-26'!E374</f>
        <v>Rayo Vallecano</v>
      </c>
      <c r="F373" s="0" t="n">
        <f aca="false">IFERROR(VLOOKUP(D373,'⭐ Current Elo 2025-26'!$A:$B,2,FALSE()),1500)</f>
        <v>1462.3</v>
      </c>
      <c r="G373" s="0" t="n">
        <f aca="false">IFERROR(VLOOKUP(E373,'⭐ Current Elo 2025-26'!$A:$B,2,FALSE()),1500)</f>
        <v>1510</v>
      </c>
      <c r="H373" s="33" t="n">
        <f aca="false">1/(1+10^((G373-F373+'⚙️ Parameters'!$C$7)/400))</f>
        <v>0.362990846156251</v>
      </c>
      <c r="I373" s="33" t="n">
        <f aca="false">0.27*(1+((200-MIN(ABS(F373-G373),200))/500)+(IF(AND(F373&gt;1650,G373&gt;1650),0.15,0)))</f>
        <v>0.352242</v>
      </c>
      <c r="J373" s="33" t="n">
        <f aca="false">MAX(0,1-H373-I373)</f>
        <v>0.284767153843749</v>
      </c>
      <c r="K373" s="33" t="n">
        <f aca="false">H373+I373</f>
        <v>0.715232846156251</v>
      </c>
      <c r="L373" s="33" t="n">
        <f aca="false">I373+J373</f>
        <v>0.637009153843749</v>
      </c>
      <c r="M373" s="0" t="str">
        <f aca="false">IF('✍️ Score Entry 2025-26'!F374=""," TBD",TEXT('✍️ Score Entry 2025-26'!F374,"0")&amp;"-"&amp;TEXT('✍️ Score Entry 2025-26'!G374,"0"))</f>
        <v> TBD</v>
      </c>
      <c r="N373" s="0" t="str">
        <f aca="false">IF('✍️ Score Entry 2025-26'!F374="","TBD",IF('✍️ Score Entry 2025-26'!F374&gt;'✍️ Score Entry 2025-26'!G374,"Home",IF('✍️ Score Entry 2025-26'!F374&lt;'✍️ Score Entry 2025-26'!G374,"Away","Draw")))</f>
        <v>TBD</v>
      </c>
      <c r="O373" s="0" t="str">
        <f aca="false">IF(N373="TBD","TBD",IF(AND(H373&gt;I373,H373&gt;J373,N373="Home"),"✓",IF(AND(J373&gt;H373,J373&gt;I373,N373="Away"),"✓",IF(AND(I373&gt;H373,I373&gt;J373,N373="Draw"),"✓","✗"))))</f>
        <v>TBD</v>
      </c>
    </row>
    <row r="374" customFormat="false" ht="15" hidden="false" customHeight="false" outlineLevel="0" collapsed="false">
      <c r="A374" s="0" t="n">
        <f aca="false">'✍️ Score Entry 2025-26'!A375</f>
        <v>370</v>
      </c>
      <c r="B374" s="41" t="n">
        <f aca="false">'✍️ Score Entry 2025-26'!B375</f>
        <v>45949.78125</v>
      </c>
      <c r="C374" s="0" t="str">
        <f aca="false">'✍️ Score Entry 2025-26'!C375</f>
        <v>Italian Serie A</v>
      </c>
      <c r="D374" s="0" t="str">
        <f aca="false">'✍️ Score Entry 2025-26'!D375</f>
        <v>AC Milan</v>
      </c>
      <c r="E374" s="0" t="str">
        <f aca="false">'✍️ Score Entry 2025-26'!E375</f>
        <v>Fiorentina</v>
      </c>
      <c r="F374" s="0" t="n">
        <f aca="false">IFERROR(VLOOKUP(D374,'⭐ Current Elo 2025-26'!$A:$B,2,FALSE()),1500)</f>
        <v>1588.1</v>
      </c>
      <c r="G374" s="0" t="n">
        <f aca="false">IFERROR(VLOOKUP(E374,'⭐ Current Elo 2025-26'!$A:$B,2,FALSE()),1500)</f>
        <v>1398.1</v>
      </c>
      <c r="H374" s="33" t="n">
        <f aca="false">1/(1+10^((G374-F374+'⚙️ Parameters'!$C$7)/400))</f>
        <v>0.691236152414763</v>
      </c>
      <c r="I374" s="33" t="n">
        <f aca="false">0.27*(1+((200-MIN(ABS(F374-G374),200))/500)+(IF(AND(F374&gt;1650,G374&gt;1650),0.15,0)))</f>
        <v>0.2754</v>
      </c>
      <c r="J374" s="33" t="n">
        <f aca="false">MAX(0,1-H374-I374)</f>
        <v>0.033363847585237</v>
      </c>
      <c r="K374" s="33" t="n">
        <f aca="false">H374+I374</f>
        <v>0.966636152414763</v>
      </c>
      <c r="L374" s="33" t="n">
        <f aca="false">I374+J374</f>
        <v>0.308763847585237</v>
      </c>
      <c r="M374" s="0" t="str">
        <f aca="false">IF('✍️ Score Entry 2025-26'!F375=""," TBD",TEXT('✍️ Score Entry 2025-26'!F375,"0")&amp;"-"&amp;TEXT('✍️ Score Entry 2025-26'!G375,"0"))</f>
        <v> TBD</v>
      </c>
      <c r="N374" s="0" t="str">
        <f aca="false">IF('✍️ Score Entry 2025-26'!F375="","TBD",IF('✍️ Score Entry 2025-26'!F375&gt;'✍️ Score Entry 2025-26'!G375,"Home",IF('✍️ Score Entry 2025-26'!F375&lt;'✍️ Score Entry 2025-26'!G375,"Away","Draw")))</f>
        <v>TBD</v>
      </c>
      <c r="O374" s="0" t="str">
        <f aca="false">IF(N374="TBD","TBD",IF(AND(H374&gt;I374,H374&gt;J374,N374="Home"),"✓",IF(AND(J374&gt;H374,J374&gt;I374,N374="Away"),"✓",IF(AND(I374&gt;H374,I374&gt;J374,N374="Draw"),"✓","✗"))))</f>
        <v>TBD</v>
      </c>
    </row>
    <row r="375" customFormat="false" ht="15" hidden="false" customHeight="false" outlineLevel="0" collapsed="false">
      <c r="A375" s="0" t="n">
        <f aca="false">'✍️ Score Entry 2025-26'!A376</f>
        <v>371</v>
      </c>
      <c r="B375" s="41" t="n">
        <f aca="false">'✍️ Score Entry 2025-26'!B376</f>
        <v>45949.78125</v>
      </c>
      <c r="C375" s="0" t="str">
        <f aca="false">'✍️ Score Entry 2025-26'!C376</f>
        <v>French Ligue 1</v>
      </c>
      <c r="D375" s="0" t="str">
        <f aca="false">'✍️ Score Entry 2025-26'!D376</f>
        <v>Nantes</v>
      </c>
      <c r="E375" s="0" t="str">
        <f aca="false">'✍️ Score Entry 2025-26'!E376</f>
        <v>Lille</v>
      </c>
      <c r="F375" s="0" t="n">
        <f aca="false">IFERROR(VLOOKUP(D375,'⭐ Current Elo 2025-26'!$A:$B,2,FALSE()),1500)</f>
        <v>1720.8</v>
      </c>
      <c r="G375" s="0" t="n">
        <f aca="false">IFERROR(VLOOKUP(E375,'⭐ Current Elo 2025-26'!$A:$B,2,FALSE()),1500)</f>
        <v>1580.2</v>
      </c>
      <c r="H375" s="33" t="n">
        <f aca="false">1/(1+10^((G375-F375+'⚙️ Parameters'!$C$7)/400))</f>
        <v>0.627506752920143</v>
      </c>
      <c r="I375" s="33" t="n">
        <f aca="false">0.27*(1+((200-MIN(ABS(F375-G375),200))/500)+(IF(AND(F375&gt;1650,G375&gt;1650),0.15,0)))</f>
        <v>0.302076</v>
      </c>
      <c r="J375" s="33" t="n">
        <f aca="false">MAX(0,1-H375-I375)</f>
        <v>0.0704172470798567</v>
      </c>
      <c r="K375" s="33" t="n">
        <f aca="false">H375+I375</f>
        <v>0.929582752920143</v>
      </c>
      <c r="L375" s="33" t="n">
        <f aca="false">I375+J375</f>
        <v>0.372493247079857</v>
      </c>
      <c r="M375" s="0" t="str">
        <f aca="false">IF('✍️ Score Entry 2025-26'!F376=""," TBD",TEXT('✍️ Score Entry 2025-26'!F376,"0")&amp;"-"&amp;TEXT('✍️ Score Entry 2025-26'!G376,"0"))</f>
        <v> TBD</v>
      </c>
      <c r="N375" s="0" t="str">
        <f aca="false">IF('✍️ Score Entry 2025-26'!F376="","TBD",IF('✍️ Score Entry 2025-26'!F376&gt;'✍️ Score Entry 2025-26'!G376,"Home",IF('✍️ Score Entry 2025-26'!F376&lt;'✍️ Score Entry 2025-26'!G376,"Away","Draw")))</f>
        <v>TBD</v>
      </c>
      <c r="O375" s="0" t="str">
        <f aca="false">IF(N375="TBD","TBD",IF(AND(H375&gt;I375,H375&gt;J375,N375="Home"),"✓",IF(AND(J375&gt;H375,J375&gt;I375,N375="Away"),"✓",IF(AND(I375&gt;H375,I375&gt;J375,N375="Draw"),"✓","✗"))))</f>
        <v>TBD</v>
      </c>
    </row>
    <row r="376" customFormat="false" ht="15" hidden="false" customHeight="false" outlineLevel="0" collapsed="false">
      <c r="A376" s="0" t="n">
        <f aca="false">'✍️ Score Entry 2025-26'!A377</f>
        <v>372</v>
      </c>
      <c r="B376" s="41" t="n">
        <f aca="false">'✍️ Score Entry 2025-26'!B377</f>
        <v>45949.7916666667</v>
      </c>
      <c r="C376" s="0" t="str">
        <f aca="false">'✍️ Score Entry 2025-26'!C377</f>
        <v>Spanish LALIGA</v>
      </c>
      <c r="D376" s="0" t="str">
        <f aca="false">'✍️ Score Entry 2025-26'!D377</f>
        <v>Getafe</v>
      </c>
      <c r="E376" s="0" t="str">
        <f aca="false">'✍️ Score Entry 2025-26'!E377</f>
        <v>Real Madrid</v>
      </c>
      <c r="F376" s="0" t="n">
        <f aca="false">IFERROR(VLOOKUP(D376,'⭐ Current Elo 2025-26'!$A:$B,2,FALSE()),1500)</f>
        <v>1582.4</v>
      </c>
      <c r="G376" s="0" t="n">
        <f aca="false">IFERROR(VLOOKUP(E376,'⭐ Current Elo 2025-26'!$A:$B,2,FALSE()),1500)</f>
        <v>1520.7</v>
      </c>
      <c r="H376" s="33" t="n">
        <f aca="false">1/(1+10^((G376-F376+'⚙️ Parameters'!$C$7)/400))</f>
        <v>0.516831291597693</v>
      </c>
      <c r="I376" s="33" t="n">
        <f aca="false">0.27*(1+((200-MIN(ABS(F376-G376),200))/500)+(IF(AND(F376&gt;1650,G376&gt;1650),0.15,0)))</f>
        <v>0.344682</v>
      </c>
      <c r="J376" s="33" t="n">
        <f aca="false">MAX(0,1-H376-I376)</f>
        <v>0.138486708402307</v>
      </c>
      <c r="K376" s="33" t="n">
        <f aca="false">H376+I376</f>
        <v>0.861513291597693</v>
      </c>
      <c r="L376" s="33" t="n">
        <f aca="false">I376+J376</f>
        <v>0.483168708402307</v>
      </c>
      <c r="M376" s="0" t="str">
        <f aca="false">IF('✍️ Score Entry 2025-26'!F377=""," TBD",TEXT('✍️ Score Entry 2025-26'!F377,"0")&amp;"-"&amp;TEXT('✍️ Score Entry 2025-26'!G377,"0"))</f>
        <v> TBD</v>
      </c>
      <c r="N376" s="0" t="str">
        <f aca="false">IF('✍️ Score Entry 2025-26'!F377="","TBD",IF('✍️ Score Entry 2025-26'!F377&gt;'✍️ Score Entry 2025-26'!G377,"Home",IF('✍️ Score Entry 2025-26'!F377&lt;'✍️ Score Entry 2025-26'!G377,"Away","Draw")))</f>
        <v>TBD</v>
      </c>
      <c r="O376" s="0" t="str">
        <f aca="false">IF(N376="TBD","TBD",IF(AND(H376&gt;I376,H376&gt;J376,N376="Home"),"✓",IF(AND(J376&gt;H376,J376&gt;I376,N376="Away"),"✓",IF(AND(I376&gt;H376,I376&gt;J376,N376="Draw"),"✓","✗"))))</f>
        <v>TBD</v>
      </c>
    </row>
    <row r="377" customFormat="false" ht="15" hidden="false" customHeight="false" outlineLevel="0" collapsed="false">
      <c r="A377" s="0" t="n">
        <f aca="false">'✍️ Score Entry 2025-26'!A378</f>
        <v>373</v>
      </c>
      <c r="B377" s="41" t="n">
        <f aca="false">'✍️ Score Entry 2025-26'!B378</f>
        <v>45950.78125</v>
      </c>
      <c r="C377" s="0" t="str">
        <f aca="false">'✍️ Score Entry 2025-26'!C378</f>
        <v>Italian Serie A</v>
      </c>
      <c r="D377" s="0" t="str">
        <f aca="false">'✍️ Score Entry 2025-26'!D378</f>
        <v>Cremonese</v>
      </c>
      <c r="E377" s="0" t="str">
        <f aca="false">'✍️ Score Entry 2025-26'!E378</f>
        <v>Udinese</v>
      </c>
      <c r="F377" s="0" t="n">
        <f aca="false">IFERROR(VLOOKUP(D377,'⭐ Current Elo 2025-26'!$A:$B,2,FALSE()),1500)</f>
        <v>1421.1</v>
      </c>
      <c r="G377" s="0" t="n">
        <f aca="false">IFERROR(VLOOKUP(E377,'⭐ Current Elo 2025-26'!$A:$B,2,FALSE()),1500)</f>
        <v>1576.1</v>
      </c>
      <c r="H377" s="33" t="n">
        <f aca="false">1/(1+10^((G377-F377+'⚙️ Parameters'!$C$7)/400))</f>
        <v>0.235038736447311</v>
      </c>
      <c r="I377" s="33" t="n">
        <f aca="false">0.27*(1+((200-MIN(ABS(F377-G377),200))/500)+(IF(AND(F377&gt;1650,G377&gt;1650),0.15,0)))</f>
        <v>0.2943</v>
      </c>
      <c r="J377" s="33" t="n">
        <f aca="false">MAX(0,1-H377-I377)</f>
        <v>0.470661263552689</v>
      </c>
      <c r="K377" s="33" t="n">
        <f aca="false">H377+I377</f>
        <v>0.529338736447311</v>
      </c>
      <c r="L377" s="33" t="n">
        <f aca="false">I377+J377</f>
        <v>0.764961263552689</v>
      </c>
      <c r="M377" s="0" t="str">
        <f aca="false">IF('✍️ Score Entry 2025-26'!F378=""," TBD",TEXT('✍️ Score Entry 2025-26'!F378,"0")&amp;"-"&amp;TEXT('✍️ Score Entry 2025-26'!G378,"0"))</f>
        <v> TBD</v>
      </c>
      <c r="N377" s="0" t="str">
        <f aca="false">IF('✍️ Score Entry 2025-26'!F378="","TBD",IF('✍️ Score Entry 2025-26'!F378&gt;'✍️ Score Entry 2025-26'!G378,"Home",IF('✍️ Score Entry 2025-26'!F378&lt;'✍️ Score Entry 2025-26'!G378,"Away","Draw")))</f>
        <v>TBD</v>
      </c>
      <c r="O377" s="0" t="str">
        <f aca="false">IF(N377="TBD","TBD",IF(AND(H377&gt;I377,H377&gt;J377,N377="Home"),"✓",IF(AND(J377&gt;H377,J377&gt;I377,N377="Away"),"✓",IF(AND(I377&gt;H377,I377&gt;J377,N377="Draw"),"✓","✗"))))</f>
        <v>TBD</v>
      </c>
    </row>
    <row r="378" customFormat="false" ht="15" hidden="false" customHeight="false" outlineLevel="0" collapsed="false">
      <c r="A378" s="0" t="n">
        <f aca="false">'✍️ Score Entry 2025-26'!A379</f>
        <v>374</v>
      </c>
      <c r="B378" s="41" t="n">
        <f aca="false">'✍️ Score Entry 2025-26'!B379</f>
        <v>45950.7916666667</v>
      </c>
      <c r="C378" s="0" t="str">
        <f aca="false">'✍️ Score Entry 2025-26'!C379</f>
        <v>English Premier League</v>
      </c>
      <c r="D378" s="0" t="str">
        <f aca="false">'✍️ Score Entry 2025-26'!D379</f>
        <v>West Ham United</v>
      </c>
      <c r="E378" s="0" t="str">
        <f aca="false">'✍️ Score Entry 2025-26'!E379</f>
        <v>Brentford</v>
      </c>
      <c r="F378" s="0" t="n">
        <f aca="false">IFERROR(VLOOKUP(D378,'⭐ Current Elo 2025-26'!$A:$B,2,FALSE()),1500)</f>
        <v>1395.5</v>
      </c>
      <c r="G378" s="0" t="n">
        <f aca="false">IFERROR(VLOOKUP(E378,'⭐ Current Elo 2025-26'!$A:$B,2,FALSE()),1500)</f>
        <v>1507.3</v>
      </c>
      <c r="H378" s="33" t="n">
        <f aca="false">1/(1+10^((G378-F378+'⚙️ Parameters'!$C$7)/400))</f>
        <v>0.282641649103</v>
      </c>
      <c r="I378" s="33" t="n">
        <f aca="false">0.27*(1+((200-MIN(ABS(F378-G378),200))/500)+(IF(AND(F378&gt;1650,G378&gt;1650),0.15,0)))</f>
        <v>0.317628</v>
      </c>
      <c r="J378" s="33" t="n">
        <f aca="false">MAX(0,1-H378-I378)</f>
        <v>0.399730350897</v>
      </c>
      <c r="K378" s="33" t="n">
        <f aca="false">H378+I378</f>
        <v>0.600269649103</v>
      </c>
      <c r="L378" s="33" t="n">
        <f aca="false">I378+J378</f>
        <v>0.717358350897</v>
      </c>
      <c r="M378" s="0" t="str">
        <f aca="false">IF('✍️ Score Entry 2025-26'!F379=""," TBD",TEXT('✍️ Score Entry 2025-26'!F379,"0")&amp;"-"&amp;TEXT('✍️ Score Entry 2025-26'!G379,"0"))</f>
        <v> TBD</v>
      </c>
      <c r="N378" s="0" t="str">
        <f aca="false">IF('✍️ Score Entry 2025-26'!F379="","TBD",IF('✍️ Score Entry 2025-26'!F379&gt;'✍️ Score Entry 2025-26'!G379,"Home",IF('✍️ Score Entry 2025-26'!F379&lt;'✍️ Score Entry 2025-26'!G379,"Away","Draw")))</f>
        <v>TBD</v>
      </c>
      <c r="O378" s="0" t="str">
        <f aca="false">IF(N378="TBD","TBD",IF(AND(H378&gt;I378,H378&gt;J378,N378="Home"),"✓",IF(AND(J378&gt;H378,J378&gt;I378,N378="Away"),"✓",IF(AND(I378&gt;H378,I378&gt;J378,N378="Draw"),"✓","✗"))))</f>
        <v>TBD</v>
      </c>
    </row>
    <row r="379" customFormat="false" ht="15" hidden="false" customHeight="false" outlineLevel="0" collapsed="false">
      <c r="A379" s="0" t="n">
        <f aca="false">'✍️ Score Entry 2025-26'!A380</f>
        <v>375</v>
      </c>
      <c r="B379" s="41" t="n">
        <f aca="false">'✍️ Score Entry 2025-26'!B380</f>
        <v>45950.7916666667</v>
      </c>
      <c r="C379" s="0" t="str">
        <f aca="false">'✍️ Score Entry 2025-26'!C380</f>
        <v>Spanish LALIGA</v>
      </c>
      <c r="D379" s="0" t="str">
        <f aca="false">'✍️ Score Entry 2025-26'!D380</f>
        <v>AlavÃ©s</v>
      </c>
      <c r="E379" s="0" t="str">
        <f aca="false">'✍️ Score Entry 2025-26'!E380</f>
        <v>Valencia</v>
      </c>
      <c r="F379" s="0" t="n">
        <f aca="false">IFERROR(VLOOKUP(D379,'⭐ Current Elo 2025-26'!$A:$B,2,FALSE()),1500)</f>
        <v>1609.1</v>
      </c>
      <c r="G379" s="0" t="n">
        <f aca="false">IFERROR(VLOOKUP(E379,'⭐ Current Elo 2025-26'!$A:$B,2,FALSE()),1500)</f>
        <v>1618.4</v>
      </c>
      <c r="H379" s="33" t="n">
        <f aca="false">1/(1+10^((G379-F379+'⚙️ Parameters'!$C$7)/400))</f>
        <v>0.415479582095363</v>
      </c>
      <c r="I379" s="33" t="n">
        <f aca="false">0.27*(1+((200-MIN(ABS(F379-G379),200))/500)+(IF(AND(F379&gt;1650,G379&gt;1650),0.15,0)))</f>
        <v>0.372978</v>
      </c>
      <c r="J379" s="33" t="n">
        <f aca="false">MAX(0,1-H379-I379)</f>
        <v>0.211542417904637</v>
      </c>
      <c r="K379" s="33" t="n">
        <f aca="false">H379+I379</f>
        <v>0.788457582095363</v>
      </c>
      <c r="L379" s="33" t="n">
        <f aca="false">I379+J379</f>
        <v>0.584520417904637</v>
      </c>
      <c r="M379" s="0" t="str">
        <f aca="false">IF('✍️ Score Entry 2025-26'!F380=""," TBD",TEXT('✍️ Score Entry 2025-26'!F380,"0")&amp;"-"&amp;TEXT('✍️ Score Entry 2025-26'!G380,"0"))</f>
        <v> TBD</v>
      </c>
      <c r="N379" s="0" t="str">
        <f aca="false">IF('✍️ Score Entry 2025-26'!F380="","TBD",IF('✍️ Score Entry 2025-26'!F380&gt;'✍️ Score Entry 2025-26'!G380,"Home",IF('✍️ Score Entry 2025-26'!F380&lt;'✍️ Score Entry 2025-26'!G380,"Away","Draw")))</f>
        <v>TBD</v>
      </c>
      <c r="O379" s="0" t="str">
        <f aca="false">IF(N379="TBD","TBD",IF(AND(H379&gt;I379,H379&gt;J379,N379="Home"),"✓",IF(AND(J379&gt;H379,J379&gt;I379,N379="Away"),"✓",IF(AND(I379&gt;H379,I379&gt;J379,N379="Draw"),"✓","✗"))))</f>
        <v>TBD</v>
      </c>
    </row>
    <row r="380" customFormat="false" ht="15" hidden="false" customHeight="false" outlineLevel="0" collapsed="false">
      <c r="A380" s="0" t="n">
        <f aca="false">'✍️ Score Entry 2025-26'!A381</f>
        <v>376</v>
      </c>
      <c r="B380" s="41" t="n">
        <f aca="false">'✍️ Score Entry 2025-26'!B381</f>
        <v>45954.7708333333</v>
      </c>
      <c r="C380" s="0" t="str">
        <f aca="false">'✍️ Score Entry 2025-26'!C381</f>
        <v>German Bundesliga</v>
      </c>
      <c r="D380" s="0" t="str">
        <f aca="false">'✍️ Score Entry 2025-26'!D381</f>
        <v>Werder Bremen</v>
      </c>
      <c r="E380" s="0" t="str">
        <f aca="false">'✍️ Score Entry 2025-26'!E381</f>
        <v>1. FC Union Berlin</v>
      </c>
      <c r="F380" s="0" t="n">
        <f aca="false">IFERROR(VLOOKUP(D380,'⭐ Current Elo 2025-26'!$A:$B,2,FALSE()),1500)</f>
        <v>1618.2</v>
      </c>
      <c r="G380" s="0" t="n">
        <f aca="false">IFERROR(VLOOKUP(E380,'⭐ Current Elo 2025-26'!$A:$B,2,FALSE()),1500)</f>
        <v>1536.1</v>
      </c>
      <c r="H380" s="33" t="n">
        <f aca="false">1/(1+10^((G380-F380+'⚙️ Parameters'!$C$7)/400))</f>
        <v>0.546064616636678</v>
      </c>
      <c r="I380" s="33" t="n">
        <f aca="false">0.27*(1+((200-MIN(ABS(F380-G380),200))/500)+(IF(AND(F380&gt;1650,G380&gt;1650),0.15,0)))</f>
        <v>0.333666</v>
      </c>
      <c r="J380" s="33" t="n">
        <f aca="false">MAX(0,1-H380-I380)</f>
        <v>0.120269383363322</v>
      </c>
      <c r="K380" s="33" t="n">
        <f aca="false">H380+I380</f>
        <v>0.879730616636678</v>
      </c>
      <c r="L380" s="33" t="n">
        <f aca="false">I380+J380</f>
        <v>0.453935383363322</v>
      </c>
      <c r="M380" s="0" t="str">
        <f aca="false">IF('✍️ Score Entry 2025-26'!F381=""," TBD",TEXT('✍️ Score Entry 2025-26'!F381,"0")&amp;"-"&amp;TEXT('✍️ Score Entry 2025-26'!G381,"0"))</f>
        <v> TBD</v>
      </c>
      <c r="N380" s="0" t="str">
        <f aca="false">IF('✍️ Score Entry 2025-26'!F381="","TBD",IF('✍️ Score Entry 2025-26'!F381&gt;'✍️ Score Entry 2025-26'!G381,"Home",IF('✍️ Score Entry 2025-26'!F381&lt;'✍️ Score Entry 2025-26'!G381,"Away","Draw")))</f>
        <v>TBD</v>
      </c>
      <c r="O380" s="0" t="str">
        <f aca="false">IF(N380="TBD","TBD",IF(AND(H380&gt;I380,H380&gt;J380,N380="Home"),"✓",IF(AND(J380&gt;H380,J380&gt;I380,N380="Away"),"✓",IF(AND(I380&gt;H380,I380&gt;J380,N380="Draw"),"✓","✗"))))</f>
        <v>TBD</v>
      </c>
    </row>
    <row r="381" customFormat="false" ht="15" hidden="false" customHeight="false" outlineLevel="0" collapsed="false">
      <c r="A381" s="0" t="n">
        <f aca="false">'✍️ Score Entry 2025-26'!A382</f>
        <v>377</v>
      </c>
      <c r="B381" s="41" t="n">
        <f aca="false">'✍️ Score Entry 2025-26'!B382</f>
        <v>45954.78125</v>
      </c>
      <c r="C381" s="0" t="str">
        <f aca="false">'✍️ Score Entry 2025-26'!C382</f>
        <v>French Ligue 1</v>
      </c>
      <c r="D381" s="0" t="str">
        <f aca="false">'✍️ Score Entry 2025-26'!D382</f>
        <v>Paris FC</v>
      </c>
      <c r="E381" s="0" t="str">
        <f aca="false">'✍️ Score Entry 2025-26'!E382</f>
        <v>Nantes</v>
      </c>
      <c r="F381" s="0" t="n">
        <f aca="false">IFERROR(VLOOKUP(D381,'⭐ Current Elo 2025-26'!$A:$B,2,FALSE()),1500)</f>
        <v>1539.7</v>
      </c>
      <c r="G381" s="0" t="n">
        <f aca="false">IFERROR(VLOOKUP(E381,'⭐ Current Elo 2025-26'!$A:$B,2,FALSE()),1500)</f>
        <v>1720.8</v>
      </c>
      <c r="H381" s="33" t="n">
        <f aca="false">1/(1+10^((G381-F381+'⚙️ Parameters'!$C$7)/400))</f>
        <v>0.209106680260786</v>
      </c>
      <c r="I381" s="33" t="n">
        <f aca="false">0.27*(1+((200-MIN(ABS(F381-G381),200))/500)+(IF(AND(F381&gt;1650,G381&gt;1650),0.15,0)))</f>
        <v>0.280206</v>
      </c>
      <c r="J381" s="33" t="n">
        <f aca="false">MAX(0,1-H381-I381)</f>
        <v>0.510687319739214</v>
      </c>
      <c r="K381" s="33" t="n">
        <f aca="false">H381+I381</f>
        <v>0.489312680260786</v>
      </c>
      <c r="L381" s="33" t="n">
        <f aca="false">I381+J381</f>
        <v>0.790893319739214</v>
      </c>
      <c r="M381" s="0" t="str">
        <f aca="false">IF('✍️ Score Entry 2025-26'!F382=""," TBD",TEXT('✍️ Score Entry 2025-26'!F382,"0")&amp;"-"&amp;TEXT('✍️ Score Entry 2025-26'!G382,"0"))</f>
        <v> TBD</v>
      </c>
      <c r="N381" s="0" t="str">
        <f aca="false">IF('✍️ Score Entry 2025-26'!F382="","TBD",IF('✍️ Score Entry 2025-26'!F382&gt;'✍️ Score Entry 2025-26'!G382,"Home",IF('✍️ Score Entry 2025-26'!F382&lt;'✍️ Score Entry 2025-26'!G382,"Away","Draw")))</f>
        <v>TBD</v>
      </c>
      <c r="O381" s="0" t="str">
        <f aca="false">IF(N381="TBD","TBD",IF(AND(H381&gt;I381,H381&gt;J381,N381="Home"),"✓",IF(AND(J381&gt;H381,J381&gt;I381,N381="Away"),"✓",IF(AND(I381&gt;H381,I381&gt;J381,N381="Draw"),"✓","✗"))))</f>
        <v>TBD</v>
      </c>
    </row>
    <row r="382" customFormat="false" ht="15" hidden="false" customHeight="false" outlineLevel="0" collapsed="false">
      <c r="A382" s="0" t="n">
        <f aca="false">'✍️ Score Entry 2025-26'!A383</f>
        <v>378</v>
      </c>
      <c r="B382" s="41" t="n">
        <f aca="false">'✍️ Score Entry 2025-26'!B383</f>
        <v>45954.78125</v>
      </c>
      <c r="C382" s="0" t="str">
        <f aca="false">'✍️ Score Entry 2025-26'!C383</f>
        <v>Italian Serie A</v>
      </c>
      <c r="D382" s="0" t="str">
        <f aca="false">'✍️ Score Entry 2025-26'!D383</f>
        <v>AC Milan</v>
      </c>
      <c r="E382" s="0" t="str">
        <f aca="false">'✍️ Score Entry 2025-26'!E383</f>
        <v>Pisa</v>
      </c>
      <c r="F382" s="0" t="n">
        <f aca="false">IFERROR(VLOOKUP(D382,'⭐ Current Elo 2025-26'!$A:$B,2,FALSE()),1500)</f>
        <v>1588.1</v>
      </c>
      <c r="G382" s="0" t="n">
        <f aca="false">IFERROR(VLOOKUP(E382,'⭐ Current Elo 2025-26'!$A:$B,2,FALSE()),1500)</f>
        <v>1653.3</v>
      </c>
      <c r="H382" s="33" t="n">
        <f aca="false">1/(1+10^((G382-F382+'⚙️ Parameters'!$C$7)/400))</f>
        <v>0.340033595869601</v>
      </c>
      <c r="I382" s="33" t="n">
        <f aca="false">0.27*(1+((200-MIN(ABS(F382-G382),200))/500)+(IF(AND(F382&gt;1650,G382&gt;1650),0.15,0)))</f>
        <v>0.342792</v>
      </c>
      <c r="J382" s="33" t="n">
        <f aca="false">MAX(0,1-H382-I382)</f>
        <v>0.317174404130399</v>
      </c>
      <c r="K382" s="33" t="n">
        <f aca="false">H382+I382</f>
        <v>0.682825595869601</v>
      </c>
      <c r="L382" s="33" t="n">
        <f aca="false">I382+J382</f>
        <v>0.659966404130399</v>
      </c>
      <c r="M382" s="0" t="str">
        <f aca="false">IF('✍️ Score Entry 2025-26'!F383=""," TBD",TEXT('✍️ Score Entry 2025-26'!F383,"0")&amp;"-"&amp;TEXT('✍️ Score Entry 2025-26'!G383,"0"))</f>
        <v> TBD</v>
      </c>
      <c r="N382" s="0" t="str">
        <f aca="false">IF('✍️ Score Entry 2025-26'!F383="","TBD",IF('✍️ Score Entry 2025-26'!F383&gt;'✍️ Score Entry 2025-26'!G383,"Home",IF('✍️ Score Entry 2025-26'!F383&lt;'✍️ Score Entry 2025-26'!G383,"Away","Draw")))</f>
        <v>TBD</v>
      </c>
      <c r="O382" s="0" t="str">
        <f aca="false">IF(N382="TBD","TBD",IF(AND(H382&gt;I382,H382&gt;J382,N382="Home"),"✓",IF(AND(J382&gt;H382,J382&gt;I382,N382="Away"),"✓",IF(AND(I382&gt;H382,I382&gt;J382,N382="Draw"),"✓","✗"))))</f>
        <v>TBD</v>
      </c>
    </row>
    <row r="383" customFormat="false" ht="15" hidden="false" customHeight="false" outlineLevel="0" collapsed="false">
      <c r="A383" s="0" t="n">
        <f aca="false">'✍️ Score Entry 2025-26'!A384</f>
        <v>379</v>
      </c>
      <c r="B383" s="41" t="n">
        <f aca="false">'✍️ Score Entry 2025-26'!B384</f>
        <v>45954.7916666667</v>
      </c>
      <c r="C383" s="0" t="str">
        <f aca="false">'✍️ Score Entry 2025-26'!C384</f>
        <v>Spanish LALIGA</v>
      </c>
      <c r="D383" s="0" t="str">
        <f aca="false">'✍️ Score Entry 2025-26'!D384</f>
        <v>Real Sociedad</v>
      </c>
      <c r="E383" s="0" t="str">
        <f aca="false">'✍️ Score Entry 2025-26'!E384</f>
        <v>Sevilla</v>
      </c>
      <c r="F383" s="0" t="n">
        <f aca="false">IFERROR(VLOOKUP(D383,'⭐ Current Elo 2025-26'!$A:$B,2,FALSE()),1500)</f>
        <v>1395.4</v>
      </c>
      <c r="G383" s="0" t="n">
        <f aca="false">IFERROR(VLOOKUP(E383,'⭐ Current Elo 2025-26'!$A:$B,2,FALSE()),1500)</f>
        <v>1661.6</v>
      </c>
      <c r="H383" s="33" t="n">
        <f aca="false">1/(1+10^((G383-F383+'⚙️ Parameters'!$C$7)/400))</f>
        <v>0.139410654195367</v>
      </c>
      <c r="I383" s="33" t="n">
        <f aca="false">0.27*(1+((200-MIN(ABS(F383-G383),200))/500)+(IF(AND(F383&gt;1650,G383&gt;1650),0.15,0)))</f>
        <v>0.27</v>
      </c>
      <c r="J383" s="33" t="n">
        <f aca="false">MAX(0,1-H383-I383)</f>
        <v>0.590589345804633</v>
      </c>
      <c r="K383" s="33" t="n">
        <f aca="false">H383+I383</f>
        <v>0.409410654195367</v>
      </c>
      <c r="L383" s="33" t="n">
        <f aca="false">I383+J383</f>
        <v>0.860589345804633</v>
      </c>
      <c r="M383" s="0" t="str">
        <f aca="false">IF('✍️ Score Entry 2025-26'!F384=""," TBD",TEXT('✍️ Score Entry 2025-26'!F384,"0")&amp;"-"&amp;TEXT('✍️ Score Entry 2025-26'!G384,"0"))</f>
        <v> TBD</v>
      </c>
      <c r="N383" s="0" t="str">
        <f aca="false">IF('✍️ Score Entry 2025-26'!F384="","TBD",IF('✍️ Score Entry 2025-26'!F384&gt;'✍️ Score Entry 2025-26'!G384,"Home",IF('✍️ Score Entry 2025-26'!F384&lt;'✍️ Score Entry 2025-26'!G384,"Away","Draw")))</f>
        <v>TBD</v>
      </c>
      <c r="O383" s="0" t="str">
        <f aca="false">IF(N383="TBD","TBD",IF(AND(H383&gt;I383,H383&gt;J383,N383="Home"),"✓",IF(AND(J383&gt;H383,J383&gt;I383,N383="Away"),"✓",IF(AND(I383&gt;H383,I383&gt;J383,N383="Draw"),"✓","✗"))))</f>
        <v>TBD</v>
      </c>
    </row>
    <row r="384" customFormat="false" ht="15" hidden="false" customHeight="false" outlineLevel="0" collapsed="false">
      <c r="A384" s="0" t="n">
        <f aca="false">'✍️ Score Entry 2025-26'!A385</f>
        <v>380</v>
      </c>
      <c r="B384" s="41" t="n">
        <f aca="false">'✍️ Score Entry 2025-26'!B385</f>
        <v>45954.7916666667</v>
      </c>
      <c r="C384" s="0" t="str">
        <f aca="false">'✍️ Score Entry 2025-26'!C385</f>
        <v>English Premier League</v>
      </c>
      <c r="D384" s="0" t="str">
        <f aca="false">'✍️ Score Entry 2025-26'!D385</f>
        <v>Leeds United</v>
      </c>
      <c r="E384" s="0" t="str">
        <f aca="false">'✍️ Score Entry 2025-26'!E385</f>
        <v>West Ham United</v>
      </c>
      <c r="F384" s="0" t="n">
        <f aca="false">IFERROR(VLOOKUP(D384,'⭐ Current Elo 2025-26'!$A:$B,2,FALSE()),1500)</f>
        <v>1530.4</v>
      </c>
      <c r="G384" s="0" t="n">
        <f aca="false">IFERROR(VLOOKUP(E384,'⭐ Current Elo 2025-26'!$A:$B,2,FALSE()),1500)</f>
        <v>1395.5</v>
      </c>
      <c r="H384" s="33" t="n">
        <f aca="false">1/(1+10^((G384-F384+'⚙️ Parameters'!$C$7)/400))</f>
        <v>0.619805719321642</v>
      </c>
      <c r="I384" s="33" t="n">
        <f aca="false">0.27*(1+((200-MIN(ABS(F384-G384),200))/500)+(IF(AND(F384&gt;1650,G384&gt;1650),0.15,0)))</f>
        <v>0.305154</v>
      </c>
      <c r="J384" s="33" t="n">
        <f aca="false">MAX(0,1-H384-I384)</f>
        <v>0.0750402806783576</v>
      </c>
      <c r="K384" s="33" t="n">
        <f aca="false">H384+I384</f>
        <v>0.924959719321642</v>
      </c>
      <c r="L384" s="33" t="n">
        <f aca="false">I384+J384</f>
        <v>0.380194280678358</v>
      </c>
      <c r="M384" s="0" t="str">
        <f aca="false">IF('✍️ Score Entry 2025-26'!F385=""," TBD",TEXT('✍️ Score Entry 2025-26'!F385,"0")&amp;"-"&amp;TEXT('✍️ Score Entry 2025-26'!G385,"0"))</f>
        <v> TBD</v>
      </c>
      <c r="N384" s="0" t="str">
        <f aca="false">IF('✍️ Score Entry 2025-26'!F385="","TBD",IF('✍️ Score Entry 2025-26'!F385&gt;'✍️ Score Entry 2025-26'!G385,"Home",IF('✍️ Score Entry 2025-26'!F385&lt;'✍️ Score Entry 2025-26'!G385,"Away","Draw")))</f>
        <v>TBD</v>
      </c>
      <c r="O384" s="0" t="str">
        <f aca="false">IF(N384="TBD","TBD",IF(AND(H384&gt;I384,H384&gt;J384,N384="Home"),"✓",IF(AND(J384&gt;H384,J384&gt;I384,N384="Away"),"✓",IF(AND(I384&gt;H384,I384&gt;J384,N384="Draw"),"✓","✗"))))</f>
        <v>TBD</v>
      </c>
    </row>
    <row r="385" customFormat="false" ht="15" hidden="false" customHeight="false" outlineLevel="0" collapsed="false">
      <c r="A385" s="0" t="n">
        <f aca="false">'✍️ Score Entry 2025-26'!A386</f>
        <v>381</v>
      </c>
      <c r="B385" s="41" t="n">
        <f aca="false">'✍️ Score Entry 2025-26'!B386</f>
        <v>45955.5</v>
      </c>
      <c r="C385" s="0" t="str">
        <f aca="false">'✍️ Score Entry 2025-26'!C386</f>
        <v>Spanish LALIGA</v>
      </c>
      <c r="D385" s="0" t="str">
        <f aca="false">'✍️ Score Entry 2025-26'!D386</f>
        <v>Girona</v>
      </c>
      <c r="E385" s="0" t="str">
        <f aca="false">'✍️ Score Entry 2025-26'!E386</f>
        <v>Real Oviedo</v>
      </c>
      <c r="F385" s="0" t="n">
        <f aca="false">IFERROR(VLOOKUP(D385,'⭐ Current Elo 2025-26'!$A:$B,2,FALSE()),1500)</f>
        <v>1542.4</v>
      </c>
      <c r="G385" s="0" t="n">
        <f aca="false">IFERROR(VLOOKUP(E385,'⭐ Current Elo 2025-26'!$A:$B,2,FALSE()),1500)</f>
        <v>1735.2</v>
      </c>
      <c r="H385" s="33" t="n">
        <f aca="false">1/(1+10^((G385-F385+'⚙️ Parameters'!$C$7)/400))</f>
        <v>0.198186242437367</v>
      </c>
      <c r="I385" s="33" t="n">
        <f aca="false">0.27*(1+((200-MIN(ABS(F385-G385),200))/500)+(IF(AND(F385&gt;1650,G385&gt;1650),0.15,0)))</f>
        <v>0.273888</v>
      </c>
      <c r="J385" s="33" t="n">
        <f aca="false">MAX(0,1-H385-I385)</f>
        <v>0.527925757562633</v>
      </c>
      <c r="K385" s="33" t="n">
        <f aca="false">H385+I385</f>
        <v>0.472074242437367</v>
      </c>
      <c r="L385" s="33" t="n">
        <f aca="false">I385+J385</f>
        <v>0.801813757562633</v>
      </c>
      <c r="M385" s="0" t="str">
        <f aca="false">IF('✍️ Score Entry 2025-26'!F386=""," TBD",TEXT('✍️ Score Entry 2025-26'!F386,"0")&amp;"-"&amp;TEXT('✍️ Score Entry 2025-26'!G386,"0"))</f>
        <v> TBD</v>
      </c>
      <c r="N385" s="0" t="str">
        <f aca="false">IF('✍️ Score Entry 2025-26'!F386="","TBD",IF('✍️ Score Entry 2025-26'!F386&gt;'✍️ Score Entry 2025-26'!G386,"Home",IF('✍️ Score Entry 2025-26'!F386&lt;'✍️ Score Entry 2025-26'!G386,"Away","Draw")))</f>
        <v>TBD</v>
      </c>
      <c r="O385" s="0" t="str">
        <f aca="false">IF(N385="TBD","TBD",IF(AND(H385&gt;I385,H385&gt;J385,N385="Home"),"✓",IF(AND(J385&gt;H385,J385&gt;I385,N385="Away"),"✓",IF(AND(I385&gt;H385,I385&gt;J385,N385="Draw"),"✓","✗"))))</f>
        <v>TBD</v>
      </c>
    </row>
    <row r="386" customFormat="false" ht="15" hidden="false" customHeight="false" outlineLevel="0" collapsed="false">
      <c r="A386" s="0" t="n">
        <f aca="false">'✍️ Score Entry 2025-26'!A387</f>
        <v>382</v>
      </c>
      <c r="B386" s="41" t="n">
        <f aca="false">'✍️ Score Entry 2025-26'!B387</f>
        <v>45955.5416666667</v>
      </c>
      <c r="C386" s="0" t="str">
        <f aca="false">'✍️ Score Entry 2025-26'!C387</f>
        <v>Italian Serie A</v>
      </c>
      <c r="D386" s="0" t="str">
        <f aca="false">'✍️ Score Entry 2025-26'!D387</f>
        <v>Udinese</v>
      </c>
      <c r="E386" s="0" t="str">
        <f aca="false">'✍️ Score Entry 2025-26'!E387</f>
        <v>Lecce</v>
      </c>
      <c r="F386" s="0" t="n">
        <f aca="false">IFERROR(VLOOKUP(D386,'⭐ Current Elo 2025-26'!$A:$B,2,FALSE()),1500)</f>
        <v>1576.1</v>
      </c>
      <c r="G386" s="0" t="n">
        <f aca="false">IFERROR(VLOOKUP(E386,'⭐ Current Elo 2025-26'!$A:$B,2,FALSE()),1500)</f>
        <v>1629.2</v>
      </c>
      <c r="H386" s="33" t="n">
        <f aca="false">1/(1+10^((G386-F386+'⚙️ Parameters'!$C$7)/400))</f>
        <v>0.355834187768323</v>
      </c>
      <c r="I386" s="33" t="n">
        <f aca="false">0.27*(1+((200-MIN(ABS(F386-G386),200))/500)+(IF(AND(F386&gt;1650,G386&gt;1650),0.15,0)))</f>
        <v>0.349326</v>
      </c>
      <c r="J386" s="33" t="n">
        <f aca="false">MAX(0,1-H386-I386)</f>
        <v>0.294839812231677</v>
      </c>
      <c r="K386" s="33" t="n">
        <f aca="false">H386+I386</f>
        <v>0.705160187768323</v>
      </c>
      <c r="L386" s="33" t="n">
        <f aca="false">I386+J386</f>
        <v>0.644165812231677</v>
      </c>
      <c r="M386" s="0" t="str">
        <f aca="false">IF('✍️ Score Entry 2025-26'!F387=""," TBD",TEXT('✍️ Score Entry 2025-26'!F387,"0")&amp;"-"&amp;TEXT('✍️ Score Entry 2025-26'!G387,"0"))</f>
        <v> TBD</v>
      </c>
      <c r="N386" s="0" t="str">
        <f aca="false">IF('✍️ Score Entry 2025-26'!F387="","TBD",IF('✍️ Score Entry 2025-26'!F387&gt;'✍️ Score Entry 2025-26'!G387,"Home",IF('✍️ Score Entry 2025-26'!F387&lt;'✍️ Score Entry 2025-26'!G387,"Away","Draw")))</f>
        <v>TBD</v>
      </c>
      <c r="O386" s="0" t="str">
        <f aca="false">IF(N386="TBD","TBD",IF(AND(H386&gt;I386,H386&gt;J386,N386="Home"),"✓",IF(AND(J386&gt;H386,J386&gt;I386,N386="Away"),"✓",IF(AND(I386&gt;H386,I386&gt;J386,N386="Draw"),"✓","✗"))))</f>
        <v>TBD</v>
      </c>
    </row>
    <row r="387" customFormat="false" ht="15" hidden="false" customHeight="false" outlineLevel="0" collapsed="false">
      <c r="A387" s="0" t="n">
        <f aca="false">'✍️ Score Entry 2025-26'!A388</f>
        <v>383</v>
      </c>
      <c r="B387" s="41" t="n">
        <f aca="false">'✍️ Score Entry 2025-26'!B388</f>
        <v>45955.5416666667</v>
      </c>
      <c r="C387" s="0" t="str">
        <f aca="false">'✍️ Score Entry 2025-26'!C388</f>
        <v>Italian Serie A</v>
      </c>
      <c r="D387" s="0" t="str">
        <f aca="false">'✍️ Score Entry 2025-26'!D388</f>
        <v>Parma</v>
      </c>
      <c r="E387" s="0" t="str">
        <f aca="false">'✍️ Score Entry 2025-26'!E388</f>
        <v>Como</v>
      </c>
      <c r="F387" s="0" t="n">
        <f aca="false">IFERROR(VLOOKUP(D387,'⭐ Current Elo 2025-26'!$A:$B,2,FALSE()),1500)</f>
        <v>1449</v>
      </c>
      <c r="G387" s="0" t="n">
        <f aca="false">IFERROR(VLOOKUP(E387,'⭐ Current Elo 2025-26'!$A:$B,2,FALSE()),1500)</f>
        <v>1661.3</v>
      </c>
      <c r="H387" s="33" t="n">
        <f aca="false">1/(1+10^((G387-F387+'⚙️ Parameters'!$C$7)/400))</f>
        <v>0.180950623554047</v>
      </c>
      <c r="I387" s="33" t="n">
        <f aca="false">0.27*(1+((200-MIN(ABS(F387-G387),200))/500)+(IF(AND(F387&gt;1650,G387&gt;1650),0.15,0)))</f>
        <v>0.27</v>
      </c>
      <c r="J387" s="33" t="n">
        <f aca="false">MAX(0,1-H387-I387)</f>
        <v>0.549049376445953</v>
      </c>
      <c r="K387" s="33" t="n">
        <f aca="false">H387+I387</f>
        <v>0.450950623554047</v>
      </c>
      <c r="L387" s="33" t="n">
        <f aca="false">I387+J387</f>
        <v>0.819049376445953</v>
      </c>
      <c r="M387" s="0" t="str">
        <f aca="false">IF('✍️ Score Entry 2025-26'!F388=""," TBD",TEXT('✍️ Score Entry 2025-26'!F388,"0")&amp;"-"&amp;TEXT('✍️ Score Entry 2025-26'!G388,"0"))</f>
        <v> TBD</v>
      </c>
      <c r="N387" s="0" t="str">
        <f aca="false">IF('✍️ Score Entry 2025-26'!F388="","TBD",IF('✍️ Score Entry 2025-26'!F388&gt;'✍️ Score Entry 2025-26'!G388,"Home",IF('✍️ Score Entry 2025-26'!F388&lt;'✍️ Score Entry 2025-26'!G388,"Away","Draw")))</f>
        <v>TBD</v>
      </c>
      <c r="O387" s="0" t="str">
        <f aca="false">IF(N387="TBD","TBD",IF(AND(H387&gt;I387,H387&gt;J387,N387="Home"),"✓",IF(AND(J387&gt;H387,J387&gt;I387,N387="Away"),"✓",IF(AND(I387&gt;H387,I387&gt;J387,N387="Draw"),"✓","✗"))))</f>
        <v>TBD</v>
      </c>
    </row>
    <row r="388" customFormat="false" ht="15" hidden="false" customHeight="false" outlineLevel="0" collapsed="false">
      <c r="A388" s="0" t="n">
        <f aca="false">'✍️ Score Entry 2025-26'!A389</f>
        <v>384</v>
      </c>
      <c r="B388" s="41" t="n">
        <f aca="false">'✍️ Score Entry 2025-26'!B389</f>
        <v>45955.5625</v>
      </c>
      <c r="C388" s="0" t="str">
        <f aca="false">'✍️ Score Entry 2025-26'!C389</f>
        <v>German Bundesliga</v>
      </c>
      <c r="D388" s="0" t="str">
        <f aca="false">'✍️ Score Entry 2025-26'!D389</f>
        <v>Eintracht Frankfurt</v>
      </c>
      <c r="E388" s="0" t="str">
        <f aca="false">'✍️ Score Entry 2025-26'!E389</f>
        <v>St. Pauli</v>
      </c>
      <c r="F388" s="0" t="n">
        <f aca="false">IFERROR(VLOOKUP(D388,'⭐ Current Elo 2025-26'!$A:$B,2,FALSE()),1500)</f>
        <v>1407.6</v>
      </c>
      <c r="G388" s="0" t="n">
        <f aca="false">IFERROR(VLOOKUP(E388,'⭐ Current Elo 2025-26'!$A:$B,2,FALSE()),1500)</f>
        <v>1501.5</v>
      </c>
      <c r="H388" s="33" t="n">
        <f aca="false">1/(1+10^((G388-F388+'⚙️ Parameters'!$C$7)/400))</f>
        <v>0.303993011790403</v>
      </c>
      <c r="I388" s="33" t="n">
        <f aca="false">0.27*(1+((200-MIN(ABS(F388-G388),200))/500)+(IF(AND(F388&gt;1650,G388&gt;1650),0.15,0)))</f>
        <v>0.327294</v>
      </c>
      <c r="J388" s="33" t="n">
        <f aca="false">MAX(0,1-H388-I388)</f>
        <v>0.368712988209597</v>
      </c>
      <c r="K388" s="33" t="n">
        <f aca="false">H388+I388</f>
        <v>0.631287011790403</v>
      </c>
      <c r="L388" s="33" t="n">
        <f aca="false">I388+J388</f>
        <v>0.696006988209597</v>
      </c>
      <c r="M388" s="0" t="str">
        <f aca="false">IF('✍️ Score Entry 2025-26'!F389=""," TBD",TEXT('✍️ Score Entry 2025-26'!F389,"0")&amp;"-"&amp;TEXT('✍️ Score Entry 2025-26'!G389,"0"))</f>
        <v> TBD</v>
      </c>
      <c r="N388" s="0" t="str">
        <f aca="false">IF('✍️ Score Entry 2025-26'!F389="","TBD",IF('✍️ Score Entry 2025-26'!F389&gt;'✍️ Score Entry 2025-26'!G389,"Home",IF('✍️ Score Entry 2025-26'!F389&lt;'✍️ Score Entry 2025-26'!G389,"Away","Draw")))</f>
        <v>TBD</v>
      </c>
      <c r="O388" s="0" t="str">
        <f aca="false">IF(N388="TBD","TBD",IF(AND(H388&gt;I388,H388&gt;J388,N388="Home"),"✓",IF(AND(J388&gt;H388,J388&gt;I388,N388="Away"),"✓",IF(AND(I388&gt;H388,I388&gt;J388,N388="Draw"),"✓","✗"))))</f>
        <v>TBD</v>
      </c>
    </row>
    <row r="389" customFormat="false" ht="15" hidden="false" customHeight="false" outlineLevel="0" collapsed="false">
      <c r="A389" s="0" t="n">
        <f aca="false">'✍️ Score Entry 2025-26'!A390</f>
        <v>385</v>
      </c>
      <c r="B389" s="41" t="n">
        <f aca="false">'✍️ Score Entry 2025-26'!B390</f>
        <v>45955.5625</v>
      </c>
      <c r="C389" s="0" t="str">
        <f aca="false">'✍️ Score Entry 2025-26'!C390</f>
        <v>German Bundesliga</v>
      </c>
      <c r="D389" s="0" t="str">
        <f aca="false">'✍️ Score Entry 2025-26'!D390</f>
        <v>FC Augsburg</v>
      </c>
      <c r="E389" s="0" t="str">
        <f aca="false">'✍️ Score Entry 2025-26'!E390</f>
        <v>RB Leipzig</v>
      </c>
      <c r="F389" s="0" t="n">
        <f aca="false">IFERROR(VLOOKUP(D389,'⭐ Current Elo 2025-26'!$A:$B,2,FALSE()),1500)</f>
        <v>1508.9</v>
      </c>
      <c r="G389" s="0" t="n">
        <f aca="false">IFERROR(VLOOKUP(E389,'⭐ Current Elo 2025-26'!$A:$B,2,FALSE()),1500)</f>
        <v>1556</v>
      </c>
      <c r="H389" s="33" t="n">
        <f aca="false">1/(1+10^((G389-F389+'⚙️ Parameters'!$C$7)/400))</f>
        <v>0.363789858382117</v>
      </c>
      <c r="I389" s="33" t="n">
        <f aca="false">0.27*(1+((200-MIN(ABS(F389-G389),200))/500)+(IF(AND(F389&gt;1650,G389&gt;1650),0.15,0)))</f>
        <v>0.352566</v>
      </c>
      <c r="J389" s="33" t="n">
        <f aca="false">MAX(0,1-H389-I389)</f>
        <v>0.283644141617883</v>
      </c>
      <c r="K389" s="33" t="n">
        <f aca="false">H389+I389</f>
        <v>0.716355858382117</v>
      </c>
      <c r="L389" s="33" t="n">
        <f aca="false">I389+J389</f>
        <v>0.636210141617883</v>
      </c>
      <c r="M389" s="0" t="str">
        <f aca="false">IF('✍️ Score Entry 2025-26'!F390=""," TBD",TEXT('✍️ Score Entry 2025-26'!F390,"0")&amp;"-"&amp;TEXT('✍️ Score Entry 2025-26'!G390,"0"))</f>
        <v> TBD</v>
      </c>
      <c r="N389" s="0" t="str">
        <f aca="false">IF('✍️ Score Entry 2025-26'!F390="","TBD",IF('✍️ Score Entry 2025-26'!F390&gt;'✍️ Score Entry 2025-26'!G390,"Home",IF('✍️ Score Entry 2025-26'!F390&lt;'✍️ Score Entry 2025-26'!G390,"Away","Draw")))</f>
        <v>TBD</v>
      </c>
      <c r="O389" s="0" t="str">
        <f aca="false">IF(N389="TBD","TBD",IF(AND(H389&gt;I389,H389&gt;J389,N389="Home"),"✓",IF(AND(J389&gt;H389,J389&gt;I389,N389="Away"),"✓",IF(AND(I389&gt;H389,I389&gt;J389,N389="Draw"),"✓","✗"))))</f>
        <v>TBD</v>
      </c>
    </row>
    <row r="390" customFormat="false" ht="15" hidden="false" customHeight="false" outlineLevel="0" collapsed="false">
      <c r="A390" s="0" t="n">
        <f aca="false">'✍️ Score Entry 2025-26'!A391</f>
        <v>386</v>
      </c>
      <c r="B390" s="41" t="n">
        <f aca="false">'✍️ Score Entry 2025-26'!B391</f>
        <v>45955.5625</v>
      </c>
      <c r="C390" s="0" t="str">
        <f aca="false">'✍️ Score Entry 2025-26'!C391</f>
        <v>German Bundesliga</v>
      </c>
      <c r="D390" s="0" t="str">
        <f aca="false">'✍️ Score Entry 2025-26'!D391</f>
        <v>Hamburg SV</v>
      </c>
      <c r="E390" s="0" t="str">
        <f aca="false">'✍️ Score Entry 2025-26'!E391</f>
        <v>VfL Wolfsburg</v>
      </c>
      <c r="F390" s="0" t="n">
        <f aca="false">IFERROR(VLOOKUP(D390,'⭐ Current Elo 2025-26'!$A:$B,2,FALSE()),1500)</f>
        <v>1759.3</v>
      </c>
      <c r="G390" s="0" t="n">
        <f aca="false">IFERROR(VLOOKUP(E390,'⭐ Current Elo 2025-26'!$A:$B,2,FALSE()),1500)</f>
        <v>1526.2</v>
      </c>
      <c r="H390" s="33" t="n">
        <f aca="false">1/(1+10^((G390-F390+'⚙️ Parameters'!$C$7)/400))</f>
        <v>0.741543864693918</v>
      </c>
      <c r="I390" s="33" t="n">
        <f aca="false">0.27*(1+((200-MIN(ABS(F390-G390),200))/500)+(IF(AND(F390&gt;1650,G390&gt;1650),0.15,0)))</f>
        <v>0.27</v>
      </c>
      <c r="J390" s="33" t="n">
        <f aca="false">MAX(0,1-H390-I390)</f>
        <v>0</v>
      </c>
      <c r="K390" s="33" t="n">
        <f aca="false">H390+I390</f>
        <v>1.01154386469392</v>
      </c>
      <c r="L390" s="33" t="n">
        <f aca="false">I390+J390</f>
        <v>0.27</v>
      </c>
      <c r="M390" s="0" t="str">
        <f aca="false">IF('✍️ Score Entry 2025-26'!F391=""," TBD",TEXT('✍️ Score Entry 2025-26'!F391,"0")&amp;"-"&amp;TEXT('✍️ Score Entry 2025-26'!G391,"0"))</f>
        <v> TBD</v>
      </c>
      <c r="N390" s="0" t="str">
        <f aca="false">IF('✍️ Score Entry 2025-26'!F391="","TBD",IF('✍️ Score Entry 2025-26'!F391&gt;'✍️ Score Entry 2025-26'!G391,"Home",IF('✍️ Score Entry 2025-26'!F391&lt;'✍️ Score Entry 2025-26'!G391,"Away","Draw")))</f>
        <v>TBD</v>
      </c>
      <c r="O390" s="0" t="str">
        <f aca="false">IF(N390="TBD","TBD",IF(AND(H390&gt;I390,H390&gt;J390,N390="Home"),"✓",IF(AND(J390&gt;H390,J390&gt;I390,N390="Away"),"✓",IF(AND(I390&gt;H390,I390&gt;J390,N390="Draw"),"✓","✗"))))</f>
        <v>TBD</v>
      </c>
    </row>
    <row r="391" customFormat="false" ht="15" hidden="false" customHeight="false" outlineLevel="0" collapsed="false">
      <c r="A391" s="0" t="n">
        <f aca="false">'✍️ Score Entry 2025-26'!A392</f>
        <v>387</v>
      </c>
      <c r="B391" s="41" t="n">
        <f aca="false">'✍️ Score Entry 2025-26'!B392</f>
        <v>45955.5625</v>
      </c>
      <c r="C391" s="0" t="str">
        <f aca="false">'✍️ Score Entry 2025-26'!C392</f>
        <v>German Bundesliga</v>
      </c>
      <c r="D391" s="0" t="str">
        <f aca="false">'✍️ Score Entry 2025-26'!D392</f>
        <v>Borussia MÃ¶nchengladbach</v>
      </c>
      <c r="E391" s="0" t="str">
        <f aca="false">'✍️ Score Entry 2025-26'!E392</f>
        <v>Bayern Munich</v>
      </c>
      <c r="F391" s="0" t="n">
        <f aca="false">IFERROR(VLOOKUP(D391,'⭐ Current Elo 2025-26'!$A:$B,2,FALSE()),1500)</f>
        <v>1433.1</v>
      </c>
      <c r="G391" s="0" t="n">
        <f aca="false">IFERROR(VLOOKUP(E391,'⭐ Current Elo 2025-26'!$A:$B,2,FALSE()),1500)</f>
        <v>1706.9</v>
      </c>
      <c r="H391" s="33" t="n">
        <f aca="false">1/(1+10^((G391-F391+'⚙️ Parameters'!$C$7)/400))</f>
        <v>0.134244167504</v>
      </c>
      <c r="I391" s="33" t="n">
        <f aca="false">0.27*(1+((200-MIN(ABS(F391-G391),200))/500)+(IF(AND(F391&gt;1650,G391&gt;1650),0.15,0)))</f>
        <v>0.27</v>
      </c>
      <c r="J391" s="33" t="n">
        <f aca="false">MAX(0,1-H391-I391)</f>
        <v>0.595755832496</v>
      </c>
      <c r="K391" s="33" t="n">
        <f aca="false">H391+I391</f>
        <v>0.404244167504</v>
      </c>
      <c r="L391" s="33" t="n">
        <f aca="false">I391+J391</f>
        <v>0.865755832496</v>
      </c>
      <c r="M391" s="0" t="str">
        <f aca="false">IF('✍️ Score Entry 2025-26'!F392=""," TBD",TEXT('✍️ Score Entry 2025-26'!F392,"0")&amp;"-"&amp;TEXT('✍️ Score Entry 2025-26'!G392,"0"))</f>
        <v> TBD</v>
      </c>
      <c r="N391" s="0" t="str">
        <f aca="false">IF('✍️ Score Entry 2025-26'!F392="","TBD",IF('✍️ Score Entry 2025-26'!F392&gt;'✍️ Score Entry 2025-26'!G392,"Home",IF('✍️ Score Entry 2025-26'!F392&lt;'✍️ Score Entry 2025-26'!G392,"Away","Draw")))</f>
        <v>TBD</v>
      </c>
      <c r="O391" s="0" t="str">
        <f aca="false">IF(N391="TBD","TBD",IF(AND(H391&gt;I391,H391&gt;J391,N391="Home"),"✓",IF(AND(J391&gt;H391,J391&gt;I391,N391="Away"),"✓",IF(AND(I391&gt;H391,I391&gt;J391,N391="Draw"),"✓","✗"))))</f>
        <v>TBD</v>
      </c>
    </row>
    <row r="392" customFormat="false" ht="15" hidden="false" customHeight="false" outlineLevel="0" collapsed="false">
      <c r="A392" s="0" t="n">
        <f aca="false">'✍️ Score Entry 2025-26'!A393</f>
        <v>388</v>
      </c>
      <c r="B392" s="41" t="n">
        <f aca="false">'✍️ Score Entry 2025-26'!B393</f>
        <v>45955.5625</v>
      </c>
      <c r="C392" s="0" t="str">
        <f aca="false">'✍️ Score Entry 2025-26'!C393</f>
        <v>German Bundesliga</v>
      </c>
      <c r="D392" s="0" t="str">
        <f aca="false">'✍️ Score Entry 2025-26'!D393</f>
        <v>TSG Hoffenheim</v>
      </c>
      <c r="E392" s="0" t="str">
        <f aca="false">'✍️ Score Entry 2025-26'!E393</f>
        <v>1. FC Heidenheim 1846</v>
      </c>
      <c r="F392" s="0" t="n">
        <f aca="false">IFERROR(VLOOKUP(D392,'⭐ Current Elo 2025-26'!$A:$B,2,FALSE()),1500)</f>
        <v>1699</v>
      </c>
      <c r="G392" s="0" t="n">
        <f aca="false">IFERROR(VLOOKUP(E392,'⭐ Current Elo 2025-26'!$A:$B,2,FALSE()),1500)</f>
        <v>1529.3</v>
      </c>
      <c r="H392" s="33" t="n">
        <f aca="false">1/(1+10^((G392-F392+'⚙️ Parameters'!$C$7)/400))</f>
        <v>0.665755247246229</v>
      </c>
      <c r="I392" s="33" t="n">
        <f aca="false">0.27*(1+((200-MIN(ABS(F392-G392),200))/500)+(IF(AND(F392&gt;1650,G392&gt;1650),0.15,0)))</f>
        <v>0.286362</v>
      </c>
      <c r="J392" s="33" t="n">
        <f aca="false">MAX(0,1-H392-I392)</f>
        <v>0.047882752753771</v>
      </c>
      <c r="K392" s="33" t="n">
        <f aca="false">H392+I392</f>
        <v>0.952117247246229</v>
      </c>
      <c r="L392" s="33" t="n">
        <f aca="false">I392+J392</f>
        <v>0.334244752753771</v>
      </c>
      <c r="M392" s="0" t="str">
        <f aca="false">IF('✍️ Score Entry 2025-26'!F393=""," TBD",TEXT('✍️ Score Entry 2025-26'!F393,"0")&amp;"-"&amp;TEXT('✍️ Score Entry 2025-26'!G393,"0"))</f>
        <v> TBD</v>
      </c>
      <c r="N392" s="0" t="str">
        <f aca="false">IF('✍️ Score Entry 2025-26'!F393="","TBD",IF('✍️ Score Entry 2025-26'!F393&gt;'✍️ Score Entry 2025-26'!G393,"Home",IF('✍️ Score Entry 2025-26'!F393&lt;'✍️ Score Entry 2025-26'!G393,"Away","Draw")))</f>
        <v>TBD</v>
      </c>
      <c r="O392" s="0" t="str">
        <f aca="false">IF(N392="TBD","TBD",IF(AND(H392&gt;I392,H392&gt;J392,N392="Home"),"✓",IF(AND(J392&gt;H392,J392&gt;I392,N392="Away"),"✓",IF(AND(I392&gt;H392,I392&gt;J392,N392="Draw"),"✓","✗"))))</f>
        <v>TBD</v>
      </c>
    </row>
    <row r="393" customFormat="false" ht="15" hidden="false" customHeight="false" outlineLevel="0" collapsed="false">
      <c r="A393" s="0" t="n">
        <f aca="false">'✍️ Score Entry 2025-26'!A394</f>
        <v>389</v>
      </c>
      <c r="B393" s="41" t="n">
        <f aca="false">'✍️ Score Entry 2025-26'!B394</f>
        <v>45955.5833333333</v>
      </c>
      <c r="C393" s="0" t="str">
        <f aca="false">'✍️ Score Entry 2025-26'!C394</f>
        <v>English Premier League</v>
      </c>
      <c r="D393" s="0" t="str">
        <f aca="false">'✍️ Score Entry 2025-26'!D394</f>
        <v>Newcastle United</v>
      </c>
      <c r="E393" s="0" t="str">
        <f aca="false">'✍️ Score Entry 2025-26'!E394</f>
        <v>Fulham</v>
      </c>
      <c r="F393" s="0" t="n">
        <f aca="false">IFERROR(VLOOKUP(D393,'⭐ Current Elo 2025-26'!$A:$B,2,FALSE()),1500)</f>
        <v>1795</v>
      </c>
      <c r="G393" s="0" t="n">
        <f aca="false">IFERROR(VLOOKUP(E393,'⭐ Current Elo 2025-26'!$A:$B,2,FALSE()),1500)</f>
        <v>1393.4</v>
      </c>
      <c r="H393" s="33" t="n">
        <f aca="false">1/(1+10^((G393-F393+'⚙️ Parameters'!$C$7)/400))</f>
        <v>0.883291128782407</v>
      </c>
      <c r="I393" s="33" t="n">
        <f aca="false">0.27*(1+((200-MIN(ABS(F393-G393),200))/500)+(IF(AND(F393&gt;1650,G393&gt;1650),0.15,0)))</f>
        <v>0.27</v>
      </c>
      <c r="J393" s="33" t="n">
        <f aca="false">MAX(0,1-H393-I393)</f>
        <v>0</v>
      </c>
      <c r="K393" s="33" t="n">
        <f aca="false">H393+I393</f>
        <v>1.15329112878241</v>
      </c>
      <c r="L393" s="33" t="n">
        <f aca="false">I393+J393</f>
        <v>0.27</v>
      </c>
      <c r="M393" s="0" t="str">
        <f aca="false">IF('✍️ Score Entry 2025-26'!F394=""," TBD",TEXT('✍️ Score Entry 2025-26'!F394,"0")&amp;"-"&amp;TEXT('✍️ Score Entry 2025-26'!G394,"0"))</f>
        <v> TBD</v>
      </c>
      <c r="N393" s="0" t="str">
        <f aca="false">IF('✍️ Score Entry 2025-26'!F394="","TBD",IF('✍️ Score Entry 2025-26'!F394&gt;'✍️ Score Entry 2025-26'!G394,"Home",IF('✍️ Score Entry 2025-26'!F394&lt;'✍️ Score Entry 2025-26'!G394,"Away","Draw")))</f>
        <v>TBD</v>
      </c>
      <c r="O393" s="0" t="str">
        <f aca="false">IF(N393="TBD","TBD",IF(AND(H393&gt;I393,H393&gt;J393,N393="Home"),"✓",IF(AND(J393&gt;H393,J393&gt;I393,N393="Away"),"✓",IF(AND(I393&gt;H393,I393&gt;J393,N393="Draw"),"✓","✗"))))</f>
        <v>TBD</v>
      </c>
    </row>
    <row r="394" customFormat="false" ht="15" hidden="false" customHeight="false" outlineLevel="0" collapsed="false">
      <c r="A394" s="0" t="n">
        <f aca="false">'✍️ Score Entry 2025-26'!A395</f>
        <v>390</v>
      </c>
      <c r="B394" s="41" t="n">
        <f aca="false">'✍️ Score Entry 2025-26'!B395</f>
        <v>45955.5833333333</v>
      </c>
      <c r="C394" s="0" t="str">
        <f aca="false">'✍️ Score Entry 2025-26'!C395</f>
        <v>English Premier League</v>
      </c>
      <c r="D394" s="0" t="str">
        <f aca="false">'✍️ Score Entry 2025-26'!D395</f>
        <v>Chelsea</v>
      </c>
      <c r="E394" s="0" t="str">
        <f aca="false">'✍️ Score Entry 2025-26'!E395</f>
        <v>Sunderland</v>
      </c>
      <c r="F394" s="0" t="n">
        <f aca="false">IFERROR(VLOOKUP(D394,'⭐ Current Elo 2025-26'!$A:$B,2,FALSE()),1500)</f>
        <v>1685.1</v>
      </c>
      <c r="G394" s="0" t="n">
        <f aca="false">IFERROR(VLOOKUP(E394,'⭐ Current Elo 2025-26'!$A:$B,2,FALSE()),1500)</f>
        <v>1601.9</v>
      </c>
      <c r="H394" s="33" t="n">
        <f aca="false">1/(1+10^((G394-F394+'⚙️ Parameters'!$C$7)/400))</f>
        <v>0.547633744540496</v>
      </c>
      <c r="I394" s="33" t="n">
        <f aca="false">0.27*(1+((200-MIN(ABS(F394-G394),200))/500)+(IF(AND(F394&gt;1650,G394&gt;1650),0.15,0)))</f>
        <v>0.333072</v>
      </c>
      <c r="J394" s="33" t="n">
        <f aca="false">MAX(0,1-H394-I394)</f>
        <v>0.119294255459504</v>
      </c>
      <c r="K394" s="33" t="n">
        <f aca="false">H394+I394</f>
        <v>0.880705744540496</v>
      </c>
      <c r="L394" s="33" t="n">
        <f aca="false">I394+J394</f>
        <v>0.452366255459504</v>
      </c>
      <c r="M394" s="0" t="str">
        <f aca="false">IF('✍️ Score Entry 2025-26'!F395=""," TBD",TEXT('✍️ Score Entry 2025-26'!F395,"0")&amp;"-"&amp;TEXT('✍️ Score Entry 2025-26'!G395,"0"))</f>
        <v> TBD</v>
      </c>
      <c r="N394" s="0" t="str">
        <f aca="false">IF('✍️ Score Entry 2025-26'!F395="","TBD",IF('✍️ Score Entry 2025-26'!F395&gt;'✍️ Score Entry 2025-26'!G395,"Home",IF('✍️ Score Entry 2025-26'!F395&lt;'✍️ Score Entry 2025-26'!G395,"Away","Draw")))</f>
        <v>TBD</v>
      </c>
      <c r="O394" s="0" t="str">
        <f aca="false">IF(N394="TBD","TBD",IF(AND(H394&gt;I394,H394&gt;J394,N394="Home"),"✓",IF(AND(J394&gt;H394,J394&gt;I394,N394="Away"),"✓",IF(AND(I394&gt;H394,I394&gt;J394,N394="Draw"),"✓","✗"))))</f>
        <v>TBD</v>
      </c>
    </row>
    <row r="395" customFormat="false" ht="15" hidden="false" customHeight="false" outlineLevel="0" collapsed="false">
      <c r="A395" s="0" t="n">
        <f aca="false">'✍️ Score Entry 2025-26'!A396</f>
        <v>391</v>
      </c>
      <c r="B395" s="41" t="n">
        <f aca="false">'✍️ Score Entry 2025-26'!B396</f>
        <v>45955.59375</v>
      </c>
      <c r="C395" s="0" t="str">
        <f aca="false">'✍️ Score Entry 2025-26'!C396</f>
        <v>Spanish LALIGA</v>
      </c>
      <c r="D395" s="0" t="str">
        <f aca="false">'✍️ Score Entry 2025-26'!D396</f>
        <v>Espanyol</v>
      </c>
      <c r="E395" s="0" t="str">
        <f aca="false">'✍️ Score Entry 2025-26'!E396</f>
        <v>Elche</v>
      </c>
      <c r="F395" s="0" t="n">
        <f aca="false">IFERROR(VLOOKUP(D395,'⭐ Current Elo 2025-26'!$A:$B,2,FALSE()),1500)</f>
        <v>1662.7</v>
      </c>
      <c r="G395" s="0" t="n">
        <f aca="false">IFERROR(VLOOKUP(E395,'⭐ Current Elo 2025-26'!$A:$B,2,FALSE()),1500)</f>
        <v>1553.2</v>
      </c>
      <c r="H395" s="33" t="n">
        <f aca="false">1/(1+10^((G395-F395+'⚙️ Parameters'!$C$7)/400))</f>
        <v>0.584799989316157</v>
      </c>
      <c r="I395" s="33" t="n">
        <f aca="false">0.27*(1+((200-MIN(ABS(F395-G395),200))/500)+(IF(AND(F395&gt;1650,G395&gt;1650),0.15,0)))</f>
        <v>0.31887</v>
      </c>
      <c r="J395" s="33" t="n">
        <f aca="false">MAX(0,1-H395-I395)</f>
        <v>0.0963300106838433</v>
      </c>
      <c r="K395" s="33" t="n">
        <f aca="false">H395+I395</f>
        <v>0.903669989316157</v>
      </c>
      <c r="L395" s="33" t="n">
        <f aca="false">I395+J395</f>
        <v>0.415200010683843</v>
      </c>
      <c r="M395" s="0" t="str">
        <f aca="false">IF('✍️ Score Entry 2025-26'!F396=""," TBD",TEXT('✍️ Score Entry 2025-26'!F396,"0")&amp;"-"&amp;TEXT('✍️ Score Entry 2025-26'!G396,"0"))</f>
        <v> TBD</v>
      </c>
      <c r="N395" s="0" t="str">
        <f aca="false">IF('✍️ Score Entry 2025-26'!F396="","TBD",IF('✍️ Score Entry 2025-26'!F396&gt;'✍️ Score Entry 2025-26'!G396,"Home",IF('✍️ Score Entry 2025-26'!F396&lt;'✍️ Score Entry 2025-26'!G396,"Away","Draw")))</f>
        <v>TBD</v>
      </c>
      <c r="O395" s="0" t="str">
        <f aca="false">IF(N395="TBD","TBD",IF(AND(H395&gt;I395,H395&gt;J395,N395="Home"),"✓",IF(AND(J395&gt;H395,J395&gt;I395,N395="Away"),"✓",IF(AND(I395&gt;H395,I395&gt;J395,N395="Draw"),"✓","✗"))))</f>
        <v>TBD</v>
      </c>
    </row>
    <row r="396" customFormat="false" ht="15" hidden="false" customHeight="false" outlineLevel="0" collapsed="false">
      <c r="A396" s="0" t="n">
        <f aca="false">'✍️ Score Entry 2025-26'!A397</f>
        <v>392</v>
      </c>
      <c r="B396" s="41" t="n">
        <f aca="false">'✍️ Score Entry 2025-26'!B397</f>
        <v>45955.625</v>
      </c>
      <c r="C396" s="0" t="str">
        <f aca="false">'✍️ Score Entry 2025-26'!C397</f>
        <v>French Ligue 1</v>
      </c>
      <c r="D396" s="0" t="str">
        <f aca="false">'✍️ Score Entry 2025-26'!D397</f>
        <v>Brest</v>
      </c>
      <c r="E396" s="0" t="str">
        <f aca="false">'✍️ Score Entry 2025-26'!E397</f>
        <v>Paris Saint-Germain</v>
      </c>
      <c r="F396" s="0" t="n">
        <f aca="false">IFERROR(VLOOKUP(D396,'⭐ Current Elo 2025-26'!$A:$B,2,FALSE()),1500)</f>
        <v>1734.4</v>
      </c>
      <c r="G396" s="0" t="n">
        <f aca="false">IFERROR(VLOOKUP(E396,'⭐ Current Elo 2025-26'!$A:$B,2,FALSE()),1500)</f>
        <v>1650.9</v>
      </c>
      <c r="H396" s="33" t="n">
        <f aca="false">1/(1+10^((G396-F396+'⚙️ Parameters'!$C$7)/400))</f>
        <v>0.548061525570986</v>
      </c>
      <c r="I396" s="33" t="n">
        <f aca="false">0.27*(1+((200-MIN(ABS(F396-G396),200))/500)+(IF(AND(F396&gt;1650,G396&gt;1650),0.15,0)))</f>
        <v>0.37341</v>
      </c>
      <c r="J396" s="33" t="n">
        <f aca="false">MAX(0,1-H396-I396)</f>
        <v>0.0785284744290141</v>
      </c>
      <c r="K396" s="33" t="n">
        <f aca="false">H396+I396</f>
        <v>0.921471525570986</v>
      </c>
      <c r="L396" s="33" t="n">
        <f aca="false">I396+J396</f>
        <v>0.451938474429014</v>
      </c>
      <c r="M396" s="0" t="str">
        <f aca="false">IF('✍️ Score Entry 2025-26'!F397=""," TBD",TEXT('✍️ Score Entry 2025-26'!F397,"0")&amp;"-"&amp;TEXT('✍️ Score Entry 2025-26'!G397,"0"))</f>
        <v> TBD</v>
      </c>
      <c r="N396" s="0" t="str">
        <f aca="false">IF('✍️ Score Entry 2025-26'!F397="","TBD",IF('✍️ Score Entry 2025-26'!F397&gt;'✍️ Score Entry 2025-26'!G397,"Home",IF('✍️ Score Entry 2025-26'!F397&lt;'✍️ Score Entry 2025-26'!G397,"Away","Draw")))</f>
        <v>TBD</v>
      </c>
      <c r="O396" s="0" t="str">
        <f aca="false">IF(N396="TBD","TBD",IF(AND(H396&gt;I396,H396&gt;J396,N396="Home"),"✓",IF(AND(J396&gt;H396,J396&gt;I396,N396="Away"),"✓",IF(AND(I396&gt;H396,I396&gt;J396,N396="Draw"),"✓","✗"))))</f>
        <v>TBD</v>
      </c>
    </row>
    <row r="397" customFormat="false" ht="15" hidden="false" customHeight="false" outlineLevel="0" collapsed="false">
      <c r="A397" s="0" t="n">
        <f aca="false">'✍️ Score Entry 2025-26'!A398</f>
        <v>393</v>
      </c>
      <c r="B397" s="41" t="n">
        <f aca="false">'✍️ Score Entry 2025-26'!B398</f>
        <v>45955.6666666667</v>
      </c>
      <c r="C397" s="0" t="str">
        <f aca="false">'✍️ Score Entry 2025-26'!C398</f>
        <v>Italian Serie A</v>
      </c>
      <c r="D397" s="0" t="str">
        <f aca="false">'✍️ Score Entry 2025-26'!D398</f>
        <v>Napoli</v>
      </c>
      <c r="E397" s="0" t="str">
        <f aca="false">'✍️ Score Entry 2025-26'!E398</f>
        <v>Internazionale</v>
      </c>
      <c r="F397" s="0" t="n">
        <f aca="false">IFERROR(VLOOKUP(D397,'⭐ Current Elo 2025-26'!$A:$B,2,FALSE()),1500)</f>
        <v>1656.2</v>
      </c>
      <c r="G397" s="0" t="n">
        <f aca="false">IFERROR(VLOOKUP(E397,'⭐ Current Elo 2025-26'!$A:$B,2,FALSE()),1500)</f>
        <v>1603.3</v>
      </c>
      <c r="H397" s="33" t="n">
        <f aca="false">1/(1+10^((G397-F397+'⚙️ Parameters'!$C$7)/400))</f>
        <v>0.504173338562315</v>
      </c>
      <c r="I397" s="33" t="n">
        <f aca="false">0.27*(1+((200-MIN(ABS(F397-G397),200))/500)+(IF(AND(F397&gt;1650,G397&gt;1650),0.15,0)))</f>
        <v>0.349434</v>
      </c>
      <c r="J397" s="33" t="n">
        <f aca="false">MAX(0,1-H397-I397)</f>
        <v>0.146392661437685</v>
      </c>
      <c r="K397" s="33" t="n">
        <f aca="false">H397+I397</f>
        <v>0.853607338562315</v>
      </c>
      <c r="L397" s="33" t="n">
        <f aca="false">I397+J397</f>
        <v>0.495826661437685</v>
      </c>
      <c r="M397" s="0" t="str">
        <f aca="false">IF('✍️ Score Entry 2025-26'!F398=""," TBD",TEXT('✍️ Score Entry 2025-26'!F398,"0")&amp;"-"&amp;TEXT('✍️ Score Entry 2025-26'!G398,"0"))</f>
        <v> TBD</v>
      </c>
      <c r="N397" s="0" t="str">
        <f aca="false">IF('✍️ Score Entry 2025-26'!F398="","TBD",IF('✍️ Score Entry 2025-26'!F398&gt;'✍️ Score Entry 2025-26'!G398,"Home",IF('✍️ Score Entry 2025-26'!F398&lt;'✍️ Score Entry 2025-26'!G398,"Away","Draw")))</f>
        <v>TBD</v>
      </c>
      <c r="O397" s="0" t="str">
        <f aca="false">IF(N397="TBD","TBD",IF(AND(H397&gt;I397,H397&gt;J397,N397="Home"),"✓",IF(AND(J397&gt;H397,J397&gt;I397,N397="Away"),"✓",IF(AND(I397&gt;H397,I397&gt;J397,N397="Draw"),"✓","✗"))))</f>
        <v>TBD</v>
      </c>
    </row>
    <row r="398" customFormat="false" ht="15" hidden="false" customHeight="false" outlineLevel="0" collapsed="false">
      <c r="A398" s="0" t="n">
        <f aca="false">'✍️ Score Entry 2025-26'!A399</f>
        <v>394</v>
      </c>
      <c r="B398" s="41" t="n">
        <f aca="false">'✍️ Score Entry 2025-26'!B399</f>
        <v>45955.6875</v>
      </c>
      <c r="C398" s="0" t="str">
        <f aca="false">'✍️ Score Entry 2025-26'!C399</f>
        <v>Spanish LALIGA</v>
      </c>
      <c r="D398" s="0" t="str">
        <f aca="false">'✍️ Score Entry 2025-26'!D399</f>
        <v>Athletic Club</v>
      </c>
      <c r="E398" s="0" t="str">
        <f aca="false">'✍️ Score Entry 2025-26'!E399</f>
        <v>Getafe</v>
      </c>
      <c r="F398" s="0" t="n">
        <f aca="false">IFERROR(VLOOKUP(D398,'⭐ Current Elo 2025-26'!$A:$B,2,FALSE()),1500)</f>
        <v>1432.8</v>
      </c>
      <c r="G398" s="0" t="n">
        <f aca="false">IFERROR(VLOOKUP(E398,'⭐ Current Elo 2025-26'!$A:$B,2,FALSE()),1500)</f>
        <v>1582.4</v>
      </c>
      <c r="H398" s="33" t="n">
        <f aca="false">1/(1+10^((G398-F398+'⚙️ Parameters'!$C$7)/400))</f>
        <v>0.24067361907959</v>
      </c>
      <c r="I398" s="33" t="n">
        <f aca="false">0.27*(1+((200-MIN(ABS(F398-G398),200))/500)+(IF(AND(F398&gt;1650,G398&gt;1650),0.15,0)))</f>
        <v>0.297216</v>
      </c>
      <c r="J398" s="33" t="n">
        <f aca="false">MAX(0,1-H398-I398)</f>
        <v>0.46211038092041</v>
      </c>
      <c r="K398" s="33" t="n">
        <f aca="false">H398+I398</f>
        <v>0.53788961907959</v>
      </c>
      <c r="L398" s="33" t="n">
        <f aca="false">I398+J398</f>
        <v>0.75932638092041</v>
      </c>
      <c r="M398" s="0" t="str">
        <f aca="false">IF('✍️ Score Entry 2025-26'!F399=""," TBD",TEXT('✍️ Score Entry 2025-26'!F399,"0")&amp;"-"&amp;TEXT('✍️ Score Entry 2025-26'!G399,"0"))</f>
        <v> TBD</v>
      </c>
      <c r="N398" s="0" t="str">
        <f aca="false">IF('✍️ Score Entry 2025-26'!F399="","TBD",IF('✍️ Score Entry 2025-26'!F399&gt;'✍️ Score Entry 2025-26'!G399,"Home",IF('✍️ Score Entry 2025-26'!F399&lt;'✍️ Score Entry 2025-26'!G399,"Away","Draw")))</f>
        <v>TBD</v>
      </c>
      <c r="O398" s="0" t="str">
        <f aca="false">IF(N398="TBD","TBD",IF(AND(H398&gt;I398,H398&gt;J398,N398="Home"),"✓",IF(AND(J398&gt;H398,J398&gt;I398,N398="Away"),"✓",IF(AND(I398&gt;H398,I398&gt;J398,N398="Draw"),"✓","✗"))))</f>
        <v>TBD</v>
      </c>
    </row>
    <row r="399" customFormat="false" ht="15" hidden="false" customHeight="false" outlineLevel="0" collapsed="false">
      <c r="A399" s="0" t="n">
        <f aca="false">'✍️ Score Entry 2025-26'!A400</f>
        <v>395</v>
      </c>
      <c r="B399" s="41" t="n">
        <f aca="false">'✍️ Score Entry 2025-26'!B400</f>
        <v>45955.6875</v>
      </c>
      <c r="C399" s="0" t="str">
        <f aca="false">'✍️ Score Entry 2025-26'!C400</f>
        <v>English Premier League</v>
      </c>
      <c r="D399" s="0" t="str">
        <f aca="false">'✍️ Score Entry 2025-26'!D400</f>
        <v>Manchester United</v>
      </c>
      <c r="E399" s="0" t="str">
        <f aca="false">'✍️ Score Entry 2025-26'!E400</f>
        <v>Brighton &amp; Hove Albion</v>
      </c>
      <c r="F399" s="0" t="n">
        <f aca="false">IFERROR(VLOOKUP(D399,'⭐ Current Elo 2025-26'!$A:$B,2,FALSE()),1500)</f>
        <v>1451.7</v>
      </c>
      <c r="G399" s="0" t="n">
        <f aca="false">IFERROR(VLOOKUP(E399,'⭐ Current Elo 2025-26'!$A:$B,2,FALSE()),1500)</f>
        <v>1526.5</v>
      </c>
      <c r="H399" s="33" t="n">
        <f aca="false">1/(1+10^((G399-F399+'⚙️ Parameters'!$C$7)/400))</f>
        <v>0.327743968163932</v>
      </c>
      <c r="I399" s="33" t="n">
        <f aca="false">0.27*(1+((200-MIN(ABS(F399-G399),200))/500)+(IF(AND(F399&gt;1650,G399&gt;1650),0.15,0)))</f>
        <v>0.337608</v>
      </c>
      <c r="J399" s="33" t="n">
        <f aca="false">MAX(0,1-H399-I399)</f>
        <v>0.334648031836068</v>
      </c>
      <c r="K399" s="33" t="n">
        <f aca="false">H399+I399</f>
        <v>0.665351968163932</v>
      </c>
      <c r="L399" s="33" t="n">
        <f aca="false">I399+J399</f>
        <v>0.672256031836068</v>
      </c>
      <c r="M399" s="0" t="str">
        <f aca="false">IF('✍️ Score Entry 2025-26'!F400=""," TBD",TEXT('✍️ Score Entry 2025-26'!F400,"0")&amp;"-"&amp;TEXT('✍️ Score Entry 2025-26'!G400,"0"))</f>
        <v> TBD</v>
      </c>
      <c r="N399" s="0" t="str">
        <f aca="false">IF('✍️ Score Entry 2025-26'!F400="","TBD",IF('✍️ Score Entry 2025-26'!F400&gt;'✍️ Score Entry 2025-26'!G400,"Home",IF('✍️ Score Entry 2025-26'!F400&lt;'✍️ Score Entry 2025-26'!G400,"Away","Draw")))</f>
        <v>TBD</v>
      </c>
      <c r="O399" s="0" t="str">
        <f aca="false">IF(N399="TBD","TBD",IF(AND(H399&gt;I399,H399&gt;J399,N399="Home"),"✓",IF(AND(J399&gt;H399,J399&gt;I399,N399="Away"),"✓",IF(AND(I399&gt;H399,I399&gt;J399,N399="Draw"),"✓","✗"))))</f>
        <v>TBD</v>
      </c>
    </row>
    <row r="400" customFormat="false" ht="15" hidden="false" customHeight="false" outlineLevel="0" collapsed="false">
      <c r="A400" s="0" t="n">
        <f aca="false">'✍️ Score Entry 2025-26'!A401</f>
        <v>396</v>
      </c>
      <c r="B400" s="41" t="n">
        <f aca="false">'✍️ Score Entry 2025-26'!B401</f>
        <v>45955.6875</v>
      </c>
      <c r="C400" s="0" t="str">
        <f aca="false">'✍️ Score Entry 2025-26'!C401</f>
        <v>German Bundesliga</v>
      </c>
      <c r="D400" s="0" t="str">
        <f aca="false">'✍️ Score Entry 2025-26'!D401</f>
        <v>Borussia Dortmund</v>
      </c>
      <c r="E400" s="0" t="str">
        <f aca="false">'✍️ Score Entry 2025-26'!E401</f>
        <v>FC Cologne</v>
      </c>
      <c r="F400" s="0" t="n">
        <f aca="false">IFERROR(VLOOKUP(D400,'⭐ Current Elo 2025-26'!$A:$B,2,FALSE()),1500)</f>
        <v>1516.8</v>
      </c>
      <c r="G400" s="0" t="n">
        <f aca="false">IFERROR(VLOOKUP(E400,'⭐ Current Elo 2025-26'!$A:$B,2,FALSE()),1500)</f>
        <v>1612.2</v>
      </c>
      <c r="H400" s="33" t="n">
        <f aca="false">1/(1+10^((G400-F400+'⚙️ Parameters'!$C$7)/400))</f>
        <v>0.302169170439373</v>
      </c>
      <c r="I400" s="33" t="n">
        <f aca="false">0.27*(1+((200-MIN(ABS(F400-G400),200))/500)+(IF(AND(F400&gt;1650,G400&gt;1650),0.15,0)))</f>
        <v>0.326484</v>
      </c>
      <c r="J400" s="33" t="n">
        <f aca="false">MAX(0,1-H400-I400)</f>
        <v>0.371346829560627</v>
      </c>
      <c r="K400" s="33" t="n">
        <f aca="false">H400+I400</f>
        <v>0.628653170439373</v>
      </c>
      <c r="L400" s="33" t="n">
        <f aca="false">I400+J400</f>
        <v>0.697830829560627</v>
      </c>
      <c r="M400" s="0" t="str">
        <f aca="false">IF('✍️ Score Entry 2025-26'!F401=""," TBD",TEXT('✍️ Score Entry 2025-26'!F401,"0")&amp;"-"&amp;TEXT('✍️ Score Entry 2025-26'!G401,"0"))</f>
        <v> TBD</v>
      </c>
      <c r="N400" s="0" t="str">
        <f aca="false">IF('✍️ Score Entry 2025-26'!F401="","TBD",IF('✍️ Score Entry 2025-26'!F401&gt;'✍️ Score Entry 2025-26'!G401,"Home",IF('✍️ Score Entry 2025-26'!F401&lt;'✍️ Score Entry 2025-26'!G401,"Away","Draw")))</f>
        <v>TBD</v>
      </c>
      <c r="O400" s="0" t="str">
        <f aca="false">IF(N400="TBD","TBD",IF(AND(H400&gt;I400,H400&gt;J400,N400="Home"),"✓",IF(AND(J400&gt;H400,J400&gt;I400,N400="Away"),"✓",IF(AND(I400&gt;H400,I400&gt;J400,N400="Draw"),"✓","✗"))))</f>
        <v>TBD</v>
      </c>
    </row>
    <row r="401" customFormat="false" ht="15" hidden="false" customHeight="false" outlineLevel="0" collapsed="false">
      <c r="A401" s="0" t="n">
        <f aca="false">'✍️ Score Entry 2025-26'!A402</f>
        <v>397</v>
      </c>
      <c r="B401" s="41" t="n">
        <f aca="false">'✍️ Score Entry 2025-26'!B402</f>
        <v>45955.7083333333</v>
      </c>
      <c r="C401" s="0" t="str">
        <f aca="false">'✍️ Score Entry 2025-26'!C402</f>
        <v>French Ligue 1</v>
      </c>
      <c r="D401" s="0" t="str">
        <f aca="false">'✍️ Score Entry 2025-26'!D402</f>
        <v>AS Monaco</v>
      </c>
      <c r="E401" s="0" t="str">
        <f aca="false">'✍️ Score Entry 2025-26'!E402</f>
        <v>Toulouse</v>
      </c>
      <c r="F401" s="0" t="n">
        <f aca="false">IFERROR(VLOOKUP(D401,'⭐ Current Elo 2025-26'!$A:$B,2,FALSE()),1500)</f>
        <v>1714.2</v>
      </c>
      <c r="G401" s="0" t="n">
        <f aca="false">IFERROR(VLOOKUP(E401,'⭐ Current Elo 2025-26'!$A:$B,2,FALSE()),1500)</f>
        <v>1668.4</v>
      </c>
      <c r="H401" s="33" t="n">
        <f aca="false">1/(1+10^((G401-F401+'⚙️ Parameters'!$C$7)/400))</f>
        <v>0.493956008538032</v>
      </c>
      <c r="I401" s="33" t="n">
        <f aca="false">0.27*(1+((200-MIN(ABS(F401-G401),200))/500)+(IF(AND(F401&gt;1650,G401&gt;1650),0.15,0)))</f>
        <v>0.393768</v>
      </c>
      <c r="J401" s="33" t="n">
        <f aca="false">MAX(0,1-H401-I401)</f>
        <v>0.112275991461968</v>
      </c>
      <c r="K401" s="33" t="n">
        <f aca="false">H401+I401</f>
        <v>0.887724008538032</v>
      </c>
      <c r="L401" s="33" t="n">
        <f aca="false">I401+J401</f>
        <v>0.506043991461968</v>
      </c>
      <c r="M401" s="0" t="str">
        <f aca="false">IF('✍️ Score Entry 2025-26'!F402=""," TBD",TEXT('✍️ Score Entry 2025-26'!F402,"0")&amp;"-"&amp;TEXT('✍️ Score Entry 2025-26'!G402,"0"))</f>
        <v> TBD</v>
      </c>
      <c r="N401" s="0" t="str">
        <f aca="false">IF('✍️ Score Entry 2025-26'!F402="","TBD",IF('✍️ Score Entry 2025-26'!F402&gt;'✍️ Score Entry 2025-26'!G402,"Home",IF('✍️ Score Entry 2025-26'!F402&lt;'✍️ Score Entry 2025-26'!G402,"Away","Draw")))</f>
        <v>TBD</v>
      </c>
      <c r="O401" s="0" t="str">
        <f aca="false">IF(N401="TBD","TBD",IF(AND(H401&gt;I401,H401&gt;J401,N401="Home"),"✓",IF(AND(J401&gt;H401,J401&gt;I401,N401="Away"),"✓",IF(AND(I401&gt;H401,I401&gt;J401,N401="Draw"),"✓","✗"))))</f>
        <v>TBD</v>
      </c>
    </row>
    <row r="402" customFormat="false" ht="15" hidden="false" customHeight="false" outlineLevel="0" collapsed="false">
      <c r="A402" s="0" t="n">
        <f aca="false">'✍️ Score Entry 2025-26'!A403</f>
        <v>398</v>
      </c>
      <c r="B402" s="41" t="n">
        <f aca="false">'✍️ Score Entry 2025-26'!B403</f>
        <v>45955.78125</v>
      </c>
      <c r="C402" s="0" t="str">
        <f aca="false">'✍️ Score Entry 2025-26'!C403</f>
        <v>Italian Serie A</v>
      </c>
      <c r="D402" s="0" t="str">
        <f aca="false">'✍️ Score Entry 2025-26'!D403</f>
        <v>Cremonese</v>
      </c>
      <c r="E402" s="0" t="str">
        <f aca="false">'✍️ Score Entry 2025-26'!E403</f>
        <v>Atalanta</v>
      </c>
      <c r="F402" s="0" t="n">
        <f aca="false">IFERROR(VLOOKUP(D402,'⭐ Current Elo 2025-26'!$A:$B,2,FALSE()),1500)</f>
        <v>1421.1</v>
      </c>
      <c r="G402" s="0" t="n">
        <f aca="false">IFERROR(VLOOKUP(E402,'⭐ Current Elo 2025-26'!$A:$B,2,FALSE()),1500)</f>
        <v>1592</v>
      </c>
      <c r="H402" s="33" t="n">
        <f aca="false">1/(1+10^((G402-F402+'⚙️ Parameters'!$C$7)/400))</f>
        <v>0.218983033817578</v>
      </c>
      <c r="I402" s="33" t="n">
        <f aca="false">0.27*(1+((200-MIN(ABS(F402-G402),200))/500)+(IF(AND(F402&gt;1650,G402&gt;1650),0.15,0)))</f>
        <v>0.285714</v>
      </c>
      <c r="J402" s="33" t="n">
        <f aca="false">MAX(0,1-H402-I402)</f>
        <v>0.495302966182423</v>
      </c>
      <c r="K402" s="33" t="n">
        <f aca="false">H402+I402</f>
        <v>0.504697033817578</v>
      </c>
      <c r="L402" s="33" t="n">
        <f aca="false">I402+J402</f>
        <v>0.781016966182422</v>
      </c>
      <c r="M402" s="0" t="str">
        <f aca="false">IF('✍️ Score Entry 2025-26'!F403=""," TBD",TEXT('✍️ Score Entry 2025-26'!F403,"0")&amp;"-"&amp;TEXT('✍️ Score Entry 2025-26'!G403,"0"))</f>
        <v> TBD</v>
      </c>
      <c r="N402" s="0" t="str">
        <f aca="false">IF('✍️ Score Entry 2025-26'!F403="","TBD",IF('✍️ Score Entry 2025-26'!F403&gt;'✍️ Score Entry 2025-26'!G403,"Home",IF('✍️ Score Entry 2025-26'!F403&lt;'✍️ Score Entry 2025-26'!G403,"Away","Draw")))</f>
        <v>TBD</v>
      </c>
      <c r="O402" s="0" t="str">
        <f aca="false">IF(N402="TBD","TBD",IF(AND(H402&gt;I402,H402&gt;J402,N402="Home"),"✓",IF(AND(J402&gt;H402,J402&gt;I402,N402="Away"),"✓",IF(AND(I402&gt;H402,I402&gt;J402,N402="Draw"),"✓","✗"))))</f>
        <v>TBD</v>
      </c>
    </row>
    <row r="403" customFormat="false" ht="15" hidden="false" customHeight="false" outlineLevel="0" collapsed="false">
      <c r="A403" s="0" t="n">
        <f aca="false">'✍️ Score Entry 2025-26'!A404</f>
        <v>399</v>
      </c>
      <c r="B403" s="41" t="n">
        <f aca="false">'✍️ Score Entry 2025-26'!B404</f>
        <v>45955.7916666667</v>
      </c>
      <c r="C403" s="0" t="str">
        <f aca="false">'✍️ Score Entry 2025-26'!C404</f>
        <v>Spanish LALIGA</v>
      </c>
      <c r="D403" s="0" t="str">
        <f aca="false">'✍️ Score Entry 2025-26'!D404</f>
        <v>Valencia</v>
      </c>
      <c r="E403" s="0" t="str">
        <f aca="false">'✍️ Score Entry 2025-26'!E404</f>
        <v>Villarreal</v>
      </c>
      <c r="F403" s="0" t="n">
        <f aca="false">IFERROR(VLOOKUP(D403,'⭐ Current Elo 2025-26'!$A:$B,2,FALSE()),1500)</f>
        <v>1618.4</v>
      </c>
      <c r="G403" s="0" t="n">
        <f aca="false">IFERROR(VLOOKUP(E403,'⭐ Current Elo 2025-26'!$A:$B,2,FALSE()),1500)</f>
        <v>1629.8</v>
      </c>
      <c r="H403" s="33" t="n">
        <f aca="false">1/(1+10^((G403-F403+'⚙️ Parameters'!$C$7)/400))</f>
        <v>0.412546828503389</v>
      </c>
      <c r="I403" s="33" t="n">
        <f aca="false">0.27*(1+((200-MIN(ABS(F403-G403),200))/500)+(IF(AND(F403&gt;1650,G403&gt;1650),0.15,0)))</f>
        <v>0.371844</v>
      </c>
      <c r="J403" s="33" t="n">
        <f aca="false">MAX(0,1-H403-I403)</f>
        <v>0.215609171496611</v>
      </c>
      <c r="K403" s="33" t="n">
        <f aca="false">H403+I403</f>
        <v>0.784390828503389</v>
      </c>
      <c r="L403" s="33" t="n">
        <f aca="false">I403+J403</f>
        <v>0.587453171496611</v>
      </c>
      <c r="M403" s="0" t="str">
        <f aca="false">IF('✍️ Score Entry 2025-26'!F404=""," TBD",TEXT('✍️ Score Entry 2025-26'!F404,"0")&amp;"-"&amp;TEXT('✍️ Score Entry 2025-26'!G404,"0"))</f>
        <v> TBD</v>
      </c>
      <c r="N403" s="0" t="str">
        <f aca="false">IF('✍️ Score Entry 2025-26'!F404="","TBD",IF('✍️ Score Entry 2025-26'!F404&gt;'✍️ Score Entry 2025-26'!G404,"Home",IF('✍️ Score Entry 2025-26'!F404&lt;'✍️ Score Entry 2025-26'!G404,"Away","Draw")))</f>
        <v>TBD</v>
      </c>
      <c r="O403" s="0" t="str">
        <f aca="false">IF(N403="TBD","TBD",IF(AND(H403&gt;I403,H403&gt;J403,N403="Home"),"✓",IF(AND(J403&gt;H403,J403&gt;I403,N403="Away"),"✓",IF(AND(I403&gt;H403,I403&gt;J403,N403="Draw"),"✓","✗"))))</f>
        <v>TBD</v>
      </c>
    </row>
    <row r="404" customFormat="false" ht="15" hidden="false" customHeight="false" outlineLevel="0" collapsed="false">
      <c r="A404" s="0" t="n">
        <f aca="false">'✍️ Score Entry 2025-26'!A405</f>
        <v>400</v>
      </c>
      <c r="B404" s="41" t="n">
        <f aca="false">'✍️ Score Entry 2025-26'!B405</f>
        <v>45955.7916666667</v>
      </c>
      <c r="C404" s="0" t="str">
        <f aca="false">'✍️ Score Entry 2025-26'!C405</f>
        <v>English Premier League</v>
      </c>
      <c r="D404" s="0" t="str">
        <f aca="false">'✍️ Score Entry 2025-26'!D405</f>
        <v>Brentford</v>
      </c>
      <c r="E404" s="0" t="str">
        <f aca="false">'✍️ Score Entry 2025-26'!E405</f>
        <v>Liverpool</v>
      </c>
      <c r="F404" s="0" t="n">
        <f aca="false">IFERROR(VLOOKUP(D404,'⭐ Current Elo 2025-26'!$A:$B,2,FALSE()),1500)</f>
        <v>1507.3</v>
      </c>
      <c r="G404" s="0" t="n">
        <f aca="false">IFERROR(VLOOKUP(E404,'⭐ Current Elo 2025-26'!$A:$B,2,FALSE()),1500)</f>
        <v>1648.2</v>
      </c>
      <c r="H404" s="33" t="n">
        <f aca="false">1/(1+10^((G404-F404+'⚙️ Parameters'!$C$7)/400))</f>
        <v>0.249944420313896</v>
      </c>
      <c r="I404" s="33" t="n">
        <f aca="false">0.27*(1+((200-MIN(ABS(F404-G404),200))/500)+(IF(AND(F404&gt;1650,G404&gt;1650),0.15,0)))</f>
        <v>0.301914</v>
      </c>
      <c r="J404" s="33" t="n">
        <f aca="false">MAX(0,1-H404-I404)</f>
        <v>0.448141579686104</v>
      </c>
      <c r="K404" s="33" t="n">
        <f aca="false">H404+I404</f>
        <v>0.551858420313896</v>
      </c>
      <c r="L404" s="33" t="n">
        <f aca="false">I404+J404</f>
        <v>0.750055579686104</v>
      </c>
      <c r="M404" s="0" t="str">
        <f aca="false">IF('✍️ Score Entry 2025-26'!F405=""," TBD",TEXT('✍️ Score Entry 2025-26'!F405,"0")&amp;"-"&amp;TEXT('✍️ Score Entry 2025-26'!G405,"0"))</f>
        <v> TBD</v>
      </c>
      <c r="N404" s="0" t="str">
        <f aca="false">IF('✍️ Score Entry 2025-26'!F405="","TBD",IF('✍️ Score Entry 2025-26'!F405&gt;'✍️ Score Entry 2025-26'!G405,"Home",IF('✍️ Score Entry 2025-26'!F405&lt;'✍️ Score Entry 2025-26'!G405,"Away","Draw")))</f>
        <v>TBD</v>
      </c>
      <c r="O404" s="0" t="str">
        <f aca="false">IF(N404="TBD","TBD",IF(AND(H404&gt;I404,H404&gt;J404,N404="Home"),"✓",IF(AND(J404&gt;H404,J404&gt;I404,N404="Away"),"✓",IF(AND(I404&gt;H404,I404&gt;J404,N404="Draw"),"✓","✗"))))</f>
        <v>TBD</v>
      </c>
    </row>
    <row r="405" customFormat="false" ht="15" hidden="false" customHeight="false" outlineLevel="0" collapsed="false">
      <c r="A405" s="0" t="n">
        <f aca="false">'✍️ Score Entry 2025-26'!A406</f>
        <v>401</v>
      </c>
      <c r="B405" s="41" t="n">
        <f aca="false">'✍️ Score Entry 2025-26'!B406</f>
        <v>45955.7951388889</v>
      </c>
      <c r="C405" s="0" t="str">
        <f aca="false">'✍️ Score Entry 2025-26'!C406</f>
        <v>French Ligue 1</v>
      </c>
      <c r="D405" s="0" t="str">
        <f aca="false">'✍️ Score Entry 2025-26'!D406</f>
        <v>Lens</v>
      </c>
      <c r="E405" s="0" t="str">
        <f aca="false">'✍️ Score Entry 2025-26'!E406</f>
        <v>Marseille</v>
      </c>
      <c r="F405" s="0" t="n">
        <f aca="false">IFERROR(VLOOKUP(D405,'⭐ Current Elo 2025-26'!$A:$B,2,FALSE()),1500)</f>
        <v>1580.6</v>
      </c>
      <c r="G405" s="0" t="n">
        <f aca="false">IFERROR(VLOOKUP(E405,'⭐ Current Elo 2025-26'!$A:$B,2,FALSE()),1500)</f>
        <v>1664.7</v>
      </c>
      <c r="H405" s="33" t="n">
        <f aca="false">1/(1+10^((G405-F405+'⚙️ Parameters'!$C$7)/400))</f>
        <v>0.316059237597773</v>
      </c>
      <c r="I405" s="33" t="n">
        <f aca="false">0.27*(1+((200-MIN(ABS(F405-G405),200))/500)+(IF(AND(F405&gt;1650,G405&gt;1650),0.15,0)))</f>
        <v>0.332586</v>
      </c>
      <c r="J405" s="33" t="n">
        <f aca="false">MAX(0,1-H405-I405)</f>
        <v>0.351354762402227</v>
      </c>
      <c r="K405" s="33" t="n">
        <f aca="false">H405+I405</f>
        <v>0.648645237597773</v>
      </c>
      <c r="L405" s="33" t="n">
        <f aca="false">I405+J405</f>
        <v>0.683940762402227</v>
      </c>
      <c r="M405" s="0" t="str">
        <f aca="false">IF('✍️ Score Entry 2025-26'!F406=""," TBD",TEXT('✍️ Score Entry 2025-26'!F406,"0")&amp;"-"&amp;TEXT('✍️ Score Entry 2025-26'!G406,"0"))</f>
        <v> TBD</v>
      </c>
      <c r="N405" s="0" t="str">
        <f aca="false">IF('✍️ Score Entry 2025-26'!F406="","TBD",IF('✍️ Score Entry 2025-26'!F406&gt;'✍️ Score Entry 2025-26'!G406,"Home",IF('✍️ Score Entry 2025-26'!F406&lt;'✍️ Score Entry 2025-26'!G406,"Away","Draw")))</f>
        <v>TBD</v>
      </c>
      <c r="O405" s="0" t="str">
        <f aca="false">IF(N405="TBD","TBD",IF(AND(H405&gt;I405,H405&gt;J405,N405="Home"),"✓",IF(AND(J405&gt;H405,J405&gt;I405,N405="Away"),"✓",IF(AND(I405&gt;H405,I405&gt;J405,N405="Draw"),"✓","✗"))))</f>
        <v>TBD</v>
      </c>
    </row>
    <row r="406" customFormat="false" ht="15" hidden="false" customHeight="false" outlineLevel="0" collapsed="false">
      <c r="A406" s="0" t="n">
        <f aca="false">'✍️ Score Entry 2025-26'!A407</f>
        <v>402</v>
      </c>
      <c r="B406" s="41" t="n">
        <f aca="false">'✍️ Score Entry 2025-26'!B407</f>
        <v>45956.4791666667</v>
      </c>
      <c r="C406" s="0" t="str">
        <f aca="false">'✍️ Score Entry 2025-26'!C407</f>
        <v>Italian Serie A</v>
      </c>
      <c r="D406" s="0" t="str">
        <f aca="false">'✍️ Score Entry 2025-26'!D407</f>
        <v>Torino</v>
      </c>
      <c r="E406" s="0" t="str">
        <f aca="false">'✍️ Score Entry 2025-26'!E407</f>
        <v>Genoa</v>
      </c>
      <c r="F406" s="0" t="n">
        <f aca="false">IFERROR(VLOOKUP(D406,'⭐ Current Elo 2025-26'!$A:$B,2,FALSE()),1500)</f>
        <v>1631.8</v>
      </c>
      <c r="G406" s="0" t="n">
        <f aca="false">IFERROR(VLOOKUP(E406,'⭐ Current Elo 2025-26'!$A:$B,2,FALSE()),1500)</f>
        <v>1695.8</v>
      </c>
      <c r="H406" s="33" t="n">
        <f aca="false">1/(1+10^((G406-F406+'⚙️ Parameters'!$C$7)/400))</f>
        <v>0.341585479083087</v>
      </c>
      <c r="I406" s="33" t="n">
        <f aca="false">0.27*(1+((200-MIN(ABS(F406-G406),200))/500)+(IF(AND(F406&gt;1650,G406&gt;1650),0.15,0)))</f>
        <v>0.34344</v>
      </c>
      <c r="J406" s="33" t="n">
        <f aca="false">MAX(0,1-H406-I406)</f>
        <v>0.314974520916913</v>
      </c>
      <c r="K406" s="33" t="n">
        <f aca="false">H406+I406</f>
        <v>0.685025479083087</v>
      </c>
      <c r="L406" s="33" t="n">
        <f aca="false">I406+J406</f>
        <v>0.658414520916913</v>
      </c>
      <c r="M406" s="0" t="str">
        <f aca="false">IF('✍️ Score Entry 2025-26'!F407=""," TBD",TEXT('✍️ Score Entry 2025-26'!F407,"0")&amp;"-"&amp;TEXT('✍️ Score Entry 2025-26'!G407,"0"))</f>
        <v> TBD</v>
      </c>
      <c r="N406" s="0" t="str">
        <f aca="false">IF('✍️ Score Entry 2025-26'!F407="","TBD",IF('✍️ Score Entry 2025-26'!F407&gt;'✍️ Score Entry 2025-26'!G407,"Home",IF('✍️ Score Entry 2025-26'!F407&lt;'✍️ Score Entry 2025-26'!G407,"Away","Draw")))</f>
        <v>TBD</v>
      </c>
      <c r="O406" s="0" t="str">
        <f aca="false">IF(N406="TBD","TBD",IF(AND(H406&gt;I406,H406&gt;J406,N406="Home"),"✓",IF(AND(J406&gt;H406,J406&gt;I406,N406="Away"),"✓",IF(AND(I406&gt;H406,I406&gt;J406,N406="Draw"),"✓","✗"))))</f>
        <v>TBD</v>
      </c>
    </row>
    <row r="407" customFormat="false" ht="15" hidden="false" customHeight="false" outlineLevel="0" collapsed="false">
      <c r="A407" s="0" t="n">
        <f aca="false">'✍️ Score Entry 2025-26'!A408</f>
        <v>403</v>
      </c>
      <c r="B407" s="41" t="n">
        <f aca="false">'✍️ Score Entry 2025-26'!B408</f>
        <v>45956.5416666667</v>
      </c>
      <c r="C407" s="0" t="str">
        <f aca="false">'✍️ Score Entry 2025-26'!C408</f>
        <v>Spanish LALIGA</v>
      </c>
      <c r="D407" s="0" t="str">
        <f aca="false">'✍️ Score Entry 2025-26'!D408</f>
        <v>Mallorca</v>
      </c>
      <c r="E407" s="0" t="str">
        <f aca="false">'✍️ Score Entry 2025-26'!E408</f>
        <v>Levante</v>
      </c>
      <c r="F407" s="0" t="n">
        <f aca="false">IFERROR(VLOOKUP(D407,'⭐ Current Elo 2025-26'!$A:$B,2,FALSE()),1500)</f>
        <v>1654.7</v>
      </c>
      <c r="G407" s="0" t="n">
        <f aca="false">IFERROR(VLOOKUP(E407,'⭐ Current Elo 2025-26'!$A:$B,2,FALSE()),1500)</f>
        <v>1462.3</v>
      </c>
      <c r="H407" s="33" t="n">
        <f aca="false">1/(1+10^((G407-F407+'⚙️ Parameters'!$C$7)/400))</f>
        <v>0.69417696287237</v>
      </c>
      <c r="I407" s="33" t="n">
        <f aca="false">0.27*(1+((200-MIN(ABS(F407-G407),200))/500)+(IF(AND(F407&gt;1650,G407&gt;1650),0.15,0)))</f>
        <v>0.274104</v>
      </c>
      <c r="J407" s="33" t="n">
        <f aca="false">MAX(0,1-H407-I407)</f>
        <v>0.0317190371276304</v>
      </c>
      <c r="K407" s="33" t="n">
        <f aca="false">H407+I407</f>
        <v>0.96828096287237</v>
      </c>
      <c r="L407" s="33" t="n">
        <f aca="false">I407+J407</f>
        <v>0.30582303712763</v>
      </c>
      <c r="M407" s="0" t="str">
        <f aca="false">IF('✍️ Score Entry 2025-26'!F408=""," TBD",TEXT('✍️ Score Entry 2025-26'!F408,"0")&amp;"-"&amp;TEXT('✍️ Score Entry 2025-26'!G408,"0"))</f>
        <v> TBD</v>
      </c>
      <c r="N407" s="0" t="str">
        <f aca="false">IF('✍️ Score Entry 2025-26'!F408="","TBD",IF('✍️ Score Entry 2025-26'!F408&gt;'✍️ Score Entry 2025-26'!G408,"Home",IF('✍️ Score Entry 2025-26'!F408&lt;'✍️ Score Entry 2025-26'!G408,"Away","Draw")))</f>
        <v>TBD</v>
      </c>
      <c r="O407" s="0" t="str">
        <f aca="false">IF(N407="TBD","TBD",IF(AND(H407&gt;I407,H407&gt;J407,N407="Home"),"✓",IF(AND(J407&gt;H407,J407&gt;I407,N407="Away"),"✓",IF(AND(I407&gt;H407,I407&gt;J407,N407="Draw"),"✓","✗"))))</f>
        <v>TBD</v>
      </c>
    </row>
    <row r="408" customFormat="false" ht="15" hidden="false" customHeight="false" outlineLevel="0" collapsed="false">
      <c r="A408" s="0" t="n">
        <f aca="false">'✍️ Score Entry 2025-26'!A409</f>
        <v>404</v>
      </c>
      <c r="B408" s="41" t="n">
        <f aca="false">'✍️ Score Entry 2025-26'!B409</f>
        <v>45956.5833333333</v>
      </c>
      <c r="C408" s="0" t="str">
        <f aca="false">'✍️ Score Entry 2025-26'!C409</f>
        <v>Italian Serie A</v>
      </c>
      <c r="D408" s="0" t="str">
        <f aca="false">'✍️ Score Entry 2025-26'!D409</f>
        <v>Sassuolo</v>
      </c>
      <c r="E408" s="0" t="str">
        <f aca="false">'✍️ Score Entry 2025-26'!E409</f>
        <v>AS Roma</v>
      </c>
      <c r="F408" s="0" t="n">
        <f aca="false">IFERROR(VLOOKUP(D408,'⭐ Current Elo 2025-26'!$A:$B,2,FALSE()),1500)</f>
        <v>1446.1</v>
      </c>
      <c r="G408" s="0" t="n">
        <f aca="false">IFERROR(VLOOKUP(E408,'⭐ Current Elo 2025-26'!$A:$B,2,FALSE()),1500)</f>
        <v>1560.1</v>
      </c>
      <c r="H408" s="33" t="n">
        <f aca="false">1/(1+10^((G408-F408+'⚙️ Parameters'!$C$7)/400))</f>
        <v>0.280080994052848</v>
      </c>
      <c r="I408" s="33" t="n">
        <f aca="false">0.27*(1+((200-MIN(ABS(F408-G408),200))/500)+(IF(AND(F408&gt;1650,G408&gt;1650),0.15,0)))</f>
        <v>0.31644</v>
      </c>
      <c r="J408" s="33" t="n">
        <f aca="false">MAX(0,1-H408-I408)</f>
        <v>0.403479005947152</v>
      </c>
      <c r="K408" s="33" t="n">
        <f aca="false">H408+I408</f>
        <v>0.596520994052848</v>
      </c>
      <c r="L408" s="33" t="n">
        <f aca="false">I408+J408</f>
        <v>0.719919005947152</v>
      </c>
      <c r="M408" s="0" t="str">
        <f aca="false">IF('✍️ Score Entry 2025-26'!F409=""," TBD",TEXT('✍️ Score Entry 2025-26'!F409,"0")&amp;"-"&amp;TEXT('✍️ Score Entry 2025-26'!G409,"0"))</f>
        <v> TBD</v>
      </c>
      <c r="N408" s="0" t="str">
        <f aca="false">IF('✍️ Score Entry 2025-26'!F409="","TBD",IF('✍️ Score Entry 2025-26'!F409&gt;'✍️ Score Entry 2025-26'!G409,"Home",IF('✍️ Score Entry 2025-26'!F409&lt;'✍️ Score Entry 2025-26'!G409,"Away","Draw")))</f>
        <v>TBD</v>
      </c>
      <c r="O408" s="0" t="str">
        <f aca="false">IF(N408="TBD","TBD",IF(AND(H408&gt;I408,H408&gt;J408,N408="Home"),"✓",IF(AND(J408&gt;H408,J408&gt;I408,N408="Away"),"✓",IF(AND(I408&gt;H408,I408&gt;J408,N408="Draw"),"✓","✗"))))</f>
        <v>TBD</v>
      </c>
    </row>
    <row r="409" customFormat="false" ht="15" hidden="false" customHeight="false" outlineLevel="0" collapsed="false">
      <c r="A409" s="0" t="n">
        <f aca="false">'✍️ Score Entry 2025-26'!A410</f>
        <v>405</v>
      </c>
      <c r="B409" s="41" t="n">
        <f aca="false">'✍️ Score Entry 2025-26'!B410</f>
        <v>45956.5833333333</v>
      </c>
      <c r="C409" s="0" t="str">
        <f aca="false">'✍️ Score Entry 2025-26'!C410</f>
        <v>Italian Serie A</v>
      </c>
      <c r="D409" s="0" t="str">
        <f aca="false">'✍️ Score Entry 2025-26'!D410</f>
        <v>Hellas Verona</v>
      </c>
      <c r="E409" s="0" t="str">
        <f aca="false">'✍️ Score Entry 2025-26'!E410</f>
        <v>Cagliari</v>
      </c>
      <c r="F409" s="0" t="n">
        <f aca="false">IFERROR(VLOOKUP(D409,'⭐ Current Elo 2025-26'!$A:$B,2,FALSE()),1500)</f>
        <v>1452.9</v>
      </c>
      <c r="G409" s="0" t="n">
        <f aca="false">IFERROR(VLOOKUP(E409,'⭐ Current Elo 2025-26'!$A:$B,2,FALSE()),1500)</f>
        <v>1647.4</v>
      </c>
      <c r="H409" s="33" t="n">
        <f aca="false">1/(1+10^((G409-F409+'⚙️ Parameters'!$C$7)/400))</f>
        <v>0.19663575821074</v>
      </c>
      <c r="I409" s="33" t="n">
        <f aca="false">0.27*(1+((200-MIN(ABS(F409-G409),200))/500)+(IF(AND(F409&gt;1650,G409&gt;1650),0.15,0)))</f>
        <v>0.27297</v>
      </c>
      <c r="J409" s="33" t="n">
        <f aca="false">MAX(0,1-H409-I409)</f>
        <v>0.53039424178926</v>
      </c>
      <c r="K409" s="33" t="n">
        <f aca="false">H409+I409</f>
        <v>0.46960575821074</v>
      </c>
      <c r="L409" s="33" t="n">
        <f aca="false">I409+J409</f>
        <v>0.80336424178926</v>
      </c>
      <c r="M409" s="0" t="str">
        <f aca="false">IF('✍️ Score Entry 2025-26'!F410=""," TBD",TEXT('✍️ Score Entry 2025-26'!F410,"0")&amp;"-"&amp;TEXT('✍️ Score Entry 2025-26'!G410,"0"))</f>
        <v> TBD</v>
      </c>
      <c r="N409" s="0" t="str">
        <f aca="false">IF('✍️ Score Entry 2025-26'!F410="","TBD",IF('✍️ Score Entry 2025-26'!F410&gt;'✍️ Score Entry 2025-26'!G410,"Home",IF('✍️ Score Entry 2025-26'!F410&lt;'✍️ Score Entry 2025-26'!G410,"Away","Draw")))</f>
        <v>TBD</v>
      </c>
      <c r="O409" s="0" t="str">
        <f aca="false">IF(N409="TBD","TBD",IF(AND(H409&gt;I409,H409&gt;J409,N409="Home"),"✓",IF(AND(J409&gt;H409,J409&gt;I409,N409="Away"),"✓",IF(AND(I409&gt;H409,I409&gt;J409,N409="Draw"),"✓","✗"))))</f>
        <v>TBD</v>
      </c>
    </row>
    <row r="410" customFormat="false" ht="15" hidden="false" customHeight="false" outlineLevel="0" collapsed="false">
      <c r="A410" s="0" t="n">
        <f aca="false">'✍️ Score Entry 2025-26'!A411</f>
        <v>406</v>
      </c>
      <c r="B410" s="41" t="n">
        <f aca="false">'✍️ Score Entry 2025-26'!B411</f>
        <v>45956.5833333333</v>
      </c>
      <c r="C410" s="0" t="str">
        <f aca="false">'✍️ Score Entry 2025-26'!C411</f>
        <v>French Ligue 1</v>
      </c>
      <c r="D410" s="0" t="str">
        <f aca="false">'✍️ Score Entry 2025-26'!D411</f>
        <v>Lille</v>
      </c>
      <c r="E410" s="0" t="str">
        <f aca="false">'✍️ Score Entry 2025-26'!E411</f>
        <v>Metz</v>
      </c>
      <c r="F410" s="0" t="n">
        <f aca="false">IFERROR(VLOOKUP(D410,'⭐ Current Elo 2025-26'!$A:$B,2,FALSE()),1500)</f>
        <v>1580.2</v>
      </c>
      <c r="G410" s="0" t="n">
        <f aca="false">IFERROR(VLOOKUP(E410,'⭐ Current Elo 2025-26'!$A:$B,2,FALSE()),1500)</f>
        <v>1581.9</v>
      </c>
      <c r="H410" s="33" t="n">
        <f aca="false">1/(1+10^((G410-F410+'⚙️ Parameters'!$C$7)/400))</f>
        <v>0.426142056642946</v>
      </c>
      <c r="I410" s="33" t="n">
        <f aca="false">0.27*(1+((200-MIN(ABS(F410-G410),200))/500)+(IF(AND(F410&gt;1650,G410&gt;1650),0.15,0)))</f>
        <v>0.377082</v>
      </c>
      <c r="J410" s="33" t="n">
        <f aca="false">MAX(0,1-H410-I410)</f>
        <v>0.196775943357054</v>
      </c>
      <c r="K410" s="33" t="n">
        <f aca="false">H410+I410</f>
        <v>0.803224056642946</v>
      </c>
      <c r="L410" s="33" t="n">
        <f aca="false">I410+J410</f>
        <v>0.573857943357054</v>
      </c>
      <c r="M410" s="0" t="str">
        <f aca="false">IF('✍️ Score Entry 2025-26'!F411=""," TBD",TEXT('✍️ Score Entry 2025-26'!F411,"0")&amp;"-"&amp;TEXT('✍️ Score Entry 2025-26'!G411,"0"))</f>
        <v> TBD</v>
      </c>
      <c r="N410" s="0" t="str">
        <f aca="false">IF('✍️ Score Entry 2025-26'!F411="","TBD",IF('✍️ Score Entry 2025-26'!F411&gt;'✍️ Score Entry 2025-26'!G411,"Home",IF('✍️ Score Entry 2025-26'!F411&lt;'✍️ Score Entry 2025-26'!G411,"Away","Draw")))</f>
        <v>TBD</v>
      </c>
      <c r="O410" s="0" t="str">
        <f aca="false">IF(N410="TBD","TBD",IF(AND(H410&gt;I410,H410&gt;J410,N410="Home"),"✓",IF(AND(J410&gt;H410,J410&gt;I410,N410="Away"),"✓",IF(AND(I410&gt;H410,I410&gt;J410,N410="Draw"),"✓","✗"))))</f>
        <v>TBD</v>
      </c>
    </row>
    <row r="411" customFormat="false" ht="15" hidden="false" customHeight="false" outlineLevel="0" collapsed="false">
      <c r="A411" s="0" t="n">
        <f aca="false">'✍️ Score Entry 2025-26'!A412</f>
        <v>407</v>
      </c>
      <c r="B411" s="41" t="n">
        <f aca="false">'✍️ Score Entry 2025-26'!B412</f>
        <v>45956.5833333333</v>
      </c>
      <c r="C411" s="0" t="str">
        <f aca="false">'✍️ Score Entry 2025-26'!C412</f>
        <v>English Premier League</v>
      </c>
      <c r="D411" s="0" t="str">
        <f aca="false">'✍️ Score Entry 2025-26'!D412</f>
        <v>Wolverhampton Wanderers</v>
      </c>
      <c r="E411" s="0" t="str">
        <f aca="false">'✍️ Score Entry 2025-26'!E412</f>
        <v>Burnley</v>
      </c>
      <c r="F411" s="0" t="n">
        <f aca="false">IFERROR(VLOOKUP(D411,'⭐ Current Elo 2025-26'!$A:$B,2,FALSE()),1500)</f>
        <v>1747.8</v>
      </c>
      <c r="G411" s="0" t="n">
        <f aca="false">IFERROR(VLOOKUP(E411,'⭐ Current Elo 2025-26'!$A:$B,2,FALSE()),1500)</f>
        <v>1604</v>
      </c>
      <c r="H411" s="33" t="n">
        <f aca="false">1/(1+10^((G411-F411+'⚙️ Parameters'!$C$7)/400))</f>
        <v>0.631802229682922</v>
      </c>
      <c r="I411" s="33" t="n">
        <f aca="false">0.27*(1+((200-MIN(ABS(F411-G411),200))/500)+(IF(AND(F411&gt;1650,G411&gt;1650),0.15,0)))</f>
        <v>0.300348</v>
      </c>
      <c r="J411" s="33" t="n">
        <f aca="false">MAX(0,1-H411-I411)</f>
        <v>0.0678497703170784</v>
      </c>
      <c r="K411" s="33" t="n">
        <f aca="false">H411+I411</f>
        <v>0.932150229682922</v>
      </c>
      <c r="L411" s="33" t="n">
        <f aca="false">I411+J411</f>
        <v>0.368197770317078</v>
      </c>
      <c r="M411" s="0" t="str">
        <f aca="false">IF('✍️ Score Entry 2025-26'!F412=""," TBD",TEXT('✍️ Score Entry 2025-26'!F412,"0")&amp;"-"&amp;TEXT('✍️ Score Entry 2025-26'!G412,"0"))</f>
        <v> TBD</v>
      </c>
      <c r="N411" s="0" t="str">
        <f aca="false">IF('✍️ Score Entry 2025-26'!F412="","TBD",IF('✍️ Score Entry 2025-26'!F412&gt;'✍️ Score Entry 2025-26'!G412,"Home",IF('✍️ Score Entry 2025-26'!F412&lt;'✍️ Score Entry 2025-26'!G412,"Away","Draw")))</f>
        <v>TBD</v>
      </c>
      <c r="O411" s="0" t="str">
        <f aca="false">IF(N411="TBD","TBD",IF(AND(H411&gt;I411,H411&gt;J411,N411="Home"),"✓",IF(AND(J411&gt;H411,J411&gt;I411,N411="Away"),"✓",IF(AND(I411&gt;H411,I411&gt;J411,N411="Draw"),"✓","✗"))))</f>
        <v>TBD</v>
      </c>
    </row>
    <row r="412" customFormat="false" ht="15" hidden="false" customHeight="false" outlineLevel="0" collapsed="false">
      <c r="A412" s="0" t="n">
        <f aca="false">'✍️ Score Entry 2025-26'!A413</f>
        <v>408</v>
      </c>
      <c r="B412" s="41" t="n">
        <f aca="false">'✍️ Score Entry 2025-26'!B413</f>
        <v>45956.5833333333</v>
      </c>
      <c r="C412" s="0" t="str">
        <f aca="false">'✍️ Score Entry 2025-26'!C413</f>
        <v>English Premier League</v>
      </c>
      <c r="D412" s="0" t="str">
        <f aca="false">'✍️ Score Entry 2025-26'!D413</f>
        <v>AFC Bournemouth</v>
      </c>
      <c r="E412" s="0" t="str">
        <f aca="false">'✍️ Score Entry 2025-26'!E413</f>
        <v>Nottingham Forest</v>
      </c>
      <c r="F412" s="0" t="n">
        <f aca="false">IFERROR(VLOOKUP(D412,'⭐ Current Elo 2025-26'!$A:$B,2,FALSE()),1500)</f>
        <v>1744.7</v>
      </c>
      <c r="G412" s="0" t="n">
        <f aca="false">IFERROR(VLOOKUP(E412,'⭐ Current Elo 2025-26'!$A:$B,2,FALSE()),1500)</f>
        <v>1630.6</v>
      </c>
      <c r="H412" s="33" t="n">
        <f aca="false">1/(1+10^((G412-F412+'⚙️ Parameters'!$C$7)/400))</f>
        <v>0.591214725735106</v>
      </c>
      <c r="I412" s="33" t="n">
        <f aca="false">0.27*(1+((200-MIN(ABS(F412-G412),200))/500)+(IF(AND(F412&gt;1650,G412&gt;1650),0.15,0)))</f>
        <v>0.316386</v>
      </c>
      <c r="J412" s="33" t="n">
        <f aca="false">MAX(0,1-H412-I412)</f>
        <v>0.0923992742648946</v>
      </c>
      <c r="K412" s="33" t="n">
        <f aca="false">H412+I412</f>
        <v>0.907600725735105</v>
      </c>
      <c r="L412" s="33" t="n">
        <f aca="false">I412+J412</f>
        <v>0.408785274264895</v>
      </c>
      <c r="M412" s="0" t="str">
        <f aca="false">IF('✍️ Score Entry 2025-26'!F413=""," TBD",TEXT('✍️ Score Entry 2025-26'!F413,"0")&amp;"-"&amp;TEXT('✍️ Score Entry 2025-26'!G413,"0"))</f>
        <v> TBD</v>
      </c>
      <c r="N412" s="0" t="str">
        <f aca="false">IF('✍️ Score Entry 2025-26'!F413="","TBD",IF('✍️ Score Entry 2025-26'!F413&gt;'✍️ Score Entry 2025-26'!G413,"Home",IF('✍️ Score Entry 2025-26'!F413&lt;'✍️ Score Entry 2025-26'!G413,"Away","Draw")))</f>
        <v>TBD</v>
      </c>
      <c r="O412" s="0" t="str">
        <f aca="false">IF(N412="TBD","TBD",IF(AND(H412&gt;I412,H412&gt;J412,N412="Home"),"✓",IF(AND(J412&gt;H412,J412&gt;I412,N412="Away"),"✓",IF(AND(I412&gt;H412,I412&gt;J412,N412="Draw"),"✓","✗"))))</f>
        <v>TBD</v>
      </c>
    </row>
    <row r="413" customFormat="false" ht="15" hidden="false" customHeight="false" outlineLevel="0" collapsed="false">
      <c r="A413" s="0" t="n">
        <f aca="false">'✍️ Score Entry 2025-26'!A414</f>
        <v>409</v>
      </c>
      <c r="B413" s="41" t="n">
        <f aca="false">'✍️ Score Entry 2025-26'!B414</f>
        <v>45956.5833333333</v>
      </c>
      <c r="C413" s="0" t="str">
        <f aca="false">'✍️ Score Entry 2025-26'!C414</f>
        <v>English Premier League</v>
      </c>
      <c r="D413" s="0" t="str">
        <f aca="false">'✍️ Score Entry 2025-26'!D414</f>
        <v>Arsenal</v>
      </c>
      <c r="E413" s="0" t="str">
        <f aca="false">'✍️ Score Entry 2025-26'!E414</f>
        <v>Crystal Palace</v>
      </c>
      <c r="F413" s="0" t="n">
        <f aca="false">IFERROR(VLOOKUP(D413,'⭐ Current Elo 2025-26'!$A:$B,2,FALSE()),1500)</f>
        <v>1442.1</v>
      </c>
      <c r="G413" s="0" t="n">
        <f aca="false">IFERROR(VLOOKUP(E413,'⭐ Current Elo 2025-26'!$A:$B,2,FALSE()),1500)</f>
        <v>1530.6</v>
      </c>
      <c r="H413" s="33" t="n">
        <f aca="false">1/(1+10^((G413-F413+'⚙️ Parameters'!$C$7)/400))</f>
        <v>0.31060977606459</v>
      </c>
      <c r="I413" s="33" t="n">
        <f aca="false">0.27*(1+((200-MIN(ABS(F413-G413),200))/500)+(IF(AND(F413&gt;1650,G413&gt;1650),0.15,0)))</f>
        <v>0.33021</v>
      </c>
      <c r="J413" s="33" t="n">
        <f aca="false">MAX(0,1-H413-I413)</f>
        <v>0.35918022393541</v>
      </c>
      <c r="K413" s="33" t="n">
        <f aca="false">H413+I413</f>
        <v>0.64081977606459</v>
      </c>
      <c r="L413" s="33" t="n">
        <f aca="false">I413+J413</f>
        <v>0.68939022393541</v>
      </c>
      <c r="M413" s="0" t="str">
        <f aca="false">IF('✍️ Score Entry 2025-26'!F414=""," TBD",TEXT('✍️ Score Entry 2025-26'!F414,"0")&amp;"-"&amp;TEXT('✍️ Score Entry 2025-26'!G414,"0"))</f>
        <v> TBD</v>
      </c>
      <c r="N413" s="0" t="str">
        <f aca="false">IF('✍️ Score Entry 2025-26'!F414="","TBD",IF('✍️ Score Entry 2025-26'!F414&gt;'✍️ Score Entry 2025-26'!G414,"Home",IF('✍️ Score Entry 2025-26'!F414&lt;'✍️ Score Entry 2025-26'!G414,"Away","Draw")))</f>
        <v>TBD</v>
      </c>
      <c r="O413" s="0" t="str">
        <f aca="false">IF(N413="TBD","TBD",IF(AND(H413&gt;I413,H413&gt;J413,N413="Home"),"✓",IF(AND(J413&gt;H413,J413&gt;I413,N413="Away"),"✓",IF(AND(I413&gt;H413,I413&gt;J413,N413="Draw"),"✓","✗"))))</f>
        <v>TBD</v>
      </c>
    </row>
    <row r="414" customFormat="false" ht="15" hidden="false" customHeight="false" outlineLevel="0" collapsed="false">
      <c r="A414" s="0" t="n">
        <f aca="false">'✍️ Score Entry 2025-26'!A415</f>
        <v>410</v>
      </c>
      <c r="B414" s="41" t="n">
        <f aca="false">'✍️ Score Entry 2025-26'!B415</f>
        <v>45956.5833333333</v>
      </c>
      <c r="C414" s="0" t="str">
        <f aca="false">'✍️ Score Entry 2025-26'!C415</f>
        <v>English Premier League</v>
      </c>
      <c r="D414" s="0" t="str">
        <f aca="false">'✍️ Score Entry 2025-26'!D415</f>
        <v>Aston Villa</v>
      </c>
      <c r="E414" s="0" t="str">
        <f aca="false">'✍️ Score Entry 2025-26'!E415</f>
        <v>Manchester City</v>
      </c>
      <c r="F414" s="0" t="n">
        <f aca="false">IFERROR(VLOOKUP(D414,'⭐ Current Elo 2025-26'!$A:$B,2,FALSE()),1500)</f>
        <v>1505.7</v>
      </c>
      <c r="G414" s="0" t="n">
        <f aca="false">IFERROR(VLOOKUP(E414,'⭐ Current Elo 2025-26'!$A:$B,2,FALSE()),1500)</f>
        <v>1581.2</v>
      </c>
      <c r="H414" s="33" t="n">
        <f aca="false">1/(1+10^((G414-F414+'⚙️ Parameters'!$C$7)/400))</f>
        <v>0.326856768799682</v>
      </c>
      <c r="I414" s="33" t="n">
        <f aca="false">0.27*(1+((200-MIN(ABS(F414-G414),200))/500)+(IF(AND(F414&gt;1650,G414&gt;1650),0.15,0)))</f>
        <v>0.33723</v>
      </c>
      <c r="J414" s="33" t="n">
        <f aca="false">MAX(0,1-H414-I414)</f>
        <v>0.335913231200318</v>
      </c>
      <c r="K414" s="33" t="n">
        <f aca="false">H414+I414</f>
        <v>0.664086768799682</v>
      </c>
      <c r="L414" s="33" t="n">
        <f aca="false">I414+J414</f>
        <v>0.673143231200318</v>
      </c>
      <c r="M414" s="0" t="str">
        <f aca="false">IF('✍️ Score Entry 2025-26'!F415=""," TBD",TEXT('✍️ Score Entry 2025-26'!F415,"0")&amp;"-"&amp;TEXT('✍️ Score Entry 2025-26'!G415,"0"))</f>
        <v> TBD</v>
      </c>
      <c r="N414" s="0" t="str">
        <f aca="false">IF('✍️ Score Entry 2025-26'!F415="","TBD",IF('✍️ Score Entry 2025-26'!F415&gt;'✍️ Score Entry 2025-26'!G415,"Home",IF('✍️ Score Entry 2025-26'!F415&lt;'✍️ Score Entry 2025-26'!G415,"Away","Draw")))</f>
        <v>TBD</v>
      </c>
      <c r="O414" s="0" t="str">
        <f aca="false">IF(N414="TBD","TBD",IF(AND(H414&gt;I414,H414&gt;J414,N414="Home"),"✓",IF(AND(J414&gt;H414,J414&gt;I414,N414="Away"),"✓",IF(AND(I414&gt;H414,I414&gt;J414,N414="Draw"),"✓","✗"))))</f>
        <v>TBD</v>
      </c>
    </row>
    <row r="415" customFormat="false" ht="15" hidden="false" customHeight="false" outlineLevel="0" collapsed="false">
      <c r="A415" s="0" t="n">
        <f aca="false">'✍️ Score Entry 2025-26'!A416</f>
        <v>411</v>
      </c>
      <c r="B415" s="41" t="n">
        <f aca="false">'✍️ Score Entry 2025-26'!B416</f>
        <v>45956.6041666667</v>
      </c>
      <c r="C415" s="0" t="str">
        <f aca="false">'✍️ Score Entry 2025-26'!C416</f>
        <v>German Bundesliga</v>
      </c>
      <c r="D415" s="0" t="str">
        <f aca="false">'✍️ Score Entry 2025-26'!D416</f>
        <v>Bayer Leverkusen</v>
      </c>
      <c r="E415" s="0" t="str">
        <f aca="false">'✍️ Score Entry 2025-26'!E416</f>
        <v>SC Freiburg</v>
      </c>
      <c r="F415" s="0" t="n">
        <f aca="false">IFERROR(VLOOKUP(D415,'⭐ Current Elo 2025-26'!$A:$B,2,FALSE()),1500)</f>
        <v>1576.1</v>
      </c>
      <c r="G415" s="0" t="n">
        <f aca="false">IFERROR(VLOOKUP(E415,'⭐ Current Elo 2025-26'!$A:$B,2,FALSE()),1500)</f>
        <v>1647.6</v>
      </c>
      <c r="H415" s="33" t="n">
        <f aca="false">1/(1+10^((G415-F415+'⚙️ Parameters'!$C$7)/400))</f>
        <v>0.331943002175665</v>
      </c>
      <c r="I415" s="33" t="n">
        <f aca="false">0.27*(1+((200-MIN(ABS(F415-G415),200))/500)+(IF(AND(F415&gt;1650,G415&gt;1650),0.15,0)))</f>
        <v>0.33939</v>
      </c>
      <c r="J415" s="33" t="n">
        <f aca="false">MAX(0,1-H415-I415)</f>
        <v>0.328666997824335</v>
      </c>
      <c r="K415" s="33" t="n">
        <f aca="false">H415+I415</f>
        <v>0.671333002175665</v>
      </c>
      <c r="L415" s="33" t="n">
        <f aca="false">I415+J415</f>
        <v>0.668056997824336</v>
      </c>
      <c r="M415" s="0" t="str">
        <f aca="false">IF('✍️ Score Entry 2025-26'!F416=""," TBD",TEXT('✍️ Score Entry 2025-26'!F416,"0")&amp;"-"&amp;TEXT('✍️ Score Entry 2025-26'!G416,"0"))</f>
        <v> TBD</v>
      </c>
      <c r="N415" s="0" t="str">
        <f aca="false">IF('✍️ Score Entry 2025-26'!F416="","TBD",IF('✍️ Score Entry 2025-26'!F416&gt;'✍️ Score Entry 2025-26'!G416,"Home",IF('✍️ Score Entry 2025-26'!F416&lt;'✍️ Score Entry 2025-26'!G416,"Away","Draw")))</f>
        <v>TBD</v>
      </c>
      <c r="O415" s="0" t="str">
        <f aca="false">IF(N415="TBD","TBD",IF(AND(H415&gt;I415,H415&gt;J415,N415="Home"),"✓",IF(AND(J415&gt;H415,J415&gt;I415,N415="Away"),"✓",IF(AND(I415&gt;H415,I415&gt;J415,N415="Draw"),"✓","✗"))))</f>
        <v>TBD</v>
      </c>
    </row>
    <row r="416" customFormat="false" ht="15" hidden="false" customHeight="false" outlineLevel="0" collapsed="false">
      <c r="A416" s="0" t="n">
        <f aca="false">'✍️ Score Entry 2025-26'!A417</f>
        <v>412</v>
      </c>
      <c r="B416" s="41" t="n">
        <f aca="false">'✍️ Score Entry 2025-26'!B417</f>
        <v>45956.6354166667</v>
      </c>
      <c r="C416" s="0" t="str">
        <f aca="false">'✍️ Score Entry 2025-26'!C417</f>
        <v>Spanish LALIGA</v>
      </c>
      <c r="D416" s="0" t="str">
        <f aca="false">'✍️ Score Entry 2025-26'!D417</f>
        <v>Real Madrid</v>
      </c>
      <c r="E416" s="0" t="str">
        <f aca="false">'✍️ Score Entry 2025-26'!E417</f>
        <v>Barcelona</v>
      </c>
      <c r="F416" s="0" t="n">
        <f aca="false">IFERROR(VLOOKUP(D416,'⭐ Current Elo 2025-26'!$A:$B,2,FALSE()),1500)</f>
        <v>1520.7</v>
      </c>
      <c r="G416" s="0" t="n">
        <f aca="false">IFERROR(VLOOKUP(E416,'⭐ Current Elo 2025-26'!$A:$B,2,FALSE()),1500)</f>
        <v>1670.1</v>
      </c>
      <c r="H416" s="33" t="n">
        <f aca="false">1/(1+10^((G416-F416+'⚙️ Parameters'!$C$7)/400))</f>
        <v>0.240884080406821</v>
      </c>
      <c r="I416" s="33" t="n">
        <f aca="false">0.27*(1+((200-MIN(ABS(F416-G416),200))/500)+(IF(AND(F416&gt;1650,G416&gt;1650),0.15,0)))</f>
        <v>0.297324</v>
      </c>
      <c r="J416" s="33" t="n">
        <f aca="false">MAX(0,1-H416-I416)</f>
        <v>0.461791919593179</v>
      </c>
      <c r="K416" s="33" t="n">
        <f aca="false">H416+I416</f>
        <v>0.538208080406821</v>
      </c>
      <c r="L416" s="33" t="n">
        <f aca="false">I416+J416</f>
        <v>0.759115919593179</v>
      </c>
      <c r="M416" s="0" t="str">
        <f aca="false">IF('✍️ Score Entry 2025-26'!F417=""," TBD",TEXT('✍️ Score Entry 2025-26'!F417,"0")&amp;"-"&amp;TEXT('✍️ Score Entry 2025-26'!G417,"0"))</f>
        <v> TBD</v>
      </c>
      <c r="N416" s="0" t="str">
        <f aca="false">IF('✍️ Score Entry 2025-26'!F417="","TBD",IF('✍️ Score Entry 2025-26'!F417&gt;'✍️ Score Entry 2025-26'!G417,"Home",IF('✍️ Score Entry 2025-26'!F417&lt;'✍️ Score Entry 2025-26'!G417,"Away","Draw")))</f>
        <v>TBD</v>
      </c>
      <c r="O416" s="0" t="str">
        <f aca="false">IF(N416="TBD","TBD",IF(AND(H416&gt;I416,H416&gt;J416,N416="Home"),"✓",IF(AND(J416&gt;H416,J416&gt;I416,N416="Away"),"✓",IF(AND(I416&gt;H416,I416&gt;J416,N416="Draw"),"✓","✗"))))</f>
        <v>TBD</v>
      </c>
    </row>
    <row r="417" customFormat="false" ht="15" hidden="false" customHeight="false" outlineLevel="0" collapsed="false">
      <c r="A417" s="0" t="n">
        <f aca="false">'✍️ Score Entry 2025-26'!A418</f>
        <v>413</v>
      </c>
      <c r="B417" s="41" t="n">
        <f aca="false">'✍️ Score Entry 2025-26'!B418</f>
        <v>45956.6770833333</v>
      </c>
      <c r="C417" s="0" t="str">
        <f aca="false">'✍️ Score Entry 2025-26'!C418</f>
        <v>French Ligue 1</v>
      </c>
      <c r="D417" s="0" t="str">
        <f aca="false">'✍️ Score Entry 2025-26'!D418</f>
        <v>Angers</v>
      </c>
      <c r="E417" s="0" t="str">
        <f aca="false">'✍️ Score Entry 2025-26'!E418</f>
        <v>Lorient</v>
      </c>
      <c r="F417" s="0" t="n">
        <f aca="false">IFERROR(VLOOKUP(D417,'⭐ Current Elo 2025-26'!$A:$B,2,FALSE()),1500)</f>
        <v>1494.5</v>
      </c>
      <c r="G417" s="0" t="n">
        <f aca="false">IFERROR(VLOOKUP(E417,'⭐ Current Elo 2025-26'!$A:$B,2,FALSE()),1500)</f>
        <v>1624.7</v>
      </c>
      <c r="H417" s="33" t="n">
        <f aca="false">1/(1+10^((G417-F417+'⚙️ Parameters'!$C$7)/400))</f>
        <v>0.261668478919203</v>
      </c>
      <c r="I417" s="33" t="n">
        <f aca="false">0.27*(1+((200-MIN(ABS(F417-G417),200))/500)+(IF(AND(F417&gt;1650,G417&gt;1650),0.15,0)))</f>
        <v>0.307692</v>
      </c>
      <c r="J417" s="33" t="n">
        <f aca="false">MAX(0,1-H417-I417)</f>
        <v>0.430639521080797</v>
      </c>
      <c r="K417" s="33" t="n">
        <f aca="false">H417+I417</f>
        <v>0.569360478919203</v>
      </c>
      <c r="L417" s="33" t="n">
        <f aca="false">I417+J417</f>
        <v>0.738331521080797</v>
      </c>
      <c r="M417" s="0" t="str">
        <f aca="false">IF('✍️ Score Entry 2025-26'!F418=""," TBD",TEXT('✍️ Score Entry 2025-26'!F418,"0")&amp;"-"&amp;TEXT('✍️ Score Entry 2025-26'!G418,"0"))</f>
        <v> TBD</v>
      </c>
      <c r="N417" s="0" t="str">
        <f aca="false">IF('✍️ Score Entry 2025-26'!F418="","TBD",IF('✍️ Score Entry 2025-26'!F418&gt;'✍️ Score Entry 2025-26'!G418,"Home",IF('✍️ Score Entry 2025-26'!F418&lt;'✍️ Score Entry 2025-26'!G418,"Away","Draw")))</f>
        <v>TBD</v>
      </c>
      <c r="O417" s="0" t="str">
        <f aca="false">IF(N417="TBD","TBD",IF(AND(H417&gt;I417,H417&gt;J417,N417="Home"),"✓",IF(AND(J417&gt;H417,J417&gt;I417,N417="Away"),"✓",IF(AND(I417&gt;H417,I417&gt;J417,N417="Draw"),"✓","✗"))))</f>
        <v>TBD</v>
      </c>
    </row>
    <row r="418" customFormat="false" ht="15" hidden="false" customHeight="false" outlineLevel="0" collapsed="false">
      <c r="A418" s="0" t="n">
        <f aca="false">'✍️ Score Entry 2025-26'!A419</f>
        <v>414</v>
      </c>
      <c r="B418" s="41" t="n">
        <f aca="false">'✍️ Score Entry 2025-26'!B419</f>
        <v>45956.6770833333</v>
      </c>
      <c r="C418" s="0" t="str">
        <f aca="false">'✍️ Score Entry 2025-26'!C419</f>
        <v>French Ligue 1</v>
      </c>
      <c r="D418" s="0" t="str">
        <f aca="false">'✍️ Score Entry 2025-26'!D419</f>
        <v>AJ Auxerre</v>
      </c>
      <c r="E418" s="0" t="str">
        <f aca="false">'✍️ Score Entry 2025-26'!E419</f>
        <v>Le Havre AC</v>
      </c>
      <c r="F418" s="0" t="n">
        <f aca="false">IFERROR(VLOOKUP(D418,'⭐ Current Elo 2025-26'!$A:$B,2,FALSE()),1500)</f>
        <v>1588.5</v>
      </c>
      <c r="G418" s="0" t="n">
        <f aca="false">IFERROR(VLOOKUP(E418,'⭐ Current Elo 2025-26'!$A:$B,2,FALSE()),1500)</f>
        <v>1496.2</v>
      </c>
      <c r="H418" s="33" t="n">
        <f aca="false">1/(1+10^((G418-F418+'⚙️ Parameters'!$C$7)/400))</f>
        <v>0.560575587504347</v>
      </c>
      <c r="I418" s="33" t="n">
        <f aca="false">0.27*(1+((200-MIN(ABS(F418-G418),200))/500)+(IF(AND(F418&gt;1650,G418&gt;1650),0.15,0)))</f>
        <v>0.328158</v>
      </c>
      <c r="J418" s="33" t="n">
        <f aca="false">MAX(0,1-H418-I418)</f>
        <v>0.111266412495653</v>
      </c>
      <c r="K418" s="33" t="n">
        <f aca="false">H418+I418</f>
        <v>0.888733587504347</v>
      </c>
      <c r="L418" s="33" t="n">
        <f aca="false">I418+J418</f>
        <v>0.439424412495653</v>
      </c>
      <c r="M418" s="0" t="str">
        <f aca="false">IF('✍️ Score Entry 2025-26'!F419=""," TBD",TEXT('✍️ Score Entry 2025-26'!F419,"0")&amp;"-"&amp;TEXT('✍️ Score Entry 2025-26'!G419,"0"))</f>
        <v> TBD</v>
      </c>
      <c r="N418" s="0" t="str">
        <f aca="false">IF('✍️ Score Entry 2025-26'!F419="","TBD",IF('✍️ Score Entry 2025-26'!F419&gt;'✍️ Score Entry 2025-26'!G419,"Home",IF('✍️ Score Entry 2025-26'!F419&lt;'✍️ Score Entry 2025-26'!G419,"Away","Draw")))</f>
        <v>TBD</v>
      </c>
      <c r="O418" s="0" t="str">
        <f aca="false">IF(N418="TBD","TBD",IF(AND(H418&gt;I418,H418&gt;J418,N418="Home"),"✓",IF(AND(J418&gt;H418,J418&gt;I418,N418="Away"),"✓",IF(AND(I418&gt;H418,I418&gt;J418,N418="Draw"),"✓","✗"))))</f>
        <v>TBD</v>
      </c>
    </row>
    <row r="419" customFormat="false" ht="15" hidden="false" customHeight="false" outlineLevel="0" collapsed="false">
      <c r="A419" s="0" t="n">
        <f aca="false">'✍️ Score Entry 2025-26'!A420</f>
        <v>415</v>
      </c>
      <c r="B419" s="41" t="n">
        <f aca="false">'✍️ Score Entry 2025-26'!B420</f>
        <v>45956.6770833333</v>
      </c>
      <c r="C419" s="0" t="str">
        <f aca="false">'✍️ Score Entry 2025-26'!C420</f>
        <v>French Ligue 1</v>
      </c>
      <c r="D419" s="0" t="str">
        <f aca="false">'✍️ Score Entry 2025-26'!D420</f>
        <v>Stade Rennais</v>
      </c>
      <c r="E419" s="0" t="str">
        <f aca="false">'✍️ Score Entry 2025-26'!E420</f>
        <v>Nice</v>
      </c>
      <c r="F419" s="0" t="n">
        <f aca="false">IFERROR(VLOOKUP(D419,'⭐ Current Elo 2025-26'!$A:$B,2,FALSE()),1500)</f>
        <v>1621.1</v>
      </c>
      <c r="G419" s="0" t="n">
        <f aca="false">IFERROR(VLOOKUP(E419,'⭐ Current Elo 2025-26'!$A:$B,2,FALSE()),1500)</f>
        <v>1674.8</v>
      </c>
      <c r="H419" s="33" t="n">
        <f aca="false">1/(1+10^((G419-F419+'⚙️ Parameters'!$C$7)/400))</f>
        <v>0.355042897790844</v>
      </c>
      <c r="I419" s="33" t="n">
        <f aca="false">0.27*(1+((200-MIN(ABS(F419-G419),200))/500)+(IF(AND(F419&gt;1650,G419&gt;1650),0.15,0)))</f>
        <v>0.349002</v>
      </c>
      <c r="J419" s="33" t="n">
        <f aca="false">MAX(0,1-H419-I419)</f>
        <v>0.295955102209156</v>
      </c>
      <c r="K419" s="33" t="n">
        <f aca="false">H419+I419</f>
        <v>0.704044897790844</v>
      </c>
      <c r="L419" s="33" t="n">
        <f aca="false">I419+J419</f>
        <v>0.644957102209156</v>
      </c>
      <c r="M419" s="0" t="str">
        <f aca="false">IF('✍️ Score Entry 2025-26'!F420=""," TBD",TEXT('✍️ Score Entry 2025-26'!F420,"0")&amp;"-"&amp;TEXT('✍️ Score Entry 2025-26'!G420,"0"))</f>
        <v> TBD</v>
      </c>
      <c r="N419" s="0" t="str">
        <f aca="false">IF('✍️ Score Entry 2025-26'!F420="","TBD",IF('✍️ Score Entry 2025-26'!F420&gt;'✍️ Score Entry 2025-26'!G420,"Home",IF('✍️ Score Entry 2025-26'!F420&lt;'✍️ Score Entry 2025-26'!G420,"Away","Draw")))</f>
        <v>TBD</v>
      </c>
      <c r="O419" s="0" t="str">
        <f aca="false">IF(N419="TBD","TBD",IF(AND(H419&gt;I419,H419&gt;J419,N419="Home"),"✓",IF(AND(J419&gt;H419,J419&gt;I419,N419="Away"),"✓",IF(AND(I419&gt;H419,I419&gt;J419,N419="Draw"),"✓","✗"))))</f>
        <v>TBD</v>
      </c>
    </row>
    <row r="420" customFormat="false" ht="15" hidden="false" customHeight="false" outlineLevel="0" collapsed="false">
      <c r="A420" s="0" t="n">
        <f aca="false">'✍️ Score Entry 2025-26'!A421</f>
        <v>416</v>
      </c>
      <c r="B420" s="41" t="n">
        <f aca="false">'✍️ Score Entry 2025-26'!B421</f>
        <v>45956.6875</v>
      </c>
      <c r="C420" s="0" t="str">
        <f aca="false">'✍️ Score Entry 2025-26'!C421</f>
        <v>German Bundesliga</v>
      </c>
      <c r="D420" s="0" t="str">
        <f aca="false">'✍️ Score Entry 2025-26'!D421</f>
        <v>VfB Stuttgart</v>
      </c>
      <c r="E420" s="0" t="str">
        <f aca="false">'✍️ Score Entry 2025-26'!E421</f>
        <v>Mainz</v>
      </c>
      <c r="F420" s="0" t="n">
        <f aca="false">IFERROR(VLOOKUP(D420,'⭐ Current Elo 2025-26'!$A:$B,2,FALSE()),1500)</f>
        <v>1520.3</v>
      </c>
      <c r="G420" s="0" t="n">
        <f aca="false">IFERROR(VLOOKUP(E420,'⭐ Current Elo 2025-26'!$A:$B,2,FALSE()),1500)</f>
        <v>1672.1</v>
      </c>
      <c r="H420" s="33" t="n">
        <f aca="false">1/(1+10^((G420-F420+'⚙️ Parameters'!$C$7)/400))</f>
        <v>0.238366842082863</v>
      </c>
      <c r="I420" s="33" t="n">
        <f aca="false">0.27*(1+((200-MIN(ABS(F420-G420),200))/500)+(IF(AND(F420&gt;1650,G420&gt;1650),0.15,0)))</f>
        <v>0.296028</v>
      </c>
      <c r="J420" s="33" t="n">
        <f aca="false">MAX(0,1-H420-I420)</f>
        <v>0.465605157917137</v>
      </c>
      <c r="K420" s="33" t="n">
        <f aca="false">H420+I420</f>
        <v>0.534394842082863</v>
      </c>
      <c r="L420" s="33" t="n">
        <f aca="false">I420+J420</f>
        <v>0.761633157917137</v>
      </c>
      <c r="M420" s="0" t="str">
        <f aca="false">IF('✍️ Score Entry 2025-26'!F421=""," TBD",TEXT('✍️ Score Entry 2025-26'!F421,"0")&amp;"-"&amp;TEXT('✍️ Score Entry 2025-26'!G421,"0"))</f>
        <v> TBD</v>
      </c>
      <c r="N420" s="0" t="str">
        <f aca="false">IF('✍️ Score Entry 2025-26'!F421="","TBD",IF('✍️ Score Entry 2025-26'!F421&gt;'✍️ Score Entry 2025-26'!G421,"Home",IF('✍️ Score Entry 2025-26'!F421&lt;'✍️ Score Entry 2025-26'!G421,"Away","Draw")))</f>
        <v>TBD</v>
      </c>
      <c r="O420" s="0" t="str">
        <f aca="false">IF(N420="TBD","TBD",IF(AND(H420&gt;I420,H420&gt;J420,N420="Home"),"✓",IF(AND(J420&gt;H420,J420&gt;I420,N420="Away"),"✓",IF(AND(I420&gt;H420,I420&gt;J420,N420="Draw"),"✓","✗"))))</f>
        <v>TBD</v>
      </c>
    </row>
    <row r="421" customFormat="false" ht="15" hidden="false" customHeight="false" outlineLevel="0" collapsed="false">
      <c r="A421" s="0" t="n">
        <f aca="false">'✍️ Score Entry 2025-26'!A422</f>
        <v>417</v>
      </c>
      <c r="B421" s="41" t="n">
        <f aca="false">'✍️ Score Entry 2025-26'!B422</f>
        <v>45956.6875</v>
      </c>
      <c r="C421" s="0" t="str">
        <f aca="false">'✍️ Score Entry 2025-26'!C422</f>
        <v>English Premier League</v>
      </c>
      <c r="D421" s="0" t="str">
        <f aca="false">'✍️ Score Entry 2025-26'!D422</f>
        <v>Everton</v>
      </c>
      <c r="E421" s="0" t="str">
        <f aca="false">'✍️ Score Entry 2025-26'!E422</f>
        <v>Tottenham Hotspur</v>
      </c>
      <c r="F421" s="0" t="n">
        <f aca="false">IFERROR(VLOOKUP(D421,'⭐ Current Elo 2025-26'!$A:$B,2,FALSE()),1500)</f>
        <v>1613.1</v>
      </c>
      <c r="G421" s="0" t="n">
        <f aca="false">IFERROR(VLOOKUP(E421,'⭐ Current Elo 2025-26'!$A:$B,2,FALSE()),1500)</f>
        <v>1545.2</v>
      </c>
      <c r="H421" s="33" t="n">
        <f aca="false">1/(1+10^((G421-F421+'⚙️ Parameters'!$C$7)/400))</f>
        <v>0.525737402769375</v>
      </c>
      <c r="I421" s="33" t="n">
        <f aca="false">0.27*(1+((200-MIN(ABS(F421-G421),200))/500)+(IF(AND(F421&gt;1650,G421&gt;1650),0.15,0)))</f>
        <v>0.341334</v>
      </c>
      <c r="J421" s="33" t="n">
        <f aca="false">MAX(0,1-H421-I421)</f>
        <v>0.132928597230625</v>
      </c>
      <c r="K421" s="33" t="n">
        <f aca="false">H421+I421</f>
        <v>0.867071402769375</v>
      </c>
      <c r="L421" s="33" t="n">
        <f aca="false">I421+J421</f>
        <v>0.474262597230625</v>
      </c>
      <c r="M421" s="0" t="str">
        <f aca="false">IF('✍️ Score Entry 2025-26'!F422=""," TBD",TEXT('✍️ Score Entry 2025-26'!F422,"0")&amp;"-"&amp;TEXT('✍️ Score Entry 2025-26'!G422,"0"))</f>
        <v> TBD</v>
      </c>
      <c r="N421" s="0" t="str">
        <f aca="false">IF('✍️ Score Entry 2025-26'!F422="","TBD",IF('✍️ Score Entry 2025-26'!F422&gt;'✍️ Score Entry 2025-26'!G422,"Home",IF('✍️ Score Entry 2025-26'!F422&lt;'✍️ Score Entry 2025-26'!G422,"Away","Draw")))</f>
        <v>TBD</v>
      </c>
      <c r="O421" s="0" t="str">
        <f aca="false">IF(N421="TBD","TBD",IF(AND(H421&gt;I421,H421&gt;J421,N421="Home"),"✓",IF(AND(J421&gt;H421,J421&gt;I421,N421="Away"),"✓",IF(AND(I421&gt;H421,I421&gt;J421,N421="Draw"),"✓","✗"))))</f>
        <v>TBD</v>
      </c>
    </row>
    <row r="422" customFormat="false" ht="15" hidden="false" customHeight="false" outlineLevel="0" collapsed="false">
      <c r="A422" s="0" t="n">
        <f aca="false">'✍️ Score Entry 2025-26'!A423</f>
        <v>418</v>
      </c>
      <c r="B422" s="41" t="n">
        <f aca="false">'✍️ Score Entry 2025-26'!B423</f>
        <v>45956.7083333333</v>
      </c>
      <c r="C422" s="0" t="str">
        <f aca="false">'✍️ Score Entry 2025-26'!C423</f>
        <v>Italian Serie A</v>
      </c>
      <c r="D422" s="0" t="str">
        <f aca="false">'✍️ Score Entry 2025-26'!D423</f>
        <v>Fiorentina</v>
      </c>
      <c r="E422" s="0" t="str">
        <f aca="false">'✍️ Score Entry 2025-26'!E423</f>
        <v>Bologna</v>
      </c>
      <c r="F422" s="0" t="n">
        <f aca="false">IFERROR(VLOOKUP(D422,'⭐ Current Elo 2025-26'!$A:$B,2,FALSE()),1500)</f>
        <v>1398.1</v>
      </c>
      <c r="G422" s="0" t="n">
        <f aca="false">IFERROR(VLOOKUP(E422,'⭐ Current Elo 2025-26'!$A:$B,2,FALSE()),1500)</f>
        <v>1415.9</v>
      </c>
      <c r="H422" s="33" t="n">
        <f aca="false">1/(1+10^((G422-F422+'⚙️ Parameters'!$C$7)/400))</f>
        <v>0.403647930782176</v>
      </c>
      <c r="I422" s="33" t="n">
        <f aca="false">0.27*(1+((200-MIN(ABS(F422-G422),200))/500)+(IF(AND(F422&gt;1650,G422&gt;1650),0.15,0)))</f>
        <v>0.368388</v>
      </c>
      <c r="J422" s="33" t="n">
        <f aca="false">MAX(0,1-H422-I422)</f>
        <v>0.227964069217824</v>
      </c>
      <c r="K422" s="33" t="n">
        <f aca="false">H422+I422</f>
        <v>0.772035930782176</v>
      </c>
      <c r="L422" s="33" t="n">
        <f aca="false">I422+J422</f>
        <v>0.596352069217824</v>
      </c>
      <c r="M422" s="0" t="str">
        <f aca="false">IF('✍️ Score Entry 2025-26'!F423=""," TBD",TEXT('✍️ Score Entry 2025-26'!F423,"0")&amp;"-"&amp;TEXT('✍️ Score Entry 2025-26'!G423,"0"))</f>
        <v> TBD</v>
      </c>
      <c r="N422" s="0" t="str">
        <f aca="false">IF('✍️ Score Entry 2025-26'!F423="","TBD",IF('✍️ Score Entry 2025-26'!F423&gt;'✍️ Score Entry 2025-26'!G423,"Home",IF('✍️ Score Entry 2025-26'!F423&lt;'✍️ Score Entry 2025-26'!G423,"Away","Draw")))</f>
        <v>TBD</v>
      </c>
      <c r="O422" s="0" t="str">
        <f aca="false">IF(N422="TBD","TBD",IF(AND(H422&gt;I422,H422&gt;J422,N422="Home"),"✓",IF(AND(J422&gt;H422,J422&gt;I422,N422="Away"),"✓",IF(AND(I422&gt;H422,I422&gt;J422,N422="Draw"),"✓","✗"))))</f>
        <v>TBD</v>
      </c>
    </row>
    <row r="423" customFormat="false" ht="15" hidden="false" customHeight="false" outlineLevel="0" collapsed="false">
      <c r="A423" s="0" t="n">
        <f aca="false">'✍️ Score Entry 2025-26'!A424</f>
        <v>419</v>
      </c>
      <c r="B423" s="41" t="n">
        <f aca="false">'✍️ Score Entry 2025-26'!B424</f>
        <v>45956.7291666667</v>
      </c>
      <c r="C423" s="0" t="str">
        <f aca="false">'✍️ Score Entry 2025-26'!C424</f>
        <v>Spanish LALIGA</v>
      </c>
      <c r="D423" s="0" t="str">
        <f aca="false">'✍️ Score Entry 2025-26'!D424</f>
        <v>Osasuna</v>
      </c>
      <c r="E423" s="0" t="str">
        <f aca="false">'✍️ Score Entry 2025-26'!E424</f>
        <v>Celta Vigo</v>
      </c>
      <c r="F423" s="0" t="n">
        <f aca="false">IFERROR(VLOOKUP(D423,'⭐ Current Elo 2025-26'!$A:$B,2,FALSE()),1500)</f>
        <v>1713.5</v>
      </c>
      <c r="G423" s="0" t="n">
        <f aca="false">IFERROR(VLOOKUP(E423,'⭐ Current Elo 2025-26'!$A:$B,2,FALSE()),1500)</f>
        <v>1603.5</v>
      </c>
      <c r="H423" s="33" t="n">
        <f aca="false">1/(1+10^((G423-F423+'⚙️ Parameters'!$C$7)/400))</f>
        <v>0.58549867867181</v>
      </c>
      <c r="I423" s="33" t="n">
        <f aca="false">0.27*(1+((200-MIN(ABS(F423-G423),200))/500)+(IF(AND(F423&gt;1650,G423&gt;1650),0.15,0)))</f>
        <v>0.3186</v>
      </c>
      <c r="J423" s="33" t="n">
        <f aca="false">MAX(0,1-H423-I423)</f>
        <v>0.0959013213281905</v>
      </c>
      <c r="K423" s="33" t="n">
        <f aca="false">H423+I423</f>
        <v>0.90409867867181</v>
      </c>
      <c r="L423" s="33" t="n">
        <f aca="false">I423+J423</f>
        <v>0.414501321328191</v>
      </c>
      <c r="M423" s="0" t="str">
        <f aca="false">IF('✍️ Score Entry 2025-26'!F424=""," TBD",TEXT('✍️ Score Entry 2025-26'!F424,"0")&amp;"-"&amp;TEXT('✍️ Score Entry 2025-26'!G424,"0"))</f>
        <v> TBD</v>
      </c>
      <c r="N423" s="0" t="str">
        <f aca="false">IF('✍️ Score Entry 2025-26'!F424="","TBD",IF('✍️ Score Entry 2025-26'!F424&gt;'✍️ Score Entry 2025-26'!G424,"Home",IF('✍️ Score Entry 2025-26'!F424&lt;'✍️ Score Entry 2025-26'!G424,"Away","Draw")))</f>
        <v>TBD</v>
      </c>
      <c r="O423" s="0" t="str">
        <f aca="false">IF(N423="TBD","TBD",IF(AND(H423&gt;I423,H423&gt;J423,N423="Home"),"✓",IF(AND(J423&gt;H423,J423&gt;I423,N423="Away"),"✓",IF(AND(I423&gt;H423,I423&gt;J423,N423="Draw"),"✓","✗"))))</f>
        <v>TBD</v>
      </c>
    </row>
    <row r="424" customFormat="false" ht="15" hidden="false" customHeight="false" outlineLevel="0" collapsed="false">
      <c r="A424" s="0" t="n">
        <f aca="false">'✍️ Score Entry 2025-26'!A425</f>
        <v>420</v>
      </c>
      <c r="B424" s="41" t="n">
        <f aca="false">'✍️ Score Entry 2025-26'!B425</f>
        <v>45956.8229166667</v>
      </c>
      <c r="C424" s="0" t="str">
        <f aca="false">'✍️ Score Entry 2025-26'!C425</f>
        <v>French Ligue 1</v>
      </c>
      <c r="D424" s="0" t="str">
        <f aca="false">'✍️ Score Entry 2025-26'!D425</f>
        <v>Lyon</v>
      </c>
      <c r="E424" s="0" t="str">
        <f aca="false">'✍️ Score Entry 2025-26'!E425</f>
        <v>Strasbourg</v>
      </c>
      <c r="F424" s="0" t="n">
        <f aca="false">IFERROR(VLOOKUP(D424,'⭐ Current Elo 2025-26'!$A:$B,2,FALSE()),1500)</f>
        <v>1529.2</v>
      </c>
      <c r="G424" s="0" t="n">
        <f aca="false">IFERROR(VLOOKUP(E424,'⭐ Current Elo 2025-26'!$A:$B,2,FALSE()),1500)</f>
        <v>1815.9</v>
      </c>
      <c r="H424" s="33" t="n">
        <f aca="false">1/(1+10^((G424-F424+'⚙️ Parameters'!$C$7)/400))</f>
        <v>0.125845628420789</v>
      </c>
      <c r="I424" s="33" t="n">
        <f aca="false">0.27*(1+((200-MIN(ABS(F424-G424),200))/500)+(IF(AND(F424&gt;1650,G424&gt;1650),0.15,0)))</f>
        <v>0.27</v>
      </c>
      <c r="J424" s="33" t="n">
        <f aca="false">MAX(0,1-H424-I424)</f>
        <v>0.604154371579211</v>
      </c>
      <c r="K424" s="33" t="n">
        <f aca="false">H424+I424</f>
        <v>0.395845628420789</v>
      </c>
      <c r="L424" s="33" t="n">
        <f aca="false">I424+J424</f>
        <v>0.874154371579211</v>
      </c>
      <c r="M424" s="0" t="str">
        <f aca="false">IF('✍️ Score Entry 2025-26'!F425=""," TBD",TEXT('✍️ Score Entry 2025-26'!F425,"0")&amp;"-"&amp;TEXT('✍️ Score Entry 2025-26'!G425,"0"))</f>
        <v> TBD</v>
      </c>
      <c r="N424" s="0" t="str">
        <f aca="false">IF('✍️ Score Entry 2025-26'!F425="","TBD",IF('✍️ Score Entry 2025-26'!F425&gt;'✍️ Score Entry 2025-26'!G425,"Home",IF('✍️ Score Entry 2025-26'!F425&lt;'✍️ Score Entry 2025-26'!G425,"Away","Draw")))</f>
        <v>TBD</v>
      </c>
      <c r="O424" s="0" t="str">
        <f aca="false">IF(N424="TBD","TBD",IF(AND(H424&gt;I424,H424&gt;J424,N424="Home"),"✓",IF(AND(J424&gt;H424,J424&gt;I424,N424="Away"),"✓",IF(AND(I424&gt;H424,I424&gt;J424,N424="Draw"),"✓","✗"))))</f>
        <v>TBD</v>
      </c>
    </row>
    <row r="425" customFormat="false" ht="15" hidden="false" customHeight="false" outlineLevel="0" collapsed="false">
      <c r="A425" s="0" t="n">
        <f aca="false">'✍️ Score Entry 2025-26'!A426</f>
        <v>421</v>
      </c>
      <c r="B425" s="41" t="n">
        <f aca="false">'✍️ Score Entry 2025-26'!B426</f>
        <v>45956.8229166667</v>
      </c>
      <c r="C425" s="0" t="str">
        <f aca="false">'✍️ Score Entry 2025-26'!C426</f>
        <v>Italian Serie A</v>
      </c>
      <c r="D425" s="0" t="str">
        <f aca="false">'✍️ Score Entry 2025-26'!D426</f>
        <v>Lazio</v>
      </c>
      <c r="E425" s="0" t="str">
        <f aca="false">'✍️ Score Entry 2025-26'!E426</f>
        <v>Juventus</v>
      </c>
      <c r="F425" s="0" t="n">
        <f aca="false">IFERROR(VLOOKUP(D425,'⭐ Current Elo 2025-26'!$A:$B,2,FALSE()),1500)</f>
        <v>1499.9</v>
      </c>
      <c r="G425" s="0" t="n">
        <f aca="false">IFERROR(VLOOKUP(E425,'⭐ Current Elo 2025-26'!$A:$B,2,FALSE()),1500)</f>
        <v>1397.1</v>
      </c>
      <c r="H425" s="33" t="n">
        <f aca="false">1/(1+10^((G425-F425+'⚙️ Parameters'!$C$7)/400))</f>
        <v>0.575405699959494</v>
      </c>
      <c r="I425" s="33" t="n">
        <f aca="false">0.27*(1+((200-MIN(ABS(F425-G425),200))/500)+(IF(AND(F425&gt;1650,G425&gt;1650),0.15,0)))</f>
        <v>0.322488</v>
      </c>
      <c r="J425" s="33" t="n">
        <f aca="false">MAX(0,1-H425-I425)</f>
        <v>0.102106300040506</v>
      </c>
      <c r="K425" s="33" t="n">
        <f aca="false">H425+I425</f>
        <v>0.897893699959494</v>
      </c>
      <c r="L425" s="33" t="n">
        <f aca="false">I425+J425</f>
        <v>0.424594300040506</v>
      </c>
      <c r="M425" s="0" t="str">
        <f aca="false">IF('✍️ Score Entry 2025-26'!F426=""," TBD",TEXT('✍️ Score Entry 2025-26'!F426,"0")&amp;"-"&amp;TEXT('✍️ Score Entry 2025-26'!G426,"0"))</f>
        <v> TBD</v>
      </c>
      <c r="N425" s="0" t="str">
        <f aca="false">IF('✍️ Score Entry 2025-26'!F426="","TBD",IF('✍️ Score Entry 2025-26'!F426&gt;'✍️ Score Entry 2025-26'!G426,"Home",IF('✍️ Score Entry 2025-26'!F426&lt;'✍️ Score Entry 2025-26'!G426,"Away","Draw")))</f>
        <v>TBD</v>
      </c>
      <c r="O425" s="0" t="str">
        <f aca="false">IF(N425="TBD","TBD",IF(AND(H425&gt;I425,H425&gt;J425,N425="Home"),"✓",IF(AND(J425&gt;H425,J425&gt;I425,N425="Away"),"✓",IF(AND(I425&gt;H425,I425&gt;J425,N425="Draw"),"✓","✗"))))</f>
        <v>TBD</v>
      </c>
    </row>
    <row r="426" customFormat="false" ht="15" hidden="false" customHeight="false" outlineLevel="0" collapsed="false">
      <c r="A426" s="0" t="n">
        <f aca="false">'✍️ Score Entry 2025-26'!A427</f>
        <v>422</v>
      </c>
      <c r="B426" s="41" t="n">
        <f aca="false">'✍️ Score Entry 2025-26'!B427</f>
        <v>45956.8333333333</v>
      </c>
      <c r="C426" s="0" t="str">
        <f aca="false">'✍️ Score Entry 2025-26'!C427</f>
        <v>Spanish LALIGA</v>
      </c>
      <c r="D426" s="0" t="str">
        <f aca="false">'✍️ Score Entry 2025-26'!D427</f>
        <v>Rayo Vallecano</v>
      </c>
      <c r="E426" s="0" t="str">
        <f aca="false">'✍️ Score Entry 2025-26'!E427</f>
        <v>AlavÃ©s</v>
      </c>
      <c r="F426" s="0" t="n">
        <f aca="false">IFERROR(VLOOKUP(D426,'⭐ Current Elo 2025-26'!$A:$B,2,FALSE()),1500)</f>
        <v>1510</v>
      </c>
      <c r="G426" s="0" t="n">
        <f aca="false">IFERROR(VLOOKUP(E426,'⭐ Current Elo 2025-26'!$A:$B,2,FALSE()),1500)</f>
        <v>1609.1</v>
      </c>
      <c r="H426" s="33" t="n">
        <f aca="false">1/(1+10^((G426-F426+'⚙️ Parameters'!$C$7)/400))</f>
        <v>0.297697031509284</v>
      </c>
      <c r="I426" s="33" t="n">
        <f aca="false">0.27*(1+((200-MIN(ABS(F426-G426),200))/500)+(IF(AND(F426&gt;1650,G426&gt;1650),0.15,0)))</f>
        <v>0.324486</v>
      </c>
      <c r="J426" s="33" t="n">
        <f aca="false">MAX(0,1-H426-I426)</f>
        <v>0.377816968490716</v>
      </c>
      <c r="K426" s="33" t="n">
        <f aca="false">H426+I426</f>
        <v>0.622183031509284</v>
      </c>
      <c r="L426" s="33" t="n">
        <f aca="false">I426+J426</f>
        <v>0.702302968490716</v>
      </c>
      <c r="M426" s="0" t="str">
        <f aca="false">IF('✍️ Score Entry 2025-26'!F427=""," TBD",TEXT('✍️ Score Entry 2025-26'!F427,"0")&amp;"-"&amp;TEXT('✍️ Score Entry 2025-26'!G427,"0"))</f>
        <v> TBD</v>
      </c>
      <c r="N426" s="0" t="str">
        <f aca="false">IF('✍️ Score Entry 2025-26'!F427="","TBD",IF('✍️ Score Entry 2025-26'!F427&gt;'✍️ Score Entry 2025-26'!G427,"Home",IF('✍️ Score Entry 2025-26'!F427&lt;'✍️ Score Entry 2025-26'!G427,"Away","Draw")))</f>
        <v>TBD</v>
      </c>
      <c r="O426" s="0" t="str">
        <f aca="false">IF(N426="TBD","TBD",IF(AND(H426&gt;I426,H426&gt;J426,N426="Home"),"✓",IF(AND(J426&gt;H426,J426&gt;I426,N426="Away"),"✓",IF(AND(I426&gt;H426,I426&gt;J426,N426="Draw"),"✓","✗"))))</f>
        <v>TBD</v>
      </c>
    </row>
    <row r="427" customFormat="false" ht="15" hidden="false" customHeight="false" outlineLevel="0" collapsed="false">
      <c r="A427" s="0" t="n">
        <f aca="false">'✍️ Score Entry 2025-26'!A428</f>
        <v>423</v>
      </c>
      <c r="B427" s="41" t="n">
        <f aca="false">'✍️ Score Entry 2025-26'!B428</f>
        <v>45957.8333333333</v>
      </c>
      <c r="C427" s="0" t="str">
        <f aca="false">'✍️ Score Entry 2025-26'!C428</f>
        <v>Spanish LALIGA</v>
      </c>
      <c r="D427" s="0" t="str">
        <f aca="false">'✍️ Score Entry 2025-26'!D428</f>
        <v>Real Betis</v>
      </c>
      <c r="E427" s="0" t="str">
        <f aca="false">'✍️ Score Entry 2025-26'!E428</f>
        <v>AtlÃ©tico Madrid</v>
      </c>
      <c r="F427" s="0" t="n">
        <f aca="false">IFERROR(VLOOKUP(D427,'⭐ Current Elo 2025-26'!$A:$B,2,FALSE()),1500)</f>
        <v>0</v>
      </c>
      <c r="G427" s="0" t="n">
        <f aca="false">IFERROR(VLOOKUP(E427,'⭐ Current Elo 2025-26'!$A:$B,2,FALSE()),1500)</f>
        <v>1556.8</v>
      </c>
      <c r="H427" s="33" t="n">
        <f aca="false">1/(1+10^((G427-F427+'⚙️ Parameters'!$C$7)/400))</f>
        <v>9.61519817457428E-005</v>
      </c>
      <c r="I427" s="33" t="n">
        <f aca="false">0.27*(1+((200-MIN(ABS(F427-G427),200))/500)+(IF(AND(F427&gt;1650,G427&gt;1650),0.15,0)))</f>
        <v>0.27</v>
      </c>
      <c r="J427" s="33" t="n">
        <f aca="false">MAX(0,1-H427-I427)</f>
        <v>0.729903848018254</v>
      </c>
      <c r="K427" s="33" t="n">
        <f aca="false">H427+I427</f>
        <v>0.270096151981746</v>
      </c>
      <c r="L427" s="33" t="n">
        <f aca="false">I427+J427</f>
        <v>0.999903848018254</v>
      </c>
      <c r="M427" s="0" t="str">
        <f aca="false">IF('✍️ Score Entry 2025-26'!F428=""," TBD",TEXT('✍️ Score Entry 2025-26'!F428,"0")&amp;"-"&amp;TEXT('✍️ Score Entry 2025-26'!G428,"0"))</f>
        <v> TBD</v>
      </c>
      <c r="N427" s="0" t="str">
        <f aca="false">IF('✍️ Score Entry 2025-26'!F428="","TBD",IF('✍️ Score Entry 2025-26'!F428&gt;'✍️ Score Entry 2025-26'!G428,"Home",IF('✍️ Score Entry 2025-26'!F428&lt;'✍️ Score Entry 2025-26'!G428,"Away","Draw")))</f>
        <v>TBD</v>
      </c>
      <c r="O427" s="0" t="str">
        <f aca="false">IF(N427="TBD","TBD",IF(AND(H427&gt;I427,H427&gt;J427,N427="Home"),"✓",IF(AND(J427&gt;H427,J427&gt;I427,N427="Away"),"✓",IF(AND(I427&gt;H427,I427&gt;J427,N427="Draw"),"✓","✗"))))</f>
        <v>TBD</v>
      </c>
    </row>
    <row r="428" customFormat="false" ht="15" hidden="false" customHeight="false" outlineLevel="0" collapsed="false">
      <c r="A428" s="0" t="n">
        <f aca="false">'✍️ Score Entry 2025-26'!A429</f>
        <v>424</v>
      </c>
      <c r="B428" s="41" t="n">
        <f aca="false">'✍️ Score Entry 2025-26'!B429</f>
        <v>45958.7291666667</v>
      </c>
      <c r="C428" s="0" t="str">
        <f aca="false">'✍️ Score Entry 2025-26'!C429</f>
        <v>Italian Serie A</v>
      </c>
      <c r="D428" s="0" t="str">
        <f aca="false">'✍️ Score Entry 2025-26'!D429</f>
        <v>Lecce</v>
      </c>
      <c r="E428" s="0" t="str">
        <f aca="false">'✍️ Score Entry 2025-26'!E429</f>
        <v>Napoli</v>
      </c>
      <c r="F428" s="0" t="n">
        <f aca="false">IFERROR(VLOOKUP(D428,'⭐ Current Elo 2025-26'!$A:$B,2,FALSE()),1500)</f>
        <v>1629.2</v>
      </c>
      <c r="G428" s="0" t="n">
        <f aca="false">IFERROR(VLOOKUP(E428,'⭐ Current Elo 2025-26'!$A:$B,2,FALSE()),1500)</f>
        <v>1656.2</v>
      </c>
      <c r="H428" s="33" t="n">
        <f aca="false">1/(1+10^((G428-F428+'⚙️ Parameters'!$C$7)/400))</f>
        <v>0.39096739659576</v>
      </c>
      <c r="I428" s="33" t="n">
        <f aca="false">0.27*(1+((200-MIN(ABS(F428-G428),200))/500)+(IF(AND(F428&gt;1650,G428&gt;1650),0.15,0)))</f>
        <v>0.36342</v>
      </c>
      <c r="J428" s="33" t="n">
        <f aca="false">MAX(0,1-H428-I428)</f>
        <v>0.245612603404239</v>
      </c>
      <c r="K428" s="33" t="n">
        <f aca="false">H428+I428</f>
        <v>0.754387396595761</v>
      </c>
      <c r="L428" s="33" t="n">
        <f aca="false">I428+J428</f>
        <v>0.60903260340424</v>
      </c>
      <c r="M428" s="0" t="str">
        <f aca="false">IF('✍️ Score Entry 2025-26'!F429=""," TBD",TEXT('✍️ Score Entry 2025-26'!F429,"0")&amp;"-"&amp;TEXT('✍️ Score Entry 2025-26'!G429,"0"))</f>
        <v> TBD</v>
      </c>
      <c r="N428" s="0" t="str">
        <f aca="false">IF('✍️ Score Entry 2025-26'!F429="","TBD",IF('✍️ Score Entry 2025-26'!F429&gt;'✍️ Score Entry 2025-26'!G429,"Home",IF('✍️ Score Entry 2025-26'!F429&lt;'✍️ Score Entry 2025-26'!G429,"Away","Draw")))</f>
        <v>TBD</v>
      </c>
      <c r="O428" s="0" t="str">
        <f aca="false">IF(N428="TBD","TBD",IF(AND(H428&gt;I428,H428&gt;J428,N428="Home"),"✓",IF(AND(J428&gt;H428,J428&gt;I428,N428="Away"),"✓",IF(AND(I428&gt;H428,I428&gt;J428,N428="Draw"),"✓","✗"))))</f>
        <v>TBD</v>
      </c>
    </row>
    <row r="429" customFormat="false" ht="15" hidden="false" customHeight="false" outlineLevel="0" collapsed="false">
      <c r="A429" s="0" t="n">
        <f aca="false">'✍️ Score Entry 2025-26'!A430</f>
        <v>425</v>
      </c>
      <c r="B429" s="41" t="n">
        <f aca="false">'✍️ Score Entry 2025-26'!B430</f>
        <v>45958.8229166667</v>
      </c>
      <c r="C429" s="0" t="str">
        <f aca="false">'✍️ Score Entry 2025-26'!C430</f>
        <v>Italian Serie A</v>
      </c>
      <c r="D429" s="0" t="str">
        <f aca="false">'✍️ Score Entry 2025-26'!D430</f>
        <v>Atalanta</v>
      </c>
      <c r="E429" s="0" t="str">
        <f aca="false">'✍️ Score Entry 2025-26'!E430</f>
        <v>AC Milan</v>
      </c>
      <c r="F429" s="0" t="n">
        <f aca="false">IFERROR(VLOOKUP(D429,'⭐ Current Elo 2025-26'!$A:$B,2,FALSE()),1500)</f>
        <v>1592</v>
      </c>
      <c r="G429" s="0" t="n">
        <f aca="false">IFERROR(VLOOKUP(E429,'⭐ Current Elo 2025-26'!$A:$B,2,FALSE()),1500)</f>
        <v>1588.1</v>
      </c>
      <c r="H429" s="33" t="n">
        <f aca="false">1/(1+10^((G429-F429+'⚙️ Parameters'!$C$7)/400))</f>
        <v>0.434043384216934</v>
      </c>
      <c r="I429" s="33" t="n">
        <f aca="false">0.27*(1+((200-MIN(ABS(F429-G429),200))/500)+(IF(AND(F429&gt;1650,G429&gt;1650),0.15,0)))</f>
        <v>0.375894</v>
      </c>
      <c r="J429" s="33" t="n">
        <f aca="false">MAX(0,1-H429-I429)</f>
        <v>0.190062615783066</v>
      </c>
      <c r="K429" s="33" t="n">
        <f aca="false">H429+I429</f>
        <v>0.809937384216934</v>
      </c>
      <c r="L429" s="33" t="n">
        <f aca="false">I429+J429</f>
        <v>0.565956615783066</v>
      </c>
      <c r="M429" s="0" t="str">
        <f aca="false">IF('✍️ Score Entry 2025-26'!F430=""," TBD",TEXT('✍️ Score Entry 2025-26'!F430,"0")&amp;"-"&amp;TEXT('✍️ Score Entry 2025-26'!G430,"0"))</f>
        <v> TBD</v>
      </c>
      <c r="N429" s="0" t="str">
        <f aca="false">IF('✍️ Score Entry 2025-26'!F430="","TBD",IF('✍️ Score Entry 2025-26'!F430&gt;'✍️ Score Entry 2025-26'!G430,"Home",IF('✍️ Score Entry 2025-26'!F430&lt;'✍️ Score Entry 2025-26'!G430,"Away","Draw")))</f>
        <v>TBD</v>
      </c>
      <c r="O429" s="0" t="str">
        <f aca="false">IF(N429="TBD","TBD",IF(AND(H429&gt;I429,H429&gt;J429,N429="Home"),"✓",IF(AND(J429&gt;H429,J429&gt;I429,N429="Away"),"✓",IF(AND(I429&gt;H429,I429&gt;J429,N429="Draw"),"✓","✗"))))</f>
        <v>TBD</v>
      </c>
    </row>
    <row r="430" customFormat="false" ht="15" hidden="false" customHeight="false" outlineLevel="0" collapsed="false">
      <c r="A430" s="0" t="n">
        <f aca="false">'✍️ Score Entry 2025-26'!A431</f>
        <v>426</v>
      </c>
      <c r="B430" s="41" t="n">
        <f aca="false">'✍️ Score Entry 2025-26'!B431</f>
        <v>45959.7291666667</v>
      </c>
      <c r="C430" s="0" t="str">
        <f aca="false">'✍️ Score Entry 2025-26'!C431</f>
        <v>Italian Serie A</v>
      </c>
      <c r="D430" s="0" t="str">
        <f aca="false">'✍️ Score Entry 2025-26'!D431</f>
        <v>Como</v>
      </c>
      <c r="E430" s="0" t="str">
        <f aca="false">'✍️ Score Entry 2025-26'!E431</f>
        <v>Hellas Verona</v>
      </c>
      <c r="F430" s="0" t="n">
        <f aca="false">IFERROR(VLOOKUP(D430,'⭐ Current Elo 2025-26'!$A:$B,2,FALSE()),1500)</f>
        <v>1661.3</v>
      </c>
      <c r="G430" s="0" t="n">
        <f aca="false">IFERROR(VLOOKUP(E430,'⭐ Current Elo 2025-26'!$A:$B,2,FALSE()),1500)</f>
        <v>1452.9</v>
      </c>
      <c r="H430" s="33" t="n">
        <f aca="false">1/(1+10^((G430-F430+'⚙️ Parameters'!$C$7)/400))</f>
        <v>0.71337320252113</v>
      </c>
      <c r="I430" s="33" t="n">
        <f aca="false">0.27*(1+((200-MIN(ABS(F430-G430),200))/500)+(IF(AND(F430&gt;1650,G430&gt;1650),0.15,0)))</f>
        <v>0.27</v>
      </c>
      <c r="J430" s="33" t="n">
        <f aca="false">MAX(0,1-H430-I430)</f>
        <v>0.0166267974788701</v>
      </c>
      <c r="K430" s="33" t="n">
        <f aca="false">H430+I430</f>
        <v>0.98337320252113</v>
      </c>
      <c r="L430" s="33" t="n">
        <f aca="false">I430+J430</f>
        <v>0.28662679747887</v>
      </c>
      <c r="M430" s="0" t="str">
        <f aca="false">IF('✍️ Score Entry 2025-26'!F431=""," TBD",TEXT('✍️ Score Entry 2025-26'!F431,"0")&amp;"-"&amp;TEXT('✍️ Score Entry 2025-26'!G431,"0"))</f>
        <v> TBD</v>
      </c>
      <c r="N430" s="0" t="str">
        <f aca="false">IF('✍️ Score Entry 2025-26'!F431="","TBD",IF('✍️ Score Entry 2025-26'!F431&gt;'✍️ Score Entry 2025-26'!G431,"Home",IF('✍️ Score Entry 2025-26'!F431&lt;'✍️ Score Entry 2025-26'!G431,"Away","Draw")))</f>
        <v>TBD</v>
      </c>
      <c r="O430" s="0" t="str">
        <f aca="false">IF(N430="TBD","TBD",IF(AND(H430&gt;I430,H430&gt;J430,N430="Home"),"✓",IF(AND(J430&gt;H430,J430&gt;I430,N430="Away"),"✓",IF(AND(I430&gt;H430,I430&gt;J430,N430="Draw"),"✓","✗"))))</f>
        <v>TBD</v>
      </c>
    </row>
    <row r="431" customFormat="false" ht="15" hidden="false" customHeight="false" outlineLevel="0" collapsed="false">
      <c r="A431" s="0" t="n">
        <f aca="false">'✍️ Score Entry 2025-26'!A432</f>
        <v>427</v>
      </c>
      <c r="B431" s="41" t="n">
        <f aca="false">'✍️ Score Entry 2025-26'!B432</f>
        <v>45959.7291666667</v>
      </c>
      <c r="C431" s="0" t="str">
        <f aca="false">'✍️ Score Entry 2025-26'!C432</f>
        <v>Italian Serie A</v>
      </c>
      <c r="D431" s="0" t="str">
        <f aca="false">'✍️ Score Entry 2025-26'!D432</f>
        <v>AS Roma</v>
      </c>
      <c r="E431" s="0" t="str">
        <f aca="false">'✍️ Score Entry 2025-26'!E432</f>
        <v>Parma</v>
      </c>
      <c r="F431" s="0" t="n">
        <f aca="false">IFERROR(VLOOKUP(D431,'⭐ Current Elo 2025-26'!$A:$B,2,FALSE()),1500)</f>
        <v>1560.1</v>
      </c>
      <c r="G431" s="0" t="n">
        <f aca="false">IFERROR(VLOOKUP(E431,'⭐ Current Elo 2025-26'!$A:$B,2,FALSE()),1500)</f>
        <v>1449</v>
      </c>
      <c r="H431" s="33" t="n">
        <f aca="false">1/(1+10^((G431-F431+'⚙️ Parameters'!$C$7)/400))</f>
        <v>0.587034581404485</v>
      </c>
      <c r="I431" s="33" t="n">
        <f aca="false">0.27*(1+((200-MIN(ABS(F431-G431),200))/500)+(IF(AND(F431&gt;1650,G431&gt;1650),0.15,0)))</f>
        <v>0.318006</v>
      </c>
      <c r="J431" s="33" t="n">
        <f aca="false">MAX(0,1-H431-I431)</f>
        <v>0.0949594185955153</v>
      </c>
      <c r="K431" s="33" t="n">
        <f aca="false">H431+I431</f>
        <v>0.905040581404485</v>
      </c>
      <c r="L431" s="33" t="n">
        <f aca="false">I431+J431</f>
        <v>0.412965418595515</v>
      </c>
      <c r="M431" s="0" t="str">
        <f aca="false">IF('✍️ Score Entry 2025-26'!F432=""," TBD",TEXT('✍️ Score Entry 2025-26'!F432,"0")&amp;"-"&amp;TEXT('✍️ Score Entry 2025-26'!G432,"0"))</f>
        <v> TBD</v>
      </c>
      <c r="N431" s="0" t="str">
        <f aca="false">IF('✍️ Score Entry 2025-26'!F432="","TBD",IF('✍️ Score Entry 2025-26'!F432&gt;'✍️ Score Entry 2025-26'!G432,"Home",IF('✍️ Score Entry 2025-26'!F432&lt;'✍️ Score Entry 2025-26'!G432,"Away","Draw")))</f>
        <v>TBD</v>
      </c>
      <c r="O431" s="0" t="str">
        <f aca="false">IF(N431="TBD","TBD",IF(AND(H431&gt;I431,H431&gt;J431,N431="Home"),"✓",IF(AND(J431&gt;H431,J431&gt;I431,N431="Away"),"✓",IF(AND(I431&gt;H431,I431&gt;J431,N431="Draw"),"✓","✗"))))</f>
        <v>TBD</v>
      </c>
    </row>
    <row r="432" customFormat="false" ht="15" hidden="false" customHeight="false" outlineLevel="0" collapsed="false">
      <c r="A432" s="0" t="n">
        <f aca="false">'✍️ Score Entry 2025-26'!A433</f>
        <v>428</v>
      </c>
      <c r="B432" s="41" t="n">
        <f aca="false">'✍️ Score Entry 2025-26'!B433</f>
        <v>45959.7291666667</v>
      </c>
      <c r="C432" s="0" t="str">
        <f aca="false">'✍️ Score Entry 2025-26'!C433</f>
        <v>Italian Serie A</v>
      </c>
      <c r="D432" s="0" t="str">
        <f aca="false">'✍️ Score Entry 2025-26'!D433</f>
        <v>Juventus</v>
      </c>
      <c r="E432" s="0" t="str">
        <f aca="false">'✍️ Score Entry 2025-26'!E433</f>
        <v>Udinese</v>
      </c>
      <c r="F432" s="0" t="n">
        <f aca="false">IFERROR(VLOOKUP(D432,'⭐ Current Elo 2025-26'!$A:$B,2,FALSE()),1500)</f>
        <v>1397.1</v>
      </c>
      <c r="G432" s="0" t="n">
        <f aca="false">IFERROR(VLOOKUP(E432,'⭐ Current Elo 2025-26'!$A:$B,2,FALSE()),1500)</f>
        <v>1576.1</v>
      </c>
      <c r="H432" s="33" t="n">
        <f aca="false">1/(1+10^((G432-F432+'⚙️ Parameters'!$C$7)/400))</f>
        <v>0.211112931789845</v>
      </c>
      <c r="I432" s="33" t="n">
        <f aca="false">0.27*(1+((200-MIN(ABS(F432-G432),200))/500)+(IF(AND(F432&gt;1650,G432&gt;1650),0.15,0)))</f>
        <v>0.28134</v>
      </c>
      <c r="J432" s="33" t="n">
        <f aca="false">MAX(0,1-H432-I432)</f>
        <v>0.507547068210155</v>
      </c>
      <c r="K432" s="33" t="n">
        <f aca="false">H432+I432</f>
        <v>0.492452931789845</v>
      </c>
      <c r="L432" s="33" t="n">
        <f aca="false">I432+J432</f>
        <v>0.788887068210155</v>
      </c>
      <c r="M432" s="0" t="str">
        <f aca="false">IF('✍️ Score Entry 2025-26'!F433=""," TBD",TEXT('✍️ Score Entry 2025-26'!F433,"0")&amp;"-"&amp;TEXT('✍️ Score Entry 2025-26'!G433,"0"))</f>
        <v> TBD</v>
      </c>
      <c r="N432" s="0" t="str">
        <f aca="false">IF('✍️ Score Entry 2025-26'!F433="","TBD",IF('✍️ Score Entry 2025-26'!F433&gt;'✍️ Score Entry 2025-26'!G433,"Home",IF('✍️ Score Entry 2025-26'!F433&lt;'✍️ Score Entry 2025-26'!G433,"Away","Draw")))</f>
        <v>TBD</v>
      </c>
      <c r="O432" s="0" t="str">
        <f aca="false">IF(N432="TBD","TBD",IF(AND(H432&gt;I432,H432&gt;J432,N432="Home"),"✓",IF(AND(J432&gt;H432,J432&gt;I432,N432="Away"),"✓",IF(AND(I432&gt;H432,I432&gt;J432,N432="Draw"),"✓","✗"))))</f>
        <v>TBD</v>
      </c>
    </row>
    <row r="433" customFormat="false" ht="15" hidden="false" customHeight="false" outlineLevel="0" collapsed="false">
      <c r="A433" s="0" t="n">
        <f aca="false">'✍️ Score Entry 2025-26'!A434</f>
        <v>429</v>
      </c>
      <c r="B433" s="41" t="n">
        <f aca="false">'✍️ Score Entry 2025-26'!B434</f>
        <v>45959.75</v>
      </c>
      <c r="C433" s="0" t="str">
        <f aca="false">'✍️ Score Entry 2025-26'!C434</f>
        <v>French Ligue 1</v>
      </c>
      <c r="D433" s="0" t="str">
        <f aca="false">'✍️ Score Entry 2025-26'!D434</f>
        <v>Metz</v>
      </c>
      <c r="E433" s="0" t="str">
        <f aca="false">'✍️ Score Entry 2025-26'!E434</f>
        <v>Lens</v>
      </c>
      <c r="F433" s="0" t="n">
        <f aca="false">IFERROR(VLOOKUP(D433,'⭐ Current Elo 2025-26'!$A:$B,2,FALSE()),1500)</f>
        <v>1581.9</v>
      </c>
      <c r="G433" s="0" t="n">
        <f aca="false">IFERROR(VLOOKUP(E433,'⭐ Current Elo 2025-26'!$A:$B,2,FALSE()),1500)</f>
        <v>1580.6</v>
      </c>
      <c r="H433" s="33" t="n">
        <f aca="false">1/(1+10^((G433-F433+'⚙️ Parameters'!$C$7)/400))</f>
        <v>0.430370487450349</v>
      </c>
      <c r="I433" s="33" t="n">
        <f aca="false">0.27*(1+((200-MIN(ABS(F433-G433),200))/500)+(IF(AND(F433&gt;1650,G433&gt;1650),0.15,0)))</f>
        <v>0.377298</v>
      </c>
      <c r="J433" s="33" t="n">
        <f aca="false">MAX(0,1-H433-I433)</f>
        <v>0.192331512549651</v>
      </c>
      <c r="K433" s="33" t="n">
        <f aca="false">H433+I433</f>
        <v>0.807668487450349</v>
      </c>
      <c r="L433" s="33" t="n">
        <f aca="false">I433+J433</f>
        <v>0.569629512549651</v>
      </c>
      <c r="M433" s="0" t="str">
        <f aca="false">IF('✍️ Score Entry 2025-26'!F434=""," TBD",TEXT('✍️ Score Entry 2025-26'!F434,"0")&amp;"-"&amp;TEXT('✍️ Score Entry 2025-26'!G434,"0"))</f>
        <v> TBD</v>
      </c>
      <c r="N433" s="0" t="str">
        <f aca="false">IF('✍️ Score Entry 2025-26'!F434="","TBD",IF('✍️ Score Entry 2025-26'!F434&gt;'✍️ Score Entry 2025-26'!G434,"Home",IF('✍️ Score Entry 2025-26'!F434&lt;'✍️ Score Entry 2025-26'!G434,"Away","Draw")))</f>
        <v>TBD</v>
      </c>
      <c r="O433" s="0" t="str">
        <f aca="false">IF(N433="TBD","TBD",IF(AND(H433&gt;I433,H433&gt;J433,N433="Home"),"✓",IF(AND(J433&gt;H433,J433&gt;I433,N433="Away"),"✓",IF(AND(I433&gt;H433,I433&gt;J433,N433="Draw"),"✓","✗"))))</f>
        <v>TBD</v>
      </c>
    </row>
    <row r="434" customFormat="false" ht="15" hidden="false" customHeight="false" outlineLevel="0" collapsed="false">
      <c r="A434" s="0" t="n">
        <f aca="false">'✍️ Score Entry 2025-26'!A435</f>
        <v>430</v>
      </c>
      <c r="B434" s="41" t="n">
        <f aca="false">'✍️ Score Entry 2025-26'!B435</f>
        <v>45959.75</v>
      </c>
      <c r="C434" s="0" t="str">
        <f aca="false">'✍️ Score Entry 2025-26'!C435</f>
        <v>French Ligue 1</v>
      </c>
      <c r="D434" s="0" t="str">
        <f aca="false">'✍️ Score Entry 2025-26'!D435</f>
        <v>Lorient</v>
      </c>
      <c r="E434" s="0" t="str">
        <f aca="false">'✍️ Score Entry 2025-26'!E435</f>
        <v>Paris Saint-Germain</v>
      </c>
      <c r="F434" s="0" t="n">
        <f aca="false">IFERROR(VLOOKUP(D434,'⭐ Current Elo 2025-26'!$A:$B,2,FALSE()),1500)</f>
        <v>1624.7</v>
      </c>
      <c r="G434" s="0" t="n">
        <f aca="false">IFERROR(VLOOKUP(E434,'⭐ Current Elo 2025-26'!$A:$B,2,FALSE()),1500)</f>
        <v>1650.9</v>
      </c>
      <c r="H434" s="33" t="n">
        <f aca="false">1/(1+10^((G434-F434+'⚙️ Parameters'!$C$7)/400))</f>
        <v>0.392064491306326</v>
      </c>
      <c r="I434" s="33" t="n">
        <f aca="false">0.27*(1+((200-MIN(ABS(F434-G434),200))/500)+(IF(AND(F434&gt;1650,G434&gt;1650),0.15,0)))</f>
        <v>0.363852</v>
      </c>
      <c r="J434" s="33" t="n">
        <f aca="false">MAX(0,1-H434-I434)</f>
        <v>0.244083508693674</v>
      </c>
      <c r="K434" s="33" t="n">
        <f aca="false">H434+I434</f>
        <v>0.755916491306326</v>
      </c>
      <c r="L434" s="33" t="n">
        <f aca="false">I434+J434</f>
        <v>0.607935508693674</v>
      </c>
      <c r="M434" s="0" t="str">
        <f aca="false">IF('✍️ Score Entry 2025-26'!F435=""," TBD",TEXT('✍️ Score Entry 2025-26'!F435,"0")&amp;"-"&amp;TEXT('✍️ Score Entry 2025-26'!G435,"0"))</f>
        <v> TBD</v>
      </c>
      <c r="N434" s="0" t="str">
        <f aca="false">IF('✍️ Score Entry 2025-26'!F435="","TBD",IF('✍️ Score Entry 2025-26'!F435&gt;'✍️ Score Entry 2025-26'!G435,"Home",IF('✍️ Score Entry 2025-26'!F435&lt;'✍️ Score Entry 2025-26'!G435,"Away","Draw")))</f>
        <v>TBD</v>
      </c>
      <c r="O434" s="0" t="str">
        <f aca="false">IF(N434="TBD","TBD",IF(AND(H434&gt;I434,H434&gt;J434,N434="Home"),"✓",IF(AND(J434&gt;H434,J434&gt;I434,N434="Away"),"✓",IF(AND(I434&gt;H434,I434&gt;J434,N434="Draw"),"✓","✗"))))</f>
        <v>TBD</v>
      </c>
    </row>
    <row r="435" customFormat="false" ht="15" hidden="false" customHeight="false" outlineLevel="0" collapsed="false">
      <c r="A435" s="0" t="n">
        <f aca="false">'✍️ Score Entry 2025-26'!A436</f>
        <v>431</v>
      </c>
      <c r="B435" s="41" t="n">
        <f aca="false">'✍️ Score Entry 2025-26'!B436</f>
        <v>45959.75</v>
      </c>
      <c r="C435" s="0" t="str">
        <f aca="false">'✍️ Score Entry 2025-26'!C436</f>
        <v>French Ligue 1</v>
      </c>
      <c r="D435" s="0" t="str">
        <f aca="false">'✍️ Score Entry 2025-26'!D436</f>
        <v>Le Havre AC</v>
      </c>
      <c r="E435" s="0" t="str">
        <f aca="false">'✍️ Score Entry 2025-26'!E436</f>
        <v>Brest</v>
      </c>
      <c r="F435" s="0" t="n">
        <f aca="false">IFERROR(VLOOKUP(D435,'⭐ Current Elo 2025-26'!$A:$B,2,FALSE()),1500)</f>
        <v>1496.2</v>
      </c>
      <c r="G435" s="0" t="n">
        <f aca="false">IFERROR(VLOOKUP(E435,'⭐ Current Elo 2025-26'!$A:$B,2,FALSE()),1500)</f>
        <v>1734.4</v>
      </c>
      <c r="H435" s="33" t="n">
        <f aca="false">1/(1+10^((G435-F435+'⚙️ Parameters'!$C$7)/400))</f>
        <v>0.159894593618255</v>
      </c>
      <c r="I435" s="33" t="n">
        <f aca="false">0.27*(1+((200-MIN(ABS(F435-G435),200))/500)+(IF(AND(F435&gt;1650,G435&gt;1650),0.15,0)))</f>
        <v>0.27</v>
      </c>
      <c r="J435" s="33" t="n">
        <f aca="false">MAX(0,1-H435-I435)</f>
        <v>0.570105406381745</v>
      </c>
      <c r="K435" s="33" t="n">
        <f aca="false">H435+I435</f>
        <v>0.429894593618255</v>
      </c>
      <c r="L435" s="33" t="n">
        <f aca="false">I435+J435</f>
        <v>0.840105406381745</v>
      </c>
      <c r="M435" s="0" t="str">
        <f aca="false">IF('✍️ Score Entry 2025-26'!F436=""," TBD",TEXT('✍️ Score Entry 2025-26'!F436,"0")&amp;"-"&amp;TEXT('✍️ Score Entry 2025-26'!G436,"0"))</f>
        <v> TBD</v>
      </c>
      <c r="N435" s="0" t="str">
        <f aca="false">IF('✍️ Score Entry 2025-26'!F436="","TBD",IF('✍️ Score Entry 2025-26'!F436&gt;'✍️ Score Entry 2025-26'!G436,"Home",IF('✍️ Score Entry 2025-26'!F436&lt;'✍️ Score Entry 2025-26'!G436,"Away","Draw")))</f>
        <v>TBD</v>
      </c>
      <c r="O435" s="0" t="str">
        <f aca="false">IF(N435="TBD","TBD",IF(AND(H435&gt;I435,H435&gt;J435,N435="Home"),"✓",IF(AND(J435&gt;H435,J435&gt;I435,N435="Away"),"✓",IF(AND(I435&gt;H435,I435&gt;J435,N435="Draw"),"✓","✗"))))</f>
        <v>TBD</v>
      </c>
    </row>
    <row r="436" customFormat="false" ht="15" hidden="false" customHeight="false" outlineLevel="0" collapsed="false">
      <c r="A436" s="0" t="n">
        <f aca="false">'✍️ Score Entry 2025-26'!A437</f>
        <v>432</v>
      </c>
      <c r="B436" s="41" t="n">
        <f aca="false">'✍️ Score Entry 2025-26'!B437</f>
        <v>45959.75</v>
      </c>
      <c r="C436" s="0" t="str">
        <f aca="false">'✍️ Score Entry 2025-26'!C437</f>
        <v>French Ligue 1</v>
      </c>
      <c r="D436" s="0" t="str">
        <f aca="false">'✍️ Score Entry 2025-26'!D437</f>
        <v>Nice</v>
      </c>
      <c r="E436" s="0" t="str">
        <f aca="false">'✍️ Score Entry 2025-26'!E437</f>
        <v>Lille</v>
      </c>
      <c r="F436" s="0" t="n">
        <f aca="false">IFERROR(VLOOKUP(D436,'⭐ Current Elo 2025-26'!$A:$B,2,FALSE()),1500)</f>
        <v>1674.8</v>
      </c>
      <c r="G436" s="0" t="n">
        <f aca="false">IFERROR(VLOOKUP(E436,'⭐ Current Elo 2025-26'!$A:$B,2,FALSE()),1500)</f>
        <v>1580.2</v>
      </c>
      <c r="H436" s="33" t="n">
        <f aca="false">1/(1+10^((G436-F436+'⚙️ Parameters'!$C$7)/400))</f>
        <v>0.563834310054523</v>
      </c>
      <c r="I436" s="33" t="n">
        <f aca="false">0.27*(1+((200-MIN(ABS(F436-G436),200))/500)+(IF(AND(F436&gt;1650,G436&gt;1650),0.15,0)))</f>
        <v>0.326916</v>
      </c>
      <c r="J436" s="33" t="n">
        <f aca="false">MAX(0,1-H436-I436)</f>
        <v>0.109249689945477</v>
      </c>
      <c r="K436" s="33" t="n">
        <f aca="false">H436+I436</f>
        <v>0.890750310054523</v>
      </c>
      <c r="L436" s="33" t="n">
        <f aca="false">I436+J436</f>
        <v>0.436165689945477</v>
      </c>
      <c r="M436" s="0" t="str">
        <f aca="false">IF('✍️ Score Entry 2025-26'!F437=""," TBD",TEXT('✍️ Score Entry 2025-26'!F437,"0")&amp;"-"&amp;TEXT('✍️ Score Entry 2025-26'!G437,"0"))</f>
        <v> TBD</v>
      </c>
      <c r="N436" s="0" t="str">
        <f aca="false">IF('✍️ Score Entry 2025-26'!F437="","TBD",IF('✍️ Score Entry 2025-26'!F437&gt;'✍️ Score Entry 2025-26'!G437,"Home",IF('✍️ Score Entry 2025-26'!F437&lt;'✍️ Score Entry 2025-26'!G437,"Away","Draw")))</f>
        <v>TBD</v>
      </c>
      <c r="O436" s="0" t="str">
        <f aca="false">IF(N436="TBD","TBD",IF(AND(H436&gt;I436,H436&gt;J436,N436="Home"),"✓",IF(AND(J436&gt;H436,J436&gt;I436,N436="Away"),"✓",IF(AND(I436&gt;H436,I436&gt;J436,N436="Draw"),"✓","✗"))))</f>
        <v>TBD</v>
      </c>
    </row>
    <row r="437" customFormat="false" ht="15" hidden="false" customHeight="false" outlineLevel="0" collapsed="false">
      <c r="A437" s="0" t="n">
        <f aca="false">'✍️ Score Entry 2025-26'!A438</f>
        <v>433</v>
      </c>
      <c r="B437" s="41" t="n">
        <f aca="false">'✍️ Score Entry 2025-26'!B438</f>
        <v>45959.8229166667</v>
      </c>
      <c r="C437" s="0" t="str">
        <f aca="false">'✍️ Score Entry 2025-26'!C438</f>
        <v>Italian Serie A</v>
      </c>
      <c r="D437" s="0" t="str">
        <f aca="false">'✍️ Score Entry 2025-26'!D438</f>
        <v>Genoa</v>
      </c>
      <c r="E437" s="0" t="str">
        <f aca="false">'✍️ Score Entry 2025-26'!E438</f>
        <v>Cremonese</v>
      </c>
      <c r="F437" s="0" t="n">
        <f aca="false">IFERROR(VLOOKUP(D437,'⭐ Current Elo 2025-26'!$A:$B,2,FALSE()),1500)</f>
        <v>1695.8</v>
      </c>
      <c r="G437" s="0" t="n">
        <f aca="false">IFERROR(VLOOKUP(E437,'⭐ Current Elo 2025-26'!$A:$B,2,FALSE()),1500)</f>
        <v>1421.1</v>
      </c>
      <c r="H437" s="33" t="n">
        <f aca="false">1/(1+10^((G437-F437+'⚙️ Parameters'!$C$7)/400))</f>
        <v>0.784735155768068</v>
      </c>
      <c r="I437" s="33" t="n">
        <f aca="false">0.27*(1+((200-MIN(ABS(F437-G437),200))/500)+(IF(AND(F437&gt;1650,G437&gt;1650),0.15,0)))</f>
        <v>0.27</v>
      </c>
      <c r="J437" s="33" t="n">
        <f aca="false">MAX(0,1-H437-I437)</f>
        <v>0</v>
      </c>
      <c r="K437" s="33" t="n">
        <f aca="false">H437+I437</f>
        <v>1.05473515576807</v>
      </c>
      <c r="L437" s="33" t="n">
        <f aca="false">I437+J437</f>
        <v>0.27</v>
      </c>
      <c r="M437" s="0" t="str">
        <f aca="false">IF('✍️ Score Entry 2025-26'!F438=""," TBD",TEXT('✍️ Score Entry 2025-26'!F438,"0")&amp;"-"&amp;TEXT('✍️ Score Entry 2025-26'!G438,"0"))</f>
        <v> TBD</v>
      </c>
      <c r="N437" s="0" t="str">
        <f aca="false">IF('✍️ Score Entry 2025-26'!F438="","TBD",IF('✍️ Score Entry 2025-26'!F438&gt;'✍️ Score Entry 2025-26'!G438,"Home",IF('✍️ Score Entry 2025-26'!F438&lt;'✍️ Score Entry 2025-26'!G438,"Away","Draw")))</f>
        <v>TBD</v>
      </c>
      <c r="O437" s="0" t="str">
        <f aca="false">IF(N437="TBD","TBD",IF(AND(H437&gt;I437,H437&gt;J437,N437="Home"),"✓",IF(AND(J437&gt;H437,J437&gt;I437,N437="Away"),"✓",IF(AND(I437&gt;H437,I437&gt;J437,N437="Draw"),"✓","✗"))))</f>
        <v>TBD</v>
      </c>
    </row>
    <row r="438" customFormat="false" ht="15" hidden="false" customHeight="false" outlineLevel="0" collapsed="false">
      <c r="A438" s="0" t="n">
        <f aca="false">'✍️ Score Entry 2025-26'!A439</f>
        <v>434</v>
      </c>
      <c r="B438" s="41" t="n">
        <f aca="false">'✍️ Score Entry 2025-26'!B439</f>
        <v>45959.8229166667</v>
      </c>
      <c r="C438" s="0" t="str">
        <f aca="false">'✍️ Score Entry 2025-26'!C439</f>
        <v>Italian Serie A</v>
      </c>
      <c r="D438" s="0" t="str">
        <f aca="false">'✍️ Score Entry 2025-26'!D439</f>
        <v>Bologna</v>
      </c>
      <c r="E438" s="0" t="str">
        <f aca="false">'✍️ Score Entry 2025-26'!E439</f>
        <v>Torino</v>
      </c>
      <c r="F438" s="0" t="n">
        <f aca="false">IFERROR(VLOOKUP(D438,'⭐ Current Elo 2025-26'!$A:$B,2,FALSE()),1500)</f>
        <v>1415.9</v>
      </c>
      <c r="G438" s="0" t="n">
        <f aca="false">IFERROR(VLOOKUP(E438,'⭐ Current Elo 2025-26'!$A:$B,2,FALSE()),1500)</f>
        <v>1631.8</v>
      </c>
      <c r="H438" s="33" t="n">
        <f aca="false">1/(1+10^((G438-F438+'⚙️ Parameters'!$C$7)/400))</f>
        <v>0.177899562257495</v>
      </c>
      <c r="I438" s="33" t="n">
        <f aca="false">0.27*(1+((200-MIN(ABS(F438-G438),200))/500)+(IF(AND(F438&gt;1650,G438&gt;1650),0.15,0)))</f>
        <v>0.27</v>
      </c>
      <c r="J438" s="33" t="n">
        <f aca="false">MAX(0,1-H438-I438)</f>
        <v>0.552100437742505</v>
      </c>
      <c r="K438" s="33" t="n">
        <f aca="false">H438+I438</f>
        <v>0.447899562257495</v>
      </c>
      <c r="L438" s="33" t="n">
        <f aca="false">I438+J438</f>
        <v>0.822100437742505</v>
      </c>
      <c r="M438" s="0" t="str">
        <f aca="false">IF('✍️ Score Entry 2025-26'!F439=""," TBD",TEXT('✍️ Score Entry 2025-26'!F439,"0")&amp;"-"&amp;TEXT('✍️ Score Entry 2025-26'!G439,"0"))</f>
        <v> TBD</v>
      </c>
      <c r="N438" s="0" t="str">
        <f aca="false">IF('✍️ Score Entry 2025-26'!F439="","TBD",IF('✍️ Score Entry 2025-26'!F439&gt;'✍️ Score Entry 2025-26'!G439,"Home",IF('✍️ Score Entry 2025-26'!F439&lt;'✍️ Score Entry 2025-26'!G439,"Away","Draw")))</f>
        <v>TBD</v>
      </c>
      <c r="O438" s="0" t="str">
        <f aca="false">IF(N438="TBD","TBD",IF(AND(H438&gt;I438,H438&gt;J438,N438="Home"),"✓",IF(AND(J438&gt;H438,J438&gt;I438,N438="Away"),"✓",IF(AND(I438&gt;H438,I438&gt;J438,N438="Draw"),"✓","✗"))))</f>
        <v>TBD</v>
      </c>
    </row>
    <row r="439" customFormat="false" ht="15" hidden="false" customHeight="false" outlineLevel="0" collapsed="false">
      <c r="A439" s="0" t="n">
        <f aca="false">'✍️ Score Entry 2025-26'!A440</f>
        <v>435</v>
      </c>
      <c r="B439" s="41" t="n">
        <f aca="false">'✍️ Score Entry 2025-26'!B440</f>
        <v>45959.8229166667</v>
      </c>
      <c r="C439" s="0" t="str">
        <f aca="false">'✍️ Score Entry 2025-26'!C440</f>
        <v>Italian Serie A</v>
      </c>
      <c r="D439" s="0" t="str">
        <f aca="false">'✍️ Score Entry 2025-26'!D440</f>
        <v>Internazionale</v>
      </c>
      <c r="E439" s="0" t="str">
        <f aca="false">'✍️ Score Entry 2025-26'!E440</f>
        <v>Fiorentina</v>
      </c>
      <c r="F439" s="0" t="n">
        <f aca="false">IFERROR(VLOOKUP(D439,'⭐ Current Elo 2025-26'!$A:$B,2,FALSE()),1500)</f>
        <v>1603.3</v>
      </c>
      <c r="G439" s="0" t="n">
        <f aca="false">IFERROR(VLOOKUP(E439,'⭐ Current Elo 2025-26'!$A:$B,2,FALSE()),1500)</f>
        <v>1398.1</v>
      </c>
      <c r="H439" s="33" t="n">
        <f aca="false">1/(1+10^((G439-F439+'⚙️ Parameters'!$C$7)/400))</f>
        <v>0.709591936094762</v>
      </c>
      <c r="I439" s="33" t="n">
        <f aca="false">0.27*(1+((200-MIN(ABS(F439-G439),200))/500)+(IF(AND(F439&gt;1650,G439&gt;1650),0.15,0)))</f>
        <v>0.27</v>
      </c>
      <c r="J439" s="33" t="n">
        <f aca="false">MAX(0,1-H439-I439)</f>
        <v>0.020408063905238</v>
      </c>
      <c r="K439" s="33" t="n">
        <f aca="false">H439+I439</f>
        <v>0.979591936094762</v>
      </c>
      <c r="L439" s="33" t="n">
        <f aca="false">I439+J439</f>
        <v>0.290408063905238</v>
      </c>
      <c r="M439" s="0" t="str">
        <f aca="false">IF('✍️ Score Entry 2025-26'!F440=""," TBD",TEXT('✍️ Score Entry 2025-26'!F440,"0")&amp;"-"&amp;TEXT('✍️ Score Entry 2025-26'!G440,"0"))</f>
        <v> TBD</v>
      </c>
      <c r="N439" s="0" t="str">
        <f aca="false">IF('✍️ Score Entry 2025-26'!F440="","TBD",IF('✍️ Score Entry 2025-26'!F440&gt;'✍️ Score Entry 2025-26'!G440,"Home",IF('✍️ Score Entry 2025-26'!F440&lt;'✍️ Score Entry 2025-26'!G440,"Away","Draw")))</f>
        <v>TBD</v>
      </c>
      <c r="O439" s="0" t="str">
        <f aca="false">IF(N439="TBD","TBD",IF(AND(H439&gt;I439,H439&gt;J439,N439="Home"),"✓",IF(AND(J439&gt;H439,J439&gt;I439,N439="Away"),"✓",IF(AND(I439&gt;H439,I439&gt;J439,N439="Draw"),"✓","✗"))))</f>
        <v>TBD</v>
      </c>
    </row>
    <row r="440" customFormat="false" ht="15" hidden="false" customHeight="false" outlineLevel="0" collapsed="false">
      <c r="A440" s="0" t="n">
        <f aca="false">'✍️ Score Entry 2025-26'!A441</f>
        <v>436</v>
      </c>
      <c r="B440" s="41" t="n">
        <f aca="false">'✍️ Score Entry 2025-26'!B441</f>
        <v>45959.8368055556</v>
      </c>
      <c r="C440" s="0" t="str">
        <f aca="false">'✍️ Score Entry 2025-26'!C441</f>
        <v>French Ligue 1</v>
      </c>
      <c r="D440" s="0" t="str">
        <f aca="false">'✍️ Score Entry 2025-26'!D441</f>
        <v>Toulouse</v>
      </c>
      <c r="E440" s="0" t="str">
        <f aca="false">'✍️ Score Entry 2025-26'!E441</f>
        <v>Stade Rennais</v>
      </c>
      <c r="F440" s="0" t="n">
        <f aca="false">IFERROR(VLOOKUP(D440,'⭐ Current Elo 2025-26'!$A:$B,2,FALSE()),1500)</f>
        <v>1668.4</v>
      </c>
      <c r="G440" s="0" t="n">
        <f aca="false">IFERROR(VLOOKUP(E440,'⭐ Current Elo 2025-26'!$A:$B,2,FALSE()),1500)</f>
        <v>1621.1</v>
      </c>
      <c r="H440" s="33" t="n">
        <f aca="false">1/(1+10^((G440-F440+'⚙️ Parameters'!$C$7)/400))</f>
        <v>0.496114465873564</v>
      </c>
      <c r="I440" s="33" t="n">
        <f aca="false">0.27*(1+((200-MIN(ABS(F440-G440),200))/500)+(IF(AND(F440&gt;1650,G440&gt;1650),0.15,0)))</f>
        <v>0.352458</v>
      </c>
      <c r="J440" s="33" t="n">
        <f aca="false">MAX(0,1-H440-I440)</f>
        <v>0.151427534126436</v>
      </c>
      <c r="K440" s="33" t="n">
        <f aca="false">H440+I440</f>
        <v>0.848572465873564</v>
      </c>
      <c r="L440" s="33" t="n">
        <f aca="false">I440+J440</f>
        <v>0.503885534126436</v>
      </c>
      <c r="M440" s="0" t="str">
        <f aca="false">IF('✍️ Score Entry 2025-26'!F441=""," TBD",TEXT('✍️ Score Entry 2025-26'!F441,"0")&amp;"-"&amp;TEXT('✍️ Score Entry 2025-26'!G441,"0"))</f>
        <v> TBD</v>
      </c>
      <c r="N440" s="0" t="str">
        <f aca="false">IF('✍️ Score Entry 2025-26'!F441="","TBD",IF('✍️ Score Entry 2025-26'!F441&gt;'✍️ Score Entry 2025-26'!G441,"Home",IF('✍️ Score Entry 2025-26'!F441&lt;'✍️ Score Entry 2025-26'!G441,"Away","Draw")))</f>
        <v>TBD</v>
      </c>
      <c r="O440" s="0" t="str">
        <f aca="false">IF(N440="TBD","TBD",IF(AND(H440&gt;I440,H440&gt;J440,N440="Home"),"✓",IF(AND(J440&gt;H440,J440&gt;I440,N440="Away"),"✓",IF(AND(I440&gt;H440,I440&gt;J440,N440="Draw"),"✓","✗"))))</f>
        <v>TBD</v>
      </c>
    </row>
    <row r="441" customFormat="false" ht="15" hidden="false" customHeight="false" outlineLevel="0" collapsed="false">
      <c r="A441" s="0" t="n">
        <f aca="false">'✍️ Score Entry 2025-26'!A442</f>
        <v>437</v>
      </c>
      <c r="B441" s="41" t="n">
        <f aca="false">'✍️ Score Entry 2025-26'!B442</f>
        <v>45959.8368055556</v>
      </c>
      <c r="C441" s="0" t="str">
        <f aca="false">'✍️ Score Entry 2025-26'!C442</f>
        <v>French Ligue 1</v>
      </c>
      <c r="D441" s="0" t="str">
        <f aca="false">'✍️ Score Entry 2025-26'!D442</f>
        <v>Strasbourg</v>
      </c>
      <c r="E441" s="0" t="str">
        <f aca="false">'✍️ Score Entry 2025-26'!E442</f>
        <v>AJ Auxerre</v>
      </c>
      <c r="F441" s="0" t="n">
        <f aca="false">IFERROR(VLOOKUP(D441,'⭐ Current Elo 2025-26'!$A:$B,2,FALSE()),1500)</f>
        <v>1815.9</v>
      </c>
      <c r="G441" s="0" t="n">
        <f aca="false">IFERROR(VLOOKUP(E441,'⭐ Current Elo 2025-26'!$A:$B,2,FALSE()),1500)</f>
        <v>1588.5</v>
      </c>
      <c r="H441" s="33" t="n">
        <f aca="false">1/(1+10^((G441-F441+'⚙️ Parameters'!$C$7)/400))</f>
        <v>0.735205595436428</v>
      </c>
      <c r="I441" s="33" t="n">
        <f aca="false">0.27*(1+((200-MIN(ABS(F441-G441),200))/500)+(IF(AND(F441&gt;1650,G441&gt;1650),0.15,0)))</f>
        <v>0.27</v>
      </c>
      <c r="J441" s="33" t="n">
        <f aca="false">MAX(0,1-H441-I441)</f>
        <v>0</v>
      </c>
      <c r="K441" s="33" t="n">
        <f aca="false">H441+I441</f>
        <v>1.00520559543643</v>
      </c>
      <c r="L441" s="33" t="n">
        <f aca="false">I441+J441</f>
        <v>0.27</v>
      </c>
      <c r="M441" s="0" t="str">
        <f aca="false">IF('✍️ Score Entry 2025-26'!F442=""," TBD",TEXT('✍️ Score Entry 2025-26'!F442,"0")&amp;"-"&amp;TEXT('✍️ Score Entry 2025-26'!G442,"0"))</f>
        <v> TBD</v>
      </c>
      <c r="N441" s="0" t="str">
        <f aca="false">IF('✍️ Score Entry 2025-26'!F442="","TBD",IF('✍️ Score Entry 2025-26'!F442&gt;'✍️ Score Entry 2025-26'!G442,"Home",IF('✍️ Score Entry 2025-26'!F442&lt;'✍️ Score Entry 2025-26'!G442,"Away","Draw")))</f>
        <v>TBD</v>
      </c>
      <c r="O441" s="0" t="str">
        <f aca="false">IF(N441="TBD","TBD",IF(AND(H441&gt;I441,H441&gt;J441,N441="Home"),"✓",IF(AND(J441&gt;H441,J441&gt;I441,N441="Away"),"✓",IF(AND(I441&gt;H441,I441&gt;J441,N441="Draw"),"✓","✗"))))</f>
        <v>TBD</v>
      </c>
    </row>
    <row r="442" customFormat="false" ht="15" hidden="false" customHeight="false" outlineLevel="0" collapsed="false">
      <c r="A442" s="0" t="n">
        <f aca="false">'✍️ Score Entry 2025-26'!A443</f>
        <v>438</v>
      </c>
      <c r="B442" s="41" t="n">
        <f aca="false">'✍️ Score Entry 2025-26'!B443</f>
        <v>45959.8368055556</v>
      </c>
      <c r="C442" s="0" t="str">
        <f aca="false">'✍️ Score Entry 2025-26'!C443</f>
        <v>French Ligue 1</v>
      </c>
      <c r="D442" s="0" t="str">
        <f aca="false">'✍️ Score Entry 2025-26'!D443</f>
        <v>Paris FC</v>
      </c>
      <c r="E442" s="0" t="str">
        <f aca="false">'✍️ Score Entry 2025-26'!E443</f>
        <v>Lyon</v>
      </c>
      <c r="F442" s="0" t="n">
        <f aca="false">IFERROR(VLOOKUP(D442,'⭐ Current Elo 2025-26'!$A:$B,2,FALSE()),1500)</f>
        <v>1539.7</v>
      </c>
      <c r="G442" s="0" t="n">
        <f aca="false">IFERROR(VLOOKUP(E442,'⭐ Current Elo 2025-26'!$A:$B,2,FALSE()),1500)</f>
        <v>1529.2</v>
      </c>
      <c r="H442" s="33" t="n">
        <f aca="false">1/(1+10^((G442-F442+'⚙️ Parameters'!$C$7)/400))</f>
        <v>0.443398586838222</v>
      </c>
      <c r="I442" s="33" t="n">
        <f aca="false">0.27*(1+((200-MIN(ABS(F442-G442),200))/500)+(IF(AND(F442&gt;1650,G442&gt;1650),0.15,0)))</f>
        <v>0.37233</v>
      </c>
      <c r="J442" s="33" t="n">
        <f aca="false">MAX(0,1-H442-I442)</f>
        <v>0.184271413161778</v>
      </c>
      <c r="K442" s="33" t="n">
        <f aca="false">H442+I442</f>
        <v>0.815728586838223</v>
      </c>
      <c r="L442" s="33" t="n">
        <f aca="false">I442+J442</f>
        <v>0.556601413161778</v>
      </c>
      <c r="M442" s="0" t="str">
        <f aca="false">IF('✍️ Score Entry 2025-26'!F443=""," TBD",TEXT('✍️ Score Entry 2025-26'!F443,"0")&amp;"-"&amp;TEXT('✍️ Score Entry 2025-26'!G443,"0"))</f>
        <v> TBD</v>
      </c>
      <c r="N442" s="0" t="str">
        <f aca="false">IF('✍️ Score Entry 2025-26'!F443="","TBD",IF('✍️ Score Entry 2025-26'!F443&gt;'✍️ Score Entry 2025-26'!G443,"Home",IF('✍️ Score Entry 2025-26'!F443&lt;'✍️ Score Entry 2025-26'!G443,"Away","Draw")))</f>
        <v>TBD</v>
      </c>
      <c r="O442" s="0" t="str">
        <f aca="false">IF(N442="TBD","TBD",IF(AND(H442&gt;I442,H442&gt;J442,N442="Home"),"✓",IF(AND(J442&gt;H442,J442&gt;I442,N442="Away"),"✓",IF(AND(I442&gt;H442,I442&gt;J442,N442="Draw"),"✓","✗"))))</f>
        <v>TBD</v>
      </c>
    </row>
    <row r="443" customFormat="false" ht="15" hidden="false" customHeight="false" outlineLevel="0" collapsed="false">
      <c r="A443" s="0" t="n">
        <f aca="false">'✍️ Score Entry 2025-26'!A444</f>
        <v>439</v>
      </c>
      <c r="B443" s="41" t="n">
        <f aca="false">'✍️ Score Entry 2025-26'!B444</f>
        <v>45959.8368055556</v>
      </c>
      <c r="C443" s="0" t="str">
        <f aca="false">'✍️ Score Entry 2025-26'!C444</f>
        <v>French Ligue 1</v>
      </c>
      <c r="D443" s="0" t="str">
        <f aca="false">'✍️ Score Entry 2025-26'!D444</f>
        <v>Nantes</v>
      </c>
      <c r="E443" s="0" t="str">
        <f aca="false">'✍️ Score Entry 2025-26'!E444</f>
        <v>AS Monaco</v>
      </c>
      <c r="F443" s="0" t="n">
        <f aca="false">IFERROR(VLOOKUP(D443,'⭐ Current Elo 2025-26'!$A:$B,2,FALSE()),1500)</f>
        <v>1720.8</v>
      </c>
      <c r="G443" s="0" t="n">
        <f aca="false">IFERROR(VLOOKUP(E443,'⭐ Current Elo 2025-26'!$A:$B,2,FALSE()),1500)</f>
        <v>1714.2</v>
      </c>
      <c r="H443" s="33" t="n">
        <f aca="false">1/(1+10^((G443-F443+'⚙️ Parameters'!$C$7)/400))</f>
        <v>0.437865223566132</v>
      </c>
      <c r="I443" s="33" t="n">
        <f aca="false">0.27*(1+((200-MIN(ABS(F443-G443),200))/500)+(IF(AND(F443&gt;1650,G443&gt;1650),0.15,0)))</f>
        <v>0.414936</v>
      </c>
      <c r="J443" s="33" t="n">
        <f aca="false">MAX(0,1-H443-I443)</f>
        <v>0.147198776433868</v>
      </c>
      <c r="K443" s="33" t="n">
        <f aca="false">H443+I443</f>
        <v>0.852801223566132</v>
      </c>
      <c r="L443" s="33" t="n">
        <f aca="false">I443+J443</f>
        <v>0.562134776433868</v>
      </c>
      <c r="M443" s="0" t="str">
        <f aca="false">IF('✍️ Score Entry 2025-26'!F444=""," TBD",TEXT('✍️ Score Entry 2025-26'!F444,"0")&amp;"-"&amp;TEXT('✍️ Score Entry 2025-26'!G444,"0"))</f>
        <v> TBD</v>
      </c>
      <c r="N443" s="0" t="str">
        <f aca="false">IF('✍️ Score Entry 2025-26'!F444="","TBD",IF('✍️ Score Entry 2025-26'!F444&gt;'✍️ Score Entry 2025-26'!G444,"Home",IF('✍️ Score Entry 2025-26'!F444&lt;'✍️ Score Entry 2025-26'!G444,"Away","Draw")))</f>
        <v>TBD</v>
      </c>
      <c r="O443" s="0" t="str">
        <f aca="false">IF(N443="TBD","TBD",IF(AND(H443&gt;I443,H443&gt;J443,N443="Home"),"✓",IF(AND(J443&gt;H443,J443&gt;I443,N443="Away"),"✓",IF(AND(I443&gt;H443,I443&gt;J443,N443="Draw"),"✓","✗"))))</f>
        <v>TBD</v>
      </c>
    </row>
    <row r="444" customFormat="false" ht="15" hidden="false" customHeight="false" outlineLevel="0" collapsed="false">
      <c r="A444" s="0" t="n">
        <f aca="false">'✍️ Score Entry 2025-26'!A445</f>
        <v>440</v>
      </c>
      <c r="B444" s="41" t="n">
        <f aca="false">'✍️ Score Entry 2025-26'!B445</f>
        <v>45959.8368055556</v>
      </c>
      <c r="C444" s="0" t="str">
        <f aca="false">'✍️ Score Entry 2025-26'!C445</f>
        <v>French Ligue 1</v>
      </c>
      <c r="D444" s="0" t="str">
        <f aca="false">'✍️ Score Entry 2025-26'!D445</f>
        <v>Marseille</v>
      </c>
      <c r="E444" s="0" t="str">
        <f aca="false">'✍️ Score Entry 2025-26'!E445</f>
        <v>Angers</v>
      </c>
      <c r="F444" s="0" t="n">
        <f aca="false">IFERROR(VLOOKUP(D444,'⭐ Current Elo 2025-26'!$A:$B,2,FALSE()),1500)</f>
        <v>1664.7</v>
      </c>
      <c r="G444" s="0" t="n">
        <f aca="false">IFERROR(VLOOKUP(E444,'⭐ Current Elo 2025-26'!$A:$B,2,FALSE()),1500)</f>
        <v>1494.5</v>
      </c>
      <c r="H444" s="33" t="n">
        <f aca="false">1/(1+10^((G444-F444+'⚙️ Parameters'!$C$7)/400))</f>
        <v>0.666395420393923</v>
      </c>
      <c r="I444" s="33" t="n">
        <f aca="false">0.27*(1+((200-MIN(ABS(F444-G444),200))/500)+(IF(AND(F444&gt;1650,G444&gt;1650),0.15,0)))</f>
        <v>0.286092</v>
      </c>
      <c r="J444" s="33" t="n">
        <f aca="false">MAX(0,1-H444-I444)</f>
        <v>0.0475125796060775</v>
      </c>
      <c r="K444" s="33" t="n">
        <f aca="false">H444+I444</f>
        <v>0.952487420393922</v>
      </c>
      <c r="L444" s="33" t="n">
        <f aca="false">I444+J444</f>
        <v>0.333604579606078</v>
      </c>
      <c r="M444" s="0" t="str">
        <f aca="false">IF('✍️ Score Entry 2025-26'!F445=""," TBD",TEXT('✍️ Score Entry 2025-26'!F445,"0")&amp;"-"&amp;TEXT('✍️ Score Entry 2025-26'!G445,"0"))</f>
        <v> TBD</v>
      </c>
      <c r="N444" s="0" t="str">
        <f aca="false">IF('✍️ Score Entry 2025-26'!F445="","TBD",IF('✍️ Score Entry 2025-26'!F445&gt;'✍️ Score Entry 2025-26'!G445,"Home",IF('✍️ Score Entry 2025-26'!F445&lt;'✍️ Score Entry 2025-26'!G445,"Away","Draw")))</f>
        <v>TBD</v>
      </c>
      <c r="O444" s="0" t="str">
        <f aca="false">IF(N444="TBD","TBD",IF(AND(H444&gt;I444,H444&gt;J444,N444="Home"),"✓",IF(AND(J444&gt;H444,J444&gt;I444,N444="Away"),"✓",IF(AND(I444&gt;H444,I444&gt;J444,N444="Draw"),"✓","✗"))))</f>
        <v>TBD</v>
      </c>
    </row>
    <row r="445" customFormat="false" ht="15" hidden="false" customHeight="false" outlineLevel="0" collapsed="false">
      <c r="A445" s="0" t="n">
        <f aca="false">'✍️ Score Entry 2025-26'!A446</f>
        <v>441</v>
      </c>
      <c r="B445" s="41" t="n">
        <f aca="false">'✍️ Score Entry 2025-26'!B446</f>
        <v>45960.7291666667</v>
      </c>
      <c r="C445" s="0" t="str">
        <f aca="false">'✍️ Score Entry 2025-26'!C446</f>
        <v>Italian Serie A</v>
      </c>
      <c r="D445" s="0" t="str">
        <f aca="false">'✍️ Score Entry 2025-26'!D446</f>
        <v>Cagliari</v>
      </c>
      <c r="E445" s="0" t="str">
        <f aca="false">'✍️ Score Entry 2025-26'!E446</f>
        <v>Sassuolo</v>
      </c>
      <c r="F445" s="0" t="n">
        <f aca="false">IFERROR(VLOOKUP(D445,'⭐ Current Elo 2025-26'!$A:$B,2,FALSE()),1500)</f>
        <v>1647.4</v>
      </c>
      <c r="G445" s="0" t="n">
        <f aca="false">IFERROR(VLOOKUP(E445,'⭐ Current Elo 2025-26'!$A:$B,2,FALSE()),1500)</f>
        <v>1446.1</v>
      </c>
      <c r="H445" s="33" t="n">
        <f aca="false">1/(1+10^((G445-F445+'⚙️ Parameters'!$C$7)/400))</f>
        <v>0.704943919551489</v>
      </c>
      <c r="I445" s="33" t="n">
        <f aca="false">0.27*(1+((200-MIN(ABS(F445-G445),200))/500)+(IF(AND(F445&gt;1650,G445&gt;1650),0.15,0)))</f>
        <v>0.27</v>
      </c>
      <c r="J445" s="33" t="n">
        <f aca="false">MAX(0,1-H445-I445)</f>
        <v>0.0250560804485107</v>
      </c>
      <c r="K445" s="33" t="n">
        <f aca="false">H445+I445</f>
        <v>0.974943919551489</v>
      </c>
      <c r="L445" s="33" t="n">
        <f aca="false">I445+J445</f>
        <v>0.295056080448511</v>
      </c>
      <c r="M445" s="0" t="str">
        <f aca="false">IF('✍️ Score Entry 2025-26'!F446=""," TBD",TEXT('✍️ Score Entry 2025-26'!F446,"0")&amp;"-"&amp;TEXT('✍️ Score Entry 2025-26'!G446,"0"))</f>
        <v> TBD</v>
      </c>
      <c r="N445" s="0" t="str">
        <f aca="false">IF('✍️ Score Entry 2025-26'!F446="","TBD",IF('✍️ Score Entry 2025-26'!F446&gt;'✍️ Score Entry 2025-26'!G446,"Home",IF('✍️ Score Entry 2025-26'!F446&lt;'✍️ Score Entry 2025-26'!G446,"Away","Draw")))</f>
        <v>TBD</v>
      </c>
      <c r="O445" s="0" t="str">
        <f aca="false">IF(N445="TBD","TBD",IF(AND(H445&gt;I445,H445&gt;J445,N445="Home"),"✓",IF(AND(J445&gt;H445,J445&gt;I445,N445="Away"),"✓",IF(AND(I445&gt;H445,I445&gt;J445,N445="Draw"),"✓","✗"))))</f>
        <v>TBD</v>
      </c>
    </row>
    <row r="446" customFormat="false" ht="15" hidden="false" customHeight="false" outlineLevel="0" collapsed="false">
      <c r="A446" s="0" t="n">
        <f aca="false">'✍️ Score Entry 2025-26'!A447</f>
        <v>442</v>
      </c>
      <c r="B446" s="41" t="n">
        <f aca="false">'✍️ Score Entry 2025-26'!B447</f>
        <v>45960.8229166667</v>
      </c>
      <c r="C446" s="0" t="str">
        <f aca="false">'✍️ Score Entry 2025-26'!C447</f>
        <v>Italian Serie A</v>
      </c>
      <c r="D446" s="0" t="str">
        <f aca="false">'✍️ Score Entry 2025-26'!D447</f>
        <v>Pisa</v>
      </c>
      <c r="E446" s="0" t="str">
        <f aca="false">'✍️ Score Entry 2025-26'!E447</f>
        <v>Lazio</v>
      </c>
      <c r="F446" s="0" t="n">
        <f aca="false">IFERROR(VLOOKUP(D446,'⭐ Current Elo 2025-26'!$A:$B,2,FALSE()),1500)</f>
        <v>1653.3</v>
      </c>
      <c r="G446" s="0" t="n">
        <f aca="false">IFERROR(VLOOKUP(E446,'⭐ Current Elo 2025-26'!$A:$B,2,FALSE()),1500)</f>
        <v>1499.9</v>
      </c>
      <c r="H446" s="33" t="n">
        <f aca="false">1/(1+10^((G446-F446+'⚙️ Parameters'!$C$7)/400))</f>
        <v>0.644561555992753</v>
      </c>
      <c r="I446" s="33" t="n">
        <f aca="false">0.27*(1+((200-MIN(ABS(F446-G446),200))/500)+(IF(AND(F446&gt;1650,G446&gt;1650),0.15,0)))</f>
        <v>0.295164</v>
      </c>
      <c r="J446" s="33" t="n">
        <f aca="false">MAX(0,1-H446-I446)</f>
        <v>0.0602744440072472</v>
      </c>
      <c r="K446" s="33" t="n">
        <f aca="false">H446+I446</f>
        <v>0.939725555992753</v>
      </c>
      <c r="L446" s="33" t="n">
        <f aca="false">I446+J446</f>
        <v>0.355438444007247</v>
      </c>
      <c r="M446" s="0" t="str">
        <f aca="false">IF('✍️ Score Entry 2025-26'!F447=""," TBD",TEXT('✍️ Score Entry 2025-26'!F447,"0")&amp;"-"&amp;TEXT('✍️ Score Entry 2025-26'!G447,"0"))</f>
        <v> TBD</v>
      </c>
      <c r="N446" s="0" t="str">
        <f aca="false">IF('✍️ Score Entry 2025-26'!F447="","TBD",IF('✍️ Score Entry 2025-26'!F447&gt;'✍️ Score Entry 2025-26'!G447,"Home",IF('✍️ Score Entry 2025-26'!F447&lt;'✍️ Score Entry 2025-26'!G447,"Away","Draw")))</f>
        <v>TBD</v>
      </c>
      <c r="O446" s="0" t="str">
        <f aca="false">IF(N446="TBD","TBD",IF(AND(H446&gt;I446,H446&gt;J446,N446="Home"),"✓",IF(AND(J446&gt;H446,J446&gt;I446,N446="Away"),"✓",IF(AND(I446&gt;H446,I446&gt;J446,N446="Draw"),"✓","✗"))))</f>
        <v>TBD</v>
      </c>
    </row>
    <row r="447" customFormat="false" ht="15" hidden="false" customHeight="false" outlineLevel="0" collapsed="false">
      <c r="A447" s="0" t="n">
        <f aca="false">'✍️ Score Entry 2025-26'!A448</f>
        <v>443</v>
      </c>
      <c r="B447" s="41" t="n">
        <f aca="false">'✍️ Score Entry 2025-26'!B448</f>
        <v>45961.8125</v>
      </c>
      <c r="C447" s="0" t="str">
        <f aca="false">'✍️ Score Entry 2025-26'!C448</f>
        <v>German Bundesliga</v>
      </c>
      <c r="D447" s="0" t="str">
        <f aca="false">'✍️ Score Entry 2025-26'!D448</f>
        <v>FC Augsburg</v>
      </c>
      <c r="E447" s="0" t="str">
        <f aca="false">'✍️ Score Entry 2025-26'!E448</f>
        <v>Borussia Dortmund</v>
      </c>
      <c r="F447" s="0" t="n">
        <f aca="false">IFERROR(VLOOKUP(D447,'⭐ Current Elo 2025-26'!$A:$B,2,FALSE()),1500)</f>
        <v>1508.9</v>
      </c>
      <c r="G447" s="0" t="n">
        <f aca="false">IFERROR(VLOOKUP(E447,'⭐ Current Elo 2025-26'!$A:$B,2,FALSE()),1500)</f>
        <v>1516.8</v>
      </c>
      <c r="H447" s="33" t="n">
        <f aca="false">1/(1+10^((G447-F447+'⚙️ Parameters'!$C$7)/400))</f>
        <v>0.417438096073025</v>
      </c>
      <c r="I447" s="33" t="n">
        <f aca="false">0.27*(1+((200-MIN(ABS(F447-G447),200))/500)+(IF(AND(F447&gt;1650,G447&gt;1650),0.15,0)))</f>
        <v>0.373734</v>
      </c>
      <c r="J447" s="33" t="n">
        <f aca="false">MAX(0,1-H447-I447)</f>
        <v>0.208827903926975</v>
      </c>
      <c r="K447" s="33" t="n">
        <f aca="false">H447+I447</f>
        <v>0.791172096073025</v>
      </c>
      <c r="L447" s="33" t="n">
        <f aca="false">I447+J447</f>
        <v>0.582561903926975</v>
      </c>
      <c r="M447" s="0" t="str">
        <f aca="false">IF('✍️ Score Entry 2025-26'!F448=""," TBD",TEXT('✍️ Score Entry 2025-26'!F448,"0")&amp;"-"&amp;TEXT('✍️ Score Entry 2025-26'!G448,"0"))</f>
        <v> TBD</v>
      </c>
      <c r="N447" s="0" t="str">
        <f aca="false">IF('✍️ Score Entry 2025-26'!F448="","TBD",IF('✍️ Score Entry 2025-26'!F448&gt;'✍️ Score Entry 2025-26'!G448,"Home",IF('✍️ Score Entry 2025-26'!F448&lt;'✍️ Score Entry 2025-26'!G448,"Away","Draw")))</f>
        <v>TBD</v>
      </c>
      <c r="O447" s="0" t="str">
        <f aca="false">IF(N447="TBD","TBD",IF(AND(H447&gt;I447,H447&gt;J447,N447="Home"),"✓",IF(AND(J447&gt;H447,J447&gt;I447,N447="Away"),"✓",IF(AND(I447&gt;H447,I447&gt;J447,N447="Draw"),"✓","✗"))))</f>
        <v>TBD</v>
      </c>
    </row>
    <row r="448" customFormat="false" ht="15" hidden="false" customHeight="false" outlineLevel="0" collapsed="false">
      <c r="A448" s="0" t="n">
        <f aca="false">'✍️ Score Entry 2025-26'!A449</f>
        <v>444</v>
      </c>
      <c r="B448" s="41" t="n">
        <f aca="false">'✍️ Score Entry 2025-26'!B449</f>
        <v>45961.8333333333</v>
      </c>
      <c r="C448" s="0" t="str">
        <f aca="false">'✍️ Score Entry 2025-26'!C449</f>
        <v>Spanish LALIGA</v>
      </c>
      <c r="D448" s="0" t="str">
        <f aca="false">'✍️ Score Entry 2025-26'!D449</f>
        <v>Getafe</v>
      </c>
      <c r="E448" s="0" t="str">
        <f aca="false">'✍️ Score Entry 2025-26'!E449</f>
        <v>Girona</v>
      </c>
      <c r="F448" s="0" t="n">
        <f aca="false">IFERROR(VLOOKUP(D448,'⭐ Current Elo 2025-26'!$A:$B,2,FALSE()),1500)</f>
        <v>1582.4</v>
      </c>
      <c r="G448" s="0" t="n">
        <f aca="false">IFERROR(VLOOKUP(E448,'⭐ Current Elo 2025-26'!$A:$B,2,FALSE()),1500)</f>
        <v>1542.4</v>
      </c>
      <c r="H448" s="33" t="n">
        <f aca="false">1/(1+10^((G448-F448+'⚙️ Parameters'!$C$7)/400))</f>
        <v>0.485612815834001</v>
      </c>
      <c r="I448" s="33" t="n">
        <f aca="false">0.27*(1+((200-MIN(ABS(F448-G448),200))/500)+(IF(AND(F448&gt;1650,G448&gt;1650),0.15,0)))</f>
        <v>0.3564</v>
      </c>
      <c r="J448" s="33" t="n">
        <f aca="false">MAX(0,1-H448-I448)</f>
        <v>0.157987184165999</v>
      </c>
      <c r="K448" s="33" t="n">
        <f aca="false">H448+I448</f>
        <v>0.842012815834001</v>
      </c>
      <c r="L448" s="33" t="n">
        <f aca="false">I448+J448</f>
        <v>0.514387184165999</v>
      </c>
      <c r="M448" s="0" t="str">
        <f aca="false">IF('✍️ Score Entry 2025-26'!F449=""," TBD",TEXT('✍️ Score Entry 2025-26'!F449,"0")&amp;"-"&amp;TEXT('✍️ Score Entry 2025-26'!G449,"0"))</f>
        <v> TBD</v>
      </c>
      <c r="N448" s="0" t="str">
        <f aca="false">IF('✍️ Score Entry 2025-26'!F449="","TBD",IF('✍️ Score Entry 2025-26'!F449&gt;'✍️ Score Entry 2025-26'!G449,"Home",IF('✍️ Score Entry 2025-26'!F449&lt;'✍️ Score Entry 2025-26'!G449,"Away","Draw")))</f>
        <v>TBD</v>
      </c>
      <c r="O448" s="0" t="str">
        <f aca="false">IF(N448="TBD","TBD",IF(AND(H448&gt;I448,H448&gt;J448,N448="Home"),"✓",IF(AND(J448&gt;H448,J448&gt;I448,N448="Away"),"✓",IF(AND(I448&gt;H448,I448&gt;J448,N448="Draw"),"✓","✗"))))</f>
        <v>TBD</v>
      </c>
    </row>
    <row r="449" customFormat="false" ht="15" hidden="false" customHeight="false" outlineLevel="0" collapsed="false">
      <c r="A449" s="0" t="n">
        <f aca="false">'✍️ Score Entry 2025-26'!A450</f>
        <v>445</v>
      </c>
      <c r="B449" s="41" t="n">
        <f aca="false">'✍️ Score Entry 2025-26'!B450</f>
        <v>45962.5416666667</v>
      </c>
      <c r="C449" s="0" t="str">
        <f aca="false">'✍️ Score Entry 2025-26'!C450</f>
        <v>Spanish LALIGA</v>
      </c>
      <c r="D449" s="0" t="str">
        <f aca="false">'✍️ Score Entry 2025-26'!D450</f>
        <v>Villarreal</v>
      </c>
      <c r="E449" s="0" t="str">
        <f aca="false">'✍️ Score Entry 2025-26'!E450</f>
        <v>Rayo Vallecano</v>
      </c>
      <c r="F449" s="0" t="n">
        <f aca="false">IFERROR(VLOOKUP(D449,'⭐ Current Elo 2025-26'!$A:$B,2,FALSE()),1500)</f>
        <v>1629.8</v>
      </c>
      <c r="G449" s="0" t="n">
        <f aca="false">IFERROR(VLOOKUP(E449,'⭐ Current Elo 2025-26'!$A:$B,2,FALSE()),1500)</f>
        <v>1510</v>
      </c>
      <c r="H449" s="33" t="n">
        <f aca="false">1/(1+10^((G449-F449+'⚙️ Parameters'!$C$7)/400))</f>
        <v>0.599120316415884</v>
      </c>
      <c r="I449" s="33" t="n">
        <f aca="false">0.27*(1+((200-MIN(ABS(F449-G449),200))/500)+(IF(AND(F449&gt;1650,G449&gt;1650),0.15,0)))</f>
        <v>0.313308</v>
      </c>
      <c r="J449" s="33" t="n">
        <f aca="false">MAX(0,1-H449-I449)</f>
        <v>0.087571683584116</v>
      </c>
      <c r="K449" s="33" t="n">
        <f aca="false">H449+I449</f>
        <v>0.912428316415884</v>
      </c>
      <c r="L449" s="33" t="n">
        <f aca="false">I449+J449</f>
        <v>0.400879683584116</v>
      </c>
      <c r="M449" s="0" t="str">
        <f aca="false">IF('✍️ Score Entry 2025-26'!F450=""," TBD",TEXT('✍️ Score Entry 2025-26'!F450,"0")&amp;"-"&amp;TEXT('✍️ Score Entry 2025-26'!G450,"0"))</f>
        <v> TBD</v>
      </c>
      <c r="N449" s="0" t="str">
        <f aca="false">IF('✍️ Score Entry 2025-26'!F450="","TBD",IF('✍️ Score Entry 2025-26'!F450&gt;'✍️ Score Entry 2025-26'!G450,"Home",IF('✍️ Score Entry 2025-26'!F450&lt;'✍️ Score Entry 2025-26'!G450,"Away","Draw")))</f>
        <v>TBD</v>
      </c>
      <c r="O449" s="0" t="str">
        <f aca="false">IF(N449="TBD","TBD",IF(AND(H449&gt;I449,H449&gt;J449,N449="Home"),"✓",IF(AND(J449&gt;H449,J449&gt;I449,N449="Away"),"✓",IF(AND(I449&gt;H449,I449&gt;J449,N449="Draw"),"✓","✗"))))</f>
        <v>TBD</v>
      </c>
    </row>
    <row r="450" customFormat="false" ht="15" hidden="false" customHeight="false" outlineLevel="0" collapsed="false">
      <c r="A450" s="0" t="n">
        <f aca="false">'✍️ Score Entry 2025-26'!A451</f>
        <v>446</v>
      </c>
      <c r="B450" s="41" t="n">
        <f aca="false">'✍️ Score Entry 2025-26'!B451</f>
        <v>45962.5833333333</v>
      </c>
      <c r="C450" s="0" t="str">
        <f aca="false">'✍️ Score Entry 2025-26'!C451</f>
        <v>Italian Serie A</v>
      </c>
      <c r="D450" s="0" t="str">
        <f aca="false">'✍️ Score Entry 2025-26'!D451</f>
        <v>Udinese</v>
      </c>
      <c r="E450" s="0" t="str">
        <f aca="false">'✍️ Score Entry 2025-26'!E451</f>
        <v>Atalanta</v>
      </c>
      <c r="F450" s="0" t="n">
        <f aca="false">IFERROR(VLOOKUP(D450,'⭐ Current Elo 2025-26'!$A:$B,2,FALSE()),1500)</f>
        <v>1576.1</v>
      </c>
      <c r="G450" s="0" t="n">
        <f aca="false">IFERROR(VLOOKUP(E450,'⭐ Current Elo 2025-26'!$A:$B,2,FALSE()),1500)</f>
        <v>1592</v>
      </c>
      <c r="H450" s="33" t="n">
        <f aca="false">1/(1+10^((G450-F450+'⚙️ Parameters'!$C$7)/400))</f>
        <v>0.406283463057844</v>
      </c>
      <c r="I450" s="33" t="n">
        <f aca="false">0.27*(1+((200-MIN(ABS(F450-G450),200))/500)+(IF(AND(F450&gt;1650,G450&gt;1650),0.15,0)))</f>
        <v>0.369414</v>
      </c>
      <c r="J450" s="33" t="n">
        <f aca="false">MAX(0,1-H450-I450)</f>
        <v>0.224302536942156</v>
      </c>
      <c r="K450" s="33" t="n">
        <f aca="false">H450+I450</f>
        <v>0.775697463057844</v>
      </c>
      <c r="L450" s="33" t="n">
        <f aca="false">I450+J450</f>
        <v>0.593716536942156</v>
      </c>
      <c r="M450" s="0" t="str">
        <f aca="false">IF('✍️ Score Entry 2025-26'!F451=""," TBD",TEXT('✍️ Score Entry 2025-26'!F451,"0")&amp;"-"&amp;TEXT('✍️ Score Entry 2025-26'!G451,"0"))</f>
        <v> TBD</v>
      </c>
      <c r="N450" s="0" t="str">
        <f aca="false">IF('✍️ Score Entry 2025-26'!F451="","TBD",IF('✍️ Score Entry 2025-26'!F451&gt;'✍️ Score Entry 2025-26'!G451,"Home",IF('✍️ Score Entry 2025-26'!F451&lt;'✍️ Score Entry 2025-26'!G451,"Away","Draw")))</f>
        <v>TBD</v>
      </c>
      <c r="O450" s="0" t="str">
        <f aca="false">IF(N450="TBD","TBD",IF(AND(H450&gt;I450,H450&gt;J450,N450="Home"),"✓",IF(AND(J450&gt;H450,J450&gt;I450,N450="Away"),"✓",IF(AND(I450&gt;H450,I450&gt;J450,N450="Draw"),"✓","✗"))))</f>
        <v>TBD</v>
      </c>
    </row>
    <row r="451" customFormat="false" ht="15" hidden="false" customHeight="false" outlineLevel="0" collapsed="false">
      <c r="A451" s="0" t="n">
        <f aca="false">'✍️ Score Entry 2025-26'!A452</f>
        <v>447</v>
      </c>
      <c r="B451" s="41" t="n">
        <f aca="false">'✍️ Score Entry 2025-26'!B452</f>
        <v>45962.6041666667</v>
      </c>
      <c r="C451" s="0" t="str">
        <f aca="false">'✍️ Score Entry 2025-26'!C452</f>
        <v>German Bundesliga</v>
      </c>
      <c r="D451" s="0" t="str">
        <f aca="false">'✍️ Score Entry 2025-26'!D452</f>
        <v>1. FC Heidenheim 1846</v>
      </c>
      <c r="E451" s="0" t="str">
        <f aca="false">'✍️ Score Entry 2025-26'!E452</f>
        <v>Eintracht Frankfurt</v>
      </c>
      <c r="F451" s="0" t="n">
        <f aca="false">IFERROR(VLOOKUP(D451,'⭐ Current Elo 2025-26'!$A:$B,2,FALSE()),1500)</f>
        <v>1529.3</v>
      </c>
      <c r="G451" s="0" t="n">
        <f aca="false">IFERROR(VLOOKUP(E451,'⭐ Current Elo 2025-26'!$A:$B,2,FALSE()),1500)</f>
        <v>1407.6</v>
      </c>
      <c r="H451" s="33" t="n">
        <f aca="false">1/(1+10^((G451-F451+'⚙️ Parameters'!$C$7)/400))</f>
        <v>0.601744308382542</v>
      </c>
      <c r="I451" s="33" t="n">
        <f aca="false">0.27*(1+((200-MIN(ABS(F451-G451),200))/500)+(IF(AND(F451&gt;1650,G451&gt;1650),0.15,0)))</f>
        <v>0.312282</v>
      </c>
      <c r="J451" s="33" t="n">
        <f aca="false">MAX(0,1-H451-I451)</f>
        <v>0.0859736916174576</v>
      </c>
      <c r="K451" s="33" t="n">
        <f aca="false">H451+I451</f>
        <v>0.914026308382542</v>
      </c>
      <c r="L451" s="33" t="n">
        <f aca="false">I451+J451</f>
        <v>0.398255691617458</v>
      </c>
      <c r="M451" s="0" t="str">
        <f aca="false">IF('✍️ Score Entry 2025-26'!F452=""," TBD",TEXT('✍️ Score Entry 2025-26'!F452,"0")&amp;"-"&amp;TEXT('✍️ Score Entry 2025-26'!G452,"0"))</f>
        <v> TBD</v>
      </c>
      <c r="N451" s="0" t="str">
        <f aca="false">IF('✍️ Score Entry 2025-26'!F452="","TBD",IF('✍️ Score Entry 2025-26'!F452&gt;'✍️ Score Entry 2025-26'!G452,"Home",IF('✍️ Score Entry 2025-26'!F452&lt;'✍️ Score Entry 2025-26'!G452,"Away","Draw")))</f>
        <v>TBD</v>
      </c>
      <c r="O451" s="0" t="str">
        <f aca="false">IF(N451="TBD","TBD",IF(AND(H451&gt;I451,H451&gt;J451,N451="Home"),"✓",IF(AND(J451&gt;H451,J451&gt;I451,N451="Away"),"✓",IF(AND(I451&gt;H451,I451&gt;J451,N451="Draw"),"✓","✗"))))</f>
        <v>TBD</v>
      </c>
    </row>
    <row r="452" customFormat="false" ht="15" hidden="false" customHeight="false" outlineLevel="0" collapsed="false">
      <c r="A452" s="0" t="n">
        <f aca="false">'✍️ Score Entry 2025-26'!A453</f>
        <v>448</v>
      </c>
      <c r="B452" s="41" t="n">
        <f aca="false">'✍️ Score Entry 2025-26'!B453</f>
        <v>45962.6041666667</v>
      </c>
      <c r="C452" s="0" t="str">
        <f aca="false">'✍️ Score Entry 2025-26'!C453</f>
        <v>German Bundesliga</v>
      </c>
      <c r="D452" s="0" t="str">
        <f aca="false">'✍️ Score Entry 2025-26'!D453</f>
        <v>RB Leipzig</v>
      </c>
      <c r="E452" s="0" t="str">
        <f aca="false">'✍️ Score Entry 2025-26'!E453</f>
        <v>VfB Stuttgart</v>
      </c>
      <c r="F452" s="0" t="n">
        <f aca="false">IFERROR(VLOOKUP(D452,'⭐ Current Elo 2025-26'!$A:$B,2,FALSE()),1500)</f>
        <v>1556</v>
      </c>
      <c r="G452" s="0" t="n">
        <f aca="false">IFERROR(VLOOKUP(E452,'⭐ Current Elo 2025-26'!$A:$B,2,FALSE()),1500)</f>
        <v>1520.3</v>
      </c>
      <c r="H452" s="33" t="n">
        <f aca="false">1/(1+10^((G452-F452+'⚙️ Parameters'!$C$7)/400))</f>
        <v>0.47943225860725</v>
      </c>
      <c r="I452" s="33" t="n">
        <f aca="false">0.27*(1+((200-MIN(ABS(F452-G452),200))/500)+(IF(AND(F452&gt;1650,G452&gt;1650),0.15,0)))</f>
        <v>0.358722</v>
      </c>
      <c r="J452" s="33" t="n">
        <f aca="false">MAX(0,1-H452-I452)</f>
        <v>0.161845741392751</v>
      </c>
      <c r="K452" s="33" t="n">
        <f aca="false">H452+I452</f>
        <v>0.83815425860725</v>
      </c>
      <c r="L452" s="33" t="n">
        <f aca="false">I452+J452</f>
        <v>0.520567741392751</v>
      </c>
      <c r="M452" s="0" t="str">
        <f aca="false">IF('✍️ Score Entry 2025-26'!F453=""," TBD",TEXT('✍️ Score Entry 2025-26'!F453,"0")&amp;"-"&amp;TEXT('✍️ Score Entry 2025-26'!G453,"0"))</f>
        <v> TBD</v>
      </c>
      <c r="N452" s="0" t="str">
        <f aca="false">IF('✍️ Score Entry 2025-26'!F453="","TBD",IF('✍️ Score Entry 2025-26'!F453&gt;'✍️ Score Entry 2025-26'!G453,"Home",IF('✍️ Score Entry 2025-26'!F453&lt;'✍️ Score Entry 2025-26'!G453,"Away","Draw")))</f>
        <v>TBD</v>
      </c>
      <c r="O452" s="0" t="str">
        <f aca="false">IF(N452="TBD","TBD",IF(AND(H452&gt;I452,H452&gt;J452,N452="Home"),"✓",IF(AND(J452&gt;H452,J452&gt;I452,N452="Away"),"✓",IF(AND(I452&gt;H452,I452&gt;J452,N452="Draw"),"✓","✗"))))</f>
        <v>TBD</v>
      </c>
    </row>
    <row r="453" customFormat="false" ht="15" hidden="false" customHeight="false" outlineLevel="0" collapsed="false">
      <c r="A453" s="0" t="n">
        <f aca="false">'✍️ Score Entry 2025-26'!A454</f>
        <v>449</v>
      </c>
      <c r="B453" s="41" t="n">
        <f aca="false">'✍️ Score Entry 2025-26'!B454</f>
        <v>45962.6041666667</v>
      </c>
      <c r="C453" s="0" t="str">
        <f aca="false">'✍️ Score Entry 2025-26'!C454</f>
        <v>German Bundesliga</v>
      </c>
      <c r="D453" s="0" t="str">
        <f aca="false">'✍️ Score Entry 2025-26'!D454</f>
        <v>Mainz</v>
      </c>
      <c r="E453" s="0" t="str">
        <f aca="false">'✍️ Score Entry 2025-26'!E454</f>
        <v>Werder Bremen</v>
      </c>
      <c r="F453" s="0" t="n">
        <f aca="false">IFERROR(VLOOKUP(D453,'⭐ Current Elo 2025-26'!$A:$B,2,FALSE()),1500)</f>
        <v>1672.1</v>
      </c>
      <c r="G453" s="0" t="n">
        <f aca="false">IFERROR(VLOOKUP(E453,'⭐ Current Elo 2025-26'!$A:$B,2,FALSE()),1500)</f>
        <v>1618.2</v>
      </c>
      <c r="H453" s="33" t="n">
        <f aca="false">1/(1+10^((G453-F453+'⚙️ Parameters'!$C$7)/400))</f>
        <v>0.505612315443437</v>
      </c>
      <c r="I453" s="33" t="n">
        <f aca="false">0.27*(1+((200-MIN(ABS(F453-G453),200))/500)+(IF(AND(F453&gt;1650,G453&gt;1650),0.15,0)))</f>
        <v>0.348894</v>
      </c>
      <c r="J453" s="33" t="n">
        <f aca="false">MAX(0,1-H453-I453)</f>
        <v>0.145493684556563</v>
      </c>
      <c r="K453" s="33" t="n">
        <f aca="false">H453+I453</f>
        <v>0.854506315443437</v>
      </c>
      <c r="L453" s="33" t="n">
        <f aca="false">I453+J453</f>
        <v>0.494387684556563</v>
      </c>
      <c r="M453" s="0" t="str">
        <f aca="false">IF('✍️ Score Entry 2025-26'!F454=""," TBD",TEXT('✍️ Score Entry 2025-26'!F454,"0")&amp;"-"&amp;TEXT('✍️ Score Entry 2025-26'!G454,"0"))</f>
        <v> TBD</v>
      </c>
      <c r="N453" s="0" t="str">
        <f aca="false">IF('✍️ Score Entry 2025-26'!F454="","TBD",IF('✍️ Score Entry 2025-26'!F454&gt;'✍️ Score Entry 2025-26'!G454,"Home",IF('✍️ Score Entry 2025-26'!F454&lt;'✍️ Score Entry 2025-26'!G454,"Away","Draw")))</f>
        <v>TBD</v>
      </c>
      <c r="O453" s="0" t="str">
        <f aca="false">IF(N453="TBD","TBD",IF(AND(H453&gt;I453,H453&gt;J453,N453="Home"),"✓",IF(AND(J453&gt;H453,J453&gt;I453,N453="Away"),"✓",IF(AND(I453&gt;H453,I453&gt;J453,N453="Draw"),"✓","✗"))))</f>
        <v>TBD</v>
      </c>
    </row>
    <row r="454" customFormat="false" ht="15" hidden="false" customHeight="false" outlineLevel="0" collapsed="false">
      <c r="A454" s="0" t="n">
        <f aca="false">'✍️ Score Entry 2025-26'!A455</f>
        <v>450</v>
      </c>
      <c r="B454" s="41" t="n">
        <f aca="false">'✍️ Score Entry 2025-26'!B455</f>
        <v>45962.6041666667</v>
      </c>
      <c r="C454" s="0" t="str">
        <f aca="false">'✍️ Score Entry 2025-26'!C455</f>
        <v>German Bundesliga</v>
      </c>
      <c r="D454" s="0" t="str">
        <f aca="false">'✍️ Score Entry 2025-26'!D455</f>
        <v>St. Pauli</v>
      </c>
      <c r="E454" s="0" t="str">
        <f aca="false">'✍️ Score Entry 2025-26'!E455</f>
        <v>Borussia MÃ¶nchengladbach</v>
      </c>
      <c r="F454" s="0" t="n">
        <f aca="false">IFERROR(VLOOKUP(D454,'⭐ Current Elo 2025-26'!$A:$B,2,FALSE()),1500)</f>
        <v>1501.5</v>
      </c>
      <c r="G454" s="0" t="n">
        <f aca="false">IFERROR(VLOOKUP(E454,'⭐ Current Elo 2025-26'!$A:$B,2,FALSE()),1500)</f>
        <v>1433.1</v>
      </c>
      <c r="H454" s="33" t="n">
        <f aca="false">1/(1+10^((G454-F454+'⚙️ Parameters'!$C$7)/400))</f>
        <v>0.526455000376734</v>
      </c>
      <c r="I454" s="33" t="n">
        <f aca="false">0.27*(1+((200-MIN(ABS(F454-G454),200))/500)+(IF(AND(F454&gt;1650,G454&gt;1650),0.15,0)))</f>
        <v>0.341064</v>
      </c>
      <c r="J454" s="33" t="n">
        <f aca="false">MAX(0,1-H454-I454)</f>
        <v>0.132480999623266</v>
      </c>
      <c r="K454" s="33" t="n">
        <f aca="false">H454+I454</f>
        <v>0.867519000376734</v>
      </c>
      <c r="L454" s="33" t="n">
        <f aca="false">I454+J454</f>
        <v>0.473544999623266</v>
      </c>
      <c r="M454" s="0" t="str">
        <f aca="false">IF('✍️ Score Entry 2025-26'!F455=""," TBD",TEXT('✍️ Score Entry 2025-26'!F455,"0")&amp;"-"&amp;TEXT('✍️ Score Entry 2025-26'!G455,"0"))</f>
        <v> TBD</v>
      </c>
      <c r="N454" s="0" t="str">
        <f aca="false">IF('✍️ Score Entry 2025-26'!F455="","TBD",IF('✍️ Score Entry 2025-26'!F455&gt;'✍️ Score Entry 2025-26'!G455,"Home",IF('✍️ Score Entry 2025-26'!F455&lt;'✍️ Score Entry 2025-26'!G455,"Away","Draw")))</f>
        <v>TBD</v>
      </c>
      <c r="O454" s="0" t="str">
        <f aca="false">IF(N454="TBD","TBD",IF(AND(H454&gt;I454,H454&gt;J454,N454="Home"),"✓",IF(AND(J454&gt;H454,J454&gt;I454,N454="Away"),"✓",IF(AND(I454&gt;H454,I454&gt;J454,N454="Draw"),"✓","✗"))))</f>
        <v>TBD</v>
      </c>
    </row>
    <row r="455" customFormat="false" ht="15" hidden="false" customHeight="false" outlineLevel="0" collapsed="false">
      <c r="A455" s="0" t="n">
        <f aca="false">'✍️ Score Entry 2025-26'!A456</f>
        <v>451</v>
      </c>
      <c r="B455" s="41" t="n">
        <f aca="false">'✍️ Score Entry 2025-26'!B456</f>
        <v>45962.6041666667</v>
      </c>
      <c r="C455" s="0" t="str">
        <f aca="false">'✍️ Score Entry 2025-26'!C456</f>
        <v>German Bundesliga</v>
      </c>
      <c r="D455" s="0" t="str">
        <f aca="false">'✍️ Score Entry 2025-26'!D456</f>
        <v>1. FC Union Berlin</v>
      </c>
      <c r="E455" s="0" t="str">
        <f aca="false">'✍️ Score Entry 2025-26'!E456</f>
        <v>SC Freiburg</v>
      </c>
      <c r="F455" s="0" t="n">
        <f aca="false">IFERROR(VLOOKUP(D455,'⭐ Current Elo 2025-26'!$A:$B,2,FALSE()),1500)</f>
        <v>1536.1</v>
      </c>
      <c r="G455" s="0" t="n">
        <f aca="false">IFERROR(VLOOKUP(E455,'⭐ Current Elo 2025-26'!$A:$B,2,FALSE()),1500)</f>
        <v>1647.6</v>
      </c>
      <c r="H455" s="33" t="n">
        <f aca="false">1/(1+10^((G455-F455+'⚙️ Parameters'!$C$7)/400))</f>
        <v>0.282991926577857</v>
      </c>
      <c r="I455" s="33" t="n">
        <f aca="false">0.27*(1+((200-MIN(ABS(F455-G455),200))/500)+(IF(AND(F455&gt;1650,G455&gt;1650),0.15,0)))</f>
        <v>0.31779</v>
      </c>
      <c r="J455" s="33" t="n">
        <f aca="false">MAX(0,1-H455-I455)</f>
        <v>0.399218073422143</v>
      </c>
      <c r="K455" s="33" t="n">
        <f aca="false">H455+I455</f>
        <v>0.600781926577857</v>
      </c>
      <c r="L455" s="33" t="n">
        <f aca="false">I455+J455</f>
        <v>0.717008073422143</v>
      </c>
      <c r="M455" s="0" t="str">
        <f aca="false">IF('✍️ Score Entry 2025-26'!F456=""," TBD",TEXT('✍️ Score Entry 2025-26'!F456,"0")&amp;"-"&amp;TEXT('✍️ Score Entry 2025-26'!G456,"0"))</f>
        <v> TBD</v>
      </c>
      <c r="N455" s="0" t="str">
        <f aca="false">IF('✍️ Score Entry 2025-26'!F456="","TBD",IF('✍️ Score Entry 2025-26'!F456&gt;'✍️ Score Entry 2025-26'!G456,"Home",IF('✍️ Score Entry 2025-26'!F456&lt;'✍️ Score Entry 2025-26'!G456,"Away","Draw")))</f>
        <v>TBD</v>
      </c>
      <c r="O455" s="0" t="str">
        <f aca="false">IF(N455="TBD","TBD",IF(AND(H455&gt;I455,H455&gt;J455,N455="Home"),"✓",IF(AND(J455&gt;H455,J455&gt;I455,N455="Away"),"✓",IF(AND(I455&gt;H455,I455&gt;J455,N455="Draw"),"✓","✗"))))</f>
        <v>TBD</v>
      </c>
    </row>
    <row r="456" customFormat="false" ht="15" hidden="false" customHeight="false" outlineLevel="0" collapsed="false">
      <c r="A456" s="0" t="n">
        <f aca="false">'✍️ Score Entry 2025-26'!A457</f>
        <v>452</v>
      </c>
      <c r="B456" s="41" t="n">
        <f aca="false">'✍️ Score Entry 2025-26'!B457</f>
        <v>45962.625</v>
      </c>
      <c r="C456" s="0" t="str">
        <f aca="false">'✍️ Score Entry 2025-26'!C457</f>
        <v>English Premier League</v>
      </c>
      <c r="D456" s="0" t="str">
        <f aca="false">'✍️ Score Entry 2025-26'!D457</f>
        <v>Burnley</v>
      </c>
      <c r="E456" s="0" t="str">
        <f aca="false">'✍️ Score Entry 2025-26'!E457</f>
        <v>Arsenal</v>
      </c>
      <c r="F456" s="0" t="n">
        <f aca="false">IFERROR(VLOOKUP(D456,'⭐ Current Elo 2025-26'!$A:$B,2,FALSE()),1500)</f>
        <v>1604</v>
      </c>
      <c r="G456" s="0" t="n">
        <f aca="false">IFERROR(VLOOKUP(E456,'⭐ Current Elo 2025-26'!$A:$B,2,FALSE()),1500)</f>
        <v>1442.1</v>
      </c>
      <c r="H456" s="33" t="n">
        <f aca="false">1/(1+10^((G456-F456+'⚙️ Parameters'!$C$7)/400))</f>
        <v>0.655690559400615</v>
      </c>
      <c r="I456" s="33" t="n">
        <f aca="false">0.27*(1+((200-MIN(ABS(F456-G456),200))/500)+(IF(AND(F456&gt;1650,G456&gt;1650),0.15,0)))</f>
        <v>0.290574</v>
      </c>
      <c r="J456" s="33" t="n">
        <f aca="false">MAX(0,1-H456-I456)</f>
        <v>0.0537354405993851</v>
      </c>
      <c r="K456" s="33" t="n">
        <f aca="false">H456+I456</f>
        <v>0.946264559400615</v>
      </c>
      <c r="L456" s="33" t="n">
        <f aca="false">I456+J456</f>
        <v>0.344309440599385</v>
      </c>
      <c r="M456" s="0" t="str">
        <f aca="false">IF('✍️ Score Entry 2025-26'!F457=""," TBD",TEXT('✍️ Score Entry 2025-26'!F457,"0")&amp;"-"&amp;TEXT('✍️ Score Entry 2025-26'!G457,"0"))</f>
        <v> TBD</v>
      </c>
      <c r="N456" s="0" t="str">
        <f aca="false">IF('✍️ Score Entry 2025-26'!F457="","TBD",IF('✍️ Score Entry 2025-26'!F457&gt;'✍️ Score Entry 2025-26'!G457,"Home",IF('✍️ Score Entry 2025-26'!F457&lt;'✍️ Score Entry 2025-26'!G457,"Away","Draw")))</f>
        <v>TBD</v>
      </c>
      <c r="O456" s="0" t="str">
        <f aca="false">IF(N456="TBD","TBD",IF(AND(H456&gt;I456,H456&gt;J456,N456="Home"),"✓",IF(AND(J456&gt;H456,J456&gt;I456,N456="Away"),"✓",IF(AND(I456&gt;H456,I456&gt;J456,N456="Draw"),"✓","✗"))))</f>
        <v>TBD</v>
      </c>
    </row>
    <row r="457" customFormat="false" ht="15" hidden="false" customHeight="false" outlineLevel="0" collapsed="false">
      <c r="A457" s="0" t="n">
        <f aca="false">'✍️ Score Entry 2025-26'!A458</f>
        <v>453</v>
      </c>
      <c r="B457" s="41" t="n">
        <f aca="false">'✍️ Score Entry 2025-26'!B458</f>
        <v>45962.625</v>
      </c>
      <c r="C457" s="0" t="str">
        <f aca="false">'✍️ Score Entry 2025-26'!C458</f>
        <v>English Premier League</v>
      </c>
      <c r="D457" s="0" t="str">
        <f aca="false">'✍️ Score Entry 2025-26'!D458</f>
        <v>Brighton &amp; Hove Albion</v>
      </c>
      <c r="E457" s="0" t="str">
        <f aca="false">'✍️ Score Entry 2025-26'!E458</f>
        <v>Leeds United</v>
      </c>
      <c r="F457" s="0" t="n">
        <f aca="false">IFERROR(VLOOKUP(D457,'⭐ Current Elo 2025-26'!$A:$B,2,FALSE()),1500)</f>
        <v>1526.5</v>
      </c>
      <c r="G457" s="0" t="n">
        <f aca="false">IFERROR(VLOOKUP(E457,'⭐ Current Elo 2025-26'!$A:$B,2,FALSE()),1500)</f>
        <v>1530.4</v>
      </c>
      <c r="H457" s="33" t="n">
        <f aca="false">1/(1+10^((G457-F457+'⚙️ Parameters'!$C$7)/400))</f>
        <v>0.423048020764446</v>
      </c>
      <c r="I457" s="33" t="n">
        <f aca="false">0.27*(1+((200-MIN(ABS(F457-G457),200))/500)+(IF(AND(F457&gt;1650,G457&gt;1650),0.15,0)))</f>
        <v>0.375894</v>
      </c>
      <c r="J457" s="33" t="n">
        <f aca="false">MAX(0,1-H457-I457)</f>
        <v>0.201057979235554</v>
      </c>
      <c r="K457" s="33" t="n">
        <f aca="false">H457+I457</f>
        <v>0.798942020764446</v>
      </c>
      <c r="L457" s="33" t="n">
        <f aca="false">I457+J457</f>
        <v>0.576951979235554</v>
      </c>
      <c r="M457" s="0" t="str">
        <f aca="false">IF('✍️ Score Entry 2025-26'!F458=""," TBD",TEXT('✍️ Score Entry 2025-26'!F458,"0")&amp;"-"&amp;TEXT('✍️ Score Entry 2025-26'!G458,"0"))</f>
        <v> TBD</v>
      </c>
      <c r="N457" s="0" t="str">
        <f aca="false">IF('✍️ Score Entry 2025-26'!F458="","TBD",IF('✍️ Score Entry 2025-26'!F458&gt;'✍️ Score Entry 2025-26'!G458,"Home",IF('✍️ Score Entry 2025-26'!F458&lt;'✍️ Score Entry 2025-26'!G458,"Away","Draw")))</f>
        <v>TBD</v>
      </c>
      <c r="O457" s="0" t="str">
        <f aca="false">IF(N457="TBD","TBD",IF(AND(H457&gt;I457,H457&gt;J457,N457="Home"),"✓",IF(AND(J457&gt;H457,J457&gt;I457,N457="Away"),"✓",IF(AND(I457&gt;H457,I457&gt;J457,N457="Draw"),"✓","✗"))))</f>
        <v>TBD</v>
      </c>
    </row>
    <row r="458" customFormat="false" ht="15" hidden="false" customHeight="false" outlineLevel="0" collapsed="false">
      <c r="A458" s="0" t="n">
        <f aca="false">'✍️ Score Entry 2025-26'!A459</f>
        <v>454</v>
      </c>
      <c r="B458" s="41" t="n">
        <f aca="false">'✍️ Score Entry 2025-26'!B459</f>
        <v>45962.625</v>
      </c>
      <c r="C458" s="0" t="str">
        <f aca="false">'✍️ Score Entry 2025-26'!C459</f>
        <v>English Premier League</v>
      </c>
      <c r="D458" s="0" t="str">
        <f aca="false">'✍️ Score Entry 2025-26'!D459</f>
        <v>Nottingham Forest</v>
      </c>
      <c r="E458" s="0" t="str">
        <f aca="false">'✍️ Score Entry 2025-26'!E459</f>
        <v>Manchester United</v>
      </c>
      <c r="F458" s="0" t="n">
        <f aca="false">IFERROR(VLOOKUP(D458,'⭐ Current Elo 2025-26'!$A:$B,2,FALSE()),1500)</f>
        <v>1630.6</v>
      </c>
      <c r="G458" s="0" t="n">
        <f aca="false">IFERROR(VLOOKUP(E458,'⭐ Current Elo 2025-26'!$A:$B,2,FALSE()),1500)</f>
        <v>1451.7</v>
      </c>
      <c r="H458" s="33" t="n">
        <f aca="false">1/(1+10^((G458-F458+'⚙️ Parameters'!$C$7)/400))</f>
        <v>0.677434804501794</v>
      </c>
      <c r="I458" s="33" t="n">
        <f aca="false">0.27*(1+((200-MIN(ABS(F458-G458),200))/500)+(IF(AND(F458&gt;1650,G458&gt;1650),0.15,0)))</f>
        <v>0.281394</v>
      </c>
      <c r="J458" s="33" t="n">
        <f aca="false">MAX(0,1-H458-I458)</f>
        <v>0.0411711954982055</v>
      </c>
      <c r="K458" s="33" t="n">
        <f aca="false">H458+I458</f>
        <v>0.958828804501795</v>
      </c>
      <c r="L458" s="33" t="n">
        <f aca="false">I458+J458</f>
        <v>0.322565195498206</v>
      </c>
      <c r="M458" s="0" t="str">
        <f aca="false">IF('✍️ Score Entry 2025-26'!F459=""," TBD",TEXT('✍️ Score Entry 2025-26'!F459,"0")&amp;"-"&amp;TEXT('✍️ Score Entry 2025-26'!G459,"0"))</f>
        <v> TBD</v>
      </c>
      <c r="N458" s="0" t="str">
        <f aca="false">IF('✍️ Score Entry 2025-26'!F459="","TBD",IF('✍️ Score Entry 2025-26'!F459&gt;'✍️ Score Entry 2025-26'!G459,"Home",IF('✍️ Score Entry 2025-26'!F459&lt;'✍️ Score Entry 2025-26'!G459,"Away","Draw")))</f>
        <v>TBD</v>
      </c>
      <c r="O458" s="0" t="str">
        <f aca="false">IF(N458="TBD","TBD",IF(AND(H458&gt;I458,H458&gt;J458,N458="Home"),"✓",IF(AND(J458&gt;H458,J458&gt;I458,N458="Away"),"✓",IF(AND(I458&gt;H458,I458&gt;J458,N458="Draw"),"✓","✗"))))</f>
        <v>TBD</v>
      </c>
    </row>
    <row r="459" customFormat="false" ht="15" hidden="false" customHeight="false" outlineLevel="0" collapsed="false">
      <c r="A459" s="0" t="n">
        <f aca="false">'✍️ Score Entry 2025-26'!A460</f>
        <v>455</v>
      </c>
      <c r="B459" s="41" t="n">
        <f aca="false">'✍️ Score Entry 2025-26'!B460</f>
        <v>45962.625</v>
      </c>
      <c r="C459" s="0" t="str">
        <f aca="false">'✍️ Score Entry 2025-26'!C460</f>
        <v>English Premier League</v>
      </c>
      <c r="D459" s="0" t="str">
        <f aca="false">'✍️ Score Entry 2025-26'!D460</f>
        <v>Fulham</v>
      </c>
      <c r="E459" s="0" t="str">
        <f aca="false">'✍️ Score Entry 2025-26'!E460</f>
        <v>Wolverhampton Wanderers</v>
      </c>
      <c r="F459" s="0" t="n">
        <f aca="false">IFERROR(VLOOKUP(D459,'⭐ Current Elo 2025-26'!$A:$B,2,FALSE()),1500)</f>
        <v>1393.4</v>
      </c>
      <c r="G459" s="0" t="n">
        <f aca="false">IFERROR(VLOOKUP(E459,'⭐ Current Elo 2025-26'!$A:$B,2,FALSE()),1500)</f>
        <v>1747.8</v>
      </c>
      <c r="H459" s="33" t="n">
        <f aca="false">1/(1+10^((G459-F459+'⚙️ Parameters'!$C$7)/400))</f>
        <v>0.0888374084989268</v>
      </c>
      <c r="I459" s="33" t="n">
        <f aca="false">0.27*(1+((200-MIN(ABS(F459-G459),200))/500)+(IF(AND(F459&gt;1650,G459&gt;1650),0.15,0)))</f>
        <v>0.27</v>
      </c>
      <c r="J459" s="33" t="n">
        <f aca="false">MAX(0,1-H459-I459)</f>
        <v>0.641162591501073</v>
      </c>
      <c r="K459" s="33" t="n">
        <f aca="false">H459+I459</f>
        <v>0.358837408498927</v>
      </c>
      <c r="L459" s="33" t="n">
        <f aca="false">I459+J459</f>
        <v>0.911162591501073</v>
      </c>
      <c r="M459" s="0" t="str">
        <f aca="false">IF('✍️ Score Entry 2025-26'!F460=""," TBD",TEXT('✍️ Score Entry 2025-26'!F460,"0")&amp;"-"&amp;TEXT('✍️ Score Entry 2025-26'!G460,"0"))</f>
        <v> TBD</v>
      </c>
      <c r="N459" s="0" t="str">
        <f aca="false">IF('✍️ Score Entry 2025-26'!F460="","TBD",IF('✍️ Score Entry 2025-26'!F460&gt;'✍️ Score Entry 2025-26'!G460,"Home",IF('✍️ Score Entry 2025-26'!F460&lt;'✍️ Score Entry 2025-26'!G460,"Away","Draw")))</f>
        <v>TBD</v>
      </c>
      <c r="O459" s="0" t="str">
        <f aca="false">IF(N459="TBD","TBD",IF(AND(H459&gt;I459,H459&gt;J459,N459="Home"),"✓",IF(AND(J459&gt;H459,J459&gt;I459,N459="Away"),"✓",IF(AND(I459&gt;H459,I459&gt;J459,N459="Draw"),"✓","✗"))))</f>
        <v>TBD</v>
      </c>
    </row>
    <row r="460" customFormat="false" ht="15" hidden="false" customHeight="false" outlineLevel="0" collapsed="false">
      <c r="A460" s="0" t="n">
        <f aca="false">'✍️ Score Entry 2025-26'!A461</f>
        <v>456</v>
      </c>
      <c r="B460" s="41" t="n">
        <f aca="false">'✍️ Score Entry 2025-26'!B461</f>
        <v>45962.625</v>
      </c>
      <c r="C460" s="0" t="str">
        <f aca="false">'✍️ Score Entry 2025-26'!C461</f>
        <v>English Premier League</v>
      </c>
      <c r="D460" s="0" t="str">
        <f aca="false">'✍️ Score Entry 2025-26'!D461</f>
        <v>Crystal Palace</v>
      </c>
      <c r="E460" s="0" t="str">
        <f aca="false">'✍️ Score Entry 2025-26'!E461</f>
        <v>Brentford</v>
      </c>
      <c r="F460" s="0" t="n">
        <f aca="false">IFERROR(VLOOKUP(D460,'⭐ Current Elo 2025-26'!$A:$B,2,FALSE()),1500)</f>
        <v>1530.6</v>
      </c>
      <c r="G460" s="0" t="n">
        <f aca="false">IFERROR(VLOOKUP(E460,'⭐ Current Elo 2025-26'!$A:$B,2,FALSE()),1500)</f>
        <v>1507.3</v>
      </c>
      <c r="H460" s="33" t="n">
        <f aca="false">1/(1+10^((G460-F460+'⚙️ Parameters'!$C$7)/400))</f>
        <v>0.461651074413553</v>
      </c>
      <c r="I460" s="33" t="n">
        <f aca="false">0.27*(1+((200-MIN(ABS(F460-G460),200))/500)+(IF(AND(F460&gt;1650,G460&gt;1650),0.15,0)))</f>
        <v>0.365418</v>
      </c>
      <c r="J460" s="33" t="n">
        <f aca="false">MAX(0,1-H460-I460)</f>
        <v>0.172930925586447</v>
      </c>
      <c r="K460" s="33" t="n">
        <f aca="false">H460+I460</f>
        <v>0.827069074413553</v>
      </c>
      <c r="L460" s="33" t="n">
        <f aca="false">I460+J460</f>
        <v>0.538348925586447</v>
      </c>
      <c r="M460" s="0" t="str">
        <f aca="false">IF('✍️ Score Entry 2025-26'!F461=""," TBD",TEXT('✍️ Score Entry 2025-26'!F461,"0")&amp;"-"&amp;TEXT('✍️ Score Entry 2025-26'!G461,"0"))</f>
        <v> TBD</v>
      </c>
      <c r="N460" s="0" t="str">
        <f aca="false">IF('✍️ Score Entry 2025-26'!F461="","TBD",IF('✍️ Score Entry 2025-26'!F461&gt;'✍️ Score Entry 2025-26'!G461,"Home",IF('✍️ Score Entry 2025-26'!F461&lt;'✍️ Score Entry 2025-26'!G461,"Away","Draw")))</f>
        <v>TBD</v>
      </c>
      <c r="O460" s="0" t="str">
        <f aca="false">IF(N460="TBD","TBD",IF(AND(H460&gt;I460,H460&gt;J460,N460="Home"),"✓",IF(AND(J460&gt;H460,J460&gt;I460,N460="Away"),"✓",IF(AND(I460&gt;H460,I460&gt;J460,N460="Draw"),"✓","✗"))))</f>
        <v>TBD</v>
      </c>
    </row>
    <row r="461" customFormat="false" ht="15" hidden="false" customHeight="false" outlineLevel="0" collapsed="false">
      <c r="A461" s="0" t="n">
        <f aca="false">'✍️ Score Entry 2025-26'!A462</f>
        <v>457</v>
      </c>
      <c r="B461" s="41" t="n">
        <f aca="false">'✍️ Score Entry 2025-26'!B462</f>
        <v>45962.6354166667</v>
      </c>
      <c r="C461" s="0" t="str">
        <f aca="false">'✍️ Score Entry 2025-26'!C462</f>
        <v>Spanish LALIGA</v>
      </c>
      <c r="D461" s="0" t="str">
        <f aca="false">'✍️ Score Entry 2025-26'!D462</f>
        <v>AtlÃ©tico Madrid</v>
      </c>
      <c r="E461" s="0" t="str">
        <f aca="false">'✍️ Score Entry 2025-26'!E462</f>
        <v>Sevilla</v>
      </c>
      <c r="F461" s="0" t="n">
        <f aca="false">IFERROR(VLOOKUP(D461,'⭐ Current Elo 2025-26'!$A:$B,2,FALSE()),1500)</f>
        <v>1556.8</v>
      </c>
      <c r="G461" s="0" t="n">
        <f aca="false">IFERROR(VLOOKUP(E461,'⭐ Current Elo 2025-26'!$A:$B,2,FALSE()),1500)</f>
        <v>1661.6</v>
      </c>
      <c r="H461" s="33" t="n">
        <f aca="false">1/(1+10^((G461-F461+'⚙️ Parameters'!$C$7)/400))</f>
        <v>0.290882789319542</v>
      </c>
      <c r="I461" s="33" t="n">
        <f aca="false">0.27*(1+((200-MIN(ABS(F461-G461),200))/500)+(IF(AND(F461&gt;1650,G461&gt;1650),0.15,0)))</f>
        <v>0.321408</v>
      </c>
      <c r="J461" s="33" t="n">
        <f aca="false">MAX(0,1-H461-I461)</f>
        <v>0.387709210680458</v>
      </c>
      <c r="K461" s="33" t="n">
        <f aca="false">H461+I461</f>
        <v>0.612290789319542</v>
      </c>
      <c r="L461" s="33" t="n">
        <f aca="false">I461+J461</f>
        <v>0.709117210680458</v>
      </c>
      <c r="M461" s="0" t="str">
        <f aca="false">IF('✍️ Score Entry 2025-26'!F462=""," TBD",TEXT('✍️ Score Entry 2025-26'!F462,"0")&amp;"-"&amp;TEXT('✍️ Score Entry 2025-26'!G462,"0"))</f>
        <v> TBD</v>
      </c>
      <c r="N461" s="0" t="str">
        <f aca="false">IF('✍️ Score Entry 2025-26'!F462="","TBD",IF('✍️ Score Entry 2025-26'!F462&gt;'✍️ Score Entry 2025-26'!G462,"Home",IF('✍️ Score Entry 2025-26'!F462&lt;'✍️ Score Entry 2025-26'!G462,"Away","Draw")))</f>
        <v>TBD</v>
      </c>
      <c r="O461" s="0" t="str">
        <f aca="false">IF(N461="TBD","TBD",IF(AND(H461&gt;I461,H461&gt;J461,N461="Home"),"✓",IF(AND(J461&gt;H461,J461&gt;I461,N461="Away"),"✓",IF(AND(I461&gt;H461,I461&gt;J461,N461="Draw"),"✓","✗"))))</f>
        <v>TBD</v>
      </c>
    </row>
    <row r="462" customFormat="false" ht="15" hidden="false" customHeight="false" outlineLevel="0" collapsed="false">
      <c r="A462" s="0" t="n">
        <f aca="false">'✍️ Score Entry 2025-26'!A463</f>
        <v>458</v>
      </c>
      <c r="B462" s="41" t="n">
        <f aca="false">'✍️ Score Entry 2025-26'!B463</f>
        <v>45962.6666666667</v>
      </c>
      <c r="C462" s="0" t="str">
        <f aca="false">'✍️ Score Entry 2025-26'!C463</f>
        <v>French Ligue 1</v>
      </c>
      <c r="D462" s="0" t="str">
        <f aca="false">'✍️ Score Entry 2025-26'!D463</f>
        <v>Paris Saint-Germain</v>
      </c>
      <c r="E462" s="0" t="str">
        <f aca="false">'✍️ Score Entry 2025-26'!E463</f>
        <v>Nice</v>
      </c>
      <c r="F462" s="0" t="n">
        <f aca="false">IFERROR(VLOOKUP(D462,'⭐ Current Elo 2025-26'!$A:$B,2,FALSE()),1500)</f>
        <v>1650.9</v>
      </c>
      <c r="G462" s="0" t="n">
        <f aca="false">IFERROR(VLOOKUP(E462,'⭐ Current Elo 2025-26'!$A:$B,2,FALSE()),1500)</f>
        <v>1674.8</v>
      </c>
      <c r="H462" s="33" t="n">
        <f aca="false">1/(1+10^((G462-F462+'⚙️ Parameters'!$C$7)/400))</f>
        <v>0.395224681889996</v>
      </c>
      <c r="I462" s="33" t="n">
        <f aca="false">0.27*(1+((200-MIN(ABS(F462-G462),200))/500)+(IF(AND(F462&gt;1650,G462&gt;1650),0.15,0)))</f>
        <v>0.405594</v>
      </c>
      <c r="J462" s="33" t="n">
        <f aca="false">MAX(0,1-H462-I462)</f>
        <v>0.199181318110004</v>
      </c>
      <c r="K462" s="33" t="n">
        <f aca="false">H462+I462</f>
        <v>0.800818681889996</v>
      </c>
      <c r="L462" s="33" t="n">
        <f aca="false">I462+J462</f>
        <v>0.604775318110004</v>
      </c>
      <c r="M462" s="0" t="str">
        <f aca="false">IF('✍️ Score Entry 2025-26'!F463=""," TBD",TEXT('✍️ Score Entry 2025-26'!F463,"0")&amp;"-"&amp;TEXT('✍️ Score Entry 2025-26'!G463,"0"))</f>
        <v> TBD</v>
      </c>
      <c r="N462" s="0" t="str">
        <f aca="false">IF('✍️ Score Entry 2025-26'!F463="","TBD",IF('✍️ Score Entry 2025-26'!F463&gt;'✍️ Score Entry 2025-26'!G463,"Home",IF('✍️ Score Entry 2025-26'!F463&lt;'✍️ Score Entry 2025-26'!G463,"Away","Draw")))</f>
        <v>TBD</v>
      </c>
      <c r="O462" s="0" t="str">
        <f aca="false">IF(N462="TBD","TBD",IF(AND(H462&gt;I462,H462&gt;J462,N462="Home"),"✓",IF(AND(J462&gt;H462,J462&gt;I462,N462="Away"),"✓",IF(AND(I462&gt;H462,I462&gt;J462,N462="Draw"),"✓","✗"))))</f>
        <v>TBD</v>
      </c>
    </row>
    <row r="463" customFormat="false" ht="15" hidden="false" customHeight="false" outlineLevel="0" collapsed="false">
      <c r="A463" s="0" t="n">
        <f aca="false">'✍️ Score Entry 2025-26'!A464</f>
        <v>459</v>
      </c>
      <c r="B463" s="41" t="n">
        <f aca="false">'✍️ Score Entry 2025-26'!B464</f>
        <v>45962.7083333333</v>
      </c>
      <c r="C463" s="0" t="str">
        <f aca="false">'✍️ Score Entry 2025-26'!C464</f>
        <v>Italian Serie A</v>
      </c>
      <c r="D463" s="0" t="str">
        <f aca="false">'✍️ Score Entry 2025-26'!D464</f>
        <v>Napoli</v>
      </c>
      <c r="E463" s="0" t="str">
        <f aca="false">'✍️ Score Entry 2025-26'!E464</f>
        <v>Como</v>
      </c>
      <c r="F463" s="0" t="n">
        <f aca="false">IFERROR(VLOOKUP(D463,'⭐ Current Elo 2025-26'!$A:$B,2,FALSE()),1500)</f>
        <v>1656.2</v>
      </c>
      <c r="G463" s="0" t="n">
        <f aca="false">IFERROR(VLOOKUP(E463,'⭐ Current Elo 2025-26'!$A:$B,2,FALSE()),1500)</f>
        <v>1661.3</v>
      </c>
      <c r="H463" s="33" t="n">
        <f aca="false">1/(1+10^((G463-F463+'⚙️ Parameters'!$C$7)/400))</f>
        <v>0.421362889415841</v>
      </c>
      <c r="I463" s="33" t="n">
        <f aca="false">0.27*(1+((200-MIN(ABS(F463-G463),200))/500)+(IF(AND(F463&gt;1650,G463&gt;1650),0.15,0)))</f>
        <v>0.415746</v>
      </c>
      <c r="J463" s="33" t="n">
        <f aca="false">MAX(0,1-H463-I463)</f>
        <v>0.162891110584159</v>
      </c>
      <c r="K463" s="33" t="n">
        <f aca="false">H463+I463</f>
        <v>0.837108889415841</v>
      </c>
      <c r="L463" s="33" t="n">
        <f aca="false">I463+J463</f>
        <v>0.578637110584159</v>
      </c>
      <c r="M463" s="0" t="str">
        <f aca="false">IF('✍️ Score Entry 2025-26'!F464=""," TBD",TEXT('✍️ Score Entry 2025-26'!F464,"0")&amp;"-"&amp;TEXT('✍️ Score Entry 2025-26'!G464,"0"))</f>
        <v> TBD</v>
      </c>
      <c r="N463" s="0" t="str">
        <f aca="false">IF('✍️ Score Entry 2025-26'!F464="","TBD",IF('✍️ Score Entry 2025-26'!F464&gt;'✍️ Score Entry 2025-26'!G464,"Home",IF('✍️ Score Entry 2025-26'!F464&lt;'✍️ Score Entry 2025-26'!G464,"Away","Draw")))</f>
        <v>TBD</v>
      </c>
      <c r="O463" s="0" t="str">
        <f aca="false">IF(N463="TBD","TBD",IF(AND(H463&gt;I463,H463&gt;J463,N463="Home"),"✓",IF(AND(J463&gt;H463,J463&gt;I463,N463="Away"),"✓",IF(AND(I463&gt;H463,I463&gt;J463,N463="Draw"),"✓","✗"))))</f>
        <v>TBD</v>
      </c>
    </row>
    <row r="464" customFormat="false" ht="15" hidden="false" customHeight="false" outlineLevel="0" collapsed="false">
      <c r="A464" s="0" t="n">
        <f aca="false">'✍️ Score Entry 2025-26'!A465</f>
        <v>460</v>
      </c>
      <c r="B464" s="41" t="n">
        <f aca="false">'✍️ Score Entry 2025-26'!B465</f>
        <v>45962.7291666667</v>
      </c>
      <c r="C464" s="0" t="str">
        <f aca="false">'✍️ Score Entry 2025-26'!C465</f>
        <v>English Premier League</v>
      </c>
      <c r="D464" s="0" t="str">
        <f aca="false">'✍️ Score Entry 2025-26'!D465</f>
        <v>Tottenham Hotspur</v>
      </c>
      <c r="E464" s="0" t="str">
        <f aca="false">'✍️ Score Entry 2025-26'!E465</f>
        <v>Chelsea</v>
      </c>
      <c r="F464" s="0" t="n">
        <f aca="false">IFERROR(VLOOKUP(D464,'⭐ Current Elo 2025-26'!$A:$B,2,FALSE()),1500)</f>
        <v>1545.2</v>
      </c>
      <c r="G464" s="0" t="n">
        <f aca="false">IFERROR(VLOOKUP(E464,'⭐ Current Elo 2025-26'!$A:$B,2,FALSE()),1500)</f>
        <v>1685.1</v>
      </c>
      <c r="H464" s="33" t="n">
        <f aca="false">1/(1+10^((G464-F464+'⚙️ Parameters'!$C$7)/400))</f>
        <v>0.251025149743371</v>
      </c>
      <c r="I464" s="33" t="n">
        <f aca="false">0.27*(1+((200-MIN(ABS(F464-G464),200))/500)+(IF(AND(F464&gt;1650,G464&gt;1650),0.15,0)))</f>
        <v>0.302454</v>
      </c>
      <c r="J464" s="33" t="n">
        <f aca="false">MAX(0,1-H464-I464)</f>
        <v>0.446520850256629</v>
      </c>
      <c r="K464" s="33" t="n">
        <f aca="false">H464+I464</f>
        <v>0.553479149743371</v>
      </c>
      <c r="L464" s="33" t="n">
        <f aca="false">I464+J464</f>
        <v>0.748974850256629</v>
      </c>
      <c r="M464" s="0" t="str">
        <f aca="false">IF('✍️ Score Entry 2025-26'!F465=""," TBD",TEXT('✍️ Score Entry 2025-26'!F465,"0")&amp;"-"&amp;TEXT('✍️ Score Entry 2025-26'!G465,"0"))</f>
        <v> TBD</v>
      </c>
      <c r="N464" s="0" t="str">
        <f aca="false">IF('✍️ Score Entry 2025-26'!F465="","TBD",IF('✍️ Score Entry 2025-26'!F465&gt;'✍️ Score Entry 2025-26'!G465,"Home",IF('✍️ Score Entry 2025-26'!F465&lt;'✍️ Score Entry 2025-26'!G465,"Away","Draw")))</f>
        <v>TBD</v>
      </c>
      <c r="O464" s="0" t="str">
        <f aca="false">IF(N464="TBD","TBD",IF(AND(H464&gt;I464,H464&gt;J464,N464="Home"),"✓",IF(AND(J464&gt;H464,J464&gt;I464,N464="Away"),"✓",IF(AND(I464&gt;H464,I464&gt;J464,N464="Draw"),"✓","✗"))))</f>
        <v>TBD</v>
      </c>
    </row>
    <row r="465" customFormat="false" ht="15" hidden="false" customHeight="false" outlineLevel="0" collapsed="false">
      <c r="A465" s="0" t="n">
        <f aca="false">'✍️ Score Entry 2025-26'!A466</f>
        <v>461</v>
      </c>
      <c r="B465" s="41" t="n">
        <f aca="false">'✍️ Score Entry 2025-26'!B466</f>
        <v>45962.7291666667</v>
      </c>
      <c r="C465" s="0" t="str">
        <f aca="false">'✍️ Score Entry 2025-26'!C466</f>
        <v>German Bundesliga</v>
      </c>
      <c r="D465" s="0" t="str">
        <f aca="false">'✍️ Score Entry 2025-26'!D466</f>
        <v>Bayern Munich</v>
      </c>
      <c r="E465" s="0" t="str">
        <f aca="false">'✍️ Score Entry 2025-26'!E466</f>
        <v>Bayer Leverkusen</v>
      </c>
      <c r="F465" s="0" t="n">
        <f aca="false">IFERROR(VLOOKUP(D465,'⭐ Current Elo 2025-26'!$A:$B,2,FALSE()),1500)</f>
        <v>1706.9</v>
      </c>
      <c r="G465" s="0" t="n">
        <f aca="false">IFERROR(VLOOKUP(E465,'⭐ Current Elo 2025-26'!$A:$B,2,FALSE()),1500)</f>
        <v>1576.1</v>
      </c>
      <c r="H465" s="33" t="n">
        <f aca="false">1/(1+10^((G465-F465+'⚙️ Parameters'!$C$7)/400))</f>
        <v>0.614228596036873</v>
      </c>
      <c r="I465" s="33" t="n">
        <f aca="false">0.27*(1+((200-MIN(ABS(F465-G465),200))/500)+(IF(AND(F465&gt;1650,G465&gt;1650),0.15,0)))</f>
        <v>0.307368</v>
      </c>
      <c r="J465" s="33" t="n">
        <f aca="false">MAX(0,1-H465-I465)</f>
        <v>0.0784034039631268</v>
      </c>
      <c r="K465" s="33" t="n">
        <f aca="false">H465+I465</f>
        <v>0.921596596036873</v>
      </c>
      <c r="L465" s="33" t="n">
        <f aca="false">I465+J465</f>
        <v>0.385771403963127</v>
      </c>
      <c r="M465" s="0" t="str">
        <f aca="false">IF('✍️ Score Entry 2025-26'!F466=""," TBD",TEXT('✍️ Score Entry 2025-26'!F466,"0")&amp;"-"&amp;TEXT('✍️ Score Entry 2025-26'!G466,"0"))</f>
        <v> TBD</v>
      </c>
      <c r="N465" s="0" t="str">
        <f aca="false">IF('✍️ Score Entry 2025-26'!F466="","TBD",IF('✍️ Score Entry 2025-26'!F466&gt;'✍️ Score Entry 2025-26'!G466,"Home",IF('✍️ Score Entry 2025-26'!F466&lt;'✍️ Score Entry 2025-26'!G466,"Away","Draw")))</f>
        <v>TBD</v>
      </c>
      <c r="O465" s="0" t="str">
        <f aca="false">IF(N465="TBD","TBD",IF(AND(H465&gt;I465,H465&gt;J465,N465="Home"),"✓",IF(AND(J465&gt;H465,J465&gt;I465,N465="Away"),"✓",IF(AND(I465&gt;H465,I465&gt;J465,N465="Draw"),"✓","✗"))))</f>
        <v>TBD</v>
      </c>
    </row>
    <row r="466" customFormat="false" ht="15" hidden="false" customHeight="false" outlineLevel="0" collapsed="false">
      <c r="A466" s="0" t="n">
        <f aca="false">'✍️ Score Entry 2025-26'!A467</f>
        <v>462</v>
      </c>
      <c r="B466" s="41" t="n">
        <f aca="false">'✍️ Score Entry 2025-26'!B467</f>
        <v>45962.7291666667</v>
      </c>
      <c r="C466" s="0" t="str">
        <f aca="false">'✍️ Score Entry 2025-26'!C467</f>
        <v>Spanish LALIGA</v>
      </c>
      <c r="D466" s="0" t="str">
        <f aca="false">'✍️ Score Entry 2025-26'!D467</f>
        <v>Real Sociedad</v>
      </c>
      <c r="E466" s="0" t="str">
        <f aca="false">'✍️ Score Entry 2025-26'!E467</f>
        <v>Athletic Club</v>
      </c>
      <c r="F466" s="0" t="n">
        <f aca="false">IFERROR(VLOOKUP(D466,'⭐ Current Elo 2025-26'!$A:$B,2,FALSE()),1500)</f>
        <v>1395.4</v>
      </c>
      <c r="G466" s="0" t="n">
        <f aca="false">IFERROR(VLOOKUP(E466,'⭐ Current Elo 2025-26'!$A:$B,2,FALSE()),1500)</f>
        <v>1432.8</v>
      </c>
      <c r="H466" s="33" t="n">
        <f aca="false">1/(1+10^((G466-F466+'⚙️ Parameters'!$C$7)/400))</f>
        <v>0.376808948872716</v>
      </c>
      <c r="I466" s="33" t="n">
        <f aca="false">0.27*(1+((200-MIN(ABS(F466-G466),200))/500)+(IF(AND(F466&gt;1650,G466&gt;1650),0.15,0)))</f>
        <v>0.357804</v>
      </c>
      <c r="J466" s="33" t="n">
        <f aca="false">MAX(0,1-H466-I466)</f>
        <v>0.265387051127284</v>
      </c>
      <c r="K466" s="33" t="n">
        <f aca="false">H466+I466</f>
        <v>0.734612948872716</v>
      </c>
      <c r="L466" s="33" t="n">
        <f aca="false">I466+J466</f>
        <v>0.623191051127284</v>
      </c>
      <c r="M466" s="0" t="str">
        <f aca="false">IF('✍️ Score Entry 2025-26'!F467=""," TBD",TEXT('✍️ Score Entry 2025-26'!F467,"0")&amp;"-"&amp;TEXT('✍️ Score Entry 2025-26'!G467,"0"))</f>
        <v> TBD</v>
      </c>
      <c r="N466" s="0" t="str">
        <f aca="false">IF('✍️ Score Entry 2025-26'!F467="","TBD",IF('✍️ Score Entry 2025-26'!F467&gt;'✍️ Score Entry 2025-26'!G467,"Home",IF('✍️ Score Entry 2025-26'!F467&lt;'✍️ Score Entry 2025-26'!G467,"Away","Draw")))</f>
        <v>TBD</v>
      </c>
      <c r="O466" s="0" t="str">
        <f aca="false">IF(N466="TBD","TBD",IF(AND(H466&gt;I466,H466&gt;J466,N466="Home"),"✓",IF(AND(J466&gt;H466,J466&gt;I466,N466="Away"),"✓",IF(AND(I466&gt;H466,I466&gt;J466,N466="Draw"),"✓","✗"))))</f>
        <v>TBD</v>
      </c>
    </row>
    <row r="467" customFormat="false" ht="15" hidden="false" customHeight="false" outlineLevel="0" collapsed="false">
      <c r="A467" s="0" t="n">
        <f aca="false">'✍️ Score Entry 2025-26'!A468</f>
        <v>463</v>
      </c>
      <c r="B467" s="41" t="n">
        <f aca="false">'✍️ Score Entry 2025-26'!B468</f>
        <v>45962.75</v>
      </c>
      <c r="C467" s="0" t="str">
        <f aca="false">'✍️ Score Entry 2025-26'!C468</f>
        <v>French Ligue 1</v>
      </c>
      <c r="D467" s="0" t="str">
        <f aca="false">'✍️ Score Entry 2025-26'!D468</f>
        <v>AS Monaco</v>
      </c>
      <c r="E467" s="0" t="str">
        <f aca="false">'✍️ Score Entry 2025-26'!E468</f>
        <v>Paris FC</v>
      </c>
      <c r="F467" s="0" t="n">
        <f aca="false">IFERROR(VLOOKUP(D467,'⭐ Current Elo 2025-26'!$A:$B,2,FALSE()),1500)</f>
        <v>1714.2</v>
      </c>
      <c r="G467" s="0" t="n">
        <f aca="false">IFERROR(VLOOKUP(E467,'⭐ Current Elo 2025-26'!$A:$B,2,FALSE()),1500)</f>
        <v>1539.7</v>
      </c>
      <c r="H467" s="33" t="n">
        <f aca="false">1/(1+10^((G467-F467+'⚙️ Parameters'!$C$7)/400))</f>
        <v>0.671875425976056</v>
      </c>
      <c r="I467" s="33" t="n">
        <f aca="false">0.27*(1+((200-MIN(ABS(F467-G467),200))/500)+(IF(AND(F467&gt;1650,G467&gt;1650),0.15,0)))</f>
        <v>0.28377</v>
      </c>
      <c r="J467" s="33" t="n">
        <f aca="false">MAX(0,1-H467-I467)</f>
        <v>0.0443545740239441</v>
      </c>
      <c r="K467" s="33" t="n">
        <f aca="false">H467+I467</f>
        <v>0.955645425976056</v>
      </c>
      <c r="L467" s="33" t="n">
        <f aca="false">I467+J467</f>
        <v>0.328124574023944</v>
      </c>
      <c r="M467" s="0" t="str">
        <f aca="false">IF('✍️ Score Entry 2025-26'!F468=""," TBD",TEXT('✍️ Score Entry 2025-26'!F468,"0")&amp;"-"&amp;TEXT('✍️ Score Entry 2025-26'!G468,"0"))</f>
        <v> TBD</v>
      </c>
      <c r="N467" s="0" t="str">
        <f aca="false">IF('✍️ Score Entry 2025-26'!F468="","TBD",IF('✍️ Score Entry 2025-26'!F468&gt;'✍️ Score Entry 2025-26'!G468,"Home",IF('✍️ Score Entry 2025-26'!F468&lt;'✍️ Score Entry 2025-26'!G468,"Away","Draw")))</f>
        <v>TBD</v>
      </c>
      <c r="O467" s="0" t="str">
        <f aca="false">IF(N467="TBD","TBD",IF(AND(H467&gt;I467,H467&gt;J467,N467="Home"),"✓",IF(AND(J467&gt;H467,J467&gt;I467,N467="Away"),"✓",IF(AND(I467&gt;H467,I467&gt;J467,N467="Draw"),"✓","✗"))))</f>
        <v>TBD</v>
      </c>
    </row>
    <row r="468" customFormat="false" ht="15" hidden="false" customHeight="false" outlineLevel="0" collapsed="false">
      <c r="A468" s="0" t="n">
        <f aca="false">'✍️ Score Entry 2025-26'!A469</f>
        <v>464</v>
      </c>
      <c r="B468" s="41" t="n">
        <f aca="false">'✍️ Score Entry 2025-26'!B469</f>
        <v>45962.8229166667</v>
      </c>
      <c r="C468" s="0" t="str">
        <f aca="false">'✍️ Score Entry 2025-26'!C469</f>
        <v>Italian Serie A</v>
      </c>
      <c r="D468" s="0" t="str">
        <f aca="false">'✍️ Score Entry 2025-26'!D469</f>
        <v>Cremonese</v>
      </c>
      <c r="E468" s="0" t="str">
        <f aca="false">'✍️ Score Entry 2025-26'!E469</f>
        <v>Juventus</v>
      </c>
      <c r="F468" s="0" t="n">
        <f aca="false">IFERROR(VLOOKUP(D468,'⭐ Current Elo 2025-26'!$A:$B,2,FALSE()),1500)</f>
        <v>1421.1</v>
      </c>
      <c r="G468" s="0" t="n">
        <f aca="false">IFERROR(VLOOKUP(E468,'⭐ Current Elo 2025-26'!$A:$B,2,FALSE()),1500)</f>
        <v>1397.1</v>
      </c>
      <c r="H468" s="33" t="n">
        <f aca="false">1/(1+10^((G468-F468+'⚙️ Parameters'!$C$7)/400))</f>
        <v>0.462652682833507</v>
      </c>
      <c r="I468" s="33" t="n">
        <f aca="false">0.27*(1+((200-MIN(ABS(F468-G468),200))/500)+(IF(AND(F468&gt;1650,G468&gt;1650),0.15,0)))</f>
        <v>0.36504</v>
      </c>
      <c r="J468" s="33" t="n">
        <f aca="false">MAX(0,1-H468-I468)</f>
        <v>0.172307317166493</v>
      </c>
      <c r="K468" s="33" t="n">
        <f aca="false">H468+I468</f>
        <v>0.827692682833507</v>
      </c>
      <c r="L468" s="33" t="n">
        <f aca="false">I468+J468</f>
        <v>0.537347317166493</v>
      </c>
      <c r="M468" s="0" t="str">
        <f aca="false">IF('✍️ Score Entry 2025-26'!F469=""," TBD",TEXT('✍️ Score Entry 2025-26'!F469,"0")&amp;"-"&amp;TEXT('✍️ Score Entry 2025-26'!G469,"0"))</f>
        <v> TBD</v>
      </c>
      <c r="N468" s="0" t="str">
        <f aca="false">IF('✍️ Score Entry 2025-26'!F469="","TBD",IF('✍️ Score Entry 2025-26'!F469&gt;'✍️ Score Entry 2025-26'!G469,"Home",IF('✍️ Score Entry 2025-26'!F469&lt;'✍️ Score Entry 2025-26'!G469,"Away","Draw")))</f>
        <v>TBD</v>
      </c>
      <c r="O468" s="0" t="str">
        <f aca="false">IF(N468="TBD","TBD",IF(AND(H468&gt;I468,H468&gt;J468,N468="Home"),"✓",IF(AND(J468&gt;H468,J468&gt;I468,N468="Away"),"✓",IF(AND(I468&gt;H468,I468&gt;J468,N468="Draw"),"✓","✗"))))</f>
        <v>TBD</v>
      </c>
    </row>
    <row r="469" customFormat="false" ht="15" hidden="false" customHeight="false" outlineLevel="0" collapsed="false">
      <c r="A469" s="0" t="n">
        <f aca="false">'✍️ Score Entry 2025-26'!A470</f>
        <v>465</v>
      </c>
      <c r="B469" s="41" t="n">
        <f aca="false">'✍️ Score Entry 2025-26'!B470</f>
        <v>45962.8333333333</v>
      </c>
      <c r="C469" s="0" t="str">
        <f aca="false">'✍️ Score Entry 2025-26'!C470</f>
        <v>English Premier League</v>
      </c>
      <c r="D469" s="0" t="str">
        <f aca="false">'✍️ Score Entry 2025-26'!D470</f>
        <v>Liverpool</v>
      </c>
      <c r="E469" s="0" t="str">
        <f aca="false">'✍️ Score Entry 2025-26'!E470</f>
        <v>Aston Villa</v>
      </c>
      <c r="F469" s="0" t="n">
        <f aca="false">IFERROR(VLOOKUP(D469,'⭐ Current Elo 2025-26'!$A:$B,2,FALSE()),1500)</f>
        <v>1648.2</v>
      </c>
      <c r="G469" s="0" t="n">
        <f aca="false">IFERROR(VLOOKUP(E469,'⭐ Current Elo 2025-26'!$A:$B,2,FALSE()),1500)</f>
        <v>1505.7</v>
      </c>
      <c r="H469" s="33" t="n">
        <f aca="false">1/(1+10^((G469-F469+'⚙️ Parameters'!$C$7)/400))</f>
        <v>0.630059669051637</v>
      </c>
      <c r="I469" s="33" t="n">
        <f aca="false">0.27*(1+((200-MIN(ABS(F469-G469),200))/500)+(IF(AND(F469&gt;1650,G469&gt;1650),0.15,0)))</f>
        <v>0.30105</v>
      </c>
      <c r="J469" s="33" t="n">
        <f aca="false">MAX(0,1-H469-I469)</f>
        <v>0.0688903309483633</v>
      </c>
      <c r="K469" s="33" t="n">
        <f aca="false">H469+I469</f>
        <v>0.931109669051637</v>
      </c>
      <c r="L469" s="33" t="n">
        <f aca="false">I469+J469</f>
        <v>0.369940330948363</v>
      </c>
      <c r="M469" s="0" t="str">
        <f aca="false">IF('✍️ Score Entry 2025-26'!F470=""," TBD",TEXT('✍️ Score Entry 2025-26'!F470,"0")&amp;"-"&amp;TEXT('✍️ Score Entry 2025-26'!G470,"0"))</f>
        <v> TBD</v>
      </c>
      <c r="N469" s="0" t="str">
        <f aca="false">IF('✍️ Score Entry 2025-26'!F470="","TBD",IF('✍️ Score Entry 2025-26'!F470&gt;'✍️ Score Entry 2025-26'!G470,"Home",IF('✍️ Score Entry 2025-26'!F470&lt;'✍️ Score Entry 2025-26'!G470,"Away","Draw")))</f>
        <v>TBD</v>
      </c>
      <c r="O469" s="0" t="str">
        <f aca="false">IF(N469="TBD","TBD",IF(AND(H469&gt;I469,H469&gt;J469,N469="Home"),"✓",IF(AND(J469&gt;H469,J469&gt;I469,N469="Away"),"✓",IF(AND(I469&gt;H469,I469&gt;J469,N469="Draw"),"✓","✗"))))</f>
        <v>TBD</v>
      </c>
    </row>
    <row r="470" customFormat="false" ht="15" hidden="false" customHeight="false" outlineLevel="0" collapsed="false">
      <c r="A470" s="0" t="n">
        <f aca="false">'✍️ Score Entry 2025-26'!A471</f>
        <v>466</v>
      </c>
      <c r="B470" s="41" t="n">
        <f aca="false">'✍️ Score Entry 2025-26'!B471</f>
        <v>45962.8333333333</v>
      </c>
      <c r="C470" s="0" t="str">
        <f aca="false">'✍️ Score Entry 2025-26'!C471</f>
        <v>Spanish LALIGA</v>
      </c>
      <c r="D470" s="0" t="str">
        <f aca="false">'✍️ Score Entry 2025-26'!D471</f>
        <v>Real Madrid</v>
      </c>
      <c r="E470" s="0" t="str">
        <f aca="false">'✍️ Score Entry 2025-26'!E471</f>
        <v>Valencia</v>
      </c>
      <c r="F470" s="0" t="n">
        <f aca="false">IFERROR(VLOOKUP(D470,'⭐ Current Elo 2025-26'!$A:$B,2,FALSE()),1500)</f>
        <v>1520.7</v>
      </c>
      <c r="G470" s="0" t="n">
        <f aca="false">IFERROR(VLOOKUP(E470,'⭐ Current Elo 2025-26'!$A:$B,2,FALSE()),1500)</f>
        <v>1618.4</v>
      </c>
      <c r="H470" s="33" t="n">
        <f aca="false">1/(1+10^((G470-F470+'⚙️ Parameters'!$C$7)/400))</f>
        <v>0.299384707317404</v>
      </c>
      <c r="I470" s="33" t="n">
        <f aca="false">0.27*(1+((200-MIN(ABS(F470-G470),200))/500)+(IF(AND(F470&gt;1650,G470&gt;1650),0.15,0)))</f>
        <v>0.325242</v>
      </c>
      <c r="J470" s="33" t="n">
        <f aca="false">MAX(0,1-H470-I470)</f>
        <v>0.375373292682596</v>
      </c>
      <c r="K470" s="33" t="n">
        <f aca="false">H470+I470</f>
        <v>0.624626707317404</v>
      </c>
      <c r="L470" s="33" t="n">
        <f aca="false">I470+J470</f>
        <v>0.700615292682596</v>
      </c>
      <c r="M470" s="0" t="str">
        <f aca="false">IF('✍️ Score Entry 2025-26'!F471=""," TBD",TEXT('✍️ Score Entry 2025-26'!F471,"0")&amp;"-"&amp;TEXT('✍️ Score Entry 2025-26'!G471,"0"))</f>
        <v> TBD</v>
      </c>
      <c r="N470" s="0" t="str">
        <f aca="false">IF('✍️ Score Entry 2025-26'!F471="","TBD",IF('✍️ Score Entry 2025-26'!F471&gt;'✍️ Score Entry 2025-26'!G471,"Home",IF('✍️ Score Entry 2025-26'!F471&lt;'✍️ Score Entry 2025-26'!G471,"Away","Draw")))</f>
        <v>TBD</v>
      </c>
      <c r="O470" s="0" t="str">
        <f aca="false">IF(N470="TBD","TBD",IF(AND(H470&gt;I470,H470&gt;J470,N470="Home"),"✓",IF(AND(J470&gt;H470,J470&gt;I470,N470="Away"),"✓",IF(AND(I470&gt;H470,I470&gt;J470,N470="Draw"),"✓","✗"))))</f>
        <v>TBD</v>
      </c>
    </row>
    <row r="471" customFormat="false" ht="15" hidden="false" customHeight="false" outlineLevel="0" collapsed="false">
      <c r="A471" s="0" t="n">
        <f aca="false">'✍️ Score Entry 2025-26'!A472</f>
        <v>467</v>
      </c>
      <c r="B471" s="41" t="n">
        <f aca="false">'✍️ Score Entry 2025-26'!B472</f>
        <v>45962.8368055556</v>
      </c>
      <c r="C471" s="0" t="str">
        <f aca="false">'✍️ Score Entry 2025-26'!C472</f>
        <v>French Ligue 1</v>
      </c>
      <c r="D471" s="0" t="str">
        <f aca="false">'✍️ Score Entry 2025-26'!D472</f>
        <v>AJ Auxerre</v>
      </c>
      <c r="E471" s="0" t="str">
        <f aca="false">'✍️ Score Entry 2025-26'!E472</f>
        <v>Marseille</v>
      </c>
      <c r="F471" s="0" t="n">
        <f aca="false">IFERROR(VLOOKUP(D471,'⭐ Current Elo 2025-26'!$A:$B,2,FALSE()),1500)</f>
        <v>1588.5</v>
      </c>
      <c r="G471" s="0" t="n">
        <f aca="false">IFERROR(VLOOKUP(E471,'⭐ Current Elo 2025-26'!$A:$B,2,FALSE()),1500)</f>
        <v>1664.7</v>
      </c>
      <c r="H471" s="33" t="n">
        <f aca="false">1/(1+10^((G471-F471+'⚙️ Parameters'!$C$7)/400))</f>
        <v>0.325970806541652</v>
      </c>
      <c r="I471" s="33" t="n">
        <f aca="false">0.27*(1+((200-MIN(ABS(F471-G471),200))/500)+(IF(AND(F471&gt;1650,G471&gt;1650),0.15,0)))</f>
        <v>0.336852</v>
      </c>
      <c r="J471" s="33" t="n">
        <f aca="false">MAX(0,1-H471-I471)</f>
        <v>0.337177193458348</v>
      </c>
      <c r="K471" s="33" t="n">
        <f aca="false">H471+I471</f>
        <v>0.662822806541652</v>
      </c>
      <c r="L471" s="33" t="n">
        <f aca="false">I471+J471</f>
        <v>0.674029193458348</v>
      </c>
      <c r="M471" s="0" t="str">
        <f aca="false">IF('✍️ Score Entry 2025-26'!F472=""," TBD",TEXT('✍️ Score Entry 2025-26'!F472,"0")&amp;"-"&amp;TEXT('✍️ Score Entry 2025-26'!G472,"0"))</f>
        <v> TBD</v>
      </c>
      <c r="N471" s="0" t="str">
        <f aca="false">IF('✍️ Score Entry 2025-26'!F472="","TBD",IF('✍️ Score Entry 2025-26'!F472&gt;'✍️ Score Entry 2025-26'!G472,"Home",IF('✍️ Score Entry 2025-26'!F472&lt;'✍️ Score Entry 2025-26'!G472,"Away","Draw")))</f>
        <v>TBD</v>
      </c>
      <c r="O471" s="0" t="str">
        <f aca="false">IF(N471="TBD","TBD",IF(AND(H471&gt;I471,H471&gt;J471,N471="Home"),"✓",IF(AND(J471&gt;H471,J471&gt;I471,N471="Away"),"✓",IF(AND(I471&gt;H471,I471&gt;J471,N471="Draw"),"✓","✗"))))</f>
        <v>TBD</v>
      </c>
    </row>
    <row r="472" customFormat="false" ht="15" hidden="false" customHeight="false" outlineLevel="0" collapsed="false">
      <c r="A472" s="0" t="n">
        <f aca="false">'✍️ Score Entry 2025-26'!A473</f>
        <v>468</v>
      </c>
      <c r="B472" s="41" t="n">
        <f aca="false">'✍️ Score Entry 2025-26'!B473</f>
        <v>45963.4791666667</v>
      </c>
      <c r="C472" s="0" t="str">
        <f aca="false">'✍️ Score Entry 2025-26'!C473</f>
        <v>Italian Serie A</v>
      </c>
      <c r="D472" s="0" t="str">
        <f aca="false">'✍️ Score Entry 2025-26'!D473</f>
        <v>Hellas Verona</v>
      </c>
      <c r="E472" s="0" t="str">
        <f aca="false">'✍️ Score Entry 2025-26'!E473</f>
        <v>Internazionale</v>
      </c>
      <c r="F472" s="0" t="n">
        <f aca="false">IFERROR(VLOOKUP(D472,'⭐ Current Elo 2025-26'!$A:$B,2,FALSE()),1500)</f>
        <v>1452.9</v>
      </c>
      <c r="G472" s="0" t="n">
        <f aca="false">IFERROR(VLOOKUP(E472,'⭐ Current Elo 2025-26'!$A:$B,2,FALSE()),1500)</f>
        <v>1603.3</v>
      </c>
      <c r="H472" s="33" t="n">
        <f aca="false">1/(1+10^((G472-F472+'⚙️ Parameters'!$C$7)/400))</f>
        <v>0.23983303037147</v>
      </c>
      <c r="I472" s="33" t="n">
        <f aca="false">0.27*(1+((200-MIN(ABS(F472-G472),200))/500)+(IF(AND(F472&gt;1650,G472&gt;1650),0.15,0)))</f>
        <v>0.296784</v>
      </c>
      <c r="J472" s="33" t="n">
        <f aca="false">MAX(0,1-H472-I472)</f>
        <v>0.46338296962853</v>
      </c>
      <c r="K472" s="33" t="n">
        <f aca="false">H472+I472</f>
        <v>0.53661703037147</v>
      </c>
      <c r="L472" s="33" t="n">
        <f aca="false">I472+J472</f>
        <v>0.760166969628531</v>
      </c>
      <c r="M472" s="0" t="str">
        <f aca="false">IF('✍️ Score Entry 2025-26'!F473=""," TBD",TEXT('✍️ Score Entry 2025-26'!F473,"0")&amp;"-"&amp;TEXT('✍️ Score Entry 2025-26'!G473,"0"))</f>
        <v> TBD</v>
      </c>
      <c r="N472" s="0" t="str">
        <f aca="false">IF('✍️ Score Entry 2025-26'!F473="","TBD",IF('✍️ Score Entry 2025-26'!F473&gt;'✍️ Score Entry 2025-26'!G473,"Home",IF('✍️ Score Entry 2025-26'!F473&lt;'✍️ Score Entry 2025-26'!G473,"Away","Draw")))</f>
        <v>TBD</v>
      </c>
      <c r="O472" s="0" t="str">
        <f aca="false">IF(N472="TBD","TBD",IF(AND(H472&gt;I472,H472&gt;J472,N472="Home"),"✓",IF(AND(J472&gt;H472,J472&gt;I472,N472="Away"),"✓",IF(AND(I472&gt;H472,I472&gt;J472,N472="Draw"),"✓","✗"))))</f>
        <v>TBD</v>
      </c>
    </row>
    <row r="473" customFormat="false" ht="15" hidden="false" customHeight="false" outlineLevel="0" collapsed="false">
      <c r="A473" s="0" t="n">
        <f aca="false">'✍️ Score Entry 2025-26'!A474</f>
        <v>469</v>
      </c>
      <c r="B473" s="41" t="n">
        <f aca="false">'✍️ Score Entry 2025-26'!B474</f>
        <v>45963.5416666667</v>
      </c>
      <c r="C473" s="0" t="str">
        <f aca="false">'✍️ Score Entry 2025-26'!C474</f>
        <v>Spanish LALIGA</v>
      </c>
      <c r="D473" s="0" t="str">
        <f aca="false">'✍️ Score Entry 2025-26'!D474</f>
        <v>Levante</v>
      </c>
      <c r="E473" s="0" t="str">
        <f aca="false">'✍️ Score Entry 2025-26'!E474</f>
        <v>Celta Vigo</v>
      </c>
      <c r="F473" s="0" t="n">
        <f aca="false">IFERROR(VLOOKUP(D473,'⭐ Current Elo 2025-26'!$A:$B,2,FALSE()),1500)</f>
        <v>1462.3</v>
      </c>
      <c r="G473" s="0" t="n">
        <f aca="false">IFERROR(VLOOKUP(E473,'⭐ Current Elo 2025-26'!$A:$B,2,FALSE()),1500)</f>
        <v>1603.5</v>
      </c>
      <c r="H473" s="33" t="n">
        <f aca="false">1/(1+10^((G473-F473+'⚙️ Parameters'!$C$7)/400))</f>
        <v>0.249620807108426</v>
      </c>
      <c r="I473" s="33" t="n">
        <f aca="false">0.27*(1+((200-MIN(ABS(F473-G473),200))/500)+(IF(AND(F473&gt;1650,G473&gt;1650),0.15,0)))</f>
        <v>0.301752</v>
      </c>
      <c r="J473" s="33" t="n">
        <f aca="false">MAX(0,1-H473-I473)</f>
        <v>0.448627192891574</v>
      </c>
      <c r="K473" s="33" t="n">
        <f aca="false">H473+I473</f>
        <v>0.551372807108426</v>
      </c>
      <c r="L473" s="33" t="n">
        <f aca="false">I473+J473</f>
        <v>0.750379192891574</v>
      </c>
      <c r="M473" s="0" t="str">
        <f aca="false">IF('✍️ Score Entry 2025-26'!F474=""," TBD",TEXT('✍️ Score Entry 2025-26'!F474,"0")&amp;"-"&amp;TEXT('✍️ Score Entry 2025-26'!G474,"0"))</f>
        <v> TBD</v>
      </c>
      <c r="N473" s="0" t="str">
        <f aca="false">IF('✍️ Score Entry 2025-26'!F474="","TBD",IF('✍️ Score Entry 2025-26'!F474&gt;'✍️ Score Entry 2025-26'!G474,"Home",IF('✍️ Score Entry 2025-26'!F474&lt;'✍️ Score Entry 2025-26'!G474,"Away","Draw")))</f>
        <v>TBD</v>
      </c>
      <c r="O473" s="0" t="str">
        <f aca="false">IF(N473="TBD","TBD",IF(AND(H473&gt;I473,H473&gt;J473,N473="Home"),"✓",IF(AND(J473&gt;H473,J473&gt;I473,N473="Away"),"✓",IF(AND(I473&gt;H473,I473&gt;J473,N473="Draw"),"✓","✗"))))</f>
        <v>TBD</v>
      </c>
    </row>
    <row r="474" customFormat="false" ht="15" hidden="false" customHeight="false" outlineLevel="0" collapsed="false">
      <c r="A474" s="0" t="n">
        <f aca="false">'✍️ Score Entry 2025-26'!A475</f>
        <v>470</v>
      </c>
      <c r="B474" s="41" t="n">
        <f aca="false">'✍️ Score Entry 2025-26'!B475</f>
        <v>45963.5833333333</v>
      </c>
      <c r="C474" s="0" t="str">
        <f aca="false">'✍️ Score Entry 2025-26'!C475</f>
        <v>English Premier League</v>
      </c>
      <c r="D474" s="0" t="str">
        <f aca="false">'✍️ Score Entry 2025-26'!D475</f>
        <v>West Ham United</v>
      </c>
      <c r="E474" s="0" t="str">
        <f aca="false">'✍️ Score Entry 2025-26'!E475</f>
        <v>Newcastle United</v>
      </c>
      <c r="F474" s="0" t="n">
        <f aca="false">IFERROR(VLOOKUP(D474,'⭐ Current Elo 2025-26'!$A:$B,2,FALSE()),1500)</f>
        <v>1395.5</v>
      </c>
      <c r="G474" s="0" t="n">
        <f aca="false">IFERROR(VLOOKUP(E474,'⭐ Current Elo 2025-26'!$A:$B,2,FALSE()),1500)</f>
        <v>1795</v>
      </c>
      <c r="H474" s="33" t="n">
        <f aca="false">1/(1+10^((G474-F474+'⚙️ Parameters'!$C$7)/400))</f>
        <v>0.0699452931932757</v>
      </c>
      <c r="I474" s="33" t="n">
        <f aca="false">0.27*(1+((200-MIN(ABS(F474-G474),200))/500)+(IF(AND(F474&gt;1650,G474&gt;1650),0.15,0)))</f>
        <v>0.27</v>
      </c>
      <c r="J474" s="33" t="n">
        <f aca="false">MAX(0,1-H474-I474)</f>
        <v>0.660054706806724</v>
      </c>
      <c r="K474" s="33" t="n">
        <f aca="false">H474+I474</f>
        <v>0.339945293193276</v>
      </c>
      <c r="L474" s="33" t="n">
        <f aca="false">I474+J474</f>
        <v>0.930054706806724</v>
      </c>
      <c r="M474" s="0" t="str">
        <f aca="false">IF('✍️ Score Entry 2025-26'!F475=""," TBD",TEXT('✍️ Score Entry 2025-26'!F475,"0")&amp;"-"&amp;TEXT('✍️ Score Entry 2025-26'!G475,"0"))</f>
        <v> TBD</v>
      </c>
      <c r="N474" s="0" t="str">
        <f aca="false">IF('✍️ Score Entry 2025-26'!F475="","TBD",IF('✍️ Score Entry 2025-26'!F475&gt;'✍️ Score Entry 2025-26'!G475,"Home",IF('✍️ Score Entry 2025-26'!F475&lt;'✍️ Score Entry 2025-26'!G475,"Away","Draw")))</f>
        <v>TBD</v>
      </c>
      <c r="O474" s="0" t="str">
        <f aca="false">IF(N474="TBD","TBD",IF(AND(H474&gt;I474,H474&gt;J474,N474="Home"),"✓",IF(AND(J474&gt;H474,J474&gt;I474,N474="Away"),"✓",IF(AND(I474&gt;H474,I474&gt;J474,N474="Draw"),"✓","✗"))))</f>
        <v>TBD</v>
      </c>
    </row>
    <row r="475" customFormat="false" ht="15" hidden="false" customHeight="false" outlineLevel="0" collapsed="false">
      <c r="A475" s="0" t="n">
        <f aca="false">'✍️ Score Entry 2025-26'!A476</f>
        <v>471</v>
      </c>
      <c r="B475" s="41" t="n">
        <f aca="false">'✍️ Score Entry 2025-26'!B476</f>
        <v>45963.5833333333</v>
      </c>
      <c r="C475" s="0" t="str">
        <f aca="false">'✍️ Score Entry 2025-26'!C476</f>
        <v>Italian Serie A</v>
      </c>
      <c r="D475" s="0" t="str">
        <f aca="false">'✍️ Score Entry 2025-26'!D476</f>
        <v>Fiorentina</v>
      </c>
      <c r="E475" s="0" t="str">
        <f aca="false">'✍️ Score Entry 2025-26'!E476</f>
        <v>Lecce</v>
      </c>
      <c r="F475" s="0" t="n">
        <f aca="false">IFERROR(VLOOKUP(D475,'⭐ Current Elo 2025-26'!$A:$B,2,FALSE()),1500)</f>
        <v>1398.1</v>
      </c>
      <c r="G475" s="0" t="n">
        <f aca="false">IFERROR(VLOOKUP(E475,'⭐ Current Elo 2025-26'!$A:$B,2,FALSE()),1500)</f>
        <v>1629.2</v>
      </c>
      <c r="H475" s="33" t="n">
        <f aca="false">1/(1+10^((G475-F475+'⚙️ Parameters'!$C$7)/400))</f>
        <v>0.165461315518544</v>
      </c>
      <c r="I475" s="33" t="n">
        <f aca="false">0.27*(1+((200-MIN(ABS(F475-G475),200))/500)+(IF(AND(F475&gt;1650,G475&gt;1650),0.15,0)))</f>
        <v>0.27</v>
      </c>
      <c r="J475" s="33" t="n">
        <f aca="false">MAX(0,1-H475-I475)</f>
        <v>0.564538684481456</v>
      </c>
      <c r="K475" s="33" t="n">
        <f aca="false">H475+I475</f>
        <v>0.435461315518544</v>
      </c>
      <c r="L475" s="33" t="n">
        <f aca="false">I475+J475</f>
        <v>0.834538684481456</v>
      </c>
      <c r="M475" s="0" t="str">
        <f aca="false">IF('✍️ Score Entry 2025-26'!F476=""," TBD",TEXT('✍️ Score Entry 2025-26'!F476,"0")&amp;"-"&amp;TEXT('✍️ Score Entry 2025-26'!G476,"0"))</f>
        <v> TBD</v>
      </c>
      <c r="N475" s="0" t="str">
        <f aca="false">IF('✍️ Score Entry 2025-26'!F476="","TBD",IF('✍️ Score Entry 2025-26'!F476&gt;'✍️ Score Entry 2025-26'!G476,"Home",IF('✍️ Score Entry 2025-26'!F476&lt;'✍️ Score Entry 2025-26'!G476,"Away","Draw")))</f>
        <v>TBD</v>
      </c>
      <c r="O475" s="0" t="str">
        <f aca="false">IF(N475="TBD","TBD",IF(AND(H475&gt;I475,H475&gt;J475,N475="Home"),"✓",IF(AND(J475&gt;H475,J475&gt;I475,N475="Away"),"✓",IF(AND(I475&gt;H475,I475&gt;J475,N475="Draw"),"✓","✗"))))</f>
        <v>TBD</v>
      </c>
    </row>
    <row r="476" customFormat="false" ht="15" hidden="false" customHeight="false" outlineLevel="0" collapsed="false">
      <c r="A476" s="0" t="n">
        <f aca="false">'✍️ Score Entry 2025-26'!A477</f>
        <v>472</v>
      </c>
      <c r="B476" s="41" t="n">
        <f aca="false">'✍️ Score Entry 2025-26'!B477</f>
        <v>45963.5833333333</v>
      </c>
      <c r="C476" s="0" t="str">
        <f aca="false">'✍️ Score Entry 2025-26'!C477</f>
        <v>French Ligue 1</v>
      </c>
      <c r="D476" s="0" t="str">
        <f aca="false">'✍️ Score Entry 2025-26'!D477</f>
        <v>Stade Rennais</v>
      </c>
      <c r="E476" s="0" t="str">
        <f aca="false">'✍️ Score Entry 2025-26'!E477</f>
        <v>Strasbourg</v>
      </c>
      <c r="F476" s="0" t="n">
        <f aca="false">IFERROR(VLOOKUP(D476,'⭐ Current Elo 2025-26'!$A:$B,2,FALSE()),1500)</f>
        <v>1621.1</v>
      </c>
      <c r="G476" s="0" t="n">
        <f aca="false">IFERROR(VLOOKUP(E476,'⭐ Current Elo 2025-26'!$A:$B,2,FALSE()),1500)</f>
        <v>1815.9</v>
      </c>
      <c r="H476" s="33" t="n">
        <f aca="false">1/(1+10^((G476-F476+'⚙️ Parameters'!$C$7)/400))</f>
        <v>0.196363096362118</v>
      </c>
      <c r="I476" s="33" t="n">
        <f aca="false">0.27*(1+((200-MIN(ABS(F476-G476),200))/500)+(IF(AND(F476&gt;1650,G476&gt;1650),0.15,0)))</f>
        <v>0.272808</v>
      </c>
      <c r="J476" s="33" t="n">
        <f aca="false">MAX(0,1-H476-I476)</f>
        <v>0.530828903637882</v>
      </c>
      <c r="K476" s="33" t="n">
        <f aca="false">H476+I476</f>
        <v>0.469171096362118</v>
      </c>
      <c r="L476" s="33" t="n">
        <f aca="false">I476+J476</f>
        <v>0.803636903637882</v>
      </c>
      <c r="M476" s="0" t="str">
        <f aca="false">IF('✍️ Score Entry 2025-26'!F477=""," TBD",TEXT('✍️ Score Entry 2025-26'!F477,"0")&amp;"-"&amp;TEXT('✍️ Score Entry 2025-26'!G477,"0"))</f>
        <v> TBD</v>
      </c>
      <c r="N476" s="0" t="str">
        <f aca="false">IF('✍️ Score Entry 2025-26'!F477="","TBD",IF('✍️ Score Entry 2025-26'!F477&gt;'✍️ Score Entry 2025-26'!G477,"Home",IF('✍️ Score Entry 2025-26'!F477&lt;'✍️ Score Entry 2025-26'!G477,"Away","Draw")))</f>
        <v>TBD</v>
      </c>
      <c r="O476" s="0" t="str">
        <f aca="false">IF(N476="TBD","TBD",IF(AND(H476&gt;I476,H476&gt;J476,N476="Home"),"✓",IF(AND(J476&gt;H476,J476&gt;I476,N476="Away"),"✓",IF(AND(I476&gt;H476,I476&gt;J476,N476="Draw"),"✓","✗"))))</f>
        <v>TBD</v>
      </c>
    </row>
    <row r="477" customFormat="false" ht="15" hidden="false" customHeight="false" outlineLevel="0" collapsed="false">
      <c r="A477" s="0" t="n">
        <f aca="false">'✍️ Score Entry 2025-26'!A478</f>
        <v>473</v>
      </c>
      <c r="B477" s="41" t="n">
        <f aca="false">'✍️ Score Entry 2025-26'!B478</f>
        <v>45963.5833333333</v>
      </c>
      <c r="C477" s="0" t="str">
        <f aca="false">'✍️ Score Entry 2025-26'!C478</f>
        <v>Italian Serie A</v>
      </c>
      <c r="D477" s="0" t="str">
        <f aca="false">'✍️ Score Entry 2025-26'!D478</f>
        <v>Torino</v>
      </c>
      <c r="E477" s="0" t="str">
        <f aca="false">'✍️ Score Entry 2025-26'!E478</f>
        <v>Pisa</v>
      </c>
      <c r="F477" s="0" t="n">
        <f aca="false">IFERROR(VLOOKUP(D477,'⭐ Current Elo 2025-26'!$A:$B,2,FALSE()),1500)</f>
        <v>1631.8</v>
      </c>
      <c r="G477" s="0" t="n">
        <f aca="false">IFERROR(VLOOKUP(E477,'⭐ Current Elo 2025-26'!$A:$B,2,FALSE()),1500)</f>
        <v>1653.3</v>
      </c>
      <c r="H477" s="33" t="n">
        <f aca="false">1/(1+10^((G477-F477+'⚙️ Parameters'!$C$7)/400))</f>
        <v>0.398531628975956</v>
      </c>
      <c r="I477" s="33" t="n">
        <f aca="false">0.27*(1+((200-MIN(ABS(F477-G477),200))/500)+(IF(AND(F477&gt;1650,G477&gt;1650),0.15,0)))</f>
        <v>0.36639</v>
      </c>
      <c r="J477" s="33" t="n">
        <f aca="false">MAX(0,1-H477-I477)</f>
        <v>0.235078371024044</v>
      </c>
      <c r="K477" s="33" t="n">
        <f aca="false">H477+I477</f>
        <v>0.764921628975956</v>
      </c>
      <c r="L477" s="33" t="n">
        <f aca="false">I477+J477</f>
        <v>0.601468371024044</v>
      </c>
      <c r="M477" s="0" t="str">
        <f aca="false">IF('✍️ Score Entry 2025-26'!F478=""," TBD",TEXT('✍️ Score Entry 2025-26'!F478,"0")&amp;"-"&amp;TEXT('✍️ Score Entry 2025-26'!G478,"0"))</f>
        <v> TBD</v>
      </c>
      <c r="N477" s="0" t="str">
        <f aca="false">IF('✍️ Score Entry 2025-26'!F478="","TBD",IF('✍️ Score Entry 2025-26'!F478&gt;'✍️ Score Entry 2025-26'!G478,"Home",IF('✍️ Score Entry 2025-26'!F478&lt;'✍️ Score Entry 2025-26'!G478,"Away","Draw")))</f>
        <v>TBD</v>
      </c>
      <c r="O477" s="0" t="str">
        <f aca="false">IF(N477="TBD","TBD",IF(AND(H477&gt;I477,H477&gt;J477,N477="Home"),"✓",IF(AND(J477&gt;H477,J477&gt;I477,N477="Away"),"✓",IF(AND(I477&gt;H477,I477&gt;J477,N477="Draw"),"✓","✗"))))</f>
        <v>TBD</v>
      </c>
    </row>
    <row r="478" customFormat="false" ht="15" hidden="false" customHeight="false" outlineLevel="0" collapsed="false">
      <c r="A478" s="0" t="n">
        <f aca="false">'✍️ Score Entry 2025-26'!A479</f>
        <v>474</v>
      </c>
      <c r="B478" s="41" t="n">
        <f aca="false">'✍️ Score Entry 2025-26'!B479</f>
        <v>45963.6041666667</v>
      </c>
      <c r="C478" s="0" t="str">
        <f aca="false">'✍️ Score Entry 2025-26'!C479</f>
        <v>German Bundesliga</v>
      </c>
      <c r="D478" s="0" t="str">
        <f aca="false">'✍️ Score Entry 2025-26'!D479</f>
        <v>FC Cologne</v>
      </c>
      <c r="E478" s="0" t="str">
        <f aca="false">'✍️ Score Entry 2025-26'!E479</f>
        <v>Hamburg SV</v>
      </c>
      <c r="F478" s="0" t="n">
        <f aca="false">IFERROR(VLOOKUP(D478,'⭐ Current Elo 2025-26'!$A:$B,2,FALSE()),1500)</f>
        <v>1612.2</v>
      </c>
      <c r="G478" s="0" t="n">
        <f aca="false">IFERROR(VLOOKUP(E478,'⭐ Current Elo 2025-26'!$A:$B,2,FALSE()),1500)</f>
        <v>1759.3</v>
      </c>
      <c r="H478" s="33" t="n">
        <f aca="false">1/(1+10^((G478-F478+'⚙️ Parameters'!$C$7)/400))</f>
        <v>0.243313406662868</v>
      </c>
      <c r="I478" s="33" t="n">
        <f aca="false">0.27*(1+((200-MIN(ABS(F478-G478),200))/500)+(IF(AND(F478&gt;1650,G478&gt;1650),0.15,0)))</f>
        <v>0.298566</v>
      </c>
      <c r="J478" s="33" t="n">
        <f aca="false">MAX(0,1-H478-I478)</f>
        <v>0.458120593337132</v>
      </c>
      <c r="K478" s="33" t="n">
        <f aca="false">H478+I478</f>
        <v>0.541879406662868</v>
      </c>
      <c r="L478" s="33" t="n">
        <f aca="false">I478+J478</f>
        <v>0.756686593337133</v>
      </c>
      <c r="M478" s="0" t="str">
        <f aca="false">IF('✍️ Score Entry 2025-26'!F479=""," TBD",TEXT('✍️ Score Entry 2025-26'!F479,"0")&amp;"-"&amp;TEXT('✍️ Score Entry 2025-26'!G479,"0"))</f>
        <v> TBD</v>
      </c>
      <c r="N478" s="0" t="str">
        <f aca="false">IF('✍️ Score Entry 2025-26'!F479="","TBD",IF('✍️ Score Entry 2025-26'!F479&gt;'✍️ Score Entry 2025-26'!G479,"Home",IF('✍️ Score Entry 2025-26'!F479&lt;'✍️ Score Entry 2025-26'!G479,"Away","Draw")))</f>
        <v>TBD</v>
      </c>
      <c r="O478" s="0" t="str">
        <f aca="false">IF(N478="TBD","TBD",IF(AND(H478&gt;I478,H478&gt;J478,N478="Home"),"✓",IF(AND(J478&gt;H478,J478&gt;I478,N478="Away"),"✓",IF(AND(I478&gt;H478,I478&gt;J478,N478="Draw"),"✓","✗"))))</f>
        <v>TBD</v>
      </c>
    </row>
    <row r="479" customFormat="false" ht="15" hidden="false" customHeight="false" outlineLevel="0" collapsed="false">
      <c r="A479" s="0" t="n">
        <f aca="false">'✍️ Score Entry 2025-26'!A480</f>
        <v>475</v>
      </c>
      <c r="B479" s="41" t="n">
        <f aca="false">'✍️ Score Entry 2025-26'!B480</f>
        <v>45963.6354166667</v>
      </c>
      <c r="C479" s="0" t="str">
        <f aca="false">'✍️ Score Entry 2025-26'!C480</f>
        <v>Spanish LALIGA</v>
      </c>
      <c r="D479" s="0" t="str">
        <f aca="false">'✍️ Score Entry 2025-26'!D480</f>
        <v>AlavÃ©s</v>
      </c>
      <c r="E479" s="0" t="str">
        <f aca="false">'✍️ Score Entry 2025-26'!E480</f>
        <v>Espanyol</v>
      </c>
      <c r="F479" s="0" t="n">
        <f aca="false">IFERROR(VLOOKUP(D479,'⭐ Current Elo 2025-26'!$A:$B,2,FALSE()),1500)</f>
        <v>1609.1</v>
      </c>
      <c r="G479" s="0" t="n">
        <f aca="false">IFERROR(VLOOKUP(E479,'⭐ Current Elo 2025-26'!$A:$B,2,FALSE()),1500)</f>
        <v>1662.7</v>
      </c>
      <c r="H479" s="33" t="n">
        <f aca="false">1/(1+10^((G479-F479+'⚙️ Parameters'!$C$7)/400))</f>
        <v>0.355174724552962</v>
      </c>
      <c r="I479" s="33" t="n">
        <f aca="false">0.27*(1+((200-MIN(ABS(F479-G479),200))/500)+(IF(AND(F479&gt;1650,G479&gt;1650),0.15,0)))</f>
        <v>0.349056</v>
      </c>
      <c r="J479" s="33" t="n">
        <f aca="false">MAX(0,1-H479-I479)</f>
        <v>0.295769275447038</v>
      </c>
      <c r="K479" s="33" t="n">
        <f aca="false">H479+I479</f>
        <v>0.704230724552962</v>
      </c>
      <c r="L479" s="33" t="n">
        <f aca="false">I479+J479</f>
        <v>0.644825275447038</v>
      </c>
      <c r="M479" s="0" t="str">
        <f aca="false">IF('✍️ Score Entry 2025-26'!F480=""," TBD",TEXT('✍️ Score Entry 2025-26'!F480,"0")&amp;"-"&amp;TEXT('✍️ Score Entry 2025-26'!G480,"0"))</f>
        <v> TBD</v>
      </c>
      <c r="N479" s="0" t="str">
        <f aca="false">IF('✍️ Score Entry 2025-26'!F480="","TBD",IF('✍️ Score Entry 2025-26'!F480&gt;'✍️ Score Entry 2025-26'!G480,"Home",IF('✍️ Score Entry 2025-26'!F480&lt;'✍️ Score Entry 2025-26'!G480,"Away","Draw")))</f>
        <v>TBD</v>
      </c>
      <c r="O479" s="0" t="str">
        <f aca="false">IF(N479="TBD","TBD",IF(AND(H479&gt;I479,H479&gt;J479,N479="Home"),"✓",IF(AND(J479&gt;H479,J479&gt;I479,N479="Away"),"✓",IF(AND(I479&gt;H479,I479&gt;J479,N479="Draw"),"✓","✗"))))</f>
        <v>TBD</v>
      </c>
    </row>
    <row r="480" customFormat="false" ht="15" hidden="false" customHeight="false" outlineLevel="0" collapsed="false">
      <c r="A480" s="0" t="n">
        <f aca="false">'✍️ Score Entry 2025-26'!A481</f>
        <v>476</v>
      </c>
      <c r="B480" s="41" t="n">
        <f aca="false">'✍️ Score Entry 2025-26'!B481</f>
        <v>45963.6770833333</v>
      </c>
      <c r="C480" s="0" t="str">
        <f aca="false">'✍️ Score Entry 2025-26'!C481</f>
        <v>French Ligue 1</v>
      </c>
      <c r="D480" s="0" t="str">
        <f aca="false">'✍️ Score Entry 2025-26'!D481</f>
        <v>Toulouse</v>
      </c>
      <c r="E480" s="0" t="str">
        <f aca="false">'✍️ Score Entry 2025-26'!E481</f>
        <v>Le Havre AC</v>
      </c>
      <c r="F480" s="0" t="n">
        <f aca="false">IFERROR(VLOOKUP(D480,'⭐ Current Elo 2025-26'!$A:$B,2,FALSE()),1500)</f>
        <v>1668.4</v>
      </c>
      <c r="G480" s="0" t="n">
        <f aca="false">IFERROR(VLOOKUP(E480,'⭐ Current Elo 2025-26'!$A:$B,2,FALSE()),1500)</f>
        <v>1496.2</v>
      </c>
      <c r="H480" s="33" t="n">
        <f aca="false">1/(1+10^((G480-F480+'⚙️ Parameters'!$C$7)/400))</f>
        <v>0.668949966418628</v>
      </c>
      <c r="I480" s="33" t="n">
        <f aca="false">0.27*(1+((200-MIN(ABS(F480-G480),200))/500)+(IF(AND(F480&gt;1650,G480&gt;1650),0.15,0)))</f>
        <v>0.285012</v>
      </c>
      <c r="J480" s="33" t="n">
        <f aca="false">MAX(0,1-H480-I480)</f>
        <v>0.0460380335813721</v>
      </c>
      <c r="K480" s="33" t="n">
        <f aca="false">H480+I480</f>
        <v>0.953961966418628</v>
      </c>
      <c r="L480" s="33" t="n">
        <f aca="false">I480+J480</f>
        <v>0.331050033581372</v>
      </c>
      <c r="M480" s="0" t="str">
        <f aca="false">IF('✍️ Score Entry 2025-26'!F481=""," TBD",TEXT('✍️ Score Entry 2025-26'!F481,"0")&amp;"-"&amp;TEXT('✍️ Score Entry 2025-26'!G481,"0"))</f>
        <v> TBD</v>
      </c>
      <c r="N480" s="0" t="str">
        <f aca="false">IF('✍️ Score Entry 2025-26'!F481="","TBD",IF('✍️ Score Entry 2025-26'!F481&gt;'✍️ Score Entry 2025-26'!G481,"Home",IF('✍️ Score Entry 2025-26'!F481&lt;'✍️ Score Entry 2025-26'!G481,"Away","Draw")))</f>
        <v>TBD</v>
      </c>
      <c r="O480" s="0" t="str">
        <f aca="false">IF(N480="TBD","TBD",IF(AND(H480&gt;I480,H480&gt;J480,N480="Home"),"✓",IF(AND(J480&gt;H480,J480&gt;I480,N480="Away"),"✓",IF(AND(I480&gt;H480,I480&gt;J480,N480="Draw"),"✓","✗"))))</f>
        <v>TBD</v>
      </c>
    </row>
    <row r="481" customFormat="false" ht="15" hidden="false" customHeight="false" outlineLevel="0" collapsed="false">
      <c r="A481" s="0" t="n">
        <f aca="false">'✍️ Score Entry 2025-26'!A482</f>
        <v>477</v>
      </c>
      <c r="B481" s="41" t="n">
        <f aca="false">'✍️ Score Entry 2025-26'!B482</f>
        <v>45963.6770833333</v>
      </c>
      <c r="C481" s="0" t="str">
        <f aca="false">'✍️ Score Entry 2025-26'!C482</f>
        <v>French Ligue 1</v>
      </c>
      <c r="D481" s="0" t="str">
        <f aca="false">'✍️ Score Entry 2025-26'!D482</f>
        <v>Nantes</v>
      </c>
      <c r="E481" s="0" t="str">
        <f aca="false">'✍️ Score Entry 2025-26'!E482</f>
        <v>Metz</v>
      </c>
      <c r="F481" s="0" t="n">
        <f aca="false">IFERROR(VLOOKUP(D481,'⭐ Current Elo 2025-26'!$A:$B,2,FALSE()),1500)</f>
        <v>1720.8</v>
      </c>
      <c r="G481" s="0" t="n">
        <f aca="false">IFERROR(VLOOKUP(E481,'⭐ Current Elo 2025-26'!$A:$B,2,FALSE()),1500)</f>
        <v>1581.9</v>
      </c>
      <c r="H481" s="33" t="n">
        <f aca="false">1/(1+10^((G481-F481+'⚙️ Parameters'!$C$7)/400))</f>
        <v>0.625216517124206</v>
      </c>
      <c r="I481" s="33" t="n">
        <f aca="false">0.27*(1+((200-MIN(ABS(F481-G481),200))/500)+(IF(AND(F481&gt;1650,G481&gt;1650),0.15,0)))</f>
        <v>0.302994</v>
      </c>
      <c r="J481" s="33" t="n">
        <f aca="false">MAX(0,1-H481-I481)</f>
        <v>0.0717894828757943</v>
      </c>
      <c r="K481" s="33" t="n">
        <f aca="false">H481+I481</f>
        <v>0.928210517124206</v>
      </c>
      <c r="L481" s="33" t="n">
        <f aca="false">I481+J481</f>
        <v>0.374783482875794</v>
      </c>
      <c r="M481" s="0" t="str">
        <f aca="false">IF('✍️ Score Entry 2025-26'!F482=""," TBD",TEXT('✍️ Score Entry 2025-26'!F482,"0")&amp;"-"&amp;TEXT('✍️ Score Entry 2025-26'!G482,"0"))</f>
        <v> TBD</v>
      </c>
      <c r="N481" s="0" t="str">
        <f aca="false">IF('✍️ Score Entry 2025-26'!F482="","TBD",IF('✍️ Score Entry 2025-26'!F482&gt;'✍️ Score Entry 2025-26'!G482,"Home",IF('✍️ Score Entry 2025-26'!F482&lt;'✍️ Score Entry 2025-26'!G482,"Away","Draw")))</f>
        <v>TBD</v>
      </c>
      <c r="O481" s="0" t="str">
        <f aca="false">IF(N481="TBD","TBD",IF(AND(H481&gt;I481,H481&gt;J481,N481="Home"),"✓",IF(AND(J481&gt;H481,J481&gt;I481,N481="Away"),"✓",IF(AND(I481&gt;H481,I481&gt;J481,N481="Draw"),"✓","✗"))))</f>
        <v>TBD</v>
      </c>
    </row>
    <row r="482" customFormat="false" ht="15" hidden="false" customHeight="false" outlineLevel="0" collapsed="false">
      <c r="A482" s="0" t="n">
        <f aca="false">'✍️ Score Entry 2025-26'!A483</f>
        <v>478</v>
      </c>
      <c r="B482" s="41" t="n">
        <f aca="false">'✍️ Score Entry 2025-26'!B483</f>
        <v>45963.6770833333</v>
      </c>
      <c r="C482" s="0" t="str">
        <f aca="false">'✍️ Score Entry 2025-26'!C483</f>
        <v>French Ligue 1</v>
      </c>
      <c r="D482" s="0" t="str">
        <f aca="false">'✍️ Score Entry 2025-26'!D483</f>
        <v>Lille</v>
      </c>
      <c r="E482" s="0" t="str">
        <f aca="false">'✍️ Score Entry 2025-26'!E483</f>
        <v>Angers</v>
      </c>
      <c r="F482" s="0" t="n">
        <f aca="false">IFERROR(VLOOKUP(D482,'⭐ Current Elo 2025-26'!$A:$B,2,FALSE()),1500)</f>
        <v>1580.2</v>
      </c>
      <c r="G482" s="0" t="n">
        <f aca="false">IFERROR(VLOOKUP(E482,'⭐ Current Elo 2025-26'!$A:$B,2,FALSE()),1500)</f>
        <v>1494.5</v>
      </c>
      <c r="H482" s="33" t="n">
        <f aca="false">1/(1+10^((G482-F482+'⚙️ Parameters'!$C$7)/400))</f>
        <v>0.551196376905429</v>
      </c>
      <c r="I482" s="33" t="n">
        <f aca="false">0.27*(1+((200-MIN(ABS(F482-G482),200))/500)+(IF(AND(F482&gt;1650,G482&gt;1650),0.15,0)))</f>
        <v>0.331722</v>
      </c>
      <c r="J482" s="33" t="n">
        <f aca="false">MAX(0,1-H482-I482)</f>
        <v>0.117081623094571</v>
      </c>
      <c r="K482" s="33" t="n">
        <f aca="false">H482+I482</f>
        <v>0.882918376905429</v>
      </c>
      <c r="L482" s="33" t="n">
        <f aca="false">I482+J482</f>
        <v>0.448803623094571</v>
      </c>
      <c r="M482" s="0" t="str">
        <f aca="false">IF('✍️ Score Entry 2025-26'!F483=""," TBD",TEXT('✍️ Score Entry 2025-26'!F483,"0")&amp;"-"&amp;TEXT('✍️ Score Entry 2025-26'!G483,"0"))</f>
        <v> TBD</v>
      </c>
      <c r="N482" s="0" t="str">
        <f aca="false">IF('✍️ Score Entry 2025-26'!F483="","TBD",IF('✍️ Score Entry 2025-26'!F483&gt;'✍️ Score Entry 2025-26'!G483,"Home",IF('✍️ Score Entry 2025-26'!F483&lt;'✍️ Score Entry 2025-26'!G483,"Away","Draw")))</f>
        <v>TBD</v>
      </c>
      <c r="O482" s="0" t="str">
        <f aca="false">IF(N482="TBD","TBD",IF(AND(H482&gt;I482,H482&gt;J482,N482="Home"),"✓",IF(AND(J482&gt;H482,J482&gt;I482,N482="Away"),"✓",IF(AND(I482&gt;H482,I482&gt;J482,N482="Draw"),"✓","✗"))))</f>
        <v>TBD</v>
      </c>
    </row>
    <row r="483" customFormat="false" ht="15" hidden="false" customHeight="false" outlineLevel="0" collapsed="false">
      <c r="A483" s="0" t="n">
        <f aca="false">'✍️ Score Entry 2025-26'!A484</f>
        <v>479</v>
      </c>
      <c r="B483" s="41" t="n">
        <f aca="false">'✍️ Score Entry 2025-26'!B484</f>
        <v>45963.6770833333</v>
      </c>
      <c r="C483" s="0" t="str">
        <f aca="false">'✍️ Score Entry 2025-26'!C484</f>
        <v>French Ligue 1</v>
      </c>
      <c r="D483" s="0" t="str">
        <f aca="false">'✍️ Score Entry 2025-26'!D484</f>
        <v>Lens</v>
      </c>
      <c r="E483" s="0" t="str">
        <f aca="false">'✍️ Score Entry 2025-26'!E484</f>
        <v>Lorient</v>
      </c>
      <c r="F483" s="0" t="n">
        <f aca="false">IFERROR(VLOOKUP(D483,'⭐ Current Elo 2025-26'!$A:$B,2,FALSE()),1500)</f>
        <v>1580.6</v>
      </c>
      <c r="G483" s="0" t="n">
        <f aca="false">IFERROR(VLOOKUP(E483,'⭐ Current Elo 2025-26'!$A:$B,2,FALSE()),1500)</f>
        <v>1624.7</v>
      </c>
      <c r="H483" s="33" t="n">
        <f aca="false">1/(1+10^((G483-F483+'⚙️ Parameters'!$C$7)/400))</f>
        <v>0.36779612721542</v>
      </c>
      <c r="I483" s="33" t="n">
        <f aca="false">0.27*(1+((200-MIN(ABS(F483-G483),200))/500)+(IF(AND(F483&gt;1650,G483&gt;1650),0.15,0)))</f>
        <v>0.354186</v>
      </c>
      <c r="J483" s="33" t="n">
        <f aca="false">MAX(0,1-H483-I483)</f>
        <v>0.27801787278458</v>
      </c>
      <c r="K483" s="33" t="n">
        <f aca="false">H483+I483</f>
        <v>0.721982127215419</v>
      </c>
      <c r="L483" s="33" t="n">
        <f aca="false">I483+J483</f>
        <v>0.632203872784581</v>
      </c>
      <c r="M483" s="0" t="str">
        <f aca="false">IF('✍️ Score Entry 2025-26'!F484=""," TBD",TEXT('✍️ Score Entry 2025-26'!F484,"0")&amp;"-"&amp;TEXT('✍️ Score Entry 2025-26'!G484,"0"))</f>
        <v> TBD</v>
      </c>
      <c r="N483" s="0" t="str">
        <f aca="false">IF('✍️ Score Entry 2025-26'!F484="","TBD",IF('✍️ Score Entry 2025-26'!F484&gt;'✍️ Score Entry 2025-26'!G484,"Home",IF('✍️ Score Entry 2025-26'!F484&lt;'✍️ Score Entry 2025-26'!G484,"Away","Draw")))</f>
        <v>TBD</v>
      </c>
      <c r="O483" s="0" t="str">
        <f aca="false">IF(N483="TBD","TBD",IF(AND(H483&gt;I483,H483&gt;J483,N483="Home"),"✓",IF(AND(J483&gt;H483,J483&gt;I483,N483="Away"),"✓",IF(AND(I483&gt;H483,I483&gt;J483,N483="Draw"),"✓","✗"))))</f>
        <v>TBD</v>
      </c>
    </row>
    <row r="484" customFormat="false" ht="15" hidden="false" customHeight="false" outlineLevel="0" collapsed="false">
      <c r="A484" s="0" t="n">
        <f aca="false">'✍️ Score Entry 2025-26'!A485</f>
        <v>480</v>
      </c>
      <c r="B484" s="41" t="n">
        <f aca="false">'✍️ Score Entry 2025-26'!B485</f>
        <v>45963.6875</v>
      </c>
      <c r="C484" s="0" t="str">
        <f aca="false">'✍️ Score Entry 2025-26'!C485</f>
        <v>English Premier League</v>
      </c>
      <c r="D484" s="0" t="str">
        <f aca="false">'✍️ Score Entry 2025-26'!D485</f>
        <v>Manchester City</v>
      </c>
      <c r="E484" s="0" t="str">
        <f aca="false">'✍️ Score Entry 2025-26'!E485</f>
        <v>AFC Bournemouth</v>
      </c>
      <c r="F484" s="0" t="n">
        <f aca="false">IFERROR(VLOOKUP(D484,'⭐ Current Elo 2025-26'!$A:$B,2,FALSE()),1500)</f>
        <v>1581.2</v>
      </c>
      <c r="G484" s="0" t="n">
        <f aca="false">IFERROR(VLOOKUP(E484,'⭐ Current Elo 2025-26'!$A:$B,2,FALSE()),1500)</f>
        <v>1744.7</v>
      </c>
      <c r="H484" s="33" t="n">
        <f aca="false">1/(1+10^((G484-F484+'⚙️ Parameters'!$C$7)/400))</f>
        <v>0.226355657629214</v>
      </c>
      <c r="I484" s="33" t="n">
        <f aca="false">0.27*(1+((200-MIN(ABS(F484-G484),200))/500)+(IF(AND(F484&gt;1650,G484&gt;1650),0.15,0)))</f>
        <v>0.28971</v>
      </c>
      <c r="J484" s="33" t="n">
        <f aca="false">MAX(0,1-H484-I484)</f>
        <v>0.483934342370786</v>
      </c>
      <c r="K484" s="33" t="n">
        <f aca="false">H484+I484</f>
        <v>0.516065657629214</v>
      </c>
      <c r="L484" s="33" t="n">
        <f aca="false">I484+J484</f>
        <v>0.773644342370786</v>
      </c>
      <c r="M484" s="0" t="str">
        <f aca="false">IF('✍️ Score Entry 2025-26'!F485=""," TBD",TEXT('✍️ Score Entry 2025-26'!F485,"0")&amp;"-"&amp;TEXT('✍️ Score Entry 2025-26'!G485,"0"))</f>
        <v> TBD</v>
      </c>
      <c r="N484" s="0" t="str">
        <f aca="false">IF('✍️ Score Entry 2025-26'!F485="","TBD",IF('✍️ Score Entry 2025-26'!F485&gt;'✍️ Score Entry 2025-26'!G485,"Home",IF('✍️ Score Entry 2025-26'!F485&lt;'✍️ Score Entry 2025-26'!G485,"Away","Draw")))</f>
        <v>TBD</v>
      </c>
      <c r="O484" s="0" t="str">
        <f aca="false">IF(N484="TBD","TBD",IF(AND(H484&gt;I484,H484&gt;J484,N484="Home"),"✓",IF(AND(J484&gt;H484,J484&gt;I484,N484="Away"),"✓",IF(AND(I484&gt;H484,I484&gt;J484,N484="Draw"),"✓","✗"))))</f>
        <v>TBD</v>
      </c>
    </row>
    <row r="485" customFormat="false" ht="15" hidden="false" customHeight="false" outlineLevel="0" collapsed="false">
      <c r="A485" s="0" t="n">
        <f aca="false">'✍️ Score Entry 2025-26'!A486</f>
        <v>481</v>
      </c>
      <c r="B485" s="41" t="n">
        <f aca="false">'✍️ Score Entry 2025-26'!B486</f>
        <v>45963.6875</v>
      </c>
      <c r="C485" s="0" t="str">
        <f aca="false">'✍️ Score Entry 2025-26'!C486</f>
        <v>German Bundesliga</v>
      </c>
      <c r="D485" s="0" t="str">
        <f aca="false">'✍️ Score Entry 2025-26'!D486</f>
        <v>VfL Wolfsburg</v>
      </c>
      <c r="E485" s="0" t="str">
        <f aca="false">'✍️ Score Entry 2025-26'!E486</f>
        <v>TSG Hoffenheim</v>
      </c>
      <c r="F485" s="0" t="n">
        <f aca="false">IFERROR(VLOOKUP(D485,'⭐ Current Elo 2025-26'!$A:$B,2,FALSE()),1500)</f>
        <v>1526.2</v>
      </c>
      <c r="G485" s="0" t="n">
        <f aca="false">IFERROR(VLOOKUP(E485,'⭐ Current Elo 2025-26'!$A:$B,2,FALSE()),1500)</f>
        <v>1699</v>
      </c>
      <c r="H485" s="33" t="n">
        <f aca="false">1/(1+10^((G485-F485+'⚙️ Parameters'!$C$7)/400))</f>
        <v>0.217118187122066</v>
      </c>
      <c r="I485" s="33" t="n">
        <f aca="false">0.27*(1+((200-MIN(ABS(F485-G485),200))/500)+(IF(AND(F485&gt;1650,G485&gt;1650),0.15,0)))</f>
        <v>0.284688</v>
      </c>
      <c r="J485" s="33" t="n">
        <f aca="false">MAX(0,1-H485-I485)</f>
        <v>0.498193812877934</v>
      </c>
      <c r="K485" s="33" t="n">
        <f aca="false">H485+I485</f>
        <v>0.501806187122066</v>
      </c>
      <c r="L485" s="33" t="n">
        <f aca="false">I485+J485</f>
        <v>0.782881812877935</v>
      </c>
      <c r="M485" s="0" t="str">
        <f aca="false">IF('✍️ Score Entry 2025-26'!F486=""," TBD",TEXT('✍️ Score Entry 2025-26'!F486,"0")&amp;"-"&amp;TEXT('✍️ Score Entry 2025-26'!G486,"0"))</f>
        <v> TBD</v>
      </c>
      <c r="N485" s="0" t="str">
        <f aca="false">IF('✍️ Score Entry 2025-26'!F486="","TBD",IF('✍️ Score Entry 2025-26'!F486&gt;'✍️ Score Entry 2025-26'!G486,"Home",IF('✍️ Score Entry 2025-26'!F486&lt;'✍️ Score Entry 2025-26'!G486,"Away","Draw")))</f>
        <v>TBD</v>
      </c>
      <c r="O485" s="0" t="str">
        <f aca="false">IF(N485="TBD","TBD",IF(AND(H485&gt;I485,H485&gt;J485,N485="Home"),"✓",IF(AND(J485&gt;H485,J485&gt;I485,N485="Away"),"✓",IF(AND(I485&gt;H485,I485&gt;J485,N485="Draw"),"✓","✗"))))</f>
        <v>TBD</v>
      </c>
    </row>
    <row r="486" customFormat="false" ht="15" hidden="false" customHeight="false" outlineLevel="0" collapsed="false">
      <c r="A486" s="0" t="n">
        <f aca="false">'✍️ Score Entry 2025-26'!A487</f>
        <v>482</v>
      </c>
      <c r="B486" s="41" t="n">
        <f aca="false">'✍️ Score Entry 2025-26'!B487</f>
        <v>45963.7083333333</v>
      </c>
      <c r="C486" s="0" t="str">
        <f aca="false">'✍️ Score Entry 2025-26'!C487</f>
        <v>Italian Serie A</v>
      </c>
      <c r="D486" s="0" t="str">
        <f aca="false">'✍️ Score Entry 2025-26'!D487</f>
        <v>Parma</v>
      </c>
      <c r="E486" s="0" t="str">
        <f aca="false">'✍️ Score Entry 2025-26'!E487</f>
        <v>Bologna</v>
      </c>
      <c r="F486" s="0" t="n">
        <f aca="false">IFERROR(VLOOKUP(D486,'⭐ Current Elo 2025-26'!$A:$B,2,FALSE()),1500)</f>
        <v>1449</v>
      </c>
      <c r="G486" s="0" t="n">
        <f aca="false">IFERROR(VLOOKUP(E486,'⭐ Current Elo 2025-26'!$A:$B,2,FALSE()),1500)</f>
        <v>1415.9</v>
      </c>
      <c r="H486" s="33" t="n">
        <f aca="false">1/(1+10^((G486-F486+'⚙️ Parameters'!$C$7)/400))</f>
        <v>0.475698108468961</v>
      </c>
      <c r="I486" s="33" t="n">
        <f aca="false">0.27*(1+((200-MIN(ABS(F486-G486),200))/500)+(IF(AND(F486&gt;1650,G486&gt;1650),0.15,0)))</f>
        <v>0.360126</v>
      </c>
      <c r="J486" s="33" t="n">
        <f aca="false">MAX(0,1-H486-I486)</f>
        <v>0.164175891531039</v>
      </c>
      <c r="K486" s="33" t="n">
        <f aca="false">H486+I486</f>
        <v>0.835824108468961</v>
      </c>
      <c r="L486" s="33" t="n">
        <f aca="false">I486+J486</f>
        <v>0.524301891531039</v>
      </c>
      <c r="M486" s="0" t="str">
        <f aca="false">IF('✍️ Score Entry 2025-26'!F487=""," TBD",TEXT('✍️ Score Entry 2025-26'!F487,"0")&amp;"-"&amp;TEXT('✍️ Score Entry 2025-26'!G487,"0"))</f>
        <v> TBD</v>
      </c>
      <c r="N486" s="0" t="str">
        <f aca="false">IF('✍️ Score Entry 2025-26'!F487="","TBD",IF('✍️ Score Entry 2025-26'!F487&gt;'✍️ Score Entry 2025-26'!G487,"Home",IF('✍️ Score Entry 2025-26'!F487&lt;'✍️ Score Entry 2025-26'!G487,"Away","Draw")))</f>
        <v>TBD</v>
      </c>
      <c r="O486" s="0" t="str">
        <f aca="false">IF(N486="TBD","TBD",IF(AND(H486&gt;I486,H486&gt;J486,N486="Home"),"✓",IF(AND(J486&gt;H486,J486&gt;I486,N486="Away"),"✓",IF(AND(I486&gt;H486,I486&gt;J486,N486="Draw"),"✓","✗"))))</f>
        <v>TBD</v>
      </c>
    </row>
    <row r="487" customFormat="false" ht="15" hidden="false" customHeight="false" outlineLevel="0" collapsed="false">
      <c r="A487" s="0" t="n">
        <f aca="false">'✍️ Score Entry 2025-26'!A488</f>
        <v>483</v>
      </c>
      <c r="B487" s="41" t="n">
        <f aca="false">'✍️ Score Entry 2025-26'!B488</f>
        <v>45963.7291666667</v>
      </c>
      <c r="C487" s="0" t="str">
        <f aca="false">'✍️ Score Entry 2025-26'!C488</f>
        <v>Spanish LALIGA</v>
      </c>
      <c r="D487" s="0" t="str">
        <f aca="false">'✍️ Score Entry 2025-26'!D488</f>
        <v>Barcelona</v>
      </c>
      <c r="E487" s="0" t="str">
        <f aca="false">'✍️ Score Entry 2025-26'!E488</f>
        <v>Elche</v>
      </c>
      <c r="F487" s="0" t="n">
        <f aca="false">IFERROR(VLOOKUP(D487,'⭐ Current Elo 2025-26'!$A:$B,2,FALSE()),1500)</f>
        <v>1670.1</v>
      </c>
      <c r="G487" s="0" t="n">
        <f aca="false">IFERROR(VLOOKUP(E487,'⭐ Current Elo 2025-26'!$A:$B,2,FALSE()),1500)</f>
        <v>1553.2</v>
      </c>
      <c r="H487" s="33" t="n">
        <f aca="false">1/(1+10^((G487-F487+'⚙️ Parameters'!$C$7)/400))</f>
        <v>0.595104342306371</v>
      </c>
      <c r="I487" s="33" t="n">
        <f aca="false">0.27*(1+((200-MIN(ABS(F487-G487),200))/500)+(IF(AND(F487&gt;1650,G487&gt;1650),0.15,0)))</f>
        <v>0.314874</v>
      </c>
      <c r="J487" s="33" t="n">
        <f aca="false">MAX(0,1-H487-I487)</f>
        <v>0.090021657693629</v>
      </c>
      <c r="K487" s="33" t="n">
        <f aca="false">H487+I487</f>
        <v>0.909978342306371</v>
      </c>
      <c r="L487" s="33" t="n">
        <f aca="false">I487+J487</f>
        <v>0.404895657693629</v>
      </c>
      <c r="M487" s="0" t="str">
        <f aca="false">IF('✍️ Score Entry 2025-26'!F488=""," TBD",TEXT('✍️ Score Entry 2025-26'!F488,"0")&amp;"-"&amp;TEXT('✍️ Score Entry 2025-26'!G488,"0"))</f>
        <v> TBD</v>
      </c>
      <c r="N487" s="0" t="str">
        <f aca="false">IF('✍️ Score Entry 2025-26'!F488="","TBD",IF('✍️ Score Entry 2025-26'!F488&gt;'✍️ Score Entry 2025-26'!G488,"Home",IF('✍️ Score Entry 2025-26'!F488&lt;'✍️ Score Entry 2025-26'!G488,"Away","Draw")))</f>
        <v>TBD</v>
      </c>
      <c r="O487" s="0" t="str">
        <f aca="false">IF(N487="TBD","TBD",IF(AND(H487&gt;I487,H487&gt;J487,N487="Home"),"✓",IF(AND(J487&gt;H487,J487&gt;I487,N487="Away"),"✓",IF(AND(I487&gt;H487,I487&gt;J487,N487="Draw"),"✓","✗"))))</f>
        <v>TBD</v>
      </c>
    </row>
    <row r="488" customFormat="false" ht="15" hidden="false" customHeight="false" outlineLevel="0" collapsed="false">
      <c r="A488" s="0" t="n">
        <f aca="false">'✍️ Score Entry 2025-26'!A489</f>
        <v>484</v>
      </c>
      <c r="B488" s="41" t="n">
        <f aca="false">'✍️ Score Entry 2025-26'!B489</f>
        <v>45963.8229166667</v>
      </c>
      <c r="C488" s="0" t="str">
        <f aca="false">'✍️ Score Entry 2025-26'!C489</f>
        <v>French Ligue 1</v>
      </c>
      <c r="D488" s="0" t="str">
        <f aca="false">'✍️ Score Entry 2025-26'!D489</f>
        <v>Brest</v>
      </c>
      <c r="E488" s="0" t="str">
        <f aca="false">'✍️ Score Entry 2025-26'!E489</f>
        <v>Lyon</v>
      </c>
      <c r="F488" s="0" t="n">
        <f aca="false">IFERROR(VLOOKUP(D488,'⭐ Current Elo 2025-26'!$A:$B,2,FALSE()),1500)</f>
        <v>1734.4</v>
      </c>
      <c r="G488" s="0" t="n">
        <f aca="false">IFERROR(VLOOKUP(E488,'⭐ Current Elo 2025-26'!$A:$B,2,FALSE()),1500)</f>
        <v>1529.2</v>
      </c>
      <c r="H488" s="33" t="n">
        <f aca="false">1/(1+10^((G488-F488+'⚙️ Parameters'!$C$7)/400))</f>
        <v>0.709591936094762</v>
      </c>
      <c r="I488" s="33" t="n">
        <f aca="false">0.27*(1+((200-MIN(ABS(F488-G488),200))/500)+(IF(AND(F488&gt;1650,G488&gt;1650),0.15,0)))</f>
        <v>0.27</v>
      </c>
      <c r="J488" s="33" t="n">
        <f aca="false">MAX(0,1-H488-I488)</f>
        <v>0.020408063905238</v>
      </c>
      <c r="K488" s="33" t="n">
        <f aca="false">H488+I488</f>
        <v>0.979591936094762</v>
      </c>
      <c r="L488" s="33" t="n">
        <f aca="false">I488+J488</f>
        <v>0.290408063905238</v>
      </c>
      <c r="M488" s="0" t="str">
        <f aca="false">IF('✍️ Score Entry 2025-26'!F489=""," TBD",TEXT('✍️ Score Entry 2025-26'!F489,"0")&amp;"-"&amp;TEXT('✍️ Score Entry 2025-26'!G489,"0"))</f>
        <v> TBD</v>
      </c>
      <c r="N488" s="0" t="str">
        <f aca="false">IF('✍️ Score Entry 2025-26'!F489="","TBD",IF('✍️ Score Entry 2025-26'!F489&gt;'✍️ Score Entry 2025-26'!G489,"Home",IF('✍️ Score Entry 2025-26'!F489&lt;'✍️ Score Entry 2025-26'!G489,"Away","Draw")))</f>
        <v>TBD</v>
      </c>
      <c r="O488" s="0" t="str">
        <f aca="false">IF(N488="TBD","TBD",IF(AND(H488&gt;I488,H488&gt;J488,N488="Home"),"✓",IF(AND(J488&gt;H488,J488&gt;I488,N488="Away"),"✓",IF(AND(I488&gt;H488,I488&gt;J488,N488="Draw"),"✓","✗"))))</f>
        <v>TBD</v>
      </c>
    </row>
    <row r="489" customFormat="false" ht="15" hidden="false" customHeight="false" outlineLevel="0" collapsed="false">
      <c r="A489" s="0" t="n">
        <f aca="false">'✍️ Score Entry 2025-26'!A490</f>
        <v>485</v>
      </c>
      <c r="B489" s="41" t="n">
        <f aca="false">'✍️ Score Entry 2025-26'!B490</f>
        <v>45963.8229166667</v>
      </c>
      <c r="C489" s="0" t="str">
        <f aca="false">'✍️ Score Entry 2025-26'!C490</f>
        <v>Italian Serie A</v>
      </c>
      <c r="D489" s="0" t="str">
        <f aca="false">'✍️ Score Entry 2025-26'!D490</f>
        <v>AC Milan</v>
      </c>
      <c r="E489" s="0" t="str">
        <f aca="false">'✍️ Score Entry 2025-26'!E490</f>
        <v>AS Roma</v>
      </c>
      <c r="F489" s="0" t="n">
        <f aca="false">IFERROR(VLOOKUP(D489,'⭐ Current Elo 2025-26'!$A:$B,2,FALSE()),1500)</f>
        <v>1588.1</v>
      </c>
      <c r="G489" s="0" t="n">
        <f aca="false">IFERROR(VLOOKUP(E489,'⭐ Current Elo 2025-26'!$A:$B,2,FALSE()),1500)</f>
        <v>1560.1</v>
      </c>
      <c r="H489" s="33" t="n">
        <f aca="false">1/(1+10^((G489-F489+'⚙️ Parameters'!$C$7)/400))</f>
        <v>0.468381702171893</v>
      </c>
      <c r="I489" s="33" t="n">
        <f aca="false">0.27*(1+((200-MIN(ABS(F489-G489),200))/500)+(IF(AND(F489&gt;1650,G489&gt;1650),0.15,0)))</f>
        <v>0.36288</v>
      </c>
      <c r="J489" s="33" t="n">
        <f aca="false">MAX(0,1-H489-I489)</f>
        <v>0.168738297828107</v>
      </c>
      <c r="K489" s="33" t="n">
        <f aca="false">H489+I489</f>
        <v>0.831261702171893</v>
      </c>
      <c r="L489" s="33" t="n">
        <f aca="false">I489+J489</f>
        <v>0.531618297828107</v>
      </c>
      <c r="M489" s="0" t="str">
        <f aca="false">IF('✍️ Score Entry 2025-26'!F490=""," TBD",TEXT('✍️ Score Entry 2025-26'!F490,"0")&amp;"-"&amp;TEXT('✍️ Score Entry 2025-26'!G490,"0"))</f>
        <v> TBD</v>
      </c>
      <c r="N489" s="0" t="str">
        <f aca="false">IF('✍️ Score Entry 2025-26'!F490="","TBD",IF('✍️ Score Entry 2025-26'!F490&gt;'✍️ Score Entry 2025-26'!G490,"Home",IF('✍️ Score Entry 2025-26'!F490&lt;'✍️ Score Entry 2025-26'!G490,"Away","Draw")))</f>
        <v>TBD</v>
      </c>
      <c r="O489" s="0" t="str">
        <f aca="false">IF(N489="TBD","TBD",IF(AND(H489&gt;I489,H489&gt;J489,N489="Home"),"✓",IF(AND(J489&gt;H489,J489&gt;I489,N489="Away"),"✓",IF(AND(I489&gt;H489,I489&gt;J489,N489="Draw"),"✓","✗"))))</f>
        <v>TBD</v>
      </c>
    </row>
    <row r="490" customFormat="false" ht="15" hidden="false" customHeight="false" outlineLevel="0" collapsed="false">
      <c r="A490" s="0" t="n">
        <f aca="false">'✍️ Score Entry 2025-26'!A491</f>
        <v>486</v>
      </c>
      <c r="B490" s="41" t="n">
        <f aca="false">'✍️ Score Entry 2025-26'!B491</f>
        <v>45963.8333333333</v>
      </c>
      <c r="C490" s="0" t="str">
        <f aca="false">'✍️ Score Entry 2025-26'!C491</f>
        <v>Spanish LALIGA</v>
      </c>
      <c r="D490" s="0" t="str">
        <f aca="false">'✍️ Score Entry 2025-26'!D491</f>
        <v>Real Betis</v>
      </c>
      <c r="E490" s="0" t="str">
        <f aca="false">'✍️ Score Entry 2025-26'!E491</f>
        <v>Mallorca</v>
      </c>
      <c r="F490" s="0" t="n">
        <f aca="false">IFERROR(VLOOKUP(D490,'⭐ Current Elo 2025-26'!$A:$B,2,FALSE()),1500)</f>
        <v>0</v>
      </c>
      <c r="G490" s="0" t="n">
        <f aca="false">IFERROR(VLOOKUP(E490,'⭐ Current Elo 2025-26'!$A:$B,2,FALSE()),1500)</f>
        <v>1654.7</v>
      </c>
      <c r="H490" s="33" t="n">
        <f aca="false">1/(1+10^((G490-F490+'⚙️ Parameters'!$C$7)/400))</f>
        <v>5.47300985767409E-005</v>
      </c>
      <c r="I490" s="33" t="n">
        <f aca="false">0.27*(1+((200-MIN(ABS(F490-G490),200))/500)+(IF(AND(F490&gt;1650,G490&gt;1650),0.15,0)))</f>
        <v>0.27</v>
      </c>
      <c r="J490" s="33" t="n">
        <f aca="false">MAX(0,1-H490-I490)</f>
        <v>0.729945269901423</v>
      </c>
      <c r="K490" s="33" t="n">
        <f aca="false">H490+I490</f>
        <v>0.270054730098577</v>
      </c>
      <c r="L490" s="33" t="n">
        <f aca="false">I490+J490</f>
        <v>0.999945269901423</v>
      </c>
      <c r="M490" s="0" t="str">
        <f aca="false">IF('✍️ Score Entry 2025-26'!F491=""," TBD",TEXT('✍️ Score Entry 2025-26'!F491,"0")&amp;"-"&amp;TEXT('✍️ Score Entry 2025-26'!G491,"0"))</f>
        <v> TBD</v>
      </c>
      <c r="N490" s="0" t="str">
        <f aca="false">IF('✍️ Score Entry 2025-26'!F491="","TBD",IF('✍️ Score Entry 2025-26'!F491&gt;'✍️ Score Entry 2025-26'!G491,"Home",IF('✍️ Score Entry 2025-26'!F491&lt;'✍️ Score Entry 2025-26'!G491,"Away","Draw")))</f>
        <v>TBD</v>
      </c>
      <c r="O490" s="0" t="str">
        <f aca="false">IF(N490="TBD","TBD",IF(AND(H490&gt;I490,H490&gt;J490,N490="Home"),"✓",IF(AND(J490&gt;H490,J490&gt;I490,N490="Away"),"✓",IF(AND(I490&gt;H490,I490&gt;J490,N490="Draw"),"✓","✗"))))</f>
        <v>TBD</v>
      </c>
    </row>
    <row r="491" customFormat="false" ht="15" hidden="false" customHeight="false" outlineLevel="0" collapsed="false">
      <c r="A491" s="0" t="n">
        <f aca="false">'✍️ Score Entry 2025-26'!A492</f>
        <v>487</v>
      </c>
      <c r="B491" s="41" t="n">
        <f aca="false">'✍️ Score Entry 2025-26'!B492</f>
        <v>45964.7291666667</v>
      </c>
      <c r="C491" s="0" t="str">
        <f aca="false">'✍️ Score Entry 2025-26'!C492</f>
        <v>Italian Serie A</v>
      </c>
      <c r="D491" s="0" t="str">
        <f aca="false">'✍️ Score Entry 2025-26'!D492</f>
        <v>Sassuolo</v>
      </c>
      <c r="E491" s="0" t="str">
        <f aca="false">'✍️ Score Entry 2025-26'!E492</f>
        <v>Genoa</v>
      </c>
      <c r="F491" s="0" t="n">
        <f aca="false">IFERROR(VLOOKUP(D491,'⭐ Current Elo 2025-26'!$A:$B,2,FALSE()),1500)</f>
        <v>1446.1</v>
      </c>
      <c r="G491" s="0" t="n">
        <f aca="false">IFERROR(VLOOKUP(E491,'⭐ Current Elo 2025-26'!$A:$B,2,FALSE()),1500)</f>
        <v>1695.8</v>
      </c>
      <c r="H491" s="33" t="n">
        <f aca="false">1/(1+10^((G491-F491+'⚙️ Parameters'!$C$7)/400))</f>
        <v>0.15120105785012</v>
      </c>
      <c r="I491" s="33" t="n">
        <f aca="false">0.27*(1+((200-MIN(ABS(F491-G491),200))/500)+(IF(AND(F491&gt;1650,G491&gt;1650),0.15,0)))</f>
        <v>0.27</v>
      </c>
      <c r="J491" s="33" t="n">
        <f aca="false">MAX(0,1-H491-I491)</f>
        <v>0.57879894214988</v>
      </c>
      <c r="K491" s="33" t="n">
        <f aca="false">H491+I491</f>
        <v>0.42120105785012</v>
      </c>
      <c r="L491" s="33" t="n">
        <f aca="false">I491+J491</f>
        <v>0.84879894214988</v>
      </c>
      <c r="M491" s="0" t="str">
        <f aca="false">IF('✍️ Score Entry 2025-26'!F492=""," TBD",TEXT('✍️ Score Entry 2025-26'!F492,"0")&amp;"-"&amp;TEXT('✍️ Score Entry 2025-26'!G492,"0"))</f>
        <v> TBD</v>
      </c>
      <c r="N491" s="0" t="str">
        <f aca="false">IF('✍️ Score Entry 2025-26'!F492="","TBD",IF('✍️ Score Entry 2025-26'!F492&gt;'✍️ Score Entry 2025-26'!G492,"Home",IF('✍️ Score Entry 2025-26'!F492&lt;'✍️ Score Entry 2025-26'!G492,"Away","Draw")))</f>
        <v>TBD</v>
      </c>
      <c r="O491" s="0" t="str">
        <f aca="false">IF(N491="TBD","TBD",IF(AND(H491&gt;I491,H491&gt;J491,N491="Home"),"✓",IF(AND(J491&gt;H491,J491&gt;I491,N491="Away"),"✓",IF(AND(I491&gt;H491,I491&gt;J491,N491="Draw"),"✓","✗"))))</f>
        <v>TBD</v>
      </c>
    </row>
    <row r="492" customFormat="false" ht="15" hidden="false" customHeight="false" outlineLevel="0" collapsed="false">
      <c r="A492" s="0" t="n">
        <f aca="false">'✍️ Score Entry 2025-26'!A493</f>
        <v>488</v>
      </c>
      <c r="B492" s="41" t="n">
        <f aca="false">'✍️ Score Entry 2025-26'!B493</f>
        <v>45964.8229166667</v>
      </c>
      <c r="C492" s="0" t="str">
        <f aca="false">'✍️ Score Entry 2025-26'!C493</f>
        <v>Italian Serie A</v>
      </c>
      <c r="D492" s="0" t="str">
        <f aca="false">'✍️ Score Entry 2025-26'!D493</f>
        <v>Lazio</v>
      </c>
      <c r="E492" s="0" t="str">
        <f aca="false">'✍️ Score Entry 2025-26'!E493</f>
        <v>Cagliari</v>
      </c>
      <c r="F492" s="0" t="n">
        <f aca="false">IFERROR(VLOOKUP(D492,'⭐ Current Elo 2025-26'!$A:$B,2,FALSE()),1500)</f>
        <v>1499.9</v>
      </c>
      <c r="G492" s="0" t="n">
        <f aca="false">IFERROR(VLOOKUP(E492,'⭐ Current Elo 2025-26'!$A:$B,2,FALSE()),1500)</f>
        <v>1647.4</v>
      </c>
      <c r="H492" s="33" t="n">
        <f aca="false">1/(1+10^((G492-F492+'⚙️ Parameters'!$C$7)/400))</f>
        <v>0.242889723734708</v>
      </c>
      <c r="I492" s="33" t="n">
        <f aca="false">0.27*(1+((200-MIN(ABS(F492-G492),200))/500)+(IF(AND(F492&gt;1650,G492&gt;1650),0.15,0)))</f>
        <v>0.29835</v>
      </c>
      <c r="J492" s="33" t="n">
        <f aca="false">MAX(0,1-H492-I492)</f>
        <v>0.458760276265292</v>
      </c>
      <c r="K492" s="33" t="n">
        <f aca="false">H492+I492</f>
        <v>0.541239723734708</v>
      </c>
      <c r="L492" s="33" t="n">
        <f aca="false">I492+J492</f>
        <v>0.757110276265292</v>
      </c>
      <c r="M492" s="0" t="str">
        <f aca="false">IF('✍️ Score Entry 2025-26'!F493=""," TBD",TEXT('✍️ Score Entry 2025-26'!F493,"0")&amp;"-"&amp;TEXT('✍️ Score Entry 2025-26'!G493,"0"))</f>
        <v> TBD</v>
      </c>
      <c r="N492" s="0" t="str">
        <f aca="false">IF('✍️ Score Entry 2025-26'!F493="","TBD",IF('✍️ Score Entry 2025-26'!F493&gt;'✍️ Score Entry 2025-26'!G493,"Home",IF('✍️ Score Entry 2025-26'!F493&lt;'✍️ Score Entry 2025-26'!G493,"Away","Draw")))</f>
        <v>TBD</v>
      </c>
      <c r="O492" s="0" t="str">
        <f aca="false">IF(N492="TBD","TBD",IF(AND(H492&gt;I492,H492&gt;J492,N492="Home"),"✓",IF(AND(J492&gt;H492,J492&gt;I492,N492="Away"),"✓",IF(AND(I492&gt;H492,I492&gt;J492,N492="Draw"),"✓","✗"))))</f>
        <v>TBD</v>
      </c>
    </row>
    <row r="493" customFormat="false" ht="15" hidden="false" customHeight="false" outlineLevel="0" collapsed="false">
      <c r="A493" s="0" t="n">
        <f aca="false">'✍️ Score Entry 2025-26'!A494</f>
        <v>489</v>
      </c>
      <c r="B493" s="41" t="n">
        <f aca="false">'✍️ Score Entry 2025-26'!B494</f>
        <v>45964.8333333333</v>
      </c>
      <c r="C493" s="0" t="str">
        <f aca="false">'✍️ Score Entry 2025-26'!C494</f>
        <v>English Premier League</v>
      </c>
      <c r="D493" s="0" t="str">
        <f aca="false">'✍️ Score Entry 2025-26'!D494</f>
        <v>Sunderland</v>
      </c>
      <c r="E493" s="0" t="str">
        <f aca="false">'✍️ Score Entry 2025-26'!E494</f>
        <v>Everton</v>
      </c>
      <c r="F493" s="0" t="n">
        <f aca="false">IFERROR(VLOOKUP(D493,'⭐ Current Elo 2025-26'!$A:$B,2,FALSE()),1500)</f>
        <v>1601.9</v>
      </c>
      <c r="G493" s="0" t="n">
        <f aca="false">IFERROR(VLOOKUP(E493,'⭐ Current Elo 2025-26'!$A:$B,2,FALSE()),1500)</f>
        <v>1613.1</v>
      </c>
      <c r="H493" s="33" t="n">
        <f aca="false">1/(1+10^((G493-F493+'⚙️ Parameters'!$C$7)/400))</f>
        <v>0.41282587455346</v>
      </c>
      <c r="I493" s="33" t="n">
        <f aca="false">0.27*(1+((200-MIN(ABS(F493-G493),200))/500)+(IF(AND(F493&gt;1650,G493&gt;1650),0.15,0)))</f>
        <v>0.371952</v>
      </c>
      <c r="J493" s="33" t="n">
        <f aca="false">MAX(0,1-H493-I493)</f>
        <v>0.21522212544654</v>
      </c>
      <c r="K493" s="33" t="n">
        <f aca="false">H493+I493</f>
        <v>0.78477787455346</v>
      </c>
      <c r="L493" s="33" t="n">
        <f aca="false">I493+J493</f>
        <v>0.58717412544654</v>
      </c>
      <c r="M493" s="0" t="str">
        <f aca="false">IF('✍️ Score Entry 2025-26'!F494=""," TBD",TEXT('✍️ Score Entry 2025-26'!F494,"0")&amp;"-"&amp;TEXT('✍️ Score Entry 2025-26'!G494,"0"))</f>
        <v> TBD</v>
      </c>
      <c r="N493" s="0" t="str">
        <f aca="false">IF('✍️ Score Entry 2025-26'!F494="","TBD",IF('✍️ Score Entry 2025-26'!F494&gt;'✍️ Score Entry 2025-26'!G494,"Home",IF('✍️ Score Entry 2025-26'!F494&lt;'✍️ Score Entry 2025-26'!G494,"Away","Draw")))</f>
        <v>TBD</v>
      </c>
      <c r="O493" s="0" t="str">
        <f aca="false">IF(N493="TBD","TBD",IF(AND(H493&gt;I493,H493&gt;J493,N493="Home"),"✓",IF(AND(J493&gt;H493,J493&gt;I493,N493="Away"),"✓",IF(AND(I493&gt;H493,I493&gt;J493,N493="Draw"),"✓","✗"))))</f>
        <v>TBD</v>
      </c>
    </row>
    <row r="494" customFormat="false" ht="15" hidden="false" customHeight="false" outlineLevel="0" collapsed="false">
      <c r="A494" s="0" t="n">
        <f aca="false">'✍️ Score Entry 2025-26'!A495</f>
        <v>490</v>
      </c>
      <c r="B494" s="41" t="n">
        <f aca="false">'✍️ Score Entry 2025-26'!B495</f>
        <v>45964.8333333333</v>
      </c>
      <c r="C494" s="0" t="str">
        <f aca="false">'✍️ Score Entry 2025-26'!C495</f>
        <v>Spanish LALIGA</v>
      </c>
      <c r="D494" s="0" t="str">
        <f aca="false">'✍️ Score Entry 2025-26'!D495</f>
        <v>Real Oviedo</v>
      </c>
      <c r="E494" s="0" t="str">
        <f aca="false">'✍️ Score Entry 2025-26'!E495</f>
        <v>Osasuna</v>
      </c>
      <c r="F494" s="0" t="n">
        <f aca="false">IFERROR(VLOOKUP(D494,'⭐ Current Elo 2025-26'!$A:$B,2,FALSE()),1500)</f>
        <v>1735.2</v>
      </c>
      <c r="G494" s="0" t="n">
        <f aca="false">IFERROR(VLOOKUP(E494,'⭐ Current Elo 2025-26'!$A:$B,2,FALSE()),1500)</f>
        <v>1713.5</v>
      </c>
      <c r="H494" s="33" t="n">
        <f aca="false">1/(1+10^((G494-F494+'⚙️ Parameters'!$C$7)/400))</f>
        <v>0.459362858805198</v>
      </c>
      <c r="I494" s="33" t="n">
        <f aca="false">0.27*(1+((200-MIN(ABS(F494-G494),200))/500)+(IF(AND(F494&gt;1650,G494&gt;1650),0.15,0)))</f>
        <v>0.406782</v>
      </c>
      <c r="J494" s="33" t="n">
        <f aca="false">MAX(0,1-H494-I494)</f>
        <v>0.133855141194802</v>
      </c>
      <c r="K494" s="33" t="n">
        <f aca="false">H494+I494</f>
        <v>0.866144858805198</v>
      </c>
      <c r="L494" s="33" t="n">
        <f aca="false">I494+J494</f>
        <v>0.540637141194802</v>
      </c>
      <c r="M494" s="0" t="str">
        <f aca="false">IF('✍️ Score Entry 2025-26'!F495=""," TBD",TEXT('✍️ Score Entry 2025-26'!F495,"0")&amp;"-"&amp;TEXT('✍️ Score Entry 2025-26'!G495,"0"))</f>
        <v> TBD</v>
      </c>
      <c r="N494" s="0" t="str">
        <f aca="false">IF('✍️ Score Entry 2025-26'!F495="","TBD",IF('✍️ Score Entry 2025-26'!F495&gt;'✍️ Score Entry 2025-26'!G495,"Home",IF('✍️ Score Entry 2025-26'!F495&lt;'✍️ Score Entry 2025-26'!G495,"Away","Draw")))</f>
        <v>TBD</v>
      </c>
      <c r="O494" s="0" t="str">
        <f aca="false">IF(N494="TBD","TBD",IF(AND(H494&gt;I494,H494&gt;J494,N494="Home"),"✓",IF(AND(J494&gt;H494,J494&gt;I494,N494="Away"),"✓",IF(AND(I494&gt;H494,I494&gt;J494,N494="Draw"),"✓","✗"))))</f>
        <v>TBD</v>
      </c>
    </row>
    <row r="495" customFormat="false" ht="15" hidden="false" customHeight="false" outlineLevel="0" collapsed="false">
      <c r="A495" s="0" t="n">
        <f aca="false">'✍️ Score Entry 2025-26'!A496</f>
        <v>491</v>
      </c>
      <c r="B495" s="41" t="n">
        <f aca="false">'✍️ Score Entry 2025-26'!B496</f>
        <v>45968.8125</v>
      </c>
      <c r="C495" s="0" t="str">
        <f aca="false">'✍️ Score Entry 2025-26'!C496</f>
        <v>German Bundesliga</v>
      </c>
      <c r="D495" s="0" t="str">
        <f aca="false">'✍️ Score Entry 2025-26'!D496</f>
        <v>Werder Bremen</v>
      </c>
      <c r="E495" s="0" t="str">
        <f aca="false">'✍️ Score Entry 2025-26'!E496</f>
        <v>VfL Wolfsburg</v>
      </c>
      <c r="F495" s="0" t="n">
        <f aca="false">IFERROR(VLOOKUP(D495,'⭐ Current Elo 2025-26'!$A:$B,2,FALSE()),1500)</f>
        <v>1618.2</v>
      </c>
      <c r="G495" s="0" t="n">
        <f aca="false">IFERROR(VLOOKUP(E495,'⭐ Current Elo 2025-26'!$A:$B,2,FALSE()),1500)</f>
        <v>1526.2</v>
      </c>
      <c r="H495" s="33" t="n">
        <f aca="false">1/(1+10^((G495-F495+'⚙️ Parameters'!$C$7)/400))</f>
        <v>0.560150145231903</v>
      </c>
      <c r="I495" s="33" t="n">
        <f aca="false">0.27*(1+((200-MIN(ABS(F495-G495),200))/500)+(IF(AND(F495&gt;1650,G495&gt;1650),0.15,0)))</f>
        <v>0.32832</v>
      </c>
      <c r="J495" s="33" t="n">
        <f aca="false">MAX(0,1-H495-I495)</f>
        <v>0.111529854768097</v>
      </c>
      <c r="K495" s="33" t="n">
        <f aca="false">H495+I495</f>
        <v>0.888470145231903</v>
      </c>
      <c r="L495" s="33" t="n">
        <f aca="false">I495+J495</f>
        <v>0.439849854768097</v>
      </c>
      <c r="M495" s="0" t="str">
        <f aca="false">IF('✍️ Score Entry 2025-26'!F496=""," TBD",TEXT('✍️ Score Entry 2025-26'!F496,"0")&amp;"-"&amp;TEXT('✍️ Score Entry 2025-26'!G496,"0"))</f>
        <v> TBD</v>
      </c>
      <c r="N495" s="0" t="str">
        <f aca="false">IF('✍️ Score Entry 2025-26'!F496="","TBD",IF('✍️ Score Entry 2025-26'!F496&gt;'✍️ Score Entry 2025-26'!G496,"Home",IF('✍️ Score Entry 2025-26'!F496&lt;'✍️ Score Entry 2025-26'!G496,"Away","Draw")))</f>
        <v>TBD</v>
      </c>
      <c r="O495" s="0" t="str">
        <f aca="false">IF(N495="TBD","TBD",IF(AND(H495&gt;I495,H495&gt;J495,N495="Home"),"✓",IF(AND(J495&gt;H495,J495&gt;I495,N495="Away"),"✓",IF(AND(I495&gt;H495,I495&gt;J495,N495="Draw"),"✓","✗"))))</f>
        <v>TBD</v>
      </c>
    </row>
    <row r="496" customFormat="false" ht="15" hidden="false" customHeight="false" outlineLevel="0" collapsed="false">
      <c r="A496" s="0" t="n">
        <f aca="false">'✍️ Score Entry 2025-26'!A497</f>
        <v>492</v>
      </c>
      <c r="B496" s="41" t="n">
        <f aca="false">'✍️ Score Entry 2025-26'!B497</f>
        <v>45968.8229166667</v>
      </c>
      <c r="C496" s="0" t="str">
        <f aca="false">'✍️ Score Entry 2025-26'!C497</f>
        <v>Italian Serie A</v>
      </c>
      <c r="D496" s="0" t="str">
        <f aca="false">'✍️ Score Entry 2025-26'!D497</f>
        <v>Pisa</v>
      </c>
      <c r="E496" s="0" t="str">
        <f aca="false">'✍️ Score Entry 2025-26'!E497</f>
        <v>Cremonese</v>
      </c>
      <c r="F496" s="0" t="n">
        <f aca="false">IFERROR(VLOOKUP(D496,'⭐ Current Elo 2025-26'!$A:$B,2,FALSE()),1500)</f>
        <v>1653.3</v>
      </c>
      <c r="G496" s="0" t="n">
        <f aca="false">IFERROR(VLOOKUP(E496,'⭐ Current Elo 2025-26'!$A:$B,2,FALSE()),1500)</f>
        <v>1421.1</v>
      </c>
      <c r="H496" s="33" t="n">
        <f aca="false">1/(1+10^((G496-F496+'⚙️ Parameters'!$C$7)/400))</f>
        <v>0.740549685339159</v>
      </c>
      <c r="I496" s="33" t="n">
        <f aca="false">0.27*(1+((200-MIN(ABS(F496-G496),200))/500)+(IF(AND(F496&gt;1650,G496&gt;1650),0.15,0)))</f>
        <v>0.27</v>
      </c>
      <c r="J496" s="33" t="n">
        <f aca="false">MAX(0,1-H496-I496)</f>
        <v>0</v>
      </c>
      <c r="K496" s="33" t="n">
        <f aca="false">H496+I496</f>
        <v>1.01054968533916</v>
      </c>
      <c r="L496" s="33" t="n">
        <f aca="false">I496+J496</f>
        <v>0.27</v>
      </c>
      <c r="M496" s="0" t="str">
        <f aca="false">IF('✍️ Score Entry 2025-26'!F497=""," TBD",TEXT('✍️ Score Entry 2025-26'!F497,"0")&amp;"-"&amp;TEXT('✍️ Score Entry 2025-26'!G497,"0"))</f>
        <v> TBD</v>
      </c>
      <c r="N496" s="0" t="str">
        <f aca="false">IF('✍️ Score Entry 2025-26'!F497="","TBD",IF('✍️ Score Entry 2025-26'!F497&gt;'✍️ Score Entry 2025-26'!G497,"Home",IF('✍️ Score Entry 2025-26'!F497&lt;'✍️ Score Entry 2025-26'!G497,"Away","Draw")))</f>
        <v>TBD</v>
      </c>
      <c r="O496" s="0" t="str">
        <f aca="false">IF(N496="TBD","TBD",IF(AND(H496&gt;I496,H496&gt;J496,N496="Home"),"✓",IF(AND(J496&gt;H496,J496&gt;I496,N496="Away"),"✓",IF(AND(I496&gt;H496,I496&gt;J496,N496="Draw"),"✓","✗"))))</f>
        <v>TBD</v>
      </c>
    </row>
    <row r="497" customFormat="false" ht="15" hidden="false" customHeight="false" outlineLevel="0" collapsed="false">
      <c r="A497" s="0" t="n">
        <f aca="false">'✍️ Score Entry 2025-26'!A498</f>
        <v>493</v>
      </c>
      <c r="B497" s="41" t="n">
        <f aca="false">'✍️ Score Entry 2025-26'!B498</f>
        <v>45968.8229166667</v>
      </c>
      <c r="C497" s="0" t="str">
        <f aca="false">'✍️ Score Entry 2025-26'!C498</f>
        <v>French Ligue 1</v>
      </c>
      <c r="D497" s="0" t="str">
        <f aca="false">'✍️ Score Entry 2025-26'!D498</f>
        <v>Paris FC</v>
      </c>
      <c r="E497" s="0" t="str">
        <f aca="false">'✍️ Score Entry 2025-26'!E498</f>
        <v>Stade Rennais</v>
      </c>
      <c r="F497" s="0" t="n">
        <f aca="false">IFERROR(VLOOKUP(D497,'⭐ Current Elo 2025-26'!$A:$B,2,FALSE()),1500)</f>
        <v>1539.7</v>
      </c>
      <c r="G497" s="0" t="n">
        <f aca="false">IFERROR(VLOOKUP(E497,'⭐ Current Elo 2025-26'!$A:$B,2,FALSE()),1500)</f>
        <v>1621.1</v>
      </c>
      <c r="H497" s="33" t="n">
        <f aca="false">1/(1+10^((G497-F497+'⚙️ Parameters'!$C$7)/400))</f>
        <v>0.319428548200388</v>
      </c>
      <c r="I497" s="33" t="n">
        <f aca="false">0.27*(1+((200-MIN(ABS(F497-G497),200))/500)+(IF(AND(F497&gt;1650,G497&gt;1650),0.15,0)))</f>
        <v>0.334044</v>
      </c>
      <c r="J497" s="33" t="n">
        <f aca="false">MAX(0,1-H497-I497)</f>
        <v>0.346527451799612</v>
      </c>
      <c r="K497" s="33" t="n">
        <f aca="false">H497+I497</f>
        <v>0.653472548200388</v>
      </c>
      <c r="L497" s="33" t="n">
        <f aca="false">I497+J497</f>
        <v>0.680571451799612</v>
      </c>
      <c r="M497" s="0" t="str">
        <f aca="false">IF('✍️ Score Entry 2025-26'!F498=""," TBD",TEXT('✍️ Score Entry 2025-26'!F498,"0")&amp;"-"&amp;TEXT('✍️ Score Entry 2025-26'!G498,"0"))</f>
        <v> TBD</v>
      </c>
      <c r="N497" s="0" t="str">
        <f aca="false">IF('✍️ Score Entry 2025-26'!F498="","TBD",IF('✍️ Score Entry 2025-26'!F498&gt;'✍️ Score Entry 2025-26'!G498,"Home",IF('✍️ Score Entry 2025-26'!F498&lt;'✍️ Score Entry 2025-26'!G498,"Away","Draw")))</f>
        <v>TBD</v>
      </c>
      <c r="O497" s="0" t="str">
        <f aca="false">IF(N497="TBD","TBD",IF(AND(H497&gt;I497,H497&gt;J497,N497="Home"),"✓",IF(AND(J497&gt;H497,J497&gt;I497,N497="Away"),"✓",IF(AND(I497&gt;H497,I497&gt;J497,N497="Draw"),"✓","✗"))))</f>
        <v>TBD</v>
      </c>
    </row>
    <row r="498" customFormat="false" ht="15" hidden="false" customHeight="false" outlineLevel="0" collapsed="false">
      <c r="A498" s="0" t="n">
        <f aca="false">'✍️ Score Entry 2025-26'!A499</f>
        <v>494</v>
      </c>
      <c r="B498" s="41" t="n">
        <f aca="false">'✍️ Score Entry 2025-26'!B499</f>
        <v>45969.5208333333</v>
      </c>
      <c r="C498" s="0" t="str">
        <f aca="false">'✍️ Score Entry 2025-26'!C499</f>
        <v>English Premier League</v>
      </c>
      <c r="D498" s="0" t="str">
        <f aca="false">'✍️ Score Entry 2025-26'!D499</f>
        <v>Tottenham Hotspur</v>
      </c>
      <c r="E498" s="0" t="str">
        <f aca="false">'✍️ Score Entry 2025-26'!E499</f>
        <v>Manchester United</v>
      </c>
      <c r="F498" s="0" t="n">
        <f aca="false">IFERROR(VLOOKUP(D498,'⭐ Current Elo 2025-26'!$A:$B,2,FALSE()),1500)</f>
        <v>1545.2</v>
      </c>
      <c r="G498" s="0" t="n">
        <f aca="false">IFERROR(VLOOKUP(E498,'⭐ Current Elo 2025-26'!$A:$B,2,FALSE()),1500)</f>
        <v>1451.7</v>
      </c>
      <c r="H498" s="33" t="n">
        <f aca="false">1/(1+10^((G498-F498+'⚙️ Parameters'!$C$7)/400))</f>
        <v>0.562276460515469</v>
      </c>
      <c r="I498" s="33" t="n">
        <f aca="false">0.27*(1+((200-MIN(ABS(F498-G498),200))/500)+(IF(AND(F498&gt;1650,G498&gt;1650),0.15,0)))</f>
        <v>0.32751</v>
      </c>
      <c r="J498" s="33" t="n">
        <f aca="false">MAX(0,1-H498-I498)</f>
        <v>0.110213539484531</v>
      </c>
      <c r="K498" s="33" t="n">
        <f aca="false">H498+I498</f>
        <v>0.889786460515469</v>
      </c>
      <c r="L498" s="33" t="n">
        <f aca="false">I498+J498</f>
        <v>0.437723539484531</v>
      </c>
      <c r="M498" s="0" t="str">
        <f aca="false">IF('✍️ Score Entry 2025-26'!F499=""," TBD",TEXT('✍️ Score Entry 2025-26'!F499,"0")&amp;"-"&amp;TEXT('✍️ Score Entry 2025-26'!G499,"0"))</f>
        <v> TBD</v>
      </c>
      <c r="N498" s="0" t="str">
        <f aca="false">IF('✍️ Score Entry 2025-26'!F499="","TBD",IF('✍️ Score Entry 2025-26'!F499&gt;'✍️ Score Entry 2025-26'!G499,"Home",IF('✍️ Score Entry 2025-26'!F499&lt;'✍️ Score Entry 2025-26'!G499,"Away","Draw")))</f>
        <v>TBD</v>
      </c>
      <c r="O498" s="0" t="str">
        <f aca="false">IF(N498="TBD","TBD",IF(AND(H498&gt;I498,H498&gt;J498,N498="Home"),"✓",IF(AND(J498&gt;H498,J498&gt;I498,N498="Away"),"✓",IF(AND(I498&gt;H498,I498&gt;J498,N498="Draw"),"✓","✗"))))</f>
        <v>TBD</v>
      </c>
    </row>
    <row r="499" customFormat="false" ht="15" hidden="false" customHeight="false" outlineLevel="0" collapsed="false">
      <c r="A499" s="0" t="n">
        <f aca="false">'✍️ Score Entry 2025-26'!A500</f>
        <v>495</v>
      </c>
      <c r="B499" s="41" t="n">
        <f aca="false">'✍️ Score Entry 2025-26'!B500</f>
        <v>45969.5833333333</v>
      </c>
      <c r="C499" s="0" t="str">
        <f aca="false">'✍️ Score Entry 2025-26'!C500</f>
        <v>Italian Serie A</v>
      </c>
      <c r="D499" s="0" t="str">
        <f aca="false">'✍️ Score Entry 2025-26'!D500</f>
        <v>Como</v>
      </c>
      <c r="E499" s="0" t="str">
        <f aca="false">'✍️ Score Entry 2025-26'!E500</f>
        <v>Cagliari</v>
      </c>
      <c r="F499" s="0" t="n">
        <f aca="false">IFERROR(VLOOKUP(D499,'⭐ Current Elo 2025-26'!$A:$B,2,FALSE()),1500)</f>
        <v>1661.3</v>
      </c>
      <c r="G499" s="0" t="n">
        <f aca="false">IFERROR(VLOOKUP(E499,'⭐ Current Elo 2025-26'!$A:$B,2,FALSE()),1500)</f>
        <v>1647.4</v>
      </c>
      <c r="H499" s="33" t="n">
        <f aca="false">1/(1+10^((G499-F499+'⚙️ Parameters'!$C$7)/400))</f>
        <v>0.448234079447479</v>
      </c>
      <c r="I499" s="33" t="n">
        <f aca="false">0.27*(1+((200-MIN(ABS(F499-G499),200))/500)+(IF(AND(F499&gt;1650,G499&gt;1650),0.15,0)))</f>
        <v>0.370494</v>
      </c>
      <c r="J499" s="33" t="n">
        <f aca="false">MAX(0,1-H499-I499)</f>
        <v>0.181271920552521</v>
      </c>
      <c r="K499" s="33" t="n">
        <f aca="false">H499+I499</f>
        <v>0.818728079447479</v>
      </c>
      <c r="L499" s="33" t="n">
        <f aca="false">I499+J499</f>
        <v>0.551765920552521</v>
      </c>
      <c r="M499" s="0" t="str">
        <f aca="false">IF('✍️ Score Entry 2025-26'!F500=""," TBD",TEXT('✍️ Score Entry 2025-26'!F500,"0")&amp;"-"&amp;TEXT('✍️ Score Entry 2025-26'!G500,"0"))</f>
        <v> TBD</v>
      </c>
      <c r="N499" s="0" t="str">
        <f aca="false">IF('✍️ Score Entry 2025-26'!F500="","TBD",IF('✍️ Score Entry 2025-26'!F500&gt;'✍️ Score Entry 2025-26'!G500,"Home",IF('✍️ Score Entry 2025-26'!F500&lt;'✍️ Score Entry 2025-26'!G500,"Away","Draw")))</f>
        <v>TBD</v>
      </c>
      <c r="O499" s="0" t="str">
        <f aca="false">IF(N499="TBD","TBD",IF(AND(H499&gt;I499,H499&gt;J499,N499="Home"),"✓",IF(AND(J499&gt;H499,J499&gt;I499,N499="Away"),"✓",IF(AND(I499&gt;H499,I499&gt;J499,N499="Draw"),"✓","✗"))))</f>
        <v>TBD</v>
      </c>
    </row>
    <row r="500" customFormat="false" ht="15" hidden="false" customHeight="false" outlineLevel="0" collapsed="false">
      <c r="A500" s="0" t="n">
        <f aca="false">'✍️ Score Entry 2025-26'!A501</f>
        <v>496</v>
      </c>
      <c r="B500" s="41" t="n">
        <f aca="false">'✍️ Score Entry 2025-26'!B501</f>
        <v>45969.5833333333</v>
      </c>
      <c r="C500" s="0" t="str">
        <f aca="false">'✍️ Score Entry 2025-26'!C501</f>
        <v>Italian Serie A</v>
      </c>
      <c r="D500" s="0" t="str">
        <f aca="false">'✍️ Score Entry 2025-26'!D501</f>
        <v>Lecce</v>
      </c>
      <c r="E500" s="0" t="str">
        <f aca="false">'✍️ Score Entry 2025-26'!E501</f>
        <v>Hellas Verona</v>
      </c>
      <c r="F500" s="0" t="n">
        <f aca="false">IFERROR(VLOOKUP(D500,'⭐ Current Elo 2025-26'!$A:$B,2,FALSE()),1500)</f>
        <v>1629.2</v>
      </c>
      <c r="G500" s="0" t="n">
        <f aca="false">IFERROR(VLOOKUP(E500,'⭐ Current Elo 2025-26'!$A:$B,2,FALSE()),1500)</f>
        <v>1452.9</v>
      </c>
      <c r="H500" s="33" t="n">
        <f aca="false">1/(1+10^((G500-F500+'⚙️ Parameters'!$C$7)/400))</f>
        <v>0.674155658238784</v>
      </c>
      <c r="I500" s="33" t="n">
        <f aca="false">0.27*(1+((200-MIN(ABS(F500-G500),200))/500)+(IF(AND(F500&gt;1650,G500&gt;1650),0.15,0)))</f>
        <v>0.282798</v>
      </c>
      <c r="J500" s="33" t="n">
        <f aca="false">MAX(0,1-H500-I500)</f>
        <v>0.0430463417612161</v>
      </c>
      <c r="K500" s="33" t="n">
        <f aca="false">H500+I500</f>
        <v>0.956953658238784</v>
      </c>
      <c r="L500" s="33" t="n">
        <f aca="false">I500+J500</f>
        <v>0.325844341761216</v>
      </c>
      <c r="M500" s="0" t="str">
        <f aca="false">IF('✍️ Score Entry 2025-26'!F501=""," TBD",TEXT('✍️ Score Entry 2025-26'!F501,"0")&amp;"-"&amp;TEXT('✍️ Score Entry 2025-26'!G501,"0"))</f>
        <v> TBD</v>
      </c>
      <c r="N500" s="0" t="str">
        <f aca="false">IF('✍️ Score Entry 2025-26'!F501="","TBD",IF('✍️ Score Entry 2025-26'!F501&gt;'✍️ Score Entry 2025-26'!G501,"Home",IF('✍️ Score Entry 2025-26'!F501&lt;'✍️ Score Entry 2025-26'!G501,"Away","Draw")))</f>
        <v>TBD</v>
      </c>
      <c r="O500" s="0" t="str">
        <f aca="false">IF(N500="TBD","TBD",IF(AND(H500&gt;I500,H500&gt;J500,N500="Home"),"✓",IF(AND(J500&gt;H500,J500&gt;I500,N500="Away"),"✓",IF(AND(I500&gt;H500,I500&gt;J500,N500="Draw"),"✓","✗"))))</f>
        <v>TBD</v>
      </c>
    </row>
    <row r="501" customFormat="false" ht="15" hidden="false" customHeight="false" outlineLevel="0" collapsed="false">
      <c r="A501" s="0" t="n">
        <f aca="false">'✍️ Score Entry 2025-26'!A502</f>
        <v>497</v>
      </c>
      <c r="B501" s="41" t="n">
        <f aca="false">'✍️ Score Entry 2025-26'!B502</f>
        <v>45969.6041666667</v>
      </c>
      <c r="C501" s="0" t="str">
        <f aca="false">'✍️ Score Entry 2025-26'!C502</f>
        <v>German Bundesliga</v>
      </c>
      <c r="D501" s="0" t="str">
        <f aca="false">'✍️ Score Entry 2025-26'!D502</f>
        <v>Hamburg SV</v>
      </c>
      <c r="E501" s="0" t="str">
        <f aca="false">'✍️ Score Entry 2025-26'!E502</f>
        <v>Borussia Dortmund</v>
      </c>
      <c r="F501" s="0" t="n">
        <f aca="false">IFERROR(VLOOKUP(D501,'⭐ Current Elo 2025-26'!$A:$B,2,FALSE()),1500)</f>
        <v>1759.3</v>
      </c>
      <c r="G501" s="0" t="n">
        <f aca="false">IFERROR(VLOOKUP(E501,'⭐ Current Elo 2025-26'!$A:$B,2,FALSE()),1500)</f>
        <v>1516.8</v>
      </c>
      <c r="H501" s="33" t="n">
        <f aca="false">1/(1+10^((G501-F501+'⚙️ Parameters'!$C$7)/400))</f>
        <v>0.751778282793015</v>
      </c>
      <c r="I501" s="33" t="n">
        <f aca="false">0.27*(1+((200-MIN(ABS(F501-G501),200))/500)+(IF(AND(F501&gt;1650,G501&gt;1650),0.15,0)))</f>
        <v>0.27</v>
      </c>
      <c r="J501" s="33" t="n">
        <f aca="false">MAX(0,1-H501-I501)</f>
        <v>0</v>
      </c>
      <c r="K501" s="33" t="n">
        <f aca="false">H501+I501</f>
        <v>1.02177828279301</v>
      </c>
      <c r="L501" s="33" t="n">
        <f aca="false">I501+J501</f>
        <v>0.27</v>
      </c>
      <c r="M501" s="0" t="str">
        <f aca="false">IF('✍️ Score Entry 2025-26'!F502=""," TBD",TEXT('✍️ Score Entry 2025-26'!F502,"0")&amp;"-"&amp;TEXT('✍️ Score Entry 2025-26'!G502,"0"))</f>
        <v> TBD</v>
      </c>
      <c r="N501" s="0" t="str">
        <f aca="false">IF('✍️ Score Entry 2025-26'!F502="","TBD",IF('✍️ Score Entry 2025-26'!F502&gt;'✍️ Score Entry 2025-26'!G502,"Home",IF('✍️ Score Entry 2025-26'!F502&lt;'✍️ Score Entry 2025-26'!G502,"Away","Draw")))</f>
        <v>TBD</v>
      </c>
      <c r="O501" s="0" t="str">
        <f aca="false">IF(N501="TBD","TBD",IF(AND(H501&gt;I501,H501&gt;J501,N501="Home"),"✓",IF(AND(J501&gt;H501,J501&gt;I501,N501="Away"),"✓",IF(AND(I501&gt;H501,I501&gt;J501,N501="Draw"),"✓","✗"))))</f>
        <v>TBD</v>
      </c>
    </row>
    <row r="502" customFormat="false" ht="15" hidden="false" customHeight="false" outlineLevel="0" collapsed="false">
      <c r="A502" s="0" t="n">
        <f aca="false">'✍️ Score Entry 2025-26'!A503</f>
        <v>498</v>
      </c>
      <c r="B502" s="41" t="n">
        <f aca="false">'✍️ Score Entry 2025-26'!B503</f>
        <v>45969.6041666667</v>
      </c>
      <c r="C502" s="0" t="str">
        <f aca="false">'✍️ Score Entry 2025-26'!C503</f>
        <v>German Bundesliga</v>
      </c>
      <c r="D502" s="0" t="str">
        <f aca="false">'✍️ Score Entry 2025-26'!D503</f>
        <v>1. FC Union Berlin</v>
      </c>
      <c r="E502" s="0" t="str">
        <f aca="false">'✍️ Score Entry 2025-26'!E503</f>
        <v>Bayern Munich</v>
      </c>
      <c r="F502" s="0" t="n">
        <f aca="false">IFERROR(VLOOKUP(D502,'⭐ Current Elo 2025-26'!$A:$B,2,FALSE()),1500)</f>
        <v>1536.1</v>
      </c>
      <c r="G502" s="0" t="n">
        <f aca="false">IFERROR(VLOOKUP(E502,'⭐ Current Elo 2025-26'!$A:$B,2,FALSE()),1500)</f>
        <v>1706.9</v>
      </c>
      <c r="H502" s="33" t="n">
        <f aca="false">1/(1+10^((G502-F502+'⚙️ Parameters'!$C$7)/400))</f>
        <v>0.219081502217714</v>
      </c>
      <c r="I502" s="33" t="n">
        <f aca="false">0.27*(1+((200-MIN(ABS(F502-G502),200))/500)+(IF(AND(F502&gt;1650,G502&gt;1650),0.15,0)))</f>
        <v>0.285768</v>
      </c>
      <c r="J502" s="33" t="n">
        <f aca="false">MAX(0,1-H502-I502)</f>
        <v>0.495150497782286</v>
      </c>
      <c r="K502" s="33" t="n">
        <f aca="false">H502+I502</f>
        <v>0.504849502217714</v>
      </c>
      <c r="L502" s="33" t="n">
        <f aca="false">I502+J502</f>
        <v>0.780918497782286</v>
      </c>
      <c r="M502" s="0" t="str">
        <f aca="false">IF('✍️ Score Entry 2025-26'!F503=""," TBD",TEXT('✍️ Score Entry 2025-26'!F503,"0")&amp;"-"&amp;TEXT('✍️ Score Entry 2025-26'!G503,"0"))</f>
        <v> TBD</v>
      </c>
      <c r="N502" s="0" t="str">
        <f aca="false">IF('✍️ Score Entry 2025-26'!F503="","TBD",IF('✍️ Score Entry 2025-26'!F503&gt;'✍️ Score Entry 2025-26'!G503,"Home",IF('✍️ Score Entry 2025-26'!F503&lt;'✍️ Score Entry 2025-26'!G503,"Away","Draw")))</f>
        <v>TBD</v>
      </c>
      <c r="O502" s="0" t="str">
        <f aca="false">IF(N502="TBD","TBD",IF(AND(H502&gt;I502,H502&gt;J502,N502="Home"),"✓",IF(AND(J502&gt;H502,J502&gt;I502,N502="Away"),"✓",IF(AND(I502&gt;H502,I502&gt;J502,N502="Draw"),"✓","✗"))))</f>
        <v>TBD</v>
      </c>
    </row>
    <row r="503" customFormat="false" ht="15" hidden="false" customHeight="false" outlineLevel="0" collapsed="false">
      <c r="A503" s="0" t="n">
        <f aca="false">'✍️ Score Entry 2025-26'!A504</f>
        <v>499</v>
      </c>
      <c r="B503" s="41" t="n">
        <f aca="false">'✍️ Score Entry 2025-26'!B504</f>
        <v>45969.6041666667</v>
      </c>
      <c r="C503" s="0" t="str">
        <f aca="false">'✍️ Score Entry 2025-26'!C504</f>
        <v>German Bundesliga</v>
      </c>
      <c r="D503" s="0" t="str">
        <f aca="false">'✍️ Score Entry 2025-26'!D504</f>
        <v>Bayer Leverkusen</v>
      </c>
      <c r="E503" s="0" t="str">
        <f aca="false">'✍️ Score Entry 2025-26'!E504</f>
        <v>1. FC Heidenheim 1846</v>
      </c>
      <c r="F503" s="0" t="n">
        <f aca="false">IFERROR(VLOOKUP(D503,'⭐ Current Elo 2025-26'!$A:$B,2,FALSE()),1500)</f>
        <v>1576.1</v>
      </c>
      <c r="G503" s="0" t="n">
        <f aca="false">IFERROR(VLOOKUP(E503,'⭐ Current Elo 2025-26'!$A:$B,2,FALSE()),1500)</f>
        <v>1529.3</v>
      </c>
      <c r="H503" s="33" t="n">
        <f aca="false">1/(1+10^((G503-F503+'⚙️ Parameters'!$C$7)/400))</f>
        <v>0.495394960029023</v>
      </c>
      <c r="I503" s="33" t="n">
        <f aca="false">0.27*(1+((200-MIN(ABS(F503-G503),200))/500)+(IF(AND(F503&gt;1650,G503&gt;1650),0.15,0)))</f>
        <v>0.352728</v>
      </c>
      <c r="J503" s="33" t="n">
        <f aca="false">MAX(0,1-H503-I503)</f>
        <v>0.151877039970977</v>
      </c>
      <c r="K503" s="33" t="n">
        <f aca="false">H503+I503</f>
        <v>0.848122960029023</v>
      </c>
      <c r="L503" s="33" t="n">
        <f aca="false">I503+J503</f>
        <v>0.504605039970977</v>
      </c>
      <c r="M503" s="0" t="str">
        <f aca="false">IF('✍️ Score Entry 2025-26'!F504=""," TBD",TEXT('✍️ Score Entry 2025-26'!F504,"0")&amp;"-"&amp;TEXT('✍️ Score Entry 2025-26'!G504,"0"))</f>
        <v> TBD</v>
      </c>
      <c r="N503" s="0" t="str">
        <f aca="false">IF('✍️ Score Entry 2025-26'!F504="","TBD",IF('✍️ Score Entry 2025-26'!F504&gt;'✍️ Score Entry 2025-26'!G504,"Home",IF('✍️ Score Entry 2025-26'!F504&lt;'✍️ Score Entry 2025-26'!G504,"Away","Draw")))</f>
        <v>TBD</v>
      </c>
      <c r="O503" s="0" t="str">
        <f aca="false">IF(N503="TBD","TBD",IF(AND(H503&gt;I503,H503&gt;J503,N503="Home"),"✓",IF(AND(J503&gt;H503,J503&gt;I503,N503="Away"),"✓",IF(AND(I503&gt;H503,I503&gt;J503,N503="Draw"),"✓","✗"))))</f>
        <v>TBD</v>
      </c>
    </row>
    <row r="504" customFormat="false" ht="15" hidden="false" customHeight="false" outlineLevel="0" collapsed="false">
      <c r="A504" s="0" t="n">
        <f aca="false">'✍️ Score Entry 2025-26'!A505</f>
        <v>500</v>
      </c>
      <c r="B504" s="41" t="n">
        <f aca="false">'✍️ Score Entry 2025-26'!B505</f>
        <v>45969.6041666667</v>
      </c>
      <c r="C504" s="0" t="str">
        <f aca="false">'✍️ Score Entry 2025-26'!C505</f>
        <v>German Bundesliga</v>
      </c>
      <c r="D504" s="0" t="str">
        <f aca="false">'✍️ Score Entry 2025-26'!D505</f>
        <v>TSG Hoffenheim</v>
      </c>
      <c r="E504" s="0" t="str">
        <f aca="false">'✍️ Score Entry 2025-26'!E505</f>
        <v>RB Leipzig</v>
      </c>
      <c r="F504" s="0" t="n">
        <f aca="false">IFERROR(VLOOKUP(D504,'⭐ Current Elo 2025-26'!$A:$B,2,FALSE()),1500)</f>
        <v>1699</v>
      </c>
      <c r="G504" s="0" t="n">
        <f aca="false">IFERROR(VLOOKUP(E504,'⭐ Current Elo 2025-26'!$A:$B,2,FALSE()),1500)</f>
        <v>1556</v>
      </c>
      <c r="H504" s="33" t="n">
        <f aca="false">1/(1+10^((G504-F504+'⚙️ Parameters'!$C$7)/400))</f>
        <v>0.630730288616202</v>
      </c>
      <c r="I504" s="33" t="n">
        <f aca="false">0.27*(1+((200-MIN(ABS(F504-G504),200))/500)+(IF(AND(F504&gt;1650,G504&gt;1650),0.15,0)))</f>
        <v>0.30078</v>
      </c>
      <c r="J504" s="33" t="n">
        <f aca="false">MAX(0,1-H504-I504)</f>
        <v>0.0684897113837978</v>
      </c>
      <c r="K504" s="33" t="n">
        <f aca="false">H504+I504</f>
        <v>0.931510288616202</v>
      </c>
      <c r="L504" s="33" t="n">
        <f aca="false">I504+J504</f>
        <v>0.369269711383798</v>
      </c>
      <c r="M504" s="0" t="str">
        <f aca="false">IF('✍️ Score Entry 2025-26'!F505=""," TBD",TEXT('✍️ Score Entry 2025-26'!F505,"0")&amp;"-"&amp;TEXT('✍️ Score Entry 2025-26'!G505,"0"))</f>
        <v> TBD</v>
      </c>
      <c r="N504" s="0" t="str">
        <f aca="false">IF('✍️ Score Entry 2025-26'!F505="","TBD",IF('✍️ Score Entry 2025-26'!F505&gt;'✍️ Score Entry 2025-26'!G505,"Home",IF('✍️ Score Entry 2025-26'!F505&lt;'✍️ Score Entry 2025-26'!G505,"Away","Draw")))</f>
        <v>TBD</v>
      </c>
      <c r="O504" s="0" t="str">
        <f aca="false">IF(N504="TBD","TBD",IF(AND(H504&gt;I504,H504&gt;J504,N504="Home"),"✓",IF(AND(J504&gt;H504,J504&gt;I504,N504="Away"),"✓",IF(AND(I504&gt;H504,I504&gt;J504,N504="Draw"),"✓","✗"))))</f>
        <v>TBD</v>
      </c>
    </row>
    <row r="505" customFormat="false" ht="15" hidden="false" customHeight="false" outlineLevel="0" collapsed="false">
      <c r="A505" s="0" t="n">
        <f aca="false">'✍️ Score Entry 2025-26'!A506</f>
        <v>501</v>
      </c>
      <c r="B505" s="41" t="n">
        <f aca="false">'✍️ Score Entry 2025-26'!B506</f>
        <v>45969.625</v>
      </c>
      <c r="C505" s="0" t="str">
        <f aca="false">'✍️ Score Entry 2025-26'!C506</f>
        <v>English Premier League</v>
      </c>
      <c r="D505" s="0" t="str">
        <f aca="false">'✍️ Score Entry 2025-26'!D506</f>
        <v>Everton</v>
      </c>
      <c r="E505" s="0" t="str">
        <f aca="false">'✍️ Score Entry 2025-26'!E506</f>
        <v>Fulham</v>
      </c>
      <c r="F505" s="0" t="n">
        <f aca="false">IFERROR(VLOOKUP(D505,'⭐ Current Elo 2025-26'!$A:$B,2,FALSE()),1500)</f>
        <v>1613.1</v>
      </c>
      <c r="G505" s="0" t="n">
        <f aca="false">IFERROR(VLOOKUP(E505,'⭐ Current Elo 2025-26'!$A:$B,2,FALSE()),1500)</f>
        <v>1393.4</v>
      </c>
      <c r="H505" s="33" t="n">
        <f aca="false">1/(1+10^((G505-F505+'⚙️ Parameters'!$C$7)/400))</f>
        <v>0.726487057542581</v>
      </c>
      <c r="I505" s="33" t="n">
        <f aca="false">0.27*(1+((200-MIN(ABS(F505-G505),200))/500)+(IF(AND(F505&gt;1650,G505&gt;1650),0.15,0)))</f>
        <v>0.27</v>
      </c>
      <c r="J505" s="33" t="n">
        <f aca="false">MAX(0,1-H505-I505)</f>
        <v>0.00351294245741951</v>
      </c>
      <c r="K505" s="33" t="n">
        <f aca="false">H505+I505</f>
        <v>0.996487057542581</v>
      </c>
      <c r="L505" s="33" t="n">
        <f aca="false">I505+J505</f>
        <v>0.27351294245742</v>
      </c>
      <c r="M505" s="0" t="str">
        <f aca="false">IF('✍️ Score Entry 2025-26'!F506=""," TBD",TEXT('✍️ Score Entry 2025-26'!F506,"0")&amp;"-"&amp;TEXT('✍️ Score Entry 2025-26'!G506,"0"))</f>
        <v> TBD</v>
      </c>
      <c r="N505" s="0" t="str">
        <f aca="false">IF('✍️ Score Entry 2025-26'!F506="","TBD",IF('✍️ Score Entry 2025-26'!F506&gt;'✍️ Score Entry 2025-26'!G506,"Home",IF('✍️ Score Entry 2025-26'!F506&lt;'✍️ Score Entry 2025-26'!G506,"Away","Draw")))</f>
        <v>TBD</v>
      </c>
      <c r="O505" s="0" t="str">
        <f aca="false">IF(N505="TBD","TBD",IF(AND(H505&gt;I505,H505&gt;J505,N505="Home"),"✓",IF(AND(J505&gt;H505,J505&gt;I505,N505="Away"),"✓",IF(AND(I505&gt;H505,I505&gt;J505,N505="Draw"),"✓","✗"))))</f>
        <v>TBD</v>
      </c>
    </row>
    <row r="506" customFormat="false" ht="15" hidden="false" customHeight="false" outlineLevel="0" collapsed="false">
      <c r="A506" s="0" t="n">
        <f aca="false">'✍️ Score Entry 2025-26'!A507</f>
        <v>502</v>
      </c>
      <c r="B506" s="41" t="n">
        <f aca="false">'✍️ Score Entry 2025-26'!B507</f>
        <v>45969.625</v>
      </c>
      <c r="C506" s="0" t="str">
        <f aca="false">'✍️ Score Entry 2025-26'!C507</f>
        <v>English Premier League</v>
      </c>
      <c r="D506" s="0" t="str">
        <f aca="false">'✍️ Score Entry 2025-26'!D507</f>
        <v>West Ham United</v>
      </c>
      <c r="E506" s="0" t="str">
        <f aca="false">'✍️ Score Entry 2025-26'!E507</f>
        <v>Burnley</v>
      </c>
      <c r="F506" s="0" t="n">
        <f aca="false">IFERROR(VLOOKUP(D506,'⭐ Current Elo 2025-26'!$A:$B,2,FALSE()),1500)</f>
        <v>1395.5</v>
      </c>
      <c r="G506" s="0" t="n">
        <f aca="false">IFERROR(VLOOKUP(E506,'⭐ Current Elo 2025-26'!$A:$B,2,FALSE()),1500)</f>
        <v>1604</v>
      </c>
      <c r="H506" s="33" t="n">
        <f aca="false">1/(1+10^((G506-F506+'⚙️ Parameters'!$C$7)/400))</f>
        <v>0.184215250933947</v>
      </c>
      <c r="I506" s="33" t="n">
        <f aca="false">0.27*(1+((200-MIN(ABS(F506-G506),200))/500)+(IF(AND(F506&gt;1650,G506&gt;1650),0.15,0)))</f>
        <v>0.27</v>
      </c>
      <c r="J506" s="33" t="n">
        <f aca="false">MAX(0,1-H506-I506)</f>
        <v>0.545784749066053</v>
      </c>
      <c r="K506" s="33" t="n">
        <f aca="false">H506+I506</f>
        <v>0.454215250933947</v>
      </c>
      <c r="L506" s="33" t="n">
        <f aca="false">I506+J506</f>
        <v>0.815784749066053</v>
      </c>
      <c r="M506" s="0" t="str">
        <f aca="false">IF('✍️ Score Entry 2025-26'!F507=""," TBD",TEXT('✍️ Score Entry 2025-26'!F507,"0")&amp;"-"&amp;TEXT('✍️ Score Entry 2025-26'!G507,"0"))</f>
        <v> TBD</v>
      </c>
      <c r="N506" s="0" t="str">
        <f aca="false">IF('✍️ Score Entry 2025-26'!F507="","TBD",IF('✍️ Score Entry 2025-26'!F507&gt;'✍️ Score Entry 2025-26'!G507,"Home",IF('✍️ Score Entry 2025-26'!F507&lt;'✍️ Score Entry 2025-26'!G507,"Away","Draw")))</f>
        <v>TBD</v>
      </c>
      <c r="O506" s="0" t="str">
        <f aca="false">IF(N506="TBD","TBD",IF(AND(H506&gt;I506,H506&gt;J506,N506="Home"),"✓",IF(AND(J506&gt;H506,J506&gt;I506,N506="Away"),"✓",IF(AND(I506&gt;H506,I506&gt;J506,N506="Draw"),"✓","✗"))))</f>
        <v>TBD</v>
      </c>
    </row>
    <row r="507" customFormat="false" ht="15" hidden="false" customHeight="false" outlineLevel="0" collapsed="false">
      <c r="A507" s="0" t="n">
        <f aca="false">'✍️ Score Entry 2025-26'!A508</f>
        <v>503</v>
      </c>
      <c r="B507" s="41" t="n">
        <f aca="false">'✍️ Score Entry 2025-26'!B508</f>
        <v>45969.6666666667</v>
      </c>
      <c r="C507" s="0" t="str">
        <f aca="false">'✍️ Score Entry 2025-26'!C508</f>
        <v>French Ligue 1</v>
      </c>
      <c r="D507" s="0" t="str">
        <f aca="false">'✍️ Score Entry 2025-26'!D508</f>
        <v>Marseille</v>
      </c>
      <c r="E507" s="0" t="str">
        <f aca="false">'✍️ Score Entry 2025-26'!E508</f>
        <v>Brest</v>
      </c>
      <c r="F507" s="0" t="n">
        <f aca="false">IFERROR(VLOOKUP(D507,'⭐ Current Elo 2025-26'!$A:$B,2,FALSE()),1500)</f>
        <v>1664.7</v>
      </c>
      <c r="G507" s="0" t="n">
        <f aca="false">IFERROR(VLOOKUP(E507,'⭐ Current Elo 2025-26'!$A:$B,2,FALSE()),1500)</f>
        <v>1734.4</v>
      </c>
      <c r="H507" s="33" t="n">
        <f aca="false">1/(1+10^((G507-F507+'⚙️ Parameters'!$C$7)/400))</f>
        <v>0.334244752753771</v>
      </c>
      <c r="I507" s="33" t="n">
        <f aca="false">0.27*(1+((200-MIN(ABS(F507-G507),200))/500)+(IF(AND(F507&gt;1650,G507&gt;1650),0.15,0)))</f>
        <v>0.380862</v>
      </c>
      <c r="J507" s="33" t="n">
        <f aca="false">MAX(0,1-H507-I507)</f>
        <v>0.284893247246229</v>
      </c>
      <c r="K507" s="33" t="n">
        <f aca="false">H507+I507</f>
        <v>0.715106752753771</v>
      </c>
      <c r="L507" s="33" t="n">
        <f aca="false">I507+J507</f>
        <v>0.665755247246229</v>
      </c>
      <c r="M507" s="0" t="str">
        <f aca="false">IF('✍️ Score Entry 2025-26'!F508=""," TBD",TEXT('✍️ Score Entry 2025-26'!F508,"0")&amp;"-"&amp;TEXT('✍️ Score Entry 2025-26'!G508,"0"))</f>
        <v> TBD</v>
      </c>
      <c r="N507" s="0" t="str">
        <f aca="false">IF('✍️ Score Entry 2025-26'!F508="","TBD",IF('✍️ Score Entry 2025-26'!F508&gt;'✍️ Score Entry 2025-26'!G508,"Home",IF('✍️ Score Entry 2025-26'!F508&lt;'✍️ Score Entry 2025-26'!G508,"Away","Draw")))</f>
        <v>TBD</v>
      </c>
      <c r="O507" s="0" t="str">
        <f aca="false">IF(N507="TBD","TBD",IF(AND(H507&gt;I507,H507&gt;J507,N507="Home"),"✓",IF(AND(J507&gt;H507,J507&gt;I507,N507="Away"),"✓",IF(AND(I507&gt;H507,I507&gt;J507,N507="Draw"),"✓","✗"))))</f>
        <v>TBD</v>
      </c>
    </row>
    <row r="508" customFormat="false" ht="15" hidden="false" customHeight="false" outlineLevel="0" collapsed="false">
      <c r="A508" s="0" t="n">
        <f aca="false">'✍️ Score Entry 2025-26'!A509</f>
        <v>504</v>
      </c>
      <c r="B508" s="41" t="n">
        <f aca="false">'✍️ Score Entry 2025-26'!B509</f>
        <v>45969.7083333333</v>
      </c>
      <c r="C508" s="0" t="str">
        <f aca="false">'✍️ Score Entry 2025-26'!C509</f>
        <v>Italian Serie A</v>
      </c>
      <c r="D508" s="0" t="str">
        <f aca="false">'✍️ Score Entry 2025-26'!D509</f>
        <v>Juventus</v>
      </c>
      <c r="E508" s="0" t="str">
        <f aca="false">'✍️ Score Entry 2025-26'!E509</f>
        <v>Torino</v>
      </c>
      <c r="F508" s="0" t="n">
        <f aca="false">IFERROR(VLOOKUP(D508,'⭐ Current Elo 2025-26'!$A:$B,2,FALSE()),1500)</f>
        <v>1397.1</v>
      </c>
      <c r="G508" s="0" t="n">
        <f aca="false">IFERROR(VLOOKUP(E508,'⭐ Current Elo 2025-26'!$A:$B,2,FALSE()),1500)</f>
        <v>1631.8</v>
      </c>
      <c r="H508" s="33" t="n">
        <f aca="false">1/(1+10^((G508-F508+'⚙️ Parameters'!$C$7)/400))</f>
        <v>0.162619569570211</v>
      </c>
      <c r="I508" s="33" t="n">
        <f aca="false">0.27*(1+((200-MIN(ABS(F508-G508),200))/500)+(IF(AND(F508&gt;1650,G508&gt;1650),0.15,0)))</f>
        <v>0.27</v>
      </c>
      <c r="J508" s="33" t="n">
        <f aca="false">MAX(0,1-H508-I508)</f>
        <v>0.567380430429789</v>
      </c>
      <c r="K508" s="33" t="n">
        <f aca="false">H508+I508</f>
        <v>0.432619569570211</v>
      </c>
      <c r="L508" s="33" t="n">
        <f aca="false">I508+J508</f>
        <v>0.837380430429789</v>
      </c>
      <c r="M508" s="0" t="str">
        <f aca="false">IF('✍️ Score Entry 2025-26'!F509=""," TBD",TEXT('✍️ Score Entry 2025-26'!F509,"0")&amp;"-"&amp;TEXT('✍️ Score Entry 2025-26'!G509,"0"))</f>
        <v> TBD</v>
      </c>
      <c r="N508" s="0" t="str">
        <f aca="false">IF('✍️ Score Entry 2025-26'!F509="","TBD",IF('✍️ Score Entry 2025-26'!F509&gt;'✍️ Score Entry 2025-26'!G509,"Home",IF('✍️ Score Entry 2025-26'!F509&lt;'✍️ Score Entry 2025-26'!G509,"Away","Draw")))</f>
        <v>TBD</v>
      </c>
      <c r="O508" s="0" t="str">
        <f aca="false">IF(N508="TBD","TBD",IF(AND(H508&gt;I508,H508&gt;J508,N508="Home"),"✓",IF(AND(J508&gt;H508,J508&gt;I508,N508="Away"),"✓",IF(AND(I508&gt;H508,I508&gt;J508,N508="Draw"),"✓","✗"))))</f>
        <v>TBD</v>
      </c>
    </row>
    <row r="509" customFormat="false" ht="15" hidden="false" customHeight="false" outlineLevel="0" collapsed="false">
      <c r="A509" s="0" t="n">
        <f aca="false">'✍️ Score Entry 2025-26'!A510</f>
        <v>505</v>
      </c>
      <c r="B509" s="41" t="n">
        <f aca="false">'✍️ Score Entry 2025-26'!B510</f>
        <v>45969.7291666667</v>
      </c>
      <c r="C509" s="0" t="str">
        <f aca="false">'✍️ Score Entry 2025-26'!C510</f>
        <v>English Premier League</v>
      </c>
      <c r="D509" s="0" t="str">
        <f aca="false">'✍️ Score Entry 2025-26'!D510</f>
        <v>Sunderland</v>
      </c>
      <c r="E509" s="0" t="str">
        <f aca="false">'✍️ Score Entry 2025-26'!E510</f>
        <v>Arsenal</v>
      </c>
      <c r="F509" s="0" t="n">
        <f aca="false">IFERROR(VLOOKUP(D509,'⭐ Current Elo 2025-26'!$A:$B,2,FALSE()),1500)</f>
        <v>1601.9</v>
      </c>
      <c r="G509" s="0" t="n">
        <f aca="false">IFERROR(VLOOKUP(E509,'⭐ Current Elo 2025-26'!$A:$B,2,FALSE()),1500)</f>
        <v>1442.1</v>
      </c>
      <c r="H509" s="33" t="n">
        <f aca="false">1/(1+10^((G509-F509+'⚙️ Parameters'!$C$7)/400))</f>
        <v>0.652956325267671</v>
      </c>
      <c r="I509" s="33" t="n">
        <f aca="false">0.27*(1+((200-MIN(ABS(F509-G509),200))/500)+(IF(AND(F509&gt;1650,G509&gt;1650),0.15,0)))</f>
        <v>0.291708</v>
      </c>
      <c r="J509" s="33" t="n">
        <f aca="false">MAX(0,1-H509-I509)</f>
        <v>0.0553356747323286</v>
      </c>
      <c r="K509" s="33" t="n">
        <f aca="false">H509+I509</f>
        <v>0.944664325267671</v>
      </c>
      <c r="L509" s="33" t="n">
        <f aca="false">I509+J509</f>
        <v>0.347043674732329</v>
      </c>
      <c r="M509" s="0" t="str">
        <f aca="false">IF('✍️ Score Entry 2025-26'!F510=""," TBD",TEXT('✍️ Score Entry 2025-26'!F510,"0")&amp;"-"&amp;TEXT('✍️ Score Entry 2025-26'!G510,"0"))</f>
        <v> TBD</v>
      </c>
      <c r="N509" s="0" t="str">
        <f aca="false">IF('✍️ Score Entry 2025-26'!F510="","TBD",IF('✍️ Score Entry 2025-26'!F510&gt;'✍️ Score Entry 2025-26'!G510,"Home",IF('✍️ Score Entry 2025-26'!F510&lt;'✍️ Score Entry 2025-26'!G510,"Away","Draw")))</f>
        <v>TBD</v>
      </c>
      <c r="O509" s="0" t="str">
        <f aca="false">IF(N509="TBD","TBD",IF(AND(H509&gt;I509,H509&gt;J509,N509="Home"),"✓",IF(AND(J509&gt;H509,J509&gt;I509,N509="Away"),"✓",IF(AND(I509&gt;H509,I509&gt;J509,N509="Draw"),"✓","✗"))))</f>
        <v>TBD</v>
      </c>
    </row>
    <row r="510" customFormat="false" ht="15" hidden="false" customHeight="false" outlineLevel="0" collapsed="false">
      <c r="A510" s="0" t="n">
        <f aca="false">'✍️ Score Entry 2025-26'!A511</f>
        <v>506</v>
      </c>
      <c r="B510" s="41" t="n">
        <f aca="false">'✍️ Score Entry 2025-26'!B511</f>
        <v>45969.7291666667</v>
      </c>
      <c r="C510" s="0" t="str">
        <f aca="false">'✍️ Score Entry 2025-26'!C511</f>
        <v>German Bundesliga</v>
      </c>
      <c r="D510" s="0" t="str">
        <f aca="false">'✍️ Score Entry 2025-26'!D511</f>
        <v>Borussia MÃ¶nchengladbach</v>
      </c>
      <c r="E510" s="0" t="str">
        <f aca="false">'✍️ Score Entry 2025-26'!E511</f>
        <v>FC Cologne</v>
      </c>
      <c r="F510" s="0" t="n">
        <f aca="false">IFERROR(VLOOKUP(D510,'⭐ Current Elo 2025-26'!$A:$B,2,FALSE()),1500)</f>
        <v>1433.1</v>
      </c>
      <c r="G510" s="0" t="n">
        <f aca="false">IFERROR(VLOOKUP(E510,'⭐ Current Elo 2025-26'!$A:$B,2,FALSE()),1500)</f>
        <v>1612.2</v>
      </c>
      <c r="H510" s="33" t="n">
        <f aca="false">1/(1+10^((G510-F510+'⚙️ Parameters'!$C$7)/400))</f>
        <v>0.211017077149161</v>
      </c>
      <c r="I510" s="33" t="n">
        <f aca="false">0.27*(1+((200-MIN(ABS(F510-G510),200))/500)+(IF(AND(F510&gt;1650,G510&gt;1650),0.15,0)))</f>
        <v>0.281286</v>
      </c>
      <c r="J510" s="33" t="n">
        <f aca="false">MAX(0,1-H510-I510)</f>
        <v>0.507696922850839</v>
      </c>
      <c r="K510" s="33" t="n">
        <f aca="false">H510+I510</f>
        <v>0.492303077149161</v>
      </c>
      <c r="L510" s="33" t="n">
        <f aca="false">I510+J510</f>
        <v>0.788982922850839</v>
      </c>
      <c r="M510" s="0" t="str">
        <f aca="false">IF('✍️ Score Entry 2025-26'!F511=""," TBD",TEXT('✍️ Score Entry 2025-26'!F511,"0")&amp;"-"&amp;TEXT('✍️ Score Entry 2025-26'!G511,"0"))</f>
        <v> TBD</v>
      </c>
      <c r="N510" s="0" t="str">
        <f aca="false">IF('✍️ Score Entry 2025-26'!F511="","TBD",IF('✍️ Score Entry 2025-26'!F511&gt;'✍️ Score Entry 2025-26'!G511,"Home",IF('✍️ Score Entry 2025-26'!F511&lt;'✍️ Score Entry 2025-26'!G511,"Away","Draw")))</f>
        <v>TBD</v>
      </c>
      <c r="O510" s="0" t="str">
        <f aca="false">IF(N510="TBD","TBD",IF(AND(H510&gt;I510,H510&gt;J510,N510="Home"),"✓",IF(AND(J510&gt;H510,J510&gt;I510,N510="Away"),"✓",IF(AND(I510&gt;H510,I510&gt;J510,N510="Draw"),"✓","✗"))))</f>
        <v>TBD</v>
      </c>
    </row>
    <row r="511" customFormat="false" ht="15" hidden="false" customHeight="false" outlineLevel="0" collapsed="false">
      <c r="A511" s="0" t="n">
        <f aca="false">'✍️ Score Entry 2025-26'!A512</f>
        <v>507</v>
      </c>
      <c r="B511" s="41" t="n">
        <f aca="false">'✍️ Score Entry 2025-26'!B512</f>
        <v>45969.75</v>
      </c>
      <c r="C511" s="0" t="str">
        <f aca="false">'✍️ Score Entry 2025-26'!C512</f>
        <v>French Ligue 1</v>
      </c>
      <c r="D511" s="0" t="str">
        <f aca="false">'✍️ Score Entry 2025-26'!D512</f>
        <v>Le Havre AC</v>
      </c>
      <c r="E511" s="0" t="str">
        <f aca="false">'✍️ Score Entry 2025-26'!E512</f>
        <v>Nantes</v>
      </c>
      <c r="F511" s="0" t="n">
        <f aca="false">IFERROR(VLOOKUP(D511,'⭐ Current Elo 2025-26'!$A:$B,2,FALSE()),1500)</f>
        <v>1496.2</v>
      </c>
      <c r="G511" s="0" t="n">
        <f aca="false">IFERROR(VLOOKUP(E511,'⭐ Current Elo 2025-26'!$A:$B,2,FALSE()),1500)</f>
        <v>1720.8</v>
      </c>
      <c r="H511" s="33" t="n">
        <f aca="false">1/(1+10^((G511-F511+'⚙️ Parameters'!$C$7)/400))</f>
        <v>0.170692876079851</v>
      </c>
      <c r="I511" s="33" t="n">
        <f aca="false">0.27*(1+((200-MIN(ABS(F511-G511),200))/500)+(IF(AND(F511&gt;1650,G511&gt;1650),0.15,0)))</f>
        <v>0.27</v>
      </c>
      <c r="J511" s="33" t="n">
        <f aca="false">MAX(0,1-H511-I511)</f>
        <v>0.559307123920149</v>
      </c>
      <c r="K511" s="33" t="n">
        <f aca="false">H511+I511</f>
        <v>0.440692876079851</v>
      </c>
      <c r="L511" s="33" t="n">
        <f aca="false">I511+J511</f>
        <v>0.829307123920149</v>
      </c>
      <c r="M511" s="0" t="str">
        <f aca="false">IF('✍️ Score Entry 2025-26'!F512=""," TBD",TEXT('✍️ Score Entry 2025-26'!F512,"0")&amp;"-"&amp;TEXT('✍️ Score Entry 2025-26'!G512,"0"))</f>
        <v> TBD</v>
      </c>
      <c r="N511" s="0" t="str">
        <f aca="false">IF('✍️ Score Entry 2025-26'!F512="","TBD",IF('✍️ Score Entry 2025-26'!F512&gt;'✍️ Score Entry 2025-26'!G512,"Home",IF('✍️ Score Entry 2025-26'!F512&lt;'✍️ Score Entry 2025-26'!G512,"Away","Draw")))</f>
        <v>TBD</v>
      </c>
      <c r="O511" s="0" t="str">
        <f aca="false">IF(N511="TBD","TBD",IF(AND(H511&gt;I511,H511&gt;J511,N511="Home"),"✓",IF(AND(J511&gt;H511,J511&gt;I511,N511="Away"),"✓",IF(AND(I511&gt;H511,I511&gt;J511,N511="Draw"),"✓","✗"))))</f>
        <v>TBD</v>
      </c>
    </row>
    <row r="512" customFormat="false" ht="15" hidden="false" customHeight="false" outlineLevel="0" collapsed="false">
      <c r="A512" s="0" t="n">
        <f aca="false">'✍️ Score Entry 2025-26'!A513</f>
        <v>508</v>
      </c>
      <c r="B512" s="41" t="n">
        <f aca="false">'✍️ Score Entry 2025-26'!B513</f>
        <v>45969.8229166667</v>
      </c>
      <c r="C512" s="0" t="str">
        <f aca="false">'✍️ Score Entry 2025-26'!C513</f>
        <v>Italian Serie A</v>
      </c>
      <c r="D512" s="0" t="str">
        <f aca="false">'✍️ Score Entry 2025-26'!D513</f>
        <v>Parma</v>
      </c>
      <c r="E512" s="0" t="str">
        <f aca="false">'✍️ Score Entry 2025-26'!E513</f>
        <v>AC Milan</v>
      </c>
      <c r="F512" s="0" t="n">
        <f aca="false">IFERROR(VLOOKUP(D512,'⭐ Current Elo 2025-26'!$A:$B,2,FALSE()),1500)</f>
        <v>1449</v>
      </c>
      <c r="G512" s="0" t="n">
        <f aca="false">IFERROR(VLOOKUP(E512,'⭐ Current Elo 2025-26'!$A:$B,2,FALSE()),1500)</f>
        <v>1588.1</v>
      </c>
      <c r="H512" s="33" t="n">
        <f aca="false">1/(1+10^((G512-F512+'⚙️ Parameters'!$C$7)/400))</f>
        <v>0.251891967144292</v>
      </c>
      <c r="I512" s="33" t="n">
        <f aca="false">0.27*(1+((200-MIN(ABS(F512-G512),200))/500)+(IF(AND(F512&gt;1650,G512&gt;1650),0.15,0)))</f>
        <v>0.302886</v>
      </c>
      <c r="J512" s="33" t="n">
        <f aca="false">MAX(0,1-H512-I512)</f>
        <v>0.445222032855708</v>
      </c>
      <c r="K512" s="33" t="n">
        <f aca="false">H512+I512</f>
        <v>0.554777967144292</v>
      </c>
      <c r="L512" s="33" t="n">
        <f aca="false">I512+J512</f>
        <v>0.748108032855708</v>
      </c>
      <c r="M512" s="0" t="str">
        <f aca="false">IF('✍️ Score Entry 2025-26'!F513=""," TBD",TEXT('✍️ Score Entry 2025-26'!F513,"0")&amp;"-"&amp;TEXT('✍️ Score Entry 2025-26'!G513,"0"))</f>
        <v> TBD</v>
      </c>
      <c r="N512" s="0" t="str">
        <f aca="false">IF('✍️ Score Entry 2025-26'!F513="","TBD",IF('✍️ Score Entry 2025-26'!F513&gt;'✍️ Score Entry 2025-26'!G513,"Home",IF('✍️ Score Entry 2025-26'!F513&lt;'✍️ Score Entry 2025-26'!G513,"Away","Draw")))</f>
        <v>TBD</v>
      </c>
      <c r="O512" s="0" t="str">
        <f aca="false">IF(N512="TBD","TBD",IF(AND(H512&gt;I512,H512&gt;J512,N512="Home"),"✓",IF(AND(J512&gt;H512,J512&gt;I512,N512="Away"),"✓",IF(AND(I512&gt;H512,I512&gt;J512,N512="Draw"),"✓","✗"))))</f>
        <v>TBD</v>
      </c>
    </row>
    <row r="513" customFormat="false" ht="15" hidden="false" customHeight="false" outlineLevel="0" collapsed="false">
      <c r="A513" s="0" t="n">
        <f aca="false">'✍️ Score Entry 2025-26'!A514</f>
        <v>509</v>
      </c>
      <c r="B513" s="41" t="n">
        <f aca="false">'✍️ Score Entry 2025-26'!B514</f>
        <v>45969.8333333333</v>
      </c>
      <c r="C513" s="0" t="str">
        <f aca="false">'✍️ Score Entry 2025-26'!C514</f>
        <v>English Premier League</v>
      </c>
      <c r="D513" s="0" t="str">
        <f aca="false">'✍️ Score Entry 2025-26'!D514</f>
        <v>Chelsea</v>
      </c>
      <c r="E513" s="0" t="str">
        <f aca="false">'✍️ Score Entry 2025-26'!E514</f>
        <v>Wolverhampton Wanderers</v>
      </c>
      <c r="F513" s="0" t="n">
        <f aca="false">IFERROR(VLOOKUP(D513,'⭐ Current Elo 2025-26'!$A:$B,2,FALSE()),1500)</f>
        <v>1685.1</v>
      </c>
      <c r="G513" s="0" t="n">
        <f aca="false">IFERROR(VLOOKUP(E513,'⭐ Current Elo 2025-26'!$A:$B,2,FALSE()),1500)</f>
        <v>1747.8</v>
      </c>
      <c r="H513" s="33" t="n">
        <f aca="false">1/(1+10^((G513-F513+'⚙️ Parameters'!$C$7)/400))</f>
        <v>0.343270522028687</v>
      </c>
      <c r="I513" s="33" t="n">
        <f aca="false">0.27*(1+((200-MIN(ABS(F513-G513),200))/500)+(IF(AND(F513&gt;1650,G513&gt;1650),0.15,0)))</f>
        <v>0.384642</v>
      </c>
      <c r="J513" s="33" t="n">
        <f aca="false">MAX(0,1-H513-I513)</f>
        <v>0.272087477971313</v>
      </c>
      <c r="K513" s="33" t="n">
        <f aca="false">H513+I513</f>
        <v>0.727912522028687</v>
      </c>
      <c r="L513" s="33" t="n">
        <f aca="false">I513+J513</f>
        <v>0.656729477971313</v>
      </c>
      <c r="M513" s="0" t="str">
        <f aca="false">IF('✍️ Score Entry 2025-26'!F514=""," TBD",TEXT('✍️ Score Entry 2025-26'!F514,"0")&amp;"-"&amp;TEXT('✍️ Score Entry 2025-26'!G514,"0"))</f>
        <v> TBD</v>
      </c>
      <c r="N513" s="0" t="str">
        <f aca="false">IF('✍️ Score Entry 2025-26'!F514="","TBD",IF('✍️ Score Entry 2025-26'!F514&gt;'✍️ Score Entry 2025-26'!G514,"Home",IF('✍️ Score Entry 2025-26'!F514&lt;'✍️ Score Entry 2025-26'!G514,"Away","Draw")))</f>
        <v>TBD</v>
      </c>
      <c r="O513" s="0" t="str">
        <f aca="false">IF(N513="TBD","TBD",IF(AND(H513&gt;I513,H513&gt;J513,N513="Home"),"✓",IF(AND(J513&gt;H513,J513&gt;I513,N513="Away"),"✓",IF(AND(I513&gt;H513,I513&gt;J513,N513="Draw"),"✓","✗"))))</f>
        <v>TBD</v>
      </c>
    </row>
    <row r="514" customFormat="false" ht="15" hidden="false" customHeight="false" outlineLevel="0" collapsed="false">
      <c r="A514" s="0" t="n">
        <f aca="false">'✍️ Score Entry 2025-26'!A515</f>
        <v>510</v>
      </c>
      <c r="B514" s="41" t="n">
        <f aca="false">'✍️ Score Entry 2025-26'!B515</f>
        <v>45969.8368055556</v>
      </c>
      <c r="C514" s="0" t="str">
        <f aca="false">'✍️ Score Entry 2025-26'!C515</f>
        <v>French Ligue 1</v>
      </c>
      <c r="D514" s="0" t="str">
        <f aca="false">'✍️ Score Entry 2025-26'!D515</f>
        <v>AS Monaco</v>
      </c>
      <c r="E514" s="0" t="str">
        <f aca="false">'✍️ Score Entry 2025-26'!E515</f>
        <v>Lens</v>
      </c>
      <c r="F514" s="0" t="n">
        <f aca="false">IFERROR(VLOOKUP(D514,'⭐ Current Elo 2025-26'!$A:$B,2,FALSE()),1500)</f>
        <v>1714.2</v>
      </c>
      <c r="G514" s="0" t="n">
        <f aca="false">IFERROR(VLOOKUP(E514,'⭐ Current Elo 2025-26'!$A:$B,2,FALSE()),1500)</f>
        <v>1580.6</v>
      </c>
      <c r="H514" s="33" t="n">
        <f aca="false">1/(1+10^((G514-F514+'⚙️ Parameters'!$C$7)/400))</f>
        <v>0.618040707074696</v>
      </c>
      <c r="I514" s="33" t="n">
        <f aca="false">0.27*(1+((200-MIN(ABS(F514-G514),200))/500)+(IF(AND(F514&gt;1650,G514&gt;1650),0.15,0)))</f>
        <v>0.305856</v>
      </c>
      <c r="J514" s="33" t="n">
        <f aca="false">MAX(0,1-H514-I514)</f>
        <v>0.0761032929253043</v>
      </c>
      <c r="K514" s="33" t="n">
        <f aca="false">H514+I514</f>
        <v>0.923896707074696</v>
      </c>
      <c r="L514" s="33" t="n">
        <f aca="false">I514+J514</f>
        <v>0.381959292925304</v>
      </c>
      <c r="M514" s="0" t="str">
        <f aca="false">IF('✍️ Score Entry 2025-26'!F515=""," TBD",TEXT('✍️ Score Entry 2025-26'!F515,"0")&amp;"-"&amp;TEXT('✍️ Score Entry 2025-26'!G515,"0"))</f>
        <v> TBD</v>
      </c>
      <c r="N514" s="0" t="str">
        <f aca="false">IF('✍️ Score Entry 2025-26'!F515="","TBD",IF('✍️ Score Entry 2025-26'!F515&gt;'✍️ Score Entry 2025-26'!G515,"Home",IF('✍️ Score Entry 2025-26'!F515&lt;'✍️ Score Entry 2025-26'!G515,"Away","Draw")))</f>
        <v>TBD</v>
      </c>
      <c r="O514" s="0" t="str">
        <f aca="false">IF(N514="TBD","TBD",IF(AND(H514&gt;I514,H514&gt;J514,N514="Home"),"✓",IF(AND(J514&gt;H514,J514&gt;I514,N514="Away"),"✓",IF(AND(I514&gt;H514,I514&gt;J514,N514="Draw"),"✓","✗"))))</f>
        <v>TBD</v>
      </c>
    </row>
    <row r="515" customFormat="false" ht="15" hidden="false" customHeight="false" outlineLevel="0" collapsed="false">
      <c r="A515" s="0" t="n">
        <f aca="false">'✍️ Score Entry 2025-26'!A516</f>
        <v>511</v>
      </c>
      <c r="B515" s="41" t="n">
        <f aca="false">'✍️ Score Entry 2025-26'!B516</f>
        <v>45970.4791666667</v>
      </c>
      <c r="C515" s="0" t="str">
        <f aca="false">'✍️ Score Entry 2025-26'!C516</f>
        <v>Italian Serie A</v>
      </c>
      <c r="D515" s="0" t="str">
        <f aca="false">'✍️ Score Entry 2025-26'!D516</f>
        <v>Atalanta</v>
      </c>
      <c r="E515" s="0" t="str">
        <f aca="false">'✍️ Score Entry 2025-26'!E516</f>
        <v>Sassuolo</v>
      </c>
      <c r="F515" s="0" t="n">
        <f aca="false">IFERROR(VLOOKUP(D515,'⭐ Current Elo 2025-26'!$A:$B,2,FALSE()),1500)</f>
        <v>1592</v>
      </c>
      <c r="G515" s="0" t="n">
        <f aca="false">IFERROR(VLOOKUP(E515,'⭐ Current Elo 2025-26'!$A:$B,2,FALSE()),1500)</f>
        <v>1446.1</v>
      </c>
      <c r="H515" s="33" t="n">
        <f aca="false">1/(1+10^((G515-F515+'⚙️ Parameters'!$C$7)/400))</f>
        <v>0.634609864434341</v>
      </c>
      <c r="I515" s="33" t="n">
        <f aca="false">0.27*(1+((200-MIN(ABS(F515-G515),200))/500)+(IF(AND(F515&gt;1650,G515&gt;1650),0.15,0)))</f>
        <v>0.299214</v>
      </c>
      <c r="J515" s="33" t="n">
        <f aca="false">MAX(0,1-H515-I515)</f>
        <v>0.0661761355656589</v>
      </c>
      <c r="K515" s="33" t="n">
        <f aca="false">H515+I515</f>
        <v>0.933823864434341</v>
      </c>
      <c r="L515" s="33" t="n">
        <f aca="false">I515+J515</f>
        <v>0.365390135565659</v>
      </c>
      <c r="M515" s="0" t="str">
        <f aca="false">IF('✍️ Score Entry 2025-26'!F516=""," TBD",TEXT('✍️ Score Entry 2025-26'!F516,"0")&amp;"-"&amp;TEXT('✍️ Score Entry 2025-26'!G516,"0"))</f>
        <v> TBD</v>
      </c>
      <c r="N515" s="0" t="str">
        <f aca="false">IF('✍️ Score Entry 2025-26'!F516="","TBD",IF('✍️ Score Entry 2025-26'!F516&gt;'✍️ Score Entry 2025-26'!G516,"Home",IF('✍️ Score Entry 2025-26'!F516&lt;'✍️ Score Entry 2025-26'!G516,"Away","Draw")))</f>
        <v>TBD</v>
      </c>
      <c r="O515" s="0" t="str">
        <f aca="false">IF(N515="TBD","TBD",IF(AND(H515&gt;I515,H515&gt;J515,N515="Home"),"✓",IF(AND(J515&gt;H515,J515&gt;I515,N515="Away"),"✓",IF(AND(I515&gt;H515,I515&gt;J515,N515="Draw"),"✓","✗"))))</f>
        <v>TBD</v>
      </c>
    </row>
    <row r="516" customFormat="false" ht="15" hidden="false" customHeight="false" outlineLevel="0" collapsed="false">
      <c r="A516" s="0" t="n">
        <f aca="false">'✍️ Score Entry 2025-26'!A517</f>
        <v>512</v>
      </c>
      <c r="B516" s="41" t="n">
        <f aca="false">'✍️ Score Entry 2025-26'!B517</f>
        <v>45970.5833333333</v>
      </c>
      <c r="C516" s="0" t="str">
        <f aca="false">'✍️ Score Entry 2025-26'!C517</f>
        <v>Italian Serie A</v>
      </c>
      <c r="D516" s="0" t="str">
        <f aca="false">'✍️ Score Entry 2025-26'!D517</f>
        <v>Genoa</v>
      </c>
      <c r="E516" s="0" t="str">
        <f aca="false">'✍️ Score Entry 2025-26'!E517</f>
        <v>Fiorentina</v>
      </c>
      <c r="F516" s="0" t="n">
        <f aca="false">IFERROR(VLOOKUP(D516,'⭐ Current Elo 2025-26'!$A:$B,2,FALSE()),1500)</f>
        <v>1695.8</v>
      </c>
      <c r="G516" s="0" t="n">
        <f aca="false">IFERROR(VLOOKUP(E516,'⭐ Current Elo 2025-26'!$A:$B,2,FALSE()),1500)</f>
        <v>1398.1</v>
      </c>
      <c r="H516" s="33" t="n">
        <f aca="false">1/(1+10^((G516-F516+'⚙️ Parameters'!$C$7)/400))</f>
        <v>0.806257907112625</v>
      </c>
      <c r="I516" s="33" t="n">
        <f aca="false">0.27*(1+((200-MIN(ABS(F516-G516),200))/500)+(IF(AND(F516&gt;1650,G516&gt;1650),0.15,0)))</f>
        <v>0.27</v>
      </c>
      <c r="J516" s="33" t="n">
        <f aca="false">MAX(0,1-H516-I516)</f>
        <v>0</v>
      </c>
      <c r="K516" s="33" t="n">
        <f aca="false">H516+I516</f>
        <v>1.07625790711262</v>
      </c>
      <c r="L516" s="33" t="n">
        <f aca="false">I516+J516</f>
        <v>0.27</v>
      </c>
      <c r="M516" s="0" t="str">
        <f aca="false">IF('✍️ Score Entry 2025-26'!F517=""," TBD",TEXT('✍️ Score Entry 2025-26'!F517,"0")&amp;"-"&amp;TEXT('✍️ Score Entry 2025-26'!G517,"0"))</f>
        <v> TBD</v>
      </c>
      <c r="N516" s="0" t="str">
        <f aca="false">IF('✍️ Score Entry 2025-26'!F517="","TBD",IF('✍️ Score Entry 2025-26'!F517&gt;'✍️ Score Entry 2025-26'!G517,"Home",IF('✍️ Score Entry 2025-26'!F517&lt;'✍️ Score Entry 2025-26'!G517,"Away","Draw")))</f>
        <v>TBD</v>
      </c>
      <c r="O516" s="0" t="str">
        <f aca="false">IF(N516="TBD","TBD",IF(AND(H516&gt;I516,H516&gt;J516,N516="Home"),"✓",IF(AND(J516&gt;H516,J516&gt;I516,N516="Away"),"✓",IF(AND(I516&gt;H516,I516&gt;J516,N516="Draw"),"✓","✗"))))</f>
        <v>TBD</v>
      </c>
    </row>
    <row r="517" customFormat="false" ht="15" hidden="false" customHeight="false" outlineLevel="0" collapsed="false">
      <c r="A517" s="0" t="n">
        <f aca="false">'✍️ Score Entry 2025-26'!A518</f>
        <v>513</v>
      </c>
      <c r="B517" s="41" t="n">
        <f aca="false">'✍️ Score Entry 2025-26'!B518</f>
        <v>45970.5833333333</v>
      </c>
      <c r="C517" s="0" t="str">
        <f aca="false">'✍️ Score Entry 2025-26'!C518</f>
        <v>French Ligue 1</v>
      </c>
      <c r="D517" s="0" t="str">
        <f aca="false">'✍️ Score Entry 2025-26'!D518</f>
        <v>Lorient</v>
      </c>
      <c r="E517" s="0" t="str">
        <f aca="false">'✍️ Score Entry 2025-26'!E518</f>
        <v>Toulouse</v>
      </c>
      <c r="F517" s="0" t="n">
        <f aca="false">IFERROR(VLOOKUP(D517,'⭐ Current Elo 2025-26'!$A:$B,2,FALSE()),1500)</f>
        <v>1624.7</v>
      </c>
      <c r="G517" s="0" t="n">
        <f aca="false">IFERROR(VLOOKUP(E517,'⭐ Current Elo 2025-26'!$A:$B,2,FALSE()),1500)</f>
        <v>1668.4</v>
      </c>
      <c r="H517" s="33" t="n">
        <f aca="false">1/(1+10^((G517-F517+'⚙️ Parameters'!$C$7)/400))</f>
        <v>0.368331692014624</v>
      </c>
      <c r="I517" s="33" t="n">
        <f aca="false">0.27*(1+((200-MIN(ABS(F517-G517),200))/500)+(IF(AND(F517&gt;1650,G517&gt;1650),0.15,0)))</f>
        <v>0.354402</v>
      </c>
      <c r="J517" s="33" t="n">
        <f aca="false">MAX(0,1-H517-I517)</f>
        <v>0.277266307985376</v>
      </c>
      <c r="K517" s="33" t="n">
        <f aca="false">H517+I517</f>
        <v>0.722733692014624</v>
      </c>
      <c r="L517" s="33" t="n">
        <f aca="false">I517+J517</f>
        <v>0.631668307985376</v>
      </c>
      <c r="M517" s="0" t="str">
        <f aca="false">IF('✍️ Score Entry 2025-26'!F518=""," TBD",TEXT('✍️ Score Entry 2025-26'!F518,"0")&amp;"-"&amp;TEXT('✍️ Score Entry 2025-26'!G518,"0"))</f>
        <v> TBD</v>
      </c>
      <c r="N517" s="0" t="str">
        <f aca="false">IF('✍️ Score Entry 2025-26'!F518="","TBD",IF('✍️ Score Entry 2025-26'!F518&gt;'✍️ Score Entry 2025-26'!G518,"Home",IF('✍️ Score Entry 2025-26'!F518&lt;'✍️ Score Entry 2025-26'!G518,"Away","Draw")))</f>
        <v>TBD</v>
      </c>
      <c r="O517" s="0" t="str">
        <f aca="false">IF(N517="TBD","TBD",IF(AND(H517&gt;I517,H517&gt;J517,N517="Home"),"✓",IF(AND(J517&gt;H517,J517&gt;I517,N517="Away"),"✓",IF(AND(I517&gt;H517,I517&gt;J517,N517="Draw"),"✓","✗"))))</f>
        <v>TBD</v>
      </c>
    </row>
    <row r="518" customFormat="false" ht="15" hidden="false" customHeight="false" outlineLevel="0" collapsed="false">
      <c r="A518" s="0" t="n">
        <f aca="false">'✍️ Score Entry 2025-26'!A519</f>
        <v>514</v>
      </c>
      <c r="B518" s="41" t="n">
        <f aca="false">'✍️ Score Entry 2025-26'!B519</f>
        <v>45970.5833333333</v>
      </c>
      <c r="C518" s="0" t="str">
        <f aca="false">'✍️ Score Entry 2025-26'!C519</f>
        <v>English Premier League</v>
      </c>
      <c r="D518" s="0" t="str">
        <f aca="false">'✍️ Score Entry 2025-26'!D519</f>
        <v>Nottingham Forest</v>
      </c>
      <c r="E518" s="0" t="str">
        <f aca="false">'✍️ Score Entry 2025-26'!E519</f>
        <v>Leeds United</v>
      </c>
      <c r="F518" s="0" t="n">
        <f aca="false">IFERROR(VLOOKUP(D518,'⭐ Current Elo 2025-26'!$A:$B,2,FALSE()),1500)</f>
        <v>1630.6</v>
      </c>
      <c r="G518" s="0" t="n">
        <f aca="false">IFERROR(VLOOKUP(E518,'⭐ Current Elo 2025-26'!$A:$B,2,FALSE()),1500)</f>
        <v>1530.4</v>
      </c>
      <c r="H518" s="33" t="n">
        <f aca="false">1/(1+10^((G518-F518+'⚙️ Parameters'!$C$7)/400))</f>
        <v>0.571745037694159</v>
      </c>
      <c r="I518" s="33" t="n">
        <f aca="false">0.27*(1+((200-MIN(ABS(F518-G518),200))/500)+(IF(AND(F518&gt;1650,G518&gt;1650),0.15,0)))</f>
        <v>0.323892</v>
      </c>
      <c r="J518" s="33" t="n">
        <f aca="false">MAX(0,1-H518-I518)</f>
        <v>0.104362962305841</v>
      </c>
      <c r="K518" s="33" t="n">
        <f aca="false">H518+I518</f>
        <v>0.895637037694159</v>
      </c>
      <c r="L518" s="33" t="n">
        <f aca="false">I518+J518</f>
        <v>0.428254962305841</v>
      </c>
      <c r="M518" s="0" t="str">
        <f aca="false">IF('✍️ Score Entry 2025-26'!F519=""," TBD",TEXT('✍️ Score Entry 2025-26'!F519,"0")&amp;"-"&amp;TEXT('✍️ Score Entry 2025-26'!G519,"0"))</f>
        <v> TBD</v>
      </c>
      <c r="N518" s="0" t="str">
        <f aca="false">IF('✍️ Score Entry 2025-26'!F519="","TBD",IF('✍️ Score Entry 2025-26'!F519&gt;'✍️ Score Entry 2025-26'!G519,"Home",IF('✍️ Score Entry 2025-26'!F519&lt;'✍️ Score Entry 2025-26'!G519,"Away","Draw")))</f>
        <v>TBD</v>
      </c>
      <c r="O518" s="0" t="str">
        <f aca="false">IF(N518="TBD","TBD",IF(AND(H518&gt;I518,H518&gt;J518,N518="Home"),"✓",IF(AND(J518&gt;H518,J518&gt;I518,N518="Away"),"✓",IF(AND(I518&gt;H518,I518&gt;J518,N518="Draw"),"✓","✗"))))</f>
        <v>TBD</v>
      </c>
    </row>
    <row r="519" customFormat="false" ht="15" hidden="false" customHeight="false" outlineLevel="0" collapsed="false">
      <c r="A519" s="0" t="n">
        <f aca="false">'✍️ Score Entry 2025-26'!A520</f>
        <v>515</v>
      </c>
      <c r="B519" s="41" t="n">
        <f aca="false">'✍️ Score Entry 2025-26'!B520</f>
        <v>45970.5833333333</v>
      </c>
      <c r="C519" s="0" t="str">
        <f aca="false">'✍️ Score Entry 2025-26'!C520</f>
        <v>English Premier League</v>
      </c>
      <c r="D519" s="0" t="str">
        <f aca="false">'✍️ Score Entry 2025-26'!D520</f>
        <v>Aston Villa</v>
      </c>
      <c r="E519" s="0" t="str">
        <f aca="false">'✍️ Score Entry 2025-26'!E520</f>
        <v>AFC Bournemouth</v>
      </c>
      <c r="F519" s="0" t="n">
        <f aca="false">IFERROR(VLOOKUP(D519,'⭐ Current Elo 2025-26'!$A:$B,2,FALSE()),1500)</f>
        <v>1505.7</v>
      </c>
      <c r="G519" s="0" t="n">
        <f aca="false">IFERROR(VLOOKUP(E519,'⭐ Current Elo 2025-26'!$A:$B,2,FALSE()),1500)</f>
        <v>1744.7</v>
      </c>
      <c r="H519" s="33" t="n">
        <f aca="false">1/(1+10^((G519-F519+'⚙️ Parameters'!$C$7)/400))</f>
        <v>0.159276957338385</v>
      </c>
      <c r="I519" s="33" t="n">
        <f aca="false">0.27*(1+((200-MIN(ABS(F519-G519),200))/500)+(IF(AND(F519&gt;1650,G519&gt;1650),0.15,0)))</f>
        <v>0.27</v>
      </c>
      <c r="J519" s="33" t="n">
        <f aca="false">MAX(0,1-H519-I519)</f>
        <v>0.570723042661615</v>
      </c>
      <c r="K519" s="33" t="n">
        <f aca="false">H519+I519</f>
        <v>0.429276957338385</v>
      </c>
      <c r="L519" s="33" t="n">
        <f aca="false">I519+J519</f>
        <v>0.840723042661615</v>
      </c>
      <c r="M519" s="0" t="str">
        <f aca="false">IF('✍️ Score Entry 2025-26'!F520=""," TBD",TEXT('✍️ Score Entry 2025-26'!F520,"0")&amp;"-"&amp;TEXT('✍️ Score Entry 2025-26'!G520,"0"))</f>
        <v> TBD</v>
      </c>
      <c r="N519" s="0" t="str">
        <f aca="false">IF('✍️ Score Entry 2025-26'!F520="","TBD",IF('✍️ Score Entry 2025-26'!F520&gt;'✍️ Score Entry 2025-26'!G520,"Home",IF('✍️ Score Entry 2025-26'!F520&lt;'✍️ Score Entry 2025-26'!G520,"Away","Draw")))</f>
        <v>TBD</v>
      </c>
      <c r="O519" s="0" t="str">
        <f aca="false">IF(N519="TBD","TBD",IF(AND(H519&gt;I519,H519&gt;J519,N519="Home"),"✓",IF(AND(J519&gt;H519,J519&gt;I519,N519="Away"),"✓",IF(AND(I519&gt;H519,I519&gt;J519,N519="Draw"),"✓","✗"))))</f>
        <v>TBD</v>
      </c>
    </row>
    <row r="520" customFormat="false" ht="15" hidden="false" customHeight="false" outlineLevel="0" collapsed="false">
      <c r="A520" s="0" t="n">
        <f aca="false">'✍️ Score Entry 2025-26'!A521</f>
        <v>516</v>
      </c>
      <c r="B520" s="41" t="n">
        <f aca="false">'✍️ Score Entry 2025-26'!B521</f>
        <v>45970.5833333333</v>
      </c>
      <c r="C520" s="0" t="str">
        <f aca="false">'✍️ Score Entry 2025-26'!C521</f>
        <v>English Premier League</v>
      </c>
      <c r="D520" s="0" t="str">
        <f aca="false">'✍️ Score Entry 2025-26'!D521</f>
        <v>Brentford</v>
      </c>
      <c r="E520" s="0" t="str">
        <f aca="false">'✍️ Score Entry 2025-26'!E521</f>
        <v>Newcastle United</v>
      </c>
      <c r="F520" s="0" t="n">
        <f aca="false">IFERROR(VLOOKUP(D520,'⭐ Current Elo 2025-26'!$A:$B,2,FALSE()),1500)</f>
        <v>1507.3</v>
      </c>
      <c r="G520" s="0" t="n">
        <f aca="false">IFERROR(VLOOKUP(E520,'⭐ Current Elo 2025-26'!$A:$B,2,FALSE()),1500)</f>
        <v>1795</v>
      </c>
      <c r="H520" s="33" t="n">
        <f aca="false">1/(1+10^((G520-F520+'⚙️ Parameters'!$C$7)/400))</f>
        <v>0.125213731283008</v>
      </c>
      <c r="I520" s="33" t="n">
        <f aca="false">0.27*(1+((200-MIN(ABS(F520-G520),200))/500)+(IF(AND(F520&gt;1650,G520&gt;1650),0.15,0)))</f>
        <v>0.27</v>
      </c>
      <c r="J520" s="33" t="n">
        <f aca="false">MAX(0,1-H520-I520)</f>
        <v>0.604786268716992</v>
      </c>
      <c r="K520" s="33" t="n">
        <f aca="false">H520+I520</f>
        <v>0.395213731283008</v>
      </c>
      <c r="L520" s="33" t="n">
        <f aca="false">I520+J520</f>
        <v>0.874786268716992</v>
      </c>
      <c r="M520" s="0" t="str">
        <f aca="false">IF('✍️ Score Entry 2025-26'!F521=""," TBD",TEXT('✍️ Score Entry 2025-26'!F521,"0")&amp;"-"&amp;TEXT('✍️ Score Entry 2025-26'!G521,"0"))</f>
        <v> TBD</v>
      </c>
      <c r="N520" s="0" t="str">
        <f aca="false">IF('✍️ Score Entry 2025-26'!F521="","TBD",IF('✍️ Score Entry 2025-26'!F521&gt;'✍️ Score Entry 2025-26'!G521,"Home",IF('✍️ Score Entry 2025-26'!F521&lt;'✍️ Score Entry 2025-26'!G521,"Away","Draw")))</f>
        <v>TBD</v>
      </c>
      <c r="O520" s="0" t="str">
        <f aca="false">IF(N520="TBD","TBD",IF(AND(H520&gt;I520,H520&gt;J520,N520="Home"),"✓",IF(AND(J520&gt;H520,J520&gt;I520,N520="Away"),"✓",IF(AND(I520&gt;H520,I520&gt;J520,N520="Draw"),"✓","✗"))))</f>
        <v>TBD</v>
      </c>
    </row>
    <row r="521" customFormat="false" ht="15" hidden="false" customHeight="false" outlineLevel="0" collapsed="false">
      <c r="A521" s="0" t="n">
        <f aca="false">'✍️ Score Entry 2025-26'!A522</f>
        <v>517</v>
      </c>
      <c r="B521" s="41" t="n">
        <f aca="false">'✍️ Score Entry 2025-26'!B522</f>
        <v>45970.5833333333</v>
      </c>
      <c r="C521" s="0" t="str">
        <f aca="false">'✍️ Score Entry 2025-26'!C522</f>
        <v>English Premier League</v>
      </c>
      <c r="D521" s="0" t="str">
        <f aca="false">'✍️ Score Entry 2025-26'!D522</f>
        <v>Crystal Palace</v>
      </c>
      <c r="E521" s="0" t="str">
        <f aca="false">'✍️ Score Entry 2025-26'!E522</f>
        <v>Brighton &amp; Hove Albion</v>
      </c>
      <c r="F521" s="0" t="n">
        <f aca="false">IFERROR(VLOOKUP(D521,'⭐ Current Elo 2025-26'!$A:$B,2,FALSE()),1500)</f>
        <v>1530.6</v>
      </c>
      <c r="G521" s="0" t="n">
        <f aca="false">IFERROR(VLOOKUP(E521,'⭐ Current Elo 2025-26'!$A:$B,2,FALSE()),1500)</f>
        <v>1526.5</v>
      </c>
      <c r="H521" s="33" t="n">
        <f aca="false">1/(1+10^((G521-F521+'⚙️ Parameters'!$C$7)/400))</f>
        <v>0.434326220360208</v>
      </c>
      <c r="I521" s="33" t="n">
        <f aca="false">0.27*(1+((200-MIN(ABS(F521-G521),200))/500)+(IF(AND(F521&gt;1650,G521&gt;1650),0.15,0)))</f>
        <v>0.375786</v>
      </c>
      <c r="J521" s="33" t="n">
        <f aca="false">MAX(0,1-H521-I521)</f>
        <v>0.189887779639792</v>
      </c>
      <c r="K521" s="33" t="n">
        <f aca="false">H521+I521</f>
        <v>0.810112220360208</v>
      </c>
      <c r="L521" s="33" t="n">
        <f aca="false">I521+J521</f>
        <v>0.565673779639792</v>
      </c>
      <c r="M521" s="0" t="str">
        <f aca="false">IF('✍️ Score Entry 2025-26'!F522=""," TBD",TEXT('✍️ Score Entry 2025-26'!F522,"0")&amp;"-"&amp;TEXT('✍️ Score Entry 2025-26'!G522,"0"))</f>
        <v> TBD</v>
      </c>
      <c r="N521" s="0" t="str">
        <f aca="false">IF('✍️ Score Entry 2025-26'!F522="","TBD",IF('✍️ Score Entry 2025-26'!F522&gt;'✍️ Score Entry 2025-26'!G522,"Home",IF('✍️ Score Entry 2025-26'!F522&lt;'✍️ Score Entry 2025-26'!G522,"Away","Draw")))</f>
        <v>TBD</v>
      </c>
      <c r="O521" s="0" t="str">
        <f aca="false">IF(N521="TBD","TBD",IF(AND(H521&gt;I521,H521&gt;J521,N521="Home"),"✓",IF(AND(J521&gt;H521,J521&gt;I521,N521="Away"),"✓",IF(AND(I521&gt;H521,I521&gt;J521,N521="Draw"),"✓","✗"))))</f>
        <v>TBD</v>
      </c>
    </row>
    <row r="522" customFormat="false" ht="15" hidden="false" customHeight="false" outlineLevel="0" collapsed="false">
      <c r="A522" s="0" t="n">
        <f aca="false">'✍️ Score Entry 2025-26'!A523</f>
        <v>518</v>
      </c>
      <c r="B522" s="41" t="n">
        <f aca="false">'✍️ Score Entry 2025-26'!B523</f>
        <v>45970.5833333333</v>
      </c>
      <c r="C522" s="0" t="str">
        <f aca="false">'✍️ Score Entry 2025-26'!C523</f>
        <v>Italian Serie A</v>
      </c>
      <c r="D522" s="0" t="str">
        <f aca="false">'✍️ Score Entry 2025-26'!D523</f>
        <v>Bologna</v>
      </c>
      <c r="E522" s="0" t="str">
        <f aca="false">'✍️ Score Entry 2025-26'!E523</f>
        <v>Napoli</v>
      </c>
      <c r="F522" s="0" t="n">
        <f aca="false">IFERROR(VLOOKUP(D522,'⭐ Current Elo 2025-26'!$A:$B,2,FALSE()),1500)</f>
        <v>1415.9</v>
      </c>
      <c r="G522" s="0" t="n">
        <f aca="false">IFERROR(VLOOKUP(E522,'⭐ Current Elo 2025-26'!$A:$B,2,FALSE()),1500)</f>
        <v>1656.2</v>
      </c>
      <c r="H522" s="33" t="n">
        <f aca="false">1/(1+10^((G522-F522+'⚙️ Parameters'!$C$7)/400))</f>
        <v>0.158277424678976</v>
      </c>
      <c r="I522" s="33" t="n">
        <f aca="false">0.27*(1+((200-MIN(ABS(F522-G522),200))/500)+(IF(AND(F522&gt;1650,G522&gt;1650),0.15,0)))</f>
        <v>0.27</v>
      </c>
      <c r="J522" s="33" t="n">
        <f aca="false">MAX(0,1-H522-I522)</f>
        <v>0.571722575321024</v>
      </c>
      <c r="K522" s="33" t="n">
        <f aca="false">H522+I522</f>
        <v>0.428277424678976</v>
      </c>
      <c r="L522" s="33" t="n">
        <f aca="false">I522+J522</f>
        <v>0.841722575321024</v>
      </c>
      <c r="M522" s="0" t="str">
        <f aca="false">IF('✍️ Score Entry 2025-26'!F523=""," TBD",TEXT('✍️ Score Entry 2025-26'!F523,"0")&amp;"-"&amp;TEXT('✍️ Score Entry 2025-26'!G523,"0"))</f>
        <v> TBD</v>
      </c>
      <c r="N522" s="0" t="str">
        <f aca="false">IF('✍️ Score Entry 2025-26'!F523="","TBD",IF('✍️ Score Entry 2025-26'!F523&gt;'✍️ Score Entry 2025-26'!G523,"Home",IF('✍️ Score Entry 2025-26'!F523&lt;'✍️ Score Entry 2025-26'!G523,"Away","Draw")))</f>
        <v>TBD</v>
      </c>
      <c r="O522" s="0" t="str">
        <f aca="false">IF(N522="TBD","TBD",IF(AND(H522&gt;I522,H522&gt;J522,N522="Home"),"✓",IF(AND(J522&gt;H522,J522&gt;I522,N522="Away"),"✓",IF(AND(I522&gt;H522,I522&gt;J522,N522="Draw"),"✓","✗"))))</f>
        <v>TBD</v>
      </c>
    </row>
    <row r="523" customFormat="false" ht="15" hidden="false" customHeight="false" outlineLevel="0" collapsed="false">
      <c r="A523" s="0" t="n">
        <f aca="false">'✍️ Score Entry 2025-26'!A524</f>
        <v>519</v>
      </c>
      <c r="B523" s="41" t="n">
        <f aca="false">'✍️ Score Entry 2025-26'!B524</f>
        <v>45970.6041666667</v>
      </c>
      <c r="C523" s="0" t="str">
        <f aca="false">'✍️ Score Entry 2025-26'!C524</f>
        <v>German Bundesliga</v>
      </c>
      <c r="D523" s="0" t="str">
        <f aca="false">'✍️ Score Entry 2025-26'!D524</f>
        <v>SC Freiburg</v>
      </c>
      <c r="E523" s="0" t="str">
        <f aca="false">'✍️ Score Entry 2025-26'!E524</f>
        <v>St. Pauli</v>
      </c>
      <c r="F523" s="0" t="n">
        <f aca="false">IFERROR(VLOOKUP(D523,'⭐ Current Elo 2025-26'!$A:$B,2,FALSE()),1500)</f>
        <v>1647.6</v>
      </c>
      <c r="G523" s="0" t="n">
        <f aca="false">IFERROR(VLOOKUP(E523,'⭐ Current Elo 2025-26'!$A:$B,2,FALSE()),1500)</f>
        <v>1501.5</v>
      </c>
      <c r="H523" s="33" t="n">
        <f aca="false">1/(1+10^((G523-F523+'⚙️ Parameters'!$C$7)/400))</f>
        <v>0.634876784966736</v>
      </c>
      <c r="I523" s="33" t="n">
        <f aca="false">0.27*(1+((200-MIN(ABS(F523-G523),200))/500)+(IF(AND(F523&gt;1650,G523&gt;1650),0.15,0)))</f>
        <v>0.299106</v>
      </c>
      <c r="J523" s="33" t="n">
        <f aca="false">MAX(0,1-H523-I523)</f>
        <v>0.0660172150332641</v>
      </c>
      <c r="K523" s="33" t="n">
        <f aca="false">H523+I523</f>
        <v>0.933982784966736</v>
      </c>
      <c r="L523" s="33" t="n">
        <f aca="false">I523+J523</f>
        <v>0.365123215033264</v>
      </c>
      <c r="M523" s="0" t="str">
        <f aca="false">IF('✍️ Score Entry 2025-26'!F524=""," TBD",TEXT('✍️ Score Entry 2025-26'!F524,"0")&amp;"-"&amp;TEXT('✍️ Score Entry 2025-26'!G524,"0"))</f>
        <v> TBD</v>
      </c>
      <c r="N523" s="0" t="str">
        <f aca="false">IF('✍️ Score Entry 2025-26'!F524="","TBD",IF('✍️ Score Entry 2025-26'!F524&gt;'✍️ Score Entry 2025-26'!G524,"Home",IF('✍️ Score Entry 2025-26'!F524&lt;'✍️ Score Entry 2025-26'!G524,"Away","Draw")))</f>
        <v>TBD</v>
      </c>
      <c r="O523" s="0" t="str">
        <f aca="false">IF(N523="TBD","TBD",IF(AND(H523&gt;I523,H523&gt;J523,N523="Home"),"✓",IF(AND(J523&gt;H523,J523&gt;I523,N523="Away"),"✓",IF(AND(I523&gt;H523,I523&gt;J523,N523="Draw"),"✓","✗"))))</f>
        <v>TBD</v>
      </c>
    </row>
    <row r="524" customFormat="false" ht="15" hidden="false" customHeight="false" outlineLevel="0" collapsed="false">
      <c r="A524" s="0" t="n">
        <f aca="false">'✍️ Score Entry 2025-26'!A525</f>
        <v>520</v>
      </c>
      <c r="B524" s="41" t="n">
        <f aca="false">'✍️ Score Entry 2025-26'!B525</f>
        <v>45970.6770833333</v>
      </c>
      <c r="C524" s="0" t="str">
        <f aca="false">'✍️ Score Entry 2025-26'!C525</f>
        <v>French Ligue 1</v>
      </c>
      <c r="D524" s="0" t="str">
        <f aca="false">'✍️ Score Entry 2025-26'!D525</f>
        <v>Angers</v>
      </c>
      <c r="E524" s="0" t="str">
        <f aca="false">'✍️ Score Entry 2025-26'!E525</f>
        <v>AJ Auxerre</v>
      </c>
      <c r="F524" s="0" t="n">
        <f aca="false">IFERROR(VLOOKUP(D524,'⭐ Current Elo 2025-26'!$A:$B,2,FALSE()),1500)</f>
        <v>1494.5</v>
      </c>
      <c r="G524" s="0" t="n">
        <f aca="false">IFERROR(VLOOKUP(E524,'⭐ Current Elo 2025-26'!$A:$B,2,FALSE()),1500)</f>
        <v>1588.5</v>
      </c>
      <c r="H524" s="33" t="n">
        <f aca="false">1/(1+10^((G524-F524+'⚙️ Parameters'!$C$7)/400))</f>
        <v>0.3038712295704</v>
      </c>
      <c r="I524" s="33" t="n">
        <f aca="false">0.27*(1+((200-MIN(ABS(F524-G524),200))/500)+(IF(AND(F524&gt;1650,G524&gt;1650),0.15,0)))</f>
        <v>0.32724</v>
      </c>
      <c r="J524" s="33" t="n">
        <f aca="false">MAX(0,1-H524-I524)</f>
        <v>0.3688887704296</v>
      </c>
      <c r="K524" s="33" t="n">
        <f aca="false">H524+I524</f>
        <v>0.6311112295704</v>
      </c>
      <c r="L524" s="33" t="n">
        <f aca="false">I524+J524</f>
        <v>0.6961287704296</v>
      </c>
      <c r="M524" s="0" t="str">
        <f aca="false">IF('✍️ Score Entry 2025-26'!F525=""," TBD",TEXT('✍️ Score Entry 2025-26'!F525,"0")&amp;"-"&amp;TEXT('✍️ Score Entry 2025-26'!G525,"0"))</f>
        <v> TBD</v>
      </c>
      <c r="N524" s="0" t="str">
        <f aca="false">IF('✍️ Score Entry 2025-26'!F525="","TBD",IF('✍️ Score Entry 2025-26'!F525&gt;'✍️ Score Entry 2025-26'!G525,"Home",IF('✍️ Score Entry 2025-26'!F525&lt;'✍️ Score Entry 2025-26'!G525,"Away","Draw")))</f>
        <v>TBD</v>
      </c>
      <c r="O524" s="0" t="str">
        <f aca="false">IF(N524="TBD","TBD",IF(AND(H524&gt;I524,H524&gt;J524,N524="Home"),"✓",IF(AND(J524&gt;H524,J524&gt;I524,N524="Away"),"✓",IF(AND(I524&gt;H524,I524&gt;J524,N524="Draw"),"✓","✗"))))</f>
        <v>TBD</v>
      </c>
    </row>
    <row r="525" customFormat="false" ht="15" hidden="false" customHeight="false" outlineLevel="0" collapsed="false">
      <c r="A525" s="0" t="n">
        <f aca="false">'✍️ Score Entry 2025-26'!A526</f>
        <v>521</v>
      </c>
      <c r="B525" s="41" t="n">
        <f aca="false">'✍️ Score Entry 2025-26'!B526</f>
        <v>45970.6770833333</v>
      </c>
      <c r="C525" s="0" t="str">
        <f aca="false">'✍️ Score Entry 2025-26'!C526</f>
        <v>French Ligue 1</v>
      </c>
      <c r="D525" s="0" t="str">
        <f aca="false">'✍️ Score Entry 2025-26'!D526</f>
        <v>Strasbourg</v>
      </c>
      <c r="E525" s="0" t="str">
        <f aca="false">'✍️ Score Entry 2025-26'!E526</f>
        <v>Lille</v>
      </c>
      <c r="F525" s="0" t="n">
        <f aca="false">IFERROR(VLOOKUP(D525,'⭐ Current Elo 2025-26'!$A:$B,2,FALSE()),1500)</f>
        <v>1815.9</v>
      </c>
      <c r="G525" s="0" t="n">
        <f aca="false">IFERROR(VLOOKUP(E525,'⭐ Current Elo 2025-26'!$A:$B,2,FALSE()),1500)</f>
        <v>1580.2</v>
      </c>
      <c r="H525" s="33" t="n">
        <f aca="false">1/(1+10^((G525-F525+'⚙️ Parameters'!$C$7)/400))</f>
        <v>0.744401964929305</v>
      </c>
      <c r="I525" s="33" t="n">
        <f aca="false">0.27*(1+((200-MIN(ABS(F525-G525),200))/500)+(IF(AND(F525&gt;1650,G525&gt;1650),0.15,0)))</f>
        <v>0.27</v>
      </c>
      <c r="J525" s="33" t="n">
        <f aca="false">MAX(0,1-H525-I525)</f>
        <v>0</v>
      </c>
      <c r="K525" s="33" t="n">
        <f aca="false">H525+I525</f>
        <v>1.0144019649293</v>
      </c>
      <c r="L525" s="33" t="n">
        <f aca="false">I525+J525</f>
        <v>0.27</v>
      </c>
      <c r="M525" s="0" t="str">
        <f aca="false">IF('✍️ Score Entry 2025-26'!F526=""," TBD",TEXT('✍️ Score Entry 2025-26'!F526,"0")&amp;"-"&amp;TEXT('✍️ Score Entry 2025-26'!G526,"0"))</f>
        <v> TBD</v>
      </c>
      <c r="N525" s="0" t="str">
        <f aca="false">IF('✍️ Score Entry 2025-26'!F526="","TBD",IF('✍️ Score Entry 2025-26'!F526&gt;'✍️ Score Entry 2025-26'!G526,"Home",IF('✍️ Score Entry 2025-26'!F526&lt;'✍️ Score Entry 2025-26'!G526,"Away","Draw")))</f>
        <v>TBD</v>
      </c>
      <c r="O525" s="0" t="str">
        <f aca="false">IF(N525="TBD","TBD",IF(AND(H525&gt;I525,H525&gt;J525,N525="Home"),"✓",IF(AND(J525&gt;H525,J525&gt;I525,N525="Away"),"✓",IF(AND(I525&gt;H525,I525&gt;J525,N525="Draw"),"✓","✗"))))</f>
        <v>TBD</v>
      </c>
    </row>
    <row r="526" customFormat="false" ht="15" hidden="false" customHeight="false" outlineLevel="0" collapsed="false">
      <c r="A526" s="0" t="n">
        <f aca="false">'✍️ Score Entry 2025-26'!A527</f>
        <v>522</v>
      </c>
      <c r="B526" s="41" t="n">
        <f aca="false">'✍️ Score Entry 2025-26'!B527</f>
        <v>45970.6770833333</v>
      </c>
      <c r="C526" s="0" t="str">
        <f aca="false">'✍️ Score Entry 2025-26'!C527</f>
        <v>French Ligue 1</v>
      </c>
      <c r="D526" s="0" t="str">
        <f aca="false">'✍️ Score Entry 2025-26'!D527</f>
        <v>Metz</v>
      </c>
      <c r="E526" s="0" t="str">
        <f aca="false">'✍️ Score Entry 2025-26'!E527</f>
        <v>Nice</v>
      </c>
      <c r="F526" s="0" t="n">
        <f aca="false">IFERROR(VLOOKUP(D526,'⭐ Current Elo 2025-26'!$A:$B,2,FALSE()),1500)</f>
        <v>1581.9</v>
      </c>
      <c r="G526" s="0" t="n">
        <f aca="false">IFERROR(VLOOKUP(E526,'⭐ Current Elo 2025-26'!$A:$B,2,FALSE()),1500)</f>
        <v>1674.8</v>
      </c>
      <c r="H526" s="33" t="n">
        <f aca="false">1/(1+10^((G526-F526+'⚙️ Parameters'!$C$7)/400))</f>
        <v>0.305212343845515</v>
      </c>
      <c r="I526" s="33" t="n">
        <f aca="false">0.27*(1+((200-MIN(ABS(F526-G526),200))/500)+(IF(AND(F526&gt;1650,G526&gt;1650),0.15,0)))</f>
        <v>0.327834</v>
      </c>
      <c r="J526" s="33" t="n">
        <f aca="false">MAX(0,1-H526-I526)</f>
        <v>0.366953656154485</v>
      </c>
      <c r="K526" s="33" t="n">
        <f aca="false">H526+I526</f>
        <v>0.633046343845515</v>
      </c>
      <c r="L526" s="33" t="n">
        <f aca="false">I526+J526</f>
        <v>0.694787656154485</v>
      </c>
      <c r="M526" s="0" t="str">
        <f aca="false">IF('✍️ Score Entry 2025-26'!F527=""," TBD",TEXT('✍️ Score Entry 2025-26'!F527,"0")&amp;"-"&amp;TEXT('✍️ Score Entry 2025-26'!G527,"0"))</f>
        <v> TBD</v>
      </c>
      <c r="N526" s="0" t="str">
        <f aca="false">IF('✍️ Score Entry 2025-26'!F527="","TBD",IF('✍️ Score Entry 2025-26'!F527&gt;'✍️ Score Entry 2025-26'!G527,"Home",IF('✍️ Score Entry 2025-26'!F527&lt;'✍️ Score Entry 2025-26'!G527,"Away","Draw")))</f>
        <v>TBD</v>
      </c>
      <c r="O526" s="0" t="str">
        <f aca="false">IF(N526="TBD","TBD",IF(AND(H526&gt;I526,H526&gt;J526,N526="Home"),"✓",IF(AND(J526&gt;H526,J526&gt;I526,N526="Away"),"✓",IF(AND(I526&gt;H526,I526&gt;J526,N526="Draw"),"✓","✗"))))</f>
        <v>TBD</v>
      </c>
    </row>
    <row r="527" customFormat="false" ht="15" hidden="false" customHeight="false" outlineLevel="0" collapsed="false">
      <c r="A527" s="0" t="n">
        <f aca="false">'✍️ Score Entry 2025-26'!A528</f>
        <v>523</v>
      </c>
      <c r="B527" s="41" t="n">
        <f aca="false">'✍️ Score Entry 2025-26'!B528</f>
        <v>45970.6875</v>
      </c>
      <c r="C527" s="0" t="str">
        <f aca="false">'✍️ Score Entry 2025-26'!C528</f>
        <v>German Bundesliga</v>
      </c>
      <c r="D527" s="0" t="str">
        <f aca="false">'✍️ Score Entry 2025-26'!D528</f>
        <v>VfB Stuttgart</v>
      </c>
      <c r="E527" s="0" t="str">
        <f aca="false">'✍️ Score Entry 2025-26'!E528</f>
        <v>FC Augsburg</v>
      </c>
      <c r="F527" s="0" t="n">
        <f aca="false">IFERROR(VLOOKUP(D527,'⭐ Current Elo 2025-26'!$A:$B,2,FALSE()),1500)</f>
        <v>1520.3</v>
      </c>
      <c r="G527" s="0" t="n">
        <f aca="false">IFERROR(VLOOKUP(E527,'⭐ Current Elo 2025-26'!$A:$B,2,FALSE()),1500)</f>
        <v>1508.9</v>
      </c>
      <c r="H527" s="33" t="n">
        <f aca="false">1/(1+10^((G527-F527+'⚙️ Parameters'!$C$7)/400))</f>
        <v>0.444677565256724</v>
      </c>
      <c r="I527" s="33" t="n">
        <f aca="false">0.27*(1+((200-MIN(ABS(F527-G527),200))/500)+(IF(AND(F527&gt;1650,G527&gt;1650),0.15,0)))</f>
        <v>0.371844</v>
      </c>
      <c r="J527" s="33" t="n">
        <f aca="false">MAX(0,1-H527-I527)</f>
        <v>0.183478434743277</v>
      </c>
      <c r="K527" s="33" t="n">
        <f aca="false">H527+I527</f>
        <v>0.816521565256724</v>
      </c>
      <c r="L527" s="33" t="n">
        <f aca="false">I527+J527</f>
        <v>0.555322434743277</v>
      </c>
      <c r="M527" s="0" t="str">
        <f aca="false">IF('✍️ Score Entry 2025-26'!F528=""," TBD",TEXT('✍️ Score Entry 2025-26'!F528,"0")&amp;"-"&amp;TEXT('✍️ Score Entry 2025-26'!G528,"0"))</f>
        <v> TBD</v>
      </c>
      <c r="N527" s="0" t="str">
        <f aca="false">IF('✍️ Score Entry 2025-26'!F528="","TBD",IF('✍️ Score Entry 2025-26'!F528&gt;'✍️ Score Entry 2025-26'!G528,"Home",IF('✍️ Score Entry 2025-26'!F528&lt;'✍️ Score Entry 2025-26'!G528,"Away","Draw")))</f>
        <v>TBD</v>
      </c>
      <c r="O527" s="0" t="str">
        <f aca="false">IF(N527="TBD","TBD",IF(AND(H527&gt;I527,H527&gt;J527,N527="Home"),"✓",IF(AND(J527&gt;H527,J527&gt;I527,N527="Away"),"✓",IF(AND(I527&gt;H527,I527&gt;J527,N527="Draw"),"✓","✗"))))</f>
        <v>TBD</v>
      </c>
    </row>
    <row r="528" customFormat="false" ht="15" hidden="false" customHeight="false" outlineLevel="0" collapsed="false">
      <c r="A528" s="0" t="n">
        <f aca="false">'✍️ Score Entry 2025-26'!A529</f>
        <v>524</v>
      </c>
      <c r="B528" s="41" t="n">
        <f aca="false">'✍️ Score Entry 2025-26'!B529</f>
        <v>45970.6875</v>
      </c>
      <c r="C528" s="0" t="str">
        <f aca="false">'✍️ Score Entry 2025-26'!C529</f>
        <v>English Premier League</v>
      </c>
      <c r="D528" s="0" t="str">
        <f aca="false">'✍️ Score Entry 2025-26'!D529</f>
        <v>Manchester City</v>
      </c>
      <c r="E528" s="0" t="str">
        <f aca="false">'✍️ Score Entry 2025-26'!E529</f>
        <v>Liverpool</v>
      </c>
      <c r="F528" s="0" t="n">
        <f aca="false">IFERROR(VLOOKUP(D528,'⭐ Current Elo 2025-26'!$A:$B,2,FALSE()),1500)</f>
        <v>1581.2</v>
      </c>
      <c r="G528" s="0" t="n">
        <f aca="false">IFERROR(VLOOKUP(E528,'⭐ Current Elo 2025-26'!$A:$B,2,FALSE()),1500)</f>
        <v>1648.2</v>
      </c>
      <c r="H528" s="33" t="n">
        <f aca="false">1/(1+10^((G528-F528+'⚙️ Parameters'!$C$7)/400))</f>
        <v>0.337712202569111</v>
      </c>
      <c r="I528" s="33" t="n">
        <f aca="false">0.27*(1+((200-MIN(ABS(F528-G528),200))/500)+(IF(AND(F528&gt;1650,G528&gt;1650),0.15,0)))</f>
        <v>0.34182</v>
      </c>
      <c r="J528" s="33" t="n">
        <f aca="false">MAX(0,1-H528-I528)</f>
        <v>0.320467797430889</v>
      </c>
      <c r="K528" s="33" t="n">
        <f aca="false">H528+I528</f>
        <v>0.679532202569111</v>
      </c>
      <c r="L528" s="33" t="n">
        <f aca="false">I528+J528</f>
        <v>0.662287797430889</v>
      </c>
      <c r="M528" s="0" t="str">
        <f aca="false">IF('✍️ Score Entry 2025-26'!F529=""," TBD",TEXT('✍️ Score Entry 2025-26'!F529,"0")&amp;"-"&amp;TEXT('✍️ Score Entry 2025-26'!G529,"0"))</f>
        <v> TBD</v>
      </c>
      <c r="N528" s="0" t="str">
        <f aca="false">IF('✍️ Score Entry 2025-26'!F529="","TBD",IF('✍️ Score Entry 2025-26'!F529&gt;'✍️ Score Entry 2025-26'!G529,"Home",IF('✍️ Score Entry 2025-26'!F529&lt;'✍️ Score Entry 2025-26'!G529,"Away","Draw")))</f>
        <v>TBD</v>
      </c>
      <c r="O528" s="0" t="str">
        <f aca="false">IF(N528="TBD","TBD",IF(AND(H528&gt;I528,H528&gt;J528,N528="Home"),"✓",IF(AND(J528&gt;H528,J528&gt;I528,N528="Away"),"✓",IF(AND(I528&gt;H528,I528&gt;J528,N528="Draw"),"✓","✗"))))</f>
        <v>TBD</v>
      </c>
    </row>
    <row r="529" customFormat="false" ht="15" hidden="false" customHeight="false" outlineLevel="0" collapsed="false">
      <c r="A529" s="0" t="n">
        <f aca="false">'✍️ Score Entry 2025-26'!A530</f>
        <v>525</v>
      </c>
      <c r="B529" s="41" t="n">
        <f aca="false">'✍️ Score Entry 2025-26'!B530</f>
        <v>45970.7083333333</v>
      </c>
      <c r="C529" s="0" t="str">
        <f aca="false">'✍️ Score Entry 2025-26'!C530</f>
        <v>Italian Serie A</v>
      </c>
      <c r="D529" s="0" t="str">
        <f aca="false">'✍️ Score Entry 2025-26'!D530</f>
        <v>AS Roma</v>
      </c>
      <c r="E529" s="0" t="str">
        <f aca="false">'✍️ Score Entry 2025-26'!E530</f>
        <v>Udinese</v>
      </c>
      <c r="F529" s="0" t="n">
        <f aca="false">IFERROR(VLOOKUP(D529,'⭐ Current Elo 2025-26'!$A:$B,2,FALSE()),1500)</f>
        <v>1560.1</v>
      </c>
      <c r="G529" s="0" t="n">
        <f aca="false">IFERROR(VLOOKUP(E529,'⭐ Current Elo 2025-26'!$A:$B,2,FALSE()),1500)</f>
        <v>1576.1</v>
      </c>
      <c r="H529" s="33" t="n">
        <f aca="false">1/(1+10^((G529-F529+'⚙️ Parameters'!$C$7)/400))</f>
        <v>0.406144614763822</v>
      </c>
      <c r="I529" s="33" t="n">
        <f aca="false">0.27*(1+((200-MIN(ABS(F529-G529),200))/500)+(IF(AND(F529&gt;1650,G529&gt;1650),0.15,0)))</f>
        <v>0.36936</v>
      </c>
      <c r="J529" s="33" t="n">
        <f aca="false">MAX(0,1-H529-I529)</f>
        <v>0.224495385236178</v>
      </c>
      <c r="K529" s="33" t="n">
        <f aca="false">H529+I529</f>
        <v>0.775504614763822</v>
      </c>
      <c r="L529" s="33" t="n">
        <f aca="false">I529+J529</f>
        <v>0.593855385236178</v>
      </c>
      <c r="M529" s="0" t="str">
        <f aca="false">IF('✍️ Score Entry 2025-26'!F530=""," TBD",TEXT('✍️ Score Entry 2025-26'!F530,"0")&amp;"-"&amp;TEXT('✍️ Score Entry 2025-26'!G530,"0"))</f>
        <v> TBD</v>
      </c>
      <c r="N529" s="0" t="str">
        <f aca="false">IF('✍️ Score Entry 2025-26'!F530="","TBD",IF('✍️ Score Entry 2025-26'!F530&gt;'✍️ Score Entry 2025-26'!G530,"Home",IF('✍️ Score Entry 2025-26'!F530&lt;'✍️ Score Entry 2025-26'!G530,"Away","Draw")))</f>
        <v>TBD</v>
      </c>
      <c r="O529" s="0" t="str">
        <f aca="false">IF(N529="TBD","TBD",IF(AND(H529&gt;I529,H529&gt;J529,N529="Home"),"✓",IF(AND(J529&gt;H529,J529&gt;I529,N529="Away"),"✓",IF(AND(I529&gt;H529,I529&gt;J529,N529="Draw"),"✓","✗"))))</f>
        <v>TBD</v>
      </c>
    </row>
    <row r="530" customFormat="false" ht="15" hidden="false" customHeight="false" outlineLevel="0" collapsed="false">
      <c r="A530" s="0" t="n">
        <f aca="false">'✍️ Score Entry 2025-26'!A531</f>
        <v>526</v>
      </c>
      <c r="B530" s="41" t="n">
        <f aca="false">'✍️ Score Entry 2025-26'!B531</f>
        <v>45970.7708333333</v>
      </c>
      <c r="C530" s="0" t="str">
        <f aca="false">'✍️ Score Entry 2025-26'!C531</f>
        <v>German Bundesliga</v>
      </c>
      <c r="D530" s="0" t="str">
        <f aca="false">'✍️ Score Entry 2025-26'!D531</f>
        <v>Eintracht Frankfurt</v>
      </c>
      <c r="E530" s="0" t="str">
        <f aca="false">'✍️ Score Entry 2025-26'!E531</f>
        <v>Mainz</v>
      </c>
      <c r="F530" s="0" t="n">
        <f aca="false">IFERROR(VLOOKUP(D530,'⭐ Current Elo 2025-26'!$A:$B,2,FALSE()),1500)</f>
        <v>1407.6</v>
      </c>
      <c r="G530" s="0" t="n">
        <f aca="false">IFERROR(VLOOKUP(E530,'⭐ Current Elo 2025-26'!$A:$B,2,FALSE()),1500)</f>
        <v>1672.1</v>
      </c>
      <c r="H530" s="33" t="n">
        <f aca="false">1/(1+10^((G530-F530+'⚙️ Parameters'!$C$7)/400))</f>
        <v>0.140588879337606</v>
      </c>
      <c r="I530" s="33" t="n">
        <f aca="false">0.27*(1+((200-MIN(ABS(F530-G530),200))/500)+(IF(AND(F530&gt;1650,G530&gt;1650),0.15,0)))</f>
        <v>0.27</v>
      </c>
      <c r="J530" s="33" t="n">
        <f aca="false">MAX(0,1-H530-I530)</f>
        <v>0.589411120662394</v>
      </c>
      <c r="K530" s="33" t="n">
        <f aca="false">H530+I530</f>
        <v>0.410588879337606</v>
      </c>
      <c r="L530" s="33" t="n">
        <f aca="false">I530+J530</f>
        <v>0.859411120662394</v>
      </c>
      <c r="M530" s="0" t="str">
        <f aca="false">IF('✍️ Score Entry 2025-26'!F531=""," TBD",TEXT('✍️ Score Entry 2025-26'!F531,"0")&amp;"-"&amp;TEXT('✍️ Score Entry 2025-26'!G531,"0"))</f>
        <v> TBD</v>
      </c>
      <c r="N530" s="0" t="str">
        <f aca="false">IF('✍️ Score Entry 2025-26'!F531="","TBD",IF('✍️ Score Entry 2025-26'!F531&gt;'✍️ Score Entry 2025-26'!G531,"Home",IF('✍️ Score Entry 2025-26'!F531&lt;'✍️ Score Entry 2025-26'!G531,"Away","Draw")))</f>
        <v>TBD</v>
      </c>
      <c r="O530" s="0" t="str">
        <f aca="false">IF(N530="TBD","TBD",IF(AND(H530&gt;I530,H530&gt;J530,N530="Home"),"✓",IF(AND(J530&gt;H530,J530&gt;I530,N530="Away"),"✓",IF(AND(I530&gt;H530,I530&gt;J530,N530="Draw"),"✓","✗"))))</f>
        <v>TBD</v>
      </c>
    </row>
    <row r="531" customFormat="false" ht="15" hidden="false" customHeight="false" outlineLevel="0" collapsed="false">
      <c r="A531" s="0" t="n">
        <f aca="false">'✍️ Score Entry 2025-26'!A532</f>
        <v>527</v>
      </c>
      <c r="B531" s="41" t="n">
        <f aca="false">'✍️ Score Entry 2025-26'!B532</f>
        <v>45970.8229166667</v>
      </c>
      <c r="C531" s="0" t="str">
        <f aca="false">'✍️ Score Entry 2025-26'!C532</f>
        <v>Italian Serie A</v>
      </c>
      <c r="D531" s="0" t="str">
        <f aca="false">'✍️ Score Entry 2025-26'!D532</f>
        <v>Internazionale</v>
      </c>
      <c r="E531" s="0" t="str">
        <f aca="false">'✍️ Score Entry 2025-26'!E532</f>
        <v>Lazio</v>
      </c>
      <c r="F531" s="0" t="n">
        <f aca="false">IFERROR(VLOOKUP(D531,'⭐ Current Elo 2025-26'!$A:$B,2,FALSE()),1500)</f>
        <v>1603.3</v>
      </c>
      <c r="G531" s="0" t="n">
        <f aca="false">IFERROR(VLOOKUP(E531,'⭐ Current Elo 2025-26'!$A:$B,2,FALSE()),1500)</f>
        <v>1499.9</v>
      </c>
      <c r="H531" s="33" t="n">
        <f aca="false">1/(1+10^((G531-F531+'⚙️ Parameters'!$C$7)/400))</f>
        <v>0.576249310003283</v>
      </c>
      <c r="I531" s="33" t="n">
        <f aca="false">0.27*(1+((200-MIN(ABS(F531-G531),200))/500)+(IF(AND(F531&gt;1650,G531&gt;1650),0.15,0)))</f>
        <v>0.322164</v>
      </c>
      <c r="J531" s="33" t="n">
        <f aca="false">MAX(0,1-H531-I531)</f>
        <v>0.101586689996717</v>
      </c>
      <c r="K531" s="33" t="n">
        <f aca="false">H531+I531</f>
        <v>0.898413310003283</v>
      </c>
      <c r="L531" s="33" t="n">
        <f aca="false">I531+J531</f>
        <v>0.423750689996717</v>
      </c>
      <c r="M531" s="0" t="str">
        <f aca="false">IF('✍️ Score Entry 2025-26'!F532=""," TBD",TEXT('✍️ Score Entry 2025-26'!F532,"0")&amp;"-"&amp;TEXT('✍️ Score Entry 2025-26'!G532,"0"))</f>
        <v> TBD</v>
      </c>
      <c r="N531" s="0" t="str">
        <f aca="false">IF('✍️ Score Entry 2025-26'!F532="","TBD",IF('✍️ Score Entry 2025-26'!F532&gt;'✍️ Score Entry 2025-26'!G532,"Home",IF('✍️ Score Entry 2025-26'!F532&lt;'✍️ Score Entry 2025-26'!G532,"Away","Draw")))</f>
        <v>TBD</v>
      </c>
      <c r="O531" s="0" t="str">
        <f aca="false">IF(N531="TBD","TBD",IF(AND(H531&gt;I531,H531&gt;J531,N531="Home"),"✓",IF(AND(J531&gt;H531,J531&gt;I531,N531="Away"),"✓",IF(AND(I531&gt;H531,I531&gt;J531,N531="Draw"),"✓","✗"))))</f>
        <v>TBD</v>
      </c>
    </row>
    <row r="532" customFormat="false" ht="15" hidden="false" customHeight="false" outlineLevel="0" collapsed="false">
      <c r="A532" s="0" t="n">
        <f aca="false">'✍️ Score Entry 2025-26'!A533</f>
        <v>528</v>
      </c>
      <c r="B532" s="41" t="n">
        <f aca="false">'✍️ Score Entry 2025-26'!B533</f>
        <v>45970.8229166667</v>
      </c>
      <c r="C532" s="0" t="str">
        <f aca="false">'✍️ Score Entry 2025-26'!C533</f>
        <v>French Ligue 1</v>
      </c>
      <c r="D532" s="0" t="str">
        <f aca="false">'✍️ Score Entry 2025-26'!D533</f>
        <v>Lyon</v>
      </c>
      <c r="E532" s="0" t="str">
        <f aca="false">'✍️ Score Entry 2025-26'!E533</f>
        <v>Paris Saint-Germain</v>
      </c>
      <c r="F532" s="0" t="n">
        <f aca="false">IFERROR(VLOOKUP(D532,'⭐ Current Elo 2025-26'!$A:$B,2,FALSE()),1500)</f>
        <v>1529.2</v>
      </c>
      <c r="G532" s="0" t="n">
        <f aca="false">IFERROR(VLOOKUP(E532,'⭐ Current Elo 2025-26'!$A:$B,2,FALSE()),1500)</f>
        <v>1650.9</v>
      </c>
      <c r="H532" s="33" t="n">
        <f aca="false">1/(1+10^((G532-F532+'⚙️ Parameters'!$C$7)/400))</f>
        <v>0.27123125733584</v>
      </c>
      <c r="I532" s="33" t="n">
        <f aca="false">0.27*(1+((200-MIN(ABS(F532-G532),200))/500)+(IF(AND(F532&gt;1650,G532&gt;1650),0.15,0)))</f>
        <v>0.312282</v>
      </c>
      <c r="J532" s="33" t="n">
        <f aca="false">MAX(0,1-H532-I532)</f>
        <v>0.41648674266416</v>
      </c>
      <c r="K532" s="33" t="n">
        <f aca="false">H532+I532</f>
        <v>0.58351325733584</v>
      </c>
      <c r="L532" s="33" t="n">
        <f aca="false">I532+J532</f>
        <v>0.72876874266416</v>
      </c>
      <c r="M532" s="0" t="str">
        <f aca="false">IF('✍️ Score Entry 2025-26'!F533=""," TBD",TEXT('✍️ Score Entry 2025-26'!F533,"0")&amp;"-"&amp;TEXT('✍️ Score Entry 2025-26'!G533,"0"))</f>
        <v> TBD</v>
      </c>
      <c r="N532" s="0" t="str">
        <f aca="false">IF('✍️ Score Entry 2025-26'!F533="","TBD",IF('✍️ Score Entry 2025-26'!F533&gt;'✍️ Score Entry 2025-26'!G533,"Home",IF('✍️ Score Entry 2025-26'!F533&lt;'✍️ Score Entry 2025-26'!G533,"Away","Draw")))</f>
        <v>TBD</v>
      </c>
      <c r="O532" s="0" t="str">
        <f aca="false">IF(N532="TBD","TBD",IF(AND(H532&gt;I532,H532&gt;J532,N532="Home"),"✓",IF(AND(J532&gt;H532,J532&gt;I532,N532="Away"),"✓",IF(AND(I532&gt;H532,I532&gt;J532,N532="Draw"),"✓","✗"))))</f>
        <v>TBD</v>
      </c>
    </row>
    <row r="533" customFormat="false" ht="15" hidden="false" customHeight="false" outlineLevel="0" collapsed="false">
      <c r="A533" s="0" t="n">
        <f aca="false">'✍️ Score Entry 2025-26'!A534</f>
        <v>529</v>
      </c>
      <c r="B533" s="41" t="n">
        <f aca="false">'✍️ Score Entry 2025-26'!B534</f>
        <v>45970.8333333333</v>
      </c>
      <c r="C533" s="0" t="str">
        <f aca="false">'✍️ Score Entry 2025-26'!C534</f>
        <v>Spanish LALIGA</v>
      </c>
      <c r="D533" s="0" t="str">
        <f aca="false">'✍️ Score Entry 2025-26'!D534</f>
        <v>AtlÃ©tico Madrid</v>
      </c>
      <c r="E533" s="0" t="str">
        <f aca="false">'✍️ Score Entry 2025-26'!E534</f>
        <v>Levante</v>
      </c>
      <c r="F533" s="0" t="n">
        <f aca="false">IFERROR(VLOOKUP(D533,'⭐ Current Elo 2025-26'!$A:$B,2,FALSE()),1500)</f>
        <v>1556.8</v>
      </c>
      <c r="G533" s="0" t="n">
        <f aca="false">IFERROR(VLOOKUP(E533,'⭐ Current Elo 2025-26'!$A:$B,2,FALSE()),1500)</f>
        <v>1462.3</v>
      </c>
      <c r="H533" s="33" t="n">
        <f aca="false">1/(1+10^((G533-F533+'⚙️ Parameters'!$C$7)/400))</f>
        <v>0.563692738942403</v>
      </c>
      <c r="I533" s="33" t="n">
        <f aca="false">0.27*(1+((200-MIN(ABS(F533-G533),200))/500)+(IF(AND(F533&gt;1650,G533&gt;1650),0.15,0)))</f>
        <v>0.32697</v>
      </c>
      <c r="J533" s="33" t="n">
        <f aca="false">MAX(0,1-H533-I533)</f>
        <v>0.109337261057597</v>
      </c>
      <c r="K533" s="33" t="n">
        <f aca="false">H533+I533</f>
        <v>0.890662738942403</v>
      </c>
      <c r="L533" s="33" t="n">
        <f aca="false">I533+J533</f>
        <v>0.436307261057597</v>
      </c>
      <c r="M533" s="0" t="str">
        <f aca="false">IF('✍️ Score Entry 2025-26'!F534=""," TBD",TEXT('✍️ Score Entry 2025-26'!F534,"0")&amp;"-"&amp;TEXT('✍️ Score Entry 2025-26'!G534,"0"))</f>
        <v> TBD</v>
      </c>
      <c r="N533" s="0" t="str">
        <f aca="false">IF('✍️ Score Entry 2025-26'!F534="","TBD",IF('✍️ Score Entry 2025-26'!F534&gt;'✍️ Score Entry 2025-26'!G534,"Home",IF('✍️ Score Entry 2025-26'!F534&lt;'✍️ Score Entry 2025-26'!G534,"Away","Draw")))</f>
        <v>TBD</v>
      </c>
      <c r="O533" s="0" t="str">
        <f aca="false">IF(N533="TBD","TBD",IF(AND(H533&gt;I533,H533&gt;J533,N533="Home"),"✓",IF(AND(J533&gt;H533,J533&gt;I533,N533="Away"),"✓",IF(AND(I533&gt;H533,I533&gt;J533,N533="Draw"),"✓","✗"))))</f>
        <v>TBD</v>
      </c>
    </row>
    <row r="534" customFormat="false" ht="15" hidden="false" customHeight="false" outlineLevel="0" collapsed="false">
      <c r="A534" s="0" t="n">
        <f aca="false">'✍️ Score Entry 2025-26'!A535</f>
        <v>530</v>
      </c>
      <c r="B534" s="41" t="n">
        <f aca="false">'✍️ Score Entry 2025-26'!B535</f>
        <v>45970.8333333333</v>
      </c>
      <c r="C534" s="0" t="str">
        <f aca="false">'✍️ Score Entry 2025-26'!C535</f>
        <v>Spanish LALIGA</v>
      </c>
      <c r="D534" s="0" t="str">
        <f aca="false">'✍️ Score Entry 2025-26'!D535</f>
        <v>Athletic Club</v>
      </c>
      <c r="E534" s="0" t="str">
        <f aca="false">'✍️ Score Entry 2025-26'!E535</f>
        <v>Real Oviedo</v>
      </c>
      <c r="F534" s="0" t="n">
        <f aca="false">IFERROR(VLOOKUP(D534,'⭐ Current Elo 2025-26'!$A:$B,2,FALSE()),1500)</f>
        <v>1432.8</v>
      </c>
      <c r="G534" s="0" t="n">
        <f aca="false">IFERROR(VLOOKUP(E534,'⭐ Current Elo 2025-26'!$A:$B,2,FALSE()),1500)</f>
        <v>1735.2</v>
      </c>
      <c r="H534" s="33" t="n">
        <f aca="false">1/(1+10^((G534-F534+'⚙️ Parameters'!$C$7)/400))</f>
        <v>0.116234971173562</v>
      </c>
      <c r="I534" s="33" t="n">
        <f aca="false">0.27*(1+((200-MIN(ABS(F534-G534),200))/500)+(IF(AND(F534&gt;1650,G534&gt;1650),0.15,0)))</f>
        <v>0.27</v>
      </c>
      <c r="J534" s="33" t="n">
        <f aca="false">MAX(0,1-H534-I534)</f>
        <v>0.613765028826438</v>
      </c>
      <c r="K534" s="33" t="n">
        <f aca="false">H534+I534</f>
        <v>0.386234971173562</v>
      </c>
      <c r="L534" s="33" t="n">
        <f aca="false">I534+J534</f>
        <v>0.883765028826438</v>
      </c>
      <c r="M534" s="0" t="str">
        <f aca="false">IF('✍️ Score Entry 2025-26'!F535=""," TBD",TEXT('✍️ Score Entry 2025-26'!F535,"0")&amp;"-"&amp;TEXT('✍️ Score Entry 2025-26'!G535,"0"))</f>
        <v> TBD</v>
      </c>
      <c r="N534" s="0" t="str">
        <f aca="false">IF('✍️ Score Entry 2025-26'!F535="","TBD",IF('✍️ Score Entry 2025-26'!F535&gt;'✍️ Score Entry 2025-26'!G535,"Home",IF('✍️ Score Entry 2025-26'!F535&lt;'✍️ Score Entry 2025-26'!G535,"Away","Draw")))</f>
        <v>TBD</v>
      </c>
      <c r="O534" s="0" t="str">
        <f aca="false">IF(N534="TBD","TBD",IF(AND(H534&gt;I534,H534&gt;J534,N534="Home"),"✓",IF(AND(J534&gt;H534,J534&gt;I534,N534="Away"),"✓",IF(AND(I534&gt;H534,I534&gt;J534,N534="Draw"),"✓","✗"))))</f>
        <v>TBD</v>
      </c>
    </row>
    <row r="535" customFormat="false" ht="15" hidden="false" customHeight="false" outlineLevel="0" collapsed="false">
      <c r="A535" s="0" t="n">
        <f aca="false">'✍️ Score Entry 2025-26'!A536</f>
        <v>531</v>
      </c>
      <c r="B535" s="41" t="n">
        <f aca="false">'✍️ Score Entry 2025-26'!B536</f>
        <v>45970.8333333333</v>
      </c>
      <c r="C535" s="0" t="str">
        <f aca="false">'✍️ Score Entry 2025-26'!C536</f>
        <v>Spanish LALIGA</v>
      </c>
      <c r="D535" s="0" t="str">
        <f aca="false">'✍️ Score Entry 2025-26'!D536</f>
        <v>Sevilla</v>
      </c>
      <c r="E535" s="0" t="str">
        <f aca="false">'✍️ Score Entry 2025-26'!E536</f>
        <v>Osasuna</v>
      </c>
      <c r="F535" s="0" t="n">
        <f aca="false">IFERROR(VLOOKUP(D535,'⭐ Current Elo 2025-26'!$A:$B,2,FALSE()),1500)</f>
        <v>1661.6</v>
      </c>
      <c r="G535" s="0" t="n">
        <f aca="false">IFERROR(VLOOKUP(E535,'⭐ Current Elo 2025-26'!$A:$B,2,FALSE()),1500)</f>
        <v>1713.5</v>
      </c>
      <c r="H535" s="33" t="n">
        <f aca="false">1/(1+10^((G535-F535+'⚙️ Parameters'!$C$7)/400))</f>
        <v>0.357419129393253</v>
      </c>
      <c r="I535" s="33" t="n">
        <f aca="false">0.27*(1+((200-MIN(ABS(F535-G535),200))/500)+(IF(AND(F535&gt;1650,G535&gt;1650),0.15,0)))</f>
        <v>0.390474</v>
      </c>
      <c r="J535" s="33" t="n">
        <f aca="false">MAX(0,1-H535-I535)</f>
        <v>0.252106870606747</v>
      </c>
      <c r="K535" s="33" t="n">
        <f aca="false">H535+I535</f>
        <v>0.747893129393253</v>
      </c>
      <c r="L535" s="33" t="n">
        <f aca="false">I535+J535</f>
        <v>0.642580870606747</v>
      </c>
      <c r="M535" s="0" t="str">
        <f aca="false">IF('✍️ Score Entry 2025-26'!F536=""," TBD",TEXT('✍️ Score Entry 2025-26'!F536,"0")&amp;"-"&amp;TEXT('✍️ Score Entry 2025-26'!G536,"0"))</f>
        <v> TBD</v>
      </c>
      <c r="N535" s="0" t="str">
        <f aca="false">IF('✍️ Score Entry 2025-26'!F536="","TBD",IF('✍️ Score Entry 2025-26'!F536&gt;'✍️ Score Entry 2025-26'!G536,"Home",IF('✍️ Score Entry 2025-26'!F536&lt;'✍️ Score Entry 2025-26'!G536,"Away","Draw")))</f>
        <v>TBD</v>
      </c>
      <c r="O535" s="0" t="str">
        <f aca="false">IF(N535="TBD","TBD",IF(AND(H535&gt;I535,H535&gt;J535,N535="Home"),"✓",IF(AND(J535&gt;H535,J535&gt;I535,N535="Away"),"✓",IF(AND(I535&gt;H535,I535&gt;J535,N535="Draw"),"✓","✗"))))</f>
        <v>TBD</v>
      </c>
    </row>
    <row r="536" customFormat="false" ht="15" hidden="false" customHeight="false" outlineLevel="0" collapsed="false">
      <c r="A536" s="0" t="n">
        <f aca="false">'✍️ Score Entry 2025-26'!A537</f>
        <v>532</v>
      </c>
      <c r="B536" s="41" t="n">
        <f aca="false">'✍️ Score Entry 2025-26'!B537</f>
        <v>45970.8333333333</v>
      </c>
      <c r="C536" s="0" t="str">
        <f aca="false">'✍️ Score Entry 2025-26'!C537</f>
        <v>Spanish LALIGA</v>
      </c>
      <c r="D536" s="0" t="str">
        <f aca="false">'✍️ Score Entry 2025-26'!D537</f>
        <v>Mallorca</v>
      </c>
      <c r="E536" s="0" t="str">
        <f aca="false">'✍️ Score Entry 2025-26'!E537</f>
        <v>Getafe</v>
      </c>
      <c r="F536" s="0" t="n">
        <f aca="false">IFERROR(VLOOKUP(D536,'⭐ Current Elo 2025-26'!$A:$B,2,FALSE()),1500)</f>
        <v>1654.7</v>
      </c>
      <c r="G536" s="0" t="n">
        <f aca="false">IFERROR(VLOOKUP(E536,'⭐ Current Elo 2025-26'!$A:$B,2,FALSE()),1500)</f>
        <v>1582.4</v>
      </c>
      <c r="H536" s="33" t="n">
        <f aca="false">1/(1+10^((G536-F536+'⚙️ Parameters'!$C$7)/400))</f>
        <v>0.532048282498108</v>
      </c>
      <c r="I536" s="33" t="n">
        <f aca="false">0.27*(1+((200-MIN(ABS(F536-G536),200))/500)+(IF(AND(F536&gt;1650,G536&gt;1650),0.15,0)))</f>
        <v>0.338958</v>
      </c>
      <c r="J536" s="33" t="n">
        <f aca="false">MAX(0,1-H536-I536)</f>
        <v>0.128993717501892</v>
      </c>
      <c r="K536" s="33" t="n">
        <f aca="false">H536+I536</f>
        <v>0.871006282498108</v>
      </c>
      <c r="L536" s="33" t="n">
        <f aca="false">I536+J536</f>
        <v>0.467951717501892</v>
      </c>
      <c r="M536" s="0" t="str">
        <f aca="false">IF('✍️ Score Entry 2025-26'!F537=""," TBD",TEXT('✍️ Score Entry 2025-26'!F537,"0")&amp;"-"&amp;TEXT('✍️ Score Entry 2025-26'!G537,"0"))</f>
        <v> TBD</v>
      </c>
      <c r="N536" s="0" t="str">
        <f aca="false">IF('✍️ Score Entry 2025-26'!F537="","TBD",IF('✍️ Score Entry 2025-26'!F537&gt;'✍️ Score Entry 2025-26'!G537,"Home",IF('✍️ Score Entry 2025-26'!F537&lt;'✍️ Score Entry 2025-26'!G537,"Away","Draw")))</f>
        <v>TBD</v>
      </c>
      <c r="O536" s="0" t="str">
        <f aca="false">IF(N536="TBD","TBD",IF(AND(H536&gt;I536,H536&gt;J536,N536="Home"),"✓",IF(AND(J536&gt;H536,J536&gt;I536,N536="Away"),"✓",IF(AND(I536&gt;H536,I536&gt;J536,N536="Draw"),"✓","✗"))))</f>
        <v>TBD</v>
      </c>
    </row>
    <row r="537" customFormat="false" ht="15" hidden="false" customHeight="false" outlineLevel="0" collapsed="false">
      <c r="A537" s="0" t="n">
        <f aca="false">'✍️ Score Entry 2025-26'!A538</f>
        <v>533</v>
      </c>
      <c r="B537" s="41" t="n">
        <f aca="false">'✍️ Score Entry 2025-26'!B538</f>
        <v>45970.8333333333</v>
      </c>
      <c r="C537" s="0" t="str">
        <f aca="false">'✍️ Score Entry 2025-26'!C538</f>
        <v>Spanish LALIGA</v>
      </c>
      <c r="D537" s="0" t="str">
        <f aca="false">'✍️ Score Entry 2025-26'!D538</f>
        <v>Girona</v>
      </c>
      <c r="E537" s="0" t="str">
        <f aca="false">'✍️ Score Entry 2025-26'!E538</f>
        <v>AlavÃ©s</v>
      </c>
      <c r="F537" s="0" t="n">
        <f aca="false">IFERROR(VLOOKUP(D537,'⭐ Current Elo 2025-26'!$A:$B,2,FALSE()),1500)</f>
        <v>1542.4</v>
      </c>
      <c r="G537" s="0" t="n">
        <f aca="false">IFERROR(VLOOKUP(E537,'⭐ Current Elo 2025-26'!$A:$B,2,FALSE()),1500)</f>
        <v>1609.1</v>
      </c>
      <c r="H537" s="33" t="n">
        <f aca="false">1/(1+10^((G537-F537+'⚙️ Parameters'!$C$7)/400))</f>
        <v>0.338098562503491</v>
      </c>
      <c r="I537" s="33" t="n">
        <f aca="false">0.27*(1+((200-MIN(ABS(F537-G537),200))/500)+(IF(AND(F537&gt;1650,G537&gt;1650),0.15,0)))</f>
        <v>0.341982</v>
      </c>
      <c r="J537" s="33" t="n">
        <f aca="false">MAX(0,1-H537-I537)</f>
        <v>0.319919437496509</v>
      </c>
      <c r="K537" s="33" t="n">
        <f aca="false">H537+I537</f>
        <v>0.680080562503491</v>
      </c>
      <c r="L537" s="33" t="n">
        <f aca="false">I537+J537</f>
        <v>0.661901437496509</v>
      </c>
      <c r="M537" s="0" t="str">
        <f aca="false">IF('✍️ Score Entry 2025-26'!F538=""," TBD",TEXT('✍️ Score Entry 2025-26'!F538,"0")&amp;"-"&amp;TEXT('✍️ Score Entry 2025-26'!G538,"0"))</f>
        <v> TBD</v>
      </c>
      <c r="N537" s="0" t="str">
        <f aca="false">IF('✍️ Score Entry 2025-26'!F538="","TBD",IF('✍️ Score Entry 2025-26'!F538&gt;'✍️ Score Entry 2025-26'!G538,"Home",IF('✍️ Score Entry 2025-26'!F538&lt;'✍️ Score Entry 2025-26'!G538,"Away","Draw")))</f>
        <v>TBD</v>
      </c>
      <c r="O537" s="0" t="str">
        <f aca="false">IF(N537="TBD","TBD",IF(AND(H537&gt;I537,H537&gt;J537,N537="Home"),"✓",IF(AND(J537&gt;H537,J537&gt;I537,N537="Away"),"✓",IF(AND(I537&gt;H537,I537&gt;J537,N537="Draw"),"✓","✗"))))</f>
        <v>TBD</v>
      </c>
    </row>
    <row r="538" customFormat="false" ht="15" hidden="false" customHeight="false" outlineLevel="0" collapsed="false">
      <c r="A538" s="0" t="n">
        <f aca="false">'✍️ Score Entry 2025-26'!A539</f>
        <v>534</v>
      </c>
      <c r="B538" s="41" t="n">
        <f aca="false">'✍️ Score Entry 2025-26'!B539</f>
        <v>45970.8333333333</v>
      </c>
      <c r="C538" s="0" t="str">
        <f aca="false">'✍️ Score Entry 2025-26'!C539</f>
        <v>Spanish LALIGA</v>
      </c>
      <c r="D538" s="0" t="str">
        <f aca="false">'✍️ Score Entry 2025-26'!D539</f>
        <v>Valencia</v>
      </c>
      <c r="E538" s="0" t="str">
        <f aca="false">'✍️ Score Entry 2025-26'!E539</f>
        <v>Real Betis</v>
      </c>
      <c r="F538" s="0" t="n">
        <f aca="false">IFERROR(VLOOKUP(D538,'⭐ Current Elo 2025-26'!$A:$B,2,FALSE()),1500)</f>
        <v>1618.4</v>
      </c>
      <c r="G538" s="0" t="n">
        <f aca="false">IFERROR(VLOOKUP(E538,'⭐ Current Elo 2025-26'!$A:$B,2,FALSE()),1500)</f>
        <v>0</v>
      </c>
      <c r="H538" s="33" t="n">
        <f aca="false">1/(1+10^((G538-F538+'⚙️ Parameters'!$C$7)/400))</f>
        <v>0.999880064455945</v>
      </c>
      <c r="I538" s="33" t="n">
        <f aca="false">0.27*(1+((200-MIN(ABS(F538-G538),200))/500)+(IF(AND(F538&gt;1650,G538&gt;1650),0.15,0)))</f>
        <v>0.27</v>
      </c>
      <c r="J538" s="33" t="n">
        <f aca="false">MAX(0,1-H538-I538)</f>
        <v>0</v>
      </c>
      <c r="K538" s="33" t="n">
        <f aca="false">H538+I538</f>
        <v>1.26988006445595</v>
      </c>
      <c r="L538" s="33" t="n">
        <f aca="false">I538+J538</f>
        <v>0.27</v>
      </c>
      <c r="M538" s="0" t="str">
        <f aca="false">IF('✍️ Score Entry 2025-26'!F539=""," TBD",TEXT('✍️ Score Entry 2025-26'!F539,"0")&amp;"-"&amp;TEXT('✍️ Score Entry 2025-26'!G539,"0"))</f>
        <v> TBD</v>
      </c>
      <c r="N538" s="0" t="str">
        <f aca="false">IF('✍️ Score Entry 2025-26'!F539="","TBD",IF('✍️ Score Entry 2025-26'!F539&gt;'✍️ Score Entry 2025-26'!G539,"Home",IF('✍️ Score Entry 2025-26'!F539&lt;'✍️ Score Entry 2025-26'!G539,"Away","Draw")))</f>
        <v>TBD</v>
      </c>
      <c r="O538" s="0" t="str">
        <f aca="false">IF(N538="TBD","TBD",IF(AND(H538&gt;I538,H538&gt;J538,N538="Home"),"✓",IF(AND(J538&gt;H538,J538&gt;I538,N538="Away"),"✓",IF(AND(I538&gt;H538,I538&gt;J538,N538="Draw"),"✓","✗"))))</f>
        <v>TBD</v>
      </c>
    </row>
    <row r="539" customFormat="false" ht="15" hidden="false" customHeight="false" outlineLevel="0" collapsed="false">
      <c r="A539" s="0" t="n">
        <f aca="false">'✍️ Score Entry 2025-26'!A540</f>
        <v>535</v>
      </c>
      <c r="B539" s="41" t="n">
        <f aca="false">'✍️ Score Entry 2025-26'!B540</f>
        <v>45970.8333333333</v>
      </c>
      <c r="C539" s="0" t="str">
        <f aca="false">'✍️ Score Entry 2025-26'!C540</f>
        <v>Spanish LALIGA</v>
      </c>
      <c r="D539" s="0" t="str">
        <f aca="false">'✍️ Score Entry 2025-26'!D540</f>
        <v>Elche</v>
      </c>
      <c r="E539" s="0" t="str">
        <f aca="false">'✍️ Score Entry 2025-26'!E540</f>
        <v>Real Sociedad</v>
      </c>
      <c r="F539" s="0" t="n">
        <f aca="false">IFERROR(VLOOKUP(D539,'⭐ Current Elo 2025-26'!$A:$B,2,FALSE()),1500)</f>
        <v>1553.2</v>
      </c>
      <c r="G539" s="0" t="n">
        <f aca="false">IFERROR(VLOOKUP(E539,'⭐ Current Elo 2025-26'!$A:$B,2,FALSE()),1500)</f>
        <v>1395.4</v>
      </c>
      <c r="H539" s="33" t="n">
        <f aca="false">1/(1+10^((G539-F539+'⚙️ Parameters'!$C$7)/400))</f>
        <v>0.650342872774708</v>
      </c>
      <c r="I539" s="33" t="n">
        <f aca="false">0.27*(1+((200-MIN(ABS(F539-G539),200))/500)+(IF(AND(F539&gt;1650,G539&gt;1650),0.15,0)))</f>
        <v>0.292788</v>
      </c>
      <c r="J539" s="33" t="n">
        <f aca="false">MAX(0,1-H539-I539)</f>
        <v>0.0568691272252925</v>
      </c>
      <c r="K539" s="33" t="n">
        <f aca="false">H539+I539</f>
        <v>0.943130872774708</v>
      </c>
      <c r="L539" s="33" t="n">
        <f aca="false">I539+J539</f>
        <v>0.349657127225293</v>
      </c>
      <c r="M539" s="0" t="str">
        <f aca="false">IF('✍️ Score Entry 2025-26'!F540=""," TBD",TEXT('✍️ Score Entry 2025-26'!F540,"0")&amp;"-"&amp;TEXT('✍️ Score Entry 2025-26'!G540,"0"))</f>
        <v> TBD</v>
      </c>
      <c r="N539" s="0" t="str">
        <f aca="false">IF('✍️ Score Entry 2025-26'!F540="","TBD",IF('✍️ Score Entry 2025-26'!F540&gt;'✍️ Score Entry 2025-26'!G540,"Home",IF('✍️ Score Entry 2025-26'!F540&lt;'✍️ Score Entry 2025-26'!G540,"Away","Draw")))</f>
        <v>TBD</v>
      </c>
      <c r="O539" s="0" t="str">
        <f aca="false">IF(N539="TBD","TBD",IF(AND(H539&gt;I539,H539&gt;J539,N539="Home"),"✓",IF(AND(J539&gt;H539,J539&gt;I539,N539="Away"),"✓",IF(AND(I539&gt;H539,I539&gt;J539,N539="Draw"),"✓","✗"))))</f>
        <v>TBD</v>
      </c>
    </row>
    <row r="540" customFormat="false" ht="15" hidden="false" customHeight="false" outlineLevel="0" collapsed="false">
      <c r="A540" s="0" t="n">
        <f aca="false">'✍️ Score Entry 2025-26'!A541</f>
        <v>536</v>
      </c>
      <c r="B540" s="41" t="n">
        <f aca="false">'✍️ Score Entry 2025-26'!B541</f>
        <v>45970.8333333333</v>
      </c>
      <c r="C540" s="0" t="str">
        <f aca="false">'✍️ Score Entry 2025-26'!C541</f>
        <v>Spanish LALIGA</v>
      </c>
      <c r="D540" s="0" t="str">
        <f aca="false">'✍️ Score Entry 2025-26'!D541</f>
        <v>Celta Vigo</v>
      </c>
      <c r="E540" s="0" t="str">
        <f aca="false">'✍️ Score Entry 2025-26'!E541</f>
        <v>Barcelona</v>
      </c>
      <c r="F540" s="0" t="n">
        <f aca="false">IFERROR(VLOOKUP(D540,'⭐ Current Elo 2025-26'!$A:$B,2,FALSE()),1500)</f>
        <v>1603.5</v>
      </c>
      <c r="G540" s="0" t="n">
        <f aca="false">IFERROR(VLOOKUP(E540,'⭐ Current Elo 2025-26'!$A:$B,2,FALSE()),1500)</f>
        <v>1670.1</v>
      </c>
      <c r="H540" s="33" t="n">
        <f aca="false">1/(1+10^((G540-F540+'⚙️ Parameters'!$C$7)/400))</f>
        <v>0.338227397191821</v>
      </c>
      <c r="I540" s="33" t="n">
        <f aca="false">0.27*(1+((200-MIN(ABS(F540-G540),200))/500)+(IF(AND(F540&gt;1650,G540&gt;1650),0.15,0)))</f>
        <v>0.342036</v>
      </c>
      <c r="J540" s="33" t="n">
        <f aca="false">MAX(0,1-H540-I540)</f>
        <v>0.319736602808179</v>
      </c>
      <c r="K540" s="33" t="n">
        <f aca="false">H540+I540</f>
        <v>0.680263397191821</v>
      </c>
      <c r="L540" s="33" t="n">
        <f aca="false">I540+J540</f>
        <v>0.661772602808179</v>
      </c>
      <c r="M540" s="0" t="str">
        <f aca="false">IF('✍️ Score Entry 2025-26'!F541=""," TBD",TEXT('✍️ Score Entry 2025-26'!F541,"0")&amp;"-"&amp;TEXT('✍️ Score Entry 2025-26'!G541,"0"))</f>
        <v> TBD</v>
      </c>
      <c r="N540" s="0" t="str">
        <f aca="false">IF('✍️ Score Entry 2025-26'!F541="","TBD",IF('✍️ Score Entry 2025-26'!F541&gt;'✍️ Score Entry 2025-26'!G541,"Home",IF('✍️ Score Entry 2025-26'!F541&lt;'✍️ Score Entry 2025-26'!G541,"Away","Draw")))</f>
        <v>TBD</v>
      </c>
      <c r="O540" s="0" t="str">
        <f aca="false">IF(N540="TBD","TBD",IF(AND(H540&gt;I540,H540&gt;J540,N540="Home"),"✓",IF(AND(J540&gt;H540,J540&gt;I540,N540="Away"),"✓",IF(AND(I540&gt;H540,I540&gt;J540,N540="Draw"),"✓","✗"))))</f>
        <v>TBD</v>
      </c>
    </row>
    <row r="541" customFormat="false" ht="15" hidden="false" customHeight="false" outlineLevel="0" collapsed="false">
      <c r="A541" s="0" t="n">
        <f aca="false">'✍️ Score Entry 2025-26'!A542</f>
        <v>537</v>
      </c>
      <c r="B541" s="41" t="n">
        <f aca="false">'✍️ Score Entry 2025-26'!B542</f>
        <v>45970.8333333333</v>
      </c>
      <c r="C541" s="0" t="str">
        <f aca="false">'✍️ Score Entry 2025-26'!C542</f>
        <v>Spanish LALIGA</v>
      </c>
      <c r="D541" s="0" t="str">
        <f aca="false">'✍️ Score Entry 2025-26'!D542</f>
        <v>Espanyol</v>
      </c>
      <c r="E541" s="0" t="str">
        <f aca="false">'✍️ Score Entry 2025-26'!E542</f>
        <v>Villarreal</v>
      </c>
      <c r="F541" s="0" t="n">
        <f aca="false">IFERROR(VLOOKUP(D541,'⭐ Current Elo 2025-26'!$A:$B,2,FALSE()),1500)</f>
        <v>1662.7</v>
      </c>
      <c r="G541" s="0" t="n">
        <f aca="false">IFERROR(VLOOKUP(E541,'⭐ Current Elo 2025-26'!$A:$B,2,FALSE()),1500)</f>
        <v>1629.8</v>
      </c>
      <c r="H541" s="33" t="n">
        <f aca="false">1/(1+10^((G541-F541+'⚙️ Parameters'!$C$7)/400))</f>
        <v>0.475410973330264</v>
      </c>
      <c r="I541" s="33" t="n">
        <f aca="false">0.27*(1+((200-MIN(ABS(F541-G541),200))/500)+(IF(AND(F541&gt;1650,G541&gt;1650),0.15,0)))</f>
        <v>0.360234</v>
      </c>
      <c r="J541" s="33" t="n">
        <f aca="false">MAX(0,1-H541-I541)</f>
        <v>0.164355026669736</v>
      </c>
      <c r="K541" s="33" t="n">
        <f aca="false">H541+I541</f>
        <v>0.835644973330264</v>
      </c>
      <c r="L541" s="33" t="n">
        <f aca="false">I541+J541</f>
        <v>0.524589026669736</v>
      </c>
      <c r="M541" s="0" t="str">
        <f aca="false">IF('✍️ Score Entry 2025-26'!F542=""," TBD",TEXT('✍️ Score Entry 2025-26'!F542,"0")&amp;"-"&amp;TEXT('✍️ Score Entry 2025-26'!G542,"0"))</f>
        <v> TBD</v>
      </c>
      <c r="N541" s="0" t="str">
        <f aca="false">IF('✍️ Score Entry 2025-26'!F542="","TBD",IF('✍️ Score Entry 2025-26'!F542&gt;'✍️ Score Entry 2025-26'!G542,"Home",IF('✍️ Score Entry 2025-26'!F542&lt;'✍️ Score Entry 2025-26'!G542,"Away","Draw")))</f>
        <v>TBD</v>
      </c>
      <c r="O541" s="0" t="str">
        <f aca="false">IF(N541="TBD","TBD",IF(AND(H541&gt;I541,H541&gt;J541,N541="Home"),"✓",IF(AND(J541&gt;H541,J541&gt;I541,N541="Away"),"✓",IF(AND(I541&gt;H541,I541&gt;J541,N541="Draw"),"✓","✗"))))</f>
        <v>TBD</v>
      </c>
    </row>
    <row r="542" customFormat="false" ht="15" hidden="false" customHeight="false" outlineLevel="0" collapsed="false">
      <c r="A542" s="0" t="n">
        <f aca="false">'✍️ Score Entry 2025-26'!A543</f>
        <v>538</v>
      </c>
      <c r="B542" s="41" t="n">
        <f aca="false">'✍️ Score Entry 2025-26'!B543</f>
        <v>45970.8333333333</v>
      </c>
      <c r="C542" s="0" t="str">
        <f aca="false">'✍️ Score Entry 2025-26'!C543</f>
        <v>Spanish LALIGA</v>
      </c>
      <c r="D542" s="0" t="str">
        <f aca="false">'✍️ Score Entry 2025-26'!D543</f>
        <v>Rayo Vallecano</v>
      </c>
      <c r="E542" s="0" t="str">
        <f aca="false">'✍️ Score Entry 2025-26'!E543</f>
        <v>Real Madrid</v>
      </c>
      <c r="F542" s="0" t="n">
        <f aca="false">IFERROR(VLOOKUP(D542,'⭐ Current Elo 2025-26'!$A:$B,2,FALSE()),1500)</f>
        <v>1510</v>
      </c>
      <c r="G542" s="0" t="n">
        <f aca="false">IFERROR(VLOOKUP(E542,'⭐ Current Elo 2025-26'!$A:$B,2,FALSE()),1500)</f>
        <v>1520.7</v>
      </c>
      <c r="H542" s="33" t="n">
        <f aca="false">1/(1+10^((G542-F542+'⚙️ Parameters'!$C$7)/400))</f>
        <v>0.413523734386744</v>
      </c>
      <c r="I542" s="33" t="n">
        <f aca="false">0.27*(1+((200-MIN(ABS(F542-G542),200))/500)+(IF(AND(F542&gt;1650,G542&gt;1650),0.15,0)))</f>
        <v>0.372222</v>
      </c>
      <c r="J542" s="33" t="n">
        <f aca="false">MAX(0,1-H542-I542)</f>
        <v>0.214254265613256</v>
      </c>
      <c r="K542" s="33" t="n">
        <f aca="false">H542+I542</f>
        <v>0.785745734386744</v>
      </c>
      <c r="L542" s="33" t="n">
        <f aca="false">I542+J542</f>
        <v>0.586476265613256</v>
      </c>
      <c r="M542" s="0" t="str">
        <f aca="false">IF('✍️ Score Entry 2025-26'!F543=""," TBD",TEXT('✍️ Score Entry 2025-26'!F543,"0")&amp;"-"&amp;TEXT('✍️ Score Entry 2025-26'!G543,"0"))</f>
        <v> TBD</v>
      </c>
      <c r="N542" s="0" t="str">
        <f aca="false">IF('✍️ Score Entry 2025-26'!F543="","TBD",IF('✍️ Score Entry 2025-26'!F543&gt;'✍️ Score Entry 2025-26'!G543,"Home",IF('✍️ Score Entry 2025-26'!F543&lt;'✍️ Score Entry 2025-26'!G543,"Away","Draw")))</f>
        <v>TBD</v>
      </c>
      <c r="O542" s="0" t="str">
        <f aca="false">IF(N542="TBD","TBD",IF(AND(H542&gt;I542,H542&gt;J542,N542="Home"),"✓",IF(AND(J542&gt;H542,J542&gt;I542,N542="Away"),"✓",IF(AND(I542&gt;H542,I542&gt;J542,N542="Draw"),"✓","✗"))))</f>
        <v>TBD</v>
      </c>
    </row>
    <row r="543" customFormat="false" ht="15" hidden="false" customHeight="false" outlineLevel="0" collapsed="false">
      <c r="A543" s="0" t="n">
        <f aca="false">'✍️ Score Entry 2025-26'!A544</f>
        <v>539</v>
      </c>
      <c r="B543" s="41" t="n">
        <f aca="false">'✍️ Score Entry 2025-26'!B544</f>
        <v>45982.8125</v>
      </c>
      <c r="C543" s="0" t="str">
        <f aca="false">'✍️ Score Entry 2025-26'!C544</f>
        <v>German Bundesliga</v>
      </c>
      <c r="D543" s="0" t="str">
        <f aca="false">'✍️ Score Entry 2025-26'!D544</f>
        <v>Mainz</v>
      </c>
      <c r="E543" s="0" t="str">
        <f aca="false">'✍️ Score Entry 2025-26'!E544</f>
        <v>TSG Hoffenheim</v>
      </c>
      <c r="F543" s="0" t="n">
        <f aca="false">IFERROR(VLOOKUP(D543,'⭐ Current Elo 2025-26'!$A:$B,2,FALSE()),1500)</f>
        <v>1672.1</v>
      </c>
      <c r="G543" s="0" t="n">
        <f aca="false">IFERROR(VLOOKUP(E543,'⭐ Current Elo 2025-26'!$A:$B,2,FALSE()),1500)</f>
        <v>1699</v>
      </c>
      <c r="H543" s="33" t="n">
        <f aca="false">1/(1+10^((G543-F543+'⚙️ Parameters'!$C$7)/400))</f>
        <v>0.391104473418391</v>
      </c>
      <c r="I543" s="33" t="n">
        <f aca="false">0.27*(1+((200-MIN(ABS(F543-G543),200))/500)+(IF(AND(F543&gt;1650,G543&gt;1650),0.15,0)))</f>
        <v>0.403974</v>
      </c>
      <c r="J543" s="33" t="n">
        <f aca="false">MAX(0,1-H543-I543)</f>
        <v>0.204921526581609</v>
      </c>
      <c r="K543" s="33" t="n">
        <f aca="false">H543+I543</f>
        <v>0.795078473418391</v>
      </c>
      <c r="L543" s="33" t="n">
        <f aca="false">I543+J543</f>
        <v>0.608895526581609</v>
      </c>
      <c r="M543" s="0" t="str">
        <f aca="false">IF('✍️ Score Entry 2025-26'!F544=""," TBD",TEXT('✍️ Score Entry 2025-26'!F544,"0")&amp;"-"&amp;TEXT('✍️ Score Entry 2025-26'!G544,"0"))</f>
        <v> TBD</v>
      </c>
      <c r="N543" s="0" t="str">
        <f aca="false">IF('✍️ Score Entry 2025-26'!F544="","TBD",IF('✍️ Score Entry 2025-26'!F544&gt;'✍️ Score Entry 2025-26'!G544,"Home",IF('✍️ Score Entry 2025-26'!F544&lt;'✍️ Score Entry 2025-26'!G544,"Away","Draw")))</f>
        <v>TBD</v>
      </c>
      <c r="O543" s="0" t="str">
        <f aca="false">IF(N543="TBD","TBD",IF(AND(H543&gt;I543,H543&gt;J543,N543="Home"),"✓",IF(AND(J543&gt;H543,J543&gt;I543,N543="Away"),"✓",IF(AND(I543&gt;H543,I543&gt;J543,N543="Draw"),"✓","✗"))))</f>
        <v>TBD</v>
      </c>
    </row>
    <row r="544" customFormat="false" ht="15" hidden="false" customHeight="false" outlineLevel="0" collapsed="false">
      <c r="A544" s="0" t="n">
        <f aca="false">'✍️ Score Entry 2025-26'!A545</f>
        <v>540</v>
      </c>
      <c r="B544" s="41" t="n">
        <f aca="false">'✍️ Score Entry 2025-26'!B545</f>
        <v>45982.8229166667</v>
      </c>
      <c r="C544" s="0" t="str">
        <f aca="false">'✍️ Score Entry 2025-26'!C545</f>
        <v>French Ligue 1</v>
      </c>
      <c r="D544" s="0" t="str">
        <f aca="false">'✍️ Score Entry 2025-26'!D545</f>
        <v>Nice</v>
      </c>
      <c r="E544" s="0" t="str">
        <f aca="false">'✍️ Score Entry 2025-26'!E545</f>
        <v>Marseille</v>
      </c>
      <c r="F544" s="0" t="n">
        <f aca="false">IFERROR(VLOOKUP(D544,'⭐ Current Elo 2025-26'!$A:$B,2,FALSE()),1500)</f>
        <v>1674.8</v>
      </c>
      <c r="G544" s="0" t="n">
        <f aca="false">IFERROR(VLOOKUP(E544,'⭐ Current Elo 2025-26'!$A:$B,2,FALSE()),1500)</f>
        <v>1664.7</v>
      </c>
      <c r="H544" s="33" t="n">
        <f aca="false">1/(1+10^((G544-F544+'⚙️ Parameters'!$C$7)/400))</f>
        <v>0.442830391706493</v>
      </c>
      <c r="I544" s="33" t="n">
        <f aca="false">0.27*(1+((200-MIN(ABS(F544-G544),200))/500)+(IF(AND(F544&gt;1650,G544&gt;1650),0.15,0)))</f>
        <v>0.413046</v>
      </c>
      <c r="J544" s="33" t="n">
        <f aca="false">MAX(0,1-H544-I544)</f>
        <v>0.144123608293507</v>
      </c>
      <c r="K544" s="33" t="n">
        <f aca="false">H544+I544</f>
        <v>0.855876391706493</v>
      </c>
      <c r="L544" s="33" t="n">
        <f aca="false">I544+J544</f>
        <v>0.557169608293507</v>
      </c>
      <c r="M544" s="0" t="str">
        <f aca="false">IF('✍️ Score Entry 2025-26'!F545=""," TBD",TEXT('✍️ Score Entry 2025-26'!F545,"0")&amp;"-"&amp;TEXT('✍️ Score Entry 2025-26'!G545,"0"))</f>
        <v> TBD</v>
      </c>
      <c r="N544" s="0" t="str">
        <f aca="false">IF('✍️ Score Entry 2025-26'!F545="","TBD",IF('✍️ Score Entry 2025-26'!F545&gt;'✍️ Score Entry 2025-26'!G545,"Home",IF('✍️ Score Entry 2025-26'!F545&lt;'✍️ Score Entry 2025-26'!G545,"Away","Draw")))</f>
        <v>TBD</v>
      </c>
      <c r="O544" s="0" t="str">
        <f aca="false">IF(N544="TBD","TBD",IF(AND(H544&gt;I544,H544&gt;J544,N544="Home"),"✓",IF(AND(J544&gt;H544,J544&gt;I544,N544="Away"),"✓",IF(AND(I544&gt;H544,I544&gt;J544,N544="Draw"),"✓","✗"))))</f>
        <v>TBD</v>
      </c>
    </row>
    <row r="545" customFormat="false" ht="15" hidden="false" customHeight="false" outlineLevel="0" collapsed="false">
      <c r="A545" s="0" t="n">
        <f aca="false">'✍️ Score Entry 2025-26'!A546</f>
        <v>541</v>
      </c>
      <c r="B545" s="41" t="n">
        <f aca="false">'✍️ Score Entry 2025-26'!B546</f>
        <v>45983.5208333333</v>
      </c>
      <c r="C545" s="0" t="str">
        <f aca="false">'✍️ Score Entry 2025-26'!C546</f>
        <v>English Premier League</v>
      </c>
      <c r="D545" s="0" t="str">
        <f aca="false">'✍️ Score Entry 2025-26'!D546</f>
        <v>Burnley</v>
      </c>
      <c r="E545" s="0" t="str">
        <f aca="false">'✍️ Score Entry 2025-26'!E546</f>
        <v>Chelsea</v>
      </c>
      <c r="F545" s="0" t="n">
        <f aca="false">IFERROR(VLOOKUP(D545,'⭐ Current Elo 2025-26'!$A:$B,2,FALSE()),1500)</f>
        <v>1604</v>
      </c>
      <c r="G545" s="0" t="n">
        <f aca="false">IFERROR(VLOOKUP(E545,'⭐ Current Elo 2025-26'!$A:$B,2,FALSE()),1500)</f>
        <v>1685.1</v>
      </c>
      <c r="H545" s="33" t="n">
        <f aca="false">1/(1+10^((G545-F545+'⚙️ Parameters'!$C$7)/400))</f>
        <v>0.319804091267653</v>
      </c>
      <c r="I545" s="33" t="n">
        <f aca="false">0.27*(1+((200-MIN(ABS(F545-G545),200))/500)+(IF(AND(F545&gt;1650,G545&gt;1650),0.15,0)))</f>
        <v>0.334206</v>
      </c>
      <c r="J545" s="33" t="n">
        <f aca="false">MAX(0,1-H545-I545)</f>
        <v>0.345989908732347</v>
      </c>
      <c r="K545" s="33" t="n">
        <f aca="false">H545+I545</f>
        <v>0.654010091267653</v>
      </c>
      <c r="L545" s="33" t="n">
        <f aca="false">I545+J545</f>
        <v>0.680195908732348</v>
      </c>
      <c r="M545" s="0" t="str">
        <f aca="false">IF('✍️ Score Entry 2025-26'!F546=""," TBD",TEXT('✍️ Score Entry 2025-26'!F546,"0")&amp;"-"&amp;TEXT('✍️ Score Entry 2025-26'!G546,"0"))</f>
        <v> TBD</v>
      </c>
      <c r="N545" s="0" t="str">
        <f aca="false">IF('✍️ Score Entry 2025-26'!F546="","TBD",IF('✍️ Score Entry 2025-26'!F546&gt;'✍️ Score Entry 2025-26'!G546,"Home",IF('✍️ Score Entry 2025-26'!F546&lt;'✍️ Score Entry 2025-26'!G546,"Away","Draw")))</f>
        <v>TBD</v>
      </c>
      <c r="O545" s="0" t="str">
        <f aca="false">IF(N545="TBD","TBD",IF(AND(H545&gt;I545,H545&gt;J545,N545="Home"),"✓",IF(AND(J545&gt;H545,J545&gt;I545,N545="Away"),"✓",IF(AND(I545&gt;H545,I545&gt;J545,N545="Draw"),"✓","✗"))))</f>
        <v>TBD</v>
      </c>
    </row>
    <row r="546" customFormat="false" ht="15" hidden="false" customHeight="false" outlineLevel="0" collapsed="false">
      <c r="A546" s="0" t="n">
        <f aca="false">'✍️ Score Entry 2025-26'!A547</f>
        <v>542</v>
      </c>
      <c r="B546" s="41" t="n">
        <f aca="false">'✍️ Score Entry 2025-26'!B547</f>
        <v>45983.5833333333</v>
      </c>
      <c r="C546" s="0" t="str">
        <f aca="false">'✍️ Score Entry 2025-26'!C547</f>
        <v>Italian Serie A</v>
      </c>
      <c r="D546" s="0" t="str">
        <f aca="false">'✍️ Score Entry 2025-26'!D547</f>
        <v>Udinese</v>
      </c>
      <c r="E546" s="0" t="str">
        <f aca="false">'✍️ Score Entry 2025-26'!E547</f>
        <v>Bologna</v>
      </c>
      <c r="F546" s="0" t="n">
        <f aca="false">IFERROR(VLOOKUP(D546,'⭐ Current Elo 2025-26'!$A:$B,2,FALSE()),1500)</f>
        <v>1576.1</v>
      </c>
      <c r="G546" s="0" t="n">
        <f aca="false">IFERROR(VLOOKUP(E546,'⭐ Current Elo 2025-26'!$A:$B,2,FALSE()),1500)</f>
        <v>1415.9</v>
      </c>
      <c r="H546" s="33" t="n">
        <f aca="false">1/(1+10^((G546-F546+'⚙️ Parameters'!$C$7)/400))</f>
        <v>0.653477917162425</v>
      </c>
      <c r="I546" s="33" t="n">
        <f aca="false">0.27*(1+((200-MIN(ABS(F546-G546),200))/500)+(IF(AND(F546&gt;1650,G546&gt;1650),0.15,0)))</f>
        <v>0.291492</v>
      </c>
      <c r="J546" s="33" t="n">
        <f aca="false">MAX(0,1-H546-I546)</f>
        <v>0.0550300828375754</v>
      </c>
      <c r="K546" s="33" t="n">
        <f aca="false">H546+I546</f>
        <v>0.944969917162425</v>
      </c>
      <c r="L546" s="33" t="n">
        <f aca="false">I546+J546</f>
        <v>0.346522082837575</v>
      </c>
      <c r="M546" s="0" t="str">
        <f aca="false">IF('✍️ Score Entry 2025-26'!F547=""," TBD",TEXT('✍️ Score Entry 2025-26'!F547,"0")&amp;"-"&amp;TEXT('✍️ Score Entry 2025-26'!G547,"0"))</f>
        <v> TBD</v>
      </c>
      <c r="N546" s="0" t="str">
        <f aca="false">IF('✍️ Score Entry 2025-26'!F547="","TBD",IF('✍️ Score Entry 2025-26'!F547&gt;'✍️ Score Entry 2025-26'!G547,"Home",IF('✍️ Score Entry 2025-26'!F547&lt;'✍️ Score Entry 2025-26'!G547,"Away","Draw")))</f>
        <v>TBD</v>
      </c>
      <c r="O546" s="0" t="str">
        <f aca="false">IF(N546="TBD","TBD",IF(AND(H546&gt;I546,H546&gt;J546,N546="Home"),"✓",IF(AND(J546&gt;H546,J546&gt;I546,N546="Away"),"✓",IF(AND(I546&gt;H546,I546&gt;J546,N546="Draw"),"✓","✗"))))</f>
        <v>TBD</v>
      </c>
    </row>
    <row r="547" customFormat="false" ht="15" hidden="false" customHeight="false" outlineLevel="0" collapsed="false">
      <c r="A547" s="0" t="n">
        <f aca="false">'✍️ Score Entry 2025-26'!A548</f>
        <v>543</v>
      </c>
      <c r="B547" s="41" t="n">
        <f aca="false">'✍️ Score Entry 2025-26'!B548</f>
        <v>45983.5833333333</v>
      </c>
      <c r="C547" s="0" t="str">
        <f aca="false">'✍️ Score Entry 2025-26'!C548</f>
        <v>Italian Serie A</v>
      </c>
      <c r="D547" s="0" t="str">
        <f aca="false">'✍️ Score Entry 2025-26'!D548</f>
        <v>Cagliari</v>
      </c>
      <c r="E547" s="0" t="str">
        <f aca="false">'✍️ Score Entry 2025-26'!E548</f>
        <v>Genoa</v>
      </c>
      <c r="F547" s="0" t="n">
        <f aca="false">IFERROR(VLOOKUP(D547,'⭐ Current Elo 2025-26'!$A:$B,2,FALSE()),1500)</f>
        <v>1647.4</v>
      </c>
      <c r="G547" s="0" t="n">
        <f aca="false">IFERROR(VLOOKUP(E547,'⭐ Current Elo 2025-26'!$A:$B,2,FALSE()),1500)</f>
        <v>1695.8</v>
      </c>
      <c r="H547" s="33" t="n">
        <f aca="false">1/(1+10^((G547-F547+'⚙️ Parameters'!$C$7)/400))</f>
        <v>0.362059620791862</v>
      </c>
      <c r="I547" s="33" t="n">
        <f aca="false">0.27*(1+((200-MIN(ABS(F547-G547),200))/500)+(IF(AND(F547&gt;1650,G547&gt;1650),0.15,0)))</f>
        <v>0.351864</v>
      </c>
      <c r="J547" s="33" t="n">
        <f aca="false">MAX(0,1-H547-I547)</f>
        <v>0.286076379208138</v>
      </c>
      <c r="K547" s="33" t="n">
        <f aca="false">H547+I547</f>
        <v>0.713923620791862</v>
      </c>
      <c r="L547" s="33" t="n">
        <f aca="false">I547+J547</f>
        <v>0.637940379208138</v>
      </c>
      <c r="M547" s="0" t="str">
        <f aca="false">IF('✍️ Score Entry 2025-26'!F548=""," TBD",TEXT('✍️ Score Entry 2025-26'!F548,"0")&amp;"-"&amp;TEXT('✍️ Score Entry 2025-26'!G548,"0"))</f>
        <v> TBD</v>
      </c>
      <c r="N547" s="0" t="str">
        <f aca="false">IF('✍️ Score Entry 2025-26'!F548="","TBD",IF('✍️ Score Entry 2025-26'!F548&gt;'✍️ Score Entry 2025-26'!G548,"Home",IF('✍️ Score Entry 2025-26'!F548&lt;'✍️ Score Entry 2025-26'!G548,"Away","Draw")))</f>
        <v>TBD</v>
      </c>
      <c r="O547" s="0" t="str">
        <f aca="false">IF(N547="TBD","TBD",IF(AND(H547&gt;I547,H547&gt;J547,N547="Home"),"✓",IF(AND(J547&gt;H547,J547&gt;I547,N547="Away"),"✓",IF(AND(I547&gt;H547,I547&gt;J547,N547="Draw"),"✓","✗"))))</f>
        <v>TBD</v>
      </c>
    </row>
    <row r="548" customFormat="false" ht="15" hidden="false" customHeight="false" outlineLevel="0" collapsed="false">
      <c r="A548" s="0" t="n">
        <f aca="false">'✍️ Score Entry 2025-26'!A549</f>
        <v>544</v>
      </c>
      <c r="B548" s="41" t="n">
        <f aca="false">'✍️ Score Entry 2025-26'!B549</f>
        <v>45983.6041666667</v>
      </c>
      <c r="C548" s="0" t="str">
        <f aca="false">'✍️ Score Entry 2025-26'!C549</f>
        <v>German Bundesliga</v>
      </c>
      <c r="D548" s="0" t="str">
        <f aca="false">'✍️ Score Entry 2025-26'!D549</f>
        <v>FC Augsburg</v>
      </c>
      <c r="E548" s="0" t="str">
        <f aca="false">'✍️ Score Entry 2025-26'!E549</f>
        <v>Hamburg SV</v>
      </c>
      <c r="F548" s="0" t="n">
        <f aca="false">IFERROR(VLOOKUP(D548,'⭐ Current Elo 2025-26'!$A:$B,2,FALSE()),1500)</f>
        <v>1508.9</v>
      </c>
      <c r="G548" s="0" t="n">
        <f aca="false">IFERROR(VLOOKUP(E548,'⭐ Current Elo 2025-26'!$A:$B,2,FALSE()),1500)</f>
        <v>1759.3</v>
      </c>
      <c r="H548" s="33" t="n">
        <f aca="false">1/(1+10^((G548-F548+'⚙️ Parameters'!$C$7)/400))</f>
        <v>0.150684638103517</v>
      </c>
      <c r="I548" s="33" t="n">
        <f aca="false">0.27*(1+((200-MIN(ABS(F548-G548),200))/500)+(IF(AND(F548&gt;1650,G548&gt;1650),0.15,0)))</f>
        <v>0.27</v>
      </c>
      <c r="J548" s="33" t="n">
        <f aca="false">MAX(0,1-H548-I548)</f>
        <v>0.579315361896483</v>
      </c>
      <c r="K548" s="33" t="n">
        <f aca="false">H548+I548</f>
        <v>0.420684638103517</v>
      </c>
      <c r="L548" s="33" t="n">
        <f aca="false">I548+J548</f>
        <v>0.849315361896483</v>
      </c>
      <c r="M548" s="0" t="str">
        <f aca="false">IF('✍️ Score Entry 2025-26'!F549=""," TBD",TEXT('✍️ Score Entry 2025-26'!F549,"0")&amp;"-"&amp;TEXT('✍️ Score Entry 2025-26'!G549,"0"))</f>
        <v> TBD</v>
      </c>
      <c r="N548" s="0" t="str">
        <f aca="false">IF('✍️ Score Entry 2025-26'!F549="","TBD",IF('✍️ Score Entry 2025-26'!F549&gt;'✍️ Score Entry 2025-26'!G549,"Home",IF('✍️ Score Entry 2025-26'!F549&lt;'✍️ Score Entry 2025-26'!G549,"Away","Draw")))</f>
        <v>TBD</v>
      </c>
      <c r="O548" s="0" t="str">
        <f aca="false">IF(N548="TBD","TBD",IF(AND(H548&gt;I548,H548&gt;J548,N548="Home"),"✓",IF(AND(J548&gt;H548,J548&gt;I548,N548="Away"),"✓",IF(AND(I548&gt;H548,I548&gt;J548,N548="Draw"),"✓","✗"))))</f>
        <v>TBD</v>
      </c>
    </row>
    <row r="549" customFormat="false" ht="15" hidden="false" customHeight="false" outlineLevel="0" collapsed="false">
      <c r="A549" s="0" t="n">
        <f aca="false">'✍️ Score Entry 2025-26'!A550</f>
        <v>545</v>
      </c>
      <c r="B549" s="41" t="n">
        <f aca="false">'✍️ Score Entry 2025-26'!B550</f>
        <v>45983.6041666667</v>
      </c>
      <c r="C549" s="0" t="str">
        <f aca="false">'✍️ Score Entry 2025-26'!C550</f>
        <v>German Bundesliga</v>
      </c>
      <c r="D549" s="0" t="str">
        <f aca="false">'✍️ Score Entry 2025-26'!D550</f>
        <v>Borussia Dortmund</v>
      </c>
      <c r="E549" s="0" t="str">
        <f aca="false">'✍️ Score Entry 2025-26'!E550</f>
        <v>VfB Stuttgart</v>
      </c>
      <c r="F549" s="0" t="n">
        <f aca="false">IFERROR(VLOOKUP(D549,'⭐ Current Elo 2025-26'!$A:$B,2,FALSE()),1500)</f>
        <v>1516.8</v>
      </c>
      <c r="G549" s="0" t="n">
        <f aca="false">IFERROR(VLOOKUP(E549,'⭐ Current Elo 2025-26'!$A:$B,2,FALSE()),1500)</f>
        <v>1520.3</v>
      </c>
      <c r="H549" s="33" t="n">
        <f aca="false">1/(1+10^((G549-F549+'⚙️ Parameters'!$C$7)/400))</f>
        <v>0.423610131384612</v>
      </c>
      <c r="I549" s="33" t="n">
        <f aca="false">0.27*(1+((200-MIN(ABS(F549-G549),200))/500)+(IF(AND(F549&gt;1650,G549&gt;1650),0.15,0)))</f>
        <v>0.37611</v>
      </c>
      <c r="J549" s="33" t="n">
        <f aca="false">MAX(0,1-H549-I549)</f>
        <v>0.200279868615388</v>
      </c>
      <c r="K549" s="33" t="n">
        <f aca="false">H549+I549</f>
        <v>0.799720131384612</v>
      </c>
      <c r="L549" s="33" t="n">
        <f aca="false">I549+J549</f>
        <v>0.576389868615388</v>
      </c>
      <c r="M549" s="0" t="str">
        <f aca="false">IF('✍️ Score Entry 2025-26'!F550=""," TBD",TEXT('✍️ Score Entry 2025-26'!F550,"0")&amp;"-"&amp;TEXT('✍️ Score Entry 2025-26'!G550,"0"))</f>
        <v> TBD</v>
      </c>
      <c r="N549" s="0" t="str">
        <f aca="false">IF('✍️ Score Entry 2025-26'!F550="","TBD",IF('✍️ Score Entry 2025-26'!F550&gt;'✍️ Score Entry 2025-26'!G550,"Home",IF('✍️ Score Entry 2025-26'!F550&lt;'✍️ Score Entry 2025-26'!G550,"Away","Draw")))</f>
        <v>TBD</v>
      </c>
      <c r="O549" s="0" t="str">
        <f aca="false">IF(N549="TBD","TBD",IF(AND(H549&gt;I549,H549&gt;J549,N549="Home"),"✓",IF(AND(J549&gt;H549,J549&gt;I549,N549="Away"),"✓",IF(AND(I549&gt;H549,I549&gt;J549,N549="Draw"),"✓","✗"))))</f>
        <v>TBD</v>
      </c>
    </row>
    <row r="550" customFormat="false" ht="15" hidden="false" customHeight="false" outlineLevel="0" collapsed="false">
      <c r="A550" s="0" t="n">
        <f aca="false">'✍️ Score Entry 2025-26'!A551</f>
        <v>546</v>
      </c>
      <c r="B550" s="41" t="n">
        <f aca="false">'✍️ Score Entry 2025-26'!B551</f>
        <v>45983.6041666667</v>
      </c>
      <c r="C550" s="0" t="str">
        <f aca="false">'✍️ Score Entry 2025-26'!C551</f>
        <v>German Bundesliga</v>
      </c>
      <c r="D550" s="0" t="str">
        <f aca="false">'✍️ Score Entry 2025-26'!D551</f>
        <v>Bayern Munich</v>
      </c>
      <c r="E550" s="0" t="str">
        <f aca="false">'✍️ Score Entry 2025-26'!E551</f>
        <v>SC Freiburg</v>
      </c>
      <c r="F550" s="0" t="n">
        <f aca="false">IFERROR(VLOOKUP(D550,'⭐ Current Elo 2025-26'!$A:$B,2,FALSE()),1500)</f>
        <v>1706.9</v>
      </c>
      <c r="G550" s="0" t="n">
        <f aca="false">IFERROR(VLOOKUP(E550,'⭐ Current Elo 2025-26'!$A:$B,2,FALSE()),1500)</f>
        <v>1647.6</v>
      </c>
      <c r="H550" s="33" t="n">
        <f aca="false">1/(1+10^((G550-F550+'⚙️ Parameters'!$C$7)/400))</f>
        <v>0.513380580268943</v>
      </c>
      <c r="I550" s="33" t="n">
        <f aca="false">0.27*(1+((200-MIN(ABS(F550-G550),200))/500)+(IF(AND(F550&gt;1650,G550&gt;1650),0.15,0)))</f>
        <v>0.345978</v>
      </c>
      <c r="J550" s="33" t="n">
        <f aca="false">MAX(0,1-H550-I550)</f>
        <v>0.140641419731057</v>
      </c>
      <c r="K550" s="33" t="n">
        <f aca="false">H550+I550</f>
        <v>0.859358580268943</v>
      </c>
      <c r="L550" s="33" t="n">
        <f aca="false">I550+J550</f>
        <v>0.486619419731057</v>
      </c>
      <c r="M550" s="0" t="str">
        <f aca="false">IF('✍️ Score Entry 2025-26'!F551=""," TBD",TEXT('✍️ Score Entry 2025-26'!F551,"0")&amp;"-"&amp;TEXT('✍️ Score Entry 2025-26'!G551,"0"))</f>
        <v> TBD</v>
      </c>
      <c r="N550" s="0" t="str">
        <f aca="false">IF('✍️ Score Entry 2025-26'!F551="","TBD",IF('✍️ Score Entry 2025-26'!F551&gt;'✍️ Score Entry 2025-26'!G551,"Home",IF('✍️ Score Entry 2025-26'!F551&lt;'✍️ Score Entry 2025-26'!G551,"Away","Draw")))</f>
        <v>TBD</v>
      </c>
      <c r="O550" s="0" t="str">
        <f aca="false">IF(N550="TBD","TBD",IF(AND(H550&gt;I550,H550&gt;J550,N550="Home"),"✓",IF(AND(J550&gt;H550,J550&gt;I550,N550="Away"),"✓",IF(AND(I550&gt;H550,I550&gt;J550,N550="Draw"),"✓","✗"))))</f>
        <v>TBD</v>
      </c>
    </row>
    <row r="551" customFormat="false" ht="15" hidden="false" customHeight="false" outlineLevel="0" collapsed="false">
      <c r="A551" s="0" t="n">
        <f aca="false">'✍️ Score Entry 2025-26'!A552</f>
        <v>547</v>
      </c>
      <c r="B551" s="41" t="n">
        <f aca="false">'✍️ Score Entry 2025-26'!B552</f>
        <v>45983.6041666667</v>
      </c>
      <c r="C551" s="0" t="str">
        <f aca="false">'✍️ Score Entry 2025-26'!C552</f>
        <v>German Bundesliga</v>
      </c>
      <c r="D551" s="0" t="str">
        <f aca="false">'✍️ Score Entry 2025-26'!D552</f>
        <v>VfL Wolfsburg</v>
      </c>
      <c r="E551" s="0" t="str">
        <f aca="false">'✍️ Score Entry 2025-26'!E552</f>
        <v>Bayer Leverkusen</v>
      </c>
      <c r="F551" s="0" t="n">
        <f aca="false">IFERROR(VLOOKUP(D551,'⭐ Current Elo 2025-26'!$A:$B,2,FALSE()),1500)</f>
        <v>1526.2</v>
      </c>
      <c r="G551" s="0" t="n">
        <f aca="false">IFERROR(VLOOKUP(E551,'⭐ Current Elo 2025-26'!$A:$B,2,FALSE()),1500)</f>
        <v>1576.1</v>
      </c>
      <c r="H551" s="33" t="n">
        <f aca="false">1/(1+10^((G551-F551+'⚙️ Parameters'!$C$7)/400))</f>
        <v>0.360067629309253</v>
      </c>
      <c r="I551" s="33" t="n">
        <f aca="false">0.27*(1+((200-MIN(ABS(F551-G551),200))/500)+(IF(AND(F551&gt;1650,G551&gt;1650),0.15,0)))</f>
        <v>0.351054</v>
      </c>
      <c r="J551" s="33" t="n">
        <f aca="false">MAX(0,1-H551-I551)</f>
        <v>0.288878370690747</v>
      </c>
      <c r="K551" s="33" t="n">
        <f aca="false">H551+I551</f>
        <v>0.711121629309253</v>
      </c>
      <c r="L551" s="33" t="n">
        <f aca="false">I551+J551</f>
        <v>0.639932370690747</v>
      </c>
      <c r="M551" s="0" t="str">
        <f aca="false">IF('✍️ Score Entry 2025-26'!F552=""," TBD",TEXT('✍️ Score Entry 2025-26'!F552,"0")&amp;"-"&amp;TEXT('✍️ Score Entry 2025-26'!G552,"0"))</f>
        <v> TBD</v>
      </c>
      <c r="N551" s="0" t="str">
        <f aca="false">IF('✍️ Score Entry 2025-26'!F552="","TBD",IF('✍️ Score Entry 2025-26'!F552&gt;'✍️ Score Entry 2025-26'!G552,"Home",IF('✍️ Score Entry 2025-26'!F552&lt;'✍️ Score Entry 2025-26'!G552,"Away","Draw")))</f>
        <v>TBD</v>
      </c>
      <c r="O551" s="0" t="str">
        <f aca="false">IF(N551="TBD","TBD",IF(AND(H551&gt;I551,H551&gt;J551,N551="Home"),"✓",IF(AND(J551&gt;H551,J551&gt;I551,N551="Away"),"✓",IF(AND(I551&gt;H551,I551&gt;J551,N551="Draw"),"✓","✗"))))</f>
        <v>TBD</v>
      </c>
    </row>
    <row r="552" customFormat="false" ht="15" hidden="false" customHeight="false" outlineLevel="0" collapsed="false">
      <c r="A552" s="0" t="n">
        <f aca="false">'✍️ Score Entry 2025-26'!A553</f>
        <v>548</v>
      </c>
      <c r="B552" s="41" t="n">
        <f aca="false">'✍️ Score Entry 2025-26'!B553</f>
        <v>45983.6041666667</v>
      </c>
      <c r="C552" s="0" t="str">
        <f aca="false">'✍️ Score Entry 2025-26'!C553</f>
        <v>German Bundesliga</v>
      </c>
      <c r="D552" s="0" t="str">
        <f aca="false">'✍️ Score Entry 2025-26'!D553</f>
        <v>1. FC Heidenheim 1846</v>
      </c>
      <c r="E552" s="0" t="str">
        <f aca="false">'✍️ Score Entry 2025-26'!E553</f>
        <v>Borussia MÃ¶nchengladbach</v>
      </c>
      <c r="F552" s="0" t="n">
        <f aca="false">IFERROR(VLOOKUP(D552,'⭐ Current Elo 2025-26'!$A:$B,2,FALSE()),1500)</f>
        <v>1529.3</v>
      </c>
      <c r="G552" s="0" t="n">
        <f aca="false">IFERROR(VLOOKUP(E552,'⭐ Current Elo 2025-26'!$A:$B,2,FALSE()),1500)</f>
        <v>1433.1</v>
      </c>
      <c r="H552" s="33" t="n">
        <f aca="false">1/(1+10^((G552-F552+'⚙️ Parameters'!$C$7)/400))</f>
        <v>0.566098017759082</v>
      </c>
      <c r="I552" s="33" t="n">
        <f aca="false">0.27*(1+((200-MIN(ABS(F552-G552),200))/500)+(IF(AND(F552&gt;1650,G552&gt;1650),0.15,0)))</f>
        <v>0.326052</v>
      </c>
      <c r="J552" s="33" t="n">
        <f aca="false">MAX(0,1-H552-I552)</f>
        <v>0.107849982240918</v>
      </c>
      <c r="K552" s="33" t="n">
        <f aca="false">H552+I552</f>
        <v>0.892150017759082</v>
      </c>
      <c r="L552" s="33" t="n">
        <f aca="false">I552+J552</f>
        <v>0.433901982240918</v>
      </c>
      <c r="M552" s="0" t="str">
        <f aca="false">IF('✍️ Score Entry 2025-26'!F553=""," TBD",TEXT('✍️ Score Entry 2025-26'!F553,"0")&amp;"-"&amp;TEXT('✍️ Score Entry 2025-26'!G553,"0"))</f>
        <v> TBD</v>
      </c>
      <c r="N552" s="0" t="str">
        <f aca="false">IF('✍️ Score Entry 2025-26'!F553="","TBD",IF('✍️ Score Entry 2025-26'!F553&gt;'✍️ Score Entry 2025-26'!G553,"Home",IF('✍️ Score Entry 2025-26'!F553&lt;'✍️ Score Entry 2025-26'!G553,"Away","Draw")))</f>
        <v>TBD</v>
      </c>
      <c r="O552" s="0" t="str">
        <f aca="false">IF(N552="TBD","TBD",IF(AND(H552&gt;I552,H552&gt;J552,N552="Home"),"✓",IF(AND(J552&gt;H552,J552&gt;I552,N552="Away"),"✓",IF(AND(I552&gt;H552,I552&gt;J552,N552="Draw"),"✓","✗"))))</f>
        <v>TBD</v>
      </c>
    </row>
    <row r="553" customFormat="false" ht="15" hidden="false" customHeight="false" outlineLevel="0" collapsed="false">
      <c r="A553" s="0" t="n">
        <f aca="false">'✍️ Score Entry 2025-26'!A554</f>
        <v>549</v>
      </c>
      <c r="B553" s="41" t="n">
        <f aca="false">'✍️ Score Entry 2025-26'!B554</f>
        <v>45983.625</v>
      </c>
      <c r="C553" s="0" t="str">
        <f aca="false">'✍️ Score Entry 2025-26'!C554</f>
        <v>English Premier League</v>
      </c>
      <c r="D553" s="0" t="str">
        <f aca="false">'✍️ Score Entry 2025-26'!D554</f>
        <v>Brighton &amp; Hove Albion</v>
      </c>
      <c r="E553" s="0" t="str">
        <f aca="false">'✍️ Score Entry 2025-26'!E554</f>
        <v>Brentford</v>
      </c>
      <c r="F553" s="0" t="n">
        <f aca="false">IFERROR(VLOOKUP(D553,'⭐ Current Elo 2025-26'!$A:$B,2,FALSE()),1500)</f>
        <v>1526.5</v>
      </c>
      <c r="G553" s="0" t="n">
        <f aca="false">IFERROR(VLOOKUP(E553,'⭐ Current Elo 2025-26'!$A:$B,2,FALSE()),1500)</f>
        <v>1507.3</v>
      </c>
      <c r="H553" s="33" t="n">
        <f aca="false">1/(1+10^((G553-F553+'⚙️ Parameters'!$C$7)/400))</f>
        <v>0.455790985359139</v>
      </c>
      <c r="I553" s="33" t="n">
        <f aca="false">0.27*(1+((200-MIN(ABS(F553-G553),200))/500)+(IF(AND(F553&gt;1650,G553&gt;1650),0.15,0)))</f>
        <v>0.367632</v>
      </c>
      <c r="J553" s="33" t="n">
        <f aca="false">MAX(0,1-H553-I553)</f>
        <v>0.176577014640861</v>
      </c>
      <c r="K553" s="33" t="n">
        <f aca="false">H553+I553</f>
        <v>0.823422985359139</v>
      </c>
      <c r="L553" s="33" t="n">
        <f aca="false">I553+J553</f>
        <v>0.544209014640861</v>
      </c>
      <c r="M553" s="0" t="str">
        <f aca="false">IF('✍️ Score Entry 2025-26'!F554=""," TBD",TEXT('✍️ Score Entry 2025-26'!F554,"0")&amp;"-"&amp;TEXT('✍️ Score Entry 2025-26'!G554,"0"))</f>
        <v> TBD</v>
      </c>
      <c r="N553" s="0" t="str">
        <f aca="false">IF('✍️ Score Entry 2025-26'!F554="","TBD",IF('✍️ Score Entry 2025-26'!F554&gt;'✍️ Score Entry 2025-26'!G554,"Home",IF('✍️ Score Entry 2025-26'!F554&lt;'✍️ Score Entry 2025-26'!G554,"Away","Draw")))</f>
        <v>TBD</v>
      </c>
      <c r="O553" s="0" t="str">
        <f aca="false">IF(N553="TBD","TBD",IF(AND(H553&gt;I553,H553&gt;J553,N553="Home"),"✓",IF(AND(J553&gt;H553,J553&gt;I553,N553="Away"),"✓",IF(AND(I553&gt;H553,I553&gt;J553,N553="Draw"),"✓","✗"))))</f>
        <v>TBD</v>
      </c>
    </row>
    <row r="554" customFormat="false" ht="15" hidden="false" customHeight="false" outlineLevel="0" collapsed="false">
      <c r="A554" s="0" t="n">
        <f aca="false">'✍️ Score Entry 2025-26'!A555</f>
        <v>550</v>
      </c>
      <c r="B554" s="41" t="n">
        <f aca="false">'✍️ Score Entry 2025-26'!B555</f>
        <v>45983.625</v>
      </c>
      <c r="C554" s="0" t="str">
        <f aca="false">'✍️ Score Entry 2025-26'!C555</f>
        <v>English Premier League</v>
      </c>
      <c r="D554" s="0" t="str">
        <f aca="false">'✍️ Score Entry 2025-26'!D555</f>
        <v>Fulham</v>
      </c>
      <c r="E554" s="0" t="str">
        <f aca="false">'✍️ Score Entry 2025-26'!E555</f>
        <v>Sunderland</v>
      </c>
      <c r="F554" s="0" t="n">
        <f aca="false">IFERROR(VLOOKUP(D554,'⭐ Current Elo 2025-26'!$A:$B,2,FALSE()),1500)</f>
        <v>1393.4</v>
      </c>
      <c r="G554" s="0" t="n">
        <f aca="false">IFERROR(VLOOKUP(E554,'⭐ Current Elo 2025-26'!$A:$B,2,FALSE()),1500)</f>
        <v>1601.9</v>
      </c>
      <c r="H554" s="33" t="n">
        <f aca="false">1/(1+10^((G554-F554+'⚙️ Parameters'!$C$7)/400))</f>
        <v>0.184215250933947</v>
      </c>
      <c r="I554" s="33" t="n">
        <f aca="false">0.27*(1+((200-MIN(ABS(F554-G554),200))/500)+(IF(AND(F554&gt;1650,G554&gt;1650),0.15,0)))</f>
        <v>0.27</v>
      </c>
      <c r="J554" s="33" t="n">
        <f aca="false">MAX(0,1-H554-I554)</f>
        <v>0.545784749066053</v>
      </c>
      <c r="K554" s="33" t="n">
        <f aca="false">H554+I554</f>
        <v>0.454215250933947</v>
      </c>
      <c r="L554" s="33" t="n">
        <f aca="false">I554+J554</f>
        <v>0.815784749066053</v>
      </c>
      <c r="M554" s="0" t="str">
        <f aca="false">IF('✍️ Score Entry 2025-26'!F555=""," TBD",TEXT('✍️ Score Entry 2025-26'!F555,"0")&amp;"-"&amp;TEXT('✍️ Score Entry 2025-26'!G555,"0"))</f>
        <v> TBD</v>
      </c>
      <c r="N554" s="0" t="str">
        <f aca="false">IF('✍️ Score Entry 2025-26'!F555="","TBD",IF('✍️ Score Entry 2025-26'!F555&gt;'✍️ Score Entry 2025-26'!G555,"Home",IF('✍️ Score Entry 2025-26'!F555&lt;'✍️ Score Entry 2025-26'!G555,"Away","Draw")))</f>
        <v>TBD</v>
      </c>
      <c r="O554" s="0" t="str">
        <f aca="false">IF(N554="TBD","TBD",IF(AND(H554&gt;I554,H554&gt;J554,N554="Home"),"✓",IF(AND(J554&gt;H554,J554&gt;I554,N554="Away"),"✓",IF(AND(I554&gt;H554,I554&gt;J554,N554="Draw"),"✓","✗"))))</f>
        <v>TBD</v>
      </c>
    </row>
    <row r="555" customFormat="false" ht="15" hidden="false" customHeight="false" outlineLevel="0" collapsed="false">
      <c r="A555" s="0" t="n">
        <f aca="false">'✍️ Score Entry 2025-26'!A556</f>
        <v>551</v>
      </c>
      <c r="B555" s="41" t="n">
        <f aca="false">'✍️ Score Entry 2025-26'!B556</f>
        <v>45983.625</v>
      </c>
      <c r="C555" s="0" t="str">
        <f aca="false">'✍️ Score Entry 2025-26'!C556</f>
        <v>English Premier League</v>
      </c>
      <c r="D555" s="0" t="str">
        <f aca="false">'✍️ Score Entry 2025-26'!D556</f>
        <v>Liverpool</v>
      </c>
      <c r="E555" s="0" t="str">
        <f aca="false">'✍️ Score Entry 2025-26'!E556</f>
        <v>Nottingham Forest</v>
      </c>
      <c r="F555" s="0" t="n">
        <f aca="false">IFERROR(VLOOKUP(D555,'⭐ Current Elo 2025-26'!$A:$B,2,FALSE()),1500)</f>
        <v>1648.2</v>
      </c>
      <c r="G555" s="0" t="n">
        <f aca="false">IFERROR(VLOOKUP(E555,'⭐ Current Elo 2025-26'!$A:$B,2,FALSE()),1500)</f>
        <v>1630.6</v>
      </c>
      <c r="H555" s="33" t="n">
        <f aca="false">1/(1+10^((G555-F555+'⚙️ Parameters'!$C$7)/400))</f>
        <v>0.453507347291304</v>
      </c>
      <c r="I555" s="33" t="n">
        <f aca="false">0.27*(1+((200-MIN(ABS(F555-G555),200))/500)+(IF(AND(F555&gt;1650,G555&gt;1650),0.15,0)))</f>
        <v>0.368496</v>
      </c>
      <c r="J555" s="33" t="n">
        <f aca="false">MAX(0,1-H555-I555)</f>
        <v>0.177996652708696</v>
      </c>
      <c r="K555" s="33" t="n">
        <f aca="false">H555+I555</f>
        <v>0.822003347291304</v>
      </c>
      <c r="L555" s="33" t="n">
        <f aca="false">I555+J555</f>
        <v>0.546492652708696</v>
      </c>
      <c r="M555" s="0" t="str">
        <f aca="false">IF('✍️ Score Entry 2025-26'!F556=""," TBD",TEXT('✍️ Score Entry 2025-26'!F556,"0")&amp;"-"&amp;TEXT('✍️ Score Entry 2025-26'!G556,"0"))</f>
        <v> TBD</v>
      </c>
      <c r="N555" s="0" t="str">
        <f aca="false">IF('✍️ Score Entry 2025-26'!F556="","TBD",IF('✍️ Score Entry 2025-26'!F556&gt;'✍️ Score Entry 2025-26'!G556,"Home",IF('✍️ Score Entry 2025-26'!F556&lt;'✍️ Score Entry 2025-26'!G556,"Away","Draw")))</f>
        <v>TBD</v>
      </c>
      <c r="O555" s="0" t="str">
        <f aca="false">IF(N555="TBD","TBD",IF(AND(H555&gt;I555,H555&gt;J555,N555="Home"),"✓",IF(AND(J555&gt;H555,J555&gt;I555,N555="Away"),"✓",IF(AND(I555&gt;H555,I555&gt;J555,N555="Draw"),"✓","✗"))))</f>
        <v>TBD</v>
      </c>
    </row>
    <row r="556" customFormat="false" ht="15" hidden="false" customHeight="false" outlineLevel="0" collapsed="false">
      <c r="A556" s="0" t="n">
        <f aca="false">'✍️ Score Entry 2025-26'!A557</f>
        <v>552</v>
      </c>
      <c r="B556" s="41" t="n">
        <f aca="false">'✍️ Score Entry 2025-26'!B557</f>
        <v>45983.625</v>
      </c>
      <c r="C556" s="0" t="str">
        <f aca="false">'✍️ Score Entry 2025-26'!C557</f>
        <v>English Premier League</v>
      </c>
      <c r="D556" s="0" t="str">
        <f aca="false">'✍️ Score Entry 2025-26'!D557</f>
        <v>Wolverhampton Wanderers</v>
      </c>
      <c r="E556" s="0" t="str">
        <f aca="false">'✍️ Score Entry 2025-26'!E557</f>
        <v>Crystal Palace</v>
      </c>
      <c r="F556" s="0" t="n">
        <f aca="false">IFERROR(VLOOKUP(D556,'⭐ Current Elo 2025-26'!$A:$B,2,FALSE()),1500)</f>
        <v>1747.8</v>
      </c>
      <c r="G556" s="0" t="n">
        <f aca="false">IFERROR(VLOOKUP(E556,'⭐ Current Elo 2025-26'!$A:$B,2,FALSE()),1500)</f>
        <v>1530.6</v>
      </c>
      <c r="H556" s="33" t="n">
        <f aca="false">1/(1+10^((G556-F556+'⚙️ Parameters'!$C$7)/400))</f>
        <v>0.723618181355553</v>
      </c>
      <c r="I556" s="33" t="n">
        <f aca="false">0.27*(1+((200-MIN(ABS(F556-G556),200))/500)+(IF(AND(F556&gt;1650,G556&gt;1650),0.15,0)))</f>
        <v>0.27</v>
      </c>
      <c r="J556" s="33" t="n">
        <f aca="false">MAX(0,1-H556-I556)</f>
        <v>0.00638181864444709</v>
      </c>
      <c r="K556" s="33" t="n">
        <f aca="false">H556+I556</f>
        <v>0.993618181355553</v>
      </c>
      <c r="L556" s="33" t="n">
        <f aca="false">I556+J556</f>
        <v>0.276381818644447</v>
      </c>
      <c r="M556" s="0" t="str">
        <f aca="false">IF('✍️ Score Entry 2025-26'!F557=""," TBD",TEXT('✍️ Score Entry 2025-26'!F557,"0")&amp;"-"&amp;TEXT('✍️ Score Entry 2025-26'!G557,"0"))</f>
        <v> TBD</v>
      </c>
      <c r="N556" s="0" t="str">
        <f aca="false">IF('✍️ Score Entry 2025-26'!F557="","TBD",IF('✍️ Score Entry 2025-26'!F557&gt;'✍️ Score Entry 2025-26'!G557,"Home",IF('✍️ Score Entry 2025-26'!F557&lt;'✍️ Score Entry 2025-26'!G557,"Away","Draw")))</f>
        <v>TBD</v>
      </c>
      <c r="O556" s="0" t="str">
        <f aca="false">IF(N556="TBD","TBD",IF(AND(H556&gt;I556,H556&gt;J556,N556="Home"),"✓",IF(AND(J556&gt;H556,J556&gt;I556,N556="Away"),"✓",IF(AND(I556&gt;H556,I556&gt;J556,N556="Draw"),"✓","✗"))))</f>
        <v>TBD</v>
      </c>
    </row>
    <row r="557" customFormat="false" ht="15" hidden="false" customHeight="false" outlineLevel="0" collapsed="false">
      <c r="A557" s="0" t="n">
        <f aca="false">'✍️ Score Entry 2025-26'!A558</f>
        <v>553</v>
      </c>
      <c r="B557" s="41" t="n">
        <f aca="false">'✍️ Score Entry 2025-26'!B558</f>
        <v>45983.625</v>
      </c>
      <c r="C557" s="0" t="str">
        <f aca="false">'✍️ Score Entry 2025-26'!C558</f>
        <v>English Premier League</v>
      </c>
      <c r="D557" s="0" t="str">
        <f aca="false">'✍️ Score Entry 2025-26'!D558</f>
        <v>AFC Bournemouth</v>
      </c>
      <c r="E557" s="0" t="str">
        <f aca="false">'✍️ Score Entry 2025-26'!E558</f>
        <v>West Ham United</v>
      </c>
      <c r="F557" s="0" t="n">
        <f aca="false">IFERROR(VLOOKUP(D557,'⭐ Current Elo 2025-26'!$A:$B,2,FALSE()),1500)</f>
        <v>1744.7</v>
      </c>
      <c r="G557" s="0" t="n">
        <f aca="false">IFERROR(VLOOKUP(E557,'⭐ Current Elo 2025-26'!$A:$B,2,FALSE()),1500)</f>
        <v>1395.5</v>
      </c>
      <c r="H557" s="33" t="n">
        <f aca="false">1/(1+10^((G557-F557+'⚙️ Parameters'!$C$7)/400))</f>
        <v>0.848429181000136</v>
      </c>
      <c r="I557" s="33" t="n">
        <f aca="false">0.27*(1+((200-MIN(ABS(F557-G557),200))/500)+(IF(AND(F557&gt;1650,G557&gt;1650),0.15,0)))</f>
        <v>0.27</v>
      </c>
      <c r="J557" s="33" t="n">
        <f aca="false">MAX(0,1-H557-I557)</f>
        <v>0</v>
      </c>
      <c r="K557" s="33" t="n">
        <f aca="false">H557+I557</f>
        <v>1.11842918100014</v>
      </c>
      <c r="L557" s="33" t="n">
        <f aca="false">I557+J557</f>
        <v>0.27</v>
      </c>
      <c r="M557" s="0" t="str">
        <f aca="false">IF('✍️ Score Entry 2025-26'!F558=""," TBD",TEXT('✍️ Score Entry 2025-26'!F558,"0")&amp;"-"&amp;TEXT('✍️ Score Entry 2025-26'!G558,"0"))</f>
        <v> TBD</v>
      </c>
      <c r="N557" s="0" t="str">
        <f aca="false">IF('✍️ Score Entry 2025-26'!F558="","TBD",IF('✍️ Score Entry 2025-26'!F558&gt;'✍️ Score Entry 2025-26'!G558,"Home",IF('✍️ Score Entry 2025-26'!F558&lt;'✍️ Score Entry 2025-26'!G558,"Away","Draw")))</f>
        <v>TBD</v>
      </c>
      <c r="O557" s="0" t="str">
        <f aca="false">IF(N557="TBD","TBD",IF(AND(H557&gt;I557,H557&gt;J557,N557="Home"),"✓",IF(AND(J557&gt;H557,J557&gt;I557,N557="Away"),"✓",IF(AND(I557&gt;H557,I557&gt;J557,N557="Draw"),"✓","✗"))))</f>
        <v>TBD</v>
      </c>
    </row>
    <row r="558" customFormat="false" ht="15" hidden="false" customHeight="false" outlineLevel="0" collapsed="false">
      <c r="A558" s="0" t="n">
        <f aca="false">'✍️ Score Entry 2025-26'!A559</f>
        <v>554</v>
      </c>
      <c r="B558" s="41" t="n">
        <f aca="false">'✍️ Score Entry 2025-26'!B559</f>
        <v>45983.6666666667</v>
      </c>
      <c r="C558" s="0" t="str">
        <f aca="false">'✍️ Score Entry 2025-26'!C559</f>
        <v>French Ligue 1</v>
      </c>
      <c r="D558" s="0" t="str">
        <f aca="false">'✍️ Score Entry 2025-26'!D559</f>
        <v>Lens</v>
      </c>
      <c r="E558" s="0" t="str">
        <f aca="false">'✍️ Score Entry 2025-26'!E559</f>
        <v>Strasbourg</v>
      </c>
      <c r="F558" s="0" t="n">
        <f aca="false">IFERROR(VLOOKUP(D558,'⭐ Current Elo 2025-26'!$A:$B,2,FALSE()),1500)</f>
        <v>1580.6</v>
      </c>
      <c r="G558" s="0" t="n">
        <f aca="false">IFERROR(VLOOKUP(E558,'⭐ Current Elo 2025-26'!$A:$B,2,FALSE()),1500)</f>
        <v>1815.9</v>
      </c>
      <c r="H558" s="33" t="n">
        <f aca="false">1/(1+10^((G558-F558+'⚙️ Parameters'!$C$7)/400))</f>
        <v>0.162149787589195</v>
      </c>
      <c r="I558" s="33" t="n">
        <f aca="false">0.27*(1+((200-MIN(ABS(F558-G558),200))/500)+(IF(AND(F558&gt;1650,G558&gt;1650),0.15,0)))</f>
        <v>0.27</v>
      </c>
      <c r="J558" s="33" t="n">
        <f aca="false">MAX(0,1-H558-I558)</f>
        <v>0.567850212410805</v>
      </c>
      <c r="K558" s="33" t="n">
        <f aca="false">H558+I558</f>
        <v>0.432149787589195</v>
      </c>
      <c r="L558" s="33" t="n">
        <f aca="false">I558+J558</f>
        <v>0.837850212410805</v>
      </c>
      <c r="M558" s="0" t="str">
        <f aca="false">IF('✍️ Score Entry 2025-26'!F559=""," TBD",TEXT('✍️ Score Entry 2025-26'!F559,"0")&amp;"-"&amp;TEXT('✍️ Score Entry 2025-26'!G559,"0"))</f>
        <v> TBD</v>
      </c>
      <c r="N558" s="0" t="str">
        <f aca="false">IF('✍️ Score Entry 2025-26'!F559="","TBD",IF('✍️ Score Entry 2025-26'!F559&gt;'✍️ Score Entry 2025-26'!G559,"Home",IF('✍️ Score Entry 2025-26'!F559&lt;'✍️ Score Entry 2025-26'!G559,"Away","Draw")))</f>
        <v>TBD</v>
      </c>
      <c r="O558" s="0" t="str">
        <f aca="false">IF(N558="TBD","TBD",IF(AND(H558&gt;I558,H558&gt;J558,N558="Home"),"✓",IF(AND(J558&gt;H558,J558&gt;I558,N558="Away"),"✓",IF(AND(I558&gt;H558,I558&gt;J558,N558="Draw"),"✓","✗"))))</f>
        <v>TBD</v>
      </c>
    </row>
    <row r="559" customFormat="false" ht="15" hidden="false" customHeight="false" outlineLevel="0" collapsed="false">
      <c r="A559" s="0" t="n">
        <f aca="false">'✍️ Score Entry 2025-26'!A560</f>
        <v>555</v>
      </c>
      <c r="B559" s="41" t="n">
        <f aca="false">'✍️ Score Entry 2025-26'!B560</f>
        <v>45983.7083333333</v>
      </c>
      <c r="C559" s="0" t="str">
        <f aca="false">'✍️ Score Entry 2025-26'!C560</f>
        <v>Italian Serie A</v>
      </c>
      <c r="D559" s="0" t="str">
        <f aca="false">'✍️ Score Entry 2025-26'!D560</f>
        <v>Fiorentina</v>
      </c>
      <c r="E559" s="0" t="str">
        <f aca="false">'✍️ Score Entry 2025-26'!E560</f>
        <v>Juventus</v>
      </c>
      <c r="F559" s="0" t="n">
        <f aca="false">IFERROR(VLOOKUP(D559,'⭐ Current Elo 2025-26'!$A:$B,2,FALSE()),1500)</f>
        <v>1398.1</v>
      </c>
      <c r="G559" s="0" t="n">
        <f aca="false">IFERROR(VLOOKUP(E559,'⭐ Current Elo 2025-26'!$A:$B,2,FALSE()),1500)</f>
        <v>1397.1</v>
      </c>
      <c r="H559" s="33" t="n">
        <f aca="false">1/(1+10^((G559-F559+'⚙️ Parameters'!$C$7)/400))</f>
        <v>0.429947176416012</v>
      </c>
      <c r="I559" s="33" t="n">
        <f aca="false">0.27*(1+((200-MIN(ABS(F559-G559),200))/500)+(IF(AND(F559&gt;1650,G559&gt;1650),0.15,0)))</f>
        <v>0.37746</v>
      </c>
      <c r="J559" s="33" t="n">
        <f aca="false">MAX(0,1-H559-I559)</f>
        <v>0.192592823583988</v>
      </c>
      <c r="K559" s="33" t="n">
        <f aca="false">H559+I559</f>
        <v>0.807407176416012</v>
      </c>
      <c r="L559" s="33" t="n">
        <f aca="false">I559+J559</f>
        <v>0.570052823583988</v>
      </c>
      <c r="M559" s="0" t="str">
        <f aca="false">IF('✍️ Score Entry 2025-26'!F560=""," TBD",TEXT('✍️ Score Entry 2025-26'!F560,"0")&amp;"-"&amp;TEXT('✍️ Score Entry 2025-26'!G560,"0"))</f>
        <v> TBD</v>
      </c>
      <c r="N559" s="0" t="str">
        <f aca="false">IF('✍️ Score Entry 2025-26'!F560="","TBD",IF('✍️ Score Entry 2025-26'!F560&gt;'✍️ Score Entry 2025-26'!G560,"Home",IF('✍️ Score Entry 2025-26'!F560&lt;'✍️ Score Entry 2025-26'!G560,"Away","Draw")))</f>
        <v>TBD</v>
      </c>
      <c r="O559" s="0" t="str">
        <f aca="false">IF(N559="TBD","TBD",IF(AND(H559&gt;I559,H559&gt;J559,N559="Home"),"✓",IF(AND(J559&gt;H559,J559&gt;I559,N559="Away"),"✓",IF(AND(I559&gt;H559,I559&gt;J559,N559="Draw"),"✓","✗"))))</f>
        <v>TBD</v>
      </c>
    </row>
    <row r="560" customFormat="false" ht="15" hidden="false" customHeight="false" outlineLevel="0" collapsed="false">
      <c r="A560" s="0" t="n">
        <f aca="false">'✍️ Score Entry 2025-26'!A561</f>
        <v>556</v>
      </c>
      <c r="B560" s="41" t="n">
        <f aca="false">'✍️ Score Entry 2025-26'!B561</f>
        <v>45983.7291666667</v>
      </c>
      <c r="C560" s="0" t="str">
        <f aca="false">'✍️ Score Entry 2025-26'!C561</f>
        <v>German Bundesliga</v>
      </c>
      <c r="D560" s="0" t="str">
        <f aca="false">'✍️ Score Entry 2025-26'!D561</f>
        <v>FC Cologne</v>
      </c>
      <c r="E560" s="0" t="str">
        <f aca="false">'✍️ Score Entry 2025-26'!E561</f>
        <v>Eintracht Frankfurt</v>
      </c>
      <c r="F560" s="0" t="n">
        <f aca="false">IFERROR(VLOOKUP(D560,'⭐ Current Elo 2025-26'!$A:$B,2,FALSE()),1500)</f>
        <v>1612.2</v>
      </c>
      <c r="G560" s="0" t="n">
        <f aca="false">IFERROR(VLOOKUP(E560,'⭐ Current Elo 2025-26'!$A:$B,2,FALSE()),1500)</f>
        <v>1407.6</v>
      </c>
      <c r="H560" s="33" t="n">
        <f aca="false">1/(1+10^((G560-F560+'⚙️ Parameters'!$C$7)/400))</f>
        <v>0.70887967641453</v>
      </c>
      <c r="I560" s="33" t="n">
        <f aca="false">0.27*(1+((200-MIN(ABS(F560-G560),200))/500)+(IF(AND(F560&gt;1650,G560&gt;1650),0.15,0)))</f>
        <v>0.27</v>
      </c>
      <c r="J560" s="33" t="n">
        <f aca="false">MAX(0,1-H560-I560)</f>
        <v>0.02112032358547</v>
      </c>
      <c r="K560" s="33" t="n">
        <f aca="false">H560+I560</f>
        <v>0.97887967641453</v>
      </c>
      <c r="L560" s="33" t="n">
        <f aca="false">I560+J560</f>
        <v>0.29112032358547</v>
      </c>
      <c r="M560" s="0" t="str">
        <f aca="false">IF('✍️ Score Entry 2025-26'!F561=""," TBD",TEXT('✍️ Score Entry 2025-26'!F561,"0")&amp;"-"&amp;TEXT('✍️ Score Entry 2025-26'!G561,"0"))</f>
        <v> TBD</v>
      </c>
      <c r="N560" s="0" t="str">
        <f aca="false">IF('✍️ Score Entry 2025-26'!F561="","TBD",IF('✍️ Score Entry 2025-26'!F561&gt;'✍️ Score Entry 2025-26'!G561,"Home",IF('✍️ Score Entry 2025-26'!F561&lt;'✍️ Score Entry 2025-26'!G561,"Away","Draw")))</f>
        <v>TBD</v>
      </c>
      <c r="O560" s="0" t="str">
        <f aca="false">IF(N560="TBD","TBD",IF(AND(H560&gt;I560,H560&gt;J560,N560="Home"),"✓",IF(AND(J560&gt;H560,J560&gt;I560,N560="Away"),"✓",IF(AND(I560&gt;H560,I560&gt;J560,N560="Draw"),"✓","✗"))))</f>
        <v>TBD</v>
      </c>
    </row>
    <row r="561" customFormat="false" ht="15" hidden="false" customHeight="false" outlineLevel="0" collapsed="false">
      <c r="A561" s="0" t="n">
        <f aca="false">'✍️ Score Entry 2025-26'!A562</f>
        <v>557</v>
      </c>
      <c r="B561" s="41" t="n">
        <f aca="false">'✍️ Score Entry 2025-26'!B562</f>
        <v>45983.7291666667</v>
      </c>
      <c r="C561" s="0" t="str">
        <f aca="false">'✍️ Score Entry 2025-26'!C562</f>
        <v>English Premier League</v>
      </c>
      <c r="D561" s="0" t="str">
        <f aca="false">'✍️ Score Entry 2025-26'!D562</f>
        <v>Newcastle United</v>
      </c>
      <c r="E561" s="0" t="str">
        <f aca="false">'✍️ Score Entry 2025-26'!E562</f>
        <v>Manchester City</v>
      </c>
      <c r="F561" s="0" t="n">
        <f aca="false">IFERROR(VLOOKUP(D561,'⭐ Current Elo 2025-26'!$A:$B,2,FALSE()),1500)</f>
        <v>1795</v>
      </c>
      <c r="G561" s="0" t="n">
        <f aca="false">IFERROR(VLOOKUP(E561,'⭐ Current Elo 2025-26'!$A:$B,2,FALSE()),1500)</f>
        <v>1581.2</v>
      </c>
      <c r="H561" s="33" t="n">
        <f aca="false">1/(1+10^((G561-F561+'⚙️ Parameters'!$C$7)/400))</f>
        <v>0.719686805582856</v>
      </c>
      <c r="I561" s="33" t="n">
        <f aca="false">0.27*(1+((200-MIN(ABS(F561-G561),200))/500)+(IF(AND(F561&gt;1650,G561&gt;1650),0.15,0)))</f>
        <v>0.27</v>
      </c>
      <c r="J561" s="33" t="n">
        <f aca="false">MAX(0,1-H561-I561)</f>
        <v>0.0103131944171437</v>
      </c>
      <c r="K561" s="33" t="n">
        <f aca="false">H561+I561</f>
        <v>0.989686805582856</v>
      </c>
      <c r="L561" s="33" t="n">
        <f aca="false">I561+J561</f>
        <v>0.280313194417144</v>
      </c>
      <c r="M561" s="0" t="str">
        <f aca="false">IF('✍️ Score Entry 2025-26'!F562=""," TBD",TEXT('✍️ Score Entry 2025-26'!F562,"0")&amp;"-"&amp;TEXT('✍️ Score Entry 2025-26'!G562,"0"))</f>
        <v> TBD</v>
      </c>
      <c r="N561" s="0" t="str">
        <f aca="false">IF('✍️ Score Entry 2025-26'!F562="","TBD",IF('✍️ Score Entry 2025-26'!F562&gt;'✍️ Score Entry 2025-26'!G562,"Home",IF('✍️ Score Entry 2025-26'!F562&lt;'✍️ Score Entry 2025-26'!G562,"Away","Draw")))</f>
        <v>TBD</v>
      </c>
      <c r="O561" s="0" t="str">
        <f aca="false">IF(N561="TBD","TBD",IF(AND(H561&gt;I561,H561&gt;J561,N561="Home"),"✓",IF(AND(J561&gt;H561,J561&gt;I561,N561="Away"),"✓",IF(AND(I561&gt;H561,I561&gt;J561,N561="Draw"),"✓","✗"))))</f>
        <v>TBD</v>
      </c>
    </row>
    <row r="562" customFormat="false" ht="15" hidden="false" customHeight="false" outlineLevel="0" collapsed="false">
      <c r="A562" s="0" t="n">
        <f aca="false">'✍️ Score Entry 2025-26'!A563</f>
        <v>558</v>
      </c>
      <c r="B562" s="41" t="n">
        <f aca="false">'✍️ Score Entry 2025-26'!B563</f>
        <v>45983.75</v>
      </c>
      <c r="C562" s="0" t="str">
        <f aca="false">'✍️ Score Entry 2025-26'!C563</f>
        <v>French Ligue 1</v>
      </c>
      <c r="D562" s="0" t="str">
        <f aca="false">'✍️ Score Entry 2025-26'!D563</f>
        <v>Stade Rennais</v>
      </c>
      <c r="E562" s="0" t="str">
        <f aca="false">'✍️ Score Entry 2025-26'!E563</f>
        <v>AS Monaco</v>
      </c>
      <c r="F562" s="0" t="n">
        <f aca="false">IFERROR(VLOOKUP(D562,'⭐ Current Elo 2025-26'!$A:$B,2,FALSE()),1500)</f>
        <v>1621.1</v>
      </c>
      <c r="G562" s="0" t="n">
        <f aca="false">IFERROR(VLOOKUP(E562,'⭐ Current Elo 2025-26'!$A:$B,2,FALSE()),1500)</f>
        <v>1714.2</v>
      </c>
      <c r="H562" s="33" t="n">
        <f aca="false">1/(1+10^((G562-F562+'⚙️ Parameters'!$C$7)/400))</f>
        <v>0.30496825808167</v>
      </c>
      <c r="I562" s="33" t="n">
        <f aca="false">0.27*(1+((200-MIN(ABS(F562-G562),200))/500)+(IF(AND(F562&gt;1650,G562&gt;1650),0.15,0)))</f>
        <v>0.327726</v>
      </c>
      <c r="J562" s="33" t="n">
        <f aca="false">MAX(0,1-H562-I562)</f>
        <v>0.36730574191833</v>
      </c>
      <c r="K562" s="33" t="n">
        <f aca="false">H562+I562</f>
        <v>0.63269425808167</v>
      </c>
      <c r="L562" s="33" t="n">
        <f aca="false">I562+J562</f>
        <v>0.69503174191833</v>
      </c>
      <c r="M562" s="0" t="str">
        <f aca="false">IF('✍️ Score Entry 2025-26'!F563=""," TBD",TEXT('✍️ Score Entry 2025-26'!F563,"0")&amp;"-"&amp;TEXT('✍️ Score Entry 2025-26'!G563,"0"))</f>
        <v> TBD</v>
      </c>
      <c r="N562" s="0" t="str">
        <f aca="false">IF('✍️ Score Entry 2025-26'!F563="","TBD",IF('✍️ Score Entry 2025-26'!F563&gt;'✍️ Score Entry 2025-26'!G563,"Home",IF('✍️ Score Entry 2025-26'!F563&lt;'✍️ Score Entry 2025-26'!G563,"Away","Draw")))</f>
        <v>TBD</v>
      </c>
      <c r="O562" s="0" t="str">
        <f aca="false">IF(N562="TBD","TBD",IF(AND(H562&gt;I562,H562&gt;J562,N562="Home"),"✓",IF(AND(J562&gt;H562,J562&gt;I562,N562="Away"),"✓",IF(AND(I562&gt;H562,I562&gt;J562,N562="Draw"),"✓","✗"))))</f>
        <v>TBD</v>
      </c>
    </row>
    <row r="563" customFormat="false" ht="15" hidden="false" customHeight="false" outlineLevel="0" collapsed="false">
      <c r="A563" s="0" t="n">
        <f aca="false">'✍️ Score Entry 2025-26'!A564</f>
        <v>559</v>
      </c>
      <c r="B563" s="41" t="n">
        <f aca="false">'✍️ Score Entry 2025-26'!B564</f>
        <v>45983.8229166667</v>
      </c>
      <c r="C563" s="0" t="str">
        <f aca="false">'✍️ Score Entry 2025-26'!C564</f>
        <v>Italian Serie A</v>
      </c>
      <c r="D563" s="0" t="str">
        <f aca="false">'✍️ Score Entry 2025-26'!D564</f>
        <v>Napoli</v>
      </c>
      <c r="E563" s="0" t="str">
        <f aca="false">'✍️ Score Entry 2025-26'!E564</f>
        <v>Atalanta</v>
      </c>
      <c r="F563" s="0" t="n">
        <f aca="false">IFERROR(VLOOKUP(D563,'⭐ Current Elo 2025-26'!$A:$B,2,FALSE()),1500)</f>
        <v>1656.2</v>
      </c>
      <c r="G563" s="0" t="n">
        <f aca="false">IFERROR(VLOOKUP(E563,'⭐ Current Elo 2025-26'!$A:$B,2,FALSE()),1500)</f>
        <v>1592</v>
      </c>
      <c r="H563" s="33" t="n">
        <f aca="false">1/(1+10^((G563-F563+'⚙️ Parameters'!$C$7)/400))</f>
        <v>0.520424071644179</v>
      </c>
      <c r="I563" s="33" t="n">
        <f aca="false">0.27*(1+((200-MIN(ABS(F563-G563),200))/500)+(IF(AND(F563&gt;1650,G563&gt;1650),0.15,0)))</f>
        <v>0.343332</v>
      </c>
      <c r="J563" s="33" t="n">
        <f aca="false">MAX(0,1-H563-I563)</f>
        <v>0.136243928355821</v>
      </c>
      <c r="K563" s="33" t="n">
        <f aca="false">H563+I563</f>
        <v>0.863756071644179</v>
      </c>
      <c r="L563" s="33" t="n">
        <f aca="false">I563+J563</f>
        <v>0.479575928355821</v>
      </c>
      <c r="M563" s="0" t="str">
        <f aca="false">IF('✍️ Score Entry 2025-26'!F564=""," TBD",TEXT('✍️ Score Entry 2025-26'!F564,"0")&amp;"-"&amp;TEXT('✍️ Score Entry 2025-26'!G564,"0"))</f>
        <v> TBD</v>
      </c>
      <c r="N563" s="0" t="str">
        <f aca="false">IF('✍️ Score Entry 2025-26'!F564="","TBD",IF('✍️ Score Entry 2025-26'!F564&gt;'✍️ Score Entry 2025-26'!G564,"Home",IF('✍️ Score Entry 2025-26'!F564&lt;'✍️ Score Entry 2025-26'!G564,"Away","Draw")))</f>
        <v>TBD</v>
      </c>
      <c r="O563" s="0" t="str">
        <f aca="false">IF(N563="TBD","TBD",IF(AND(H563&gt;I563,H563&gt;J563,N563="Home"),"✓",IF(AND(J563&gt;H563,J563&gt;I563,N563="Away"),"✓",IF(AND(I563&gt;H563,I563&gt;J563,N563="Draw"),"✓","✗"))))</f>
        <v>TBD</v>
      </c>
    </row>
    <row r="564" customFormat="false" ht="15" hidden="false" customHeight="false" outlineLevel="0" collapsed="false">
      <c r="A564" s="0" t="n">
        <f aca="false">'✍️ Score Entry 2025-26'!A565</f>
        <v>560</v>
      </c>
      <c r="B564" s="41" t="n">
        <f aca="false">'✍️ Score Entry 2025-26'!B565</f>
        <v>45983.8368055556</v>
      </c>
      <c r="C564" s="0" t="str">
        <f aca="false">'✍️ Score Entry 2025-26'!C565</f>
        <v>French Ligue 1</v>
      </c>
      <c r="D564" s="0" t="str">
        <f aca="false">'✍️ Score Entry 2025-26'!D565</f>
        <v>Paris Saint-Germain</v>
      </c>
      <c r="E564" s="0" t="str">
        <f aca="false">'✍️ Score Entry 2025-26'!E565</f>
        <v>Le Havre AC</v>
      </c>
      <c r="F564" s="0" t="n">
        <f aca="false">IFERROR(VLOOKUP(D564,'⭐ Current Elo 2025-26'!$A:$B,2,FALSE()),1500)</f>
        <v>1650.9</v>
      </c>
      <c r="G564" s="0" t="n">
        <f aca="false">IFERROR(VLOOKUP(E564,'⭐ Current Elo 2025-26'!$A:$B,2,FALSE()),1500)</f>
        <v>1496.2</v>
      </c>
      <c r="H564" s="33" t="n">
        <f aca="false">1/(1+10^((G564-F564+'⚙️ Parameters'!$C$7)/400))</f>
        <v>0.646274157224684</v>
      </c>
      <c r="I564" s="33" t="n">
        <f aca="false">0.27*(1+((200-MIN(ABS(F564-G564),200))/500)+(IF(AND(F564&gt;1650,G564&gt;1650),0.15,0)))</f>
        <v>0.294462</v>
      </c>
      <c r="J564" s="33" t="n">
        <f aca="false">MAX(0,1-H564-I564)</f>
        <v>0.0592638427753157</v>
      </c>
      <c r="K564" s="33" t="n">
        <f aca="false">H564+I564</f>
        <v>0.940736157224684</v>
      </c>
      <c r="L564" s="33" t="n">
        <f aca="false">I564+J564</f>
        <v>0.353725842775316</v>
      </c>
      <c r="M564" s="0" t="str">
        <f aca="false">IF('✍️ Score Entry 2025-26'!F565=""," TBD",TEXT('✍️ Score Entry 2025-26'!F565,"0")&amp;"-"&amp;TEXT('✍️ Score Entry 2025-26'!G565,"0"))</f>
        <v> TBD</v>
      </c>
      <c r="N564" s="0" t="str">
        <f aca="false">IF('✍️ Score Entry 2025-26'!F565="","TBD",IF('✍️ Score Entry 2025-26'!F565&gt;'✍️ Score Entry 2025-26'!G565,"Home",IF('✍️ Score Entry 2025-26'!F565&lt;'✍️ Score Entry 2025-26'!G565,"Away","Draw")))</f>
        <v>TBD</v>
      </c>
      <c r="O564" s="0" t="str">
        <f aca="false">IF(N564="TBD","TBD",IF(AND(H564&gt;I564,H564&gt;J564,N564="Home"),"✓",IF(AND(J564&gt;H564,J564&gt;I564,N564="Away"),"✓",IF(AND(I564&gt;H564,I564&gt;J564,N564="Draw"),"✓","✗"))))</f>
        <v>TBD</v>
      </c>
    </row>
    <row r="565" customFormat="false" ht="15" hidden="false" customHeight="false" outlineLevel="0" collapsed="false">
      <c r="A565" s="0" t="n">
        <f aca="false">'✍️ Score Entry 2025-26'!A566</f>
        <v>561</v>
      </c>
      <c r="B565" s="41" t="n">
        <f aca="false">'✍️ Score Entry 2025-26'!B566</f>
        <v>45984.4791666667</v>
      </c>
      <c r="C565" s="0" t="str">
        <f aca="false">'✍️ Score Entry 2025-26'!C566</f>
        <v>Italian Serie A</v>
      </c>
      <c r="D565" s="0" t="str">
        <f aca="false">'✍️ Score Entry 2025-26'!D566</f>
        <v>Hellas Verona</v>
      </c>
      <c r="E565" s="0" t="str">
        <f aca="false">'✍️ Score Entry 2025-26'!E566</f>
        <v>Parma</v>
      </c>
      <c r="F565" s="0" t="n">
        <f aca="false">IFERROR(VLOOKUP(D565,'⭐ Current Elo 2025-26'!$A:$B,2,FALSE()),1500)</f>
        <v>1452.9</v>
      </c>
      <c r="G565" s="0" t="n">
        <f aca="false">IFERROR(VLOOKUP(E565,'⭐ Current Elo 2025-26'!$A:$B,2,FALSE()),1500)</f>
        <v>1449</v>
      </c>
      <c r="H565" s="33" t="n">
        <f aca="false">1/(1+10^((G565-F565+'⚙️ Parameters'!$C$7)/400))</f>
        <v>0.434043384216934</v>
      </c>
      <c r="I565" s="33" t="n">
        <f aca="false">0.27*(1+((200-MIN(ABS(F565-G565),200))/500)+(IF(AND(F565&gt;1650,G565&gt;1650),0.15,0)))</f>
        <v>0.375894</v>
      </c>
      <c r="J565" s="33" t="n">
        <f aca="false">MAX(0,1-H565-I565)</f>
        <v>0.190062615783066</v>
      </c>
      <c r="K565" s="33" t="n">
        <f aca="false">H565+I565</f>
        <v>0.809937384216934</v>
      </c>
      <c r="L565" s="33" t="n">
        <f aca="false">I565+J565</f>
        <v>0.565956615783066</v>
      </c>
      <c r="M565" s="0" t="str">
        <f aca="false">IF('✍️ Score Entry 2025-26'!F566=""," TBD",TEXT('✍️ Score Entry 2025-26'!F566,"0")&amp;"-"&amp;TEXT('✍️ Score Entry 2025-26'!G566,"0"))</f>
        <v> TBD</v>
      </c>
      <c r="N565" s="0" t="str">
        <f aca="false">IF('✍️ Score Entry 2025-26'!F566="","TBD",IF('✍️ Score Entry 2025-26'!F566&gt;'✍️ Score Entry 2025-26'!G566,"Home",IF('✍️ Score Entry 2025-26'!F566&lt;'✍️ Score Entry 2025-26'!G566,"Away","Draw")))</f>
        <v>TBD</v>
      </c>
      <c r="O565" s="0" t="str">
        <f aca="false">IF(N565="TBD","TBD",IF(AND(H565&gt;I565,H565&gt;J565,N565="Home"),"✓",IF(AND(J565&gt;H565,J565&gt;I565,N565="Away"),"✓",IF(AND(I565&gt;H565,I565&gt;J565,N565="Draw"),"✓","✗"))))</f>
        <v>TBD</v>
      </c>
    </row>
    <row r="566" customFormat="false" ht="15" hidden="false" customHeight="false" outlineLevel="0" collapsed="false">
      <c r="A566" s="0" t="n">
        <f aca="false">'✍️ Score Entry 2025-26'!A567</f>
        <v>562</v>
      </c>
      <c r="B566" s="41" t="n">
        <f aca="false">'✍️ Score Entry 2025-26'!B567</f>
        <v>45984.5833333333</v>
      </c>
      <c r="C566" s="0" t="str">
        <f aca="false">'✍️ Score Entry 2025-26'!C567</f>
        <v>Italian Serie A</v>
      </c>
      <c r="D566" s="0" t="str">
        <f aca="false">'✍️ Score Entry 2025-26'!D567</f>
        <v>Cremonese</v>
      </c>
      <c r="E566" s="0" t="str">
        <f aca="false">'✍️ Score Entry 2025-26'!E567</f>
        <v>AS Roma</v>
      </c>
      <c r="F566" s="0" t="n">
        <f aca="false">IFERROR(VLOOKUP(D566,'⭐ Current Elo 2025-26'!$A:$B,2,FALSE()),1500)</f>
        <v>1421.1</v>
      </c>
      <c r="G566" s="0" t="n">
        <f aca="false">IFERROR(VLOOKUP(E566,'⭐ Current Elo 2025-26'!$A:$B,2,FALSE()),1500)</f>
        <v>1560.1</v>
      </c>
      <c r="H566" s="33" t="n">
        <f aca="false">1/(1+10^((G566-F566+'⚙️ Parameters'!$C$7)/400))</f>
        <v>0.252000458803946</v>
      </c>
      <c r="I566" s="33" t="n">
        <f aca="false">0.27*(1+((200-MIN(ABS(F566-G566),200))/500)+(IF(AND(F566&gt;1650,G566&gt;1650),0.15,0)))</f>
        <v>0.30294</v>
      </c>
      <c r="J566" s="33" t="n">
        <f aca="false">MAX(0,1-H566-I566)</f>
        <v>0.445059541196054</v>
      </c>
      <c r="K566" s="33" t="n">
        <f aca="false">H566+I566</f>
        <v>0.554940458803946</v>
      </c>
      <c r="L566" s="33" t="n">
        <f aca="false">I566+J566</f>
        <v>0.747999541196054</v>
      </c>
      <c r="M566" s="0" t="str">
        <f aca="false">IF('✍️ Score Entry 2025-26'!F567=""," TBD",TEXT('✍️ Score Entry 2025-26'!F567,"0")&amp;"-"&amp;TEXT('✍️ Score Entry 2025-26'!G567,"0"))</f>
        <v> TBD</v>
      </c>
      <c r="N566" s="0" t="str">
        <f aca="false">IF('✍️ Score Entry 2025-26'!F567="","TBD",IF('✍️ Score Entry 2025-26'!F567&gt;'✍️ Score Entry 2025-26'!G567,"Home",IF('✍️ Score Entry 2025-26'!F567&lt;'✍️ Score Entry 2025-26'!G567,"Away","Draw")))</f>
        <v>TBD</v>
      </c>
      <c r="O566" s="0" t="str">
        <f aca="false">IF(N566="TBD","TBD",IF(AND(H566&gt;I566,H566&gt;J566,N566="Home"),"✓",IF(AND(J566&gt;H566,J566&gt;I566,N566="Away"),"✓",IF(AND(I566&gt;H566,I566&gt;J566,N566="Draw"),"✓","✗"))))</f>
        <v>TBD</v>
      </c>
    </row>
    <row r="567" customFormat="false" ht="15" hidden="false" customHeight="false" outlineLevel="0" collapsed="false">
      <c r="A567" s="0" t="n">
        <f aca="false">'✍️ Score Entry 2025-26'!A568</f>
        <v>563</v>
      </c>
      <c r="B567" s="41" t="n">
        <f aca="false">'✍️ Score Entry 2025-26'!B568</f>
        <v>45984.5833333333</v>
      </c>
      <c r="C567" s="0" t="str">
        <f aca="false">'✍️ Score Entry 2025-26'!C568</f>
        <v>French Ligue 1</v>
      </c>
      <c r="D567" s="0" t="str">
        <f aca="false">'✍️ Score Entry 2025-26'!D568</f>
        <v>AJ Auxerre</v>
      </c>
      <c r="E567" s="0" t="str">
        <f aca="false">'✍️ Score Entry 2025-26'!E568</f>
        <v>Lyon</v>
      </c>
      <c r="F567" s="0" t="n">
        <f aca="false">IFERROR(VLOOKUP(D567,'⭐ Current Elo 2025-26'!$A:$B,2,FALSE()),1500)</f>
        <v>1588.5</v>
      </c>
      <c r="G567" s="0" t="n">
        <f aca="false">IFERROR(VLOOKUP(E567,'⭐ Current Elo 2025-26'!$A:$B,2,FALSE()),1500)</f>
        <v>1529.2</v>
      </c>
      <c r="H567" s="33" t="n">
        <f aca="false">1/(1+10^((G567-F567+'⚙️ Parameters'!$C$7)/400))</f>
        <v>0.513380580268943</v>
      </c>
      <c r="I567" s="33" t="n">
        <f aca="false">0.27*(1+((200-MIN(ABS(F567-G567),200))/500)+(IF(AND(F567&gt;1650,G567&gt;1650),0.15,0)))</f>
        <v>0.345978</v>
      </c>
      <c r="J567" s="33" t="n">
        <f aca="false">MAX(0,1-H567-I567)</f>
        <v>0.140641419731057</v>
      </c>
      <c r="K567" s="33" t="n">
        <f aca="false">H567+I567</f>
        <v>0.859358580268943</v>
      </c>
      <c r="L567" s="33" t="n">
        <f aca="false">I567+J567</f>
        <v>0.486619419731057</v>
      </c>
      <c r="M567" s="0" t="str">
        <f aca="false">IF('✍️ Score Entry 2025-26'!F568=""," TBD",TEXT('✍️ Score Entry 2025-26'!F568,"0")&amp;"-"&amp;TEXT('✍️ Score Entry 2025-26'!G568,"0"))</f>
        <v> TBD</v>
      </c>
      <c r="N567" s="0" t="str">
        <f aca="false">IF('✍️ Score Entry 2025-26'!F568="","TBD",IF('✍️ Score Entry 2025-26'!F568&gt;'✍️ Score Entry 2025-26'!G568,"Home",IF('✍️ Score Entry 2025-26'!F568&lt;'✍️ Score Entry 2025-26'!G568,"Away","Draw")))</f>
        <v>TBD</v>
      </c>
      <c r="O567" s="0" t="str">
        <f aca="false">IF(N567="TBD","TBD",IF(AND(H567&gt;I567,H567&gt;J567,N567="Home"),"✓",IF(AND(J567&gt;H567,J567&gt;I567,N567="Away"),"✓",IF(AND(I567&gt;H567,I567&gt;J567,N567="Draw"),"✓","✗"))))</f>
        <v>TBD</v>
      </c>
    </row>
    <row r="568" customFormat="false" ht="15" hidden="false" customHeight="false" outlineLevel="0" collapsed="false">
      <c r="A568" s="0" t="n">
        <f aca="false">'✍️ Score Entry 2025-26'!A569</f>
        <v>564</v>
      </c>
      <c r="B568" s="41" t="n">
        <f aca="false">'✍️ Score Entry 2025-26'!B569</f>
        <v>45984.5833333333</v>
      </c>
      <c r="C568" s="0" t="str">
        <f aca="false">'✍️ Score Entry 2025-26'!C569</f>
        <v>English Premier League</v>
      </c>
      <c r="D568" s="0" t="str">
        <f aca="false">'✍️ Score Entry 2025-26'!D569</f>
        <v>Leeds United</v>
      </c>
      <c r="E568" s="0" t="str">
        <f aca="false">'✍️ Score Entry 2025-26'!E569</f>
        <v>Aston Villa</v>
      </c>
      <c r="F568" s="0" t="n">
        <f aca="false">IFERROR(VLOOKUP(D568,'⭐ Current Elo 2025-26'!$A:$B,2,FALSE()),1500)</f>
        <v>1530.4</v>
      </c>
      <c r="G568" s="0" t="n">
        <f aca="false">IFERROR(VLOOKUP(E568,'⭐ Current Elo 2025-26'!$A:$B,2,FALSE()),1500)</f>
        <v>1505.7</v>
      </c>
      <c r="H568" s="33" t="n">
        <f aca="false">1/(1+10^((G568-F568+'⚙️ Parameters'!$C$7)/400))</f>
        <v>0.463654592766353</v>
      </c>
      <c r="I568" s="33" t="n">
        <f aca="false">0.27*(1+((200-MIN(ABS(F568-G568),200))/500)+(IF(AND(F568&gt;1650,G568&gt;1650),0.15,0)))</f>
        <v>0.364662</v>
      </c>
      <c r="J568" s="33" t="n">
        <f aca="false">MAX(0,1-H568-I568)</f>
        <v>0.171683407233647</v>
      </c>
      <c r="K568" s="33" t="n">
        <f aca="false">H568+I568</f>
        <v>0.828316592766353</v>
      </c>
      <c r="L568" s="33" t="n">
        <f aca="false">I568+J568</f>
        <v>0.536345407233647</v>
      </c>
      <c r="M568" s="0" t="str">
        <f aca="false">IF('✍️ Score Entry 2025-26'!F569=""," TBD",TEXT('✍️ Score Entry 2025-26'!F569,"0")&amp;"-"&amp;TEXT('✍️ Score Entry 2025-26'!G569,"0"))</f>
        <v> TBD</v>
      </c>
      <c r="N568" s="0" t="str">
        <f aca="false">IF('✍️ Score Entry 2025-26'!F569="","TBD",IF('✍️ Score Entry 2025-26'!F569&gt;'✍️ Score Entry 2025-26'!G569,"Home",IF('✍️ Score Entry 2025-26'!F569&lt;'✍️ Score Entry 2025-26'!G569,"Away","Draw")))</f>
        <v>TBD</v>
      </c>
      <c r="O568" s="0" t="str">
        <f aca="false">IF(N568="TBD","TBD",IF(AND(H568&gt;I568,H568&gt;J568,N568="Home"),"✓",IF(AND(J568&gt;H568,J568&gt;I568,N568="Away"),"✓",IF(AND(I568&gt;H568,I568&gt;J568,N568="Draw"),"✓","✗"))))</f>
        <v>TBD</v>
      </c>
    </row>
    <row r="569" customFormat="false" ht="15" hidden="false" customHeight="false" outlineLevel="0" collapsed="false">
      <c r="A569" s="0" t="n">
        <f aca="false">'✍️ Score Entry 2025-26'!A570</f>
        <v>565</v>
      </c>
      <c r="B569" s="41" t="n">
        <f aca="false">'✍️ Score Entry 2025-26'!B570</f>
        <v>45984.6041666667</v>
      </c>
      <c r="C569" s="0" t="str">
        <f aca="false">'✍️ Score Entry 2025-26'!C570</f>
        <v>German Bundesliga</v>
      </c>
      <c r="D569" s="0" t="str">
        <f aca="false">'✍️ Score Entry 2025-26'!D570</f>
        <v>RB Leipzig</v>
      </c>
      <c r="E569" s="0" t="str">
        <f aca="false">'✍️ Score Entry 2025-26'!E570</f>
        <v>Werder Bremen</v>
      </c>
      <c r="F569" s="0" t="n">
        <f aca="false">IFERROR(VLOOKUP(D569,'⭐ Current Elo 2025-26'!$A:$B,2,FALSE()),1500)</f>
        <v>1556</v>
      </c>
      <c r="G569" s="0" t="n">
        <f aca="false">IFERROR(VLOOKUP(E569,'⭐ Current Elo 2025-26'!$A:$B,2,FALSE()),1500)</f>
        <v>1618.2</v>
      </c>
      <c r="H569" s="33" t="n">
        <f aca="false">1/(1+10^((G569-F569+'⚙️ Parameters'!$C$7)/400))</f>
        <v>0.343919671008278</v>
      </c>
      <c r="I569" s="33" t="n">
        <f aca="false">0.27*(1+((200-MIN(ABS(F569-G569),200))/500)+(IF(AND(F569&gt;1650,G569&gt;1650),0.15,0)))</f>
        <v>0.344412</v>
      </c>
      <c r="J569" s="33" t="n">
        <f aca="false">MAX(0,1-H569-I569)</f>
        <v>0.311668328991722</v>
      </c>
      <c r="K569" s="33" t="n">
        <f aca="false">H569+I569</f>
        <v>0.688331671008278</v>
      </c>
      <c r="L569" s="33" t="n">
        <f aca="false">I569+J569</f>
        <v>0.656080328991722</v>
      </c>
      <c r="M569" s="0" t="str">
        <f aca="false">IF('✍️ Score Entry 2025-26'!F570=""," TBD",TEXT('✍️ Score Entry 2025-26'!F570,"0")&amp;"-"&amp;TEXT('✍️ Score Entry 2025-26'!G570,"0"))</f>
        <v> TBD</v>
      </c>
      <c r="N569" s="0" t="str">
        <f aca="false">IF('✍️ Score Entry 2025-26'!F570="","TBD",IF('✍️ Score Entry 2025-26'!F570&gt;'✍️ Score Entry 2025-26'!G570,"Home",IF('✍️ Score Entry 2025-26'!F570&lt;'✍️ Score Entry 2025-26'!G570,"Away","Draw")))</f>
        <v>TBD</v>
      </c>
      <c r="O569" s="0" t="str">
        <f aca="false">IF(N569="TBD","TBD",IF(AND(H569&gt;I569,H569&gt;J569,N569="Home"),"✓",IF(AND(J569&gt;H569,J569&gt;I569,N569="Away"),"✓",IF(AND(I569&gt;H569,I569&gt;J569,N569="Draw"),"✓","✗"))))</f>
        <v>TBD</v>
      </c>
    </row>
    <row r="570" customFormat="false" ht="15" hidden="false" customHeight="false" outlineLevel="0" collapsed="false">
      <c r="A570" s="0" t="n">
        <f aca="false">'✍️ Score Entry 2025-26'!A571</f>
        <v>566</v>
      </c>
      <c r="B570" s="41" t="n">
        <f aca="false">'✍️ Score Entry 2025-26'!B571</f>
        <v>45984.6770833333</v>
      </c>
      <c r="C570" s="0" t="str">
        <f aca="false">'✍️ Score Entry 2025-26'!C571</f>
        <v>French Ligue 1</v>
      </c>
      <c r="D570" s="0" t="str">
        <f aca="false">'✍️ Score Entry 2025-26'!D571</f>
        <v>Brest</v>
      </c>
      <c r="E570" s="0" t="str">
        <f aca="false">'✍️ Score Entry 2025-26'!E571</f>
        <v>Metz</v>
      </c>
      <c r="F570" s="0" t="n">
        <f aca="false">IFERROR(VLOOKUP(D570,'⭐ Current Elo 2025-26'!$A:$B,2,FALSE()),1500)</f>
        <v>1734.4</v>
      </c>
      <c r="G570" s="0" t="n">
        <f aca="false">IFERROR(VLOOKUP(E570,'⭐ Current Elo 2025-26'!$A:$B,2,FALSE()),1500)</f>
        <v>1581.9</v>
      </c>
      <c r="H570" s="33" t="n">
        <f aca="false">1/(1+10^((G570-F570+'⚙️ Parameters'!$C$7)/400))</f>
        <v>0.64337373384667</v>
      </c>
      <c r="I570" s="33" t="n">
        <f aca="false">0.27*(1+((200-MIN(ABS(F570-G570),200))/500)+(IF(AND(F570&gt;1650,G570&gt;1650),0.15,0)))</f>
        <v>0.29565</v>
      </c>
      <c r="J570" s="33" t="n">
        <f aca="false">MAX(0,1-H570-I570)</f>
        <v>0.0609762661533302</v>
      </c>
      <c r="K570" s="33" t="n">
        <f aca="false">H570+I570</f>
        <v>0.93902373384667</v>
      </c>
      <c r="L570" s="33" t="n">
        <f aca="false">I570+J570</f>
        <v>0.35662626615333</v>
      </c>
      <c r="M570" s="0" t="str">
        <f aca="false">IF('✍️ Score Entry 2025-26'!F571=""," TBD",TEXT('✍️ Score Entry 2025-26'!F571,"0")&amp;"-"&amp;TEXT('✍️ Score Entry 2025-26'!G571,"0"))</f>
        <v> TBD</v>
      </c>
      <c r="N570" s="0" t="str">
        <f aca="false">IF('✍️ Score Entry 2025-26'!F571="","TBD",IF('✍️ Score Entry 2025-26'!F571&gt;'✍️ Score Entry 2025-26'!G571,"Home",IF('✍️ Score Entry 2025-26'!F571&lt;'✍️ Score Entry 2025-26'!G571,"Away","Draw")))</f>
        <v>TBD</v>
      </c>
      <c r="O570" s="0" t="str">
        <f aca="false">IF(N570="TBD","TBD",IF(AND(H570&gt;I570,H570&gt;J570,N570="Home"),"✓",IF(AND(J570&gt;H570,J570&gt;I570,N570="Away"),"✓",IF(AND(I570&gt;H570,I570&gt;J570,N570="Draw"),"✓","✗"))))</f>
        <v>TBD</v>
      </c>
    </row>
    <row r="571" customFormat="false" ht="15" hidden="false" customHeight="false" outlineLevel="0" collapsed="false">
      <c r="A571" s="0" t="n">
        <f aca="false">'✍️ Score Entry 2025-26'!A572</f>
        <v>567</v>
      </c>
      <c r="B571" s="41" t="n">
        <f aca="false">'✍️ Score Entry 2025-26'!B572</f>
        <v>45984.6770833333</v>
      </c>
      <c r="C571" s="0" t="str">
        <f aca="false">'✍️ Score Entry 2025-26'!C572</f>
        <v>French Ligue 1</v>
      </c>
      <c r="D571" s="0" t="str">
        <f aca="false">'✍️ Score Entry 2025-26'!D572</f>
        <v>Nantes</v>
      </c>
      <c r="E571" s="0" t="str">
        <f aca="false">'✍️ Score Entry 2025-26'!E572</f>
        <v>Lorient</v>
      </c>
      <c r="F571" s="0" t="n">
        <f aca="false">IFERROR(VLOOKUP(D571,'⭐ Current Elo 2025-26'!$A:$B,2,FALSE()),1500)</f>
        <v>1720.8</v>
      </c>
      <c r="G571" s="0" t="n">
        <f aca="false">IFERROR(VLOOKUP(E571,'⭐ Current Elo 2025-26'!$A:$B,2,FALSE()),1500)</f>
        <v>1624.7</v>
      </c>
      <c r="H571" s="33" t="n">
        <f aca="false">1/(1+10^((G571-F571+'⚙️ Parameters'!$C$7)/400))</f>
        <v>0.565956615783066</v>
      </c>
      <c r="I571" s="33" t="n">
        <f aca="false">0.27*(1+((200-MIN(ABS(F571-G571),200))/500)+(IF(AND(F571&gt;1650,G571&gt;1650),0.15,0)))</f>
        <v>0.326106</v>
      </c>
      <c r="J571" s="33" t="n">
        <f aca="false">MAX(0,1-H571-I571)</f>
        <v>0.107937384216934</v>
      </c>
      <c r="K571" s="33" t="n">
        <f aca="false">H571+I571</f>
        <v>0.892062615783066</v>
      </c>
      <c r="L571" s="33" t="n">
        <f aca="false">I571+J571</f>
        <v>0.434043384216934</v>
      </c>
      <c r="M571" s="0" t="str">
        <f aca="false">IF('✍️ Score Entry 2025-26'!F572=""," TBD",TEXT('✍️ Score Entry 2025-26'!F572,"0")&amp;"-"&amp;TEXT('✍️ Score Entry 2025-26'!G572,"0"))</f>
        <v> TBD</v>
      </c>
      <c r="N571" s="0" t="str">
        <f aca="false">IF('✍️ Score Entry 2025-26'!F572="","TBD",IF('✍️ Score Entry 2025-26'!F572&gt;'✍️ Score Entry 2025-26'!G572,"Home",IF('✍️ Score Entry 2025-26'!F572&lt;'✍️ Score Entry 2025-26'!G572,"Away","Draw")))</f>
        <v>TBD</v>
      </c>
      <c r="O571" s="0" t="str">
        <f aca="false">IF(N571="TBD","TBD",IF(AND(H571&gt;I571,H571&gt;J571,N571="Home"),"✓",IF(AND(J571&gt;H571,J571&gt;I571,N571="Away"),"✓",IF(AND(I571&gt;H571,I571&gt;J571,N571="Draw"),"✓","✗"))))</f>
        <v>TBD</v>
      </c>
    </row>
    <row r="572" customFormat="false" ht="15" hidden="false" customHeight="false" outlineLevel="0" collapsed="false">
      <c r="A572" s="0" t="n">
        <f aca="false">'✍️ Score Entry 2025-26'!A573</f>
        <v>568</v>
      </c>
      <c r="B572" s="41" t="n">
        <f aca="false">'✍️ Score Entry 2025-26'!B573</f>
        <v>45984.6770833333</v>
      </c>
      <c r="C572" s="0" t="str">
        <f aca="false">'✍️ Score Entry 2025-26'!C573</f>
        <v>French Ligue 1</v>
      </c>
      <c r="D572" s="0" t="str">
        <f aca="false">'✍️ Score Entry 2025-26'!D573</f>
        <v>Toulouse</v>
      </c>
      <c r="E572" s="0" t="str">
        <f aca="false">'✍️ Score Entry 2025-26'!E573</f>
        <v>Angers</v>
      </c>
      <c r="F572" s="0" t="n">
        <f aca="false">IFERROR(VLOOKUP(D572,'⭐ Current Elo 2025-26'!$A:$B,2,FALSE()),1500)</f>
        <v>1668.4</v>
      </c>
      <c r="G572" s="0" t="n">
        <f aca="false">IFERROR(VLOOKUP(E572,'⭐ Current Elo 2025-26'!$A:$B,2,FALSE()),1500)</f>
        <v>1494.5</v>
      </c>
      <c r="H572" s="33" t="n">
        <f aca="false">1/(1+10^((G572-F572+'⚙️ Parameters'!$C$7)/400))</f>
        <v>0.671113536597157</v>
      </c>
      <c r="I572" s="33" t="n">
        <f aca="false">0.27*(1+((200-MIN(ABS(F572-G572),200))/500)+(IF(AND(F572&gt;1650,G572&gt;1650),0.15,0)))</f>
        <v>0.284094</v>
      </c>
      <c r="J572" s="33" t="n">
        <f aca="false">MAX(0,1-H572-I572)</f>
        <v>0.0447924634028433</v>
      </c>
      <c r="K572" s="33" t="n">
        <f aca="false">H572+I572</f>
        <v>0.955207536597157</v>
      </c>
      <c r="L572" s="33" t="n">
        <f aca="false">I572+J572</f>
        <v>0.328886463402843</v>
      </c>
      <c r="M572" s="0" t="str">
        <f aca="false">IF('✍️ Score Entry 2025-26'!F573=""," TBD",TEXT('✍️ Score Entry 2025-26'!F573,"0")&amp;"-"&amp;TEXT('✍️ Score Entry 2025-26'!G573,"0"))</f>
        <v> TBD</v>
      </c>
      <c r="N572" s="0" t="str">
        <f aca="false">IF('✍️ Score Entry 2025-26'!F573="","TBD",IF('✍️ Score Entry 2025-26'!F573&gt;'✍️ Score Entry 2025-26'!G573,"Home",IF('✍️ Score Entry 2025-26'!F573&lt;'✍️ Score Entry 2025-26'!G573,"Away","Draw")))</f>
        <v>TBD</v>
      </c>
      <c r="O572" s="0" t="str">
        <f aca="false">IF(N572="TBD","TBD",IF(AND(H572&gt;I572,H572&gt;J572,N572="Home"),"✓",IF(AND(J572&gt;H572,J572&gt;I572,N572="Away"),"✓",IF(AND(I572&gt;H572,I572&gt;J572,N572="Draw"),"✓","✗"))))</f>
        <v>TBD</v>
      </c>
    </row>
    <row r="573" customFormat="false" ht="15" hidden="false" customHeight="false" outlineLevel="0" collapsed="false">
      <c r="A573" s="0" t="n">
        <f aca="false">'✍️ Score Entry 2025-26'!A574</f>
        <v>569</v>
      </c>
      <c r="B573" s="41" t="n">
        <f aca="false">'✍️ Score Entry 2025-26'!B574</f>
        <v>45984.6875</v>
      </c>
      <c r="C573" s="0" t="str">
        <f aca="false">'✍️ Score Entry 2025-26'!C574</f>
        <v>German Bundesliga</v>
      </c>
      <c r="D573" s="0" t="str">
        <f aca="false">'✍️ Score Entry 2025-26'!D574</f>
        <v>St. Pauli</v>
      </c>
      <c r="E573" s="0" t="str">
        <f aca="false">'✍️ Score Entry 2025-26'!E574</f>
        <v>1. FC Union Berlin</v>
      </c>
      <c r="F573" s="0" t="n">
        <f aca="false">IFERROR(VLOOKUP(D573,'⭐ Current Elo 2025-26'!$A:$B,2,FALSE()),1500)</f>
        <v>1501.5</v>
      </c>
      <c r="G573" s="0" t="n">
        <f aca="false">IFERROR(VLOOKUP(E573,'⭐ Current Elo 2025-26'!$A:$B,2,FALSE()),1500)</f>
        <v>1536.1</v>
      </c>
      <c r="H573" s="33" t="n">
        <f aca="false">1/(1+10^((G573-F573+'⚙️ Parameters'!$C$7)/400))</f>
        <v>0.380601312034178</v>
      </c>
      <c r="I573" s="33" t="n">
        <f aca="false">0.27*(1+((200-MIN(ABS(F573-G573),200))/500)+(IF(AND(F573&gt;1650,G573&gt;1650),0.15,0)))</f>
        <v>0.359316</v>
      </c>
      <c r="J573" s="33" t="n">
        <f aca="false">MAX(0,1-H573-I573)</f>
        <v>0.260082687965822</v>
      </c>
      <c r="K573" s="33" t="n">
        <f aca="false">H573+I573</f>
        <v>0.739917312034178</v>
      </c>
      <c r="L573" s="33" t="n">
        <f aca="false">I573+J573</f>
        <v>0.619398687965822</v>
      </c>
      <c r="M573" s="0" t="str">
        <f aca="false">IF('✍️ Score Entry 2025-26'!F574=""," TBD",TEXT('✍️ Score Entry 2025-26'!F574,"0")&amp;"-"&amp;TEXT('✍️ Score Entry 2025-26'!G574,"0"))</f>
        <v> TBD</v>
      </c>
      <c r="N573" s="0" t="str">
        <f aca="false">IF('✍️ Score Entry 2025-26'!F574="","TBD",IF('✍️ Score Entry 2025-26'!F574&gt;'✍️ Score Entry 2025-26'!G574,"Home",IF('✍️ Score Entry 2025-26'!F574&lt;'✍️ Score Entry 2025-26'!G574,"Away","Draw")))</f>
        <v>TBD</v>
      </c>
      <c r="O573" s="0" t="str">
        <f aca="false">IF(N573="TBD","TBD",IF(AND(H573&gt;I573,H573&gt;J573,N573="Home"),"✓",IF(AND(J573&gt;H573,J573&gt;I573,N573="Away"),"✓",IF(AND(I573&gt;H573,I573&gt;J573,N573="Draw"),"✓","✗"))))</f>
        <v>TBD</v>
      </c>
    </row>
    <row r="574" customFormat="false" ht="15" hidden="false" customHeight="false" outlineLevel="0" collapsed="false">
      <c r="A574" s="0" t="n">
        <f aca="false">'✍️ Score Entry 2025-26'!A575</f>
        <v>570</v>
      </c>
      <c r="B574" s="41" t="n">
        <f aca="false">'✍️ Score Entry 2025-26'!B575</f>
        <v>45984.6875</v>
      </c>
      <c r="C574" s="0" t="str">
        <f aca="false">'✍️ Score Entry 2025-26'!C575</f>
        <v>English Premier League</v>
      </c>
      <c r="D574" s="0" t="str">
        <f aca="false">'✍️ Score Entry 2025-26'!D575</f>
        <v>Arsenal</v>
      </c>
      <c r="E574" s="0" t="str">
        <f aca="false">'✍️ Score Entry 2025-26'!E575</f>
        <v>Tottenham Hotspur</v>
      </c>
      <c r="F574" s="0" t="n">
        <f aca="false">IFERROR(VLOOKUP(D574,'⭐ Current Elo 2025-26'!$A:$B,2,FALSE()),1500)</f>
        <v>1442.1</v>
      </c>
      <c r="G574" s="0" t="n">
        <f aca="false">IFERROR(VLOOKUP(E574,'⭐ Current Elo 2025-26'!$A:$B,2,FALSE()),1500)</f>
        <v>1545.2</v>
      </c>
      <c r="H574" s="33" t="n">
        <f aca="false">1/(1+10^((G574-F574+'⚙️ Parameters'!$C$7)/400))</f>
        <v>0.292905467812757</v>
      </c>
      <c r="I574" s="33" t="n">
        <f aca="false">0.27*(1+((200-MIN(ABS(F574-G574),200))/500)+(IF(AND(F574&gt;1650,G574&gt;1650),0.15,0)))</f>
        <v>0.322326</v>
      </c>
      <c r="J574" s="33" t="n">
        <f aca="false">MAX(0,1-H574-I574)</f>
        <v>0.384768532187243</v>
      </c>
      <c r="K574" s="33" t="n">
        <f aca="false">H574+I574</f>
        <v>0.615231467812757</v>
      </c>
      <c r="L574" s="33" t="n">
        <f aca="false">I574+J574</f>
        <v>0.707094532187243</v>
      </c>
      <c r="M574" s="0" t="str">
        <f aca="false">IF('✍️ Score Entry 2025-26'!F575=""," TBD",TEXT('✍️ Score Entry 2025-26'!F575,"0")&amp;"-"&amp;TEXT('✍️ Score Entry 2025-26'!G575,"0"))</f>
        <v> TBD</v>
      </c>
      <c r="N574" s="0" t="str">
        <f aca="false">IF('✍️ Score Entry 2025-26'!F575="","TBD",IF('✍️ Score Entry 2025-26'!F575&gt;'✍️ Score Entry 2025-26'!G575,"Home",IF('✍️ Score Entry 2025-26'!F575&lt;'✍️ Score Entry 2025-26'!G575,"Away","Draw")))</f>
        <v>TBD</v>
      </c>
      <c r="O574" s="0" t="str">
        <f aca="false">IF(N574="TBD","TBD",IF(AND(H574&gt;I574,H574&gt;J574,N574="Home"),"✓",IF(AND(J574&gt;H574,J574&gt;I574,N574="Away"),"✓",IF(AND(I574&gt;H574,I574&gt;J574,N574="Draw"),"✓","✗"))))</f>
        <v>TBD</v>
      </c>
    </row>
    <row r="575" customFormat="false" ht="15" hidden="false" customHeight="false" outlineLevel="0" collapsed="false">
      <c r="A575" s="0" t="n">
        <f aca="false">'✍️ Score Entry 2025-26'!A576</f>
        <v>571</v>
      </c>
      <c r="B575" s="41" t="n">
        <f aca="false">'✍️ Score Entry 2025-26'!B576</f>
        <v>45984.7083333333</v>
      </c>
      <c r="C575" s="0" t="str">
        <f aca="false">'✍️ Score Entry 2025-26'!C576</f>
        <v>Italian Serie A</v>
      </c>
      <c r="D575" s="0" t="str">
        <f aca="false">'✍️ Score Entry 2025-26'!D576</f>
        <v>Lazio</v>
      </c>
      <c r="E575" s="0" t="str">
        <f aca="false">'✍️ Score Entry 2025-26'!E576</f>
        <v>Lecce</v>
      </c>
      <c r="F575" s="0" t="n">
        <f aca="false">IFERROR(VLOOKUP(D575,'⭐ Current Elo 2025-26'!$A:$B,2,FALSE()),1500)</f>
        <v>1499.9</v>
      </c>
      <c r="G575" s="0" t="n">
        <f aca="false">IFERROR(VLOOKUP(E575,'⭐ Current Elo 2025-26'!$A:$B,2,FALSE()),1500)</f>
        <v>1629.2</v>
      </c>
      <c r="H575" s="33" t="n">
        <f aca="false">1/(1+10^((G575-F575+'⚙️ Parameters'!$C$7)/400))</f>
        <v>0.262670637919483</v>
      </c>
      <c r="I575" s="33" t="n">
        <f aca="false">0.27*(1+((200-MIN(ABS(F575-G575),200))/500)+(IF(AND(F575&gt;1650,G575&gt;1650),0.15,0)))</f>
        <v>0.308178</v>
      </c>
      <c r="J575" s="33" t="n">
        <f aca="false">MAX(0,1-H575-I575)</f>
        <v>0.429151362080517</v>
      </c>
      <c r="K575" s="33" t="n">
        <f aca="false">H575+I575</f>
        <v>0.570848637919483</v>
      </c>
      <c r="L575" s="33" t="n">
        <f aca="false">I575+J575</f>
        <v>0.737329362080517</v>
      </c>
      <c r="M575" s="0" t="str">
        <f aca="false">IF('✍️ Score Entry 2025-26'!F576=""," TBD",TEXT('✍️ Score Entry 2025-26'!F576,"0")&amp;"-"&amp;TEXT('✍️ Score Entry 2025-26'!G576,"0"))</f>
        <v> TBD</v>
      </c>
      <c r="N575" s="0" t="str">
        <f aca="false">IF('✍️ Score Entry 2025-26'!F576="","TBD",IF('✍️ Score Entry 2025-26'!F576&gt;'✍️ Score Entry 2025-26'!G576,"Home",IF('✍️ Score Entry 2025-26'!F576&lt;'✍️ Score Entry 2025-26'!G576,"Away","Draw")))</f>
        <v>TBD</v>
      </c>
      <c r="O575" s="0" t="str">
        <f aca="false">IF(N575="TBD","TBD",IF(AND(H575&gt;I575,H575&gt;J575,N575="Home"),"✓",IF(AND(J575&gt;H575,J575&gt;I575,N575="Away"),"✓",IF(AND(I575&gt;H575,I575&gt;J575,N575="Draw"),"✓","✗"))))</f>
        <v>TBD</v>
      </c>
    </row>
    <row r="576" customFormat="false" ht="15" hidden="false" customHeight="false" outlineLevel="0" collapsed="false">
      <c r="A576" s="0" t="n">
        <f aca="false">'✍️ Score Entry 2025-26'!A577</f>
        <v>572</v>
      </c>
      <c r="B576" s="41" t="n">
        <f aca="false">'✍️ Score Entry 2025-26'!B577</f>
        <v>45984.8229166667</v>
      </c>
      <c r="C576" s="0" t="str">
        <f aca="false">'✍️ Score Entry 2025-26'!C577</f>
        <v>Italian Serie A</v>
      </c>
      <c r="D576" s="0" t="str">
        <f aca="false">'✍️ Score Entry 2025-26'!D577</f>
        <v>Internazionale</v>
      </c>
      <c r="E576" s="0" t="str">
        <f aca="false">'✍️ Score Entry 2025-26'!E577</f>
        <v>AC Milan</v>
      </c>
      <c r="F576" s="0" t="n">
        <f aca="false">IFERROR(VLOOKUP(D576,'⭐ Current Elo 2025-26'!$A:$B,2,FALSE()),1500)</f>
        <v>1603.3</v>
      </c>
      <c r="G576" s="0" t="n">
        <f aca="false">IFERROR(VLOOKUP(E576,'⭐ Current Elo 2025-26'!$A:$B,2,FALSE()),1500)</f>
        <v>1588.1</v>
      </c>
      <c r="H576" s="33" t="n">
        <f aca="false">1/(1+10^((G576-F576+'⚙️ Parameters'!$C$7)/400))</f>
        <v>0.450085585090869</v>
      </c>
      <c r="I576" s="33" t="n">
        <f aca="false">0.27*(1+((200-MIN(ABS(F576-G576),200))/500)+(IF(AND(F576&gt;1650,G576&gt;1650),0.15,0)))</f>
        <v>0.369792</v>
      </c>
      <c r="J576" s="33" t="n">
        <f aca="false">MAX(0,1-H576-I576)</f>
        <v>0.180122414909131</v>
      </c>
      <c r="K576" s="33" t="n">
        <f aca="false">H576+I576</f>
        <v>0.819877585090869</v>
      </c>
      <c r="L576" s="33" t="n">
        <f aca="false">I576+J576</f>
        <v>0.549914414909131</v>
      </c>
      <c r="M576" s="0" t="str">
        <f aca="false">IF('✍️ Score Entry 2025-26'!F577=""," TBD",TEXT('✍️ Score Entry 2025-26'!F577,"0")&amp;"-"&amp;TEXT('✍️ Score Entry 2025-26'!G577,"0"))</f>
        <v> TBD</v>
      </c>
      <c r="N576" s="0" t="str">
        <f aca="false">IF('✍️ Score Entry 2025-26'!F577="","TBD",IF('✍️ Score Entry 2025-26'!F577&gt;'✍️ Score Entry 2025-26'!G577,"Home",IF('✍️ Score Entry 2025-26'!F577&lt;'✍️ Score Entry 2025-26'!G577,"Away","Draw")))</f>
        <v>TBD</v>
      </c>
      <c r="O576" s="0" t="str">
        <f aca="false">IF(N576="TBD","TBD",IF(AND(H576&gt;I576,H576&gt;J576,N576="Home"),"✓",IF(AND(J576&gt;H576,J576&gt;I576,N576="Away"),"✓",IF(AND(I576&gt;H576,I576&gt;J576,N576="Draw"),"✓","✗"))))</f>
        <v>TBD</v>
      </c>
    </row>
    <row r="577" customFormat="false" ht="15" hidden="false" customHeight="false" outlineLevel="0" collapsed="false">
      <c r="A577" s="0" t="n">
        <f aca="false">'✍️ Score Entry 2025-26'!A578</f>
        <v>573</v>
      </c>
      <c r="B577" s="41" t="n">
        <f aca="false">'✍️ Score Entry 2025-26'!B578</f>
        <v>45984.8229166667</v>
      </c>
      <c r="C577" s="0" t="str">
        <f aca="false">'✍️ Score Entry 2025-26'!C578</f>
        <v>French Ligue 1</v>
      </c>
      <c r="D577" s="0" t="str">
        <f aca="false">'✍️ Score Entry 2025-26'!D578</f>
        <v>Lille</v>
      </c>
      <c r="E577" s="0" t="str">
        <f aca="false">'✍️ Score Entry 2025-26'!E578</f>
        <v>Paris FC</v>
      </c>
      <c r="F577" s="0" t="n">
        <f aca="false">IFERROR(VLOOKUP(D577,'⭐ Current Elo 2025-26'!$A:$B,2,FALSE()),1500)</f>
        <v>1580.2</v>
      </c>
      <c r="G577" s="0" t="n">
        <f aca="false">IFERROR(VLOOKUP(E577,'⭐ Current Elo 2025-26'!$A:$B,2,FALSE()),1500)</f>
        <v>1539.7</v>
      </c>
      <c r="H577" s="33" t="n">
        <f aca="false">1/(1+10^((G577-F577+'⚙️ Parameters'!$C$7)/400))</f>
        <v>0.486331807184197</v>
      </c>
      <c r="I577" s="33" t="n">
        <f aca="false">0.27*(1+((200-MIN(ABS(F577-G577),200))/500)+(IF(AND(F577&gt;1650,G577&gt;1650),0.15,0)))</f>
        <v>0.35613</v>
      </c>
      <c r="J577" s="33" t="n">
        <f aca="false">MAX(0,1-H577-I577)</f>
        <v>0.157538192815803</v>
      </c>
      <c r="K577" s="33" t="n">
        <f aca="false">H577+I577</f>
        <v>0.842461807184197</v>
      </c>
      <c r="L577" s="33" t="n">
        <f aca="false">I577+J577</f>
        <v>0.513668192815803</v>
      </c>
      <c r="M577" s="0" t="str">
        <f aca="false">IF('✍️ Score Entry 2025-26'!F578=""," TBD",TEXT('✍️ Score Entry 2025-26'!F578,"0")&amp;"-"&amp;TEXT('✍️ Score Entry 2025-26'!G578,"0"))</f>
        <v> TBD</v>
      </c>
      <c r="N577" s="0" t="str">
        <f aca="false">IF('✍️ Score Entry 2025-26'!F578="","TBD",IF('✍️ Score Entry 2025-26'!F578&gt;'✍️ Score Entry 2025-26'!G578,"Home",IF('✍️ Score Entry 2025-26'!F578&lt;'✍️ Score Entry 2025-26'!G578,"Away","Draw")))</f>
        <v>TBD</v>
      </c>
      <c r="O577" s="0" t="str">
        <f aca="false">IF(N577="TBD","TBD",IF(AND(H577&gt;I577,H577&gt;J577,N577="Home"),"✓",IF(AND(J577&gt;H577,J577&gt;I577,N577="Away"),"✓",IF(AND(I577&gt;H577,I577&gt;J577,N577="Draw"),"✓","✗"))))</f>
        <v>TBD</v>
      </c>
    </row>
    <row r="578" customFormat="false" ht="15" hidden="false" customHeight="false" outlineLevel="0" collapsed="false">
      <c r="A578" s="0" t="n">
        <f aca="false">'✍️ Score Entry 2025-26'!A579</f>
        <v>574</v>
      </c>
      <c r="B578" s="41" t="n">
        <f aca="false">'✍️ Score Entry 2025-26'!B579</f>
        <v>45984.8333333333</v>
      </c>
      <c r="C578" s="0" t="str">
        <f aca="false">'✍️ Score Entry 2025-26'!C579</f>
        <v>Spanish LALIGA</v>
      </c>
      <c r="D578" s="0" t="str">
        <f aca="false">'✍️ Score Entry 2025-26'!D579</f>
        <v>Villarreal</v>
      </c>
      <c r="E578" s="0" t="str">
        <f aca="false">'✍️ Score Entry 2025-26'!E579</f>
        <v>Mallorca</v>
      </c>
      <c r="F578" s="0" t="n">
        <f aca="false">IFERROR(VLOOKUP(D578,'⭐ Current Elo 2025-26'!$A:$B,2,FALSE()),1500)</f>
        <v>1629.8</v>
      </c>
      <c r="G578" s="0" t="n">
        <f aca="false">IFERROR(VLOOKUP(E578,'⭐ Current Elo 2025-26'!$A:$B,2,FALSE()),1500)</f>
        <v>1654.7</v>
      </c>
      <c r="H578" s="33" t="n">
        <f aca="false">1/(1+10^((G578-F578+'⚙️ Parameters'!$C$7)/400))</f>
        <v>0.393849593052459</v>
      </c>
      <c r="I578" s="33" t="n">
        <f aca="false">0.27*(1+((200-MIN(ABS(F578-G578),200))/500)+(IF(AND(F578&gt;1650,G578&gt;1650),0.15,0)))</f>
        <v>0.364554</v>
      </c>
      <c r="J578" s="33" t="n">
        <f aca="false">MAX(0,1-H578-I578)</f>
        <v>0.241596406947541</v>
      </c>
      <c r="K578" s="33" t="n">
        <f aca="false">H578+I578</f>
        <v>0.758403593052459</v>
      </c>
      <c r="L578" s="33" t="n">
        <f aca="false">I578+J578</f>
        <v>0.606150406947541</v>
      </c>
      <c r="M578" s="0" t="str">
        <f aca="false">IF('✍️ Score Entry 2025-26'!F579=""," TBD",TEXT('✍️ Score Entry 2025-26'!F579,"0")&amp;"-"&amp;TEXT('✍️ Score Entry 2025-26'!G579,"0"))</f>
        <v> TBD</v>
      </c>
      <c r="N578" s="0" t="str">
        <f aca="false">IF('✍️ Score Entry 2025-26'!F579="","TBD",IF('✍️ Score Entry 2025-26'!F579&gt;'✍️ Score Entry 2025-26'!G579,"Home",IF('✍️ Score Entry 2025-26'!F579&lt;'✍️ Score Entry 2025-26'!G579,"Away","Draw")))</f>
        <v>TBD</v>
      </c>
      <c r="O578" s="0" t="str">
        <f aca="false">IF(N578="TBD","TBD",IF(AND(H578&gt;I578,H578&gt;J578,N578="Home"),"✓",IF(AND(J578&gt;H578,J578&gt;I578,N578="Away"),"✓",IF(AND(I578&gt;H578,I578&gt;J578,N578="Draw"),"✓","✗"))))</f>
        <v>TBD</v>
      </c>
    </row>
    <row r="579" customFormat="false" ht="15" hidden="false" customHeight="false" outlineLevel="0" collapsed="false">
      <c r="A579" s="0" t="n">
        <f aca="false">'✍️ Score Entry 2025-26'!A580</f>
        <v>575</v>
      </c>
      <c r="B579" s="41" t="n">
        <f aca="false">'✍️ Score Entry 2025-26'!B580</f>
        <v>45984.8333333333</v>
      </c>
      <c r="C579" s="0" t="str">
        <f aca="false">'✍️ Score Entry 2025-26'!C580</f>
        <v>Spanish LALIGA</v>
      </c>
      <c r="D579" s="0" t="str">
        <f aca="false">'✍️ Score Entry 2025-26'!D580</f>
        <v>Espanyol</v>
      </c>
      <c r="E579" s="0" t="str">
        <f aca="false">'✍️ Score Entry 2025-26'!E580</f>
        <v>Sevilla</v>
      </c>
      <c r="F579" s="0" t="n">
        <f aca="false">IFERROR(VLOOKUP(D579,'⭐ Current Elo 2025-26'!$A:$B,2,FALSE()),1500)</f>
        <v>1662.7</v>
      </c>
      <c r="G579" s="0" t="n">
        <f aca="false">IFERROR(VLOOKUP(E579,'⭐ Current Elo 2025-26'!$A:$B,2,FALSE()),1500)</f>
        <v>1661.6</v>
      </c>
      <c r="H579" s="33" t="n">
        <f aca="false">1/(1+10^((G579-F579+'⚙️ Parameters'!$C$7)/400))</f>
        <v>0.430088268744644</v>
      </c>
      <c r="I579" s="33" t="n">
        <f aca="false">0.27*(1+((200-MIN(ABS(F579-G579),200))/500)+(IF(AND(F579&gt;1650,G579&gt;1650),0.15,0)))</f>
        <v>0.417906</v>
      </c>
      <c r="J579" s="33" t="n">
        <f aca="false">MAX(0,1-H579-I579)</f>
        <v>0.152005731255356</v>
      </c>
      <c r="K579" s="33" t="n">
        <f aca="false">H579+I579</f>
        <v>0.847994268744644</v>
      </c>
      <c r="L579" s="33" t="n">
        <f aca="false">I579+J579</f>
        <v>0.569911731255356</v>
      </c>
      <c r="M579" s="0" t="str">
        <f aca="false">IF('✍️ Score Entry 2025-26'!F580=""," TBD",TEXT('✍️ Score Entry 2025-26'!F580,"0")&amp;"-"&amp;TEXT('✍️ Score Entry 2025-26'!G580,"0"))</f>
        <v> TBD</v>
      </c>
      <c r="N579" s="0" t="str">
        <f aca="false">IF('✍️ Score Entry 2025-26'!F580="","TBD",IF('✍️ Score Entry 2025-26'!F580&gt;'✍️ Score Entry 2025-26'!G580,"Home",IF('✍️ Score Entry 2025-26'!F580&lt;'✍️ Score Entry 2025-26'!G580,"Away","Draw")))</f>
        <v>TBD</v>
      </c>
      <c r="O579" s="0" t="str">
        <f aca="false">IF(N579="TBD","TBD",IF(AND(H579&gt;I579,H579&gt;J579,N579="Home"),"✓",IF(AND(J579&gt;H579,J579&gt;I579,N579="Away"),"✓",IF(AND(I579&gt;H579,I579&gt;J579,N579="Draw"),"✓","✗"))))</f>
        <v>TBD</v>
      </c>
    </row>
    <row r="580" customFormat="false" ht="15" hidden="false" customHeight="false" outlineLevel="0" collapsed="false">
      <c r="A580" s="0" t="n">
        <f aca="false">'✍️ Score Entry 2025-26'!A581</f>
        <v>576</v>
      </c>
      <c r="B580" s="41" t="n">
        <f aca="false">'✍️ Score Entry 2025-26'!B581</f>
        <v>45984.8333333333</v>
      </c>
      <c r="C580" s="0" t="str">
        <f aca="false">'✍️ Score Entry 2025-26'!C581</f>
        <v>Spanish LALIGA</v>
      </c>
      <c r="D580" s="0" t="str">
        <f aca="false">'✍️ Score Entry 2025-26'!D581</f>
        <v>Elche</v>
      </c>
      <c r="E580" s="0" t="str">
        <f aca="false">'✍️ Score Entry 2025-26'!E581</f>
        <v>Real Madrid</v>
      </c>
      <c r="F580" s="0" t="n">
        <f aca="false">IFERROR(VLOOKUP(D580,'⭐ Current Elo 2025-26'!$A:$B,2,FALSE()),1500)</f>
        <v>1553.2</v>
      </c>
      <c r="G580" s="0" t="n">
        <f aca="false">IFERROR(VLOOKUP(E580,'⭐ Current Elo 2025-26'!$A:$B,2,FALSE()),1500)</f>
        <v>1520.7</v>
      </c>
      <c r="H580" s="33" t="n">
        <f aca="false">1/(1+10^((G580-F580+'⚙️ Parameters'!$C$7)/400))</f>
        <v>0.474836752011705</v>
      </c>
      <c r="I580" s="33" t="n">
        <f aca="false">0.27*(1+((200-MIN(ABS(F580-G580),200))/500)+(IF(AND(F580&gt;1650,G580&gt;1650),0.15,0)))</f>
        <v>0.36045</v>
      </c>
      <c r="J580" s="33" t="n">
        <f aca="false">MAX(0,1-H580-I580)</f>
        <v>0.164713247988295</v>
      </c>
      <c r="K580" s="33" t="n">
        <f aca="false">H580+I580</f>
        <v>0.835286752011705</v>
      </c>
      <c r="L580" s="33" t="n">
        <f aca="false">I580+J580</f>
        <v>0.525163247988295</v>
      </c>
      <c r="M580" s="0" t="str">
        <f aca="false">IF('✍️ Score Entry 2025-26'!F581=""," TBD",TEXT('✍️ Score Entry 2025-26'!F581,"0")&amp;"-"&amp;TEXT('✍️ Score Entry 2025-26'!G581,"0"))</f>
        <v> TBD</v>
      </c>
      <c r="N580" s="0" t="str">
        <f aca="false">IF('✍️ Score Entry 2025-26'!F581="","TBD",IF('✍️ Score Entry 2025-26'!F581&gt;'✍️ Score Entry 2025-26'!G581,"Home",IF('✍️ Score Entry 2025-26'!F581&lt;'✍️ Score Entry 2025-26'!G581,"Away","Draw")))</f>
        <v>TBD</v>
      </c>
      <c r="O580" s="0" t="str">
        <f aca="false">IF(N580="TBD","TBD",IF(AND(H580&gt;I580,H580&gt;J580,N580="Home"),"✓",IF(AND(J580&gt;H580,J580&gt;I580,N580="Away"),"✓",IF(AND(I580&gt;H580,I580&gt;J580,N580="Draw"),"✓","✗"))))</f>
        <v>TBD</v>
      </c>
    </row>
    <row r="581" customFormat="false" ht="15" hidden="false" customHeight="false" outlineLevel="0" collapsed="false">
      <c r="A581" s="0" t="n">
        <f aca="false">'✍️ Score Entry 2025-26'!A582</f>
        <v>577</v>
      </c>
      <c r="B581" s="41" t="n">
        <f aca="false">'✍️ Score Entry 2025-26'!B582</f>
        <v>45984.8333333333</v>
      </c>
      <c r="C581" s="0" t="str">
        <f aca="false">'✍️ Score Entry 2025-26'!C582</f>
        <v>Spanish LALIGA</v>
      </c>
      <c r="D581" s="0" t="str">
        <f aca="false">'✍️ Score Entry 2025-26'!D582</f>
        <v>Osasuna</v>
      </c>
      <c r="E581" s="0" t="str">
        <f aca="false">'✍️ Score Entry 2025-26'!E582</f>
        <v>Real Sociedad</v>
      </c>
      <c r="F581" s="0" t="n">
        <f aca="false">IFERROR(VLOOKUP(D581,'⭐ Current Elo 2025-26'!$A:$B,2,FALSE()),1500)</f>
        <v>1713.5</v>
      </c>
      <c r="G581" s="0" t="n">
        <f aca="false">IFERROR(VLOOKUP(E581,'⭐ Current Elo 2025-26'!$A:$B,2,FALSE()),1500)</f>
        <v>1395.4</v>
      </c>
      <c r="H581" s="33" t="n">
        <f aca="false">1/(1+10^((G581-F581+'⚙️ Parameters'!$C$7)/400))</f>
        <v>0.823945047099484</v>
      </c>
      <c r="I581" s="33" t="n">
        <f aca="false">0.27*(1+((200-MIN(ABS(F581-G581),200))/500)+(IF(AND(F581&gt;1650,G581&gt;1650),0.15,0)))</f>
        <v>0.27</v>
      </c>
      <c r="J581" s="33" t="n">
        <f aca="false">MAX(0,1-H581-I581)</f>
        <v>0</v>
      </c>
      <c r="K581" s="33" t="n">
        <f aca="false">H581+I581</f>
        <v>1.09394504709948</v>
      </c>
      <c r="L581" s="33" t="n">
        <f aca="false">I581+J581</f>
        <v>0.27</v>
      </c>
      <c r="M581" s="0" t="str">
        <f aca="false">IF('✍️ Score Entry 2025-26'!F582=""," TBD",TEXT('✍️ Score Entry 2025-26'!F582,"0")&amp;"-"&amp;TEXT('✍️ Score Entry 2025-26'!G582,"0"))</f>
        <v> TBD</v>
      </c>
      <c r="N581" s="0" t="str">
        <f aca="false">IF('✍️ Score Entry 2025-26'!F582="","TBD",IF('✍️ Score Entry 2025-26'!F582&gt;'✍️ Score Entry 2025-26'!G582,"Home",IF('✍️ Score Entry 2025-26'!F582&lt;'✍️ Score Entry 2025-26'!G582,"Away","Draw")))</f>
        <v>TBD</v>
      </c>
      <c r="O581" s="0" t="str">
        <f aca="false">IF(N581="TBD","TBD",IF(AND(H581&gt;I581,H581&gt;J581,N581="Home"),"✓",IF(AND(J581&gt;H581,J581&gt;I581,N581="Away"),"✓",IF(AND(I581&gt;H581,I581&gt;J581,N581="Draw"),"✓","✗"))))</f>
        <v>TBD</v>
      </c>
    </row>
    <row r="582" customFormat="false" ht="15" hidden="false" customHeight="false" outlineLevel="0" collapsed="false">
      <c r="A582" s="0" t="n">
        <f aca="false">'✍️ Score Entry 2025-26'!A583</f>
        <v>578</v>
      </c>
      <c r="B582" s="41" t="n">
        <f aca="false">'✍️ Score Entry 2025-26'!B583</f>
        <v>45984.8333333333</v>
      </c>
      <c r="C582" s="0" t="str">
        <f aca="false">'✍️ Score Entry 2025-26'!C583</f>
        <v>Spanish LALIGA</v>
      </c>
      <c r="D582" s="0" t="str">
        <f aca="false">'✍️ Score Entry 2025-26'!D583</f>
        <v>Real Betis</v>
      </c>
      <c r="E582" s="0" t="str">
        <f aca="false">'✍️ Score Entry 2025-26'!E583</f>
        <v>Girona</v>
      </c>
      <c r="F582" s="0" t="n">
        <f aca="false">IFERROR(VLOOKUP(D582,'⭐ Current Elo 2025-26'!$A:$B,2,FALSE()),1500)</f>
        <v>0</v>
      </c>
      <c r="G582" s="0" t="n">
        <f aca="false">IFERROR(VLOOKUP(E582,'⭐ Current Elo 2025-26'!$A:$B,2,FALSE()),1500)</f>
        <v>1542.4</v>
      </c>
      <c r="H582" s="33" t="n">
        <f aca="false">1/(1+10^((G582-F582+'⚙️ Parameters'!$C$7)/400))</f>
        <v>0.000104461108658846</v>
      </c>
      <c r="I582" s="33" t="n">
        <f aca="false">0.27*(1+((200-MIN(ABS(F582-G582),200))/500)+(IF(AND(F582&gt;1650,G582&gt;1650),0.15,0)))</f>
        <v>0.27</v>
      </c>
      <c r="J582" s="33" t="n">
        <f aca="false">MAX(0,1-H582-I582)</f>
        <v>0.729895538891341</v>
      </c>
      <c r="K582" s="33" t="n">
        <f aca="false">H582+I582</f>
        <v>0.270104461108659</v>
      </c>
      <c r="L582" s="33" t="n">
        <f aca="false">I582+J582</f>
        <v>0.999895538891341</v>
      </c>
      <c r="M582" s="0" t="str">
        <f aca="false">IF('✍️ Score Entry 2025-26'!F583=""," TBD",TEXT('✍️ Score Entry 2025-26'!F583,"0")&amp;"-"&amp;TEXT('✍️ Score Entry 2025-26'!G583,"0"))</f>
        <v> TBD</v>
      </c>
      <c r="N582" s="0" t="str">
        <f aca="false">IF('✍️ Score Entry 2025-26'!F583="","TBD",IF('✍️ Score Entry 2025-26'!F583&gt;'✍️ Score Entry 2025-26'!G583,"Home",IF('✍️ Score Entry 2025-26'!F583&lt;'✍️ Score Entry 2025-26'!G583,"Away","Draw")))</f>
        <v>TBD</v>
      </c>
      <c r="O582" s="0" t="str">
        <f aca="false">IF(N582="TBD","TBD",IF(AND(H582&gt;I582,H582&gt;J582,N582="Home"),"✓",IF(AND(J582&gt;H582,J582&gt;I582,N582="Away"),"✓",IF(AND(I582&gt;H582,I582&gt;J582,N582="Draw"),"✓","✗"))))</f>
        <v>TBD</v>
      </c>
    </row>
    <row r="583" customFormat="false" ht="15" hidden="false" customHeight="false" outlineLevel="0" collapsed="false">
      <c r="A583" s="0" t="n">
        <f aca="false">'✍️ Score Entry 2025-26'!A584</f>
        <v>579</v>
      </c>
      <c r="B583" s="41" t="n">
        <f aca="false">'✍️ Score Entry 2025-26'!B584</f>
        <v>45984.8333333333</v>
      </c>
      <c r="C583" s="0" t="str">
        <f aca="false">'✍️ Score Entry 2025-26'!C584</f>
        <v>Spanish LALIGA</v>
      </c>
      <c r="D583" s="0" t="str">
        <f aca="false">'✍️ Score Entry 2025-26'!D584</f>
        <v>Real Oviedo</v>
      </c>
      <c r="E583" s="0" t="str">
        <f aca="false">'✍️ Score Entry 2025-26'!E584</f>
        <v>Rayo Vallecano</v>
      </c>
      <c r="F583" s="0" t="n">
        <f aca="false">IFERROR(VLOOKUP(D583,'⭐ Current Elo 2025-26'!$A:$B,2,FALSE()),1500)</f>
        <v>1735.2</v>
      </c>
      <c r="G583" s="0" t="n">
        <f aca="false">IFERROR(VLOOKUP(E583,'⭐ Current Elo 2025-26'!$A:$B,2,FALSE()),1500)</f>
        <v>1510</v>
      </c>
      <c r="H583" s="33" t="n">
        <f aca="false">1/(1+10^((G583-F583+'⚙️ Parameters'!$C$7)/400))</f>
        <v>0.732732814037804</v>
      </c>
      <c r="I583" s="33" t="n">
        <f aca="false">0.27*(1+((200-MIN(ABS(F583-G583),200))/500)+(IF(AND(F583&gt;1650,G583&gt;1650),0.15,0)))</f>
        <v>0.27</v>
      </c>
      <c r="J583" s="33" t="n">
        <f aca="false">MAX(0,1-H583-I583)</f>
        <v>0</v>
      </c>
      <c r="K583" s="33" t="n">
        <f aca="false">H583+I583</f>
        <v>1.0027328140378</v>
      </c>
      <c r="L583" s="33" t="n">
        <f aca="false">I583+J583</f>
        <v>0.27</v>
      </c>
      <c r="M583" s="0" t="str">
        <f aca="false">IF('✍️ Score Entry 2025-26'!F584=""," TBD",TEXT('✍️ Score Entry 2025-26'!F584,"0")&amp;"-"&amp;TEXT('✍️ Score Entry 2025-26'!G584,"0"))</f>
        <v> TBD</v>
      </c>
      <c r="N583" s="0" t="str">
        <f aca="false">IF('✍️ Score Entry 2025-26'!F584="","TBD",IF('✍️ Score Entry 2025-26'!F584&gt;'✍️ Score Entry 2025-26'!G584,"Home",IF('✍️ Score Entry 2025-26'!F584&lt;'✍️ Score Entry 2025-26'!G584,"Away","Draw")))</f>
        <v>TBD</v>
      </c>
      <c r="O583" s="0" t="str">
        <f aca="false">IF(N583="TBD","TBD",IF(AND(H583&gt;I583,H583&gt;J583,N583="Home"),"✓",IF(AND(J583&gt;H583,J583&gt;I583,N583="Away"),"✓",IF(AND(I583&gt;H583,I583&gt;J583,N583="Draw"),"✓","✗"))))</f>
        <v>TBD</v>
      </c>
    </row>
    <row r="584" customFormat="false" ht="15" hidden="false" customHeight="false" outlineLevel="0" collapsed="false">
      <c r="A584" s="0" t="n">
        <f aca="false">'✍️ Score Entry 2025-26'!A585</f>
        <v>580</v>
      </c>
      <c r="B584" s="41" t="n">
        <f aca="false">'✍️ Score Entry 2025-26'!B585</f>
        <v>45984.8333333333</v>
      </c>
      <c r="C584" s="0" t="str">
        <f aca="false">'✍️ Score Entry 2025-26'!C585</f>
        <v>Spanish LALIGA</v>
      </c>
      <c r="D584" s="0" t="str">
        <f aca="false">'✍️ Score Entry 2025-26'!D585</f>
        <v>Valencia</v>
      </c>
      <c r="E584" s="0" t="str">
        <f aca="false">'✍️ Score Entry 2025-26'!E585</f>
        <v>Levante</v>
      </c>
      <c r="F584" s="0" t="n">
        <f aca="false">IFERROR(VLOOKUP(D584,'⭐ Current Elo 2025-26'!$A:$B,2,FALSE()),1500)</f>
        <v>1618.4</v>
      </c>
      <c r="G584" s="0" t="n">
        <f aca="false">IFERROR(VLOOKUP(E584,'⭐ Current Elo 2025-26'!$A:$B,2,FALSE()),1500)</f>
        <v>1462.3</v>
      </c>
      <c r="H584" s="33" t="n">
        <f aca="false">1/(1+10^((G584-F584+'⚙️ Parameters'!$C$7)/400))</f>
        <v>0.648114307568831</v>
      </c>
      <c r="I584" s="33" t="n">
        <f aca="false">0.27*(1+((200-MIN(ABS(F584-G584),200))/500)+(IF(AND(F584&gt;1650,G584&gt;1650),0.15,0)))</f>
        <v>0.293706</v>
      </c>
      <c r="J584" s="33" t="n">
        <f aca="false">MAX(0,1-H584-I584)</f>
        <v>0.0581796924311694</v>
      </c>
      <c r="K584" s="33" t="n">
        <f aca="false">H584+I584</f>
        <v>0.941820307568831</v>
      </c>
      <c r="L584" s="33" t="n">
        <f aca="false">I584+J584</f>
        <v>0.351885692431169</v>
      </c>
      <c r="M584" s="0" t="str">
        <f aca="false">IF('✍️ Score Entry 2025-26'!F585=""," TBD",TEXT('✍️ Score Entry 2025-26'!F585,"0")&amp;"-"&amp;TEXT('✍️ Score Entry 2025-26'!G585,"0"))</f>
        <v> TBD</v>
      </c>
      <c r="N584" s="0" t="str">
        <f aca="false">IF('✍️ Score Entry 2025-26'!F585="","TBD",IF('✍️ Score Entry 2025-26'!F585&gt;'✍️ Score Entry 2025-26'!G585,"Home",IF('✍️ Score Entry 2025-26'!F585&lt;'✍️ Score Entry 2025-26'!G585,"Away","Draw")))</f>
        <v>TBD</v>
      </c>
      <c r="O584" s="0" t="str">
        <f aca="false">IF(N584="TBD","TBD",IF(AND(H584&gt;I584,H584&gt;J584,N584="Home"),"✓",IF(AND(J584&gt;H584,J584&gt;I584,N584="Away"),"✓",IF(AND(I584&gt;H584,I584&gt;J584,N584="Draw"),"✓","✗"))))</f>
        <v>TBD</v>
      </c>
    </row>
    <row r="585" customFormat="false" ht="15" hidden="false" customHeight="false" outlineLevel="0" collapsed="false">
      <c r="A585" s="0" t="n">
        <f aca="false">'✍️ Score Entry 2025-26'!A586</f>
        <v>581</v>
      </c>
      <c r="B585" s="41" t="n">
        <f aca="false">'✍️ Score Entry 2025-26'!B586</f>
        <v>45984.8333333333</v>
      </c>
      <c r="C585" s="0" t="str">
        <f aca="false">'✍️ Score Entry 2025-26'!C586</f>
        <v>Spanish LALIGA</v>
      </c>
      <c r="D585" s="0" t="str">
        <f aca="false">'✍️ Score Entry 2025-26'!D586</f>
        <v>Barcelona</v>
      </c>
      <c r="E585" s="0" t="str">
        <f aca="false">'✍️ Score Entry 2025-26'!E586</f>
        <v>Athletic Club</v>
      </c>
      <c r="F585" s="0" t="n">
        <f aca="false">IFERROR(VLOOKUP(D585,'⭐ Current Elo 2025-26'!$A:$B,2,FALSE()),1500)</f>
        <v>1670.1</v>
      </c>
      <c r="G585" s="0" t="n">
        <f aca="false">IFERROR(VLOOKUP(E585,'⭐ Current Elo 2025-26'!$A:$B,2,FALSE()),1500)</f>
        <v>1432.8</v>
      </c>
      <c r="H585" s="33" t="n">
        <f aca="false">1/(1+10^((G585-F585+'⚙️ Parameters'!$C$7)/400))</f>
        <v>0.746150446782435</v>
      </c>
      <c r="I585" s="33" t="n">
        <f aca="false">0.27*(1+((200-MIN(ABS(F585-G585),200))/500)+(IF(AND(F585&gt;1650,G585&gt;1650),0.15,0)))</f>
        <v>0.27</v>
      </c>
      <c r="J585" s="33" t="n">
        <f aca="false">MAX(0,1-H585-I585)</f>
        <v>0</v>
      </c>
      <c r="K585" s="33" t="n">
        <f aca="false">H585+I585</f>
        <v>1.01615044678244</v>
      </c>
      <c r="L585" s="33" t="n">
        <f aca="false">I585+J585</f>
        <v>0.27</v>
      </c>
      <c r="M585" s="0" t="str">
        <f aca="false">IF('✍️ Score Entry 2025-26'!F586=""," TBD",TEXT('✍️ Score Entry 2025-26'!F586,"0")&amp;"-"&amp;TEXT('✍️ Score Entry 2025-26'!G586,"0"))</f>
        <v> TBD</v>
      </c>
      <c r="N585" s="0" t="str">
        <f aca="false">IF('✍️ Score Entry 2025-26'!F586="","TBD",IF('✍️ Score Entry 2025-26'!F586&gt;'✍️ Score Entry 2025-26'!G586,"Home",IF('✍️ Score Entry 2025-26'!F586&lt;'✍️ Score Entry 2025-26'!G586,"Away","Draw")))</f>
        <v>TBD</v>
      </c>
      <c r="O585" s="0" t="str">
        <f aca="false">IF(N585="TBD","TBD",IF(AND(H585&gt;I585,H585&gt;J585,N585="Home"),"✓",IF(AND(J585&gt;H585,J585&gt;I585,N585="Away"),"✓",IF(AND(I585&gt;H585,I585&gt;J585,N585="Draw"),"✓","✗"))))</f>
        <v>TBD</v>
      </c>
    </row>
    <row r="586" customFormat="false" ht="15" hidden="false" customHeight="false" outlineLevel="0" collapsed="false">
      <c r="A586" s="0" t="n">
        <f aca="false">'✍️ Score Entry 2025-26'!A587</f>
        <v>582</v>
      </c>
      <c r="B586" s="41" t="n">
        <f aca="false">'✍️ Score Entry 2025-26'!B587</f>
        <v>45984.8333333333</v>
      </c>
      <c r="C586" s="0" t="str">
        <f aca="false">'✍️ Score Entry 2025-26'!C587</f>
        <v>Spanish LALIGA</v>
      </c>
      <c r="D586" s="0" t="str">
        <f aca="false">'✍️ Score Entry 2025-26'!D587</f>
        <v>AlavÃ©s</v>
      </c>
      <c r="E586" s="0" t="str">
        <f aca="false">'✍️ Score Entry 2025-26'!E587</f>
        <v>Celta Vigo</v>
      </c>
      <c r="F586" s="0" t="n">
        <f aca="false">IFERROR(VLOOKUP(D586,'⭐ Current Elo 2025-26'!$A:$B,2,FALSE()),1500)</f>
        <v>1609.1</v>
      </c>
      <c r="G586" s="0" t="n">
        <f aca="false">IFERROR(VLOOKUP(E586,'⭐ Current Elo 2025-26'!$A:$B,2,FALSE()),1500)</f>
        <v>1603.5</v>
      </c>
      <c r="H586" s="33" t="n">
        <f aca="false">1/(1+10^((G586-F586+'⚙️ Parameters'!$C$7)/400))</f>
        <v>0.436448842551362</v>
      </c>
      <c r="I586" s="33" t="n">
        <f aca="false">0.27*(1+((200-MIN(ABS(F586-G586),200))/500)+(IF(AND(F586&gt;1650,G586&gt;1650),0.15,0)))</f>
        <v>0.374976</v>
      </c>
      <c r="J586" s="33" t="n">
        <f aca="false">MAX(0,1-H586-I586)</f>
        <v>0.188575157448638</v>
      </c>
      <c r="K586" s="33" t="n">
        <f aca="false">H586+I586</f>
        <v>0.811424842551362</v>
      </c>
      <c r="L586" s="33" t="n">
        <f aca="false">I586+J586</f>
        <v>0.563551157448638</v>
      </c>
      <c r="M586" s="0" t="str">
        <f aca="false">IF('✍️ Score Entry 2025-26'!F587=""," TBD",TEXT('✍️ Score Entry 2025-26'!F587,"0")&amp;"-"&amp;TEXT('✍️ Score Entry 2025-26'!G587,"0"))</f>
        <v> TBD</v>
      </c>
      <c r="N586" s="0" t="str">
        <f aca="false">IF('✍️ Score Entry 2025-26'!F587="","TBD",IF('✍️ Score Entry 2025-26'!F587&gt;'✍️ Score Entry 2025-26'!G587,"Home",IF('✍️ Score Entry 2025-26'!F587&lt;'✍️ Score Entry 2025-26'!G587,"Away","Draw")))</f>
        <v>TBD</v>
      </c>
      <c r="O586" s="0" t="str">
        <f aca="false">IF(N586="TBD","TBD",IF(AND(H586&gt;I586,H586&gt;J586,N586="Home"),"✓",IF(AND(J586&gt;H586,J586&gt;I586,N586="Away"),"✓",IF(AND(I586&gt;H586,I586&gt;J586,N586="Draw"),"✓","✗"))))</f>
        <v>TBD</v>
      </c>
    </row>
    <row r="587" customFormat="false" ht="15" hidden="false" customHeight="false" outlineLevel="0" collapsed="false">
      <c r="A587" s="0" t="n">
        <f aca="false">'✍️ Score Entry 2025-26'!A588</f>
        <v>583</v>
      </c>
      <c r="B587" s="41" t="n">
        <f aca="false">'✍️ Score Entry 2025-26'!B588</f>
        <v>45984.8333333333</v>
      </c>
      <c r="C587" s="0" t="str">
        <f aca="false">'✍️ Score Entry 2025-26'!C588</f>
        <v>Spanish LALIGA</v>
      </c>
      <c r="D587" s="0" t="str">
        <f aca="false">'✍️ Score Entry 2025-26'!D588</f>
        <v>Getafe</v>
      </c>
      <c r="E587" s="0" t="str">
        <f aca="false">'✍️ Score Entry 2025-26'!E588</f>
        <v>AtlÃ©tico Madrid</v>
      </c>
      <c r="F587" s="0" t="n">
        <f aca="false">IFERROR(VLOOKUP(D587,'⭐ Current Elo 2025-26'!$A:$B,2,FALSE()),1500)</f>
        <v>1582.4</v>
      </c>
      <c r="G587" s="0" t="n">
        <f aca="false">IFERROR(VLOOKUP(E587,'⭐ Current Elo 2025-26'!$A:$B,2,FALSE()),1500)</f>
        <v>1556.8</v>
      </c>
      <c r="H587" s="33" t="n">
        <f aca="false">1/(1+10^((G587-F587+'⚙️ Parameters'!$C$7)/400))</f>
        <v>0.464943192841237</v>
      </c>
      <c r="I587" s="33" t="n">
        <f aca="false">0.27*(1+((200-MIN(ABS(F587-G587),200))/500)+(IF(AND(F587&gt;1650,G587&gt;1650),0.15,0)))</f>
        <v>0.364176</v>
      </c>
      <c r="J587" s="33" t="n">
        <f aca="false">MAX(0,1-H587-I587)</f>
        <v>0.170880807158763</v>
      </c>
      <c r="K587" s="33" t="n">
        <f aca="false">H587+I587</f>
        <v>0.829119192841237</v>
      </c>
      <c r="L587" s="33" t="n">
        <f aca="false">I587+J587</f>
        <v>0.535056807158763</v>
      </c>
      <c r="M587" s="0" t="str">
        <f aca="false">IF('✍️ Score Entry 2025-26'!F588=""," TBD",TEXT('✍️ Score Entry 2025-26'!F588,"0")&amp;"-"&amp;TEXT('✍️ Score Entry 2025-26'!G588,"0"))</f>
        <v> TBD</v>
      </c>
      <c r="N587" s="0" t="str">
        <f aca="false">IF('✍️ Score Entry 2025-26'!F588="","TBD",IF('✍️ Score Entry 2025-26'!F588&gt;'✍️ Score Entry 2025-26'!G588,"Home",IF('✍️ Score Entry 2025-26'!F588&lt;'✍️ Score Entry 2025-26'!G588,"Away","Draw")))</f>
        <v>TBD</v>
      </c>
      <c r="O587" s="0" t="str">
        <f aca="false">IF(N587="TBD","TBD",IF(AND(H587&gt;I587,H587&gt;J587,N587="Home"),"✓",IF(AND(J587&gt;H587,J587&gt;I587,N587="Away"),"✓",IF(AND(I587&gt;H587,I587&gt;J587,N587="Draw"),"✓","✗"))))</f>
        <v>TBD</v>
      </c>
    </row>
    <row r="588" customFormat="false" ht="15" hidden="false" customHeight="false" outlineLevel="0" collapsed="false">
      <c r="A588" s="0" t="n">
        <f aca="false">'✍️ Score Entry 2025-26'!A589</f>
        <v>584</v>
      </c>
      <c r="B588" s="41" t="n">
        <f aca="false">'✍️ Score Entry 2025-26'!B589</f>
        <v>45985.7291666667</v>
      </c>
      <c r="C588" s="0" t="str">
        <f aca="false">'✍️ Score Entry 2025-26'!C589</f>
        <v>Italian Serie A</v>
      </c>
      <c r="D588" s="0" t="str">
        <f aca="false">'✍️ Score Entry 2025-26'!D589</f>
        <v>Torino</v>
      </c>
      <c r="E588" s="0" t="str">
        <f aca="false">'✍️ Score Entry 2025-26'!E589</f>
        <v>Como</v>
      </c>
      <c r="F588" s="0" t="n">
        <f aca="false">IFERROR(VLOOKUP(D588,'⭐ Current Elo 2025-26'!$A:$B,2,FALSE()),1500)</f>
        <v>1631.8</v>
      </c>
      <c r="G588" s="0" t="n">
        <f aca="false">IFERROR(VLOOKUP(E588,'⭐ Current Elo 2025-26'!$A:$B,2,FALSE()),1500)</f>
        <v>1661.3</v>
      </c>
      <c r="H588" s="33" t="n">
        <f aca="false">1/(1+10^((G588-F588+'⚙️ Parameters'!$C$7)/400))</f>
        <v>0.387546118415922</v>
      </c>
      <c r="I588" s="33" t="n">
        <f aca="false">0.27*(1+((200-MIN(ABS(F588-G588),200))/500)+(IF(AND(F588&gt;1650,G588&gt;1650),0.15,0)))</f>
        <v>0.36207</v>
      </c>
      <c r="J588" s="33" t="n">
        <f aca="false">MAX(0,1-H588-I588)</f>
        <v>0.250383881584078</v>
      </c>
      <c r="K588" s="33" t="n">
        <f aca="false">H588+I588</f>
        <v>0.749616118415922</v>
      </c>
      <c r="L588" s="33" t="n">
        <f aca="false">I588+J588</f>
        <v>0.612453881584078</v>
      </c>
      <c r="M588" s="0" t="str">
        <f aca="false">IF('✍️ Score Entry 2025-26'!F589=""," TBD",TEXT('✍️ Score Entry 2025-26'!F589,"0")&amp;"-"&amp;TEXT('✍️ Score Entry 2025-26'!G589,"0"))</f>
        <v> TBD</v>
      </c>
      <c r="N588" s="0" t="str">
        <f aca="false">IF('✍️ Score Entry 2025-26'!F589="","TBD",IF('✍️ Score Entry 2025-26'!F589&gt;'✍️ Score Entry 2025-26'!G589,"Home",IF('✍️ Score Entry 2025-26'!F589&lt;'✍️ Score Entry 2025-26'!G589,"Away","Draw")))</f>
        <v>TBD</v>
      </c>
      <c r="O588" s="0" t="str">
        <f aca="false">IF(N588="TBD","TBD",IF(AND(H588&gt;I588,H588&gt;J588,N588="Home"),"✓",IF(AND(J588&gt;H588,J588&gt;I588,N588="Away"),"✓",IF(AND(I588&gt;H588,I588&gt;J588,N588="Draw"),"✓","✗"))))</f>
        <v>TBD</v>
      </c>
    </row>
    <row r="589" customFormat="false" ht="15" hidden="false" customHeight="false" outlineLevel="0" collapsed="false">
      <c r="A589" s="0" t="n">
        <f aca="false">'✍️ Score Entry 2025-26'!A590</f>
        <v>585</v>
      </c>
      <c r="B589" s="41" t="n">
        <f aca="false">'✍️ Score Entry 2025-26'!B590</f>
        <v>45985.8229166667</v>
      </c>
      <c r="C589" s="0" t="str">
        <f aca="false">'✍️ Score Entry 2025-26'!C590</f>
        <v>Italian Serie A</v>
      </c>
      <c r="D589" s="0" t="str">
        <f aca="false">'✍️ Score Entry 2025-26'!D590</f>
        <v>Sassuolo</v>
      </c>
      <c r="E589" s="0" t="str">
        <f aca="false">'✍️ Score Entry 2025-26'!E590</f>
        <v>Pisa</v>
      </c>
      <c r="F589" s="0" t="n">
        <f aca="false">IFERROR(VLOOKUP(D589,'⭐ Current Elo 2025-26'!$A:$B,2,FALSE()),1500)</f>
        <v>1446.1</v>
      </c>
      <c r="G589" s="0" t="n">
        <f aca="false">IFERROR(VLOOKUP(E589,'⭐ Current Elo 2025-26'!$A:$B,2,FALSE()),1500)</f>
        <v>1653.3</v>
      </c>
      <c r="H589" s="33" t="n">
        <f aca="false">1/(1+10^((G589-F589+'⚙️ Parameters'!$C$7)/400))</f>
        <v>0.185342515088206</v>
      </c>
      <c r="I589" s="33" t="n">
        <f aca="false">0.27*(1+((200-MIN(ABS(F589-G589),200))/500)+(IF(AND(F589&gt;1650,G589&gt;1650),0.15,0)))</f>
        <v>0.27</v>
      </c>
      <c r="J589" s="33" t="n">
        <f aca="false">MAX(0,1-H589-I589)</f>
        <v>0.544657484911794</v>
      </c>
      <c r="K589" s="33" t="n">
        <f aca="false">H589+I589</f>
        <v>0.455342515088206</v>
      </c>
      <c r="L589" s="33" t="n">
        <f aca="false">I589+J589</f>
        <v>0.814657484911794</v>
      </c>
      <c r="M589" s="0" t="str">
        <f aca="false">IF('✍️ Score Entry 2025-26'!F590=""," TBD",TEXT('✍️ Score Entry 2025-26'!F590,"0")&amp;"-"&amp;TEXT('✍️ Score Entry 2025-26'!G590,"0"))</f>
        <v> TBD</v>
      </c>
      <c r="N589" s="0" t="str">
        <f aca="false">IF('✍️ Score Entry 2025-26'!F590="","TBD",IF('✍️ Score Entry 2025-26'!F590&gt;'✍️ Score Entry 2025-26'!G590,"Home",IF('✍️ Score Entry 2025-26'!F590&lt;'✍️ Score Entry 2025-26'!G590,"Away","Draw")))</f>
        <v>TBD</v>
      </c>
      <c r="O589" s="0" t="str">
        <f aca="false">IF(N589="TBD","TBD",IF(AND(H589&gt;I589,H589&gt;J589,N589="Home"),"✓",IF(AND(J589&gt;H589,J589&gt;I589,N589="Away"),"✓",IF(AND(I589&gt;H589,I589&gt;J589,N589="Draw"),"✓","✗"))))</f>
        <v>TBD</v>
      </c>
    </row>
    <row r="590" customFormat="false" ht="15" hidden="false" customHeight="false" outlineLevel="0" collapsed="false">
      <c r="A590" s="0" t="n">
        <f aca="false">'✍️ Score Entry 2025-26'!A591</f>
        <v>586</v>
      </c>
      <c r="B590" s="41" t="n">
        <f aca="false">'✍️ Score Entry 2025-26'!B591</f>
        <v>45985.8333333333</v>
      </c>
      <c r="C590" s="0" t="str">
        <f aca="false">'✍️ Score Entry 2025-26'!C591</f>
        <v>English Premier League</v>
      </c>
      <c r="D590" s="0" t="str">
        <f aca="false">'✍️ Score Entry 2025-26'!D591</f>
        <v>Manchester United</v>
      </c>
      <c r="E590" s="0" t="str">
        <f aca="false">'✍️ Score Entry 2025-26'!E591</f>
        <v>Everton</v>
      </c>
      <c r="F590" s="0" t="n">
        <f aca="false">IFERROR(VLOOKUP(D590,'⭐ Current Elo 2025-26'!$A:$B,2,FALSE()),1500)</f>
        <v>1451.7</v>
      </c>
      <c r="G590" s="0" t="n">
        <f aca="false">IFERROR(VLOOKUP(E590,'⭐ Current Elo 2025-26'!$A:$B,2,FALSE()),1500)</f>
        <v>1613.1</v>
      </c>
      <c r="H590" s="33" t="n">
        <f aca="false">1/(1+10^((G590-F590+'⚙️ Parameters'!$C$7)/400))</f>
        <v>0.228479593539986</v>
      </c>
      <c r="I590" s="33" t="n">
        <f aca="false">0.27*(1+((200-MIN(ABS(F590-G590),200))/500)+(IF(AND(F590&gt;1650,G590&gt;1650),0.15,0)))</f>
        <v>0.290844</v>
      </c>
      <c r="J590" s="33" t="n">
        <f aca="false">MAX(0,1-H590-I590)</f>
        <v>0.480676406460014</v>
      </c>
      <c r="K590" s="33" t="n">
        <f aca="false">H590+I590</f>
        <v>0.519323593539986</v>
      </c>
      <c r="L590" s="33" t="n">
        <f aca="false">I590+J590</f>
        <v>0.771520406460014</v>
      </c>
      <c r="M590" s="0" t="str">
        <f aca="false">IF('✍️ Score Entry 2025-26'!F591=""," TBD",TEXT('✍️ Score Entry 2025-26'!F591,"0")&amp;"-"&amp;TEXT('✍️ Score Entry 2025-26'!G591,"0"))</f>
        <v> TBD</v>
      </c>
      <c r="N590" s="0" t="str">
        <f aca="false">IF('✍️ Score Entry 2025-26'!F591="","TBD",IF('✍️ Score Entry 2025-26'!F591&gt;'✍️ Score Entry 2025-26'!G591,"Home",IF('✍️ Score Entry 2025-26'!F591&lt;'✍️ Score Entry 2025-26'!G591,"Away","Draw")))</f>
        <v>TBD</v>
      </c>
      <c r="O590" s="0" t="str">
        <f aca="false">IF(N590="TBD","TBD",IF(AND(H590&gt;I590,H590&gt;J590,N590="Home"),"✓",IF(AND(J590&gt;H590,J590&gt;I590,N590="Away"),"✓",IF(AND(I590&gt;H590,I590&gt;J590,N590="Draw"),"✓","✗"))))</f>
        <v>TBD</v>
      </c>
    </row>
    <row r="591" customFormat="false" ht="15" hidden="false" customHeight="false" outlineLevel="0" collapsed="false">
      <c r="A591" s="0" t="n">
        <f aca="false">'✍️ Score Entry 2025-26'!A592</f>
        <v>587</v>
      </c>
      <c r="B591" s="41" t="n">
        <f aca="false">'✍️ Score Entry 2025-26'!B592</f>
        <v>45989.8125</v>
      </c>
      <c r="C591" s="0" t="str">
        <f aca="false">'✍️ Score Entry 2025-26'!C592</f>
        <v>German Bundesliga</v>
      </c>
      <c r="D591" s="0" t="str">
        <f aca="false">'✍️ Score Entry 2025-26'!D592</f>
        <v>Borussia MÃ¶nchengladbach</v>
      </c>
      <c r="E591" s="0" t="str">
        <f aca="false">'✍️ Score Entry 2025-26'!E592</f>
        <v>RB Leipzig</v>
      </c>
      <c r="F591" s="0" t="n">
        <f aca="false">IFERROR(VLOOKUP(D591,'⭐ Current Elo 2025-26'!$A:$B,2,FALSE()),1500)</f>
        <v>1433.1</v>
      </c>
      <c r="G591" s="0" t="n">
        <f aca="false">IFERROR(VLOOKUP(E591,'⭐ Current Elo 2025-26'!$A:$B,2,FALSE()),1500)</f>
        <v>1556</v>
      </c>
      <c r="H591" s="33" t="n">
        <f aca="false">1/(1+10^((G591-F591+'⚙️ Parameters'!$C$7)/400))</f>
        <v>0.269867996591794</v>
      </c>
      <c r="I591" s="33" t="n">
        <f aca="false">0.27*(1+((200-MIN(ABS(F591-G591),200))/500)+(IF(AND(F591&gt;1650,G591&gt;1650),0.15,0)))</f>
        <v>0.311634</v>
      </c>
      <c r="J591" s="33" t="n">
        <f aca="false">MAX(0,1-H591-I591)</f>
        <v>0.418498003408206</v>
      </c>
      <c r="K591" s="33" t="n">
        <f aca="false">H591+I591</f>
        <v>0.581501996591794</v>
      </c>
      <c r="L591" s="33" t="n">
        <f aca="false">I591+J591</f>
        <v>0.730132003408206</v>
      </c>
      <c r="M591" s="0" t="str">
        <f aca="false">IF('✍️ Score Entry 2025-26'!F592=""," TBD",TEXT('✍️ Score Entry 2025-26'!F592,"0")&amp;"-"&amp;TEXT('✍️ Score Entry 2025-26'!G592,"0"))</f>
        <v> TBD</v>
      </c>
      <c r="N591" s="0" t="str">
        <f aca="false">IF('✍️ Score Entry 2025-26'!F592="","TBD",IF('✍️ Score Entry 2025-26'!F592&gt;'✍️ Score Entry 2025-26'!G592,"Home",IF('✍️ Score Entry 2025-26'!F592&lt;'✍️ Score Entry 2025-26'!G592,"Away","Draw")))</f>
        <v>TBD</v>
      </c>
      <c r="O591" s="0" t="str">
        <f aca="false">IF(N591="TBD","TBD",IF(AND(H591&gt;I591,H591&gt;J591,N591="Home"),"✓",IF(AND(J591&gt;H591,J591&gt;I591,N591="Away"),"✓",IF(AND(I591&gt;H591,I591&gt;J591,N591="Draw"),"✓","✗"))))</f>
        <v>TBD</v>
      </c>
    </row>
    <row r="592" customFormat="false" ht="15" hidden="false" customHeight="false" outlineLevel="0" collapsed="false">
      <c r="A592" s="0" t="n">
        <f aca="false">'✍️ Score Entry 2025-26'!A593</f>
        <v>588</v>
      </c>
      <c r="B592" s="41" t="n">
        <f aca="false">'✍️ Score Entry 2025-26'!B593</f>
        <v>45989.8229166667</v>
      </c>
      <c r="C592" s="0" t="str">
        <f aca="false">'✍️ Score Entry 2025-26'!C593</f>
        <v>French Ligue 1</v>
      </c>
      <c r="D592" s="0" t="str">
        <f aca="false">'✍️ Score Entry 2025-26'!D593</f>
        <v>Metz</v>
      </c>
      <c r="E592" s="0" t="str">
        <f aca="false">'✍️ Score Entry 2025-26'!E593</f>
        <v>Stade Rennais</v>
      </c>
      <c r="F592" s="0" t="n">
        <f aca="false">IFERROR(VLOOKUP(D592,'⭐ Current Elo 2025-26'!$A:$B,2,FALSE()),1500)</f>
        <v>1581.9</v>
      </c>
      <c r="G592" s="0" t="n">
        <f aca="false">IFERROR(VLOOKUP(E592,'⭐ Current Elo 2025-26'!$A:$B,2,FALSE()),1500)</f>
        <v>1621.1</v>
      </c>
      <c r="H592" s="33" t="n">
        <f aca="false">1/(1+10^((G592-F592+'⚙️ Parameters'!$C$7)/400))</f>
        <v>0.374378912734137</v>
      </c>
      <c r="I592" s="33" t="n">
        <f aca="false">0.27*(1+((200-MIN(ABS(F592-G592),200))/500)+(IF(AND(F592&gt;1650,G592&gt;1650),0.15,0)))</f>
        <v>0.356832</v>
      </c>
      <c r="J592" s="33" t="n">
        <f aca="false">MAX(0,1-H592-I592)</f>
        <v>0.268789087265863</v>
      </c>
      <c r="K592" s="33" t="n">
        <f aca="false">H592+I592</f>
        <v>0.731210912734137</v>
      </c>
      <c r="L592" s="33" t="n">
        <f aca="false">I592+J592</f>
        <v>0.625621087265863</v>
      </c>
      <c r="M592" s="0" t="str">
        <f aca="false">IF('✍️ Score Entry 2025-26'!F593=""," TBD",TEXT('✍️ Score Entry 2025-26'!F593,"0")&amp;"-"&amp;TEXT('✍️ Score Entry 2025-26'!G593,"0"))</f>
        <v> TBD</v>
      </c>
      <c r="N592" s="0" t="str">
        <f aca="false">IF('✍️ Score Entry 2025-26'!F593="","TBD",IF('✍️ Score Entry 2025-26'!F593&gt;'✍️ Score Entry 2025-26'!G593,"Home",IF('✍️ Score Entry 2025-26'!F593&lt;'✍️ Score Entry 2025-26'!G593,"Away","Draw")))</f>
        <v>TBD</v>
      </c>
      <c r="O592" s="0" t="str">
        <f aca="false">IF(N592="TBD","TBD",IF(AND(H592&gt;I592,H592&gt;J592,N592="Home"),"✓",IF(AND(J592&gt;H592,J592&gt;I592,N592="Away"),"✓",IF(AND(I592&gt;H592,I592&gt;J592,N592="Draw"),"✓","✗"))))</f>
        <v>TBD</v>
      </c>
    </row>
    <row r="593" customFormat="false" ht="15" hidden="false" customHeight="false" outlineLevel="0" collapsed="false">
      <c r="A593" s="0" t="n">
        <f aca="false">'✍️ Score Entry 2025-26'!A594</f>
        <v>589</v>
      </c>
      <c r="B593" s="41" t="n">
        <f aca="false">'✍️ Score Entry 2025-26'!B594</f>
        <v>45990.6041666667</v>
      </c>
      <c r="C593" s="0" t="str">
        <f aca="false">'✍️ Score Entry 2025-26'!C594</f>
        <v>German Bundesliga</v>
      </c>
      <c r="D593" s="0" t="str">
        <f aca="false">'✍️ Score Entry 2025-26'!D594</f>
        <v>1. FC Union Berlin</v>
      </c>
      <c r="E593" s="0" t="str">
        <f aca="false">'✍️ Score Entry 2025-26'!E594</f>
        <v>1. FC Heidenheim 1846</v>
      </c>
      <c r="F593" s="0" t="n">
        <f aca="false">IFERROR(VLOOKUP(D593,'⭐ Current Elo 2025-26'!$A:$B,2,FALSE()),1500)</f>
        <v>1536.1</v>
      </c>
      <c r="G593" s="0" t="n">
        <f aca="false">IFERROR(VLOOKUP(E593,'⭐ Current Elo 2025-26'!$A:$B,2,FALSE()),1500)</f>
        <v>1529.3</v>
      </c>
      <c r="H593" s="33" t="n">
        <f aca="false">1/(1+10^((G593-F593+'⚙️ Parameters'!$C$7)/400))</f>
        <v>0.438148622114272</v>
      </c>
      <c r="I593" s="33" t="n">
        <f aca="false">0.27*(1+((200-MIN(ABS(F593-G593),200))/500)+(IF(AND(F593&gt;1650,G593&gt;1650),0.15,0)))</f>
        <v>0.374328</v>
      </c>
      <c r="J593" s="33" t="n">
        <f aca="false">MAX(0,1-H593-I593)</f>
        <v>0.187523377885728</v>
      </c>
      <c r="K593" s="33" t="n">
        <f aca="false">H593+I593</f>
        <v>0.812476622114272</v>
      </c>
      <c r="L593" s="33" t="n">
        <f aca="false">I593+J593</f>
        <v>0.561851377885728</v>
      </c>
      <c r="M593" s="0" t="str">
        <f aca="false">IF('✍️ Score Entry 2025-26'!F594=""," TBD",TEXT('✍️ Score Entry 2025-26'!F594,"0")&amp;"-"&amp;TEXT('✍️ Score Entry 2025-26'!G594,"0"))</f>
        <v> TBD</v>
      </c>
      <c r="N593" s="0" t="str">
        <f aca="false">IF('✍️ Score Entry 2025-26'!F594="","TBD",IF('✍️ Score Entry 2025-26'!F594&gt;'✍️ Score Entry 2025-26'!G594,"Home",IF('✍️ Score Entry 2025-26'!F594&lt;'✍️ Score Entry 2025-26'!G594,"Away","Draw")))</f>
        <v>TBD</v>
      </c>
      <c r="O593" s="0" t="str">
        <f aca="false">IF(N593="TBD","TBD",IF(AND(H593&gt;I593,H593&gt;J593,N593="Home"),"✓",IF(AND(J593&gt;H593,J593&gt;I593,N593="Away"),"✓",IF(AND(I593&gt;H593,I593&gt;J593,N593="Draw"),"✓","✗"))))</f>
        <v>TBD</v>
      </c>
    </row>
    <row r="594" customFormat="false" ht="15" hidden="false" customHeight="false" outlineLevel="0" collapsed="false">
      <c r="A594" s="0" t="n">
        <f aca="false">'✍️ Score Entry 2025-26'!A595</f>
        <v>590</v>
      </c>
      <c r="B594" s="41" t="n">
        <f aca="false">'✍️ Score Entry 2025-26'!B595</f>
        <v>45990.6041666667</v>
      </c>
      <c r="C594" s="0" t="str">
        <f aca="false">'✍️ Score Entry 2025-26'!C595</f>
        <v>German Bundesliga</v>
      </c>
      <c r="D594" s="0" t="str">
        <f aca="false">'✍️ Score Entry 2025-26'!D595</f>
        <v>TSG Hoffenheim</v>
      </c>
      <c r="E594" s="0" t="str">
        <f aca="false">'✍️ Score Entry 2025-26'!E595</f>
        <v>FC Augsburg</v>
      </c>
      <c r="F594" s="0" t="n">
        <f aca="false">IFERROR(VLOOKUP(D594,'⭐ Current Elo 2025-26'!$A:$B,2,FALSE()),1500)</f>
        <v>1699</v>
      </c>
      <c r="G594" s="0" t="n">
        <f aca="false">IFERROR(VLOOKUP(E594,'⭐ Current Elo 2025-26'!$A:$B,2,FALSE()),1500)</f>
        <v>1508.9</v>
      </c>
      <c r="H594" s="33" t="n">
        <f aca="false">1/(1+10^((G594-F594+'⚙️ Parameters'!$C$7)/400))</f>
        <v>0.69135899834329</v>
      </c>
      <c r="I594" s="33" t="n">
        <f aca="false">0.27*(1+((200-MIN(ABS(F594-G594),200))/500)+(IF(AND(F594&gt;1650,G594&gt;1650),0.15,0)))</f>
        <v>0.275346</v>
      </c>
      <c r="J594" s="33" t="n">
        <f aca="false">MAX(0,1-H594-I594)</f>
        <v>0.0332950016567103</v>
      </c>
      <c r="K594" s="33" t="n">
        <f aca="false">H594+I594</f>
        <v>0.96670499834329</v>
      </c>
      <c r="L594" s="33" t="n">
        <f aca="false">I594+J594</f>
        <v>0.30864100165671</v>
      </c>
      <c r="M594" s="0" t="str">
        <f aca="false">IF('✍️ Score Entry 2025-26'!F595=""," TBD",TEXT('✍️ Score Entry 2025-26'!F595,"0")&amp;"-"&amp;TEXT('✍️ Score Entry 2025-26'!G595,"0"))</f>
        <v> TBD</v>
      </c>
      <c r="N594" s="0" t="str">
        <f aca="false">IF('✍️ Score Entry 2025-26'!F595="","TBD",IF('✍️ Score Entry 2025-26'!F595&gt;'✍️ Score Entry 2025-26'!G595,"Home",IF('✍️ Score Entry 2025-26'!F595&lt;'✍️ Score Entry 2025-26'!G595,"Away","Draw")))</f>
        <v>TBD</v>
      </c>
      <c r="O594" s="0" t="str">
        <f aca="false">IF(N594="TBD","TBD",IF(AND(H594&gt;I594,H594&gt;J594,N594="Home"),"✓",IF(AND(J594&gt;H594,J594&gt;I594,N594="Away"),"✓",IF(AND(I594&gt;H594,I594&gt;J594,N594="Draw"),"✓","✗"))))</f>
        <v>TBD</v>
      </c>
    </row>
    <row r="595" customFormat="false" ht="15" hidden="false" customHeight="false" outlineLevel="0" collapsed="false">
      <c r="A595" s="0" t="n">
        <f aca="false">'✍️ Score Entry 2025-26'!A596</f>
        <v>591</v>
      </c>
      <c r="B595" s="41" t="n">
        <f aca="false">'✍️ Score Entry 2025-26'!B596</f>
        <v>45990.6041666667</v>
      </c>
      <c r="C595" s="0" t="str">
        <f aca="false">'✍️ Score Entry 2025-26'!C596</f>
        <v>German Bundesliga</v>
      </c>
      <c r="D595" s="0" t="str">
        <f aca="false">'✍️ Score Entry 2025-26'!D596</f>
        <v>Werder Bremen</v>
      </c>
      <c r="E595" s="0" t="str">
        <f aca="false">'✍️ Score Entry 2025-26'!E596</f>
        <v>FC Cologne</v>
      </c>
      <c r="F595" s="0" t="n">
        <f aca="false">IFERROR(VLOOKUP(D595,'⭐ Current Elo 2025-26'!$A:$B,2,FALSE()),1500)</f>
        <v>1618.2</v>
      </c>
      <c r="G595" s="0" t="n">
        <f aca="false">IFERROR(VLOOKUP(E595,'⭐ Current Elo 2025-26'!$A:$B,2,FALSE()),1500)</f>
        <v>1612.2</v>
      </c>
      <c r="H595" s="33" t="n">
        <f aca="false">1/(1+10^((G595-F595+'⚙️ Parameters'!$C$7)/400))</f>
        <v>0.437015271896404</v>
      </c>
      <c r="I595" s="33" t="n">
        <f aca="false">0.27*(1+((200-MIN(ABS(F595-G595),200))/500)+(IF(AND(F595&gt;1650,G595&gt;1650),0.15,0)))</f>
        <v>0.37476</v>
      </c>
      <c r="J595" s="33" t="n">
        <f aca="false">MAX(0,1-H595-I595)</f>
        <v>0.188224728103596</v>
      </c>
      <c r="K595" s="33" t="n">
        <f aca="false">H595+I595</f>
        <v>0.811775271896404</v>
      </c>
      <c r="L595" s="33" t="n">
        <f aca="false">I595+J595</f>
        <v>0.562984728103596</v>
      </c>
      <c r="M595" s="0" t="str">
        <f aca="false">IF('✍️ Score Entry 2025-26'!F596=""," TBD",TEXT('✍️ Score Entry 2025-26'!F596,"0")&amp;"-"&amp;TEXT('✍️ Score Entry 2025-26'!G596,"0"))</f>
        <v> TBD</v>
      </c>
      <c r="N595" s="0" t="str">
        <f aca="false">IF('✍️ Score Entry 2025-26'!F596="","TBD",IF('✍️ Score Entry 2025-26'!F596&gt;'✍️ Score Entry 2025-26'!G596,"Home",IF('✍️ Score Entry 2025-26'!F596&lt;'✍️ Score Entry 2025-26'!G596,"Away","Draw")))</f>
        <v>TBD</v>
      </c>
      <c r="O595" s="0" t="str">
        <f aca="false">IF(N595="TBD","TBD",IF(AND(H595&gt;I595,H595&gt;J595,N595="Home"),"✓",IF(AND(J595&gt;H595,J595&gt;I595,N595="Away"),"✓",IF(AND(I595&gt;H595,I595&gt;J595,N595="Draw"),"✓","✗"))))</f>
        <v>TBD</v>
      </c>
    </row>
    <row r="596" customFormat="false" ht="15" hidden="false" customHeight="false" outlineLevel="0" collapsed="false">
      <c r="A596" s="0" t="n">
        <f aca="false">'✍️ Score Entry 2025-26'!A597</f>
        <v>592</v>
      </c>
      <c r="B596" s="41" t="n">
        <f aca="false">'✍️ Score Entry 2025-26'!B597</f>
        <v>45990.6041666667</v>
      </c>
      <c r="C596" s="0" t="str">
        <f aca="false">'✍️ Score Entry 2025-26'!C597</f>
        <v>German Bundesliga</v>
      </c>
      <c r="D596" s="0" t="str">
        <f aca="false">'✍️ Score Entry 2025-26'!D597</f>
        <v>Bayern Munich</v>
      </c>
      <c r="E596" s="0" t="str">
        <f aca="false">'✍️ Score Entry 2025-26'!E597</f>
        <v>St. Pauli</v>
      </c>
      <c r="F596" s="0" t="n">
        <f aca="false">IFERROR(VLOOKUP(D596,'⭐ Current Elo 2025-26'!$A:$B,2,FALSE()),1500)</f>
        <v>1706.9</v>
      </c>
      <c r="G596" s="0" t="n">
        <f aca="false">IFERROR(VLOOKUP(E596,'⭐ Current Elo 2025-26'!$A:$B,2,FALSE()),1500)</f>
        <v>1501.5</v>
      </c>
      <c r="H596" s="33" t="n">
        <f aca="false">1/(1+10^((G596-F596+'⚙️ Parameters'!$C$7)/400))</f>
        <v>0.709829127093994</v>
      </c>
      <c r="I596" s="33" t="n">
        <f aca="false">0.27*(1+((200-MIN(ABS(F596-G596),200))/500)+(IF(AND(F596&gt;1650,G596&gt;1650),0.15,0)))</f>
        <v>0.27</v>
      </c>
      <c r="J596" s="33" t="n">
        <f aca="false">MAX(0,1-H596-I596)</f>
        <v>0.0201708729060062</v>
      </c>
      <c r="K596" s="33" t="n">
        <f aca="false">H596+I596</f>
        <v>0.979829127093994</v>
      </c>
      <c r="L596" s="33" t="n">
        <f aca="false">I596+J596</f>
        <v>0.290170872906006</v>
      </c>
      <c r="M596" s="0" t="str">
        <f aca="false">IF('✍️ Score Entry 2025-26'!F597=""," TBD",TEXT('✍️ Score Entry 2025-26'!F597,"0")&amp;"-"&amp;TEXT('✍️ Score Entry 2025-26'!G597,"0"))</f>
        <v> TBD</v>
      </c>
      <c r="N596" s="0" t="str">
        <f aca="false">IF('✍️ Score Entry 2025-26'!F597="","TBD",IF('✍️ Score Entry 2025-26'!F597&gt;'✍️ Score Entry 2025-26'!G597,"Home",IF('✍️ Score Entry 2025-26'!F597&lt;'✍️ Score Entry 2025-26'!G597,"Away","Draw")))</f>
        <v>TBD</v>
      </c>
      <c r="O596" s="0" t="str">
        <f aca="false">IF(N596="TBD","TBD",IF(AND(H596&gt;I596,H596&gt;J596,N596="Home"),"✓",IF(AND(J596&gt;H596,J596&gt;I596,N596="Away"),"✓",IF(AND(I596&gt;H596,I596&gt;J596,N596="Draw"),"✓","✗"))))</f>
        <v>TBD</v>
      </c>
    </row>
    <row r="597" customFormat="false" ht="15" hidden="false" customHeight="false" outlineLevel="0" collapsed="false">
      <c r="A597" s="0" t="n">
        <f aca="false">'✍️ Score Entry 2025-26'!A598</f>
        <v>593</v>
      </c>
      <c r="B597" s="41" t="n">
        <f aca="false">'✍️ Score Entry 2025-26'!B598</f>
        <v>45990.625</v>
      </c>
      <c r="C597" s="0" t="str">
        <f aca="false">'✍️ Score Entry 2025-26'!C598</f>
        <v>English Premier League</v>
      </c>
      <c r="D597" s="0" t="str">
        <f aca="false">'✍️ Score Entry 2025-26'!D598</f>
        <v>Manchester City</v>
      </c>
      <c r="E597" s="0" t="str">
        <f aca="false">'✍️ Score Entry 2025-26'!E598</f>
        <v>Leeds United</v>
      </c>
      <c r="F597" s="0" t="n">
        <f aca="false">IFERROR(VLOOKUP(D597,'⭐ Current Elo 2025-26'!$A:$B,2,FALSE()),1500)</f>
        <v>1581.2</v>
      </c>
      <c r="G597" s="0" t="n">
        <f aca="false">IFERROR(VLOOKUP(E597,'⭐ Current Elo 2025-26'!$A:$B,2,FALSE()),1500)</f>
        <v>1530.4</v>
      </c>
      <c r="H597" s="33" t="n">
        <f aca="false">1/(1+10^((G597-F597+'⚙️ Parameters'!$C$7)/400))</f>
        <v>0.501151290511823</v>
      </c>
      <c r="I597" s="33" t="n">
        <f aca="false">0.27*(1+((200-MIN(ABS(F597-G597),200))/500)+(IF(AND(F597&gt;1650,G597&gt;1650),0.15,0)))</f>
        <v>0.350568</v>
      </c>
      <c r="J597" s="33" t="n">
        <f aca="false">MAX(0,1-H597-I597)</f>
        <v>0.148280709488177</v>
      </c>
      <c r="K597" s="33" t="n">
        <f aca="false">H597+I597</f>
        <v>0.851719290511823</v>
      </c>
      <c r="L597" s="33" t="n">
        <f aca="false">I597+J597</f>
        <v>0.498848709488177</v>
      </c>
      <c r="M597" s="0" t="str">
        <f aca="false">IF('✍️ Score Entry 2025-26'!F598=""," TBD",TEXT('✍️ Score Entry 2025-26'!F598,"0")&amp;"-"&amp;TEXT('✍️ Score Entry 2025-26'!G598,"0"))</f>
        <v> TBD</v>
      </c>
      <c r="N597" s="0" t="str">
        <f aca="false">IF('✍️ Score Entry 2025-26'!F598="","TBD",IF('✍️ Score Entry 2025-26'!F598&gt;'✍️ Score Entry 2025-26'!G598,"Home",IF('✍️ Score Entry 2025-26'!F598&lt;'✍️ Score Entry 2025-26'!G598,"Away","Draw")))</f>
        <v>TBD</v>
      </c>
      <c r="O597" s="0" t="str">
        <f aca="false">IF(N597="TBD","TBD",IF(AND(H597&gt;I597,H597&gt;J597,N597="Home"),"✓",IF(AND(J597&gt;H597,J597&gt;I597,N597="Away"),"✓",IF(AND(I597&gt;H597,I597&gt;J597,N597="Draw"),"✓","✗"))))</f>
        <v>TBD</v>
      </c>
    </row>
    <row r="598" customFormat="false" ht="15" hidden="false" customHeight="false" outlineLevel="0" collapsed="false">
      <c r="A598" s="0" t="n">
        <f aca="false">'✍️ Score Entry 2025-26'!A599</f>
        <v>594</v>
      </c>
      <c r="B598" s="41" t="n">
        <f aca="false">'✍️ Score Entry 2025-26'!B599</f>
        <v>45990.625</v>
      </c>
      <c r="C598" s="0" t="str">
        <f aca="false">'✍️ Score Entry 2025-26'!C599</f>
        <v>English Premier League</v>
      </c>
      <c r="D598" s="0" t="str">
        <f aca="false">'✍️ Score Entry 2025-26'!D599</f>
        <v>Brentford</v>
      </c>
      <c r="E598" s="0" t="str">
        <f aca="false">'✍️ Score Entry 2025-26'!E599</f>
        <v>Burnley</v>
      </c>
      <c r="F598" s="0" t="n">
        <f aca="false">IFERROR(VLOOKUP(D598,'⭐ Current Elo 2025-26'!$A:$B,2,FALSE()),1500)</f>
        <v>1507.3</v>
      </c>
      <c r="G598" s="0" t="n">
        <f aca="false">IFERROR(VLOOKUP(E598,'⭐ Current Elo 2025-26'!$A:$B,2,FALSE()),1500)</f>
        <v>1604</v>
      </c>
      <c r="H598" s="33" t="n">
        <f aca="false">1/(1+10^((G598-F598+'⚙️ Parameters'!$C$7)/400))</f>
        <v>0.300593538209652</v>
      </c>
      <c r="I598" s="33" t="n">
        <f aca="false">0.27*(1+((200-MIN(ABS(F598-G598),200))/500)+(IF(AND(F598&gt;1650,G598&gt;1650),0.15,0)))</f>
        <v>0.325782</v>
      </c>
      <c r="J598" s="33" t="n">
        <f aca="false">MAX(0,1-H598-I598)</f>
        <v>0.373624461790348</v>
      </c>
      <c r="K598" s="33" t="n">
        <f aca="false">H598+I598</f>
        <v>0.626375538209652</v>
      </c>
      <c r="L598" s="33" t="n">
        <f aca="false">I598+J598</f>
        <v>0.699406461790348</v>
      </c>
      <c r="M598" s="0" t="str">
        <f aca="false">IF('✍️ Score Entry 2025-26'!F599=""," TBD",TEXT('✍️ Score Entry 2025-26'!F599,"0")&amp;"-"&amp;TEXT('✍️ Score Entry 2025-26'!G599,"0"))</f>
        <v> TBD</v>
      </c>
      <c r="N598" s="0" t="str">
        <f aca="false">IF('✍️ Score Entry 2025-26'!F599="","TBD",IF('✍️ Score Entry 2025-26'!F599&gt;'✍️ Score Entry 2025-26'!G599,"Home",IF('✍️ Score Entry 2025-26'!F599&lt;'✍️ Score Entry 2025-26'!G599,"Away","Draw")))</f>
        <v>TBD</v>
      </c>
      <c r="O598" s="0" t="str">
        <f aca="false">IF(N598="TBD","TBD",IF(AND(H598&gt;I598,H598&gt;J598,N598="Home"),"✓",IF(AND(J598&gt;H598,J598&gt;I598,N598="Away"),"✓",IF(AND(I598&gt;H598,I598&gt;J598,N598="Draw"),"✓","✗"))))</f>
        <v>TBD</v>
      </c>
    </row>
    <row r="599" customFormat="false" ht="15" hidden="false" customHeight="false" outlineLevel="0" collapsed="false">
      <c r="A599" s="0" t="n">
        <f aca="false">'✍️ Score Entry 2025-26'!A600</f>
        <v>595</v>
      </c>
      <c r="B599" s="41" t="n">
        <f aca="false">'✍️ Score Entry 2025-26'!B600</f>
        <v>45990.625</v>
      </c>
      <c r="C599" s="0" t="str">
        <f aca="false">'✍️ Score Entry 2025-26'!C600</f>
        <v>English Premier League</v>
      </c>
      <c r="D599" s="0" t="str">
        <f aca="false">'✍️ Score Entry 2025-26'!D600</f>
        <v>Sunderland</v>
      </c>
      <c r="E599" s="0" t="str">
        <f aca="false">'✍️ Score Entry 2025-26'!E600</f>
        <v>AFC Bournemouth</v>
      </c>
      <c r="F599" s="0" t="n">
        <f aca="false">IFERROR(VLOOKUP(D599,'⭐ Current Elo 2025-26'!$A:$B,2,FALSE()),1500)</f>
        <v>1601.9</v>
      </c>
      <c r="G599" s="0" t="n">
        <f aca="false">IFERROR(VLOOKUP(E599,'⭐ Current Elo 2025-26'!$A:$B,2,FALSE()),1500)</f>
        <v>1744.7</v>
      </c>
      <c r="H599" s="33" t="n">
        <f aca="false">1/(1+10^((G599-F599+'⚙️ Parameters'!$C$7)/400))</f>
        <v>0.247899597271794</v>
      </c>
      <c r="I599" s="33" t="n">
        <f aca="false">0.27*(1+((200-MIN(ABS(F599-G599),200))/500)+(IF(AND(F599&gt;1650,G599&gt;1650),0.15,0)))</f>
        <v>0.300888</v>
      </c>
      <c r="J599" s="33" t="n">
        <f aca="false">MAX(0,1-H599-I599)</f>
        <v>0.451212402728206</v>
      </c>
      <c r="K599" s="33" t="n">
        <f aca="false">H599+I599</f>
        <v>0.548787597271794</v>
      </c>
      <c r="L599" s="33" t="n">
        <f aca="false">I599+J599</f>
        <v>0.752100402728206</v>
      </c>
      <c r="M599" s="0" t="str">
        <f aca="false">IF('✍️ Score Entry 2025-26'!F600=""," TBD",TEXT('✍️ Score Entry 2025-26'!F600,"0")&amp;"-"&amp;TEXT('✍️ Score Entry 2025-26'!G600,"0"))</f>
        <v> TBD</v>
      </c>
      <c r="N599" s="0" t="str">
        <f aca="false">IF('✍️ Score Entry 2025-26'!F600="","TBD",IF('✍️ Score Entry 2025-26'!F600&gt;'✍️ Score Entry 2025-26'!G600,"Home",IF('✍️ Score Entry 2025-26'!F600&lt;'✍️ Score Entry 2025-26'!G600,"Away","Draw")))</f>
        <v>TBD</v>
      </c>
      <c r="O599" s="0" t="str">
        <f aca="false">IF(N599="TBD","TBD",IF(AND(H599&gt;I599,H599&gt;J599,N599="Home"),"✓",IF(AND(J599&gt;H599,J599&gt;I599,N599="Away"),"✓",IF(AND(I599&gt;H599,I599&gt;J599,N599="Draw"),"✓","✗"))))</f>
        <v>TBD</v>
      </c>
    </row>
    <row r="600" customFormat="false" ht="15" hidden="false" customHeight="false" outlineLevel="0" collapsed="false">
      <c r="A600" s="0" t="n">
        <f aca="false">'✍️ Score Entry 2025-26'!A601</f>
        <v>596</v>
      </c>
      <c r="B600" s="41" t="n">
        <f aca="false">'✍️ Score Entry 2025-26'!B601</f>
        <v>45990.6666666667</v>
      </c>
      <c r="C600" s="0" t="str">
        <f aca="false">'✍️ Score Entry 2025-26'!C601</f>
        <v>French Ligue 1</v>
      </c>
      <c r="D600" s="0" t="str">
        <f aca="false">'✍️ Score Entry 2025-26'!D601</f>
        <v>AS Monaco</v>
      </c>
      <c r="E600" s="0" t="str">
        <f aca="false">'✍️ Score Entry 2025-26'!E601</f>
        <v>Paris Saint-Germain</v>
      </c>
      <c r="F600" s="0" t="n">
        <f aca="false">IFERROR(VLOOKUP(D600,'⭐ Current Elo 2025-26'!$A:$B,2,FALSE()),1500)</f>
        <v>1714.2</v>
      </c>
      <c r="G600" s="0" t="n">
        <f aca="false">IFERROR(VLOOKUP(E600,'⭐ Current Elo 2025-26'!$A:$B,2,FALSE()),1500)</f>
        <v>1650.9</v>
      </c>
      <c r="H600" s="33" t="n">
        <f aca="false">1/(1+10^((G600-F600+'⚙️ Parameters'!$C$7)/400))</f>
        <v>0.519130894726243</v>
      </c>
      <c r="I600" s="33" t="n">
        <f aca="false">0.27*(1+((200-MIN(ABS(F600-G600),200))/500)+(IF(AND(F600&gt;1650,G600&gt;1650),0.15,0)))</f>
        <v>0.384318</v>
      </c>
      <c r="J600" s="33" t="n">
        <f aca="false">MAX(0,1-H600-I600)</f>
        <v>0.0965511052737573</v>
      </c>
      <c r="K600" s="33" t="n">
        <f aca="false">H600+I600</f>
        <v>0.903448894726243</v>
      </c>
      <c r="L600" s="33" t="n">
        <f aca="false">I600+J600</f>
        <v>0.480869105273757</v>
      </c>
      <c r="M600" s="0" t="str">
        <f aca="false">IF('✍️ Score Entry 2025-26'!F601=""," TBD",TEXT('✍️ Score Entry 2025-26'!F601,"0")&amp;"-"&amp;TEXT('✍️ Score Entry 2025-26'!G601,"0"))</f>
        <v> TBD</v>
      </c>
      <c r="N600" s="0" t="str">
        <f aca="false">IF('✍️ Score Entry 2025-26'!F601="","TBD",IF('✍️ Score Entry 2025-26'!F601&gt;'✍️ Score Entry 2025-26'!G601,"Home",IF('✍️ Score Entry 2025-26'!F601&lt;'✍️ Score Entry 2025-26'!G601,"Away","Draw")))</f>
        <v>TBD</v>
      </c>
      <c r="O600" s="0" t="str">
        <f aca="false">IF(N600="TBD","TBD",IF(AND(H600&gt;I600,H600&gt;J600,N600="Home"),"✓",IF(AND(J600&gt;H600,J600&gt;I600,N600="Away"),"✓",IF(AND(I600&gt;H600,I600&gt;J600,N600="Draw"),"✓","✗"))))</f>
        <v>TBD</v>
      </c>
    </row>
    <row r="601" customFormat="false" ht="15" hidden="false" customHeight="false" outlineLevel="0" collapsed="false">
      <c r="A601" s="0" t="n">
        <f aca="false">'✍️ Score Entry 2025-26'!A602</f>
        <v>597</v>
      </c>
      <c r="B601" s="41" t="n">
        <f aca="false">'✍️ Score Entry 2025-26'!B602</f>
        <v>45990.7291666667</v>
      </c>
      <c r="C601" s="0" t="str">
        <f aca="false">'✍️ Score Entry 2025-26'!C602</f>
        <v>English Premier League</v>
      </c>
      <c r="D601" s="0" t="str">
        <f aca="false">'✍️ Score Entry 2025-26'!D602</f>
        <v>Everton</v>
      </c>
      <c r="E601" s="0" t="str">
        <f aca="false">'✍️ Score Entry 2025-26'!E602</f>
        <v>Newcastle United</v>
      </c>
      <c r="F601" s="0" t="n">
        <f aca="false">IFERROR(VLOOKUP(D601,'⭐ Current Elo 2025-26'!$A:$B,2,FALSE()),1500)</f>
        <v>1613.1</v>
      </c>
      <c r="G601" s="0" t="n">
        <f aca="false">IFERROR(VLOOKUP(E601,'⭐ Current Elo 2025-26'!$A:$B,2,FALSE()),1500)</f>
        <v>1795</v>
      </c>
      <c r="H601" s="33" t="n">
        <f aca="false">1/(1+10^((G601-F601+'⚙️ Parameters'!$C$7)/400))</f>
        <v>0.208346092495447</v>
      </c>
      <c r="I601" s="33" t="n">
        <f aca="false">0.27*(1+((200-MIN(ABS(F601-G601),200))/500)+(IF(AND(F601&gt;1650,G601&gt;1650),0.15,0)))</f>
        <v>0.279774</v>
      </c>
      <c r="J601" s="33" t="n">
        <f aca="false">MAX(0,1-H601-I601)</f>
        <v>0.511879907504553</v>
      </c>
      <c r="K601" s="33" t="n">
        <f aca="false">H601+I601</f>
        <v>0.488120092495447</v>
      </c>
      <c r="L601" s="33" t="n">
        <f aca="false">I601+J601</f>
        <v>0.791653907504553</v>
      </c>
      <c r="M601" s="0" t="str">
        <f aca="false">IF('✍️ Score Entry 2025-26'!F602=""," TBD",TEXT('✍️ Score Entry 2025-26'!F602,"0")&amp;"-"&amp;TEXT('✍️ Score Entry 2025-26'!G602,"0"))</f>
        <v> TBD</v>
      </c>
      <c r="N601" s="0" t="str">
        <f aca="false">IF('✍️ Score Entry 2025-26'!F602="","TBD",IF('✍️ Score Entry 2025-26'!F602&gt;'✍️ Score Entry 2025-26'!G602,"Home",IF('✍️ Score Entry 2025-26'!F602&lt;'✍️ Score Entry 2025-26'!G602,"Away","Draw")))</f>
        <v>TBD</v>
      </c>
      <c r="O601" s="0" t="str">
        <f aca="false">IF(N601="TBD","TBD",IF(AND(H601&gt;I601,H601&gt;J601,N601="Home"),"✓",IF(AND(J601&gt;H601,J601&gt;I601,N601="Away"),"✓",IF(AND(I601&gt;H601,I601&gt;J601,N601="Draw"),"✓","✗"))))</f>
        <v>TBD</v>
      </c>
    </row>
    <row r="602" customFormat="false" ht="15" hidden="false" customHeight="false" outlineLevel="0" collapsed="false">
      <c r="A602" s="0" t="n">
        <f aca="false">'✍️ Score Entry 2025-26'!A603</f>
        <v>598</v>
      </c>
      <c r="B602" s="41" t="n">
        <f aca="false">'✍️ Score Entry 2025-26'!B603</f>
        <v>45990.7291666667</v>
      </c>
      <c r="C602" s="0" t="str">
        <f aca="false">'✍️ Score Entry 2025-26'!C603</f>
        <v>German Bundesliga</v>
      </c>
      <c r="D602" s="0" t="str">
        <f aca="false">'✍️ Score Entry 2025-26'!D603</f>
        <v>Bayer Leverkusen</v>
      </c>
      <c r="E602" s="0" t="str">
        <f aca="false">'✍️ Score Entry 2025-26'!E603</f>
        <v>Borussia Dortmund</v>
      </c>
      <c r="F602" s="0" t="n">
        <f aca="false">IFERROR(VLOOKUP(D602,'⭐ Current Elo 2025-26'!$A:$B,2,FALSE()),1500)</f>
        <v>1576.1</v>
      </c>
      <c r="G602" s="0" t="n">
        <f aca="false">IFERROR(VLOOKUP(E602,'⭐ Current Elo 2025-26'!$A:$B,2,FALSE()),1500)</f>
        <v>1516.8</v>
      </c>
      <c r="H602" s="33" t="n">
        <f aca="false">1/(1+10^((G602-F602+'⚙️ Parameters'!$C$7)/400))</f>
        <v>0.513380580268943</v>
      </c>
      <c r="I602" s="33" t="n">
        <f aca="false">0.27*(1+((200-MIN(ABS(F602-G602),200))/500)+(IF(AND(F602&gt;1650,G602&gt;1650),0.15,0)))</f>
        <v>0.345978</v>
      </c>
      <c r="J602" s="33" t="n">
        <f aca="false">MAX(0,1-H602-I602)</f>
        <v>0.140641419731057</v>
      </c>
      <c r="K602" s="33" t="n">
        <f aca="false">H602+I602</f>
        <v>0.859358580268943</v>
      </c>
      <c r="L602" s="33" t="n">
        <f aca="false">I602+J602</f>
        <v>0.486619419731057</v>
      </c>
      <c r="M602" s="0" t="str">
        <f aca="false">IF('✍️ Score Entry 2025-26'!F603=""," TBD",TEXT('✍️ Score Entry 2025-26'!F603,"0")&amp;"-"&amp;TEXT('✍️ Score Entry 2025-26'!G603,"0"))</f>
        <v> TBD</v>
      </c>
      <c r="N602" s="0" t="str">
        <f aca="false">IF('✍️ Score Entry 2025-26'!F603="","TBD",IF('✍️ Score Entry 2025-26'!F603&gt;'✍️ Score Entry 2025-26'!G603,"Home",IF('✍️ Score Entry 2025-26'!F603&lt;'✍️ Score Entry 2025-26'!G603,"Away","Draw")))</f>
        <v>TBD</v>
      </c>
      <c r="O602" s="0" t="str">
        <f aca="false">IF(N602="TBD","TBD",IF(AND(H602&gt;I602,H602&gt;J602,N602="Home"),"✓",IF(AND(J602&gt;H602,J602&gt;I602,N602="Away"),"✓",IF(AND(I602&gt;H602,I602&gt;J602,N602="Draw"),"✓","✗"))))</f>
        <v>TBD</v>
      </c>
    </row>
    <row r="603" customFormat="false" ht="15" hidden="false" customHeight="false" outlineLevel="0" collapsed="false">
      <c r="A603" s="0" t="n">
        <f aca="false">'✍️ Score Entry 2025-26'!A604</f>
        <v>599</v>
      </c>
      <c r="B603" s="41" t="n">
        <f aca="false">'✍️ Score Entry 2025-26'!B604</f>
        <v>45990.75</v>
      </c>
      <c r="C603" s="0" t="str">
        <f aca="false">'✍️ Score Entry 2025-26'!C604</f>
        <v>French Ligue 1</v>
      </c>
      <c r="D603" s="0" t="str">
        <f aca="false">'✍️ Score Entry 2025-26'!D604</f>
        <v>Paris FC</v>
      </c>
      <c r="E603" s="0" t="str">
        <f aca="false">'✍️ Score Entry 2025-26'!E604</f>
        <v>AJ Auxerre</v>
      </c>
      <c r="F603" s="0" t="n">
        <f aca="false">IFERROR(VLOOKUP(D603,'⭐ Current Elo 2025-26'!$A:$B,2,FALSE()),1500)</f>
        <v>1539.7</v>
      </c>
      <c r="G603" s="0" t="n">
        <f aca="false">IFERROR(VLOOKUP(E603,'⭐ Current Elo 2025-26'!$A:$B,2,FALSE()),1500)</f>
        <v>1588.5</v>
      </c>
      <c r="H603" s="33" t="n">
        <f aca="false">1/(1+10^((G603-F603+'⚙️ Parameters'!$C$7)/400))</f>
        <v>0.361527956169425</v>
      </c>
      <c r="I603" s="33" t="n">
        <f aca="false">0.27*(1+((200-MIN(ABS(F603-G603),200))/500)+(IF(AND(F603&gt;1650,G603&gt;1650),0.15,0)))</f>
        <v>0.351648</v>
      </c>
      <c r="J603" s="33" t="n">
        <f aca="false">MAX(0,1-H603-I603)</f>
        <v>0.286824043830575</v>
      </c>
      <c r="K603" s="33" t="n">
        <f aca="false">H603+I603</f>
        <v>0.713175956169425</v>
      </c>
      <c r="L603" s="33" t="n">
        <f aca="false">I603+J603</f>
        <v>0.638472043830575</v>
      </c>
      <c r="M603" s="0" t="str">
        <f aca="false">IF('✍️ Score Entry 2025-26'!F604=""," TBD",TEXT('✍️ Score Entry 2025-26'!F604,"0")&amp;"-"&amp;TEXT('✍️ Score Entry 2025-26'!G604,"0"))</f>
        <v> TBD</v>
      </c>
      <c r="N603" s="0" t="str">
        <f aca="false">IF('✍️ Score Entry 2025-26'!F604="","TBD",IF('✍️ Score Entry 2025-26'!F604&gt;'✍️ Score Entry 2025-26'!G604,"Home",IF('✍️ Score Entry 2025-26'!F604&lt;'✍️ Score Entry 2025-26'!G604,"Away","Draw")))</f>
        <v>TBD</v>
      </c>
      <c r="O603" s="0" t="str">
        <f aca="false">IF(N603="TBD","TBD",IF(AND(H603&gt;I603,H603&gt;J603,N603="Home"),"✓",IF(AND(J603&gt;H603,J603&gt;I603,N603="Away"),"✓",IF(AND(I603&gt;H603,I603&gt;J603,N603="Draw"),"✓","✗"))))</f>
        <v>TBD</v>
      </c>
    </row>
    <row r="604" customFormat="false" ht="15" hidden="false" customHeight="false" outlineLevel="0" collapsed="false">
      <c r="A604" s="0" t="n">
        <f aca="false">'✍️ Score Entry 2025-26'!A605</f>
        <v>600</v>
      </c>
      <c r="B604" s="41" t="n">
        <f aca="false">'✍️ Score Entry 2025-26'!B605</f>
        <v>45990.8333333333</v>
      </c>
      <c r="C604" s="0" t="str">
        <f aca="false">'✍️ Score Entry 2025-26'!C605</f>
        <v>English Premier League</v>
      </c>
      <c r="D604" s="0" t="str">
        <f aca="false">'✍️ Score Entry 2025-26'!D605</f>
        <v>Tottenham Hotspur</v>
      </c>
      <c r="E604" s="0" t="str">
        <f aca="false">'✍️ Score Entry 2025-26'!E605</f>
        <v>Fulham</v>
      </c>
      <c r="F604" s="0" t="n">
        <f aca="false">IFERROR(VLOOKUP(D604,'⭐ Current Elo 2025-26'!$A:$B,2,FALSE()),1500)</f>
        <v>1545.2</v>
      </c>
      <c r="G604" s="0" t="n">
        <f aca="false">IFERROR(VLOOKUP(E604,'⭐ Current Elo 2025-26'!$A:$B,2,FALSE()),1500)</f>
        <v>1393.4</v>
      </c>
      <c r="H604" s="33" t="n">
        <f aca="false">1/(1+10^((G604-F604+'⚙️ Parameters'!$C$7)/400))</f>
        <v>0.64244865067845</v>
      </c>
      <c r="I604" s="33" t="n">
        <f aca="false">0.27*(1+((200-MIN(ABS(F604-G604),200))/500)+(IF(AND(F604&gt;1650,G604&gt;1650),0.15,0)))</f>
        <v>0.296028</v>
      </c>
      <c r="J604" s="33" t="n">
        <f aca="false">MAX(0,1-H604-I604)</f>
        <v>0.0615233493215496</v>
      </c>
      <c r="K604" s="33" t="n">
        <f aca="false">H604+I604</f>
        <v>0.93847665067845</v>
      </c>
      <c r="L604" s="33" t="n">
        <f aca="false">I604+J604</f>
        <v>0.35755134932155</v>
      </c>
      <c r="M604" s="0" t="str">
        <f aca="false">IF('✍️ Score Entry 2025-26'!F605=""," TBD",TEXT('✍️ Score Entry 2025-26'!F605,"0")&amp;"-"&amp;TEXT('✍️ Score Entry 2025-26'!G605,"0"))</f>
        <v> TBD</v>
      </c>
      <c r="N604" s="0" t="str">
        <f aca="false">IF('✍️ Score Entry 2025-26'!F605="","TBD",IF('✍️ Score Entry 2025-26'!F605&gt;'✍️ Score Entry 2025-26'!G605,"Home",IF('✍️ Score Entry 2025-26'!F605&lt;'✍️ Score Entry 2025-26'!G605,"Away","Draw")))</f>
        <v>TBD</v>
      </c>
      <c r="O604" s="0" t="str">
        <f aca="false">IF(N604="TBD","TBD",IF(AND(H604&gt;I604,H604&gt;J604,N604="Home"),"✓",IF(AND(J604&gt;H604,J604&gt;I604,N604="Away"),"✓",IF(AND(I604&gt;H604,I604&gt;J604,N604="Draw"),"✓","✗"))))</f>
        <v>TBD</v>
      </c>
    </row>
    <row r="605" customFormat="false" ht="15" hidden="false" customHeight="false" outlineLevel="0" collapsed="false">
      <c r="A605" s="0" t="n">
        <f aca="false">'✍️ Score Entry 2025-26'!A606</f>
        <v>601</v>
      </c>
      <c r="B605" s="41" t="n">
        <f aca="false">'✍️ Score Entry 2025-26'!B606</f>
        <v>45990.8368055556</v>
      </c>
      <c r="C605" s="0" t="str">
        <f aca="false">'✍️ Score Entry 2025-26'!C606</f>
        <v>French Ligue 1</v>
      </c>
      <c r="D605" s="0" t="str">
        <f aca="false">'✍️ Score Entry 2025-26'!D606</f>
        <v>Marseille</v>
      </c>
      <c r="E605" s="0" t="str">
        <f aca="false">'✍️ Score Entry 2025-26'!E606</f>
        <v>Toulouse</v>
      </c>
      <c r="F605" s="0" t="n">
        <f aca="false">IFERROR(VLOOKUP(D605,'⭐ Current Elo 2025-26'!$A:$B,2,FALSE()),1500)</f>
        <v>1664.7</v>
      </c>
      <c r="G605" s="0" t="n">
        <f aca="false">IFERROR(VLOOKUP(E605,'⭐ Current Elo 2025-26'!$A:$B,2,FALSE()),1500)</f>
        <v>1668.4</v>
      </c>
      <c r="H605" s="33" t="n">
        <f aca="false">1/(1+10^((G605-F605+'⚙️ Parameters'!$C$7)/400))</f>
        <v>0.423329051265585</v>
      </c>
      <c r="I605" s="33" t="n">
        <f aca="false">0.27*(1+((200-MIN(ABS(F605-G605),200))/500)+(IF(AND(F605&gt;1650,G605&gt;1650),0.15,0)))</f>
        <v>0.416502</v>
      </c>
      <c r="J605" s="33" t="n">
        <f aca="false">MAX(0,1-H605-I605)</f>
        <v>0.160168948734415</v>
      </c>
      <c r="K605" s="33" t="n">
        <f aca="false">H605+I605</f>
        <v>0.839831051265585</v>
      </c>
      <c r="L605" s="33" t="n">
        <f aca="false">I605+J605</f>
        <v>0.576670948734415</v>
      </c>
      <c r="M605" s="0" t="str">
        <f aca="false">IF('✍️ Score Entry 2025-26'!F606=""," TBD",TEXT('✍️ Score Entry 2025-26'!F606,"0")&amp;"-"&amp;TEXT('✍️ Score Entry 2025-26'!G606,"0"))</f>
        <v> TBD</v>
      </c>
      <c r="N605" s="0" t="str">
        <f aca="false">IF('✍️ Score Entry 2025-26'!F606="","TBD",IF('✍️ Score Entry 2025-26'!F606&gt;'✍️ Score Entry 2025-26'!G606,"Home",IF('✍️ Score Entry 2025-26'!F606&lt;'✍️ Score Entry 2025-26'!G606,"Away","Draw")))</f>
        <v>TBD</v>
      </c>
      <c r="O605" s="0" t="str">
        <f aca="false">IF(N605="TBD","TBD",IF(AND(H605&gt;I605,H605&gt;J605,N605="Home"),"✓",IF(AND(J605&gt;H605,J605&gt;I605,N605="Away"),"✓",IF(AND(I605&gt;H605,I605&gt;J605,N605="Draw"),"✓","✗"))))</f>
        <v>TBD</v>
      </c>
    </row>
    <row r="606" customFormat="false" ht="15" hidden="false" customHeight="false" outlineLevel="0" collapsed="false">
      <c r="A606" s="0" t="n">
        <f aca="false">'✍️ Score Entry 2025-26'!A607</f>
        <v>602</v>
      </c>
      <c r="B606" s="41" t="n">
        <f aca="false">'✍️ Score Entry 2025-26'!B607</f>
        <v>45991.5</v>
      </c>
      <c r="C606" s="0" t="str">
        <f aca="false">'✍️ Score Entry 2025-26'!C607</f>
        <v>English Premier League</v>
      </c>
      <c r="D606" s="0" t="str">
        <f aca="false">'✍️ Score Entry 2025-26'!D607</f>
        <v>Crystal Palace</v>
      </c>
      <c r="E606" s="0" t="str">
        <f aca="false">'✍️ Score Entry 2025-26'!E607</f>
        <v>Manchester United</v>
      </c>
      <c r="F606" s="0" t="n">
        <f aca="false">IFERROR(VLOOKUP(D606,'⭐ Current Elo 2025-26'!$A:$B,2,FALSE()),1500)</f>
        <v>1530.6</v>
      </c>
      <c r="G606" s="0" t="n">
        <f aca="false">IFERROR(VLOOKUP(E606,'⭐ Current Elo 2025-26'!$A:$B,2,FALSE()),1500)</f>
        <v>1451.7</v>
      </c>
      <c r="H606" s="33" t="n">
        <f aca="false">1/(1+10^((G606-F606+'⚙️ Parameters'!$C$7)/400))</f>
        <v>0.541494785721837</v>
      </c>
      <c r="I606" s="33" t="n">
        <f aca="false">0.27*(1+((200-MIN(ABS(F606-G606),200))/500)+(IF(AND(F606&gt;1650,G606&gt;1650),0.15,0)))</f>
        <v>0.335394</v>
      </c>
      <c r="J606" s="33" t="n">
        <f aca="false">MAX(0,1-H606-I606)</f>
        <v>0.123111214278163</v>
      </c>
      <c r="K606" s="33" t="n">
        <f aca="false">H606+I606</f>
        <v>0.876888785721837</v>
      </c>
      <c r="L606" s="33" t="n">
        <f aca="false">I606+J606</f>
        <v>0.458505214278163</v>
      </c>
      <c r="M606" s="0" t="str">
        <f aca="false">IF('✍️ Score Entry 2025-26'!F607=""," TBD",TEXT('✍️ Score Entry 2025-26'!F607,"0")&amp;"-"&amp;TEXT('✍️ Score Entry 2025-26'!G607,"0"))</f>
        <v> TBD</v>
      </c>
      <c r="N606" s="0" t="str">
        <f aca="false">IF('✍️ Score Entry 2025-26'!F607="","TBD",IF('✍️ Score Entry 2025-26'!F607&gt;'✍️ Score Entry 2025-26'!G607,"Home",IF('✍️ Score Entry 2025-26'!F607&lt;'✍️ Score Entry 2025-26'!G607,"Away","Draw")))</f>
        <v>TBD</v>
      </c>
      <c r="O606" s="0" t="str">
        <f aca="false">IF(N606="TBD","TBD",IF(AND(H606&gt;I606,H606&gt;J606,N606="Home"),"✓",IF(AND(J606&gt;H606,J606&gt;I606,N606="Away"),"✓",IF(AND(I606&gt;H606,I606&gt;J606,N606="Draw"),"✓","✗"))))</f>
        <v>TBD</v>
      </c>
    </row>
    <row r="607" customFormat="false" ht="15" hidden="false" customHeight="false" outlineLevel="0" collapsed="false">
      <c r="A607" s="0" t="n">
        <f aca="false">'✍️ Score Entry 2025-26'!A608</f>
        <v>603</v>
      </c>
      <c r="B607" s="41" t="n">
        <f aca="false">'✍️ Score Entry 2025-26'!B608</f>
        <v>45991.5833333333</v>
      </c>
      <c r="C607" s="0" t="str">
        <f aca="false">'✍️ Score Entry 2025-26'!C608</f>
        <v>French Ligue 1</v>
      </c>
      <c r="D607" s="0" t="str">
        <f aca="false">'✍️ Score Entry 2025-26'!D608</f>
        <v>Strasbourg</v>
      </c>
      <c r="E607" s="0" t="str">
        <f aca="false">'✍️ Score Entry 2025-26'!E608</f>
        <v>Brest</v>
      </c>
      <c r="F607" s="0" t="n">
        <f aca="false">IFERROR(VLOOKUP(D607,'⭐ Current Elo 2025-26'!$A:$B,2,FALSE()),1500)</f>
        <v>1815.9</v>
      </c>
      <c r="G607" s="0" t="n">
        <f aca="false">IFERROR(VLOOKUP(E607,'⭐ Current Elo 2025-26'!$A:$B,2,FALSE()),1500)</f>
        <v>1734.4</v>
      </c>
      <c r="H607" s="33" t="n">
        <f aca="false">1/(1+10^((G607-F607+'⚙️ Parameters'!$C$7)/400))</f>
        <v>0.545208340795099</v>
      </c>
      <c r="I607" s="33" t="n">
        <f aca="false">0.27*(1+((200-MIN(ABS(F607-G607),200))/500)+(IF(AND(F607&gt;1650,G607&gt;1650),0.15,0)))</f>
        <v>0.37449</v>
      </c>
      <c r="J607" s="33" t="n">
        <f aca="false">MAX(0,1-H607-I607)</f>
        <v>0.0803016592049009</v>
      </c>
      <c r="K607" s="33" t="n">
        <f aca="false">H607+I607</f>
        <v>0.919698340795099</v>
      </c>
      <c r="L607" s="33" t="n">
        <f aca="false">I607+J607</f>
        <v>0.454791659204901</v>
      </c>
      <c r="M607" s="0" t="str">
        <f aca="false">IF('✍️ Score Entry 2025-26'!F608=""," TBD",TEXT('✍️ Score Entry 2025-26'!F608,"0")&amp;"-"&amp;TEXT('✍️ Score Entry 2025-26'!G608,"0"))</f>
        <v> TBD</v>
      </c>
      <c r="N607" s="0" t="str">
        <f aca="false">IF('✍️ Score Entry 2025-26'!F608="","TBD",IF('✍️ Score Entry 2025-26'!F608&gt;'✍️ Score Entry 2025-26'!G608,"Home",IF('✍️ Score Entry 2025-26'!F608&lt;'✍️ Score Entry 2025-26'!G608,"Away","Draw")))</f>
        <v>TBD</v>
      </c>
      <c r="O607" s="0" t="str">
        <f aca="false">IF(N607="TBD","TBD",IF(AND(H607&gt;I607,H607&gt;J607,N607="Home"),"✓",IF(AND(J607&gt;H607,J607&gt;I607,N607="Away"),"✓",IF(AND(I607&gt;H607,I607&gt;J607,N607="Draw"),"✓","✗"))))</f>
        <v>TBD</v>
      </c>
    </row>
    <row r="608" customFormat="false" ht="15" hidden="false" customHeight="false" outlineLevel="0" collapsed="false">
      <c r="A608" s="0" t="n">
        <f aca="false">'✍️ Score Entry 2025-26'!A609</f>
        <v>604</v>
      </c>
      <c r="B608" s="41" t="n">
        <f aca="false">'✍️ Score Entry 2025-26'!B609</f>
        <v>45991.5868055556</v>
      </c>
      <c r="C608" s="0" t="str">
        <f aca="false">'✍️ Score Entry 2025-26'!C609</f>
        <v>English Premier League</v>
      </c>
      <c r="D608" s="0" t="str">
        <f aca="false">'✍️ Score Entry 2025-26'!D609</f>
        <v>West Ham United</v>
      </c>
      <c r="E608" s="0" t="str">
        <f aca="false">'✍️ Score Entry 2025-26'!E609</f>
        <v>Liverpool</v>
      </c>
      <c r="F608" s="0" t="n">
        <f aca="false">IFERROR(VLOOKUP(D608,'⭐ Current Elo 2025-26'!$A:$B,2,FALSE()),1500)</f>
        <v>1395.5</v>
      </c>
      <c r="G608" s="0" t="n">
        <f aca="false">IFERROR(VLOOKUP(E608,'⭐ Current Elo 2025-26'!$A:$B,2,FALSE()),1500)</f>
        <v>1648.2</v>
      </c>
      <c r="H608" s="33" t="n">
        <f aca="false">1/(1+10^((G608-F608+'⚙️ Parameters'!$C$7)/400))</f>
        <v>0.148998041410458</v>
      </c>
      <c r="I608" s="33" t="n">
        <f aca="false">0.27*(1+((200-MIN(ABS(F608-G608),200))/500)+(IF(AND(F608&gt;1650,G608&gt;1650),0.15,0)))</f>
        <v>0.27</v>
      </c>
      <c r="J608" s="33" t="n">
        <f aca="false">MAX(0,1-H608-I608)</f>
        <v>0.581001958589542</v>
      </c>
      <c r="K608" s="33" t="n">
        <f aca="false">H608+I608</f>
        <v>0.418998041410458</v>
      </c>
      <c r="L608" s="33" t="n">
        <f aca="false">I608+J608</f>
        <v>0.851001958589542</v>
      </c>
      <c r="M608" s="0" t="str">
        <f aca="false">IF('✍️ Score Entry 2025-26'!F609=""," TBD",TEXT('✍️ Score Entry 2025-26'!F609,"0")&amp;"-"&amp;TEXT('✍️ Score Entry 2025-26'!G609,"0"))</f>
        <v> TBD</v>
      </c>
      <c r="N608" s="0" t="str">
        <f aca="false">IF('✍️ Score Entry 2025-26'!F609="","TBD",IF('✍️ Score Entry 2025-26'!F609&gt;'✍️ Score Entry 2025-26'!G609,"Home",IF('✍️ Score Entry 2025-26'!F609&lt;'✍️ Score Entry 2025-26'!G609,"Away","Draw")))</f>
        <v>TBD</v>
      </c>
      <c r="O608" s="0" t="str">
        <f aca="false">IF(N608="TBD","TBD",IF(AND(H608&gt;I608,H608&gt;J608,N608="Home"),"✓",IF(AND(J608&gt;H608,J608&gt;I608,N608="Away"),"✓",IF(AND(I608&gt;H608,I608&gt;J608,N608="Draw"),"✓","✗"))))</f>
        <v>TBD</v>
      </c>
    </row>
    <row r="609" customFormat="false" ht="15" hidden="false" customHeight="false" outlineLevel="0" collapsed="false">
      <c r="A609" s="0" t="n">
        <f aca="false">'✍️ Score Entry 2025-26'!A610</f>
        <v>605</v>
      </c>
      <c r="B609" s="41" t="n">
        <f aca="false">'✍️ Score Entry 2025-26'!B610</f>
        <v>45991.5868055556</v>
      </c>
      <c r="C609" s="0" t="str">
        <f aca="false">'✍️ Score Entry 2025-26'!C610</f>
        <v>English Premier League</v>
      </c>
      <c r="D609" s="0" t="str">
        <f aca="false">'✍️ Score Entry 2025-26'!D610</f>
        <v>Nottingham Forest</v>
      </c>
      <c r="E609" s="0" t="str">
        <f aca="false">'✍️ Score Entry 2025-26'!E610</f>
        <v>Brighton &amp; Hove Albion</v>
      </c>
      <c r="F609" s="0" t="n">
        <f aca="false">IFERROR(VLOOKUP(D609,'⭐ Current Elo 2025-26'!$A:$B,2,FALSE()),1500)</f>
        <v>1630.6</v>
      </c>
      <c r="G609" s="0" t="n">
        <f aca="false">IFERROR(VLOOKUP(E609,'⭐ Current Elo 2025-26'!$A:$B,2,FALSE()),1500)</f>
        <v>1526.5</v>
      </c>
      <c r="H609" s="33" t="n">
        <f aca="false">1/(1+10^((G609-F609+'⚙️ Parameters'!$C$7)/400))</f>
        <v>0.577232959945743</v>
      </c>
      <c r="I609" s="33" t="n">
        <f aca="false">0.27*(1+((200-MIN(ABS(F609-G609),200))/500)+(IF(AND(F609&gt;1650,G609&gt;1650),0.15,0)))</f>
        <v>0.321786</v>
      </c>
      <c r="J609" s="33" t="n">
        <f aca="false">MAX(0,1-H609-I609)</f>
        <v>0.100981040054257</v>
      </c>
      <c r="K609" s="33" t="n">
        <f aca="false">H609+I609</f>
        <v>0.899018959945743</v>
      </c>
      <c r="L609" s="33" t="n">
        <f aca="false">I609+J609</f>
        <v>0.422767040054257</v>
      </c>
      <c r="M609" s="0" t="str">
        <f aca="false">IF('✍️ Score Entry 2025-26'!F610=""," TBD",TEXT('✍️ Score Entry 2025-26'!F610,"0")&amp;"-"&amp;TEXT('✍️ Score Entry 2025-26'!G610,"0"))</f>
        <v> TBD</v>
      </c>
      <c r="N609" s="0" t="str">
        <f aca="false">IF('✍️ Score Entry 2025-26'!F610="","TBD",IF('✍️ Score Entry 2025-26'!F610&gt;'✍️ Score Entry 2025-26'!G610,"Home",IF('✍️ Score Entry 2025-26'!F610&lt;'✍️ Score Entry 2025-26'!G610,"Away","Draw")))</f>
        <v>TBD</v>
      </c>
      <c r="O609" s="0" t="str">
        <f aca="false">IF(N609="TBD","TBD",IF(AND(H609&gt;I609,H609&gt;J609,N609="Home"),"✓",IF(AND(J609&gt;H609,J609&gt;I609,N609="Away"),"✓",IF(AND(I609&gt;H609,I609&gt;J609,N609="Draw"),"✓","✗"))))</f>
        <v>TBD</v>
      </c>
    </row>
    <row r="610" customFormat="false" ht="15" hidden="false" customHeight="false" outlineLevel="0" collapsed="false">
      <c r="A610" s="0" t="n">
        <f aca="false">'✍️ Score Entry 2025-26'!A611</f>
        <v>606</v>
      </c>
      <c r="B610" s="41" t="n">
        <f aca="false">'✍️ Score Entry 2025-26'!B611</f>
        <v>45991.5868055556</v>
      </c>
      <c r="C610" s="0" t="str">
        <f aca="false">'✍️ Score Entry 2025-26'!C611</f>
        <v>English Premier League</v>
      </c>
      <c r="D610" s="0" t="str">
        <f aca="false">'✍️ Score Entry 2025-26'!D611</f>
        <v>Aston Villa</v>
      </c>
      <c r="E610" s="0" t="str">
        <f aca="false">'✍️ Score Entry 2025-26'!E611</f>
        <v>Wolverhampton Wanderers</v>
      </c>
      <c r="F610" s="0" t="n">
        <f aca="false">IFERROR(VLOOKUP(D610,'⭐ Current Elo 2025-26'!$A:$B,2,FALSE()),1500)</f>
        <v>1505.7</v>
      </c>
      <c r="G610" s="0" t="n">
        <f aca="false">IFERROR(VLOOKUP(E610,'⭐ Current Elo 2025-26'!$A:$B,2,FALSE()),1500)</f>
        <v>1747.8</v>
      </c>
      <c r="H610" s="33" t="n">
        <f aca="false">1/(1+10^((G610-F610+'⚙️ Parameters'!$C$7)/400))</f>
        <v>0.156901871941256</v>
      </c>
      <c r="I610" s="33" t="n">
        <f aca="false">0.27*(1+((200-MIN(ABS(F610-G610),200))/500)+(IF(AND(F610&gt;1650,G610&gt;1650),0.15,0)))</f>
        <v>0.27</v>
      </c>
      <c r="J610" s="33" t="n">
        <f aca="false">MAX(0,1-H610-I610)</f>
        <v>0.573098128058744</v>
      </c>
      <c r="K610" s="33" t="n">
        <f aca="false">H610+I610</f>
        <v>0.426901871941256</v>
      </c>
      <c r="L610" s="33" t="n">
        <f aca="false">I610+J610</f>
        <v>0.843098128058744</v>
      </c>
      <c r="M610" s="0" t="str">
        <f aca="false">IF('✍️ Score Entry 2025-26'!F611=""," TBD",TEXT('✍️ Score Entry 2025-26'!F611,"0")&amp;"-"&amp;TEXT('✍️ Score Entry 2025-26'!G611,"0"))</f>
        <v> TBD</v>
      </c>
      <c r="N610" s="0" t="str">
        <f aca="false">IF('✍️ Score Entry 2025-26'!F611="","TBD",IF('✍️ Score Entry 2025-26'!F611&gt;'✍️ Score Entry 2025-26'!G611,"Home",IF('✍️ Score Entry 2025-26'!F611&lt;'✍️ Score Entry 2025-26'!G611,"Away","Draw")))</f>
        <v>TBD</v>
      </c>
      <c r="O610" s="0" t="str">
        <f aca="false">IF(N610="TBD","TBD",IF(AND(H610&gt;I610,H610&gt;J610,N610="Home"),"✓",IF(AND(J610&gt;H610,J610&gt;I610,N610="Away"),"✓",IF(AND(I610&gt;H610,I610&gt;J610,N610="Draw"),"✓","✗"))))</f>
        <v>TBD</v>
      </c>
    </row>
    <row r="611" customFormat="false" ht="15" hidden="false" customHeight="false" outlineLevel="0" collapsed="false">
      <c r="A611" s="0" t="n">
        <f aca="false">'✍️ Score Entry 2025-26'!A612</f>
        <v>607</v>
      </c>
      <c r="B611" s="41" t="n">
        <f aca="false">'✍️ Score Entry 2025-26'!B612</f>
        <v>45991.6041666667</v>
      </c>
      <c r="C611" s="0" t="str">
        <f aca="false">'✍️ Score Entry 2025-26'!C612</f>
        <v>German Bundesliga</v>
      </c>
      <c r="D611" s="0" t="str">
        <f aca="false">'✍️ Score Entry 2025-26'!D612</f>
        <v>Hamburg SV</v>
      </c>
      <c r="E611" s="0" t="str">
        <f aca="false">'✍️ Score Entry 2025-26'!E612</f>
        <v>VfB Stuttgart</v>
      </c>
      <c r="F611" s="0" t="n">
        <f aca="false">IFERROR(VLOOKUP(D611,'⭐ Current Elo 2025-26'!$A:$B,2,FALSE()),1500)</f>
        <v>1759.3</v>
      </c>
      <c r="G611" s="0" t="n">
        <f aca="false">IFERROR(VLOOKUP(E611,'⭐ Current Elo 2025-26'!$A:$B,2,FALSE()),1500)</f>
        <v>1520.3</v>
      </c>
      <c r="H611" s="33" t="n">
        <f aca="false">1/(1+10^((G611-F611+'⚙️ Parameters'!$C$7)/400))</f>
        <v>0.747999541196054</v>
      </c>
      <c r="I611" s="33" t="n">
        <f aca="false">0.27*(1+((200-MIN(ABS(F611-G611),200))/500)+(IF(AND(F611&gt;1650,G611&gt;1650),0.15,0)))</f>
        <v>0.27</v>
      </c>
      <c r="J611" s="33" t="n">
        <f aca="false">MAX(0,1-H611-I611)</f>
        <v>0</v>
      </c>
      <c r="K611" s="33" t="n">
        <f aca="false">H611+I611</f>
        <v>1.01799954119605</v>
      </c>
      <c r="L611" s="33" t="n">
        <f aca="false">I611+J611</f>
        <v>0.27</v>
      </c>
      <c r="M611" s="0" t="str">
        <f aca="false">IF('✍️ Score Entry 2025-26'!F612=""," TBD",TEXT('✍️ Score Entry 2025-26'!F612,"0")&amp;"-"&amp;TEXT('✍️ Score Entry 2025-26'!G612,"0"))</f>
        <v> TBD</v>
      </c>
      <c r="N611" s="0" t="str">
        <f aca="false">IF('✍️ Score Entry 2025-26'!F612="","TBD",IF('✍️ Score Entry 2025-26'!F612&gt;'✍️ Score Entry 2025-26'!G612,"Home",IF('✍️ Score Entry 2025-26'!F612&lt;'✍️ Score Entry 2025-26'!G612,"Away","Draw")))</f>
        <v>TBD</v>
      </c>
      <c r="O611" s="0" t="str">
        <f aca="false">IF(N611="TBD","TBD",IF(AND(H611&gt;I611,H611&gt;J611,N611="Home"),"✓",IF(AND(J611&gt;H611,J611&gt;I611,N611="Away"),"✓",IF(AND(I611&gt;H611,I611&gt;J611,N611="Draw"),"✓","✗"))))</f>
        <v>TBD</v>
      </c>
    </row>
    <row r="612" customFormat="false" ht="15" hidden="false" customHeight="false" outlineLevel="0" collapsed="false">
      <c r="A612" s="0" t="n">
        <f aca="false">'✍️ Score Entry 2025-26'!A613</f>
        <v>608</v>
      </c>
      <c r="B612" s="41" t="n">
        <f aca="false">'✍️ Score Entry 2025-26'!B613</f>
        <v>45991.6770833333</v>
      </c>
      <c r="C612" s="0" t="str">
        <f aca="false">'✍️ Score Entry 2025-26'!C613</f>
        <v>French Ligue 1</v>
      </c>
      <c r="D612" s="0" t="str">
        <f aca="false">'✍️ Score Entry 2025-26'!D613</f>
        <v>Angers</v>
      </c>
      <c r="E612" s="0" t="str">
        <f aca="false">'✍️ Score Entry 2025-26'!E613</f>
        <v>Lens</v>
      </c>
      <c r="F612" s="0" t="n">
        <f aca="false">IFERROR(VLOOKUP(D612,'⭐ Current Elo 2025-26'!$A:$B,2,FALSE()),1500)</f>
        <v>1494.5</v>
      </c>
      <c r="G612" s="0" t="n">
        <f aca="false">IFERROR(VLOOKUP(E612,'⭐ Current Elo 2025-26'!$A:$B,2,FALSE()),1500)</f>
        <v>1580.6</v>
      </c>
      <c r="H612" s="33" t="n">
        <f aca="false">1/(1+10^((G612-F612+'⚙️ Parameters'!$C$7)/400))</f>
        <v>0.313575823448906</v>
      </c>
      <c r="I612" s="33" t="n">
        <f aca="false">0.27*(1+((200-MIN(ABS(F612-G612),200))/500)+(IF(AND(F612&gt;1650,G612&gt;1650),0.15,0)))</f>
        <v>0.331506</v>
      </c>
      <c r="J612" s="33" t="n">
        <f aca="false">MAX(0,1-H612-I612)</f>
        <v>0.354918176551094</v>
      </c>
      <c r="K612" s="33" t="n">
        <f aca="false">H612+I612</f>
        <v>0.645081823448906</v>
      </c>
      <c r="L612" s="33" t="n">
        <f aca="false">I612+J612</f>
        <v>0.686424176551094</v>
      </c>
      <c r="M612" s="0" t="str">
        <f aca="false">IF('✍️ Score Entry 2025-26'!F613=""," TBD",TEXT('✍️ Score Entry 2025-26'!F613,"0")&amp;"-"&amp;TEXT('✍️ Score Entry 2025-26'!G613,"0"))</f>
        <v> TBD</v>
      </c>
      <c r="N612" s="0" t="str">
        <f aca="false">IF('✍️ Score Entry 2025-26'!F613="","TBD",IF('✍️ Score Entry 2025-26'!F613&gt;'✍️ Score Entry 2025-26'!G613,"Home",IF('✍️ Score Entry 2025-26'!F613&lt;'✍️ Score Entry 2025-26'!G613,"Away","Draw")))</f>
        <v>TBD</v>
      </c>
      <c r="O612" s="0" t="str">
        <f aca="false">IF(N612="TBD","TBD",IF(AND(H612&gt;I612,H612&gt;J612,N612="Home"),"✓",IF(AND(J612&gt;H612,J612&gt;I612,N612="Away"),"✓",IF(AND(I612&gt;H612,I612&gt;J612,N612="Draw"),"✓","✗"))))</f>
        <v>TBD</v>
      </c>
    </row>
    <row r="613" customFormat="false" ht="15" hidden="false" customHeight="false" outlineLevel="0" collapsed="false">
      <c r="A613" s="0" t="n">
        <f aca="false">'✍️ Score Entry 2025-26'!A614</f>
        <v>609</v>
      </c>
      <c r="B613" s="41" t="n">
        <f aca="false">'✍️ Score Entry 2025-26'!B614</f>
        <v>45991.6770833333</v>
      </c>
      <c r="C613" s="0" t="str">
        <f aca="false">'✍️ Score Entry 2025-26'!C614</f>
        <v>French Ligue 1</v>
      </c>
      <c r="D613" s="0" t="str">
        <f aca="false">'✍️ Score Entry 2025-26'!D614</f>
        <v>Lorient</v>
      </c>
      <c r="E613" s="0" t="str">
        <f aca="false">'✍️ Score Entry 2025-26'!E614</f>
        <v>Nice</v>
      </c>
      <c r="F613" s="0" t="n">
        <f aca="false">IFERROR(VLOOKUP(D613,'⭐ Current Elo 2025-26'!$A:$B,2,FALSE()),1500)</f>
        <v>1624.7</v>
      </c>
      <c r="G613" s="0" t="n">
        <f aca="false">IFERROR(VLOOKUP(E613,'⭐ Current Elo 2025-26'!$A:$B,2,FALSE()),1500)</f>
        <v>1674.8</v>
      </c>
      <c r="H613" s="33" t="n">
        <f aca="false">1/(1+10^((G613-F613+'⚙️ Parameters'!$C$7)/400))</f>
        <v>0.359802392470465</v>
      </c>
      <c r="I613" s="33" t="n">
        <f aca="false">0.27*(1+((200-MIN(ABS(F613-G613),200))/500)+(IF(AND(F613&gt;1650,G613&gt;1650),0.15,0)))</f>
        <v>0.350946</v>
      </c>
      <c r="J613" s="33" t="n">
        <f aca="false">MAX(0,1-H613-I613)</f>
        <v>0.289251607529535</v>
      </c>
      <c r="K613" s="33" t="n">
        <f aca="false">H613+I613</f>
        <v>0.710748392470465</v>
      </c>
      <c r="L613" s="33" t="n">
        <f aca="false">I613+J613</f>
        <v>0.640197607529535</v>
      </c>
      <c r="M613" s="0" t="str">
        <f aca="false">IF('✍️ Score Entry 2025-26'!F614=""," TBD",TEXT('✍️ Score Entry 2025-26'!F614,"0")&amp;"-"&amp;TEXT('✍️ Score Entry 2025-26'!G614,"0"))</f>
        <v> TBD</v>
      </c>
      <c r="N613" s="0" t="str">
        <f aca="false">IF('✍️ Score Entry 2025-26'!F614="","TBD",IF('✍️ Score Entry 2025-26'!F614&gt;'✍️ Score Entry 2025-26'!G614,"Home",IF('✍️ Score Entry 2025-26'!F614&lt;'✍️ Score Entry 2025-26'!G614,"Away","Draw")))</f>
        <v>TBD</v>
      </c>
      <c r="O613" s="0" t="str">
        <f aca="false">IF(N613="TBD","TBD",IF(AND(H613&gt;I613,H613&gt;J613,N613="Home"),"✓",IF(AND(J613&gt;H613,J613&gt;I613,N613="Away"),"✓",IF(AND(I613&gt;H613,I613&gt;J613,N613="Draw"),"✓","✗"))))</f>
        <v>TBD</v>
      </c>
    </row>
    <row r="614" customFormat="false" ht="15" hidden="false" customHeight="false" outlineLevel="0" collapsed="false">
      <c r="A614" s="0" t="n">
        <f aca="false">'✍️ Score Entry 2025-26'!A615</f>
        <v>610</v>
      </c>
      <c r="B614" s="41" t="n">
        <f aca="false">'✍️ Score Entry 2025-26'!B615</f>
        <v>45991.6770833333</v>
      </c>
      <c r="C614" s="0" t="str">
        <f aca="false">'✍️ Score Entry 2025-26'!C615</f>
        <v>French Ligue 1</v>
      </c>
      <c r="D614" s="0" t="str">
        <f aca="false">'✍️ Score Entry 2025-26'!D615</f>
        <v>Le Havre AC</v>
      </c>
      <c r="E614" s="0" t="str">
        <f aca="false">'✍️ Score Entry 2025-26'!E615</f>
        <v>Lille</v>
      </c>
      <c r="F614" s="0" t="n">
        <f aca="false">IFERROR(VLOOKUP(D614,'⭐ Current Elo 2025-26'!$A:$B,2,FALSE()),1500)</f>
        <v>1496.2</v>
      </c>
      <c r="G614" s="0" t="n">
        <f aca="false">IFERROR(VLOOKUP(E614,'⭐ Current Elo 2025-26'!$A:$B,2,FALSE()),1500)</f>
        <v>1580.2</v>
      </c>
      <c r="H614" s="33" t="n">
        <f aca="false">1/(1+10^((G614-F614+'⚙️ Parameters'!$C$7)/400))</f>
        <v>0.316183685806341</v>
      </c>
      <c r="I614" s="33" t="n">
        <f aca="false">0.27*(1+((200-MIN(ABS(F614-G614),200))/500)+(IF(AND(F614&gt;1650,G614&gt;1650),0.15,0)))</f>
        <v>0.33264</v>
      </c>
      <c r="J614" s="33" t="n">
        <f aca="false">MAX(0,1-H614-I614)</f>
        <v>0.351176314193659</v>
      </c>
      <c r="K614" s="33" t="n">
        <f aca="false">H614+I614</f>
        <v>0.648823685806341</v>
      </c>
      <c r="L614" s="33" t="n">
        <f aca="false">I614+J614</f>
        <v>0.683816314193659</v>
      </c>
      <c r="M614" s="0" t="str">
        <f aca="false">IF('✍️ Score Entry 2025-26'!F615=""," TBD",TEXT('✍️ Score Entry 2025-26'!F615,"0")&amp;"-"&amp;TEXT('✍️ Score Entry 2025-26'!G615,"0"))</f>
        <v> TBD</v>
      </c>
      <c r="N614" s="0" t="str">
        <f aca="false">IF('✍️ Score Entry 2025-26'!F615="","TBD",IF('✍️ Score Entry 2025-26'!F615&gt;'✍️ Score Entry 2025-26'!G615,"Home",IF('✍️ Score Entry 2025-26'!F615&lt;'✍️ Score Entry 2025-26'!G615,"Away","Draw")))</f>
        <v>TBD</v>
      </c>
      <c r="O614" s="0" t="str">
        <f aca="false">IF(N614="TBD","TBD",IF(AND(H614&gt;I614,H614&gt;J614,N614="Home"),"✓",IF(AND(J614&gt;H614,J614&gt;I614,N614="Away"),"✓",IF(AND(I614&gt;H614,I614&gt;J614,N614="Draw"),"✓","✗"))))</f>
        <v>TBD</v>
      </c>
    </row>
    <row r="615" customFormat="false" ht="15" hidden="false" customHeight="false" outlineLevel="0" collapsed="false">
      <c r="A615" s="0" t="n">
        <f aca="false">'✍️ Score Entry 2025-26'!A616</f>
        <v>611</v>
      </c>
      <c r="B615" s="41" t="n">
        <f aca="false">'✍️ Score Entry 2025-26'!B616</f>
        <v>45991.6875</v>
      </c>
      <c r="C615" s="0" t="str">
        <f aca="false">'✍️ Score Entry 2025-26'!C616</f>
        <v>English Premier League</v>
      </c>
      <c r="D615" s="0" t="str">
        <f aca="false">'✍️ Score Entry 2025-26'!D616</f>
        <v>Chelsea</v>
      </c>
      <c r="E615" s="0" t="str">
        <f aca="false">'✍️ Score Entry 2025-26'!E616</f>
        <v>Arsenal</v>
      </c>
      <c r="F615" s="0" t="n">
        <f aca="false">IFERROR(VLOOKUP(D615,'⭐ Current Elo 2025-26'!$A:$B,2,FALSE()),1500)</f>
        <v>1685.1</v>
      </c>
      <c r="G615" s="0" t="n">
        <f aca="false">IFERROR(VLOOKUP(E615,'⭐ Current Elo 2025-26'!$A:$B,2,FALSE()),1500)</f>
        <v>1442.1</v>
      </c>
      <c r="H615" s="33" t="n">
        <f aca="false">1/(1+10^((G615-F615+'⚙️ Parameters'!$C$7)/400))</f>
        <v>0.752314993605682</v>
      </c>
      <c r="I615" s="33" t="n">
        <f aca="false">0.27*(1+((200-MIN(ABS(F615-G615),200))/500)+(IF(AND(F615&gt;1650,G615&gt;1650),0.15,0)))</f>
        <v>0.27</v>
      </c>
      <c r="J615" s="33" t="n">
        <f aca="false">MAX(0,1-H615-I615)</f>
        <v>0</v>
      </c>
      <c r="K615" s="33" t="n">
        <f aca="false">H615+I615</f>
        <v>1.02231499360568</v>
      </c>
      <c r="L615" s="33" t="n">
        <f aca="false">I615+J615</f>
        <v>0.27</v>
      </c>
      <c r="M615" s="0" t="str">
        <f aca="false">IF('✍️ Score Entry 2025-26'!F616=""," TBD",TEXT('✍️ Score Entry 2025-26'!F616,"0")&amp;"-"&amp;TEXT('✍️ Score Entry 2025-26'!G616,"0"))</f>
        <v> TBD</v>
      </c>
      <c r="N615" s="0" t="str">
        <f aca="false">IF('✍️ Score Entry 2025-26'!F616="","TBD",IF('✍️ Score Entry 2025-26'!F616&gt;'✍️ Score Entry 2025-26'!G616,"Home",IF('✍️ Score Entry 2025-26'!F616&lt;'✍️ Score Entry 2025-26'!G616,"Away","Draw")))</f>
        <v>TBD</v>
      </c>
      <c r="O615" s="0" t="str">
        <f aca="false">IF(N615="TBD","TBD",IF(AND(H615&gt;I615,H615&gt;J615,N615="Home"),"✓",IF(AND(J615&gt;H615,J615&gt;I615,N615="Away"),"✓",IF(AND(I615&gt;H615,I615&gt;J615,N615="Draw"),"✓","✗"))))</f>
        <v>TBD</v>
      </c>
    </row>
    <row r="616" customFormat="false" ht="15" hidden="false" customHeight="false" outlineLevel="0" collapsed="false">
      <c r="A616" s="0" t="n">
        <f aca="false">'✍️ Score Entry 2025-26'!A617</f>
        <v>612</v>
      </c>
      <c r="B616" s="41" t="n">
        <f aca="false">'✍️ Score Entry 2025-26'!B617</f>
        <v>45991.6875</v>
      </c>
      <c r="C616" s="0" t="str">
        <f aca="false">'✍️ Score Entry 2025-26'!C617</f>
        <v>German Bundesliga</v>
      </c>
      <c r="D616" s="0" t="str">
        <f aca="false">'✍️ Score Entry 2025-26'!D617</f>
        <v>Eintracht Frankfurt</v>
      </c>
      <c r="E616" s="0" t="str">
        <f aca="false">'✍️ Score Entry 2025-26'!E617</f>
        <v>VfL Wolfsburg</v>
      </c>
      <c r="F616" s="0" t="n">
        <f aca="false">IFERROR(VLOOKUP(D616,'⭐ Current Elo 2025-26'!$A:$B,2,FALSE()),1500)</f>
        <v>1407.6</v>
      </c>
      <c r="G616" s="0" t="n">
        <f aca="false">IFERROR(VLOOKUP(E616,'⭐ Current Elo 2025-26'!$A:$B,2,FALSE()),1500)</f>
        <v>1526.2</v>
      </c>
      <c r="H616" s="33" t="n">
        <f aca="false">1/(1+10^((G616-F616+'⚙️ Parameters'!$C$7)/400))</f>
        <v>0.274772958223135</v>
      </c>
      <c r="I616" s="33" t="n">
        <f aca="false">0.27*(1+((200-MIN(ABS(F616-G616),200))/500)+(IF(AND(F616&gt;1650,G616&gt;1650),0.15,0)))</f>
        <v>0.313956</v>
      </c>
      <c r="J616" s="33" t="n">
        <f aca="false">MAX(0,1-H616-I616)</f>
        <v>0.411271041776865</v>
      </c>
      <c r="K616" s="33" t="n">
        <f aca="false">H616+I616</f>
        <v>0.588728958223135</v>
      </c>
      <c r="L616" s="33" t="n">
        <f aca="false">I616+J616</f>
        <v>0.725227041776865</v>
      </c>
      <c r="M616" s="0" t="str">
        <f aca="false">IF('✍️ Score Entry 2025-26'!F617=""," TBD",TEXT('✍️ Score Entry 2025-26'!F617,"0")&amp;"-"&amp;TEXT('✍️ Score Entry 2025-26'!G617,"0"))</f>
        <v> TBD</v>
      </c>
      <c r="N616" s="0" t="str">
        <f aca="false">IF('✍️ Score Entry 2025-26'!F617="","TBD",IF('✍️ Score Entry 2025-26'!F617&gt;'✍️ Score Entry 2025-26'!G617,"Home",IF('✍️ Score Entry 2025-26'!F617&lt;'✍️ Score Entry 2025-26'!G617,"Away","Draw")))</f>
        <v>TBD</v>
      </c>
      <c r="O616" s="0" t="str">
        <f aca="false">IF(N616="TBD","TBD",IF(AND(H616&gt;I616,H616&gt;J616,N616="Home"),"✓",IF(AND(J616&gt;H616,J616&gt;I616,N616="Away"),"✓",IF(AND(I616&gt;H616,I616&gt;J616,N616="Draw"),"✓","✗"))))</f>
        <v>TBD</v>
      </c>
    </row>
    <row r="617" customFormat="false" ht="15" hidden="false" customHeight="false" outlineLevel="0" collapsed="false">
      <c r="A617" s="0" t="n">
        <f aca="false">'✍️ Score Entry 2025-26'!A618</f>
        <v>613</v>
      </c>
      <c r="B617" s="41" t="n">
        <f aca="false">'✍️ Score Entry 2025-26'!B618</f>
        <v>45991.7708333333</v>
      </c>
      <c r="C617" s="0" t="str">
        <f aca="false">'✍️ Score Entry 2025-26'!C618</f>
        <v>German Bundesliga</v>
      </c>
      <c r="D617" s="0" t="str">
        <f aca="false">'✍️ Score Entry 2025-26'!D618</f>
        <v>SC Freiburg</v>
      </c>
      <c r="E617" s="0" t="str">
        <f aca="false">'✍️ Score Entry 2025-26'!E618</f>
        <v>Mainz</v>
      </c>
      <c r="F617" s="0" t="n">
        <f aca="false">IFERROR(VLOOKUP(D617,'⭐ Current Elo 2025-26'!$A:$B,2,FALSE()),1500)</f>
        <v>1647.6</v>
      </c>
      <c r="G617" s="0" t="n">
        <f aca="false">IFERROR(VLOOKUP(E617,'⭐ Current Elo 2025-26'!$A:$B,2,FALSE()),1500)</f>
        <v>1672.1</v>
      </c>
      <c r="H617" s="33" t="n">
        <f aca="false">1/(1+10^((G617-F617+'⚙️ Parameters'!$C$7)/400))</f>
        <v>0.394399428154611</v>
      </c>
      <c r="I617" s="33" t="n">
        <f aca="false">0.27*(1+((200-MIN(ABS(F617-G617),200))/500)+(IF(AND(F617&gt;1650,G617&gt;1650),0.15,0)))</f>
        <v>0.36477</v>
      </c>
      <c r="J617" s="33" t="n">
        <f aca="false">MAX(0,1-H617-I617)</f>
        <v>0.240830571845389</v>
      </c>
      <c r="K617" s="33" t="n">
        <f aca="false">H617+I617</f>
        <v>0.759169428154611</v>
      </c>
      <c r="L617" s="33" t="n">
        <f aca="false">I617+J617</f>
        <v>0.605600571845389</v>
      </c>
      <c r="M617" s="0" t="str">
        <f aca="false">IF('✍️ Score Entry 2025-26'!F618=""," TBD",TEXT('✍️ Score Entry 2025-26'!F618,"0")&amp;"-"&amp;TEXT('✍️ Score Entry 2025-26'!G618,"0"))</f>
        <v> TBD</v>
      </c>
      <c r="N617" s="0" t="str">
        <f aca="false">IF('✍️ Score Entry 2025-26'!F618="","TBD",IF('✍️ Score Entry 2025-26'!F618&gt;'✍️ Score Entry 2025-26'!G618,"Home",IF('✍️ Score Entry 2025-26'!F618&lt;'✍️ Score Entry 2025-26'!G618,"Away","Draw")))</f>
        <v>TBD</v>
      </c>
      <c r="O617" s="0" t="str">
        <f aca="false">IF(N617="TBD","TBD",IF(AND(H617&gt;I617,H617&gt;J617,N617="Home"),"✓",IF(AND(J617&gt;H617,J617&gt;I617,N617="Away"),"✓",IF(AND(I617&gt;H617,I617&gt;J617,N617="Draw"),"✓","✗"))))</f>
        <v>TBD</v>
      </c>
    </row>
    <row r="618" customFormat="false" ht="15" hidden="false" customHeight="false" outlineLevel="0" collapsed="false">
      <c r="A618" s="0" t="n">
        <f aca="false">'✍️ Score Entry 2025-26'!A619</f>
        <v>614</v>
      </c>
      <c r="B618" s="41" t="n">
        <f aca="false">'✍️ Score Entry 2025-26'!B619</f>
        <v>45991.8229166667</v>
      </c>
      <c r="C618" s="0" t="str">
        <f aca="false">'✍️ Score Entry 2025-26'!C619</f>
        <v>French Ligue 1</v>
      </c>
      <c r="D618" s="0" t="str">
        <f aca="false">'✍️ Score Entry 2025-26'!D619</f>
        <v>Lyon</v>
      </c>
      <c r="E618" s="0" t="str">
        <f aca="false">'✍️ Score Entry 2025-26'!E619</f>
        <v>Nantes</v>
      </c>
      <c r="F618" s="0" t="n">
        <f aca="false">IFERROR(VLOOKUP(D618,'⭐ Current Elo 2025-26'!$A:$B,2,FALSE()),1500)</f>
        <v>1529.2</v>
      </c>
      <c r="G618" s="0" t="n">
        <f aca="false">IFERROR(VLOOKUP(E618,'⭐ Current Elo 2025-26'!$A:$B,2,FALSE()),1500)</f>
        <v>1720.8</v>
      </c>
      <c r="H618" s="33" t="n">
        <f aca="false">1/(1+10^((G618-F618+'⚙️ Parameters'!$C$7)/400))</f>
        <v>0.199286232106997</v>
      </c>
      <c r="I618" s="33" t="n">
        <f aca="false">0.27*(1+((200-MIN(ABS(F618-G618),200))/500)+(IF(AND(F618&gt;1650,G618&gt;1650),0.15,0)))</f>
        <v>0.274536</v>
      </c>
      <c r="J618" s="33" t="n">
        <f aca="false">MAX(0,1-H618-I618)</f>
        <v>0.526177767893003</v>
      </c>
      <c r="K618" s="33" t="n">
        <f aca="false">H618+I618</f>
        <v>0.473822232106997</v>
      </c>
      <c r="L618" s="33" t="n">
        <f aca="false">I618+J618</f>
        <v>0.800713767893003</v>
      </c>
      <c r="M618" s="0" t="str">
        <f aca="false">IF('✍️ Score Entry 2025-26'!F619=""," TBD",TEXT('✍️ Score Entry 2025-26'!F619,"0")&amp;"-"&amp;TEXT('✍️ Score Entry 2025-26'!G619,"0"))</f>
        <v> TBD</v>
      </c>
      <c r="N618" s="0" t="str">
        <f aca="false">IF('✍️ Score Entry 2025-26'!F619="","TBD",IF('✍️ Score Entry 2025-26'!F619&gt;'✍️ Score Entry 2025-26'!G619,"Home",IF('✍️ Score Entry 2025-26'!F619&lt;'✍️ Score Entry 2025-26'!G619,"Away","Draw")))</f>
        <v>TBD</v>
      </c>
      <c r="O618" s="0" t="str">
        <f aca="false">IF(N618="TBD","TBD",IF(AND(H618&gt;I618,H618&gt;J618,N618="Home"),"✓",IF(AND(J618&gt;H618,J618&gt;I618,N618="Away"),"✓",IF(AND(I618&gt;H618,I618&gt;J618,N618="Draw"),"✓","✗"))))</f>
        <v>TBD</v>
      </c>
    </row>
    <row r="619" customFormat="false" ht="15" hidden="false" customHeight="false" outlineLevel="0" collapsed="false">
      <c r="A619" s="0" t="n">
        <f aca="false">'✍️ Score Entry 2025-26'!A620</f>
        <v>615</v>
      </c>
      <c r="B619" s="41" t="n">
        <f aca="false">'✍️ Score Entry 2025-26'!B620</f>
        <v>45991.8333333333</v>
      </c>
      <c r="C619" s="0" t="str">
        <f aca="false">'✍️ Score Entry 2025-26'!C620</f>
        <v>Italian Serie A</v>
      </c>
      <c r="D619" s="0" t="str">
        <f aca="false">'✍️ Score Entry 2025-26'!D620</f>
        <v>Lecce</v>
      </c>
      <c r="E619" s="0" t="str">
        <f aca="false">'✍️ Score Entry 2025-26'!E620</f>
        <v>Torino</v>
      </c>
      <c r="F619" s="0" t="n">
        <f aca="false">IFERROR(VLOOKUP(D619,'⭐ Current Elo 2025-26'!$A:$B,2,FALSE()),1500)</f>
        <v>1629.2</v>
      </c>
      <c r="G619" s="0" t="n">
        <f aca="false">IFERROR(VLOOKUP(E619,'⭐ Current Elo 2025-26'!$A:$B,2,FALSE()),1500)</f>
        <v>1631.8</v>
      </c>
      <c r="H619" s="33" t="n">
        <f aca="false">1/(1+10^((G619-F619+'⚙️ Parameters'!$C$7)/400))</f>
        <v>0.424875601294983</v>
      </c>
      <c r="I619" s="33" t="n">
        <f aca="false">0.27*(1+((200-MIN(ABS(F619-G619),200))/500)+(IF(AND(F619&gt;1650,G619&gt;1650),0.15,0)))</f>
        <v>0.376596</v>
      </c>
      <c r="J619" s="33" t="n">
        <f aca="false">MAX(0,1-H619-I619)</f>
        <v>0.198528398705017</v>
      </c>
      <c r="K619" s="33" t="n">
        <f aca="false">H619+I619</f>
        <v>0.801471601294983</v>
      </c>
      <c r="L619" s="33" t="n">
        <f aca="false">I619+J619</f>
        <v>0.575124398705017</v>
      </c>
      <c r="M619" s="0" t="str">
        <f aca="false">IF('✍️ Score Entry 2025-26'!F620=""," TBD",TEXT('✍️ Score Entry 2025-26'!F620,"0")&amp;"-"&amp;TEXT('✍️ Score Entry 2025-26'!G620,"0"))</f>
        <v> TBD</v>
      </c>
      <c r="N619" s="0" t="str">
        <f aca="false">IF('✍️ Score Entry 2025-26'!F620="","TBD",IF('✍️ Score Entry 2025-26'!F620&gt;'✍️ Score Entry 2025-26'!G620,"Home",IF('✍️ Score Entry 2025-26'!F620&lt;'✍️ Score Entry 2025-26'!G620,"Away","Draw")))</f>
        <v>TBD</v>
      </c>
      <c r="O619" s="0" t="str">
        <f aca="false">IF(N619="TBD","TBD",IF(AND(H619&gt;I619,H619&gt;J619,N619="Home"),"✓",IF(AND(J619&gt;H619,J619&gt;I619,N619="Away"),"✓",IF(AND(I619&gt;H619,I619&gt;J619,N619="Draw"),"✓","✗"))))</f>
        <v>TBD</v>
      </c>
    </row>
    <row r="620" customFormat="false" ht="15" hidden="false" customHeight="false" outlineLevel="0" collapsed="false">
      <c r="A620" s="0" t="n">
        <f aca="false">'✍️ Score Entry 2025-26'!A621</f>
        <v>616</v>
      </c>
      <c r="B620" s="41" t="n">
        <f aca="false">'✍️ Score Entry 2025-26'!B621</f>
        <v>45991.8333333333</v>
      </c>
      <c r="C620" s="0" t="str">
        <f aca="false">'✍️ Score Entry 2025-26'!C621</f>
        <v>Italian Serie A</v>
      </c>
      <c r="D620" s="0" t="str">
        <f aca="false">'✍️ Score Entry 2025-26'!D621</f>
        <v>Parma</v>
      </c>
      <c r="E620" s="0" t="str">
        <f aca="false">'✍️ Score Entry 2025-26'!E621</f>
        <v>Udinese</v>
      </c>
      <c r="F620" s="0" t="n">
        <f aca="false">IFERROR(VLOOKUP(D620,'⭐ Current Elo 2025-26'!$A:$B,2,FALSE()),1500)</f>
        <v>1449</v>
      </c>
      <c r="G620" s="0" t="n">
        <f aca="false">IFERROR(VLOOKUP(E620,'⭐ Current Elo 2025-26'!$A:$B,2,FALSE()),1500)</f>
        <v>1576.1</v>
      </c>
      <c r="H620" s="33" t="n">
        <f aca="false">1/(1+10^((G620-F620+'⚙️ Parameters'!$C$7)/400))</f>
        <v>0.265130738655846</v>
      </c>
      <c r="I620" s="33" t="n">
        <f aca="false">0.27*(1+((200-MIN(ABS(F620-G620),200))/500)+(IF(AND(F620&gt;1650,G620&gt;1650),0.15,0)))</f>
        <v>0.309366</v>
      </c>
      <c r="J620" s="33" t="n">
        <f aca="false">MAX(0,1-H620-I620)</f>
        <v>0.425503261344154</v>
      </c>
      <c r="K620" s="33" t="n">
        <f aca="false">H620+I620</f>
        <v>0.574496738655846</v>
      </c>
      <c r="L620" s="33" t="n">
        <f aca="false">I620+J620</f>
        <v>0.734869261344154</v>
      </c>
      <c r="M620" s="0" t="str">
        <f aca="false">IF('✍️ Score Entry 2025-26'!F621=""," TBD",TEXT('✍️ Score Entry 2025-26'!F621,"0")&amp;"-"&amp;TEXT('✍️ Score Entry 2025-26'!G621,"0"))</f>
        <v> TBD</v>
      </c>
      <c r="N620" s="0" t="str">
        <f aca="false">IF('✍️ Score Entry 2025-26'!F621="","TBD",IF('✍️ Score Entry 2025-26'!F621&gt;'✍️ Score Entry 2025-26'!G621,"Home",IF('✍️ Score Entry 2025-26'!F621&lt;'✍️ Score Entry 2025-26'!G621,"Away","Draw")))</f>
        <v>TBD</v>
      </c>
      <c r="O620" s="0" t="str">
        <f aca="false">IF(N620="TBD","TBD",IF(AND(H620&gt;I620,H620&gt;J620,N620="Home"),"✓",IF(AND(J620&gt;H620,J620&gt;I620,N620="Away"),"✓",IF(AND(I620&gt;H620,I620&gt;J620,N620="Draw"),"✓","✗"))))</f>
        <v>TBD</v>
      </c>
    </row>
    <row r="621" customFormat="false" ht="15" hidden="false" customHeight="false" outlineLevel="0" collapsed="false">
      <c r="A621" s="0" t="n">
        <f aca="false">'✍️ Score Entry 2025-26'!A622</f>
        <v>617</v>
      </c>
      <c r="B621" s="41" t="n">
        <f aca="false">'✍️ Score Entry 2025-26'!B622</f>
        <v>45991.8333333333</v>
      </c>
      <c r="C621" s="0" t="str">
        <f aca="false">'✍️ Score Entry 2025-26'!C622</f>
        <v>Italian Serie A</v>
      </c>
      <c r="D621" s="0" t="str">
        <f aca="false">'✍️ Score Entry 2025-26'!D622</f>
        <v>Bologna</v>
      </c>
      <c r="E621" s="0" t="str">
        <f aca="false">'✍️ Score Entry 2025-26'!E622</f>
        <v>Cremonese</v>
      </c>
      <c r="F621" s="0" t="n">
        <f aca="false">IFERROR(VLOOKUP(D621,'⭐ Current Elo 2025-26'!$A:$B,2,FALSE()),1500)</f>
        <v>1415.9</v>
      </c>
      <c r="G621" s="0" t="n">
        <f aca="false">IFERROR(VLOOKUP(E621,'⭐ Current Elo 2025-26'!$A:$B,2,FALSE()),1500)</f>
        <v>1421.1</v>
      </c>
      <c r="H621" s="33" t="n">
        <f aca="false">1/(1+10^((G621-F621+'⚙️ Parameters'!$C$7)/400))</f>
        <v>0.421222543883087</v>
      </c>
      <c r="I621" s="33" t="n">
        <f aca="false">0.27*(1+((200-MIN(ABS(F621-G621),200))/500)+(IF(AND(F621&gt;1650,G621&gt;1650),0.15,0)))</f>
        <v>0.375192</v>
      </c>
      <c r="J621" s="33" t="n">
        <f aca="false">MAX(0,1-H621-I621)</f>
        <v>0.203585456116912</v>
      </c>
      <c r="K621" s="33" t="n">
        <f aca="false">H621+I621</f>
        <v>0.796414543883088</v>
      </c>
      <c r="L621" s="33" t="n">
        <f aca="false">I621+J621</f>
        <v>0.578777456116913</v>
      </c>
      <c r="M621" s="0" t="str">
        <f aca="false">IF('✍️ Score Entry 2025-26'!F622=""," TBD",TEXT('✍️ Score Entry 2025-26'!F622,"0")&amp;"-"&amp;TEXT('✍️ Score Entry 2025-26'!G622,"0"))</f>
        <v> TBD</v>
      </c>
      <c r="N621" s="0" t="str">
        <f aca="false">IF('✍️ Score Entry 2025-26'!F622="","TBD",IF('✍️ Score Entry 2025-26'!F622&gt;'✍️ Score Entry 2025-26'!G622,"Home",IF('✍️ Score Entry 2025-26'!F622&lt;'✍️ Score Entry 2025-26'!G622,"Away","Draw")))</f>
        <v>TBD</v>
      </c>
      <c r="O621" s="0" t="str">
        <f aca="false">IF(N621="TBD","TBD",IF(AND(H621&gt;I621,H621&gt;J621,N621="Home"),"✓",IF(AND(J621&gt;H621,J621&gt;I621,N621="Away"),"✓",IF(AND(I621&gt;H621,I621&gt;J621,N621="Draw"),"✓","✗"))))</f>
        <v>TBD</v>
      </c>
    </row>
    <row r="622" customFormat="false" ht="15" hidden="false" customHeight="false" outlineLevel="0" collapsed="false">
      <c r="A622" s="0" t="n">
        <f aca="false">'✍️ Score Entry 2025-26'!A623</f>
        <v>618</v>
      </c>
      <c r="B622" s="41" t="n">
        <f aca="false">'✍️ Score Entry 2025-26'!B623</f>
        <v>45991.8333333333</v>
      </c>
      <c r="C622" s="0" t="str">
        <f aca="false">'✍️ Score Entry 2025-26'!C623</f>
        <v>Italian Serie A</v>
      </c>
      <c r="D622" s="0" t="str">
        <f aca="false">'✍️ Score Entry 2025-26'!D623</f>
        <v>Como</v>
      </c>
      <c r="E622" s="0" t="str">
        <f aca="false">'✍️ Score Entry 2025-26'!E623</f>
        <v>Sassuolo</v>
      </c>
      <c r="F622" s="0" t="n">
        <f aca="false">IFERROR(VLOOKUP(D622,'⭐ Current Elo 2025-26'!$A:$B,2,FALSE()),1500)</f>
        <v>1661.3</v>
      </c>
      <c r="G622" s="0" t="n">
        <f aca="false">IFERROR(VLOOKUP(E622,'⭐ Current Elo 2025-26'!$A:$B,2,FALSE()),1500)</f>
        <v>1446.1</v>
      </c>
      <c r="H622" s="33" t="n">
        <f aca="false">1/(1+10^((G622-F622+'⚙️ Parameters'!$C$7)/400))</f>
        <v>0.721309737285382</v>
      </c>
      <c r="I622" s="33" t="n">
        <f aca="false">0.27*(1+((200-MIN(ABS(F622-G622),200))/500)+(IF(AND(F622&gt;1650,G622&gt;1650),0.15,0)))</f>
        <v>0.27</v>
      </c>
      <c r="J622" s="33" t="n">
        <f aca="false">MAX(0,1-H622-I622)</f>
        <v>0.00869026271461781</v>
      </c>
      <c r="K622" s="33" t="n">
        <f aca="false">H622+I622</f>
        <v>0.991309737285382</v>
      </c>
      <c r="L622" s="33" t="n">
        <f aca="false">I622+J622</f>
        <v>0.278690262714618</v>
      </c>
      <c r="M622" s="0" t="str">
        <f aca="false">IF('✍️ Score Entry 2025-26'!F623=""," TBD",TEXT('✍️ Score Entry 2025-26'!F623,"0")&amp;"-"&amp;TEXT('✍️ Score Entry 2025-26'!G623,"0"))</f>
        <v> TBD</v>
      </c>
      <c r="N622" s="0" t="str">
        <f aca="false">IF('✍️ Score Entry 2025-26'!F623="","TBD",IF('✍️ Score Entry 2025-26'!F623&gt;'✍️ Score Entry 2025-26'!G623,"Home",IF('✍️ Score Entry 2025-26'!F623&lt;'✍️ Score Entry 2025-26'!G623,"Away","Draw")))</f>
        <v>TBD</v>
      </c>
      <c r="O622" s="0" t="str">
        <f aca="false">IF(N622="TBD","TBD",IF(AND(H622&gt;I622,H622&gt;J622,N622="Home"),"✓",IF(AND(J622&gt;H622,J622&gt;I622,N622="Away"),"✓",IF(AND(I622&gt;H622,I622&gt;J622,N622="Draw"),"✓","✗"))))</f>
        <v>TBD</v>
      </c>
    </row>
    <row r="623" customFormat="false" ht="15" hidden="false" customHeight="false" outlineLevel="0" collapsed="false">
      <c r="A623" s="0" t="n">
        <f aca="false">'✍️ Score Entry 2025-26'!A624</f>
        <v>619</v>
      </c>
      <c r="B623" s="41" t="n">
        <f aca="false">'✍️ Score Entry 2025-26'!B624</f>
        <v>45991.8333333333</v>
      </c>
      <c r="C623" s="0" t="str">
        <f aca="false">'✍️ Score Entry 2025-26'!C624</f>
        <v>Italian Serie A</v>
      </c>
      <c r="D623" s="0" t="str">
        <f aca="false">'✍️ Score Entry 2025-26'!D624</f>
        <v>Genoa</v>
      </c>
      <c r="E623" s="0" t="str">
        <f aca="false">'✍️ Score Entry 2025-26'!E624</f>
        <v>Hellas Verona</v>
      </c>
      <c r="F623" s="0" t="n">
        <f aca="false">IFERROR(VLOOKUP(D623,'⭐ Current Elo 2025-26'!$A:$B,2,FALSE()),1500)</f>
        <v>1695.8</v>
      </c>
      <c r="G623" s="0" t="n">
        <f aca="false">IFERROR(VLOOKUP(E623,'⭐ Current Elo 2025-26'!$A:$B,2,FALSE()),1500)</f>
        <v>1452.9</v>
      </c>
      <c r="H623" s="33" t="n">
        <f aca="false">1/(1+10^((G623-F623+'⚙️ Parameters'!$C$7)/400))</f>
        <v>0.752207713744356</v>
      </c>
      <c r="I623" s="33" t="n">
        <f aca="false">0.27*(1+((200-MIN(ABS(F623-G623),200))/500)+(IF(AND(F623&gt;1650,G623&gt;1650),0.15,0)))</f>
        <v>0.27</v>
      </c>
      <c r="J623" s="33" t="n">
        <f aca="false">MAX(0,1-H623-I623)</f>
        <v>0</v>
      </c>
      <c r="K623" s="33" t="n">
        <f aca="false">H623+I623</f>
        <v>1.02220771374436</v>
      </c>
      <c r="L623" s="33" t="n">
        <f aca="false">I623+J623</f>
        <v>0.27</v>
      </c>
      <c r="M623" s="0" t="str">
        <f aca="false">IF('✍️ Score Entry 2025-26'!F624=""," TBD",TEXT('✍️ Score Entry 2025-26'!F624,"0")&amp;"-"&amp;TEXT('✍️ Score Entry 2025-26'!G624,"0"))</f>
        <v> TBD</v>
      </c>
      <c r="N623" s="0" t="str">
        <f aca="false">IF('✍️ Score Entry 2025-26'!F624="","TBD",IF('✍️ Score Entry 2025-26'!F624&gt;'✍️ Score Entry 2025-26'!G624,"Home",IF('✍️ Score Entry 2025-26'!F624&lt;'✍️ Score Entry 2025-26'!G624,"Away","Draw")))</f>
        <v>TBD</v>
      </c>
      <c r="O623" s="0" t="str">
        <f aca="false">IF(N623="TBD","TBD",IF(AND(H623&gt;I623,H623&gt;J623,N623="Home"),"✓",IF(AND(J623&gt;H623,J623&gt;I623,N623="Away"),"✓",IF(AND(I623&gt;H623,I623&gt;J623,N623="Draw"),"✓","✗"))))</f>
        <v>TBD</v>
      </c>
    </row>
    <row r="624" customFormat="false" ht="15" hidden="false" customHeight="false" outlineLevel="0" collapsed="false">
      <c r="A624" s="0" t="n">
        <f aca="false">'✍️ Score Entry 2025-26'!A625</f>
        <v>620</v>
      </c>
      <c r="B624" s="41" t="n">
        <f aca="false">'✍️ Score Entry 2025-26'!B625</f>
        <v>45991.8333333333</v>
      </c>
      <c r="C624" s="0" t="str">
        <f aca="false">'✍️ Score Entry 2025-26'!C625</f>
        <v>Italian Serie A</v>
      </c>
      <c r="D624" s="0" t="str">
        <f aca="false">'✍️ Score Entry 2025-26'!D625</f>
        <v>Juventus</v>
      </c>
      <c r="E624" s="0" t="str">
        <f aca="false">'✍️ Score Entry 2025-26'!E625</f>
        <v>Cagliari</v>
      </c>
      <c r="F624" s="0" t="n">
        <f aca="false">IFERROR(VLOOKUP(D624,'⭐ Current Elo 2025-26'!$A:$B,2,FALSE()),1500)</f>
        <v>1397.1</v>
      </c>
      <c r="G624" s="0" t="n">
        <f aca="false">IFERROR(VLOOKUP(E624,'⭐ Current Elo 2025-26'!$A:$B,2,FALSE()),1500)</f>
        <v>1647.4</v>
      </c>
      <c r="H624" s="33" t="n">
        <f aca="false">1/(1+10^((G624-F624+'⚙️ Parameters'!$C$7)/400))</f>
        <v>0.150758323424858</v>
      </c>
      <c r="I624" s="33" t="n">
        <f aca="false">0.27*(1+((200-MIN(ABS(F624-G624),200))/500)+(IF(AND(F624&gt;1650,G624&gt;1650),0.15,0)))</f>
        <v>0.27</v>
      </c>
      <c r="J624" s="33" t="n">
        <f aca="false">MAX(0,1-H624-I624)</f>
        <v>0.579241676575142</v>
      </c>
      <c r="K624" s="33" t="n">
        <f aca="false">H624+I624</f>
        <v>0.420758323424858</v>
      </c>
      <c r="L624" s="33" t="n">
        <f aca="false">I624+J624</f>
        <v>0.849241676575142</v>
      </c>
      <c r="M624" s="0" t="str">
        <f aca="false">IF('✍️ Score Entry 2025-26'!F625=""," TBD",TEXT('✍️ Score Entry 2025-26'!F625,"0")&amp;"-"&amp;TEXT('✍️ Score Entry 2025-26'!G625,"0"))</f>
        <v> TBD</v>
      </c>
      <c r="N624" s="0" t="str">
        <f aca="false">IF('✍️ Score Entry 2025-26'!F625="","TBD",IF('✍️ Score Entry 2025-26'!F625&gt;'✍️ Score Entry 2025-26'!G625,"Home",IF('✍️ Score Entry 2025-26'!F625&lt;'✍️ Score Entry 2025-26'!G625,"Away","Draw")))</f>
        <v>TBD</v>
      </c>
      <c r="O624" s="0" t="str">
        <f aca="false">IF(N624="TBD","TBD",IF(AND(H624&gt;I624,H624&gt;J624,N624="Home"),"✓",IF(AND(J624&gt;H624,J624&gt;I624,N624="Away"),"✓",IF(AND(I624&gt;H624,I624&gt;J624,N624="Draw"),"✓","✗"))))</f>
        <v>TBD</v>
      </c>
    </row>
    <row r="625" customFormat="false" ht="15" hidden="false" customHeight="false" outlineLevel="0" collapsed="false">
      <c r="A625" s="0" t="n">
        <f aca="false">'✍️ Score Entry 2025-26'!A626</f>
        <v>621</v>
      </c>
      <c r="B625" s="41" t="n">
        <f aca="false">'✍️ Score Entry 2025-26'!B626</f>
        <v>45991.8333333333</v>
      </c>
      <c r="C625" s="0" t="str">
        <f aca="false">'✍️ Score Entry 2025-26'!C626</f>
        <v>Italian Serie A</v>
      </c>
      <c r="D625" s="0" t="str">
        <f aca="false">'✍️ Score Entry 2025-26'!D626</f>
        <v>Atalanta</v>
      </c>
      <c r="E625" s="0" t="str">
        <f aca="false">'✍️ Score Entry 2025-26'!E626</f>
        <v>Fiorentina</v>
      </c>
      <c r="F625" s="0" t="n">
        <f aca="false">IFERROR(VLOOKUP(D625,'⭐ Current Elo 2025-26'!$A:$B,2,FALSE()),1500)</f>
        <v>1592</v>
      </c>
      <c r="G625" s="0" t="n">
        <f aca="false">IFERROR(VLOOKUP(E625,'⭐ Current Elo 2025-26'!$A:$B,2,FALSE()),1500)</f>
        <v>1398.1</v>
      </c>
      <c r="H625" s="33" t="n">
        <f aca="false">1/(1+10^((G625-F625+'⚙️ Parameters'!$C$7)/400))</f>
        <v>0.696006988209597</v>
      </c>
      <c r="I625" s="33" t="n">
        <f aca="false">0.27*(1+((200-MIN(ABS(F625-G625),200))/500)+(IF(AND(F625&gt;1650,G625&gt;1650),0.15,0)))</f>
        <v>0.273294</v>
      </c>
      <c r="J625" s="33" t="n">
        <f aca="false">MAX(0,1-H625-I625)</f>
        <v>0.0306990117904031</v>
      </c>
      <c r="K625" s="33" t="n">
        <f aca="false">H625+I625</f>
        <v>0.969300988209597</v>
      </c>
      <c r="L625" s="33" t="n">
        <f aca="false">I625+J625</f>
        <v>0.303993011790403</v>
      </c>
      <c r="M625" s="0" t="str">
        <f aca="false">IF('✍️ Score Entry 2025-26'!F626=""," TBD",TEXT('✍️ Score Entry 2025-26'!F626,"0")&amp;"-"&amp;TEXT('✍️ Score Entry 2025-26'!G626,"0"))</f>
        <v> TBD</v>
      </c>
      <c r="N625" s="0" t="str">
        <f aca="false">IF('✍️ Score Entry 2025-26'!F626="","TBD",IF('✍️ Score Entry 2025-26'!F626&gt;'✍️ Score Entry 2025-26'!G626,"Home",IF('✍️ Score Entry 2025-26'!F626&lt;'✍️ Score Entry 2025-26'!G626,"Away","Draw")))</f>
        <v>TBD</v>
      </c>
      <c r="O625" s="0" t="str">
        <f aca="false">IF(N625="TBD","TBD",IF(AND(H625&gt;I625,H625&gt;J625,N625="Home"),"✓",IF(AND(J625&gt;H625,J625&gt;I625,N625="Away"),"✓",IF(AND(I625&gt;H625,I625&gt;J625,N625="Draw"),"✓","✗"))))</f>
        <v>TBD</v>
      </c>
    </row>
    <row r="626" customFormat="false" ht="15" hidden="false" customHeight="false" outlineLevel="0" collapsed="false">
      <c r="A626" s="0" t="n">
        <f aca="false">'✍️ Score Entry 2025-26'!A627</f>
        <v>622</v>
      </c>
      <c r="B626" s="41" t="n">
        <f aca="false">'✍️ Score Entry 2025-26'!B627</f>
        <v>45991.8333333333</v>
      </c>
      <c r="C626" s="0" t="str">
        <f aca="false">'✍️ Score Entry 2025-26'!C627</f>
        <v>Italian Serie A</v>
      </c>
      <c r="D626" s="0" t="str">
        <f aca="false">'✍️ Score Entry 2025-26'!D627</f>
        <v>AC Milan</v>
      </c>
      <c r="E626" s="0" t="str">
        <f aca="false">'✍️ Score Entry 2025-26'!E627</f>
        <v>Lazio</v>
      </c>
      <c r="F626" s="0" t="n">
        <f aca="false">IFERROR(VLOOKUP(D626,'⭐ Current Elo 2025-26'!$A:$B,2,FALSE()),1500)</f>
        <v>1588.1</v>
      </c>
      <c r="G626" s="0" t="n">
        <f aca="false">IFERROR(VLOOKUP(E626,'⭐ Current Elo 2025-26'!$A:$B,2,FALSE()),1500)</f>
        <v>1499.9</v>
      </c>
      <c r="H626" s="33" t="n">
        <f aca="false">1/(1+10^((G626-F626+'⚙️ Parameters'!$C$7)/400))</f>
        <v>0.554753763508285</v>
      </c>
      <c r="I626" s="33" t="n">
        <f aca="false">0.27*(1+((200-MIN(ABS(F626-G626),200))/500)+(IF(AND(F626&gt;1650,G626&gt;1650),0.15,0)))</f>
        <v>0.330372</v>
      </c>
      <c r="J626" s="33" t="n">
        <f aca="false">MAX(0,1-H626-I626)</f>
        <v>0.114874236491714</v>
      </c>
      <c r="K626" s="33" t="n">
        <f aca="false">H626+I626</f>
        <v>0.885125763508286</v>
      </c>
      <c r="L626" s="33" t="n">
        <f aca="false">I626+J626</f>
        <v>0.445246236491715</v>
      </c>
      <c r="M626" s="0" t="str">
        <f aca="false">IF('✍️ Score Entry 2025-26'!F627=""," TBD",TEXT('✍️ Score Entry 2025-26'!F627,"0")&amp;"-"&amp;TEXT('✍️ Score Entry 2025-26'!G627,"0"))</f>
        <v> TBD</v>
      </c>
      <c r="N626" s="0" t="str">
        <f aca="false">IF('✍️ Score Entry 2025-26'!F627="","TBD",IF('✍️ Score Entry 2025-26'!F627&gt;'✍️ Score Entry 2025-26'!G627,"Home",IF('✍️ Score Entry 2025-26'!F627&lt;'✍️ Score Entry 2025-26'!G627,"Away","Draw")))</f>
        <v>TBD</v>
      </c>
      <c r="O626" s="0" t="str">
        <f aca="false">IF(N626="TBD","TBD",IF(AND(H626&gt;I626,H626&gt;J626,N626="Home"),"✓",IF(AND(J626&gt;H626,J626&gt;I626,N626="Away"),"✓",IF(AND(I626&gt;H626,I626&gt;J626,N626="Draw"),"✓","✗"))))</f>
        <v>TBD</v>
      </c>
    </row>
    <row r="627" customFormat="false" ht="15" hidden="false" customHeight="false" outlineLevel="0" collapsed="false">
      <c r="A627" s="0" t="n">
        <f aca="false">'✍️ Score Entry 2025-26'!A628</f>
        <v>623</v>
      </c>
      <c r="B627" s="41" t="n">
        <f aca="false">'✍️ Score Entry 2025-26'!B628</f>
        <v>45991.8333333333</v>
      </c>
      <c r="C627" s="0" t="str">
        <f aca="false">'✍️ Score Entry 2025-26'!C628</f>
        <v>Italian Serie A</v>
      </c>
      <c r="D627" s="0" t="str">
        <f aca="false">'✍️ Score Entry 2025-26'!D628</f>
        <v>AS Roma</v>
      </c>
      <c r="E627" s="0" t="str">
        <f aca="false">'✍️ Score Entry 2025-26'!E628</f>
        <v>Napoli</v>
      </c>
      <c r="F627" s="0" t="n">
        <f aca="false">IFERROR(VLOOKUP(D627,'⭐ Current Elo 2025-26'!$A:$B,2,FALSE()),1500)</f>
        <v>1560.1</v>
      </c>
      <c r="G627" s="0" t="n">
        <f aca="false">IFERROR(VLOOKUP(E627,'⭐ Current Elo 2025-26'!$A:$B,2,FALSE()),1500)</f>
        <v>1656.2</v>
      </c>
      <c r="H627" s="33" t="n">
        <f aca="false">1/(1+10^((G627-F627+'⚙️ Parameters'!$C$7)/400))</f>
        <v>0.301320171028743</v>
      </c>
      <c r="I627" s="33" t="n">
        <f aca="false">0.27*(1+((200-MIN(ABS(F627-G627),200))/500)+(IF(AND(F627&gt;1650,G627&gt;1650),0.15,0)))</f>
        <v>0.326106</v>
      </c>
      <c r="J627" s="33" t="n">
        <f aca="false">MAX(0,1-H627-I627)</f>
        <v>0.372573828971257</v>
      </c>
      <c r="K627" s="33" t="n">
        <f aca="false">H627+I627</f>
        <v>0.627426171028743</v>
      </c>
      <c r="L627" s="33" t="n">
        <f aca="false">I627+J627</f>
        <v>0.698679828971257</v>
      </c>
      <c r="M627" s="0" t="str">
        <f aca="false">IF('✍️ Score Entry 2025-26'!F628=""," TBD",TEXT('✍️ Score Entry 2025-26'!F628,"0")&amp;"-"&amp;TEXT('✍️ Score Entry 2025-26'!G628,"0"))</f>
        <v> TBD</v>
      </c>
      <c r="N627" s="0" t="str">
        <f aca="false">IF('✍️ Score Entry 2025-26'!F628="","TBD",IF('✍️ Score Entry 2025-26'!F628&gt;'✍️ Score Entry 2025-26'!G628,"Home",IF('✍️ Score Entry 2025-26'!F628&lt;'✍️ Score Entry 2025-26'!G628,"Away","Draw")))</f>
        <v>TBD</v>
      </c>
      <c r="O627" s="0" t="str">
        <f aca="false">IF(N627="TBD","TBD",IF(AND(H627&gt;I627,H627&gt;J627,N627="Home"),"✓",IF(AND(J627&gt;H627,J627&gt;I627,N627="Away"),"✓",IF(AND(I627&gt;H627,I627&gt;J627,N627="Draw"),"✓","✗"))))</f>
        <v>TBD</v>
      </c>
    </row>
    <row r="628" customFormat="false" ht="15" hidden="false" customHeight="false" outlineLevel="0" collapsed="false">
      <c r="A628" s="0" t="n">
        <f aca="false">'✍️ Score Entry 2025-26'!A629</f>
        <v>624</v>
      </c>
      <c r="B628" s="41" t="n">
        <f aca="false">'✍️ Score Entry 2025-26'!B629</f>
        <v>45991.8333333333</v>
      </c>
      <c r="C628" s="0" t="str">
        <f aca="false">'✍️ Score Entry 2025-26'!C629</f>
        <v>Spanish LALIGA</v>
      </c>
      <c r="D628" s="0" t="str">
        <f aca="false">'✍️ Score Entry 2025-26'!D629</f>
        <v>Girona</v>
      </c>
      <c r="E628" s="0" t="str">
        <f aca="false">'✍️ Score Entry 2025-26'!E629</f>
        <v>Real Madrid</v>
      </c>
      <c r="F628" s="0" t="n">
        <f aca="false">IFERROR(VLOOKUP(D628,'⭐ Current Elo 2025-26'!$A:$B,2,FALSE()),1500)</f>
        <v>1542.4</v>
      </c>
      <c r="G628" s="0" t="n">
        <f aca="false">IFERROR(VLOOKUP(E628,'⭐ Current Elo 2025-26'!$A:$B,2,FALSE()),1500)</f>
        <v>1520.7</v>
      </c>
      <c r="H628" s="33" t="n">
        <f aca="false">1/(1+10^((G628-F628+'⚙️ Parameters'!$C$7)/400))</f>
        <v>0.459362858805198</v>
      </c>
      <c r="I628" s="33" t="n">
        <f aca="false">0.27*(1+((200-MIN(ABS(F628-G628),200))/500)+(IF(AND(F628&gt;1650,G628&gt;1650),0.15,0)))</f>
        <v>0.366282</v>
      </c>
      <c r="J628" s="33" t="n">
        <f aca="false">MAX(0,1-H628-I628)</f>
        <v>0.174355141194802</v>
      </c>
      <c r="K628" s="33" t="n">
        <f aca="false">H628+I628</f>
        <v>0.825644858805198</v>
      </c>
      <c r="L628" s="33" t="n">
        <f aca="false">I628+J628</f>
        <v>0.540637141194802</v>
      </c>
      <c r="M628" s="0" t="str">
        <f aca="false">IF('✍️ Score Entry 2025-26'!F629=""," TBD",TEXT('✍️ Score Entry 2025-26'!F629,"0")&amp;"-"&amp;TEXT('✍️ Score Entry 2025-26'!G629,"0"))</f>
        <v> TBD</v>
      </c>
      <c r="N628" s="0" t="str">
        <f aca="false">IF('✍️ Score Entry 2025-26'!F629="","TBD",IF('✍️ Score Entry 2025-26'!F629&gt;'✍️ Score Entry 2025-26'!G629,"Home",IF('✍️ Score Entry 2025-26'!F629&lt;'✍️ Score Entry 2025-26'!G629,"Away","Draw")))</f>
        <v>TBD</v>
      </c>
      <c r="O628" s="0" t="str">
        <f aca="false">IF(N628="TBD","TBD",IF(AND(H628&gt;I628,H628&gt;J628,N628="Home"),"✓",IF(AND(J628&gt;H628,J628&gt;I628,N628="Away"),"✓",IF(AND(I628&gt;H628,I628&gt;J628,N628="Draw"),"✓","✗"))))</f>
        <v>TBD</v>
      </c>
    </row>
    <row r="629" customFormat="false" ht="15" hidden="false" customHeight="false" outlineLevel="0" collapsed="false">
      <c r="A629" s="0" t="n">
        <f aca="false">'✍️ Score Entry 2025-26'!A630</f>
        <v>625</v>
      </c>
      <c r="B629" s="41" t="n">
        <f aca="false">'✍️ Score Entry 2025-26'!B630</f>
        <v>45991.8333333333</v>
      </c>
      <c r="C629" s="0" t="str">
        <f aca="false">'✍️ Score Entry 2025-26'!C630</f>
        <v>Spanish LALIGA</v>
      </c>
      <c r="D629" s="0" t="str">
        <f aca="false">'✍️ Score Entry 2025-26'!D630</f>
        <v>Real Sociedad</v>
      </c>
      <c r="E629" s="0" t="str">
        <f aca="false">'✍️ Score Entry 2025-26'!E630</f>
        <v>Villarreal</v>
      </c>
      <c r="F629" s="0" t="n">
        <f aca="false">IFERROR(VLOOKUP(D629,'⭐ Current Elo 2025-26'!$A:$B,2,FALSE()),1500)</f>
        <v>1395.4</v>
      </c>
      <c r="G629" s="0" t="n">
        <f aca="false">IFERROR(VLOOKUP(E629,'⭐ Current Elo 2025-26'!$A:$B,2,FALSE()),1500)</f>
        <v>1629.8</v>
      </c>
      <c r="H629" s="33" t="n">
        <f aca="false">1/(1+10^((G629-F629+'⚙️ Parameters'!$C$7)/400))</f>
        <v>0.162854871542592</v>
      </c>
      <c r="I629" s="33" t="n">
        <f aca="false">0.27*(1+((200-MIN(ABS(F629-G629),200))/500)+(IF(AND(F629&gt;1650,G629&gt;1650),0.15,0)))</f>
        <v>0.27</v>
      </c>
      <c r="J629" s="33" t="n">
        <f aca="false">MAX(0,1-H629-I629)</f>
        <v>0.567145128457408</v>
      </c>
      <c r="K629" s="33" t="n">
        <f aca="false">H629+I629</f>
        <v>0.432854871542592</v>
      </c>
      <c r="L629" s="33" t="n">
        <f aca="false">I629+J629</f>
        <v>0.837145128457408</v>
      </c>
      <c r="M629" s="0" t="str">
        <f aca="false">IF('✍️ Score Entry 2025-26'!F630=""," TBD",TEXT('✍️ Score Entry 2025-26'!F630,"0")&amp;"-"&amp;TEXT('✍️ Score Entry 2025-26'!G630,"0"))</f>
        <v> TBD</v>
      </c>
      <c r="N629" s="0" t="str">
        <f aca="false">IF('✍️ Score Entry 2025-26'!F630="","TBD",IF('✍️ Score Entry 2025-26'!F630&gt;'✍️ Score Entry 2025-26'!G630,"Home",IF('✍️ Score Entry 2025-26'!F630&lt;'✍️ Score Entry 2025-26'!G630,"Away","Draw")))</f>
        <v>TBD</v>
      </c>
      <c r="O629" s="0" t="str">
        <f aca="false">IF(N629="TBD","TBD",IF(AND(H629&gt;I629,H629&gt;J629,N629="Home"),"✓",IF(AND(J629&gt;H629,J629&gt;I629,N629="Away"),"✓",IF(AND(I629&gt;H629,I629&gt;J629,N629="Draw"),"✓","✗"))))</f>
        <v>TBD</v>
      </c>
    </row>
    <row r="630" customFormat="false" ht="15" hidden="false" customHeight="false" outlineLevel="0" collapsed="false">
      <c r="A630" s="0" t="n">
        <f aca="false">'✍️ Score Entry 2025-26'!A631</f>
        <v>626</v>
      </c>
      <c r="B630" s="41" t="n">
        <f aca="false">'✍️ Score Entry 2025-26'!B631</f>
        <v>45991.8333333333</v>
      </c>
      <c r="C630" s="0" t="str">
        <f aca="false">'✍️ Score Entry 2025-26'!C631</f>
        <v>Spanish LALIGA</v>
      </c>
      <c r="D630" s="0" t="str">
        <f aca="false">'✍️ Score Entry 2025-26'!D631</f>
        <v>AtlÃ©tico Madrid</v>
      </c>
      <c r="E630" s="0" t="str">
        <f aca="false">'✍️ Score Entry 2025-26'!E631</f>
        <v>Real Oviedo</v>
      </c>
      <c r="F630" s="0" t="n">
        <f aca="false">IFERROR(VLOOKUP(D630,'⭐ Current Elo 2025-26'!$A:$B,2,FALSE()),1500)</f>
        <v>1556.8</v>
      </c>
      <c r="G630" s="0" t="n">
        <f aca="false">IFERROR(VLOOKUP(E630,'⭐ Current Elo 2025-26'!$A:$B,2,FALSE()),1500)</f>
        <v>1735.2</v>
      </c>
      <c r="H630" s="33" t="n">
        <f aca="false">1/(1+10^((G630-F630+'⚙️ Parameters'!$C$7)/400))</f>
        <v>0.211688729238846</v>
      </c>
      <c r="I630" s="33" t="n">
        <f aca="false">0.27*(1+((200-MIN(ABS(F630-G630),200))/500)+(IF(AND(F630&gt;1650,G630&gt;1650),0.15,0)))</f>
        <v>0.281664</v>
      </c>
      <c r="J630" s="33" t="n">
        <f aca="false">MAX(0,1-H630-I630)</f>
        <v>0.506647270761154</v>
      </c>
      <c r="K630" s="33" t="n">
        <f aca="false">H630+I630</f>
        <v>0.493352729238846</v>
      </c>
      <c r="L630" s="33" t="n">
        <f aca="false">I630+J630</f>
        <v>0.788311270761154</v>
      </c>
      <c r="M630" s="0" t="str">
        <f aca="false">IF('✍️ Score Entry 2025-26'!F631=""," TBD",TEXT('✍️ Score Entry 2025-26'!F631,"0")&amp;"-"&amp;TEXT('✍️ Score Entry 2025-26'!G631,"0"))</f>
        <v> TBD</v>
      </c>
      <c r="N630" s="0" t="str">
        <f aca="false">IF('✍️ Score Entry 2025-26'!F631="","TBD",IF('✍️ Score Entry 2025-26'!F631&gt;'✍️ Score Entry 2025-26'!G631,"Home",IF('✍️ Score Entry 2025-26'!F631&lt;'✍️ Score Entry 2025-26'!G631,"Away","Draw")))</f>
        <v>TBD</v>
      </c>
      <c r="O630" s="0" t="str">
        <f aca="false">IF(N630="TBD","TBD",IF(AND(H630&gt;I630,H630&gt;J630,N630="Home"),"✓",IF(AND(J630&gt;H630,J630&gt;I630,N630="Away"),"✓",IF(AND(I630&gt;H630,I630&gt;J630,N630="Draw"),"✓","✗"))))</f>
        <v>TBD</v>
      </c>
    </row>
    <row r="631" customFormat="false" ht="15" hidden="false" customHeight="false" outlineLevel="0" collapsed="false">
      <c r="A631" s="0" t="n">
        <f aca="false">'✍️ Score Entry 2025-26'!A632</f>
        <v>627</v>
      </c>
      <c r="B631" s="41" t="n">
        <f aca="false">'✍️ Score Entry 2025-26'!B632</f>
        <v>45991.8333333333</v>
      </c>
      <c r="C631" s="0" t="str">
        <f aca="false">'✍️ Score Entry 2025-26'!C632</f>
        <v>Spanish LALIGA</v>
      </c>
      <c r="D631" s="0" t="str">
        <f aca="false">'✍️ Score Entry 2025-26'!D632</f>
        <v>Rayo Vallecano</v>
      </c>
      <c r="E631" s="0" t="str">
        <f aca="false">'✍️ Score Entry 2025-26'!E632</f>
        <v>Valencia</v>
      </c>
      <c r="F631" s="0" t="n">
        <f aca="false">IFERROR(VLOOKUP(D631,'⭐ Current Elo 2025-26'!$A:$B,2,FALSE()),1500)</f>
        <v>1510</v>
      </c>
      <c r="G631" s="0" t="n">
        <f aca="false">IFERROR(VLOOKUP(E631,'⭐ Current Elo 2025-26'!$A:$B,2,FALSE()),1500)</f>
        <v>1618.4</v>
      </c>
      <c r="H631" s="33" t="n">
        <f aca="false">1/(1+10^((G631-F631+'⚙️ Parameters'!$C$7)/400))</f>
        <v>0.28662679747887</v>
      </c>
      <c r="I631" s="33" t="n">
        <f aca="false">0.27*(1+((200-MIN(ABS(F631-G631),200))/500)+(IF(AND(F631&gt;1650,G631&gt;1650),0.15,0)))</f>
        <v>0.319464</v>
      </c>
      <c r="J631" s="33" t="n">
        <f aca="false">MAX(0,1-H631-I631)</f>
        <v>0.39390920252113</v>
      </c>
      <c r="K631" s="33" t="n">
        <f aca="false">H631+I631</f>
        <v>0.60609079747887</v>
      </c>
      <c r="L631" s="33" t="n">
        <f aca="false">I631+J631</f>
        <v>0.71337320252113</v>
      </c>
      <c r="M631" s="0" t="str">
        <f aca="false">IF('✍️ Score Entry 2025-26'!F632=""," TBD",TEXT('✍️ Score Entry 2025-26'!F632,"0")&amp;"-"&amp;TEXT('✍️ Score Entry 2025-26'!G632,"0"))</f>
        <v> TBD</v>
      </c>
      <c r="N631" s="0" t="str">
        <f aca="false">IF('✍️ Score Entry 2025-26'!F632="","TBD",IF('✍️ Score Entry 2025-26'!F632&gt;'✍️ Score Entry 2025-26'!G632,"Home",IF('✍️ Score Entry 2025-26'!F632&lt;'✍️ Score Entry 2025-26'!G632,"Away","Draw")))</f>
        <v>TBD</v>
      </c>
      <c r="O631" s="0" t="str">
        <f aca="false">IF(N631="TBD","TBD",IF(AND(H631&gt;I631,H631&gt;J631,N631="Home"),"✓",IF(AND(J631&gt;H631,J631&gt;I631,N631="Away"),"✓",IF(AND(I631&gt;H631,I631&gt;J631,N631="Draw"),"✓","✗"))))</f>
        <v>TBD</v>
      </c>
    </row>
    <row r="632" customFormat="false" ht="15" hidden="false" customHeight="false" outlineLevel="0" collapsed="false">
      <c r="A632" s="0" t="n">
        <f aca="false">'✍️ Score Entry 2025-26'!A633</f>
        <v>628</v>
      </c>
      <c r="B632" s="41" t="n">
        <f aca="false">'✍️ Score Entry 2025-26'!B633</f>
        <v>45991.8333333333</v>
      </c>
      <c r="C632" s="0" t="str">
        <f aca="false">'✍️ Score Entry 2025-26'!C633</f>
        <v>Italian Serie A</v>
      </c>
      <c r="D632" s="0" t="str">
        <f aca="false">'✍️ Score Entry 2025-26'!D633</f>
        <v>Pisa</v>
      </c>
      <c r="E632" s="0" t="str">
        <f aca="false">'✍️ Score Entry 2025-26'!E633</f>
        <v>Internazionale</v>
      </c>
      <c r="F632" s="0" t="n">
        <f aca="false">IFERROR(VLOOKUP(D632,'⭐ Current Elo 2025-26'!$A:$B,2,FALSE()),1500)</f>
        <v>1653.3</v>
      </c>
      <c r="G632" s="0" t="n">
        <f aca="false">IFERROR(VLOOKUP(E632,'⭐ Current Elo 2025-26'!$A:$B,2,FALSE()),1500)</f>
        <v>1603.3</v>
      </c>
      <c r="H632" s="33" t="n">
        <f aca="false">1/(1+10^((G632-F632+'⚙️ Parameters'!$C$7)/400))</f>
        <v>0.5</v>
      </c>
      <c r="I632" s="33" t="n">
        <f aca="false">0.27*(1+((200-MIN(ABS(F632-G632),200))/500)+(IF(AND(F632&gt;1650,G632&gt;1650),0.15,0)))</f>
        <v>0.351</v>
      </c>
      <c r="J632" s="33" t="n">
        <f aca="false">MAX(0,1-H632-I632)</f>
        <v>0.149</v>
      </c>
      <c r="K632" s="33" t="n">
        <f aca="false">H632+I632</f>
        <v>0.851</v>
      </c>
      <c r="L632" s="33" t="n">
        <f aca="false">I632+J632</f>
        <v>0.5</v>
      </c>
      <c r="M632" s="0" t="str">
        <f aca="false">IF('✍️ Score Entry 2025-26'!F633=""," TBD",TEXT('✍️ Score Entry 2025-26'!F633,"0")&amp;"-"&amp;TEXT('✍️ Score Entry 2025-26'!G633,"0"))</f>
        <v> TBD</v>
      </c>
      <c r="N632" s="0" t="str">
        <f aca="false">IF('✍️ Score Entry 2025-26'!F633="","TBD",IF('✍️ Score Entry 2025-26'!F633&gt;'✍️ Score Entry 2025-26'!G633,"Home",IF('✍️ Score Entry 2025-26'!F633&lt;'✍️ Score Entry 2025-26'!G633,"Away","Draw")))</f>
        <v>TBD</v>
      </c>
      <c r="O632" s="0" t="str">
        <f aca="false">IF(N632="TBD","TBD",IF(AND(H632&gt;I632,H632&gt;J632,N632="Home"),"✓",IF(AND(J632&gt;H632,J632&gt;I632,N632="Away"),"✓",IF(AND(I632&gt;H632,I632&gt;J632,N632="Draw"),"✓","✗"))))</f>
        <v>TBD</v>
      </c>
    </row>
    <row r="633" customFormat="false" ht="15" hidden="false" customHeight="false" outlineLevel="0" collapsed="false">
      <c r="A633" s="0" t="n">
        <f aca="false">'✍️ Score Entry 2025-26'!A634</f>
        <v>629</v>
      </c>
      <c r="B633" s="41" t="n">
        <f aca="false">'✍️ Score Entry 2025-26'!B634</f>
        <v>45991.8333333333</v>
      </c>
      <c r="C633" s="0" t="str">
        <f aca="false">'✍️ Score Entry 2025-26'!C634</f>
        <v>Spanish LALIGA</v>
      </c>
      <c r="D633" s="0" t="str">
        <f aca="false">'✍️ Score Entry 2025-26'!D634</f>
        <v>Mallorca</v>
      </c>
      <c r="E633" s="0" t="str">
        <f aca="false">'✍️ Score Entry 2025-26'!E634</f>
        <v>Osasuna</v>
      </c>
      <c r="F633" s="0" t="n">
        <f aca="false">IFERROR(VLOOKUP(D633,'⭐ Current Elo 2025-26'!$A:$B,2,FALSE()),1500)</f>
        <v>1654.7</v>
      </c>
      <c r="G633" s="0" t="n">
        <f aca="false">IFERROR(VLOOKUP(E633,'⭐ Current Elo 2025-26'!$A:$B,2,FALSE()),1500)</f>
        <v>1713.5</v>
      </c>
      <c r="H633" s="33" t="n">
        <f aca="false">1/(1+10^((G633-F633+'⚙️ Parameters'!$C$7)/400))</f>
        <v>0.348349260246756</v>
      </c>
      <c r="I633" s="33" t="n">
        <f aca="false">0.27*(1+((200-MIN(ABS(F633-G633),200))/500)+(IF(AND(F633&gt;1650,G633&gt;1650),0.15,0)))</f>
        <v>0.386748</v>
      </c>
      <c r="J633" s="33" t="n">
        <f aca="false">MAX(0,1-H633-I633)</f>
        <v>0.264902739753244</v>
      </c>
      <c r="K633" s="33" t="n">
        <f aca="false">H633+I633</f>
        <v>0.735097260246756</v>
      </c>
      <c r="L633" s="33" t="n">
        <f aca="false">I633+J633</f>
        <v>0.651650739753244</v>
      </c>
      <c r="M633" s="0" t="str">
        <f aca="false">IF('✍️ Score Entry 2025-26'!F634=""," TBD",TEXT('✍️ Score Entry 2025-26'!F634,"0")&amp;"-"&amp;TEXT('✍️ Score Entry 2025-26'!G634,"0"))</f>
        <v> TBD</v>
      </c>
      <c r="N633" s="0" t="str">
        <f aca="false">IF('✍️ Score Entry 2025-26'!F634="","TBD",IF('✍️ Score Entry 2025-26'!F634&gt;'✍️ Score Entry 2025-26'!G634,"Home",IF('✍️ Score Entry 2025-26'!F634&lt;'✍️ Score Entry 2025-26'!G634,"Away","Draw")))</f>
        <v>TBD</v>
      </c>
      <c r="O633" s="0" t="str">
        <f aca="false">IF(N633="TBD","TBD",IF(AND(H633&gt;I633,H633&gt;J633,N633="Home"),"✓",IF(AND(J633&gt;H633,J633&gt;I633,N633="Away"),"✓",IF(AND(I633&gt;H633,I633&gt;J633,N633="Draw"),"✓","✗"))))</f>
        <v>TBD</v>
      </c>
    </row>
    <row r="634" customFormat="false" ht="15" hidden="false" customHeight="false" outlineLevel="0" collapsed="false">
      <c r="A634" s="0" t="n">
        <f aca="false">'✍️ Score Entry 2025-26'!A635</f>
        <v>630</v>
      </c>
      <c r="B634" s="41" t="n">
        <f aca="false">'✍️ Score Entry 2025-26'!B635</f>
        <v>45991.8333333333</v>
      </c>
      <c r="C634" s="0" t="str">
        <f aca="false">'✍️ Score Entry 2025-26'!C635</f>
        <v>Spanish LALIGA</v>
      </c>
      <c r="D634" s="0" t="str">
        <f aca="false">'✍️ Score Entry 2025-26'!D635</f>
        <v>Levante</v>
      </c>
      <c r="E634" s="0" t="str">
        <f aca="false">'✍️ Score Entry 2025-26'!E635</f>
        <v>Athletic Club</v>
      </c>
      <c r="F634" s="0" t="n">
        <f aca="false">IFERROR(VLOOKUP(D634,'⭐ Current Elo 2025-26'!$A:$B,2,FALSE()),1500)</f>
        <v>1462.3</v>
      </c>
      <c r="G634" s="0" t="n">
        <f aca="false">IFERROR(VLOOKUP(E634,'⭐ Current Elo 2025-26'!$A:$B,2,FALSE()),1500)</f>
        <v>1432.8</v>
      </c>
      <c r="H634" s="33" t="n">
        <f aca="false">1/(1+10^((G634-F634+'⚙️ Parameters'!$C$7)/400))</f>
        <v>0.470532317234815</v>
      </c>
      <c r="I634" s="33" t="n">
        <f aca="false">0.27*(1+((200-MIN(ABS(F634-G634),200))/500)+(IF(AND(F634&gt;1650,G634&gt;1650),0.15,0)))</f>
        <v>0.36207</v>
      </c>
      <c r="J634" s="33" t="n">
        <f aca="false">MAX(0,1-H634-I634)</f>
        <v>0.167397682765185</v>
      </c>
      <c r="K634" s="33" t="n">
        <f aca="false">H634+I634</f>
        <v>0.832602317234815</v>
      </c>
      <c r="L634" s="33" t="n">
        <f aca="false">I634+J634</f>
        <v>0.529467682765185</v>
      </c>
      <c r="M634" s="0" t="str">
        <f aca="false">IF('✍️ Score Entry 2025-26'!F635=""," TBD",TEXT('✍️ Score Entry 2025-26'!F635,"0")&amp;"-"&amp;TEXT('✍️ Score Entry 2025-26'!G635,"0"))</f>
        <v> TBD</v>
      </c>
      <c r="N634" s="0" t="str">
        <f aca="false">IF('✍️ Score Entry 2025-26'!F635="","TBD",IF('✍️ Score Entry 2025-26'!F635&gt;'✍️ Score Entry 2025-26'!G635,"Home",IF('✍️ Score Entry 2025-26'!F635&lt;'✍️ Score Entry 2025-26'!G635,"Away","Draw")))</f>
        <v>TBD</v>
      </c>
      <c r="O634" s="0" t="str">
        <f aca="false">IF(N634="TBD","TBD",IF(AND(H634&gt;I634,H634&gt;J634,N634="Home"),"✓",IF(AND(J634&gt;H634,J634&gt;I634,N634="Away"),"✓",IF(AND(I634&gt;H634,I634&gt;J634,N634="Draw"),"✓","✗"))))</f>
        <v>TBD</v>
      </c>
    </row>
    <row r="635" customFormat="false" ht="15" hidden="false" customHeight="false" outlineLevel="0" collapsed="false">
      <c r="A635" s="0" t="n">
        <f aca="false">'✍️ Score Entry 2025-26'!A636</f>
        <v>631</v>
      </c>
      <c r="B635" s="41" t="n">
        <f aca="false">'✍️ Score Entry 2025-26'!B636</f>
        <v>45991.8333333333</v>
      </c>
      <c r="C635" s="0" t="str">
        <f aca="false">'✍️ Score Entry 2025-26'!C636</f>
        <v>Spanish LALIGA</v>
      </c>
      <c r="D635" s="0" t="str">
        <f aca="false">'✍️ Score Entry 2025-26'!D636</f>
        <v>Getafe</v>
      </c>
      <c r="E635" s="0" t="str">
        <f aca="false">'✍️ Score Entry 2025-26'!E636</f>
        <v>Elche</v>
      </c>
      <c r="F635" s="0" t="n">
        <f aca="false">IFERROR(VLOOKUP(D635,'⭐ Current Elo 2025-26'!$A:$B,2,FALSE()),1500)</f>
        <v>1582.4</v>
      </c>
      <c r="G635" s="0" t="n">
        <f aca="false">IFERROR(VLOOKUP(E635,'⭐ Current Elo 2025-26'!$A:$B,2,FALSE()),1500)</f>
        <v>1553.2</v>
      </c>
      <c r="H635" s="33" t="n">
        <f aca="false">1/(1+10^((G635-F635+'⚙️ Parameters'!$C$7)/400))</f>
        <v>0.470102104107392</v>
      </c>
      <c r="I635" s="33" t="n">
        <f aca="false">0.27*(1+((200-MIN(ABS(F635-G635),200))/500)+(IF(AND(F635&gt;1650,G635&gt;1650),0.15,0)))</f>
        <v>0.362232</v>
      </c>
      <c r="J635" s="33" t="n">
        <f aca="false">MAX(0,1-H635-I635)</f>
        <v>0.167665895892608</v>
      </c>
      <c r="K635" s="33" t="n">
        <f aca="false">H635+I635</f>
        <v>0.832334104107392</v>
      </c>
      <c r="L635" s="33" t="n">
        <f aca="false">I635+J635</f>
        <v>0.529897895892608</v>
      </c>
      <c r="M635" s="0" t="str">
        <f aca="false">IF('✍️ Score Entry 2025-26'!F636=""," TBD",TEXT('✍️ Score Entry 2025-26'!F636,"0")&amp;"-"&amp;TEXT('✍️ Score Entry 2025-26'!G636,"0"))</f>
        <v> TBD</v>
      </c>
      <c r="N635" s="0" t="str">
        <f aca="false">IF('✍️ Score Entry 2025-26'!F636="","TBD",IF('✍️ Score Entry 2025-26'!F636&gt;'✍️ Score Entry 2025-26'!G636,"Home",IF('✍️ Score Entry 2025-26'!F636&lt;'✍️ Score Entry 2025-26'!G636,"Away","Draw")))</f>
        <v>TBD</v>
      </c>
      <c r="O635" s="0" t="str">
        <f aca="false">IF(N635="TBD","TBD",IF(AND(H635&gt;I635,H635&gt;J635,N635="Home"),"✓",IF(AND(J635&gt;H635,J635&gt;I635,N635="Away"),"✓",IF(AND(I635&gt;H635,I635&gt;J635,N635="Draw"),"✓","✗"))))</f>
        <v>TBD</v>
      </c>
    </row>
    <row r="636" customFormat="false" ht="15" hidden="false" customHeight="false" outlineLevel="0" collapsed="false">
      <c r="A636" s="0" t="n">
        <f aca="false">'✍️ Score Entry 2025-26'!A637</f>
        <v>632</v>
      </c>
      <c r="B636" s="41" t="n">
        <f aca="false">'✍️ Score Entry 2025-26'!B637</f>
        <v>45991.8333333333</v>
      </c>
      <c r="C636" s="0" t="str">
        <f aca="false">'✍️ Score Entry 2025-26'!C637</f>
        <v>Spanish LALIGA</v>
      </c>
      <c r="D636" s="0" t="str">
        <f aca="false">'✍️ Score Entry 2025-26'!D637</f>
        <v>Celta Vigo</v>
      </c>
      <c r="E636" s="0" t="str">
        <f aca="false">'✍️ Score Entry 2025-26'!E637</f>
        <v>Espanyol</v>
      </c>
      <c r="F636" s="0" t="n">
        <f aca="false">IFERROR(VLOOKUP(D636,'⭐ Current Elo 2025-26'!$A:$B,2,FALSE()),1500)</f>
        <v>1603.5</v>
      </c>
      <c r="G636" s="0" t="n">
        <f aca="false">IFERROR(VLOOKUP(E636,'⭐ Current Elo 2025-26'!$A:$B,2,FALSE()),1500)</f>
        <v>1662.7</v>
      </c>
      <c r="H636" s="33" t="n">
        <f aca="false">1/(1+10^((G636-F636+'⚙️ Parameters'!$C$7)/400))</f>
        <v>0.347826751388198</v>
      </c>
      <c r="I636" s="33" t="n">
        <f aca="false">0.27*(1+((200-MIN(ABS(F636-G636),200))/500)+(IF(AND(F636&gt;1650,G636&gt;1650),0.15,0)))</f>
        <v>0.346032</v>
      </c>
      <c r="J636" s="33" t="n">
        <f aca="false">MAX(0,1-H636-I636)</f>
        <v>0.306141248611802</v>
      </c>
      <c r="K636" s="33" t="n">
        <f aca="false">H636+I636</f>
        <v>0.693858751388198</v>
      </c>
      <c r="L636" s="33" t="n">
        <f aca="false">I636+J636</f>
        <v>0.652173248611802</v>
      </c>
      <c r="M636" s="0" t="str">
        <f aca="false">IF('✍️ Score Entry 2025-26'!F637=""," TBD",TEXT('✍️ Score Entry 2025-26'!F637,"0")&amp;"-"&amp;TEXT('✍️ Score Entry 2025-26'!G637,"0"))</f>
        <v> TBD</v>
      </c>
      <c r="N636" s="0" t="str">
        <f aca="false">IF('✍️ Score Entry 2025-26'!F637="","TBD",IF('✍️ Score Entry 2025-26'!F637&gt;'✍️ Score Entry 2025-26'!G637,"Home",IF('✍️ Score Entry 2025-26'!F637&lt;'✍️ Score Entry 2025-26'!G637,"Away","Draw")))</f>
        <v>TBD</v>
      </c>
      <c r="O636" s="0" t="str">
        <f aca="false">IF(N636="TBD","TBD",IF(AND(H636&gt;I636,H636&gt;J636,N636="Home"),"✓",IF(AND(J636&gt;H636,J636&gt;I636,N636="Away"),"✓",IF(AND(I636&gt;H636,I636&gt;J636,N636="Draw"),"✓","✗"))))</f>
        <v>TBD</v>
      </c>
    </row>
    <row r="637" customFormat="false" ht="15" hidden="false" customHeight="false" outlineLevel="0" collapsed="false">
      <c r="A637" s="0" t="n">
        <f aca="false">'✍️ Score Entry 2025-26'!A638</f>
        <v>633</v>
      </c>
      <c r="B637" s="41" t="n">
        <f aca="false">'✍️ Score Entry 2025-26'!B638</f>
        <v>45991.8333333333</v>
      </c>
      <c r="C637" s="0" t="str">
        <f aca="false">'✍️ Score Entry 2025-26'!C638</f>
        <v>Spanish LALIGA</v>
      </c>
      <c r="D637" s="0" t="str">
        <f aca="false">'✍️ Score Entry 2025-26'!D638</f>
        <v>Barcelona</v>
      </c>
      <c r="E637" s="0" t="str">
        <f aca="false">'✍️ Score Entry 2025-26'!E638</f>
        <v>AlavÃ©s</v>
      </c>
      <c r="F637" s="0" t="n">
        <f aca="false">IFERROR(VLOOKUP(D637,'⭐ Current Elo 2025-26'!$A:$B,2,FALSE()),1500)</f>
        <v>1670.1</v>
      </c>
      <c r="G637" s="0" t="n">
        <f aca="false">IFERROR(VLOOKUP(E637,'⭐ Current Elo 2025-26'!$A:$B,2,FALSE()),1500)</f>
        <v>1609.1</v>
      </c>
      <c r="H637" s="33" t="n">
        <f aca="false">1/(1+10^((G637-F637+'⚙️ Parameters'!$C$7)/400))</f>
        <v>0.515824985264735</v>
      </c>
      <c r="I637" s="33" t="n">
        <f aca="false">0.27*(1+((200-MIN(ABS(F637-G637),200))/500)+(IF(AND(F637&gt;1650,G637&gt;1650),0.15,0)))</f>
        <v>0.34506</v>
      </c>
      <c r="J637" s="33" t="n">
        <f aca="false">MAX(0,1-H637-I637)</f>
        <v>0.139115014735265</v>
      </c>
      <c r="K637" s="33" t="n">
        <f aca="false">H637+I637</f>
        <v>0.860884985264735</v>
      </c>
      <c r="L637" s="33" t="n">
        <f aca="false">I637+J637</f>
        <v>0.484175014735265</v>
      </c>
      <c r="M637" s="0" t="str">
        <f aca="false">IF('✍️ Score Entry 2025-26'!F638=""," TBD",TEXT('✍️ Score Entry 2025-26'!F638,"0")&amp;"-"&amp;TEXT('✍️ Score Entry 2025-26'!G638,"0"))</f>
        <v> TBD</v>
      </c>
      <c r="N637" s="0" t="str">
        <f aca="false">IF('✍️ Score Entry 2025-26'!F638="","TBD",IF('✍️ Score Entry 2025-26'!F638&gt;'✍️ Score Entry 2025-26'!G638,"Home",IF('✍️ Score Entry 2025-26'!F638&lt;'✍️ Score Entry 2025-26'!G638,"Away","Draw")))</f>
        <v>TBD</v>
      </c>
      <c r="O637" s="0" t="str">
        <f aca="false">IF(N637="TBD","TBD",IF(AND(H637&gt;I637,H637&gt;J637,N637="Home"),"✓",IF(AND(J637&gt;H637,J637&gt;I637,N637="Away"),"✓",IF(AND(I637&gt;H637,I637&gt;J637,N637="Draw"),"✓","✗"))))</f>
        <v>TBD</v>
      </c>
    </row>
    <row r="638" customFormat="false" ht="15" hidden="false" customHeight="false" outlineLevel="0" collapsed="false">
      <c r="A638" s="0" t="n">
        <f aca="false">'✍️ Score Entry 2025-26'!A639</f>
        <v>634</v>
      </c>
      <c r="B638" s="41" t="n">
        <f aca="false">'✍️ Score Entry 2025-26'!B639</f>
        <v>45991.8333333333</v>
      </c>
      <c r="C638" s="0" t="str">
        <f aca="false">'✍️ Score Entry 2025-26'!C639</f>
        <v>Spanish LALIGA</v>
      </c>
      <c r="D638" s="0" t="str">
        <f aca="false">'✍️ Score Entry 2025-26'!D639</f>
        <v>Sevilla</v>
      </c>
      <c r="E638" s="0" t="str">
        <f aca="false">'✍️ Score Entry 2025-26'!E639</f>
        <v>Real Betis</v>
      </c>
      <c r="F638" s="0" t="n">
        <f aca="false">IFERROR(VLOOKUP(D638,'⭐ Current Elo 2025-26'!$A:$B,2,FALSE()),1500)</f>
        <v>1661.6</v>
      </c>
      <c r="G638" s="0" t="n">
        <f aca="false">IFERROR(VLOOKUP(E638,'⭐ Current Elo 2025-26'!$A:$B,2,FALSE()),1500)</f>
        <v>0</v>
      </c>
      <c r="H638" s="33" t="n">
        <f aca="false">1/(1+10^((G638-F638+'⚙️ Parameters'!$C$7)/400))</f>
        <v>0.999906468181605</v>
      </c>
      <c r="I638" s="33" t="n">
        <f aca="false">0.27*(1+((200-MIN(ABS(F638-G638),200))/500)+(IF(AND(F638&gt;1650,G638&gt;1650),0.15,0)))</f>
        <v>0.27</v>
      </c>
      <c r="J638" s="33" t="n">
        <f aca="false">MAX(0,1-H638-I638)</f>
        <v>0</v>
      </c>
      <c r="K638" s="33" t="n">
        <f aca="false">H638+I638</f>
        <v>1.2699064681816</v>
      </c>
      <c r="L638" s="33" t="n">
        <f aca="false">I638+J638</f>
        <v>0.27</v>
      </c>
      <c r="M638" s="0" t="str">
        <f aca="false">IF('✍️ Score Entry 2025-26'!F639=""," TBD",TEXT('✍️ Score Entry 2025-26'!F639,"0")&amp;"-"&amp;TEXT('✍️ Score Entry 2025-26'!G639,"0"))</f>
        <v> TBD</v>
      </c>
      <c r="N638" s="0" t="str">
        <f aca="false">IF('✍️ Score Entry 2025-26'!F639="","TBD",IF('✍️ Score Entry 2025-26'!F639&gt;'✍️ Score Entry 2025-26'!G639,"Home",IF('✍️ Score Entry 2025-26'!F639&lt;'✍️ Score Entry 2025-26'!G639,"Away","Draw")))</f>
        <v>TBD</v>
      </c>
      <c r="O638" s="0" t="str">
        <f aca="false">IF(N638="TBD","TBD",IF(AND(H638&gt;I638,H638&gt;J638,N638="Home"),"✓",IF(AND(J638&gt;H638,J638&gt;I638,N638="Away"),"✓",IF(AND(I638&gt;H638,I638&gt;J638,N638="Draw"),"✓","✗"))))</f>
        <v>TBD</v>
      </c>
    </row>
    <row r="639" customFormat="false" ht="15" hidden="false" customHeight="false" outlineLevel="0" collapsed="false">
      <c r="A639" s="0" t="n">
        <f aca="false">'✍️ Score Entry 2025-26'!A640</f>
        <v>635</v>
      </c>
      <c r="B639" s="41" t="n">
        <f aca="false">'✍️ Score Entry 2025-26'!B640</f>
        <v>45994.8333333333</v>
      </c>
      <c r="C639" s="0" t="str">
        <f aca="false">'✍️ Score Entry 2025-26'!C640</f>
        <v>English Premier League</v>
      </c>
      <c r="D639" s="0" t="str">
        <f aca="false">'✍️ Score Entry 2025-26'!D640</f>
        <v>Burnley</v>
      </c>
      <c r="E639" s="0" t="str">
        <f aca="false">'✍️ Score Entry 2025-26'!E640</f>
        <v>Crystal Palace</v>
      </c>
      <c r="F639" s="0" t="n">
        <f aca="false">IFERROR(VLOOKUP(D639,'⭐ Current Elo 2025-26'!$A:$B,2,FALSE()),1500)</f>
        <v>1604</v>
      </c>
      <c r="G639" s="0" t="n">
        <f aca="false">IFERROR(VLOOKUP(E639,'⭐ Current Elo 2025-26'!$A:$B,2,FALSE()),1500)</f>
        <v>1530.6</v>
      </c>
      <c r="H639" s="33" t="n">
        <f aca="false">1/(1+10^((G639-F639+'⚙️ Parameters'!$C$7)/400))</f>
        <v>0.533624480958861</v>
      </c>
      <c r="I639" s="33" t="n">
        <f aca="false">0.27*(1+((200-MIN(ABS(F639-G639),200))/500)+(IF(AND(F639&gt;1650,G639&gt;1650),0.15,0)))</f>
        <v>0.338364</v>
      </c>
      <c r="J639" s="33" t="n">
        <f aca="false">MAX(0,1-H639-I639)</f>
        <v>0.128011519041139</v>
      </c>
      <c r="K639" s="33" t="n">
        <f aca="false">H639+I639</f>
        <v>0.871988480958861</v>
      </c>
      <c r="L639" s="33" t="n">
        <f aca="false">I639+J639</f>
        <v>0.466375519041139</v>
      </c>
      <c r="M639" s="0" t="str">
        <f aca="false">IF('✍️ Score Entry 2025-26'!F640=""," TBD",TEXT('✍️ Score Entry 2025-26'!F640,"0")&amp;"-"&amp;TEXT('✍️ Score Entry 2025-26'!G640,"0"))</f>
        <v> TBD</v>
      </c>
      <c r="N639" s="0" t="str">
        <f aca="false">IF('✍️ Score Entry 2025-26'!F640="","TBD",IF('✍️ Score Entry 2025-26'!F640&gt;'✍️ Score Entry 2025-26'!G640,"Home",IF('✍️ Score Entry 2025-26'!F640&lt;'✍️ Score Entry 2025-26'!G640,"Away","Draw")))</f>
        <v>TBD</v>
      </c>
      <c r="O639" s="0" t="str">
        <f aca="false">IF(N639="TBD","TBD",IF(AND(H639&gt;I639,H639&gt;J639,N639="Home"),"✓",IF(AND(J639&gt;H639,J639&gt;I639,N639="Away"),"✓",IF(AND(I639&gt;H639,I639&gt;J639,N639="Draw"),"✓","✗"))))</f>
        <v>TBD</v>
      </c>
    </row>
    <row r="640" customFormat="false" ht="15" hidden="false" customHeight="false" outlineLevel="0" collapsed="false">
      <c r="A640" s="0" t="n">
        <f aca="false">'✍️ Score Entry 2025-26'!A641</f>
        <v>636</v>
      </c>
      <c r="B640" s="41" t="n">
        <f aca="false">'✍️ Score Entry 2025-26'!B641</f>
        <v>45994.8333333333</v>
      </c>
      <c r="C640" s="0" t="str">
        <f aca="false">'✍️ Score Entry 2025-26'!C641</f>
        <v>English Premier League</v>
      </c>
      <c r="D640" s="0" t="str">
        <f aca="false">'✍️ Score Entry 2025-26'!D641</f>
        <v>Brighton &amp; Hove Albion</v>
      </c>
      <c r="E640" s="0" t="str">
        <f aca="false">'✍️ Score Entry 2025-26'!E641</f>
        <v>Aston Villa</v>
      </c>
      <c r="F640" s="0" t="n">
        <f aca="false">IFERROR(VLOOKUP(D640,'⭐ Current Elo 2025-26'!$A:$B,2,FALSE()),1500)</f>
        <v>1526.5</v>
      </c>
      <c r="G640" s="0" t="n">
        <f aca="false">IFERROR(VLOOKUP(E640,'⭐ Current Elo 2025-26'!$A:$B,2,FALSE()),1500)</f>
        <v>1505.7</v>
      </c>
      <c r="H640" s="33" t="n">
        <f aca="false">1/(1+10^((G640-F640+'⚙️ Parameters'!$C$7)/400))</f>
        <v>0.458076483875186</v>
      </c>
      <c r="I640" s="33" t="n">
        <f aca="false">0.27*(1+((200-MIN(ABS(F640-G640),200))/500)+(IF(AND(F640&gt;1650,G640&gt;1650),0.15,0)))</f>
        <v>0.366768</v>
      </c>
      <c r="J640" s="33" t="n">
        <f aca="false">MAX(0,1-H640-I640)</f>
        <v>0.175155516124814</v>
      </c>
      <c r="K640" s="33" t="n">
        <f aca="false">H640+I640</f>
        <v>0.824844483875186</v>
      </c>
      <c r="L640" s="33" t="n">
        <f aca="false">I640+J640</f>
        <v>0.541923516124814</v>
      </c>
      <c r="M640" s="0" t="str">
        <f aca="false">IF('✍️ Score Entry 2025-26'!F641=""," TBD",TEXT('✍️ Score Entry 2025-26'!F641,"0")&amp;"-"&amp;TEXT('✍️ Score Entry 2025-26'!G641,"0"))</f>
        <v> TBD</v>
      </c>
      <c r="N640" s="0" t="str">
        <f aca="false">IF('✍️ Score Entry 2025-26'!F641="","TBD",IF('✍️ Score Entry 2025-26'!F641&gt;'✍️ Score Entry 2025-26'!G641,"Home",IF('✍️ Score Entry 2025-26'!F641&lt;'✍️ Score Entry 2025-26'!G641,"Away","Draw")))</f>
        <v>TBD</v>
      </c>
      <c r="O640" s="0" t="str">
        <f aca="false">IF(N640="TBD","TBD",IF(AND(H640&gt;I640,H640&gt;J640,N640="Home"),"✓",IF(AND(J640&gt;H640,J640&gt;I640,N640="Away"),"✓",IF(AND(I640&gt;H640,I640&gt;J640,N640="Draw"),"✓","✗"))))</f>
        <v>TBD</v>
      </c>
    </row>
    <row r="641" customFormat="false" ht="15" hidden="false" customHeight="false" outlineLevel="0" collapsed="false">
      <c r="A641" s="0" t="n">
        <f aca="false">'✍️ Score Entry 2025-26'!A642</f>
        <v>637</v>
      </c>
      <c r="B641" s="41" t="n">
        <f aca="false">'✍️ Score Entry 2025-26'!B642</f>
        <v>45994.8333333333</v>
      </c>
      <c r="C641" s="0" t="str">
        <f aca="false">'✍️ Score Entry 2025-26'!C642</f>
        <v>English Premier League</v>
      </c>
      <c r="D641" s="0" t="str">
        <f aca="false">'✍️ Score Entry 2025-26'!D642</f>
        <v>Arsenal</v>
      </c>
      <c r="E641" s="0" t="str">
        <f aca="false">'✍️ Score Entry 2025-26'!E642</f>
        <v>Brentford</v>
      </c>
      <c r="F641" s="0" t="n">
        <f aca="false">IFERROR(VLOOKUP(D641,'⭐ Current Elo 2025-26'!$A:$B,2,FALSE()),1500)</f>
        <v>1442.1</v>
      </c>
      <c r="G641" s="0" t="n">
        <f aca="false">IFERROR(VLOOKUP(E641,'⭐ Current Elo 2025-26'!$A:$B,2,FALSE()),1500)</f>
        <v>1507.3</v>
      </c>
      <c r="H641" s="33" t="n">
        <f aca="false">1/(1+10^((G641-F641+'⚙️ Parameters'!$C$7)/400))</f>
        <v>0.340033595869601</v>
      </c>
      <c r="I641" s="33" t="n">
        <f aca="false">0.27*(1+((200-MIN(ABS(F641-G641),200))/500)+(IF(AND(F641&gt;1650,G641&gt;1650),0.15,0)))</f>
        <v>0.342792</v>
      </c>
      <c r="J641" s="33" t="n">
        <f aca="false">MAX(0,1-H641-I641)</f>
        <v>0.317174404130399</v>
      </c>
      <c r="K641" s="33" t="n">
        <f aca="false">H641+I641</f>
        <v>0.682825595869601</v>
      </c>
      <c r="L641" s="33" t="n">
        <f aca="false">I641+J641</f>
        <v>0.659966404130399</v>
      </c>
      <c r="M641" s="0" t="str">
        <f aca="false">IF('✍️ Score Entry 2025-26'!F642=""," TBD",TEXT('✍️ Score Entry 2025-26'!F642,"0")&amp;"-"&amp;TEXT('✍️ Score Entry 2025-26'!G642,"0"))</f>
        <v> TBD</v>
      </c>
      <c r="N641" s="0" t="str">
        <f aca="false">IF('✍️ Score Entry 2025-26'!F642="","TBD",IF('✍️ Score Entry 2025-26'!F642&gt;'✍️ Score Entry 2025-26'!G642,"Home",IF('✍️ Score Entry 2025-26'!F642&lt;'✍️ Score Entry 2025-26'!G642,"Away","Draw")))</f>
        <v>TBD</v>
      </c>
      <c r="O641" s="0" t="str">
        <f aca="false">IF(N641="TBD","TBD",IF(AND(H641&gt;I641,H641&gt;J641,N641="Home"),"✓",IF(AND(J641&gt;H641,J641&gt;I641,N641="Away"),"✓",IF(AND(I641&gt;H641,I641&gt;J641,N641="Draw"),"✓","✗"))))</f>
        <v>TBD</v>
      </c>
    </row>
    <row r="642" customFormat="false" ht="15" hidden="false" customHeight="false" outlineLevel="0" collapsed="false">
      <c r="A642" s="0" t="n">
        <f aca="false">'✍️ Score Entry 2025-26'!A643</f>
        <v>638</v>
      </c>
      <c r="B642" s="41" t="n">
        <f aca="false">'✍️ Score Entry 2025-26'!B643</f>
        <v>45994.8333333333</v>
      </c>
      <c r="C642" s="0" t="str">
        <f aca="false">'✍️ Score Entry 2025-26'!C643</f>
        <v>English Premier League</v>
      </c>
      <c r="D642" s="0" t="str">
        <f aca="false">'✍️ Score Entry 2025-26'!D643</f>
        <v>Manchester United</v>
      </c>
      <c r="E642" s="0" t="str">
        <f aca="false">'✍️ Score Entry 2025-26'!E643</f>
        <v>West Ham United</v>
      </c>
      <c r="F642" s="0" t="n">
        <f aca="false">IFERROR(VLOOKUP(D642,'⭐ Current Elo 2025-26'!$A:$B,2,FALSE()),1500)</f>
        <v>1451.7</v>
      </c>
      <c r="G642" s="0" t="n">
        <f aca="false">IFERROR(VLOOKUP(E642,'⭐ Current Elo 2025-26'!$A:$B,2,FALSE()),1500)</f>
        <v>1395.5</v>
      </c>
      <c r="H642" s="33" t="n">
        <f aca="false">1/(1+10^((G642-F642+'⚙️ Parameters'!$C$7)/400))</f>
        <v>0.508921570244885</v>
      </c>
      <c r="I642" s="33" t="n">
        <f aca="false">0.27*(1+((200-MIN(ABS(F642-G642),200))/500)+(IF(AND(F642&gt;1650,G642&gt;1650),0.15,0)))</f>
        <v>0.347652</v>
      </c>
      <c r="J642" s="33" t="n">
        <f aca="false">MAX(0,1-H642-I642)</f>
        <v>0.143426429755115</v>
      </c>
      <c r="K642" s="33" t="n">
        <f aca="false">H642+I642</f>
        <v>0.856573570244885</v>
      </c>
      <c r="L642" s="33" t="n">
        <f aca="false">I642+J642</f>
        <v>0.491078429755115</v>
      </c>
      <c r="M642" s="0" t="str">
        <f aca="false">IF('✍️ Score Entry 2025-26'!F643=""," TBD",TEXT('✍️ Score Entry 2025-26'!F643,"0")&amp;"-"&amp;TEXT('✍️ Score Entry 2025-26'!G643,"0"))</f>
        <v> TBD</v>
      </c>
      <c r="N642" s="0" t="str">
        <f aca="false">IF('✍️ Score Entry 2025-26'!F643="","TBD",IF('✍️ Score Entry 2025-26'!F643&gt;'✍️ Score Entry 2025-26'!G643,"Home",IF('✍️ Score Entry 2025-26'!F643&lt;'✍️ Score Entry 2025-26'!G643,"Away","Draw")))</f>
        <v>TBD</v>
      </c>
      <c r="O642" s="0" t="str">
        <f aca="false">IF(N642="TBD","TBD",IF(AND(H642&gt;I642,H642&gt;J642,N642="Home"),"✓",IF(AND(J642&gt;H642,J642&gt;I642,N642="Away"),"✓",IF(AND(I642&gt;H642,I642&gt;J642,N642="Draw"),"✓","✗"))))</f>
        <v>TBD</v>
      </c>
    </row>
    <row r="643" customFormat="false" ht="15" hidden="false" customHeight="false" outlineLevel="0" collapsed="false">
      <c r="A643" s="0" t="n">
        <f aca="false">'✍️ Score Entry 2025-26'!A644</f>
        <v>639</v>
      </c>
      <c r="B643" s="41" t="n">
        <f aca="false">'✍️ Score Entry 2025-26'!B644</f>
        <v>45994.8333333333</v>
      </c>
      <c r="C643" s="0" t="str">
        <f aca="false">'✍️ Score Entry 2025-26'!C644</f>
        <v>English Premier League</v>
      </c>
      <c r="D643" s="0" t="str">
        <f aca="false">'✍️ Score Entry 2025-26'!D644</f>
        <v>Wolverhampton Wanderers</v>
      </c>
      <c r="E643" s="0" t="str">
        <f aca="false">'✍️ Score Entry 2025-26'!E644</f>
        <v>Nottingham Forest</v>
      </c>
      <c r="F643" s="0" t="n">
        <f aca="false">IFERROR(VLOOKUP(D643,'⭐ Current Elo 2025-26'!$A:$B,2,FALSE()),1500)</f>
        <v>1747.8</v>
      </c>
      <c r="G643" s="0" t="n">
        <f aca="false">IFERROR(VLOOKUP(E643,'⭐ Current Elo 2025-26'!$A:$B,2,FALSE()),1500)</f>
        <v>1630.6</v>
      </c>
      <c r="H643" s="33" t="n">
        <f aca="false">1/(1+10^((G643-F643+'⚙️ Parameters'!$C$7)/400))</f>
        <v>0.595520388698429</v>
      </c>
      <c r="I643" s="33" t="n">
        <f aca="false">0.27*(1+((200-MIN(ABS(F643-G643),200))/500)+(IF(AND(F643&gt;1650,G643&gt;1650),0.15,0)))</f>
        <v>0.314712</v>
      </c>
      <c r="J643" s="33" t="n">
        <f aca="false">MAX(0,1-H643-I643)</f>
        <v>0.0897676113015707</v>
      </c>
      <c r="K643" s="33" t="n">
        <f aca="false">H643+I643</f>
        <v>0.910232388698429</v>
      </c>
      <c r="L643" s="33" t="n">
        <f aca="false">I643+J643</f>
        <v>0.404479611301571</v>
      </c>
      <c r="M643" s="0" t="str">
        <f aca="false">IF('✍️ Score Entry 2025-26'!F644=""," TBD",TEXT('✍️ Score Entry 2025-26'!F644,"0")&amp;"-"&amp;TEXT('✍️ Score Entry 2025-26'!G644,"0"))</f>
        <v> TBD</v>
      </c>
      <c r="N643" s="0" t="str">
        <f aca="false">IF('✍️ Score Entry 2025-26'!F644="","TBD",IF('✍️ Score Entry 2025-26'!F644&gt;'✍️ Score Entry 2025-26'!G644,"Home",IF('✍️ Score Entry 2025-26'!F644&lt;'✍️ Score Entry 2025-26'!G644,"Away","Draw")))</f>
        <v>TBD</v>
      </c>
      <c r="O643" s="0" t="str">
        <f aca="false">IF(N643="TBD","TBD",IF(AND(H643&gt;I643,H643&gt;J643,N643="Home"),"✓",IF(AND(J643&gt;H643,J643&gt;I643,N643="Away"),"✓",IF(AND(I643&gt;H643,I643&gt;J643,N643="Draw"),"✓","✗"))))</f>
        <v>TBD</v>
      </c>
    </row>
    <row r="644" customFormat="false" ht="15" hidden="false" customHeight="false" outlineLevel="0" collapsed="false">
      <c r="A644" s="0" t="n">
        <f aca="false">'✍️ Score Entry 2025-26'!A645</f>
        <v>640</v>
      </c>
      <c r="B644" s="41" t="n">
        <f aca="false">'✍️ Score Entry 2025-26'!B645</f>
        <v>45994.8333333333</v>
      </c>
      <c r="C644" s="0" t="str">
        <f aca="false">'✍️ Score Entry 2025-26'!C645</f>
        <v>English Premier League</v>
      </c>
      <c r="D644" s="0" t="str">
        <f aca="false">'✍️ Score Entry 2025-26'!D645</f>
        <v>Newcastle United</v>
      </c>
      <c r="E644" s="0" t="str">
        <f aca="false">'✍️ Score Entry 2025-26'!E645</f>
        <v>Tottenham Hotspur</v>
      </c>
      <c r="F644" s="0" t="n">
        <f aca="false">IFERROR(VLOOKUP(D644,'⭐ Current Elo 2025-26'!$A:$B,2,FALSE()),1500)</f>
        <v>1795</v>
      </c>
      <c r="G644" s="0" t="n">
        <f aca="false">IFERROR(VLOOKUP(E644,'⭐ Current Elo 2025-26'!$A:$B,2,FALSE()),1500)</f>
        <v>1545.2</v>
      </c>
      <c r="H644" s="33" t="n">
        <f aca="false">1/(1+10^((G644-F644+'⚙️ Parameters'!$C$7)/400))</f>
        <v>0.759536716614274</v>
      </c>
      <c r="I644" s="33" t="n">
        <f aca="false">0.27*(1+((200-MIN(ABS(F644-G644),200))/500)+(IF(AND(F644&gt;1650,G644&gt;1650),0.15,0)))</f>
        <v>0.27</v>
      </c>
      <c r="J644" s="33" t="n">
        <f aca="false">MAX(0,1-H644-I644)</f>
        <v>0</v>
      </c>
      <c r="K644" s="33" t="n">
        <f aca="false">H644+I644</f>
        <v>1.02953671661427</v>
      </c>
      <c r="L644" s="33" t="n">
        <f aca="false">I644+J644</f>
        <v>0.27</v>
      </c>
      <c r="M644" s="0" t="str">
        <f aca="false">IF('✍️ Score Entry 2025-26'!F645=""," TBD",TEXT('✍️ Score Entry 2025-26'!F645,"0")&amp;"-"&amp;TEXT('✍️ Score Entry 2025-26'!G645,"0"))</f>
        <v> TBD</v>
      </c>
      <c r="N644" s="0" t="str">
        <f aca="false">IF('✍️ Score Entry 2025-26'!F645="","TBD",IF('✍️ Score Entry 2025-26'!F645&gt;'✍️ Score Entry 2025-26'!G645,"Home",IF('✍️ Score Entry 2025-26'!F645&lt;'✍️ Score Entry 2025-26'!G645,"Away","Draw")))</f>
        <v>TBD</v>
      </c>
      <c r="O644" s="0" t="str">
        <f aca="false">IF(N644="TBD","TBD",IF(AND(H644&gt;I644,H644&gt;J644,N644="Home"),"✓",IF(AND(J644&gt;H644,J644&gt;I644,N644="Away"),"✓",IF(AND(I644&gt;H644,I644&gt;J644,N644="Draw"),"✓","✗"))))</f>
        <v>TBD</v>
      </c>
    </row>
    <row r="645" customFormat="false" ht="15" hidden="false" customHeight="false" outlineLevel="0" collapsed="false">
      <c r="A645" s="0" t="n">
        <f aca="false">'✍️ Score Entry 2025-26'!A646</f>
        <v>641</v>
      </c>
      <c r="B645" s="41" t="n">
        <f aca="false">'✍️ Score Entry 2025-26'!B646</f>
        <v>45994.8333333333</v>
      </c>
      <c r="C645" s="0" t="str">
        <f aca="false">'✍️ Score Entry 2025-26'!C646</f>
        <v>English Premier League</v>
      </c>
      <c r="D645" s="0" t="str">
        <f aca="false">'✍️ Score Entry 2025-26'!D646</f>
        <v>Fulham</v>
      </c>
      <c r="E645" s="0" t="str">
        <f aca="false">'✍️ Score Entry 2025-26'!E646</f>
        <v>Manchester City</v>
      </c>
      <c r="F645" s="0" t="n">
        <f aca="false">IFERROR(VLOOKUP(D645,'⭐ Current Elo 2025-26'!$A:$B,2,FALSE()),1500)</f>
        <v>1393.4</v>
      </c>
      <c r="G645" s="0" t="n">
        <f aca="false">IFERROR(VLOOKUP(E645,'⭐ Current Elo 2025-26'!$A:$B,2,FALSE()),1500)</f>
        <v>1581.2</v>
      </c>
      <c r="H645" s="33" t="n">
        <f aca="false">1/(1+10^((G645-F645+'⚙️ Parameters'!$C$7)/400))</f>
        <v>0.202799754070347</v>
      </c>
      <c r="I645" s="33" t="n">
        <f aca="false">0.27*(1+((200-MIN(ABS(F645-G645),200))/500)+(IF(AND(F645&gt;1650,G645&gt;1650),0.15,0)))</f>
        <v>0.276588</v>
      </c>
      <c r="J645" s="33" t="n">
        <f aca="false">MAX(0,1-H645-I645)</f>
        <v>0.520612245929653</v>
      </c>
      <c r="K645" s="33" t="n">
        <f aca="false">H645+I645</f>
        <v>0.479387754070347</v>
      </c>
      <c r="L645" s="33" t="n">
        <f aca="false">I645+J645</f>
        <v>0.797200245929653</v>
      </c>
      <c r="M645" s="0" t="str">
        <f aca="false">IF('✍️ Score Entry 2025-26'!F646=""," TBD",TEXT('✍️ Score Entry 2025-26'!F646,"0")&amp;"-"&amp;TEXT('✍️ Score Entry 2025-26'!G646,"0"))</f>
        <v> TBD</v>
      </c>
      <c r="N645" s="0" t="str">
        <f aca="false">IF('✍️ Score Entry 2025-26'!F646="","TBD",IF('✍️ Score Entry 2025-26'!F646&gt;'✍️ Score Entry 2025-26'!G646,"Home",IF('✍️ Score Entry 2025-26'!F646&lt;'✍️ Score Entry 2025-26'!G646,"Away","Draw")))</f>
        <v>TBD</v>
      </c>
      <c r="O645" s="0" t="str">
        <f aca="false">IF(N645="TBD","TBD",IF(AND(H645&gt;I645,H645&gt;J645,N645="Home"),"✓",IF(AND(J645&gt;H645,J645&gt;I645,N645="Away"),"✓",IF(AND(I645&gt;H645,I645&gt;J645,N645="Draw"),"✓","✗"))))</f>
        <v>TBD</v>
      </c>
    </row>
    <row r="646" customFormat="false" ht="15" hidden="false" customHeight="false" outlineLevel="0" collapsed="false">
      <c r="A646" s="0" t="n">
        <f aca="false">'✍️ Score Entry 2025-26'!A647</f>
        <v>642</v>
      </c>
      <c r="B646" s="41" t="n">
        <f aca="false">'✍️ Score Entry 2025-26'!B647</f>
        <v>45994.8333333333</v>
      </c>
      <c r="C646" s="0" t="str">
        <f aca="false">'✍️ Score Entry 2025-26'!C647</f>
        <v>English Premier League</v>
      </c>
      <c r="D646" s="0" t="str">
        <f aca="false">'✍️ Score Entry 2025-26'!D647</f>
        <v>Liverpool</v>
      </c>
      <c r="E646" s="0" t="str">
        <f aca="false">'✍️ Score Entry 2025-26'!E647</f>
        <v>Sunderland</v>
      </c>
      <c r="F646" s="0" t="n">
        <f aca="false">IFERROR(VLOOKUP(D646,'⭐ Current Elo 2025-26'!$A:$B,2,FALSE()),1500)</f>
        <v>1648.2</v>
      </c>
      <c r="G646" s="0" t="n">
        <f aca="false">IFERROR(VLOOKUP(E646,'⭐ Current Elo 2025-26'!$A:$B,2,FALSE()),1500)</f>
        <v>1601.9</v>
      </c>
      <c r="H646" s="33" t="n">
        <f aca="false">1/(1+10^((G646-F646+'⚙️ Parameters'!$C$7)/400))</f>
        <v>0.494675473257411</v>
      </c>
      <c r="I646" s="33" t="n">
        <f aca="false">0.27*(1+((200-MIN(ABS(F646-G646),200))/500)+(IF(AND(F646&gt;1650,G646&gt;1650),0.15,0)))</f>
        <v>0.352998</v>
      </c>
      <c r="J646" s="33" t="n">
        <f aca="false">MAX(0,1-H646-I646)</f>
        <v>0.152326526742589</v>
      </c>
      <c r="K646" s="33" t="n">
        <f aca="false">H646+I646</f>
        <v>0.847673473257411</v>
      </c>
      <c r="L646" s="33" t="n">
        <f aca="false">I646+J646</f>
        <v>0.505324526742589</v>
      </c>
      <c r="M646" s="0" t="str">
        <f aca="false">IF('✍️ Score Entry 2025-26'!F647=""," TBD",TEXT('✍️ Score Entry 2025-26'!F647,"0")&amp;"-"&amp;TEXT('✍️ Score Entry 2025-26'!G647,"0"))</f>
        <v> TBD</v>
      </c>
      <c r="N646" s="0" t="str">
        <f aca="false">IF('✍️ Score Entry 2025-26'!F647="","TBD",IF('✍️ Score Entry 2025-26'!F647&gt;'✍️ Score Entry 2025-26'!G647,"Home",IF('✍️ Score Entry 2025-26'!F647&lt;'✍️ Score Entry 2025-26'!G647,"Away","Draw")))</f>
        <v>TBD</v>
      </c>
      <c r="O646" s="0" t="str">
        <f aca="false">IF(N646="TBD","TBD",IF(AND(H646&gt;I646,H646&gt;J646,N646="Home"),"✓",IF(AND(J646&gt;H646,J646&gt;I646,N646="Away"),"✓",IF(AND(I646&gt;H646,I646&gt;J646,N646="Draw"),"✓","✗"))))</f>
        <v>TBD</v>
      </c>
    </row>
    <row r="647" customFormat="false" ht="15" hidden="false" customHeight="false" outlineLevel="0" collapsed="false">
      <c r="A647" s="0" t="n">
        <f aca="false">'✍️ Score Entry 2025-26'!A648</f>
        <v>643</v>
      </c>
      <c r="B647" s="41" t="n">
        <f aca="false">'✍️ Score Entry 2025-26'!B648</f>
        <v>45994.8333333333</v>
      </c>
      <c r="C647" s="0" t="str">
        <f aca="false">'✍️ Score Entry 2025-26'!C648</f>
        <v>English Premier League</v>
      </c>
      <c r="D647" s="0" t="str">
        <f aca="false">'✍️ Score Entry 2025-26'!D648</f>
        <v>AFC Bournemouth</v>
      </c>
      <c r="E647" s="0" t="str">
        <f aca="false">'✍️ Score Entry 2025-26'!E648</f>
        <v>Everton</v>
      </c>
      <c r="F647" s="0" t="n">
        <f aca="false">IFERROR(VLOOKUP(D647,'⭐ Current Elo 2025-26'!$A:$B,2,FALSE()),1500)</f>
        <v>1744.7</v>
      </c>
      <c r="G647" s="0" t="n">
        <f aca="false">IFERROR(VLOOKUP(E647,'⭐ Current Elo 2025-26'!$A:$B,2,FALSE()),1500)</f>
        <v>1613.1</v>
      </c>
      <c r="H647" s="33" t="n">
        <f aca="false">1/(1+10^((G647-F647+'⚙️ Parameters'!$C$7)/400))</f>
        <v>0.615319223886335</v>
      </c>
      <c r="I647" s="33" t="n">
        <f aca="false">0.27*(1+((200-MIN(ABS(F647-G647),200))/500)+(IF(AND(F647&gt;1650,G647&gt;1650),0.15,0)))</f>
        <v>0.306936</v>
      </c>
      <c r="J647" s="33" t="n">
        <f aca="false">MAX(0,1-H647-I647)</f>
        <v>0.0777447761136649</v>
      </c>
      <c r="K647" s="33" t="n">
        <f aca="false">H647+I647</f>
        <v>0.922255223886335</v>
      </c>
      <c r="L647" s="33" t="n">
        <f aca="false">I647+J647</f>
        <v>0.384680776113665</v>
      </c>
      <c r="M647" s="0" t="str">
        <f aca="false">IF('✍️ Score Entry 2025-26'!F648=""," TBD",TEXT('✍️ Score Entry 2025-26'!F648,"0")&amp;"-"&amp;TEXT('✍️ Score Entry 2025-26'!G648,"0"))</f>
        <v> TBD</v>
      </c>
      <c r="N647" s="0" t="str">
        <f aca="false">IF('✍️ Score Entry 2025-26'!F648="","TBD",IF('✍️ Score Entry 2025-26'!F648&gt;'✍️ Score Entry 2025-26'!G648,"Home",IF('✍️ Score Entry 2025-26'!F648&lt;'✍️ Score Entry 2025-26'!G648,"Away","Draw")))</f>
        <v>TBD</v>
      </c>
      <c r="O647" s="0" t="str">
        <f aca="false">IF(N647="TBD","TBD",IF(AND(H647&gt;I647,H647&gt;J647,N647="Home"),"✓",IF(AND(J647&gt;H647,J647&gt;I647,N647="Away"),"✓",IF(AND(I647&gt;H647,I647&gt;J647,N647="Draw"),"✓","✗"))))</f>
        <v>TBD</v>
      </c>
    </row>
    <row r="648" customFormat="false" ht="15" hidden="false" customHeight="false" outlineLevel="0" collapsed="false">
      <c r="A648" s="0" t="n">
        <f aca="false">'✍️ Score Entry 2025-26'!A649</f>
        <v>644</v>
      </c>
      <c r="B648" s="41" t="n">
        <f aca="false">'✍️ Score Entry 2025-26'!B649</f>
        <v>45994.8333333333</v>
      </c>
      <c r="C648" s="0" t="str">
        <f aca="false">'✍️ Score Entry 2025-26'!C649</f>
        <v>English Premier League</v>
      </c>
      <c r="D648" s="0" t="str">
        <f aca="false">'✍️ Score Entry 2025-26'!D649</f>
        <v>Leeds United</v>
      </c>
      <c r="E648" s="0" t="str">
        <f aca="false">'✍️ Score Entry 2025-26'!E649</f>
        <v>Chelsea</v>
      </c>
      <c r="F648" s="0" t="n">
        <f aca="false">IFERROR(VLOOKUP(D648,'⭐ Current Elo 2025-26'!$A:$B,2,FALSE()),1500)</f>
        <v>1530.4</v>
      </c>
      <c r="G648" s="0" t="n">
        <f aca="false">IFERROR(VLOOKUP(E648,'⭐ Current Elo 2025-26'!$A:$B,2,FALSE()),1500)</f>
        <v>1685.1</v>
      </c>
      <c r="H648" s="33" t="n">
        <f aca="false">1/(1+10^((G648-F648+'⚙️ Parameters'!$C$7)/400))</f>
        <v>0.235349374387629</v>
      </c>
      <c r="I648" s="33" t="n">
        <f aca="false">0.27*(1+((200-MIN(ABS(F648-G648),200))/500)+(IF(AND(F648&gt;1650,G648&gt;1650),0.15,0)))</f>
        <v>0.294462</v>
      </c>
      <c r="J648" s="33" t="n">
        <f aca="false">MAX(0,1-H648-I648)</f>
        <v>0.470188625612371</v>
      </c>
      <c r="K648" s="33" t="n">
        <f aca="false">H648+I648</f>
        <v>0.529811374387629</v>
      </c>
      <c r="L648" s="33" t="n">
        <f aca="false">I648+J648</f>
        <v>0.764650625612371</v>
      </c>
      <c r="M648" s="0" t="str">
        <f aca="false">IF('✍️ Score Entry 2025-26'!F649=""," TBD",TEXT('✍️ Score Entry 2025-26'!F649,"0")&amp;"-"&amp;TEXT('✍️ Score Entry 2025-26'!G649,"0"))</f>
        <v> TBD</v>
      </c>
      <c r="N648" s="0" t="str">
        <f aca="false">IF('✍️ Score Entry 2025-26'!F649="","TBD",IF('✍️ Score Entry 2025-26'!F649&gt;'✍️ Score Entry 2025-26'!G649,"Home",IF('✍️ Score Entry 2025-26'!F649&lt;'✍️ Score Entry 2025-26'!G649,"Away","Draw")))</f>
        <v>TBD</v>
      </c>
      <c r="O648" s="0" t="str">
        <f aca="false">IF(N648="TBD","TBD",IF(AND(H648&gt;I648,H648&gt;J648,N648="Home"),"✓",IF(AND(J648&gt;H648,J648&gt;I648,N648="Away"),"✓",IF(AND(I648&gt;H648,I648&gt;J648,N648="Draw"),"✓","✗"))))</f>
        <v>TBD</v>
      </c>
    </row>
    <row r="649" customFormat="false" ht="15" hidden="false" customHeight="false" outlineLevel="0" collapsed="false">
      <c r="A649" s="0" t="n">
        <f aca="false">'✍️ Score Entry 2025-26'!A650</f>
        <v>645</v>
      </c>
      <c r="B649" s="41" t="n">
        <f aca="false">'✍️ Score Entry 2025-26'!B650</f>
        <v>45996.75</v>
      </c>
      <c r="C649" s="0" t="str">
        <f aca="false">'✍️ Score Entry 2025-26'!C650</f>
        <v>French Ligue 1</v>
      </c>
      <c r="D649" s="0" t="str">
        <f aca="false">'✍️ Score Entry 2025-26'!D650</f>
        <v>Brest</v>
      </c>
      <c r="E649" s="0" t="str">
        <f aca="false">'✍️ Score Entry 2025-26'!E650</f>
        <v>AS Monaco</v>
      </c>
      <c r="F649" s="0" t="n">
        <f aca="false">IFERROR(VLOOKUP(D649,'⭐ Current Elo 2025-26'!$A:$B,2,FALSE()),1500)</f>
        <v>1734.4</v>
      </c>
      <c r="G649" s="0" t="n">
        <f aca="false">IFERROR(VLOOKUP(E649,'⭐ Current Elo 2025-26'!$A:$B,2,FALSE()),1500)</f>
        <v>1714.2</v>
      </c>
      <c r="H649" s="33" t="n">
        <f aca="false">1/(1+10^((G649-F649+'⚙️ Parameters'!$C$7)/400))</f>
        <v>0.457219209920105</v>
      </c>
      <c r="I649" s="33" t="n">
        <f aca="false">0.27*(1+((200-MIN(ABS(F649-G649),200))/500)+(IF(AND(F649&gt;1650,G649&gt;1650),0.15,0)))</f>
        <v>0.407592</v>
      </c>
      <c r="J649" s="33" t="n">
        <f aca="false">MAX(0,1-H649-I649)</f>
        <v>0.135188790079895</v>
      </c>
      <c r="K649" s="33" t="n">
        <f aca="false">H649+I649</f>
        <v>0.864811209920105</v>
      </c>
      <c r="L649" s="33" t="n">
        <f aca="false">I649+J649</f>
        <v>0.542780790079895</v>
      </c>
      <c r="M649" s="0" t="str">
        <f aca="false">IF('✍️ Score Entry 2025-26'!F650=""," TBD",TEXT('✍️ Score Entry 2025-26'!F650,"0")&amp;"-"&amp;TEXT('✍️ Score Entry 2025-26'!G650,"0"))</f>
        <v> TBD</v>
      </c>
      <c r="N649" s="0" t="str">
        <f aca="false">IF('✍️ Score Entry 2025-26'!F650="","TBD",IF('✍️ Score Entry 2025-26'!F650&gt;'✍️ Score Entry 2025-26'!G650,"Home",IF('✍️ Score Entry 2025-26'!F650&lt;'✍️ Score Entry 2025-26'!G650,"Away","Draw")))</f>
        <v>TBD</v>
      </c>
      <c r="O649" s="0" t="str">
        <f aca="false">IF(N649="TBD","TBD",IF(AND(H649&gt;I649,H649&gt;J649,N649="Home"),"✓",IF(AND(J649&gt;H649,J649&gt;I649,N649="Away"),"✓",IF(AND(I649&gt;H649,I649&gt;J649,N649="Draw"),"✓","✗"))))</f>
        <v>TBD</v>
      </c>
    </row>
    <row r="650" customFormat="false" ht="15" hidden="false" customHeight="false" outlineLevel="0" collapsed="false">
      <c r="A650" s="0" t="n">
        <f aca="false">'✍️ Score Entry 2025-26'!A651</f>
        <v>646</v>
      </c>
      <c r="B650" s="41" t="n">
        <f aca="false">'✍️ Score Entry 2025-26'!B651</f>
        <v>45996.8333333333</v>
      </c>
      <c r="C650" s="0" t="str">
        <f aca="false">'✍️ Score Entry 2025-26'!C651</f>
        <v>French Ligue 1</v>
      </c>
      <c r="D650" s="0" t="str">
        <f aca="false">'✍️ Score Entry 2025-26'!D651</f>
        <v>Lille</v>
      </c>
      <c r="E650" s="0" t="str">
        <f aca="false">'✍️ Score Entry 2025-26'!E651</f>
        <v>Marseille</v>
      </c>
      <c r="F650" s="0" t="n">
        <f aca="false">IFERROR(VLOOKUP(D650,'⭐ Current Elo 2025-26'!$A:$B,2,FALSE()),1500)</f>
        <v>1580.2</v>
      </c>
      <c r="G650" s="0" t="n">
        <f aca="false">IFERROR(VLOOKUP(E650,'⭐ Current Elo 2025-26'!$A:$B,2,FALSE()),1500)</f>
        <v>1664.7</v>
      </c>
      <c r="H650" s="33" t="n">
        <f aca="false">1/(1+10^((G650-F650+'⚙️ Parameters'!$C$7)/400))</f>
        <v>0.315561708401424</v>
      </c>
      <c r="I650" s="33" t="n">
        <f aca="false">0.27*(1+((200-MIN(ABS(F650-G650),200))/500)+(IF(AND(F650&gt;1650,G650&gt;1650),0.15,0)))</f>
        <v>0.33237</v>
      </c>
      <c r="J650" s="33" t="n">
        <f aca="false">MAX(0,1-H650-I650)</f>
        <v>0.352068291598576</v>
      </c>
      <c r="K650" s="33" t="n">
        <f aca="false">H650+I650</f>
        <v>0.647931708401424</v>
      </c>
      <c r="L650" s="33" t="n">
        <f aca="false">I650+J650</f>
        <v>0.684438291598576</v>
      </c>
      <c r="M650" s="0" t="str">
        <f aca="false">IF('✍️ Score Entry 2025-26'!F651=""," TBD",TEXT('✍️ Score Entry 2025-26'!F651,"0")&amp;"-"&amp;TEXT('✍️ Score Entry 2025-26'!G651,"0"))</f>
        <v> TBD</v>
      </c>
      <c r="N650" s="0" t="str">
        <f aca="false">IF('✍️ Score Entry 2025-26'!F651="","TBD",IF('✍️ Score Entry 2025-26'!F651&gt;'✍️ Score Entry 2025-26'!G651,"Home",IF('✍️ Score Entry 2025-26'!F651&lt;'✍️ Score Entry 2025-26'!G651,"Away","Draw")))</f>
        <v>TBD</v>
      </c>
      <c r="O650" s="0" t="str">
        <f aca="false">IF(N650="TBD","TBD",IF(AND(H650&gt;I650,H650&gt;J650,N650="Home"),"✓",IF(AND(J650&gt;H650,J650&gt;I650,N650="Away"),"✓",IF(AND(I650&gt;H650,I650&gt;J650,N650="Draw"),"✓","✗"))))</f>
        <v>TBD</v>
      </c>
    </row>
    <row r="651" customFormat="false" ht="15" hidden="false" customHeight="false" outlineLevel="0" collapsed="false">
      <c r="A651" s="0" t="n">
        <f aca="false">'✍️ Score Entry 2025-26'!A652</f>
        <v>647</v>
      </c>
      <c r="B651" s="41" t="n">
        <f aca="false">'✍️ Score Entry 2025-26'!B652</f>
        <v>45997.625</v>
      </c>
      <c r="C651" s="0" t="str">
        <f aca="false">'✍️ Score Entry 2025-26'!C652</f>
        <v>English Premier League</v>
      </c>
      <c r="D651" s="0" t="str">
        <f aca="false">'✍️ Score Entry 2025-26'!D652</f>
        <v>Manchester City</v>
      </c>
      <c r="E651" s="0" t="str">
        <f aca="false">'✍️ Score Entry 2025-26'!E652</f>
        <v>Sunderland</v>
      </c>
      <c r="F651" s="0" t="n">
        <f aca="false">IFERROR(VLOOKUP(D651,'⭐ Current Elo 2025-26'!$A:$B,2,FALSE()),1500)</f>
        <v>1581.2</v>
      </c>
      <c r="G651" s="0" t="n">
        <f aca="false">IFERROR(VLOOKUP(E651,'⭐ Current Elo 2025-26'!$A:$B,2,FALSE()),1500)</f>
        <v>1601.9</v>
      </c>
      <c r="H651" s="33" t="n">
        <f aca="false">1/(1+10^((G651-F651+'⚙️ Parameters'!$C$7)/400))</f>
        <v>0.39963602157944</v>
      </c>
      <c r="I651" s="33" t="n">
        <f aca="false">0.27*(1+((200-MIN(ABS(F651-G651),200))/500)+(IF(AND(F651&gt;1650,G651&gt;1650),0.15,0)))</f>
        <v>0.366822</v>
      </c>
      <c r="J651" s="33" t="n">
        <f aca="false">MAX(0,1-H651-I651)</f>
        <v>0.23354197842056</v>
      </c>
      <c r="K651" s="33" t="n">
        <f aca="false">H651+I651</f>
        <v>0.76645802157944</v>
      </c>
      <c r="L651" s="33" t="n">
        <f aca="false">I651+J651</f>
        <v>0.60036397842056</v>
      </c>
      <c r="M651" s="0" t="str">
        <f aca="false">IF('✍️ Score Entry 2025-26'!F652=""," TBD",TEXT('✍️ Score Entry 2025-26'!F652,"0")&amp;"-"&amp;TEXT('✍️ Score Entry 2025-26'!G652,"0"))</f>
        <v> TBD</v>
      </c>
      <c r="N651" s="0" t="str">
        <f aca="false">IF('✍️ Score Entry 2025-26'!F652="","TBD",IF('✍️ Score Entry 2025-26'!F652&gt;'✍️ Score Entry 2025-26'!G652,"Home",IF('✍️ Score Entry 2025-26'!F652&lt;'✍️ Score Entry 2025-26'!G652,"Away","Draw")))</f>
        <v>TBD</v>
      </c>
      <c r="O651" s="0" t="str">
        <f aca="false">IF(N651="TBD","TBD",IF(AND(H651&gt;I651,H651&gt;J651,N651="Home"),"✓",IF(AND(J651&gt;H651,J651&gt;I651,N651="Away"),"✓",IF(AND(I651&gt;H651,I651&gt;J651,N651="Draw"),"✓","✗"))))</f>
        <v>TBD</v>
      </c>
    </row>
    <row r="652" customFormat="false" ht="15" hidden="false" customHeight="false" outlineLevel="0" collapsed="false">
      <c r="A652" s="0" t="n">
        <f aca="false">'✍️ Score Entry 2025-26'!A653</f>
        <v>648</v>
      </c>
      <c r="B652" s="41" t="n">
        <f aca="false">'✍️ Score Entry 2025-26'!B653</f>
        <v>45997.625</v>
      </c>
      <c r="C652" s="0" t="str">
        <f aca="false">'✍️ Score Entry 2025-26'!C653</f>
        <v>English Premier League</v>
      </c>
      <c r="D652" s="0" t="str">
        <f aca="false">'✍️ Score Entry 2025-26'!D653</f>
        <v>Wolverhampton Wanderers</v>
      </c>
      <c r="E652" s="0" t="str">
        <f aca="false">'✍️ Score Entry 2025-26'!E653</f>
        <v>Manchester United</v>
      </c>
      <c r="F652" s="0" t="n">
        <f aca="false">IFERROR(VLOOKUP(D652,'⭐ Current Elo 2025-26'!$A:$B,2,FALSE()),1500)</f>
        <v>1747.8</v>
      </c>
      <c r="G652" s="0" t="n">
        <f aca="false">IFERROR(VLOOKUP(E652,'⭐ Current Elo 2025-26'!$A:$B,2,FALSE()),1500)</f>
        <v>1451.7</v>
      </c>
      <c r="H652" s="33" t="n">
        <f aca="false">1/(1+10^((G652-F652+'⚙️ Parameters'!$C$7)/400))</f>
        <v>0.804815136334257</v>
      </c>
      <c r="I652" s="33" t="n">
        <f aca="false">0.27*(1+((200-MIN(ABS(F652-G652),200))/500)+(IF(AND(F652&gt;1650,G652&gt;1650),0.15,0)))</f>
        <v>0.27</v>
      </c>
      <c r="J652" s="33" t="n">
        <f aca="false">MAX(0,1-H652-I652)</f>
        <v>0</v>
      </c>
      <c r="K652" s="33" t="n">
        <f aca="false">H652+I652</f>
        <v>1.07481513633426</v>
      </c>
      <c r="L652" s="33" t="n">
        <f aca="false">I652+J652</f>
        <v>0.27</v>
      </c>
      <c r="M652" s="0" t="str">
        <f aca="false">IF('✍️ Score Entry 2025-26'!F653=""," TBD",TEXT('✍️ Score Entry 2025-26'!F653,"0")&amp;"-"&amp;TEXT('✍️ Score Entry 2025-26'!G653,"0"))</f>
        <v> TBD</v>
      </c>
      <c r="N652" s="0" t="str">
        <f aca="false">IF('✍️ Score Entry 2025-26'!F653="","TBD",IF('✍️ Score Entry 2025-26'!F653&gt;'✍️ Score Entry 2025-26'!G653,"Home",IF('✍️ Score Entry 2025-26'!F653&lt;'✍️ Score Entry 2025-26'!G653,"Away","Draw")))</f>
        <v>TBD</v>
      </c>
      <c r="O652" s="0" t="str">
        <f aca="false">IF(N652="TBD","TBD",IF(AND(H652&gt;I652,H652&gt;J652,N652="Home"),"✓",IF(AND(J652&gt;H652,J652&gt;I652,N652="Away"),"✓",IF(AND(I652&gt;H652,I652&gt;J652,N652="Draw"),"✓","✗"))))</f>
        <v>TBD</v>
      </c>
    </row>
    <row r="653" customFormat="false" ht="15" hidden="false" customHeight="false" outlineLevel="0" collapsed="false">
      <c r="A653" s="0" t="n">
        <f aca="false">'✍️ Score Entry 2025-26'!A654</f>
        <v>649</v>
      </c>
      <c r="B653" s="41" t="n">
        <f aca="false">'✍️ Score Entry 2025-26'!B654</f>
        <v>45997.625</v>
      </c>
      <c r="C653" s="0" t="str">
        <f aca="false">'✍️ Score Entry 2025-26'!C654</f>
        <v>English Premier League</v>
      </c>
      <c r="D653" s="0" t="str">
        <f aca="false">'✍️ Score Entry 2025-26'!D654</f>
        <v>Fulham</v>
      </c>
      <c r="E653" s="0" t="str">
        <f aca="false">'✍️ Score Entry 2025-26'!E654</f>
        <v>Crystal Palace</v>
      </c>
      <c r="F653" s="0" t="n">
        <f aca="false">IFERROR(VLOOKUP(D653,'⭐ Current Elo 2025-26'!$A:$B,2,FALSE()),1500)</f>
        <v>1393.4</v>
      </c>
      <c r="G653" s="0" t="n">
        <f aca="false">IFERROR(VLOOKUP(E653,'⭐ Current Elo 2025-26'!$A:$B,2,FALSE()),1500)</f>
        <v>1530.6</v>
      </c>
      <c r="H653" s="33" t="n">
        <f aca="false">1/(1+10^((G653-F653+'⚙️ Parameters'!$C$7)/400))</f>
        <v>0.253958601802436</v>
      </c>
      <c r="I653" s="33" t="n">
        <f aca="false">0.27*(1+((200-MIN(ABS(F653-G653),200))/500)+(IF(AND(F653&gt;1650,G653&gt;1650),0.15,0)))</f>
        <v>0.303912</v>
      </c>
      <c r="J653" s="33" t="n">
        <f aca="false">MAX(0,1-H653-I653)</f>
        <v>0.442129398197563</v>
      </c>
      <c r="K653" s="33" t="n">
        <f aca="false">H653+I653</f>
        <v>0.557870601802437</v>
      </c>
      <c r="L653" s="33" t="n">
        <f aca="false">I653+J653</f>
        <v>0.746041398197564</v>
      </c>
      <c r="M653" s="0" t="str">
        <f aca="false">IF('✍️ Score Entry 2025-26'!F654=""," TBD",TEXT('✍️ Score Entry 2025-26'!F654,"0")&amp;"-"&amp;TEXT('✍️ Score Entry 2025-26'!G654,"0"))</f>
        <v> TBD</v>
      </c>
      <c r="N653" s="0" t="str">
        <f aca="false">IF('✍️ Score Entry 2025-26'!F654="","TBD",IF('✍️ Score Entry 2025-26'!F654&gt;'✍️ Score Entry 2025-26'!G654,"Home",IF('✍️ Score Entry 2025-26'!F654&lt;'✍️ Score Entry 2025-26'!G654,"Away","Draw")))</f>
        <v>TBD</v>
      </c>
      <c r="O653" s="0" t="str">
        <f aca="false">IF(N653="TBD","TBD",IF(AND(H653&gt;I653,H653&gt;J653,N653="Home"),"✓",IF(AND(J653&gt;H653,J653&gt;I653,N653="Away"),"✓",IF(AND(I653&gt;H653,I653&gt;J653,N653="Draw"),"✓","✗"))))</f>
        <v>TBD</v>
      </c>
    </row>
    <row r="654" customFormat="false" ht="15" hidden="false" customHeight="false" outlineLevel="0" collapsed="false">
      <c r="A654" s="0" t="n">
        <f aca="false">'✍️ Score Entry 2025-26'!A655</f>
        <v>650</v>
      </c>
      <c r="B654" s="41" t="n">
        <f aca="false">'✍️ Score Entry 2025-26'!B655</f>
        <v>45997.625</v>
      </c>
      <c r="C654" s="0" t="str">
        <f aca="false">'✍️ Score Entry 2025-26'!C655</f>
        <v>English Premier League</v>
      </c>
      <c r="D654" s="0" t="str">
        <f aca="false">'✍️ Score Entry 2025-26'!D655</f>
        <v>Everton</v>
      </c>
      <c r="E654" s="0" t="str">
        <f aca="false">'✍️ Score Entry 2025-26'!E655</f>
        <v>Nottingham Forest</v>
      </c>
      <c r="F654" s="0" t="n">
        <f aca="false">IFERROR(VLOOKUP(D654,'⭐ Current Elo 2025-26'!$A:$B,2,FALSE()),1500)</f>
        <v>1613.1</v>
      </c>
      <c r="G654" s="0" t="n">
        <f aca="false">IFERROR(VLOOKUP(E654,'⭐ Current Elo 2025-26'!$A:$B,2,FALSE()),1500)</f>
        <v>1630.6</v>
      </c>
      <c r="H654" s="33" t="n">
        <f aca="false">1/(1+10^((G654-F654+'⚙️ Parameters'!$C$7)/400))</f>
        <v>0.404063702147091</v>
      </c>
      <c r="I654" s="33" t="n">
        <f aca="false">0.27*(1+((200-MIN(ABS(F654-G654),200))/500)+(IF(AND(F654&gt;1650,G654&gt;1650),0.15,0)))</f>
        <v>0.36855</v>
      </c>
      <c r="J654" s="33" t="n">
        <f aca="false">MAX(0,1-H654-I654)</f>
        <v>0.227386297852909</v>
      </c>
      <c r="K654" s="33" t="n">
        <f aca="false">H654+I654</f>
        <v>0.772613702147091</v>
      </c>
      <c r="L654" s="33" t="n">
        <f aca="false">I654+J654</f>
        <v>0.595936297852909</v>
      </c>
      <c r="M654" s="0" t="str">
        <f aca="false">IF('✍️ Score Entry 2025-26'!F655=""," TBD",TEXT('✍️ Score Entry 2025-26'!F655,"0")&amp;"-"&amp;TEXT('✍️ Score Entry 2025-26'!G655,"0"))</f>
        <v> TBD</v>
      </c>
      <c r="N654" s="0" t="str">
        <f aca="false">IF('✍️ Score Entry 2025-26'!F655="","TBD",IF('✍️ Score Entry 2025-26'!F655&gt;'✍️ Score Entry 2025-26'!G655,"Home",IF('✍️ Score Entry 2025-26'!F655&lt;'✍️ Score Entry 2025-26'!G655,"Away","Draw")))</f>
        <v>TBD</v>
      </c>
      <c r="O654" s="0" t="str">
        <f aca="false">IF(N654="TBD","TBD",IF(AND(H654&gt;I654,H654&gt;J654,N654="Home"),"✓",IF(AND(J654&gt;H654,J654&gt;I654,N654="Away"),"✓",IF(AND(I654&gt;H654,I654&gt;J654,N654="Draw"),"✓","✗"))))</f>
        <v>TBD</v>
      </c>
    </row>
    <row r="655" customFormat="false" ht="15" hidden="false" customHeight="false" outlineLevel="0" collapsed="false">
      <c r="A655" s="0" t="n">
        <f aca="false">'✍️ Score Entry 2025-26'!A656</f>
        <v>651</v>
      </c>
      <c r="B655" s="41" t="n">
        <f aca="false">'✍️ Score Entry 2025-26'!B656</f>
        <v>45997.625</v>
      </c>
      <c r="C655" s="0" t="str">
        <f aca="false">'✍️ Score Entry 2025-26'!C656</f>
        <v>English Premier League</v>
      </c>
      <c r="D655" s="0" t="str">
        <f aca="false">'✍️ Score Entry 2025-26'!D656</f>
        <v>Brighton &amp; Hove Albion</v>
      </c>
      <c r="E655" s="0" t="str">
        <f aca="false">'✍️ Score Entry 2025-26'!E656</f>
        <v>West Ham United</v>
      </c>
      <c r="F655" s="0" t="n">
        <f aca="false">IFERROR(VLOOKUP(D655,'⭐ Current Elo 2025-26'!$A:$B,2,FALSE()),1500)</f>
        <v>1526.5</v>
      </c>
      <c r="G655" s="0" t="n">
        <f aca="false">IFERROR(VLOOKUP(E655,'⭐ Current Elo 2025-26'!$A:$B,2,FALSE()),1500)</f>
        <v>1395.5</v>
      </c>
      <c r="H655" s="33" t="n">
        <f aca="false">1/(1+10^((G655-F655+'⚙️ Parameters'!$C$7)/400))</f>
        <v>0.614501361008558</v>
      </c>
      <c r="I655" s="33" t="n">
        <f aca="false">0.27*(1+((200-MIN(ABS(F655-G655),200))/500)+(IF(AND(F655&gt;1650,G655&gt;1650),0.15,0)))</f>
        <v>0.30726</v>
      </c>
      <c r="J655" s="33" t="n">
        <f aca="false">MAX(0,1-H655-I655)</f>
        <v>0.0782386389914422</v>
      </c>
      <c r="K655" s="33" t="n">
        <f aca="false">H655+I655</f>
        <v>0.921761361008558</v>
      </c>
      <c r="L655" s="33" t="n">
        <f aca="false">I655+J655</f>
        <v>0.385498638991442</v>
      </c>
      <c r="M655" s="0" t="str">
        <f aca="false">IF('✍️ Score Entry 2025-26'!F656=""," TBD",TEXT('✍️ Score Entry 2025-26'!F656,"0")&amp;"-"&amp;TEXT('✍️ Score Entry 2025-26'!G656,"0"))</f>
        <v> TBD</v>
      </c>
      <c r="N655" s="0" t="str">
        <f aca="false">IF('✍️ Score Entry 2025-26'!F656="","TBD",IF('✍️ Score Entry 2025-26'!F656&gt;'✍️ Score Entry 2025-26'!G656,"Home",IF('✍️ Score Entry 2025-26'!F656&lt;'✍️ Score Entry 2025-26'!G656,"Away","Draw")))</f>
        <v>TBD</v>
      </c>
      <c r="O655" s="0" t="str">
        <f aca="false">IF(N655="TBD","TBD",IF(AND(H655&gt;I655,H655&gt;J655,N655="Home"),"✓",IF(AND(J655&gt;H655,J655&gt;I655,N655="Away"),"✓",IF(AND(I655&gt;H655,I655&gt;J655,N655="Draw"),"✓","✗"))))</f>
        <v>TBD</v>
      </c>
    </row>
    <row r="656" customFormat="false" ht="15" hidden="false" customHeight="false" outlineLevel="0" collapsed="false">
      <c r="A656" s="0" t="n">
        <f aca="false">'✍️ Score Entry 2025-26'!A657</f>
        <v>652</v>
      </c>
      <c r="B656" s="41" t="n">
        <f aca="false">'✍️ Score Entry 2025-26'!B657</f>
        <v>45997.625</v>
      </c>
      <c r="C656" s="0" t="str">
        <f aca="false">'✍️ Score Entry 2025-26'!C657</f>
        <v>English Premier League</v>
      </c>
      <c r="D656" s="0" t="str">
        <f aca="false">'✍️ Score Entry 2025-26'!D657</f>
        <v>Newcastle United</v>
      </c>
      <c r="E656" s="0" t="str">
        <f aca="false">'✍️ Score Entry 2025-26'!E657</f>
        <v>Burnley</v>
      </c>
      <c r="F656" s="0" t="n">
        <f aca="false">IFERROR(VLOOKUP(D656,'⭐ Current Elo 2025-26'!$A:$B,2,FALSE()),1500)</f>
        <v>1795</v>
      </c>
      <c r="G656" s="0" t="n">
        <f aca="false">IFERROR(VLOOKUP(E656,'⭐ Current Elo 2025-26'!$A:$B,2,FALSE()),1500)</f>
        <v>1604</v>
      </c>
      <c r="H656" s="33" t="n">
        <f aca="false">1/(1+10^((G656-F656+'⚙️ Parameters'!$C$7)/400))</f>
        <v>0.692463392579518</v>
      </c>
      <c r="I656" s="33" t="n">
        <f aca="false">0.27*(1+((200-MIN(ABS(F656-G656),200))/500)+(IF(AND(F656&gt;1650,G656&gt;1650),0.15,0)))</f>
        <v>0.27486</v>
      </c>
      <c r="J656" s="33" t="n">
        <f aca="false">MAX(0,1-H656-I656)</f>
        <v>0.0326766074204822</v>
      </c>
      <c r="K656" s="33" t="n">
        <f aca="false">H656+I656</f>
        <v>0.967323392579518</v>
      </c>
      <c r="L656" s="33" t="n">
        <f aca="false">I656+J656</f>
        <v>0.307536607420482</v>
      </c>
      <c r="M656" s="0" t="str">
        <f aca="false">IF('✍️ Score Entry 2025-26'!F657=""," TBD",TEXT('✍️ Score Entry 2025-26'!F657,"0")&amp;"-"&amp;TEXT('✍️ Score Entry 2025-26'!G657,"0"))</f>
        <v> TBD</v>
      </c>
      <c r="N656" s="0" t="str">
        <f aca="false">IF('✍️ Score Entry 2025-26'!F657="","TBD",IF('✍️ Score Entry 2025-26'!F657&gt;'✍️ Score Entry 2025-26'!G657,"Home",IF('✍️ Score Entry 2025-26'!F657&lt;'✍️ Score Entry 2025-26'!G657,"Away","Draw")))</f>
        <v>TBD</v>
      </c>
      <c r="O656" s="0" t="str">
        <f aca="false">IF(N656="TBD","TBD",IF(AND(H656&gt;I656,H656&gt;J656,N656="Home"),"✓",IF(AND(J656&gt;H656,J656&gt;I656,N656="Away"),"✓",IF(AND(I656&gt;H656,I656&gt;J656,N656="Draw"),"✓","✗"))))</f>
        <v>TBD</v>
      </c>
    </row>
    <row r="657" customFormat="false" ht="15" hidden="false" customHeight="false" outlineLevel="0" collapsed="false">
      <c r="A657" s="0" t="n">
        <f aca="false">'✍️ Score Entry 2025-26'!A658</f>
        <v>653</v>
      </c>
      <c r="B657" s="41" t="n">
        <f aca="false">'✍️ Score Entry 2025-26'!B658</f>
        <v>45997.625</v>
      </c>
      <c r="C657" s="0" t="str">
        <f aca="false">'✍️ Score Entry 2025-26'!C658</f>
        <v>English Premier League</v>
      </c>
      <c r="D657" s="0" t="str">
        <f aca="false">'✍️ Score Entry 2025-26'!D658</f>
        <v>Leeds United</v>
      </c>
      <c r="E657" s="0" t="str">
        <f aca="false">'✍️ Score Entry 2025-26'!E658</f>
        <v>Liverpool</v>
      </c>
      <c r="F657" s="0" t="n">
        <f aca="false">IFERROR(VLOOKUP(D657,'⭐ Current Elo 2025-26'!$A:$B,2,FALSE()),1500)</f>
        <v>1530.4</v>
      </c>
      <c r="G657" s="0" t="n">
        <f aca="false">IFERROR(VLOOKUP(E657,'⭐ Current Elo 2025-26'!$A:$B,2,FALSE()),1500)</f>
        <v>1648.2</v>
      </c>
      <c r="H657" s="33" t="n">
        <f aca="false">1/(1+10^((G657-F657+'⚙️ Parameters'!$C$7)/400))</f>
        <v>0.275691594481029</v>
      </c>
      <c r="I657" s="33" t="n">
        <f aca="false">0.27*(1+((200-MIN(ABS(F657-G657),200))/500)+(IF(AND(F657&gt;1650,G657&gt;1650),0.15,0)))</f>
        <v>0.314388</v>
      </c>
      <c r="J657" s="33" t="n">
        <f aca="false">MAX(0,1-H657-I657)</f>
        <v>0.409920405518971</v>
      </c>
      <c r="K657" s="33" t="n">
        <f aca="false">H657+I657</f>
        <v>0.590079594481029</v>
      </c>
      <c r="L657" s="33" t="n">
        <f aca="false">I657+J657</f>
        <v>0.724308405518971</v>
      </c>
      <c r="M657" s="0" t="str">
        <f aca="false">IF('✍️ Score Entry 2025-26'!F658=""," TBD",TEXT('✍️ Score Entry 2025-26'!F658,"0")&amp;"-"&amp;TEXT('✍️ Score Entry 2025-26'!G658,"0"))</f>
        <v> TBD</v>
      </c>
      <c r="N657" s="0" t="str">
        <f aca="false">IF('✍️ Score Entry 2025-26'!F658="","TBD",IF('✍️ Score Entry 2025-26'!F658&gt;'✍️ Score Entry 2025-26'!G658,"Home",IF('✍️ Score Entry 2025-26'!F658&lt;'✍️ Score Entry 2025-26'!G658,"Away","Draw")))</f>
        <v>TBD</v>
      </c>
      <c r="O657" s="0" t="str">
        <f aca="false">IF(N657="TBD","TBD",IF(AND(H657&gt;I657,H657&gt;J657,N657="Home"),"✓",IF(AND(J657&gt;H657,J657&gt;I657,N657="Away"),"✓",IF(AND(I657&gt;H657,I657&gt;J657,N657="Draw"),"✓","✗"))))</f>
        <v>TBD</v>
      </c>
    </row>
    <row r="658" customFormat="false" ht="15" hidden="false" customHeight="false" outlineLevel="0" collapsed="false">
      <c r="A658" s="0" t="n">
        <f aca="false">'✍️ Score Entry 2025-26'!A659</f>
        <v>654</v>
      </c>
      <c r="B658" s="41" t="n">
        <f aca="false">'✍️ Score Entry 2025-26'!B659</f>
        <v>45997.625</v>
      </c>
      <c r="C658" s="0" t="str">
        <f aca="false">'✍️ Score Entry 2025-26'!C659</f>
        <v>English Premier League</v>
      </c>
      <c r="D658" s="0" t="str">
        <f aca="false">'✍️ Score Entry 2025-26'!D659</f>
        <v>Aston Villa</v>
      </c>
      <c r="E658" s="0" t="str">
        <f aca="false">'✍️ Score Entry 2025-26'!E659</f>
        <v>Arsenal</v>
      </c>
      <c r="F658" s="0" t="n">
        <f aca="false">IFERROR(VLOOKUP(D658,'⭐ Current Elo 2025-26'!$A:$B,2,FALSE()),1500)</f>
        <v>1505.7</v>
      </c>
      <c r="G658" s="0" t="n">
        <f aca="false">IFERROR(VLOOKUP(E658,'⭐ Current Elo 2025-26'!$A:$B,2,FALSE()),1500)</f>
        <v>1442.1</v>
      </c>
      <c r="H658" s="33" t="n">
        <f aca="false">1/(1+10^((G658-F658+'⚙️ Parameters'!$C$7)/400))</f>
        <v>0.519561983037501</v>
      </c>
      <c r="I658" s="33" t="n">
        <f aca="false">0.27*(1+((200-MIN(ABS(F658-G658),200))/500)+(IF(AND(F658&gt;1650,G658&gt;1650),0.15,0)))</f>
        <v>0.343656</v>
      </c>
      <c r="J658" s="33" t="n">
        <f aca="false">MAX(0,1-H658-I658)</f>
        <v>0.136782016962499</v>
      </c>
      <c r="K658" s="33" t="n">
        <f aca="false">H658+I658</f>
        <v>0.863217983037501</v>
      </c>
      <c r="L658" s="33" t="n">
        <f aca="false">I658+J658</f>
        <v>0.480438016962499</v>
      </c>
      <c r="M658" s="0" t="str">
        <f aca="false">IF('✍️ Score Entry 2025-26'!F659=""," TBD",TEXT('✍️ Score Entry 2025-26'!F659,"0")&amp;"-"&amp;TEXT('✍️ Score Entry 2025-26'!G659,"0"))</f>
        <v> TBD</v>
      </c>
      <c r="N658" s="0" t="str">
        <f aca="false">IF('✍️ Score Entry 2025-26'!F659="","TBD",IF('✍️ Score Entry 2025-26'!F659&gt;'✍️ Score Entry 2025-26'!G659,"Home",IF('✍️ Score Entry 2025-26'!F659&lt;'✍️ Score Entry 2025-26'!G659,"Away","Draw")))</f>
        <v>TBD</v>
      </c>
      <c r="O658" s="0" t="str">
        <f aca="false">IF(N658="TBD","TBD",IF(AND(H658&gt;I658,H658&gt;J658,N658="Home"),"✓",IF(AND(J658&gt;H658,J658&gt;I658,N658="Away"),"✓",IF(AND(I658&gt;H658,I658&gt;J658,N658="Draw"),"✓","✗"))))</f>
        <v>TBD</v>
      </c>
    </row>
    <row r="659" customFormat="false" ht="15" hidden="false" customHeight="false" outlineLevel="0" collapsed="false">
      <c r="A659" s="0" t="n">
        <f aca="false">'✍️ Score Entry 2025-26'!A660</f>
        <v>655</v>
      </c>
      <c r="B659" s="41" t="n">
        <f aca="false">'✍️ Score Entry 2025-26'!B660</f>
        <v>45997.625</v>
      </c>
      <c r="C659" s="0" t="str">
        <f aca="false">'✍️ Score Entry 2025-26'!C660</f>
        <v>English Premier League</v>
      </c>
      <c r="D659" s="0" t="str">
        <f aca="false">'✍️ Score Entry 2025-26'!D660</f>
        <v>Tottenham Hotspur</v>
      </c>
      <c r="E659" s="0" t="str">
        <f aca="false">'✍️ Score Entry 2025-26'!E660</f>
        <v>Brentford</v>
      </c>
      <c r="F659" s="0" t="n">
        <f aca="false">IFERROR(VLOOKUP(D659,'⭐ Current Elo 2025-26'!$A:$B,2,FALSE()),1500)</f>
        <v>1545.2</v>
      </c>
      <c r="G659" s="0" t="n">
        <f aca="false">IFERROR(VLOOKUP(E659,'⭐ Current Elo 2025-26'!$A:$B,2,FALSE()),1500)</f>
        <v>1507.3</v>
      </c>
      <c r="H659" s="33" t="n">
        <f aca="false">1/(1+10^((G659-F659+'⚙️ Parameters'!$C$7)/400))</f>
        <v>0.482593736971194</v>
      </c>
      <c r="I659" s="33" t="n">
        <f aca="false">0.27*(1+((200-MIN(ABS(F659-G659),200))/500)+(IF(AND(F659&gt;1650,G659&gt;1650),0.15,0)))</f>
        <v>0.357534</v>
      </c>
      <c r="J659" s="33" t="n">
        <f aca="false">MAX(0,1-H659-I659)</f>
        <v>0.159872263028806</v>
      </c>
      <c r="K659" s="33" t="n">
        <f aca="false">H659+I659</f>
        <v>0.840127736971194</v>
      </c>
      <c r="L659" s="33" t="n">
        <f aca="false">I659+J659</f>
        <v>0.517406263028806</v>
      </c>
      <c r="M659" s="0" t="str">
        <f aca="false">IF('✍️ Score Entry 2025-26'!F660=""," TBD",TEXT('✍️ Score Entry 2025-26'!F660,"0")&amp;"-"&amp;TEXT('✍️ Score Entry 2025-26'!G660,"0"))</f>
        <v> TBD</v>
      </c>
      <c r="N659" s="0" t="str">
        <f aca="false">IF('✍️ Score Entry 2025-26'!F660="","TBD",IF('✍️ Score Entry 2025-26'!F660&gt;'✍️ Score Entry 2025-26'!G660,"Home",IF('✍️ Score Entry 2025-26'!F660&lt;'✍️ Score Entry 2025-26'!G660,"Away","Draw")))</f>
        <v>TBD</v>
      </c>
      <c r="O659" s="0" t="str">
        <f aca="false">IF(N659="TBD","TBD",IF(AND(H659&gt;I659,H659&gt;J659,N659="Home"),"✓",IF(AND(J659&gt;H659,J659&gt;I659,N659="Away"),"✓",IF(AND(I659&gt;H659,I659&gt;J659,N659="Draw"),"✓","✗"))))</f>
        <v>TBD</v>
      </c>
    </row>
    <row r="660" customFormat="false" ht="15" hidden="false" customHeight="false" outlineLevel="0" collapsed="false">
      <c r="A660" s="0" t="n">
        <f aca="false">'✍️ Score Entry 2025-26'!A661</f>
        <v>656</v>
      </c>
      <c r="B660" s="41" t="n">
        <f aca="false">'✍️ Score Entry 2025-26'!B661</f>
        <v>45997.625</v>
      </c>
      <c r="C660" s="0" t="str">
        <f aca="false">'✍️ Score Entry 2025-26'!C661</f>
        <v>English Premier League</v>
      </c>
      <c r="D660" s="0" t="str">
        <f aca="false">'✍️ Score Entry 2025-26'!D661</f>
        <v>AFC Bournemouth</v>
      </c>
      <c r="E660" s="0" t="str">
        <f aca="false">'✍️ Score Entry 2025-26'!E661</f>
        <v>Chelsea</v>
      </c>
      <c r="F660" s="0" t="n">
        <f aca="false">IFERROR(VLOOKUP(D660,'⭐ Current Elo 2025-26'!$A:$B,2,FALSE()),1500)</f>
        <v>1744.7</v>
      </c>
      <c r="G660" s="0" t="n">
        <f aca="false">IFERROR(VLOOKUP(E660,'⭐ Current Elo 2025-26'!$A:$B,2,FALSE()),1500)</f>
        <v>1685.1</v>
      </c>
      <c r="H660" s="33" t="n">
        <f aca="false">1/(1+10^((G660-F660+'⚙️ Parameters'!$C$7)/400))</f>
        <v>0.513811995706751</v>
      </c>
      <c r="I660" s="33" t="n">
        <f aca="false">0.27*(1+((200-MIN(ABS(F660-G660),200))/500)+(IF(AND(F660&gt;1650,G660&gt;1650),0.15,0)))</f>
        <v>0.386316</v>
      </c>
      <c r="J660" s="33" t="n">
        <f aca="false">MAX(0,1-H660-I660)</f>
        <v>0.0998720042932489</v>
      </c>
      <c r="K660" s="33" t="n">
        <f aca="false">H660+I660</f>
        <v>0.900127995706751</v>
      </c>
      <c r="L660" s="33" t="n">
        <f aca="false">I660+J660</f>
        <v>0.486188004293249</v>
      </c>
      <c r="M660" s="0" t="str">
        <f aca="false">IF('✍️ Score Entry 2025-26'!F661=""," TBD",TEXT('✍️ Score Entry 2025-26'!F661,"0")&amp;"-"&amp;TEXT('✍️ Score Entry 2025-26'!G661,"0"))</f>
        <v> TBD</v>
      </c>
      <c r="N660" s="0" t="str">
        <f aca="false">IF('✍️ Score Entry 2025-26'!F661="","TBD",IF('✍️ Score Entry 2025-26'!F661&gt;'✍️ Score Entry 2025-26'!G661,"Home",IF('✍️ Score Entry 2025-26'!F661&lt;'✍️ Score Entry 2025-26'!G661,"Away","Draw")))</f>
        <v>TBD</v>
      </c>
      <c r="O660" s="0" t="str">
        <f aca="false">IF(N660="TBD","TBD",IF(AND(H660&gt;I660,H660&gt;J660,N660="Home"),"✓",IF(AND(J660&gt;H660,J660&gt;I660,N660="Away"),"✓",IF(AND(I660&gt;H660,I660&gt;J660,N660="Draw"),"✓","✗"))))</f>
        <v>TBD</v>
      </c>
    </row>
    <row r="661" customFormat="false" ht="15" hidden="false" customHeight="false" outlineLevel="0" collapsed="false">
      <c r="A661" s="0" t="n">
        <f aca="false">'✍️ Score Entry 2025-26'!A662</f>
        <v>657</v>
      </c>
      <c r="B661" s="41" t="n">
        <f aca="false">'✍️ Score Entry 2025-26'!B662</f>
        <v>45997.6666666667</v>
      </c>
      <c r="C661" s="0" t="str">
        <f aca="false">'✍️ Score Entry 2025-26'!C662</f>
        <v>French Ligue 1</v>
      </c>
      <c r="D661" s="0" t="str">
        <f aca="false">'✍️ Score Entry 2025-26'!D662</f>
        <v>Nantes</v>
      </c>
      <c r="E661" s="0" t="str">
        <f aca="false">'✍️ Score Entry 2025-26'!E662</f>
        <v>Lens</v>
      </c>
      <c r="F661" s="0" t="n">
        <f aca="false">IFERROR(VLOOKUP(D661,'⭐ Current Elo 2025-26'!$A:$B,2,FALSE()),1500)</f>
        <v>1720.8</v>
      </c>
      <c r="G661" s="0" t="n">
        <f aca="false">IFERROR(VLOOKUP(E661,'⭐ Current Elo 2025-26'!$A:$B,2,FALSE()),1500)</f>
        <v>1580.6</v>
      </c>
      <c r="H661" s="33" t="n">
        <f aca="false">1/(1+10^((G661-F661+'⚙️ Parameters'!$C$7)/400))</f>
        <v>0.626968384186374</v>
      </c>
      <c r="I661" s="33" t="n">
        <f aca="false">0.27*(1+((200-MIN(ABS(F661-G661),200))/500)+(IF(AND(F661&gt;1650,G661&gt;1650),0.15,0)))</f>
        <v>0.302292</v>
      </c>
      <c r="J661" s="33" t="n">
        <f aca="false">MAX(0,1-H661-I661)</f>
        <v>0.0707396158136265</v>
      </c>
      <c r="K661" s="33" t="n">
        <f aca="false">H661+I661</f>
        <v>0.929260384186374</v>
      </c>
      <c r="L661" s="33" t="n">
        <f aca="false">I661+J661</f>
        <v>0.373031615813627</v>
      </c>
      <c r="M661" s="0" t="str">
        <f aca="false">IF('✍️ Score Entry 2025-26'!F662=""," TBD",TEXT('✍️ Score Entry 2025-26'!F662,"0")&amp;"-"&amp;TEXT('✍️ Score Entry 2025-26'!G662,"0"))</f>
        <v> TBD</v>
      </c>
      <c r="N661" s="0" t="str">
        <f aca="false">IF('✍️ Score Entry 2025-26'!F662="","TBD",IF('✍️ Score Entry 2025-26'!F662&gt;'✍️ Score Entry 2025-26'!G662,"Home",IF('✍️ Score Entry 2025-26'!F662&lt;'✍️ Score Entry 2025-26'!G662,"Away","Draw")))</f>
        <v>TBD</v>
      </c>
      <c r="O661" s="0" t="str">
        <f aca="false">IF(N661="TBD","TBD",IF(AND(H661&gt;I661,H661&gt;J661,N661="Home"),"✓",IF(AND(J661&gt;H661,J661&gt;I661,N661="Away"),"✓",IF(AND(I661&gt;H661,I661&gt;J661,N661="Draw"),"✓","✗"))))</f>
        <v>TBD</v>
      </c>
    </row>
    <row r="662" customFormat="false" ht="15" hidden="false" customHeight="false" outlineLevel="0" collapsed="false">
      <c r="A662" s="0" t="n">
        <f aca="false">'✍️ Score Entry 2025-26'!A663</f>
        <v>658</v>
      </c>
      <c r="B662" s="41" t="n">
        <f aca="false">'✍️ Score Entry 2025-26'!B663</f>
        <v>45997.75</v>
      </c>
      <c r="C662" s="0" t="str">
        <f aca="false">'✍️ Score Entry 2025-26'!C663</f>
        <v>French Ligue 1</v>
      </c>
      <c r="D662" s="0" t="str">
        <f aca="false">'✍️ Score Entry 2025-26'!D663</f>
        <v>Toulouse</v>
      </c>
      <c r="E662" s="0" t="str">
        <f aca="false">'✍️ Score Entry 2025-26'!E663</f>
        <v>Strasbourg</v>
      </c>
      <c r="F662" s="0" t="n">
        <f aca="false">IFERROR(VLOOKUP(D662,'⭐ Current Elo 2025-26'!$A:$B,2,FALSE()),1500)</f>
        <v>1668.4</v>
      </c>
      <c r="G662" s="0" t="n">
        <f aca="false">IFERROR(VLOOKUP(E662,'⭐ Current Elo 2025-26'!$A:$B,2,FALSE()),1500)</f>
        <v>1815.9</v>
      </c>
      <c r="H662" s="33" t="n">
        <f aca="false">1/(1+10^((G662-F662+'⚙️ Parameters'!$C$7)/400))</f>
        <v>0.242889723734708</v>
      </c>
      <c r="I662" s="33" t="n">
        <f aca="false">0.27*(1+((200-MIN(ABS(F662-G662),200))/500)+(IF(AND(F662&gt;1650,G662&gt;1650),0.15,0)))</f>
        <v>0.33885</v>
      </c>
      <c r="J662" s="33" t="n">
        <f aca="false">MAX(0,1-H662-I662)</f>
        <v>0.418260276265292</v>
      </c>
      <c r="K662" s="33" t="n">
        <f aca="false">H662+I662</f>
        <v>0.581739723734708</v>
      </c>
      <c r="L662" s="33" t="n">
        <f aca="false">I662+J662</f>
        <v>0.757110276265292</v>
      </c>
      <c r="M662" s="0" t="str">
        <f aca="false">IF('✍️ Score Entry 2025-26'!F663=""," TBD",TEXT('✍️ Score Entry 2025-26'!F663,"0")&amp;"-"&amp;TEXT('✍️ Score Entry 2025-26'!G663,"0"))</f>
        <v> TBD</v>
      </c>
      <c r="N662" s="0" t="str">
        <f aca="false">IF('✍️ Score Entry 2025-26'!F663="","TBD",IF('✍️ Score Entry 2025-26'!F663&gt;'✍️ Score Entry 2025-26'!G663,"Home",IF('✍️ Score Entry 2025-26'!F663&lt;'✍️ Score Entry 2025-26'!G663,"Away","Draw")))</f>
        <v>TBD</v>
      </c>
      <c r="O662" s="0" t="str">
        <f aca="false">IF(N662="TBD","TBD",IF(AND(H662&gt;I662,H662&gt;J662,N662="Home"),"✓",IF(AND(J662&gt;H662,J662&gt;I662,N662="Away"),"✓",IF(AND(I662&gt;H662,I662&gt;J662,N662="Draw"),"✓","✗"))))</f>
        <v>TBD</v>
      </c>
    </row>
    <row r="663" customFormat="false" ht="15" hidden="false" customHeight="false" outlineLevel="0" collapsed="false">
      <c r="A663" s="0" t="n">
        <f aca="false">'✍️ Score Entry 2025-26'!A664</f>
        <v>659</v>
      </c>
      <c r="B663" s="41" t="n">
        <f aca="false">'✍️ Score Entry 2025-26'!B664</f>
        <v>45997.8333333333</v>
      </c>
      <c r="C663" s="0" t="str">
        <f aca="false">'✍️ Score Entry 2025-26'!C664</f>
        <v>German Bundesliga</v>
      </c>
      <c r="D663" s="0" t="str">
        <f aca="false">'✍️ Score Entry 2025-26'!D664</f>
        <v>Borussia Dortmund</v>
      </c>
      <c r="E663" s="0" t="str">
        <f aca="false">'✍️ Score Entry 2025-26'!E664</f>
        <v>TSG Hoffenheim</v>
      </c>
      <c r="F663" s="0" t="n">
        <f aca="false">IFERROR(VLOOKUP(D663,'⭐ Current Elo 2025-26'!$A:$B,2,FALSE()),1500)</f>
        <v>1516.8</v>
      </c>
      <c r="G663" s="0" t="n">
        <f aca="false">IFERROR(VLOOKUP(E663,'⭐ Current Elo 2025-26'!$A:$B,2,FALSE()),1500)</f>
        <v>1699</v>
      </c>
      <c r="H663" s="33" t="n">
        <f aca="false">1/(1+10^((G663-F663+'⚙️ Parameters'!$C$7)/400))</f>
        <v>0.208061398125767</v>
      </c>
      <c r="I663" s="33" t="n">
        <f aca="false">0.27*(1+((200-MIN(ABS(F663-G663),200))/500)+(IF(AND(F663&gt;1650,G663&gt;1650),0.15,0)))</f>
        <v>0.279612</v>
      </c>
      <c r="J663" s="33" t="n">
        <f aca="false">MAX(0,1-H663-I663)</f>
        <v>0.512326601874233</v>
      </c>
      <c r="K663" s="33" t="n">
        <f aca="false">H663+I663</f>
        <v>0.487673398125767</v>
      </c>
      <c r="L663" s="33" t="n">
        <f aca="false">I663+J663</f>
        <v>0.791938601874233</v>
      </c>
      <c r="M663" s="0" t="str">
        <f aca="false">IF('✍️ Score Entry 2025-26'!F664=""," TBD",TEXT('✍️ Score Entry 2025-26'!F664,"0")&amp;"-"&amp;TEXT('✍️ Score Entry 2025-26'!G664,"0"))</f>
        <v> TBD</v>
      </c>
      <c r="N663" s="0" t="str">
        <f aca="false">IF('✍️ Score Entry 2025-26'!F664="","TBD",IF('✍️ Score Entry 2025-26'!F664&gt;'✍️ Score Entry 2025-26'!G664,"Home",IF('✍️ Score Entry 2025-26'!F664&lt;'✍️ Score Entry 2025-26'!G664,"Away","Draw")))</f>
        <v>TBD</v>
      </c>
      <c r="O663" s="0" t="str">
        <f aca="false">IF(N663="TBD","TBD",IF(AND(H663&gt;I663,H663&gt;J663,N663="Home"),"✓",IF(AND(J663&gt;H663,J663&gt;I663,N663="Away"),"✓",IF(AND(I663&gt;H663,I663&gt;J663,N663="Draw"),"✓","✗"))))</f>
        <v>TBD</v>
      </c>
    </row>
    <row r="664" customFormat="false" ht="15" hidden="false" customHeight="false" outlineLevel="0" collapsed="false">
      <c r="A664" s="0" t="n">
        <f aca="false">'✍️ Score Entry 2025-26'!A665</f>
        <v>660</v>
      </c>
      <c r="B664" s="41" t="n">
        <f aca="false">'✍️ Score Entry 2025-26'!B665</f>
        <v>45997.8333333333</v>
      </c>
      <c r="C664" s="0" t="str">
        <f aca="false">'✍️ Score Entry 2025-26'!C665</f>
        <v>German Bundesliga</v>
      </c>
      <c r="D664" s="0" t="str">
        <f aca="false">'✍️ Score Entry 2025-26'!D665</f>
        <v>RB Leipzig</v>
      </c>
      <c r="E664" s="0" t="str">
        <f aca="false">'✍️ Score Entry 2025-26'!E665</f>
        <v>Eintracht Frankfurt</v>
      </c>
      <c r="F664" s="0" t="n">
        <f aca="false">IFERROR(VLOOKUP(D664,'⭐ Current Elo 2025-26'!$A:$B,2,FALSE()),1500)</f>
        <v>1556</v>
      </c>
      <c r="G664" s="0" t="n">
        <f aca="false">IFERROR(VLOOKUP(E664,'⭐ Current Elo 2025-26'!$A:$B,2,FALSE()),1500)</f>
        <v>1407.6</v>
      </c>
      <c r="H664" s="33" t="n">
        <f aca="false">1/(1+10^((G664-F664+'⚙️ Parameters'!$C$7)/400))</f>
        <v>0.637940379208138</v>
      </c>
      <c r="I664" s="33" t="n">
        <f aca="false">0.27*(1+((200-MIN(ABS(F664-G664),200))/500)+(IF(AND(F664&gt;1650,G664&gt;1650),0.15,0)))</f>
        <v>0.297864</v>
      </c>
      <c r="J664" s="33" t="n">
        <f aca="false">MAX(0,1-H664-I664)</f>
        <v>0.0641956207918616</v>
      </c>
      <c r="K664" s="33" t="n">
        <f aca="false">H664+I664</f>
        <v>0.935804379208138</v>
      </c>
      <c r="L664" s="33" t="n">
        <f aca="false">I664+J664</f>
        <v>0.362059620791862</v>
      </c>
      <c r="M664" s="0" t="str">
        <f aca="false">IF('✍️ Score Entry 2025-26'!F665=""," TBD",TEXT('✍️ Score Entry 2025-26'!F665,"0")&amp;"-"&amp;TEXT('✍️ Score Entry 2025-26'!G665,"0"))</f>
        <v> TBD</v>
      </c>
      <c r="N664" s="0" t="str">
        <f aca="false">IF('✍️ Score Entry 2025-26'!F665="","TBD",IF('✍️ Score Entry 2025-26'!F665&gt;'✍️ Score Entry 2025-26'!G665,"Home",IF('✍️ Score Entry 2025-26'!F665&lt;'✍️ Score Entry 2025-26'!G665,"Away","Draw")))</f>
        <v>TBD</v>
      </c>
      <c r="O664" s="0" t="str">
        <f aca="false">IF(N664="TBD","TBD",IF(AND(H664&gt;I664,H664&gt;J664,N664="Home"),"✓",IF(AND(J664&gt;H664,J664&gt;I664,N664="Away"),"✓",IF(AND(I664&gt;H664,I664&gt;J664,N664="Draw"),"✓","✗"))))</f>
        <v>TBD</v>
      </c>
    </row>
    <row r="665" customFormat="false" ht="15" hidden="false" customHeight="false" outlineLevel="0" collapsed="false">
      <c r="A665" s="0" t="n">
        <f aca="false">'✍️ Score Entry 2025-26'!A666</f>
        <v>661</v>
      </c>
      <c r="B665" s="41" t="n">
        <f aca="false">'✍️ Score Entry 2025-26'!B666</f>
        <v>45997.8333333333</v>
      </c>
      <c r="C665" s="0" t="str">
        <f aca="false">'✍️ Score Entry 2025-26'!C666</f>
        <v>German Bundesliga</v>
      </c>
      <c r="D665" s="0" t="str">
        <f aca="false">'✍️ Score Entry 2025-26'!D666</f>
        <v>VfB Stuttgart</v>
      </c>
      <c r="E665" s="0" t="str">
        <f aca="false">'✍️ Score Entry 2025-26'!E666</f>
        <v>Bayern Munich</v>
      </c>
      <c r="F665" s="0" t="n">
        <f aca="false">IFERROR(VLOOKUP(D665,'⭐ Current Elo 2025-26'!$A:$B,2,FALSE()),1500)</f>
        <v>1520.3</v>
      </c>
      <c r="G665" s="0" t="n">
        <f aca="false">IFERROR(VLOOKUP(E665,'⭐ Current Elo 2025-26'!$A:$B,2,FALSE()),1500)</f>
        <v>1706.9</v>
      </c>
      <c r="H665" s="33" t="n">
        <f aca="false">1/(1+10^((G665-F665+'⚙️ Parameters'!$C$7)/400))</f>
        <v>0.203918837791171</v>
      </c>
      <c r="I665" s="33" t="n">
        <f aca="false">0.27*(1+((200-MIN(ABS(F665-G665),200))/500)+(IF(AND(F665&gt;1650,G665&gt;1650),0.15,0)))</f>
        <v>0.277236</v>
      </c>
      <c r="J665" s="33" t="n">
        <f aca="false">MAX(0,1-H665-I665)</f>
        <v>0.518845162208829</v>
      </c>
      <c r="K665" s="33" t="n">
        <f aca="false">H665+I665</f>
        <v>0.481154837791171</v>
      </c>
      <c r="L665" s="33" t="n">
        <f aca="false">I665+J665</f>
        <v>0.796081162208829</v>
      </c>
      <c r="M665" s="0" t="str">
        <f aca="false">IF('✍️ Score Entry 2025-26'!F666=""," TBD",TEXT('✍️ Score Entry 2025-26'!F666,"0")&amp;"-"&amp;TEXT('✍️ Score Entry 2025-26'!G666,"0"))</f>
        <v> TBD</v>
      </c>
      <c r="N665" s="0" t="str">
        <f aca="false">IF('✍️ Score Entry 2025-26'!F666="","TBD",IF('✍️ Score Entry 2025-26'!F666&gt;'✍️ Score Entry 2025-26'!G666,"Home",IF('✍️ Score Entry 2025-26'!F666&lt;'✍️ Score Entry 2025-26'!G666,"Away","Draw")))</f>
        <v>TBD</v>
      </c>
      <c r="O665" s="0" t="str">
        <f aca="false">IF(N665="TBD","TBD",IF(AND(H665&gt;I665,H665&gt;J665,N665="Home"),"✓",IF(AND(J665&gt;H665,J665&gt;I665,N665="Away"),"✓",IF(AND(I665&gt;H665,I665&gt;J665,N665="Draw"),"✓","✗"))))</f>
        <v>TBD</v>
      </c>
    </row>
    <row r="666" customFormat="false" ht="15" hidden="false" customHeight="false" outlineLevel="0" collapsed="false">
      <c r="A666" s="0" t="n">
        <f aca="false">'✍️ Score Entry 2025-26'!A667</f>
        <v>662</v>
      </c>
      <c r="B666" s="41" t="n">
        <f aca="false">'✍️ Score Entry 2025-26'!B667</f>
        <v>45997.8333333333</v>
      </c>
      <c r="C666" s="0" t="str">
        <f aca="false">'✍️ Score Entry 2025-26'!C667</f>
        <v>German Bundesliga</v>
      </c>
      <c r="D666" s="0" t="str">
        <f aca="false">'✍️ Score Entry 2025-26'!D667</f>
        <v>VfL Wolfsburg</v>
      </c>
      <c r="E666" s="0" t="str">
        <f aca="false">'✍️ Score Entry 2025-26'!E667</f>
        <v>1. FC Union Berlin</v>
      </c>
      <c r="F666" s="0" t="n">
        <f aca="false">IFERROR(VLOOKUP(D666,'⭐ Current Elo 2025-26'!$A:$B,2,FALSE()),1500)</f>
        <v>1526.2</v>
      </c>
      <c r="G666" s="0" t="n">
        <f aca="false">IFERROR(VLOOKUP(E666,'⭐ Current Elo 2025-26'!$A:$B,2,FALSE()),1500)</f>
        <v>1536.1</v>
      </c>
      <c r="H666" s="33" t="n">
        <f aca="false">1/(1+10^((G666-F666+'⚙️ Parameters'!$C$7)/400))</f>
        <v>0.414641031780669</v>
      </c>
      <c r="I666" s="33" t="n">
        <f aca="false">0.27*(1+((200-MIN(ABS(F666-G666),200))/500)+(IF(AND(F666&gt;1650,G666&gt;1650),0.15,0)))</f>
        <v>0.372654</v>
      </c>
      <c r="J666" s="33" t="n">
        <f aca="false">MAX(0,1-H666-I666)</f>
        <v>0.212704968219331</v>
      </c>
      <c r="K666" s="33" t="n">
        <f aca="false">H666+I666</f>
        <v>0.787295031780669</v>
      </c>
      <c r="L666" s="33" t="n">
        <f aca="false">I666+J666</f>
        <v>0.585358968219331</v>
      </c>
      <c r="M666" s="0" t="str">
        <f aca="false">IF('✍️ Score Entry 2025-26'!F667=""," TBD",TEXT('✍️ Score Entry 2025-26'!F667,"0")&amp;"-"&amp;TEXT('✍️ Score Entry 2025-26'!G667,"0"))</f>
        <v> TBD</v>
      </c>
      <c r="N666" s="0" t="str">
        <f aca="false">IF('✍️ Score Entry 2025-26'!F667="","TBD",IF('✍️ Score Entry 2025-26'!F667&gt;'✍️ Score Entry 2025-26'!G667,"Home",IF('✍️ Score Entry 2025-26'!F667&lt;'✍️ Score Entry 2025-26'!G667,"Away","Draw")))</f>
        <v>TBD</v>
      </c>
      <c r="O666" s="0" t="str">
        <f aca="false">IF(N666="TBD","TBD",IF(AND(H666&gt;I666,H666&gt;J666,N666="Home"),"✓",IF(AND(J666&gt;H666,J666&gt;I666,N666="Away"),"✓",IF(AND(I666&gt;H666,I666&gt;J666,N666="Draw"),"✓","✗"))))</f>
        <v>TBD</v>
      </c>
    </row>
    <row r="667" customFormat="false" ht="15" hidden="false" customHeight="false" outlineLevel="0" collapsed="false">
      <c r="A667" s="0" t="n">
        <f aca="false">'✍️ Score Entry 2025-26'!A668</f>
        <v>663</v>
      </c>
      <c r="B667" s="41" t="n">
        <f aca="false">'✍️ Score Entry 2025-26'!B668</f>
        <v>45997.8333333333</v>
      </c>
      <c r="C667" s="0" t="str">
        <f aca="false">'✍️ Score Entry 2025-26'!C668</f>
        <v>German Bundesliga</v>
      </c>
      <c r="D667" s="0" t="str">
        <f aca="false">'✍️ Score Entry 2025-26'!D668</f>
        <v>Hamburg SV</v>
      </c>
      <c r="E667" s="0" t="str">
        <f aca="false">'✍️ Score Entry 2025-26'!E668</f>
        <v>Werder Bremen</v>
      </c>
      <c r="F667" s="0" t="n">
        <f aca="false">IFERROR(VLOOKUP(D667,'⭐ Current Elo 2025-26'!$A:$B,2,FALSE()),1500)</f>
        <v>1759.3</v>
      </c>
      <c r="G667" s="0" t="n">
        <f aca="false">IFERROR(VLOOKUP(E667,'⭐ Current Elo 2025-26'!$A:$B,2,FALSE()),1500)</f>
        <v>1618.2</v>
      </c>
      <c r="H667" s="33" t="n">
        <f aca="false">1/(1+10^((G667-F667+'⚙️ Parameters'!$C$7)/400))</f>
        <v>0.628179269282927</v>
      </c>
      <c r="I667" s="33" t="n">
        <f aca="false">0.27*(1+((200-MIN(ABS(F667-G667),200))/500)+(IF(AND(F667&gt;1650,G667&gt;1650),0.15,0)))</f>
        <v>0.301806</v>
      </c>
      <c r="J667" s="33" t="n">
        <f aca="false">MAX(0,1-H667-I667)</f>
        <v>0.070014730717073</v>
      </c>
      <c r="K667" s="33" t="n">
        <f aca="false">H667+I667</f>
        <v>0.929985269282927</v>
      </c>
      <c r="L667" s="33" t="n">
        <f aca="false">I667+J667</f>
        <v>0.371820730717073</v>
      </c>
      <c r="M667" s="0" t="str">
        <f aca="false">IF('✍️ Score Entry 2025-26'!F668=""," TBD",TEXT('✍️ Score Entry 2025-26'!F668,"0")&amp;"-"&amp;TEXT('✍️ Score Entry 2025-26'!G668,"0"))</f>
        <v> TBD</v>
      </c>
      <c r="N667" s="0" t="str">
        <f aca="false">IF('✍️ Score Entry 2025-26'!F668="","TBD",IF('✍️ Score Entry 2025-26'!F668&gt;'✍️ Score Entry 2025-26'!G668,"Home",IF('✍️ Score Entry 2025-26'!F668&lt;'✍️ Score Entry 2025-26'!G668,"Away","Draw")))</f>
        <v>TBD</v>
      </c>
      <c r="O667" s="0" t="str">
        <f aca="false">IF(N667="TBD","TBD",IF(AND(H667&gt;I667,H667&gt;J667,N667="Home"),"✓",IF(AND(J667&gt;H667,J667&gt;I667,N667="Away"),"✓",IF(AND(I667&gt;H667,I667&gt;J667,N667="Draw"),"✓","✗"))))</f>
        <v>TBD</v>
      </c>
    </row>
    <row r="668" customFormat="false" ht="15" hidden="false" customHeight="false" outlineLevel="0" collapsed="false">
      <c r="A668" s="0" t="n">
        <f aca="false">'✍️ Score Entry 2025-26'!A669</f>
        <v>664</v>
      </c>
      <c r="B668" s="41" t="n">
        <f aca="false">'✍️ Score Entry 2025-26'!B669</f>
        <v>45997.8333333333</v>
      </c>
      <c r="C668" s="0" t="str">
        <f aca="false">'✍️ Score Entry 2025-26'!C669</f>
        <v>German Bundesliga</v>
      </c>
      <c r="D668" s="0" t="str">
        <f aca="false">'✍️ Score Entry 2025-26'!D669</f>
        <v>Mainz</v>
      </c>
      <c r="E668" s="0" t="str">
        <f aca="false">'✍️ Score Entry 2025-26'!E669</f>
        <v>Borussia MÃ¶nchengladbach</v>
      </c>
      <c r="F668" s="0" t="n">
        <f aca="false">IFERROR(VLOOKUP(D668,'⭐ Current Elo 2025-26'!$A:$B,2,FALSE()),1500)</f>
        <v>1672.1</v>
      </c>
      <c r="G668" s="0" t="n">
        <f aca="false">IFERROR(VLOOKUP(E668,'⭐ Current Elo 2025-26'!$A:$B,2,FALSE()),1500)</f>
        <v>1433.1</v>
      </c>
      <c r="H668" s="33" t="n">
        <f aca="false">1/(1+10^((G668-F668+'⚙️ Parameters'!$C$7)/400))</f>
        <v>0.747999541196054</v>
      </c>
      <c r="I668" s="33" t="n">
        <f aca="false">0.27*(1+((200-MIN(ABS(F668-G668),200))/500)+(IF(AND(F668&gt;1650,G668&gt;1650),0.15,0)))</f>
        <v>0.27</v>
      </c>
      <c r="J668" s="33" t="n">
        <f aca="false">MAX(0,1-H668-I668)</f>
        <v>0</v>
      </c>
      <c r="K668" s="33" t="n">
        <f aca="false">H668+I668</f>
        <v>1.01799954119605</v>
      </c>
      <c r="L668" s="33" t="n">
        <f aca="false">I668+J668</f>
        <v>0.27</v>
      </c>
      <c r="M668" s="0" t="str">
        <f aca="false">IF('✍️ Score Entry 2025-26'!F669=""," TBD",TEXT('✍️ Score Entry 2025-26'!F669,"0")&amp;"-"&amp;TEXT('✍️ Score Entry 2025-26'!G669,"0"))</f>
        <v> TBD</v>
      </c>
      <c r="N668" s="0" t="str">
        <f aca="false">IF('✍️ Score Entry 2025-26'!F669="","TBD",IF('✍️ Score Entry 2025-26'!F669&gt;'✍️ Score Entry 2025-26'!G669,"Home",IF('✍️ Score Entry 2025-26'!F669&lt;'✍️ Score Entry 2025-26'!G669,"Away","Draw")))</f>
        <v>TBD</v>
      </c>
      <c r="O668" s="0" t="str">
        <f aca="false">IF(N668="TBD","TBD",IF(AND(H668&gt;I668,H668&gt;J668,N668="Home"),"✓",IF(AND(J668&gt;H668,J668&gt;I668,N668="Away"),"✓",IF(AND(I668&gt;H668,I668&gt;J668,N668="Draw"),"✓","✗"))))</f>
        <v>TBD</v>
      </c>
    </row>
    <row r="669" customFormat="false" ht="15" hidden="false" customHeight="false" outlineLevel="0" collapsed="false">
      <c r="A669" s="0" t="n">
        <f aca="false">'✍️ Score Entry 2025-26'!A670</f>
        <v>665</v>
      </c>
      <c r="B669" s="41" t="n">
        <f aca="false">'✍️ Score Entry 2025-26'!B670</f>
        <v>45997.8333333333</v>
      </c>
      <c r="C669" s="0" t="str">
        <f aca="false">'✍️ Score Entry 2025-26'!C670</f>
        <v>German Bundesliga</v>
      </c>
      <c r="D669" s="0" t="str">
        <f aca="false">'✍️ Score Entry 2025-26'!D670</f>
        <v>FC Cologne</v>
      </c>
      <c r="E669" s="0" t="str">
        <f aca="false">'✍️ Score Entry 2025-26'!E670</f>
        <v>St. Pauli</v>
      </c>
      <c r="F669" s="0" t="n">
        <f aca="false">IFERROR(VLOOKUP(D669,'⭐ Current Elo 2025-26'!$A:$B,2,FALSE()),1500)</f>
        <v>1612.2</v>
      </c>
      <c r="G669" s="0" t="n">
        <f aca="false">IFERROR(VLOOKUP(E669,'⭐ Current Elo 2025-26'!$A:$B,2,FALSE()),1500)</f>
        <v>1501.5</v>
      </c>
      <c r="H669" s="33" t="n">
        <f aca="false">1/(1+10^((G669-F669+'⚙️ Parameters'!$C$7)/400))</f>
        <v>0.586476265613256</v>
      </c>
      <c r="I669" s="33" t="n">
        <f aca="false">0.27*(1+((200-MIN(ABS(F669-G669),200))/500)+(IF(AND(F669&gt;1650,G669&gt;1650),0.15,0)))</f>
        <v>0.318222</v>
      </c>
      <c r="J669" s="33" t="n">
        <f aca="false">MAX(0,1-H669-I669)</f>
        <v>0.0953017343867441</v>
      </c>
      <c r="K669" s="33" t="n">
        <f aca="false">H669+I669</f>
        <v>0.904698265613256</v>
      </c>
      <c r="L669" s="33" t="n">
        <f aca="false">I669+J669</f>
        <v>0.413523734386744</v>
      </c>
      <c r="M669" s="0" t="str">
        <f aca="false">IF('✍️ Score Entry 2025-26'!F670=""," TBD",TEXT('✍️ Score Entry 2025-26'!F670,"0")&amp;"-"&amp;TEXT('✍️ Score Entry 2025-26'!G670,"0"))</f>
        <v> TBD</v>
      </c>
      <c r="N669" s="0" t="str">
        <f aca="false">IF('✍️ Score Entry 2025-26'!F670="","TBD",IF('✍️ Score Entry 2025-26'!F670&gt;'✍️ Score Entry 2025-26'!G670,"Home",IF('✍️ Score Entry 2025-26'!F670&lt;'✍️ Score Entry 2025-26'!G670,"Away","Draw")))</f>
        <v>TBD</v>
      </c>
      <c r="O669" s="0" t="str">
        <f aca="false">IF(N669="TBD","TBD",IF(AND(H669&gt;I669,H669&gt;J669,N669="Home"),"✓",IF(AND(J669&gt;H669,J669&gt;I669,N669="Away"),"✓",IF(AND(I669&gt;H669,I669&gt;J669,N669="Draw"),"✓","✗"))))</f>
        <v>TBD</v>
      </c>
    </row>
    <row r="670" customFormat="false" ht="15" hidden="false" customHeight="false" outlineLevel="0" collapsed="false">
      <c r="A670" s="0" t="n">
        <f aca="false">'✍️ Score Entry 2025-26'!A671</f>
        <v>666</v>
      </c>
      <c r="B670" s="41" t="n">
        <f aca="false">'✍️ Score Entry 2025-26'!B671</f>
        <v>45997.8333333333</v>
      </c>
      <c r="C670" s="0" t="str">
        <f aca="false">'✍️ Score Entry 2025-26'!C671</f>
        <v>German Bundesliga</v>
      </c>
      <c r="D670" s="0" t="str">
        <f aca="false">'✍️ Score Entry 2025-26'!D671</f>
        <v>FC Augsburg</v>
      </c>
      <c r="E670" s="0" t="str">
        <f aca="false">'✍️ Score Entry 2025-26'!E671</f>
        <v>Bayer Leverkusen</v>
      </c>
      <c r="F670" s="0" t="n">
        <f aca="false">IFERROR(VLOOKUP(D670,'⭐ Current Elo 2025-26'!$A:$B,2,FALSE()),1500)</f>
        <v>1508.9</v>
      </c>
      <c r="G670" s="0" t="n">
        <f aca="false">IFERROR(VLOOKUP(E670,'⭐ Current Elo 2025-26'!$A:$B,2,FALSE()),1500)</f>
        <v>1576.1</v>
      </c>
      <c r="H670" s="33" t="n">
        <f aca="false">1/(1+10^((G670-F670+'⚙️ Parameters'!$C$7)/400))</f>
        <v>0.337454749534435</v>
      </c>
      <c r="I670" s="33" t="n">
        <f aca="false">0.27*(1+((200-MIN(ABS(F670-G670),200))/500)+(IF(AND(F670&gt;1650,G670&gt;1650),0.15,0)))</f>
        <v>0.341712</v>
      </c>
      <c r="J670" s="33" t="n">
        <f aca="false">MAX(0,1-H670-I670)</f>
        <v>0.320833250465565</v>
      </c>
      <c r="K670" s="33" t="n">
        <f aca="false">H670+I670</f>
        <v>0.679166749534435</v>
      </c>
      <c r="L670" s="33" t="n">
        <f aca="false">I670+J670</f>
        <v>0.662545250465565</v>
      </c>
      <c r="M670" s="0" t="str">
        <f aca="false">IF('✍️ Score Entry 2025-26'!F671=""," TBD",TEXT('✍️ Score Entry 2025-26'!F671,"0")&amp;"-"&amp;TEXT('✍️ Score Entry 2025-26'!G671,"0"))</f>
        <v> TBD</v>
      </c>
      <c r="N670" s="0" t="str">
        <f aca="false">IF('✍️ Score Entry 2025-26'!F671="","TBD",IF('✍️ Score Entry 2025-26'!F671&gt;'✍️ Score Entry 2025-26'!G671,"Home",IF('✍️ Score Entry 2025-26'!F671&lt;'✍️ Score Entry 2025-26'!G671,"Away","Draw")))</f>
        <v>TBD</v>
      </c>
      <c r="O670" s="0" t="str">
        <f aca="false">IF(N670="TBD","TBD",IF(AND(H670&gt;I670,H670&gt;J670,N670="Home"),"✓",IF(AND(J670&gt;H670,J670&gt;I670,N670="Away"),"✓",IF(AND(I670&gt;H670,I670&gt;J670,N670="Draw"),"✓","✗"))))</f>
        <v>TBD</v>
      </c>
    </row>
    <row r="671" customFormat="false" ht="15" hidden="false" customHeight="false" outlineLevel="0" collapsed="false">
      <c r="A671" s="0" t="n">
        <f aca="false">'✍️ Score Entry 2025-26'!A672</f>
        <v>667</v>
      </c>
      <c r="B671" s="41" t="n">
        <f aca="false">'✍️ Score Entry 2025-26'!B672</f>
        <v>45997.8333333333</v>
      </c>
      <c r="C671" s="0" t="str">
        <f aca="false">'✍️ Score Entry 2025-26'!C672</f>
        <v>German Bundesliga</v>
      </c>
      <c r="D671" s="0" t="str">
        <f aca="false">'✍️ Score Entry 2025-26'!D672</f>
        <v>1. FC Heidenheim 1846</v>
      </c>
      <c r="E671" s="0" t="str">
        <f aca="false">'✍️ Score Entry 2025-26'!E672</f>
        <v>SC Freiburg</v>
      </c>
      <c r="F671" s="0" t="n">
        <f aca="false">IFERROR(VLOOKUP(D671,'⭐ Current Elo 2025-26'!$A:$B,2,FALSE()),1500)</f>
        <v>1529.3</v>
      </c>
      <c r="G671" s="0" t="n">
        <f aca="false">IFERROR(VLOOKUP(E671,'⭐ Current Elo 2025-26'!$A:$B,2,FALSE()),1500)</f>
        <v>1647.6</v>
      </c>
      <c r="H671" s="33" t="n">
        <f aca="false">1/(1+10^((G671-F671+'⚙️ Parameters'!$C$7)/400))</f>
        <v>0.27511722393977</v>
      </c>
      <c r="I671" s="33" t="n">
        <f aca="false">0.27*(1+((200-MIN(ABS(F671-G671),200))/500)+(IF(AND(F671&gt;1650,G671&gt;1650),0.15,0)))</f>
        <v>0.314118</v>
      </c>
      <c r="J671" s="33" t="n">
        <f aca="false">MAX(0,1-H671-I671)</f>
        <v>0.41076477606023</v>
      </c>
      <c r="K671" s="33" t="n">
        <f aca="false">H671+I671</f>
        <v>0.589235223939771</v>
      </c>
      <c r="L671" s="33" t="n">
        <f aca="false">I671+J671</f>
        <v>0.72488277606023</v>
      </c>
      <c r="M671" s="0" t="str">
        <f aca="false">IF('✍️ Score Entry 2025-26'!F672=""," TBD",TEXT('✍️ Score Entry 2025-26'!F672,"0")&amp;"-"&amp;TEXT('✍️ Score Entry 2025-26'!G672,"0"))</f>
        <v> TBD</v>
      </c>
      <c r="N671" s="0" t="str">
        <f aca="false">IF('✍️ Score Entry 2025-26'!F672="","TBD",IF('✍️ Score Entry 2025-26'!F672&gt;'✍️ Score Entry 2025-26'!G672,"Home",IF('✍️ Score Entry 2025-26'!F672&lt;'✍️ Score Entry 2025-26'!G672,"Away","Draw")))</f>
        <v>TBD</v>
      </c>
      <c r="O671" s="0" t="str">
        <f aca="false">IF(N671="TBD","TBD",IF(AND(H671&gt;I671,H671&gt;J671,N671="Home"),"✓",IF(AND(J671&gt;H671,J671&gt;I671,N671="Away"),"✓",IF(AND(I671&gt;H671,I671&gt;J671,N671="Draw"),"✓","✗"))))</f>
        <v>TBD</v>
      </c>
    </row>
    <row r="672" customFormat="false" ht="15" hidden="false" customHeight="false" outlineLevel="0" collapsed="false">
      <c r="A672" s="0" t="n">
        <f aca="false">'✍️ Score Entry 2025-26'!A673</f>
        <v>668</v>
      </c>
      <c r="B672" s="41" t="n">
        <f aca="false">'✍️ Score Entry 2025-26'!B673</f>
        <v>45997.8368055556</v>
      </c>
      <c r="C672" s="0" t="str">
        <f aca="false">'✍️ Score Entry 2025-26'!C673</f>
        <v>French Ligue 1</v>
      </c>
      <c r="D672" s="0" t="str">
        <f aca="false">'✍️ Score Entry 2025-26'!D673</f>
        <v>Paris Saint-Germain</v>
      </c>
      <c r="E672" s="0" t="str">
        <f aca="false">'✍️ Score Entry 2025-26'!E673</f>
        <v>Stade Rennais</v>
      </c>
      <c r="F672" s="0" t="n">
        <f aca="false">IFERROR(VLOOKUP(D672,'⭐ Current Elo 2025-26'!$A:$B,2,FALSE()),1500)</f>
        <v>1650.9</v>
      </c>
      <c r="G672" s="0" t="n">
        <f aca="false">IFERROR(VLOOKUP(E672,'⭐ Current Elo 2025-26'!$A:$B,2,FALSE()),1500)</f>
        <v>1621.1</v>
      </c>
      <c r="H672" s="33" t="n">
        <f aca="false">1/(1+10^((G672-F672+'⚙️ Parameters'!$C$7)/400))</f>
        <v>0.470962574150588</v>
      </c>
      <c r="I672" s="33" t="n">
        <f aca="false">0.27*(1+((200-MIN(ABS(F672-G672),200))/500)+(IF(AND(F672&gt;1650,G672&gt;1650),0.15,0)))</f>
        <v>0.361908</v>
      </c>
      <c r="J672" s="33" t="n">
        <f aca="false">MAX(0,1-H672-I672)</f>
        <v>0.167129425849412</v>
      </c>
      <c r="K672" s="33" t="n">
        <f aca="false">H672+I672</f>
        <v>0.832870574150588</v>
      </c>
      <c r="L672" s="33" t="n">
        <f aca="false">I672+J672</f>
        <v>0.529037425849412</v>
      </c>
      <c r="M672" s="0" t="str">
        <f aca="false">IF('✍️ Score Entry 2025-26'!F673=""," TBD",TEXT('✍️ Score Entry 2025-26'!F673,"0")&amp;"-"&amp;TEXT('✍️ Score Entry 2025-26'!G673,"0"))</f>
        <v> TBD</v>
      </c>
      <c r="N672" s="0" t="str">
        <f aca="false">IF('✍️ Score Entry 2025-26'!F673="","TBD",IF('✍️ Score Entry 2025-26'!F673&gt;'✍️ Score Entry 2025-26'!G673,"Home",IF('✍️ Score Entry 2025-26'!F673&lt;'✍️ Score Entry 2025-26'!G673,"Away","Draw")))</f>
        <v>TBD</v>
      </c>
      <c r="O672" s="0" t="str">
        <f aca="false">IF(N672="TBD","TBD",IF(AND(H672&gt;I672,H672&gt;J672,N672="Home"),"✓",IF(AND(J672&gt;H672,J672&gt;I672,N672="Away"),"✓",IF(AND(I672&gt;H672,I672&gt;J672,N672="Draw"),"✓","✗"))))</f>
        <v>TBD</v>
      </c>
    </row>
    <row r="673" customFormat="false" ht="15" hidden="false" customHeight="false" outlineLevel="0" collapsed="false">
      <c r="A673" s="0" t="n">
        <f aca="false">'✍️ Score Entry 2025-26'!A674</f>
        <v>669</v>
      </c>
      <c r="B673" s="41" t="n">
        <f aca="false">'✍️ Score Entry 2025-26'!B674</f>
        <v>45998.5833333333</v>
      </c>
      <c r="C673" s="0" t="str">
        <f aca="false">'✍️ Score Entry 2025-26'!C674</f>
        <v>French Ligue 1</v>
      </c>
      <c r="D673" s="0" t="str">
        <f aca="false">'✍️ Score Entry 2025-26'!D674</f>
        <v>Nice</v>
      </c>
      <c r="E673" s="0" t="str">
        <f aca="false">'✍️ Score Entry 2025-26'!E674</f>
        <v>Angers</v>
      </c>
      <c r="F673" s="0" t="n">
        <f aca="false">IFERROR(VLOOKUP(D673,'⭐ Current Elo 2025-26'!$A:$B,2,FALSE()),1500)</f>
        <v>1674.8</v>
      </c>
      <c r="G673" s="0" t="n">
        <f aca="false">IFERROR(VLOOKUP(E673,'⭐ Current Elo 2025-26'!$A:$B,2,FALSE()),1500)</f>
        <v>1494.5</v>
      </c>
      <c r="H673" s="33" t="n">
        <f aca="false">1/(1+10^((G673-F673+'⚙️ Parameters'!$C$7)/400))</f>
        <v>0.679193318455677</v>
      </c>
      <c r="I673" s="33" t="n">
        <f aca="false">0.27*(1+((200-MIN(ABS(F673-G673),200))/500)+(IF(AND(F673&gt;1650,G673&gt;1650),0.15,0)))</f>
        <v>0.280638</v>
      </c>
      <c r="J673" s="33" t="n">
        <f aca="false">MAX(0,1-H673-I673)</f>
        <v>0.0401686815443233</v>
      </c>
      <c r="K673" s="33" t="n">
        <f aca="false">H673+I673</f>
        <v>0.959831318455677</v>
      </c>
      <c r="L673" s="33" t="n">
        <f aca="false">I673+J673</f>
        <v>0.320806681544323</v>
      </c>
      <c r="M673" s="0" t="str">
        <f aca="false">IF('✍️ Score Entry 2025-26'!F674=""," TBD",TEXT('✍️ Score Entry 2025-26'!F674,"0")&amp;"-"&amp;TEXT('✍️ Score Entry 2025-26'!G674,"0"))</f>
        <v> TBD</v>
      </c>
      <c r="N673" s="0" t="str">
        <f aca="false">IF('✍️ Score Entry 2025-26'!F674="","TBD",IF('✍️ Score Entry 2025-26'!F674&gt;'✍️ Score Entry 2025-26'!G674,"Home",IF('✍️ Score Entry 2025-26'!F674&lt;'✍️ Score Entry 2025-26'!G674,"Away","Draw")))</f>
        <v>TBD</v>
      </c>
      <c r="O673" s="0" t="str">
        <f aca="false">IF(N673="TBD","TBD",IF(AND(H673&gt;I673,H673&gt;J673,N673="Home"),"✓",IF(AND(J673&gt;H673,J673&gt;I673,N673="Away"),"✓",IF(AND(I673&gt;H673,I673&gt;J673,N673="Draw"),"✓","✗"))))</f>
        <v>TBD</v>
      </c>
    </row>
    <row r="674" customFormat="false" ht="15" hidden="false" customHeight="false" outlineLevel="0" collapsed="false">
      <c r="A674" s="0" t="n">
        <f aca="false">'✍️ Score Entry 2025-26'!A675</f>
        <v>670</v>
      </c>
      <c r="B674" s="41" t="n">
        <f aca="false">'✍️ Score Entry 2025-26'!B675</f>
        <v>45998.6770833333</v>
      </c>
      <c r="C674" s="0" t="str">
        <f aca="false">'✍️ Score Entry 2025-26'!C675</f>
        <v>French Ligue 1</v>
      </c>
      <c r="D674" s="0" t="str">
        <f aca="false">'✍️ Score Entry 2025-26'!D675</f>
        <v>AJ Auxerre</v>
      </c>
      <c r="E674" s="0" t="str">
        <f aca="false">'✍️ Score Entry 2025-26'!E675</f>
        <v>Metz</v>
      </c>
      <c r="F674" s="0" t="n">
        <f aca="false">IFERROR(VLOOKUP(D674,'⭐ Current Elo 2025-26'!$A:$B,2,FALSE()),1500)</f>
        <v>1588.5</v>
      </c>
      <c r="G674" s="0" t="n">
        <f aca="false">IFERROR(VLOOKUP(E674,'⭐ Current Elo 2025-26'!$A:$B,2,FALSE()),1500)</f>
        <v>1581.9</v>
      </c>
      <c r="H674" s="33" t="n">
        <f aca="false">1/(1+10^((G674-F674+'⚙️ Parameters'!$C$7)/400))</f>
        <v>0.437865223566132</v>
      </c>
      <c r="I674" s="33" t="n">
        <f aca="false">0.27*(1+((200-MIN(ABS(F674-G674),200))/500)+(IF(AND(F674&gt;1650,G674&gt;1650),0.15,0)))</f>
        <v>0.374436</v>
      </c>
      <c r="J674" s="33" t="n">
        <f aca="false">MAX(0,1-H674-I674)</f>
        <v>0.187698776433868</v>
      </c>
      <c r="K674" s="33" t="n">
        <f aca="false">H674+I674</f>
        <v>0.812301223566132</v>
      </c>
      <c r="L674" s="33" t="n">
        <f aca="false">I674+J674</f>
        <v>0.562134776433868</v>
      </c>
      <c r="M674" s="0" t="str">
        <f aca="false">IF('✍️ Score Entry 2025-26'!F675=""," TBD",TEXT('✍️ Score Entry 2025-26'!F675,"0")&amp;"-"&amp;TEXT('✍️ Score Entry 2025-26'!G675,"0"))</f>
        <v> TBD</v>
      </c>
      <c r="N674" s="0" t="str">
        <f aca="false">IF('✍️ Score Entry 2025-26'!F675="","TBD",IF('✍️ Score Entry 2025-26'!F675&gt;'✍️ Score Entry 2025-26'!G675,"Home",IF('✍️ Score Entry 2025-26'!F675&lt;'✍️ Score Entry 2025-26'!G675,"Away","Draw")))</f>
        <v>TBD</v>
      </c>
      <c r="O674" s="0" t="str">
        <f aca="false">IF(N674="TBD","TBD",IF(AND(H674&gt;I674,H674&gt;J674,N674="Home"),"✓",IF(AND(J674&gt;H674,J674&gt;I674,N674="Away"),"✓",IF(AND(I674&gt;H674,I674&gt;J674,N674="Draw"),"✓","✗"))))</f>
        <v>TBD</v>
      </c>
    </row>
    <row r="675" customFormat="false" ht="15" hidden="false" customHeight="false" outlineLevel="0" collapsed="false">
      <c r="A675" s="0" t="n">
        <f aca="false">'✍️ Score Entry 2025-26'!A676</f>
        <v>671</v>
      </c>
      <c r="B675" s="41" t="n">
        <f aca="false">'✍️ Score Entry 2025-26'!B676</f>
        <v>45998.6770833333</v>
      </c>
      <c r="C675" s="0" t="str">
        <f aca="false">'✍️ Score Entry 2025-26'!C676</f>
        <v>French Ligue 1</v>
      </c>
      <c r="D675" s="0" t="str">
        <f aca="false">'✍️ Score Entry 2025-26'!D676</f>
        <v>Le Havre AC</v>
      </c>
      <c r="E675" s="0" t="str">
        <f aca="false">'✍️ Score Entry 2025-26'!E676</f>
        <v>Paris FC</v>
      </c>
      <c r="F675" s="0" t="n">
        <f aca="false">IFERROR(VLOOKUP(D675,'⭐ Current Elo 2025-26'!$A:$B,2,FALSE()),1500)</f>
        <v>1496.2</v>
      </c>
      <c r="G675" s="0" t="n">
        <f aca="false">IFERROR(VLOOKUP(E675,'⭐ Current Elo 2025-26'!$A:$B,2,FALSE()),1500)</f>
        <v>1539.7</v>
      </c>
      <c r="H675" s="33" t="n">
        <f aca="false">1/(1+10^((G675-F675+'⚙️ Parameters'!$C$7)/400))</f>
        <v>0.368599596299815</v>
      </c>
      <c r="I675" s="33" t="n">
        <f aca="false">0.27*(1+((200-MIN(ABS(F675-G675),200))/500)+(IF(AND(F675&gt;1650,G675&gt;1650),0.15,0)))</f>
        <v>0.35451</v>
      </c>
      <c r="J675" s="33" t="n">
        <f aca="false">MAX(0,1-H675-I675)</f>
        <v>0.276890403700185</v>
      </c>
      <c r="K675" s="33" t="n">
        <f aca="false">H675+I675</f>
        <v>0.723109596299815</v>
      </c>
      <c r="L675" s="33" t="n">
        <f aca="false">I675+J675</f>
        <v>0.631400403700185</v>
      </c>
      <c r="M675" s="0" t="str">
        <f aca="false">IF('✍️ Score Entry 2025-26'!F676=""," TBD",TEXT('✍️ Score Entry 2025-26'!F676,"0")&amp;"-"&amp;TEXT('✍️ Score Entry 2025-26'!G676,"0"))</f>
        <v> TBD</v>
      </c>
      <c r="N675" s="0" t="str">
        <f aca="false">IF('✍️ Score Entry 2025-26'!F676="","TBD",IF('✍️ Score Entry 2025-26'!F676&gt;'✍️ Score Entry 2025-26'!G676,"Home",IF('✍️ Score Entry 2025-26'!F676&lt;'✍️ Score Entry 2025-26'!G676,"Away","Draw")))</f>
        <v>TBD</v>
      </c>
      <c r="O675" s="0" t="str">
        <f aca="false">IF(N675="TBD","TBD",IF(AND(H675&gt;I675,H675&gt;J675,N675="Home"),"✓",IF(AND(J675&gt;H675,J675&gt;I675,N675="Away"),"✓",IF(AND(I675&gt;H675,I675&gt;J675,N675="Draw"),"✓","✗"))))</f>
        <v>TBD</v>
      </c>
    </row>
    <row r="676" customFormat="false" ht="15" hidden="false" customHeight="false" outlineLevel="0" collapsed="false">
      <c r="A676" s="0" t="n">
        <f aca="false">'✍️ Score Entry 2025-26'!A677</f>
        <v>672</v>
      </c>
      <c r="B676" s="41" t="n">
        <f aca="false">'✍️ Score Entry 2025-26'!B677</f>
        <v>45998.8229166667</v>
      </c>
      <c r="C676" s="0" t="str">
        <f aca="false">'✍️ Score Entry 2025-26'!C677</f>
        <v>French Ligue 1</v>
      </c>
      <c r="D676" s="0" t="str">
        <f aca="false">'✍️ Score Entry 2025-26'!D677</f>
        <v>Lorient</v>
      </c>
      <c r="E676" s="0" t="str">
        <f aca="false">'✍️ Score Entry 2025-26'!E677</f>
        <v>Lyon</v>
      </c>
      <c r="F676" s="0" t="n">
        <f aca="false">IFERROR(VLOOKUP(D676,'⭐ Current Elo 2025-26'!$A:$B,2,FALSE()),1500)</f>
        <v>1624.7</v>
      </c>
      <c r="G676" s="0" t="n">
        <f aca="false">IFERROR(VLOOKUP(E676,'⭐ Current Elo 2025-26'!$A:$B,2,FALSE()),1500)</f>
        <v>1529.2</v>
      </c>
      <c r="H676" s="33" t="n">
        <f aca="false">1/(1+10^((G676-F676+'⚙️ Parameters'!$C$7)/400))</f>
        <v>0.565107979210377</v>
      </c>
      <c r="I676" s="33" t="n">
        <f aca="false">0.27*(1+((200-MIN(ABS(F676-G676),200))/500)+(IF(AND(F676&gt;1650,G676&gt;1650),0.15,0)))</f>
        <v>0.32643</v>
      </c>
      <c r="J676" s="33" t="n">
        <f aca="false">MAX(0,1-H676-I676)</f>
        <v>0.108462020789623</v>
      </c>
      <c r="K676" s="33" t="n">
        <f aca="false">H676+I676</f>
        <v>0.891537979210377</v>
      </c>
      <c r="L676" s="33" t="n">
        <f aca="false">I676+J676</f>
        <v>0.434892020789623</v>
      </c>
      <c r="M676" s="0" t="str">
        <f aca="false">IF('✍️ Score Entry 2025-26'!F677=""," TBD",TEXT('✍️ Score Entry 2025-26'!F677,"0")&amp;"-"&amp;TEXT('✍️ Score Entry 2025-26'!G677,"0"))</f>
        <v> TBD</v>
      </c>
      <c r="N676" s="0" t="str">
        <f aca="false">IF('✍️ Score Entry 2025-26'!F677="","TBD",IF('✍️ Score Entry 2025-26'!F677&gt;'✍️ Score Entry 2025-26'!G677,"Home",IF('✍️ Score Entry 2025-26'!F677&lt;'✍️ Score Entry 2025-26'!G677,"Away","Draw")))</f>
        <v>TBD</v>
      </c>
      <c r="O676" s="0" t="str">
        <f aca="false">IF(N676="TBD","TBD",IF(AND(H676&gt;I676,H676&gt;J676,N676="Home"),"✓",IF(AND(J676&gt;H676,J676&gt;I676,N676="Away"),"✓",IF(AND(I676&gt;H676,I676&gt;J676,N676="Draw"),"✓","✗"))))</f>
        <v>TBD</v>
      </c>
    </row>
    <row r="677" customFormat="false" ht="15" hidden="false" customHeight="false" outlineLevel="0" collapsed="false">
      <c r="A677" s="0" t="n">
        <f aca="false">'✍️ Score Entry 2025-26'!A678</f>
        <v>673</v>
      </c>
      <c r="B677" s="41" t="n">
        <f aca="false">'✍️ Score Entry 2025-26'!B678</f>
        <v>45998.8333333333</v>
      </c>
      <c r="C677" s="0" t="str">
        <f aca="false">'✍️ Score Entry 2025-26'!C678</f>
        <v>Spanish LALIGA</v>
      </c>
      <c r="D677" s="0" t="str">
        <f aca="false">'✍️ Score Entry 2025-26'!D678</f>
        <v>Espanyol</v>
      </c>
      <c r="E677" s="0" t="str">
        <f aca="false">'✍️ Score Entry 2025-26'!E678</f>
        <v>Rayo Vallecano</v>
      </c>
      <c r="F677" s="0" t="n">
        <f aca="false">IFERROR(VLOOKUP(D677,'⭐ Current Elo 2025-26'!$A:$B,2,FALSE()),1500)</f>
        <v>1662.7</v>
      </c>
      <c r="G677" s="0" t="n">
        <f aca="false">IFERROR(VLOOKUP(E677,'⭐ Current Elo 2025-26'!$A:$B,2,FALSE()),1500)</f>
        <v>1510</v>
      </c>
      <c r="H677" s="33" t="n">
        <f aca="false">1/(1+10^((G677-F677+'⚙️ Parameters'!$C$7)/400))</f>
        <v>0.643637847356883</v>
      </c>
      <c r="I677" s="33" t="n">
        <f aca="false">0.27*(1+((200-MIN(ABS(F677-G677),200))/500)+(IF(AND(F677&gt;1650,G677&gt;1650),0.15,0)))</f>
        <v>0.295542</v>
      </c>
      <c r="J677" s="33" t="n">
        <f aca="false">MAX(0,1-H677-I677)</f>
        <v>0.060820152643117</v>
      </c>
      <c r="K677" s="33" t="n">
        <f aca="false">H677+I677</f>
        <v>0.939179847356883</v>
      </c>
      <c r="L677" s="33" t="n">
        <f aca="false">I677+J677</f>
        <v>0.356362152643117</v>
      </c>
      <c r="M677" s="0" t="str">
        <f aca="false">IF('✍️ Score Entry 2025-26'!F678=""," TBD",TEXT('✍️ Score Entry 2025-26'!F678,"0")&amp;"-"&amp;TEXT('✍️ Score Entry 2025-26'!G678,"0"))</f>
        <v> TBD</v>
      </c>
      <c r="N677" s="0" t="str">
        <f aca="false">IF('✍️ Score Entry 2025-26'!F678="","TBD",IF('✍️ Score Entry 2025-26'!F678&gt;'✍️ Score Entry 2025-26'!G678,"Home",IF('✍️ Score Entry 2025-26'!F678&lt;'✍️ Score Entry 2025-26'!G678,"Away","Draw")))</f>
        <v>TBD</v>
      </c>
      <c r="O677" s="0" t="str">
        <f aca="false">IF(N677="TBD","TBD",IF(AND(H677&gt;I677,H677&gt;J677,N677="Home"),"✓",IF(AND(J677&gt;H677,J677&gt;I677,N677="Away"),"✓",IF(AND(I677&gt;H677,I677&gt;J677,N677="Draw"),"✓","✗"))))</f>
        <v>TBD</v>
      </c>
    </row>
    <row r="678" customFormat="false" ht="15" hidden="false" customHeight="false" outlineLevel="0" collapsed="false">
      <c r="A678" s="0" t="n">
        <f aca="false">'✍️ Score Entry 2025-26'!A679</f>
        <v>674</v>
      </c>
      <c r="B678" s="41" t="n">
        <f aca="false">'✍️ Score Entry 2025-26'!B679</f>
        <v>45998.8333333333</v>
      </c>
      <c r="C678" s="0" t="str">
        <f aca="false">'✍️ Score Entry 2025-26'!C679</f>
        <v>Spanish LALIGA</v>
      </c>
      <c r="D678" s="0" t="str">
        <f aca="false">'✍️ Score Entry 2025-26'!D679</f>
        <v>Elche</v>
      </c>
      <c r="E678" s="0" t="str">
        <f aca="false">'✍️ Score Entry 2025-26'!E679</f>
        <v>Girona</v>
      </c>
      <c r="F678" s="0" t="n">
        <f aca="false">IFERROR(VLOOKUP(D678,'⭐ Current Elo 2025-26'!$A:$B,2,FALSE()),1500)</f>
        <v>1553.2</v>
      </c>
      <c r="G678" s="0" t="n">
        <f aca="false">IFERROR(VLOOKUP(E678,'⭐ Current Elo 2025-26'!$A:$B,2,FALSE()),1500)</f>
        <v>1542.4</v>
      </c>
      <c r="H678" s="33" t="n">
        <f aca="false">1/(1+10^((G678-F678+'⚙️ Parameters'!$C$7)/400))</f>
        <v>0.443824830472951</v>
      </c>
      <c r="I678" s="33" t="n">
        <f aca="false">0.27*(1+((200-MIN(ABS(F678-G678),200))/500)+(IF(AND(F678&gt;1650,G678&gt;1650),0.15,0)))</f>
        <v>0.372168</v>
      </c>
      <c r="J678" s="33" t="n">
        <f aca="false">MAX(0,1-H678-I678)</f>
        <v>0.184007169527049</v>
      </c>
      <c r="K678" s="33" t="n">
        <f aca="false">H678+I678</f>
        <v>0.815992830472951</v>
      </c>
      <c r="L678" s="33" t="n">
        <f aca="false">I678+J678</f>
        <v>0.556175169527049</v>
      </c>
      <c r="M678" s="0" t="str">
        <f aca="false">IF('✍️ Score Entry 2025-26'!F679=""," TBD",TEXT('✍️ Score Entry 2025-26'!F679,"0")&amp;"-"&amp;TEXT('✍️ Score Entry 2025-26'!G679,"0"))</f>
        <v> TBD</v>
      </c>
      <c r="N678" s="0" t="str">
        <f aca="false">IF('✍️ Score Entry 2025-26'!F679="","TBD",IF('✍️ Score Entry 2025-26'!F679&gt;'✍️ Score Entry 2025-26'!G679,"Home",IF('✍️ Score Entry 2025-26'!F679&lt;'✍️ Score Entry 2025-26'!G679,"Away","Draw")))</f>
        <v>TBD</v>
      </c>
      <c r="O678" s="0" t="str">
        <f aca="false">IF(N678="TBD","TBD",IF(AND(H678&gt;I678,H678&gt;J678,N678="Home"),"✓",IF(AND(J678&gt;H678,J678&gt;I678,N678="Away"),"✓",IF(AND(I678&gt;H678,I678&gt;J678,N678="Draw"),"✓","✗"))))</f>
        <v>TBD</v>
      </c>
    </row>
    <row r="679" customFormat="false" ht="15" hidden="false" customHeight="false" outlineLevel="0" collapsed="false">
      <c r="A679" s="0" t="n">
        <f aca="false">'✍️ Score Entry 2025-26'!A680</f>
        <v>675</v>
      </c>
      <c r="B679" s="41" t="n">
        <f aca="false">'✍️ Score Entry 2025-26'!B680</f>
        <v>45998.8333333333</v>
      </c>
      <c r="C679" s="0" t="str">
        <f aca="false">'✍️ Score Entry 2025-26'!C680</f>
        <v>Spanish LALIGA</v>
      </c>
      <c r="D679" s="0" t="str">
        <f aca="false">'✍️ Score Entry 2025-26'!D680</f>
        <v>Athletic Club</v>
      </c>
      <c r="E679" s="0" t="str">
        <f aca="false">'✍️ Score Entry 2025-26'!E680</f>
        <v>AtlÃ©tico Madrid</v>
      </c>
      <c r="F679" s="0" t="n">
        <f aca="false">IFERROR(VLOOKUP(D679,'⭐ Current Elo 2025-26'!$A:$B,2,FALSE()),1500)</f>
        <v>1432.8</v>
      </c>
      <c r="G679" s="0" t="n">
        <f aca="false">IFERROR(VLOOKUP(E679,'⭐ Current Elo 2025-26'!$A:$B,2,FALSE()),1500)</f>
        <v>1556.8</v>
      </c>
      <c r="H679" s="33" t="n">
        <f aca="false">1/(1+10^((G679-F679+'⚙️ Parameters'!$C$7)/400))</f>
        <v>0.268622142160612</v>
      </c>
      <c r="I679" s="33" t="n">
        <f aca="false">0.27*(1+((200-MIN(ABS(F679-G679),200))/500)+(IF(AND(F679&gt;1650,G679&gt;1650),0.15,0)))</f>
        <v>0.31104</v>
      </c>
      <c r="J679" s="33" t="n">
        <f aca="false">MAX(0,1-H679-I679)</f>
        <v>0.420337857839388</v>
      </c>
      <c r="K679" s="33" t="n">
        <f aca="false">H679+I679</f>
        <v>0.579662142160612</v>
      </c>
      <c r="L679" s="33" t="n">
        <f aca="false">I679+J679</f>
        <v>0.731377857839388</v>
      </c>
      <c r="M679" s="0" t="str">
        <f aca="false">IF('✍️ Score Entry 2025-26'!F680=""," TBD",TEXT('✍️ Score Entry 2025-26'!F680,"0")&amp;"-"&amp;TEXT('✍️ Score Entry 2025-26'!G680,"0"))</f>
        <v> TBD</v>
      </c>
      <c r="N679" s="0" t="str">
        <f aca="false">IF('✍️ Score Entry 2025-26'!F680="","TBD",IF('✍️ Score Entry 2025-26'!F680&gt;'✍️ Score Entry 2025-26'!G680,"Home",IF('✍️ Score Entry 2025-26'!F680&lt;'✍️ Score Entry 2025-26'!G680,"Away","Draw")))</f>
        <v>TBD</v>
      </c>
      <c r="O679" s="0" t="str">
        <f aca="false">IF(N679="TBD","TBD",IF(AND(H679&gt;I679,H679&gt;J679,N679="Home"),"✓",IF(AND(J679&gt;H679,J679&gt;I679,N679="Away"),"✓",IF(AND(I679&gt;H679,I679&gt;J679,N679="Draw"),"✓","✗"))))</f>
        <v>TBD</v>
      </c>
    </row>
    <row r="680" customFormat="false" ht="15" hidden="false" customHeight="false" outlineLevel="0" collapsed="false">
      <c r="A680" s="0" t="n">
        <f aca="false">'✍️ Score Entry 2025-26'!A681</f>
        <v>676</v>
      </c>
      <c r="B680" s="41" t="n">
        <f aca="false">'✍️ Score Entry 2025-26'!B681</f>
        <v>45998.8333333333</v>
      </c>
      <c r="C680" s="0" t="str">
        <f aca="false">'✍️ Score Entry 2025-26'!C681</f>
        <v>Spanish LALIGA</v>
      </c>
      <c r="D680" s="0" t="str">
        <f aca="false">'✍️ Score Entry 2025-26'!D681</f>
        <v>AlavÃ©s</v>
      </c>
      <c r="E680" s="0" t="str">
        <f aca="false">'✍️ Score Entry 2025-26'!E681</f>
        <v>Real Sociedad</v>
      </c>
      <c r="F680" s="0" t="n">
        <f aca="false">IFERROR(VLOOKUP(D680,'⭐ Current Elo 2025-26'!$A:$B,2,FALSE()),1500)</f>
        <v>1609.1</v>
      </c>
      <c r="G680" s="0" t="n">
        <f aca="false">IFERROR(VLOOKUP(E680,'⭐ Current Elo 2025-26'!$A:$B,2,FALSE()),1500)</f>
        <v>1395.4</v>
      </c>
      <c r="H680" s="33" t="n">
        <f aca="false">1/(1+10^((G680-F680+'⚙️ Parameters'!$C$7)/400))</f>
        <v>0.719570661338774</v>
      </c>
      <c r="I680" s="33" t="n">
        <f aca="false">0.27*(1+((200-MIN(ABS(F680-G680),200))/500)+(IF(AND(F680&gt;1650,G680&gt;1650),0.15,0)))</f>
        <v>0.27</v>
      </c>
      <c r="J680" s="33" t="n">
        <f aca="false">MAX(0,1-H680-I680)</f>
        <v>0.0104293386612263</v>
      </c>
      <c r="K680" s="33" t="n">
        <f aca="false">H680+I680</f>
        <v>0.989570661338774</v>
      </c>
      <c r="L680" s="33" t="n">
        <f aca="false">I680+J680</f>
        <v>0.280429338661226</v>
      </c>
      <c r="M680" s="0" t="str">
        <f aca="false">IF('✍️ Score Entry 2025-26'!F681=""," TBD",TEXT('✍️ Score Entry 2025-26'!F681,"0")&amp;"-"&amp;TEXT('✍️ Score Entry 2025-26'!G681,"0"))</f>
        <v> TBD</v>
      </c>
      <c r="N680" s="0" t="str">
        <f aca="false">IF('✍️ Score Entry 2025-26'!F681="","TBD",IF('✍️ Score Entry 2025-26'!F681&gt;'✍️ Score Entry 2025-26'!G681,"Home",IF('✍️ Score Entry 2025-26'!F681&lt;'✍️ Score Entry 2025-26'!G681,"Away","Draw")))</f>
        <v>TBD</v>
      </c>
      <c r="O680" s="0" t="str">
        <f aca="false">IF(N680="TBD","TBD",IF(AND(H680&gt;I680,H680&gt;J680,N680="Home"),"✓",IF(AND(J680&gt;H680,J680&gt;I680,N680="Away"),"✓",IF(AND(I680&gt;H680,I680&gt;J680,N680="Draw"),"✓","✗"))))</f>
        <v>TBD</v>
      </c>
    </row>
    <row r="681" customFormat="false" ht="15" hidden="false" customHeight="false" outlineLevel="0" collapsed="false">
      <c r="A681" s="0" t="n">
        <f aca="false">'✍️ Score Entry 2025-26'!A682</f>
        <v>677</v>
      </c>
      <c r="B681" s="41" t="n">
        <f aca="false">'✍️ Score Entry 2025-26'!B682</f>
        <v>45998.8333333333</v>
      </c>
      <c r="C681" s="0" t="str">
        <f aca="false">'✍️ Score Entry 2025-26'!C682</f>
        <v>Spanish LALIGA</v>
      </c>
      <c r="D681" s="0" t="str">
        <f aca="false">'✍️ Score Entry 2025-26'!D682</f>
        <v>Villarreal</v>
      </c>
      <c r="E681" s="0" t="str">
        <f aca="false">'✍️ Score Entry 2025-26'!E682</f>
        <v>Getafe</v>
      </c>
      <c r="F681" s="0" t="n">
        <f aca="false">IFERROR(VLOOKUP(D681,'⭐ Current Elo 2025-26'!$A:$B,2,FALSE()),1500)</f>
        <v>1629.8</v>
      </c>
      <c r="G681" s="0" t="n">
        <f aca="false">IFERROR(VLOOKUP(E681,'⭐ Current Elo 2025-26'!$A:$B,2,FALSE()),1500)</f>
        <v>1582.4</v>
      </c>
      <c r="H681" s="33" t="n">
        <f aca="false">1/(1+10^((G681-F681+'⚙️ Parameters'!$C$7)/400))</f>
        <v>0.496258369069021</v>
      </c>
      <c r="I681" s="33" t="n">
        <f aca="false">0.27*(1+((200-MIN(ABS(F681-G681),200))/500)+(IF(AND(F681&gt;1650,G681&gt;1650),0.15,0)))</f>
        <v>0.352404</v>
      </c>
      <c r="J681" s="33" t="n">
        <f aca="false">MAX(0,1-H681-I681)</f>
        <v>0.151337630930979</v>
      </c>
      <c r="K681" s="33" t="n">
        <f aca="false">H681+I681</f>
        <v>0.848662369069021</v>
      </c>
      <c r="L681" s="33" t="n">
        <f aca="false">I681+J681</f>
        <v>0.503741630930979</v>
      </c>
      <c r="M681" s="0" t="str">
        <f aca="false">IF('✍️ Score Entry 2025-26'!F682=""," TBD",TEXT('✍️ Score Entry 2025-26'!F682,"0")&amp;"-"&amp;TEXT('✍️ Score Entry 2025-26'!G682,"0"))</f>
        <v> TBD</v>
      </c>
      <c r="N681" s="0" t="str">
        <f aca="false">IF('✍️ Score Entry 2025-26'!F682="","TBD",IF('✍️ Score Entry 2025-26'!F682&gt;'✍️ Score Entry 2025-26'!G682,"Home",IF('✍️ Score Entry 2025-26'!F682&lt;'✍️ Score Entry 2025-26'!G682,"Away","Draw")))</f>
        <v>TBD</v>
      </c>
      <c r="O681" s="0" t="str">
        <f aca="false">IF(N681="TBD","TBD",IF(AND(H681&gt;I681,H681&gt;J681,N681="Home"),"✓",IF(AND(J681&gt;H681,J681&gt;I681,N681="Away"),"✓",IF(AND(I681&gt;H681,I681&gt;J681,N681="Draw"),"✓","✗"))))</f>
        <v>TBD</v>
      </c>
    </row>
    <row r="682" customFormat="false" ht="15" hidden="false" customHeight="false" outlineLevel="0" collapsed="false">
      <c r="A682" s="0" t="n">
        <f aca="false">'✍️ Score Entry 2025-26'!A683</f>
        <v>678</v>
      </c>
      <c r="B682" s="41" t="n">
        <f aca="false">'✍️ Score Entry 2025-26'!B683</f>
        <v>45998.8333333333</v>
      </c>
      <c r="C682" s="0" t="str">
        <f aca="false">'✍️ Score Entry 2025-26'!C683</f>
        <v>Spanish LALIGA</v>
      </c>
      <c r="D682" s="0" t="str">
        <f aca="false">'✍️ Score Entry 2025-26'!D683</f>
        <v>Real Betis</v>
      </c>
      <c r="E682" s="0" t="str">
        <f aca="false">'✍️ Score Entry 2025-26'!E683</f>
        <v>Barcelona</v>
      </c>
      <c r="F682" s="0" t="n">
        <f aca="false">IFERROR(VLOOKUP(D682,'⭐ Current Elo 2025-26'!$A:$B,2,FALSE()),1500)</f>
        <v>0</v>
      </c>
      <c r="G682" s="0" t="n">
        <f aca="false">IFERROR(VLOOKUP(E682,'⭐ Current Elo 2025-26'!$A:$B,2,FALSE()),1500)</f>
        <v>1670.1</v>
      </c>
      <c r="H682" s="33" t="n">
        <f aca="false">1/(1+10^((G682-F682+'⚙️ Parameters'!$C$7)/400))</f>
        <v>5.00873721381863E-005</v>
      </c>
      <c r="I682" s="33" t="n">
        <f aca="false">0.27*(1+((200-MIN(ABS(F682-G682),200))/500)+(IF(AND(F682&gt;1650,G682&gt;1650),0.15,0)))</f>
        <v>0.27</v>
      </c>
      <c r="J682" s="33" t="n">
        <f aca="false">MAX(0,1-H682-I682)</f>
        <v>0.729949912627862</v>
      </c>
      <c r="K682" s="33" t="n">
        <f aca="false">H682+I682</f>
        <v>0.270050087372138</v>
      </c>
      <c r="L682" s="33" t="n">
        <f aca="false">I682+J682</f>
        <v>0.999949912627862</v>
      </c>
      <c r="M682" s="0" t="str">
        <f aca="false">IF('✍️ Score Entry 2025-26'!F683=""," TBD",TEXT('✍️ Score Entry 2025-26'!F683,"0")&amp;"-"&amp;TEXT('✍️ Score Entry 2025-26'!G683,"0"))</f>
        <v> TBD</v>
      </c>
      <c r="N682" s="0" t="str">
        <f aca="false">IF('✍️ Score Entry 2025-26'!F683="","TBD",IF('✍️ Score Entry 2025-26'!F683&gt;'✍️ Score Entry 2025-26'!G683,"Home",IF('✍️ Score Entry 2025-26'!F683&lt;'✍️ Score Entry 2025-26'!G683,"Away","Draw")))</f>
        <v>TBD</v>
      </c>
      <c r="O682" s="0" t="str">
        <f aca="false">IF(N682="TBD","TBD",IF(AND(H682&gt;I682,H682&gt;J682,N682="Home"),"✓",IF(AND(J682&gt;H682,J682&gt;I682,N682="Away"),"✓",IF(AND(I682&gt;H682,I682&gt;J682,N682="Draw"),"✓","✗"))))</f>
        <v>TBD</v>
      </c>
    </row>
    <row r="683" customFormat="false" ht="15" hidden="false" customHeight="false" outlineLevel="0" collapsed="false">
      <c r="A683" s="0" t="n">
        <f aca="false">'✍️ Score Entry 2025-26'!A684</f>
        <v>679</v>
      </c>
      <c r="B683" s="41" t="n">
        <f aca="false">'✍️ Score Entry 2025-26'!B684</f>
        <v>45998.8333333333</v>
      </c>
      <c r="C683" s="0" t="str">
        <f aca="false">'✍️ Score Entry 2025-26'!C684</f>
        <v>Spanish LALIGA</v>
      </c>
      <c r="D683" s="0" t="str">
        <f aca="false">'✍️ Score Entry 2025-26'!D684</f>
        <v>Real Madrid</v>
      </c>
      <c r="E683" s="0" t="str">
        <f aca="false">'✍️ Score Entry 2025-26'!E684</f>
        <v>Celta Vigo</v>
      </c>
      <c r="F683" s="0" t="n">
        <f aca="false">IFERROR(VLOOKUP(D683,'⭐ Current Elo 2025-26'!$A:$B,2,FALSE()),1500)</f>
        <v>1520.7</v>
      </c>
      <c r="G683" s="0" t="n">
        <f aca="false">IFERROR(VLOOKUP(E683,'⭐ Current Elo 2025-26'!$A:$B,2,FALSE()),1500)</f>
        <v>1603.5</v>
      </c>
      <c r="H683" s="33" t="n">
        <f aca="false">1/(1+10^((G683-F683+'⚙️ Parameters'!$C$7)/400))</f>
        <v>0.317679115256743</v>
      </c>
      <c r="I683" s="33" t="n">
        <f aca="false">0.27*(1+((200-MIN(ABS(F683-G683),200))/500)+(IF(AND(F683&gt;1650,G683&gt;1650),0.15,0)))</f>
        <v>0.333288</v>
      </c>
      <c r="J683" s="33" t="n">
        <f aca="false">MAX(0,1-H683-I683)</f>
        <v>0.349032884743258</v>
      </c>
      <c r="K683" s="33" t="n">
        <f aca="false">H683+I683</f>
        <v>0.650967115256743</v>
      </c>
      <c r="L683" s="33" t="n">
        <f aca="false">I683+J683</f>
        <v>0.682320884743258</v>
      </c>
      <c r="M683" s="0" t="str">
        <f aca="false">IF('✍️ Score Entry 2025-26'!F684=""," TBD",TEXT('✍️ Score Entry 2025-26'!F684,"0")&amp;"-"&amp;TEXT('✍️ Score Entry 2025-26'!G684,"0"))</f>
        <v> TBD</v>
      </c>
      <c r="N683" s="0" t="str">
        <f aca="false">IF('✍️ Score Entry 2025-26'!F684="","TBD",IF('✍️ Score Entry 2025-26'!F684&gt;'✍️ Score Entry 2025-26'!G684,"Home",IF('✍️ Score Entry 2025-26'!F684&lt;'✍️ Score Entry 2025-26'!G684,"Away","Draw")))</f>
        <v>TBD</v>
      </c>
      <c r="O683" s="0" t="str">
        <f aca="false">IF(N683="TBD","TBD",IF(AND(H683&gt;I683,H683&gt;J683,N683="Home"),"✓",IF(AND(J683&gt;H683,J683&gt;I683,N683="Away"),"✓",IF(AND(I683&gt;H683,I683&gt;J683,N683="Draw"),"✓","✗"))))</f>
        <v>TBD</v>
      </c>
    </row>
    <row r="684" customFormat="false" ht="15" hidden="false" customHeight="false" outlineLevel="0" collapsed="false">
      <c r="A684" s="0" t="n">
        <f aca="false">'✍️ Score Entry 2025-26'!A685</f>
        <v>680</v>
      </c>
      <c r="B684" s="41" t="n">
        <f aca="false">'✍️ Score Entry 2025-26'!B685</f>
        <v>45998.8333333333</v>
      </c>
      <c r="C684" s="0" t="str">
        <f aca="false">'✍️ Score Entry 2025-26'!C685</f>
        <v>Spanish LALIGA</v>
      </c>
      <c r="D684" s="0" t="str">
        <f aca="false">'✍️ Score Entry 2025-26'!D685</f>
        <v>Real Oviedo</v>
      </c>
      <c r="E684" s="0" t="str">
        <f aca="false">'✍️ Score Entry 2025-26'!E685</f>
        <v>Mallorca</v>
      </c>
      <c r="F684" s="0" t="n">
        <f aca="false">IFERROR(VLOOKUP(D684,'⭐ Current Elo 2025-26'!$A:$B,2,FALSE()),1500)</f>
        <v>1735.2</v>
      </c>
      <c r="G684" s="0" t="n">
        <f aca="false">IFERROR(VLOOKUP(E684,'⭐ Current Elo 2025-26'!$A:$B,2,FALSE()),1500)</f>
        <v>1654.7</v>
      </c>
      <c r="H684" s="33" t="n">
        <f aca="false">1/(1+10^((G684-F684+'⚙️ Parameters'!$C$7)/400))</f>
        <v>0.543780622529338</v>
      </c>
      <c r="I684" s="33" t="n">
        <f aca="false">0.27*(1+((200-MIN(ABS(F684-G684),200))/500)+(IF(AND(F684&gt;1650,G684&gt;1650),0.15,0)))</f>
        <v>0.37503</v>
      </c>
      <c r="J684" s="33" t="n">
        <f aca="false">MAX(0,1-H684-I684)</f>
        <v>0.0811893774706617</v>
      </c>
      <c r="K684" s="33" t="n">
        <f aca="false">H684+I684</f>
        <v>0.918810622529338</v>
      </c>
      <c r="L684" s="33" t="n">
        <f aca="false">I684+J684</f>
        <v>0.456219377470662</v>
      </c>
      <c r="M684" s="0" t="str">
        <f aca="false">IF('✍️ Score Entry 2025-26'!F685=""," TBD",TEXT('✍️ Score Entry 2025-26'!F685,"0")&amp;"-"&amp;TEXT('✍️ Score Entry 2025-26'!G685,"0"))</f>
        <v> TBD</v>
      </c>
      <c r="N684" s="0" t="str">
        <f aca="false">IF('✍️ Score Entry 2025-26'!F685="","TBD",IF('✍️ Score Entry 2025-26'!F685&gt;'✍️ Score Entry 2025-26'!G685,"Home",IF('✍️ Score Entry 2025-26'!F685&lt;'✍️ Score Entry 2025-26'!G685,"Away","Draw")))</f>
        <v>TBD</v>
      </c>
      <c r="O684" s="0" t="str">
        <f aca="false">IF(N684="TBD","TBD",IF(AND(H684&gt;I684,H684&gt;J684,N684="Home"),"✓",IF(AND(J684&gt;H684,J684&gt;I684,N684="Away"),"✓",IF(AND(I684&gt;H684,I684&gt;J684,N684="Draw"),"✓","✗"))))</f>
        <v>TBD</v>
      </c>
    </row>
    <row r="685" customFormat="false" ht="15" hidden="false" customHeight="false" outlineLevel="0" collapsed="false">
      <c r="A685" s="0" t="n">
        <f aca="false">'✍️ Score Entry 2025-26'!A686</f>
        <v>681</v>
      </c>
      <c r="B685" s="41" t="n">
        <f aca="false">'✍️ Score Entry 2025-26'!B686</f>
        <v>45998.8333333333</v>
      </c>
      <c r="C685" s="0" t="str">
        <f aca="false">'✍️ Score Entry 2025-26'!C686</f>
        <v>Spanish LALIGA</v>
      </c>
      <c r="D685" s="0" t="str">
        <f aca="false">'✍️ Score Entry 2025-26'!D686</f>
        <v>Valencia</v>
      </c>
      <c r="E685" s="0" t="str">
        <f aca="false">'✍️ Score Entry 2025-26'!E686</f>
        <v>Sevilla</v>
      </c>
      <c r="F685" s="0" t="n">
        <f aca="false">IFERROR(VLOOKUP(D685,'⭐ Current Elo 2025-26'!$A:$B,2,FALSE()),1500)</f>
        <v>1618.4</v>
      </c>
      <c r="G685" s="0" t="n">
        <f aca="false">IFERROR(VLOOKUP(E685,'⭐ Current Elo 2025-26'!$A:$B,2,FALSE()),1500)</f>
        <v>1661.6</v>
      </c>
      <c r="H685" s="33" t="n">
        <f aca="false">1/(1+10^((G685-F685+'⚙️ Parameters'!$C$7)/400))</f>
        <v>0.36900160468897</v>
      </c>
      <c r="I685" s="33" t="n">
        <f aca="false">0.27*(1+((200-MIN(ABS(F685-G685),200))/500)+(IF(AND(F685&gt;1650,G685&gt;1650),0.15,0)))</f>
        <v>0.354672</v>
      </c>
      <c r="J685" s="33" t="n">
        <f aca="false">MAX(0,1-H685-I685)</f>
        <v>0.27632639531103</v>
      </c>
      <c r="K685" s="33" t="n">
        <f aca="false">H685+I685</f>
        <v>0.72367360468897</v>
      </c>
      <c r="L685" s="33" t="n">
        <f aca="false">I685+J685</f>
        <v>0.63099839531103</v>
      </c>
      <c r="M685" s="0" t="str">
        <f aca="false">IF('✍️ Score Entry 2025-26'!F686=""," TBD",TEXT('✍️ Score Entry 2025-26'!F686,"0")&amp;"-"&amp;TEXT('✍️ Score Entry 2025-26'!G686,"0"))</f>
        <v> TBD</v>
      </c>
      <c r="N685" s="0" t="str">
        <f aca="false">IF('✍️ Score Entry 2025-26'!F686="","TBD",IF('✍️ Score Entry 2025-26'!F686&gt;'✍️ Score Entry 2025-26'!G686,"Home",IF('✍️ Score Entry 2025-26'!F686&lt;'✍️ Score Entry 2025-26'!G686,"Away","Draw")))</f>
        <v>TBD</v>
      </c>
      <c r="O685" s="0" t="str">
        <f aca="false">IF(N685="TBD","TBD",IF(AND(H685&gt;I685,H685&gt;J685,N685="Home"),"✓",IF(AND(J685&gt;H685,J685&gt;I685,N685="Away"),"✓",IF(AND(I685&gt;H685,I685&gt;J685,N685="Draw"),"✓","✗"))))</f>
        <v>TBD</v>
      </c>
    </row>
    <row r="686" customFormat="false" ht="15" hidden="false" customHeight="false" outlineLevel="0" collapsed="false">
      <c r="A686" s="0" t="n">
        <f aca="false">'✍️ Score Entry 2025-26'!A687</f>
        <v>682</v>
      </c>
      <c r="B686" s="41" t="n">
        <f aca="false">'✍️ Score Entry 2025-26'!B687</f>
        <v>45998.8333333333</v>
      </c>
      <c r="C686" s="0" t="str">
        <f aca="false">'✍️ Score Entry 2025-26'!C687</f>
        <v>Spanish LALIGA</v>
      </c>
      <c r="D686" s="0" t="str">
        <f aca="false">'✍️ Score Entry 2025-26'!D687</f>
        <v>Osasuna</v>
      </c>
      <c r="E686" s="0" t="str">
        <f aca="false">'✍️ Score Entry 2025-26'!E687</f>
        <v>Levante</v>
      </c>
      <c r="F686" s="0" t="n">
        <f aca="false">IFERROR(VLOOKUP(D686,'⭐ Current Elo 2025-26'!$A:$B,2,FALSE()),1500)</f>
        <v>1713.5</v>
      </c>
      <c r="G686" s="0" t="n">
        <f aca="false">IFERROR(VLOOKUP(E686,'⭐ Current Elo 2025-26'!$A:$B,2,FALSE()),1500)</f>
        <v>1462.3</v>
      </c>
      <c r="H686" s="33" t="n">
        <f aca="false">1/(1+10^((G686-F686+'⚙️ Parameters'!$C$7)/400))</f>
        <v>0.761005546509796</v>
      </c>
      <c r="I686" s="33" t="n">
        <f aca="false">0.27*(1+((200-MIN(ABS(F686-G686),200))/500)+(IF(AND(F686&gt;1650,G686&gt;1650),0.15,0)))</f>
        <v>0.27</v>
      </c>
      <c r="J686" s="33" t="n">
        <f aca="false">MAX(0,1-H686-I686)</f>
        <v>0</v>
      </c>
      <c r="K686" s="33" t="n">
        <f aca="false">H686+I686</f>
        <v>1.0310055465098</v>
      </c>
      <c r="L686" s="33" t="n">
        <f aca="false">I686+J686</f>
        <v>0.27</v>
      </c>
      <c r="M686" s="0" t="str">
        <f aca="false">IF('✍️ Score Entry 2025-26'!F687=""," TBD",TEXT('✍️ Score Entry 2025-26'!F687,"0")&amp;"-"&amp;TEXT('✍️ Score Entry 2025-26'!G687,"0"))</f>
        <v> TBD</v>
      </c>
      <c r="N686" s="0" t="str">
        <f aca="false">IF('✍️ Score Entry 2025-26'!F687="","TBD",IF('✍️ Score Entry 2025-26'!F687&gt;'✍️ Score Entry 2025-26'!G687,"Home",IF('✍️ Score Entry 2025-26'!F687&lt;'✍️ Score Entry 2025-26'!G687,"Away","Draw")))</f>
        <v>TBD</v>
      </c>
      <c r="O686" s="0" t="str">
        <f aca="false">IF(N686="TBD","TBD",IF(AND(H686&gt;I686,H686&gt;J686,N686="Home"),"✓",IF(AND(J686&gt;H686,J686&gt;I686,N686="Away"),"✓",IF(AND(I686&gt;H686,I686&gt;J686,N686="Draw"),"✓","✗"))))</f>
        <v>TBD</v>
      </c>
    </row>
    <row r="687" customFormat="false" ht="15" hidden="false" customHeight="false" outlineLevel="0" collapsed="false">
      <c r="A687" s="0" t="n">
        <f aca="false">'✍️ Score Entry 2025-26'!A688</f>
        <v>683</v>
      </c>
      <c r="B687" s="41" t="n">
        <f aca="false">'✍️ Score Entry 2025-26'!B688</f>
        <v>45998.8333333333</v>
      </c>
      <c r="C687" s="0" t="str">
        <f aca="false">'✍️ Score Entry 2025-26'!C688</f>
        <v>Italian Serie A</v>
      </c>
      <c r="D687" s="0" t="str">
        <f aca="false">'✍️ Score Entry 2025-26'!D688</f>
        <v>Cagliari</v>
      </c>
      <c r="E687" s="0" t="str">
        <f aca="false">'✍️ Score Entry 2025-26'!E688</f>
        <v>AS Roma</v>
      </c>
      <c r="F687" s="0" t="n">
        <f aca="false">IFERROR(VLOOKUP(D687,'⭐ Current Elo 2025-26'!$A:$B,2,FALSE()),1500)</f>
        <v>1647.4</v>
      </c>
      <c r="G687" s="0" t="n">
        <f aca="false">IFERROR(VLOOKUP(E687,'⭐ Current Elo 2025-26'!$A:$B,2,FALSE()),1500)</f>
        <v>1560.1</v>
      </c>
      <c r="H687" s="33" t="n">
        <f aca="false">1/(1+10^((G687-F687+'⚙️ Parameters'!$C$7)/400))</f>
        <v>0.553473731107054</v>
      </c>
      <c r="I687" s="33" t="n">
        <f aca="false">0.27*(1+((200-MIN(ABS(F687-G687),200))/500)+(IF(AND(F687&gt;1650,G687&gt;1650),0.15,0)))</f>
        <v>0.330858</v>
      </c>
      <c r="J687" s="33" t="n">
        <f aca="false">MAX(0,1-H687-I687)</f>
        <v>0.115668268892946</v>
      </c>
      <c r="K687" s="33" t="n">
        <f aca="false">H687+I687</f>
        <v>0.884331731107054</v>
      </c>
      <c r="L687" s="33" t="n">
        <f aca="false">I687+J687</f>
        <v>0.446526268892946</v>
      </c>
      <c r="M687" s="0" t="str">
        <f aca="false">IF('✍️ Score Entry 2025-26'!F688=""," TBD",TEXT('✍️ Score Entry 2025-26'!F688,"0")&amp;"-"&amp;TEXT('✍️ Score Entry 2025-26'!G688,"0"))</f>
        <v> TBD</v>
      </c>
      <c r="N687" s="0" t="str">
        <f aca="false">IF('✍️ Score Entry 2025-26'!F688="","TBD",IF('✍️ Score Entry 2025-26'!F688&gt;'✍️ Score Entry 2025-26'!G688,"Home",IF('✍️ Score Entry 2025-26'!F688&lt;'✍️ Score Entry 2025-26'!G688,"Away","Draw")))</f>
        <v>TBD</v>
      </c>
      <c r="O687" s="0" t="str">
        <f aca="false">IF(N687="TBD","TBD",IF(AND(H687&gt;I687,H687&gt;J687,N687="Home"),"✓",IF(AND(J687&gt;H687,J687&gt;I687,N687="Away"),"✓",IF(AND(I687&gt;H687,I687&gt;J687,N687="Draw"),"✓","✗"))))</f>
        <v>TBD</v>
      </c>
    </row>
    <row r="688" customFormat="false" ht="15" hidden="false" customHeight="false" outlineLevel="0" collapsed="false">
      <c r="A688" s="0" t="n">
        <f aca="false">'✍️ Score Entry 2025-26'!A689</f>
        <v>684</v>
      </c>
      <c r="B688" s="41" t="n">
        <f aca="false">'✍️ Score Entry 2025-26'!B689</f>
        <v>45998.8333333333</v>
      </c>
      <c r="C688" s="0" t="str">
        <f aca="false">'✍️ Score Entry 2025-26'!C689</f>
        <v>Italian Serie A</v>
      </c>
      <c r="D688" s="0" t="str">
        <f aca="false">'✍️ Score Entry 2025-26'!D689</f>
        <v>Torino</v>
      </c>
      <c r="E688" s="0" t="str">
        <f aca="false">'✍️ Score Entry 2025-26'!E689</f>
        <v>AC Milan</v>
      </c>
      <c r="F688" s="0" t="n">
        <f aca="false">IFERROR(VLOOKUP(D688,'⭐ Current Elo 2025-26'!$A:$B,2,FALSE()),1500)</f>
        <v>1631.8</v>
      </c>
      <c r="G688" s="0" t="n">
        <f aca="false">IFERROR(VLOOKUP(E688,'⭐ Current Elo 2025-26'!$A:$B,2,FALSE()),1500)</f>
        <v>1588.1</v>
      </c>
      <c r="H688" s="33" t="n">
        <f aca="false">1/(1+10^((G688-F688+'⚙️ Parameters'!$C$7)/400))</f>
        <v>0.490934564747848</v>
      </c>
      <c r="I688" s="33" t="n">
        <f aca="false">0.27*(1+((200-MIN(ABS(F688-G688),200))/500)+(IF(AND(F688&gt;1650,G688&gt;1650),0.15,0)))</f>
        <v>0.354402</v>
      </c>
      <c r="J688" s="33" t="n">
        <f aca="false">MAX(0,1-H688-I688)</f>
        <v>0.154663435252152</v>
      </c>
      <c r="K688" s="33" t="n">
        <f aca="false">H688+I688</f>
        <v>0.845336564747848</v>
      </c>
      <c r="L688" s="33" t="n">
        <f aca="false">I688+J688</f>
        <v>0.509065435252152</v>
      </c>
      <c r="M688" s="0" t="str">
        <f aca="false">IF('✍️ Score Entry 2025-26'!F689=""," TBD",TEXT('✍️ Score Entry 2025-26'!F689,"0")&amp;"-"&amp;TEXT('✍️ Score Entry 2025-26'!G689,"0"))</f>
        <v> TBD</v>
      </c>
      <c r="N688" s="0" t="str">
        <f aca="false">IF('✍️ Score Entry 2025-26'!F689="","TBD",IF('✍️ Score Entry 2025-26'!F689&gt;'✍️ Score Entry 2025-26'!G689,"Home",IF('✍️ Score Entry 2025-26'!F689&lt;'✍️ Score Entry 2025-26'!G689,"Away","Draw")))</f>
        <v>TBD</v>
      </c>
      <c r="O688" s="0" t="str">
        <f aca="false">IF(N688="TBD","TBD",IF(AND(H688&gt;I688,H688&gt;J688,N688="Home"),"✓",IF(AND(J688&gt;H688,J688&gt;I688,N688="Away"),"✓",IF(AND(I688&gt;H688,I688&gt;J688,N688="Draw"),"✓","✗"))))</f>
        <v>TBD</v>
      </c>
    </row>
    <row r="689" customFormat="false" ht="15" hidden="false" customHeight="false" outlineLevel="0" collapsed="false">
      <c r="A689" s="0" t="n">
        <f aca="false">'✍️ Score Entry 2025-26'!A690</f>
        <v>685</v>
      </c>
      <c r="B689" s="41" t="n">
        <f aca="false">'✍️ Score Entry 2025-26'!B690</f>
        <v>45998.8333333333</v>
      </c>
      <c r="C689" s="0" t="str">
        <f aca="false">'✍️ Score Entry 2025-26'!C690</f>
        <v>Italian Serie A</v>
      </c>
      <c r="D689" s="0" t="str">
        <f aca="false">'✍️ Score Entry 2025-26'!D690</f>
        <v>Cremonese</v>
      </c>
      <c r="E689" s="0" t="str">
        <f aca="false">'✍️ Score Entry 2025-26'!E690</f>
        <v>Lecce</v>
      </c>
      <c r="F689" s="0" t="n">
        <f aca="false">IFERROR(VLOOKUP(D689,'⭐ Current Elo 2025-26'!$A:$B,2,FALSE()),1500)</f>
        <v>1421.1</v>
      </c>
      <c r="G689" s="0" t="n">
        <f aca="false">IFERROR(VLOOKUP(E689,'⭐ Current Elo 2025-26'!$A:$B,2,FALSE()),1500)</f>
        <v>1629.2</v>
      </c>
      <c r="H689" s="33" t="n">
        <f aca="false">1/(1+10^((G689-F689+'⚙️ Parameters'!$C$7)/400))</f>
        <v>0.184561535041432</v>
      </c>
      <c r="I689" s="33" t="n">
        <f aca="false">0.27*(1+((200-MIN(ABS(F689-G689),200))/500)+(IF(AND(F689&gt;1650,G689&gt;1650),0.15,0)))</f>
        <v>0.27</v>
      </c>
      <c r="J689" s="33" t="n">
        <f aca="false">MAX(0,1-H689-I689)</f>
        <v>0.545438464958568</v>
      </c>
      <c r="K689" s="33" t="n">
        <f aca="false">H689+I689</f>
        <v>0.454561535041433</v>
      </c>
      <c r="L689" s="33" t="n">
        <f aca="false">I689+J689</f>
        <v>0.815438464958568</v>
      </c>
      <c r="M689" s="0" t="str">
        <f aca="false">IF('✍️ Score Entry 2025-26'!F690=""," TBD",TEXT('✍️ Score Entry 2025-26'!F690,"0")&amp;"-"&amp;TEXT('✍️ Score Entry 2025-26'!G690,"0"))</f>
        <v> TBD</v>
      </c>
      <c r="N689" s="0" t="str">
        <f aca="false">IF('✍️ Score Entry 2025-26'!F690="","TBD",IF('✍️ Score Entry 2025-26'!F690&gt;'✍️ Score Entry 2025-26'!G690,"Home",IF('✍️ Score Entry 2025-26'!F690&lt;'✍️ Score Entry 2025-26'!G690,"Away","Draw")))</f>
        <v>TBD</v>
      </c>
      <c r="O689" s="0" t="str">
        <f aca="false">IF(N689="TBD","TBD",IF(AND(H689&gt;I689,H689&gt;J689,N689="Home"),"✓",IF(AND(J689&gt;H689,J689&gt;I689,N689="Away"),"✓",IF(AND(I689&gt;H689,I689&gt;J689,N689="Draw"),"✓","✗"))))</f>
        <v>TBD</v>
      </c>
    </row>
    <row r="690" customFormat="false" ht="15" hidden="false" customHeight="false" outlineLevel="0" collapsed="false">
      <c r="A690" s="0" t="n">
        <f aca="false">'✍️ Score Entry 2025-26'!A691</f>
        <v>686</v>
      </c>
      <c r="B690" s="41" t="n">
        <f aca="false">'✍️ Score Entry 2025-26'!B691</f>
        <v>45998.8333333333</v>
      </c>
      <c r="C690" s="0" t="str">
        <f aca="false">'✍️ Score Entry 2025-26'!C691</f>
        <v>Italian Serie A</v>
      </c>
      <c r="D690" s="0" t="str">
        <f aca="false">'✍️ Score Entry 2025-26'!D691</f>
        <v>Sassuolo</v>
      </c>
      <c r="E690" s="0" t="str">
        <f aca="false">'✍️ Score Entry 2025-26'!E691</f>
        <v>Fiorentina</v>
      </c>
      <c r="F690" s="0" t="n">
        <f aca="false">IFERROR(VLOOKUP(D690,'⭐ Current Elo 2025-26'!$A:$B,2,FALSE()),1500)</f>
        <v>1446.1</v>
      </c>
      <c r="G690" s="0" t="n">
        <f aca="false">IFERROR(VLOOKUP(E690,'⭐ Current Elo 2025-26'!$A:$B,2,FALSE()),1500)</f>
        <v>1398.1</v>
      </c>
      <c r="H690" s="33" t="n">
        <f aca="false">1/(1+10^((G690-F690+'⚙️ Parameters'!$C$7)/400))</f>
        <v>0.497121800425189</v>
      </c>
      <c r="I690" s="33" t="n">
        <f aca="false">0.27*(1+((200-MIN(ABS(F690-G690),200))/500)+(IF(AND(F690&gt;1650,G690&gt;1650),0.15,0)))</f>
        <v>0.35208</v>
      </c>
      <c r="J690" s="33" t="n">
        <f aca="false">MAX(0,1-H690-I690)</f>
        <v>0.150798199574811</v>
      </c>
      <c r="K690" s="33" t="n">
        <f aca="false">H690+I690</f>
        <v>0.849201800425189</v>
      </c>
      <c r="L690" s="33" t="n">
        <f aca="false">I690+J690</f>
        <v>0.502878199574811</v>
      </c>
      <c r="M690" s="0" t="str">
        <f aca="false">IF('✍️ Score Entry 2025-26'!F691=""," TBD",TEXT('✍️ Score Entry 2025-26'!F691,"0")&amp;"-"&amp;TEXT('✍️ Score Entry 2025-26'!G691,"0"))</f>
        <v> TBD</v>
      </c>
      <c r="N690" s="0" t="str">
        <f aca="false">IF('✍️ Score Entry 2025-26'!F691="","TBD",IF('✍️ Score Entry 2025-26'!F691&gt;'✍️ Score Entry 2025-26'!G691,"Home",IF('✍️ Score Entry 2025-26'!F691&lt;'✍️ Score Entry 2025-26'!G691,"Away","Draw")))</f>
        <v>TBD</v>
      </c>
      <c r="O690" s="0" t="str">
        <f aca="false">IF(N690="TBD","TBD",IF(AND(H690&gt;I690,H690&gt;J690,N690="Home"),"✓",IF(AND(J690&gt;H690,J690&gt;I690,N690="Away"),"✓",IF(AND(I690&gt;H690,I690&gt;J690,N690="Draw"),"✓","✗"))))</f>
        <v>TBD</v>
      </c>
    </row>
    <row r="691" customFormat="false" ht="15" hidden="false" customHeight="false" outlineLevel="0" collapsed="false">
      <c r="A691" s="0" t="n">
        <f aca="false">'✍️ Score Entry 2025-26'!A692</f>
        <v>687</v>
      </c>
      <c r="B691" s="41" t="n">
        <f aca="false">'✍️ Score Entry 2025-26'!B692</f>
        <v>45998.8333333333</v>
      </c>
      <c r="C691" s="0" t="str">
        <f aca="false">'✍️ Score Entry 2025-26'!C692</f>
        <v>Italian Serie A</v>
      </c>
      <c r="D691" s="0" t="str">
        <f aca="false">'✍️ Score Entry 2025-26'!D692</f>
        <v>Pisa</v>
      </c>
      <c r="E691" s="0" t="str">
        <f aca="false">'✍️ Score Entry 2025-26'!E692</f>
        <v>Parma</v>
      </c>
      <c r="F691" s="0" t="n">
        <f aca="false">IFERROR(VLOOKUP(D691,'⭐ Current Elo 2025-26'!$A:$B,2,FALSE()),1500)</f>
        <v>1653.3</v>
      </c>
      <c r="G691" s="0" t="n">
        <f aca="false">IFERROR(VLOOKUP(E691,'⭐ Current Elo 2025-26'!$A:$B,2,FALSE()),1500)</f>
        <v>1449</v>
      </c>
      <c r="H691" s="33" t="n">
        <f aca="false">1/(1+10^((G691-F691+'⚙️ Parameters'!$C$7)/400))</f>
        <v>0.708523160777766</v>
      </c>
      <c r="I691" s="33" t="n">
        <f aca="false">0.27*(1+((200-MIN(ABS(F691-G691),200))/500)+(IF(AND(F691&gt;1650,G691&gt;1650),0.15,0)))</f>
        <v>0.27</v>
      </c>
      <c r="J691" s="33" t="n">
        <f aca="false">MAX(0,1-H691-I691)</f>
        <v>0.0214768392222341</v>
      </c>
      <c r="K691" s="33" t="n">
        <f aca="false">H691+I691</f>
        <v>0.978523160777766</v>
      </c>
      <c r="L691" s="33" t="n">
        <f aca="false">I691+J691</f>
        <v>0.291476839222234</v>
      </c>
      <c r="M691" s="0" t="str">
        <f aca="false">IF('✍️ Score Entry 2025-26'!F692=""," TBD",TEXT('✍️ Score Entry 2025-26'!F692,"0")&amp;"-"&amp;TEXT('✍️ Score Entry 2025-26'!G692,"0"))</f>
        <v> TBD</v>
      </c>
      <c r="N691" s="0" t="str">
        <f aca="false">IF('✍️ Score Entry 2025-26'!F692="","TBD",IF('✍️ Score Entry 2025-26'!F692&gt;'✍️ Score Entry 2025-26'!G692,"Home",IF('✍️ Score Entry 2025-26'!F692&lt;'✍️ Score Entry 2025-26'!G692,"Away","Draw")))</f>
        <v>TBD</v>
      </c>
      <c r="O691" s="0" t="str">
        <f aca="false">IF(N691="TBD","TBD",IF(AND(H691&gt;I691,H691&gt;J691,N691="Home"),"✓",IF(AND(J691&gt;H691,J691&gt;I691,N691="Away"),"✓",IF(AND(I691&gt;H691,I691&gt;J691,N691="Draw"),"✓","✗"))))</f>
        <v>TBD</v>
      </c>
    </row>
    <row r="692" customFormat="false" ht="15" hidden="false" customHeight="false" outlineLevel="0" collapsed="false">
      <c r="A692" s="0" t="n">
        <f aca="false">'✍️ Score Entry 2025-26'!A693</f>
        <v>688</v>
      </c>
      <c r="B692" s="41" t="n">
        <f aca="false">'✍️ Score Entry 2025-26'!B693</f>
        <v>45998.8333333333</v>
      </c>
      <c r="C692" s="0" t="str">
        <f aca="false">'✍️ Score Entry 2025-26'!C693</f>
        <v>Italian Serie A</v>
      </c>
      <c r="D692" s="0" t="str">
        <f aca="false">'✍️ Score Entry 2025-26'!D693</f>
        <v>Napoli</v>
      </c>
      <c r="E692" s="0" t="str">
        <f aca="false">'✍️ Score Entry 2025-26'!E693</f>
        <v>Juventus</v>
      </c>
      <c r="F692" s="0" t="n">
        <f aca="false">IFERROR(VLOOKUP(D692,'⭐ Current Elo 2025-26'!$A:$B,2,FALSE()),1500)</f>
        <v>1656.2</v>
      </c>
      <c r="G692" s="0" t="n">
        <f aca="false">IFERROR(VLOOKUP(E692,'⭐ Current Elo 2025-26'!$A:$B,2,FALSE()),1500)</f>
        <v>1397.1</v>
      </c>
      <c r="H692" s="33" t="n">
        <f aca="false">1/(1+10^((G692-F692+'⚙️ Parameters'!$C$7)/400))</f>
        <v>0.769178141309486</v>
      </c>
      <c r="I692" s="33" t="n">
        <f aca="false">0.27*(1+((200-MIN(ABS(F692-G692),200))/500)+(IF(AND(F692&gt;1650,G692&gt;1650),0.15,0)))</f>
        <v>0.27</v>
      </c>
      <c r="J692" s="33" t="n">
        <f aca="false">MAX(0,1-H692-I692)</f>
        <v>0</v>
      </c>
      <c r="K692" s="33" t="n">
        <f aca="false">H692+I692</f>
        <v>1.03917814130949</v>
      </c>
      <c r="L692" s="33" t="n">
        <f aca="false">I692+J692</f>
        <v>0.27</v>
      </c>
      <c r="M692" s="0" t="str">
        <f aca="false">IF('✍️ Score Entry 2025-26'!F693=""," TBD",TEXT('✍️ Score Entry 2025-26'!F693,"0")&amp;"-"&amp;TEXT('✍️ Score Entry 2025-26'!G693,"0"))</f>
        <v> TBD</v>
      </c>
      <c r="N692" s="0" t="str">
        <f aca="false">IF('✍️ Score Entry 2025-26'!F693="","TBD",IF('✍️ Score Entry 2025-26'!F693&gt;'✍️ Score Entry 2025-26'!G693,"Home",IF('✍️ Score Entry 2025-26'!F693&lt;'✍️ Score Entry 2025-26'!G693,"Away","Draw")))</f>
        <v>TBD</v>
      </c>
      <c r="O692" s="0" t="str">
        <f aca="false">IF(N692="TBD","TBD",IF(AND(H692&gt;I692,H692&gt;J692,N692="Home"),"✓",IF(AND(J692&gt;H692,J692&gt;I692,N692="Away"),"✓",IF(AND(I692&gt;H692,I692&gt;J692,N692="Draw"),"✓","✗"))))</f>
        <v>TBD</v>
      </c>
    </row>
    <row r="693" customFormat="false" ht="15" hidden="false" customHeight="false" outlineLevel="0" collapsed="false">
      <c r="A693" s="0" t="n">
        <f aca="false">'✍️ Score Entry 2025-26'!A694</f>
        <v>689</v>
      </c>
      <c r="B693" s="41" t="n">
        <f aca="false">'✍️ Score Entry 2025-26'!B694</f>
        <v>45998.8333333333</v>
      </c>
      <c r="C693" s="0" t="str">
        <f aca="false">'✍️ Score Entry 2025-26'!C694</f>
        <v>Italian Serie A</v>
      </c>
      <c r="D693" s="0" t="str">
        <f aca="false">'✍️ Score Entry 2025-26'!D694</f>
        <v>Lazio</v>
      </c>
      <c r="E693" s="0" t="str">
        <f aca="false">'✍️ Score Entry 2025-26'!E694</f>
        <v>Bologna</v>
      </c>
      <c r="F693" s="0" t="n">
        <f aca="false">IFERROR(VLOOKUP(D693,'⭐ Current Elo 2025-26'!$A:$B,2,FALSE()),1500)</f>
        <v>1499.9</v>
      </c>
      <c r="G693" s="0" t="n">
        <f aca="false">IFERROR(VLOOKUP(E693,'⭐ Current Elo 2025-26'!$A:$B,2,FALSE()),1500)</f>
        <v>1415.9</v>
      </c>
      <c r="H693" s="33" t="n">
        <f aca="false">1/(1+10^((G693-F693+'⚙️ Parameters'!$C$7)/400))</f>
        <v>0.548774335859742</v>
      </c>
      <c r="I693" s="33" t="n">
        <f aca="false">0.27*(1+((200-MIN(ABS(F693-G693),200))/500)+(IF(AND(F693&gt;1650,G693&gt;1650),0.15,0)))</f>
        <v>0.33264</v>
      </c>
      <c r="J693" s="33" t="n">
        <f aca="false">MAX(0,1-H693-I693)</f>
        <v>0.118585664140258</v>
      </c>
      <c r="K693" s="33" t="n">
        <f aca="false">H693+I693</f>
        <v>0.881414335859742</v>
      </c>
      <c r="L693" s="33" t="n">
        <f aca="false">I693+J693</f>
        <v>0.451225664140258</v>
      </c>
      <c r="M693" s="0" t="str">
        <f aca="false">IF('✍️ Score Entry 2025-26'!F694=""," TBD",TEXT('✍️ Score Entry 2025-26'!F694,"0")&amp;"-"&amp;TEXT('✍️ Score Entry 2025-26'!G694,"0"))</f>
        <v> TBD</v>
      </c>
      <c r="N693" s="0" t="str">
        <f aca="false">IF('✍️ Score Entry 2025-26'!F694="","TBD",IF('✍️ Score Entry 2025-26'!F694&gt;'✍️ Score Entry 2025-26'!G694,"Home",IF('✍️ Score Entry 2025-26'!F694&lt;'✍️ Score Entry 2025-26'!G694,"Away","Draw")))</f>
        <v>TBD</v>
      </c>
      <c r="O693" s="0" t="str">
        <f aca="false">IF(N693="TBD","TBD",IF(AND(H693&gt;I693,H693&gt;J693,N693="Home"),"✓",IF(AND(J693&gt;H693,J693&gt;I693,N693="Away"),"✓",IF(AND(I693&gt;H693,I693&gt;J693,N693="Draw"),"✓","✗"))))</f>
        <v>TBD</v>
      </c>
    </row>
    <row r="694" customFormat="false" ht="15" hidden="false" customHeight="false" outlineLevel="0" collapsed="false">
      <c r="A694" s="0" t="n">
        <f aca="false">'✍️ Score Entry 2025-26'!A695</f>
        <v>690</v>
      </c>
      <c r="B694" s="41" t="n">
        <f aca="false">'✍️ Score Entry 2025-26'!B695</f>
        <v>45998.8333333333</v>
      </c>
      <c r="C694" s="0" t="str">
        <f aca="false">'✍️ Score Entry 2025-26'!C695</f>
        <v>Italian Serie A</v>
      </c>
      <c r="D694" s="0" t="str">
        <f aca="false">'✍️ Score Entry 2025-26'!D695</f>
        <v>Udinese</v>
      </c>
      <c r="E694" s="0" t="str">
        <f aca="false">'✍️ Score Entry 2025-26'!E695</f>
        <v>Genoa</v>
      </c>
      <c r="F694" s="0" t="n">
        <f aca="false">IFERROR(VLOOKUP(D694,'⭐ Current Elo 2025-26'!$A:$B,2,FALSE()),1500)</f>
        <v>1576.1</v>
      </c>
      <c r="G694" s="0" t="n">
        <f aca="false">IFERROR(VLOOKUP(E694,'⭐ Current Elo 2025-26'!$A:$B,2,FALSE()),1500)</f>
        <v>1695.8</v>
      </c>
      <c r="H694" s="33" t="n">
        <f aca="false">1/(1+10^((G694-F694+'⚙️ Parameters'!$C$7)/400))</f>
        <v>0.273512942457419</v>
      </c>
      <c r="I694" s="33" t="n">
        <f aca="false">0.27*(1+((200-MIN(ABS(F694-G694),200))/500)+(IF(AND(F694&gt;1650,G694&gt;1650),0.15,0)))</f>
        <v>0.313362</v>
      </c>
      <c r="J694" s="33" t="n">
        <f aca="false">MAX(0,1-H694-I694)</f>
        <v>0.413125057542581</v>
      </c>
      <c r="K694" s="33" t="n">
        <f aca="false">H694+I694</f>
        <v>0.586874942457419</v>
      </c>
      <c r="L694" s="33" t="n">
        <f aca="false">I694+J694</f>
        <v>0.726487057542581</v>
      </c>
      <c r="M694" s="0" t="str">
        <f aca="false">IF('✍️ Score Entry 2025-26'!F695=""," TBD",TEXT('✍️ Score Entry 2025-26'!F695,"0")&amp;"-"&amp;TEXT('✍️ Score Entry 2025-26'!G695,"0"))</f>
        <v> TBD</v>
      </c>
      <c r="N694" s="0" t="str">
        <f aca="false">IF('✍️ Score Entry 2025-26'!F695="","TBD",IF('✍️ Score Entry 2025-26'!F695&gt;'✍️ Score Entry 2025-26'!G695,"Home",IF('✍️ Score Entry 2025-26'!F695&lt;'✍️ Score Entry 2025-26'!G695,"Away","Draw")))</f>
        <v>TBD</v>
      </c>
      <c r="O694" s="0" t="str">
        <f aca="false">IF(N694="TBD","TBD",IF(AND(H694&gt;I694,H694&gt;J694,N694="Home"),"✓",IF(AND(J694&gt;H694,J694&gt;I694,N694="Away"),"✓",IF(AND(I694&gt;H694,I694&gt;J694,N694="Draw"),"✓","✗"))))</f>
        <v>TBD</v>
      </c>
    </row>
    <row r="695" customFormat="false" ht="15" hidden="false" customHeight="false" outlineLevel="0" collapsed="false">
      <c r="A695" s="0" t="n">
        <f aca="false">'✍️ Score Entry 2025-26'!A696</f>
        <v>691</v>
      </c>
      <c r="B695" s="41" t="n">
        <f aca="false">'✍️ Score Entry 2025-26'!B696</f>
        <v>45998.8333333333</v>
      </c>
      <c r="C695" s="0" t="str">
        <f aca="false">'✍️ Score Entry 2025-26'!C696</f>
        <v>Italian Serie A</v>
      </c>
      <c r="D695" s="0" t="str">
        <f aca="false">'✍️ Score Entry 2025-26'!D696</f>
        <v>Internazionale</v>
      </c>
      <c r="E695" s="0" t="str">
        <f aca="false">'✍️ Score Entry 2025-26'!E696</f>
        <v>Como</v>
      </c>
      <c r="F695" s="0" t="n">
        <f aca="false">IFERROR(VLOOKUP(D695,'⭐ Current Elo 2025-26'!$A:$B,2,FALSE()),1500)</f>
        <v>1603.3</v>
      </c>
      <c r="G695" s="0" t="n">
        <f aca="false">IFERROR(VLOOKUP(E695,'⭐ Current Elo 2025-26'!$A:$B,2,FALSE()),1500)</f>
        <v>1661.3</v>
      </c>
      <c r="H695" s="33" t="n">
        <f aca="false">1/(1+10^((G695-F695+'⚙️ Parameters'!$C$7)/400))</f>
        <v>0.349395372066128</v>
      </c>
      <c r="I695" s="33" t="n">
        <f aca="false">0.27*(1+((200-MIN(ABS(F695-G695),200))/500)+(IF(AND(F695&gt;1650,G695&gt;1650),0.15,0)))</f>
        <v>0.34668</v>
      </c>
      <c r="J695" s="33" t="n">
        <f aca="false">MAX(0,1-H695-I695)</f>
        <v>0.303924627933873</v>
      </c>
      <c r="K695" s="33" t="n">
        <f aca="false">H695+I695</f>
        <v>0.696075372066128</v>
      </c>
      <c r="L695" s="33" t="n">
        <f aca="false">I695+J695</f>
        <v>0.650604627933873</v>
      </c>
      <c r="M695" s="0" t="str">
        <f aca="false">IF('✍️ Score Entry 2025-26'!F696=""," TBD",TEXT('✍️ Score Entry 2025-26'!F696,"0")&amp;"-"&amp;TEXT('✍️ Score Entry 2025-26'!G696,"0"))</f>
        <v> TBD</v>
      </c>
      <c r="N695" s="0" t="str">
        <f aca="false">IF('✍️ Score Entry 2025-26'!F696="","TBD",IF('✍️ Score Entry 2025-26'!F696&gt;'✍️ Score Entry 2025-26'!G696,"Home",IF('✍️ Score Entry 2025-26'!F696&lt;'✍️ Score Entry 2025-26'!G696,"Away","Draw")))</f>
        <v>TBD</v>
      </c>
      <c r="O695" s="0" t="str">
        <f aca="false">IF(N695="TBD","TBD",IF(AND(H695&gt;I695,H695&gt;J695,N695="Home"),"✓",IF(AND(J695&gt;H695,J695&gt;I695,N695="Away"),"✓",IF(AND(I695&gt;H695,I695&gt;J695,N695="Draw"),"✓","✗"))))</f>
        <v>TBD</v>
      </c>
    </row>
    <row r="696" customFormat="false" ht="15" hidden="false" customHeight="false" outlineLevel="0" collapsed="false">
      <c r="A696" s="0" t="n">
        <f aca="false">'✍️ Score Entry 2025-26'!A697</f>
        <v>692</v>
      </c>
      <c r="B696" s="41" t="n">
        <f aca="false">'✍️ Score Entry 2025-26'!B697</f>
        <v>45998.8333333333</v>
      </c>
      <c r="C696" s="0" t="str">
        <f aca="false">'✍️ Score Entry 2025-26'!C697</f>
        <v>Italian Serie A</v>
      </c>
      <c r="D696" s="0" t="str">
        <f aca="false">'✍️ Score Entry 2025-26'!D697</f>
        <v>Hellas Verona</v>
      </c>
      <c r="E696" s="0" t="str">
        <f aca="false">'✍️ Score Entry 2025-26'!E697</f>
        <v>Atalanta</v>
      </c>
      <c r="F696" s="0" t="n">
        <f aca="false">IFERROR(VLOOKUP(D696,'⭐ Current Elo 2025-26'!$A:$B,2,FALSE()),1500)</f>
        <v>1452.9</v>
      </c>
      <c r="G696" s="0" t="n">
        <f aca="false">IFERROR(VLOOKUP(E696,'⭐ Current Elo 2025-26'!$A:$B,2,FALSE()),1500)</f>
        <v>1592</v>
      </c>
      <c r="H696" s="33" t="n">
        <f aca="false">1/(1+10^((G696-F696+'⚙️ Parameters'!$C$7)/400))</f>
        <v>0.251891967144292</v>
      </c>
      <c r="I696" s="33" t="n">
        <f aca="false">0.27*(1+((200-MIN(ABS(F696-G696),200))/500)+(IF(AND(F696&gt;1650,G696&gt;1650),0.15,0)))</f>
        <v>0.302886</v>
      </c>
      <c r="J696" s="33" t="n">
        <f aca="false">MAX(0,1-H696-I696)</f>
        <v>0.445222032855708</v>
      </c>
      <c r="K696" s="33" t="n">
        <f aca="false">H696+I696</f>
        <v>0.554777967144292</v>
      </c>
      <c r="L696" s="33" t="n">
        <f aca="false">I696+J696</f>
        <v>0.748108032855708</v>
      </c>
      <c r="M696" s="0" t="str">
        <f aca="false">IF('✍️ Score Entry 2025-26'!F697=""," TBD",TEXT('✍️ Score Entry 2025-26'!F697,"0")&amp;"-"&amp;TEXT('✍️ Score Entry 2025-26'!G697,"0"))</f>
        <v> TBD</v>
      </c>
      <c r="N696" s="0" t="str">
        <f aca="false">IF('✍️ Score Entry 2025-26'!F697="","TBD",IF('✍️ Score Entry 2025-26'!F697&gt;'✍️ Score Entry 2025-26'!G697,"Home",IF('✍️ Score Entry 2025-26'!F697&lt;'✍️ Score Entry 2025-26'!G697,"Away","Draw")))</f>
        <v>TBD</v>
      </c>
      <c r="O696" s="0" t="str">
        <f aca="false">IF(N696="TBD","TBD",IF(AND(H696&gt;I696,H696&gt;J696,N696="Home"),"✓",IF(AND(J696&gt;H696,J696&gt;I696,N696="Away"),"✓",IF(AND(I696&gt;H696,I696&gt;J696,N696="Draw"),"✓","✗"))))</f>
        <v>TBD</v>
      </c>
    </row>
    <row r="697" customFormat="false" ht="15" hidden="false" customHeight="false" outlineLevel="0" collapsed="false">
      <c r="A697" s="0" t="n">
        <f aca="false">'✍️ Score Entry 2025-26'!A698</f>
        <v>693</v>
      </c>
      <c r="B697" s="41" t="n">
        <f aca="false">'✍️ Score Entry 2025-26'!B698</f>
        <v>46003.8229166667</v>
      </c>
      <c r="C697" s="0" t="str">
        <f aca="false">'✍️ Score Entry 2025-26'!C698</f>
        <v>French Ligue 1</v>
      </c>
      <c r="D697" s="0" t="str">
        <f aca="false">'✍️ Score Entry 2025-26'!D698</f>
        <v>Angers</v>
      </c>
      <c r="E697" s="0" t="str">
        <f aca="false">'✍️ Score Entry 2025-26'!E698</f>
        <v>Nantes</v>
      </c>
      <c r="F697" s="0" t="n">
        <f aca="false">IFERROR(VLOOKUP(D697,'⭐ Current Elo 2025-26'!$A:$B,2,FALSE()),1500)</f>
        <v>1494.5</v>
      </c>
      <c r="G697" s="0" t="n">
        <f aca="false">IFERROR(VLOOKUP(E697,'⭐ Current Elo 2025-26'!$A:$B,2,FALSE()),1500)</f>
        <v>1720.8</v>
      </c>
      <c r="H697" s="33" t="n">
        <f aca="false">1/(1+10^((G697-F697+'⚙️ Parameters'!$C$7)/400))</f>
        <v>0.169312063766557</v>
      </c>
      <c r="I697" s="33" t="n">
        <f aca="false">0.27*(1+((200-MIN(ABS(F697-G697),200))/500)+(IF(AND(F697&gt;1650,G697&gt;1650),0.15,0)))</f>
        <v>0.27</v>
      </c>
      <c r="J697" s="33" t="n">
        <f aca="false">MAX(0,1-H697-I697)</f>
        <v>0.560687936233443</v>
      </c>
      <c r="K697" s="33" t="n">
        <f aca="false">H697+I697</f>
        <v>0.439312063766557</v>
      </c>
      <c r="L697" s="33" t="n">
        <f aca="false">I697+J697</f>
        <v>0.830687936233443</v>
      </c>
      <c r="M697" s="0" t="str">
        <f aca="false">IF('✍️ Score Entry 2025-26'!F698=""," TBD",TEXT('✍️ Score Entry 2025-26'!F698,"0")&amp;"-"&amp;TEXT('✍️ Score Entry 2025-26'!G698,"0"))</f>
        <v> TBD</v>
      </c>
      <c r="N697" s="0" t="str">
        <f aca="false">IF('✍️ Score Entry 2025-26'!F698="","TBD",IF('✍️ Score Entry 2025-26'!F698&gt;'✍️ Score Entry 2025-26'!G698,"Home",IF('✍️ Score Entry 2025-26'!F698&lt;'✍️ Score Entry 2025-26'!G698,"Away","Draw")))</f>
        <v>TBD</v>
      </c>
      <c r="O697" s="0" t="str">
        <f aca="false">IF(N697="TBD","TBD",IF(AND(H697&gt;I697,H697&gt;J697,N697="Home"),"✓",IF(AND(J697&gt;H697,J697&gt;I697,N697="Away"),"✓",IF(AND(I697&gt;H697,I697&gt;J697,N697="Draw"),"✓","✗"))))</f>
        <v>TBD</v>
      </c>
    </row>
    <row r="698" customFormat="false" ht="15" hidden="false" customHeight="false" outlineLevel="0" collapsed="false">
      <c r="A698" s="0" t="n">
        <f aca="false">'✍️ Score Entry 2025-26'!A699</f>
        <v>694</v>
      </c>
      <c r="B698" s="41" t="n">
        <f aca="false">'✍️ Score Entry 2025-26'!B699</f>
        <v>46004.625</v>
      </c>
      <c r="C698" s="0" t="str">
        <f aca="false">'✍️ Score Entry 2025-26'!C699</f>
        <v>English Premier League</v>
      </c>
      <c r="D698" s="0" t="str">
        <f aca="false">'✍️ Score Entry 2025-26'!D699</f>
        <v>Nottingham Forest</v>
      </c>
      <c r="E698" s="0" t="str">
        <f aca="false">'✍️ Score Entry 2025-26'!E699</f>
        <v>Tottenham Hotspur</v>
      </c>
      <c r="F698" s="0" t="n">
        <f aca="false">IFERROR(VLOOKUP(D698,'⭐ Current Elo 2025-26'!$A:$B,2,FALSE()),1500)</f>
        <v>1630.6</v>
      </c>
      <c r="G698" s="0" t="n">
        <f aca="false">IFERROR(VLOOKUP(E698,'⭐ Current Elo 2025-26'!$A:$B,2,FALSE()),1500)</f>
        <v>1545.2</v>
      </c>
      <c r="H698" s="33" t="n">
        <f aca="false">1/(1+10^((G698-F698+'⚙️ Parameters'!$C$7)/400))</f>
        <v>0.550769130958393</v>
      </c>
      <c r="I698" s="33" t="n">
        <f aca="false">0.27*(1+((200-MIN(ABS(F698-G698),200))/500)+(IF(AND(F698&gt;1650,G698&gt;1650),0.15,0)))</f>
        <v>0.331884</v>
      </c>
      <c r="J698" s="33" t="n">
        <f aca="false">MAX(0,1-H698-I698)</f>
        <v>0.117346869041607</v>
      </c>
      <c r="K698" s="33" t="n">
        <f aca="false">H698+I698</f>
        <v>0.882653130958393</v>
      </c>
      <c r="L698" s="33" t="n">
        <f aca="false">I698+J698</f>
        <v>0.449230869041607</v>
      </c>
      <c r="M698" s="0" t="str">
        <f aca="false">IF('✍️ Score Entry 2025-26'!F699=""," TBD",TEXT('✍️ Score Entry 2025-26'!F699,"0")&amp;"-"&amp;TEXT('✍️ Score Entry 2025-26'!G699,"0"))</f>
        <v> TBD</v>
      </c>
      <c r="N698" s="0" t="str">
        <f aca="false">IF('✍️ Score Entry 2025-26'!F699="","TBD",IF('✍️ Score Entry 2025-26'!F699&gt;'✍️ Score Entry 2025-26'!G699,"Home",IF('✍️ Score Entry 2025-26'!F699&lt;'✍️ Score Entry 2025-26'!G699,"Away","Draw")))</f>
        <v>TBD</v>
      </c>
      <c r="O698" s="0" t="str">
        <f aca="false">IF(N698="TBD","TBD",IF(AND(H698&gt;I698,H698&gt;J698,N698="Home"),"✓",IF(AND(J698&gt;H698,J698&gt;I698,N698="Away"),"✓",IF(AND(I698&gt;H698,I698&gt;J698,N698="Draw"),"✓","✗"))))</f>
        <v>TBD</v>
      </c>
    </row>
    <row r="699" customFormat="false" ht="15" hidden="false" customHeight="false" outlineLevel="0" collapsed="false">
      <c r="A699" s="0" t="n">
        <f aca="false">'✍️ Score Entry 2025-26'!A700</f>
        <v>695</v>
      </c>
      <c r="B699" s="41" t="n">
        <f aca="false">'✍️ Score Entry 2025-26'!B700</f>
        <v>46004.625</v>
      </c>
      <c r="C699" s="0" t="str">
        <f aca="false">'✍️ Score Entry 2025-26'!C700</f>
        <v>English Premier League</v>
      </c>
      <c r="D699" s="0" t="str">
        <f aca="false">'✍️ Score Entry 2025-26'!D700</f>
        <v>Brentford</v>
      </c>
      <c r="E699" s="0" t="str">
        <f aca="false">'✍️ Score Entry 2025-26'!E700</f>
        <v>Leeds United</v>
      </c>
      <c r="F699" s="0" t="n">
        <f aca="false">IFERROR(VLOOKUP(D699,'⭐ Current Elo 2025-26'!$A:$B,2,FALSE()),1500)</f>
        <v>1507.3</v>
      </c>
      <c r="G699" s="0" t="n">
        <f aca="false">IFERROR(VLOOKUP(E699,'⭐ Current Elo 2025-26'!$A:$B,2,FALSE()),1500)</f>
        <v>1530.4</v>
      </c>
      <c r="H699" s="33" t="n">
        <f aca="false">1/(1+10^((G699-F699+'⚙️ Parameters'!$C$7)/400))</f>
        <v>0.396325948913435</v>
      </c>
      <c r="I699" s="33" t="n">
        <f aca="false">0.27*(1+((200-MIN(ABS(F699-G699),200))/500)+(IF(AND(F699&gt;1650,G699&gt;1650),0.15,0)))</f>
        <v>0.365526</v>
      </c>
      <c r="J699" s="33" t="n">
        <f aca="false">MAX(0,1-H699-I699)</f>
        <v>0.238148051086565</v>
      </c>
      <c r="K699" s="33" t="n">
        <f aca="false">H699+I699</f>
        <v>0.761851948913435</v>
      </c>
      <c r="L699" s="33" t="n">
        <f aca="false">I699+J699</f>
        <v>0.603674051086565</v>
      </c>
      <c r="M699" s="0" t="str">
        <f aca="false">IF('✍️ Score Entry 2025-26'!F700=""," TBD",TEXT('✍️ Score Entry 2025-26'!F700,"0")&amp;"-"&amp;TEXT('✍️ Score Entry 2025-26'!G700,"0"))</f>
        <v> TBD</v>
      </c>
      <c r="N699" s="0" t="str">
        <f aca="false">IF('✍️ Score Entry 2025-26'!F700="","TBD",IF('✍️ Score Entry 2025-26'!F700&gt;'✍️ Score Entry 2025-26'!G700,"Home",IF('✍️ Score Entry 2025-26'!F700&lt;'✍️ Score Entry 2025-26'!G700,"Away","Draw")))</f>
        <v>TBD</v>
      </c>
      <c r="O699" s="0" t="str">
        <f aca="false">IF(N699="TBD","TBD",IF(AND(H699&gt;I699,H699&gt;J699,N699="Home"),"✓",IF(AND(J699&gt;H699,J699&gt;I699,N699="Away"),"✓",IF(AND(I699&gt;H699,I699&gt;J699,N699="Draw"),"✓","✗"))))</f>
        <v>TBD</v>
      </c>
    </row>
    <row r="700" customFormat="false" ht="15" hidden="false" customHeight="false" outlineLevel="0" collapsed="false">
      <c r="A700" s="0" t="n">
        <f aca="false">'✍️ Score Entry 2025-26'!A701</f>
        <v>696</v>
      </c>
      <c r="B700" s="41" t="n">
        <f aca="false">'✍️ Score Entry 2025-26'!B701</f>
        <v>46004.625</v>
      </c>
      <c r="C700" s="0" t="str">
        <f aca="false">'✍️ Score Entry 2025-26'!C701</f>
        <v>English Premier League</v>
      </c>
      <c r="D700" s="0" t="str">
        <f aca="false">'✍️ Score Entry 2025-26'!D701</f>
        <v>Liverpool</v>
      </c>
      <c r="E700" s="0" t="str">
        <f aca="false">'✍️ Score Entry 2025-26'!E701</f>
        <v>Brighton &amp; Hove Albion</v>
      </c>
      <c r="F700" s="0" t="n">
        <f aca="false">IFERROR(VLOOKUP(D700,'⭐ Current Elo 2025-26'!$A:$B,2,FALSE()),1500)</f>
        <v>1648.2</v>
      </c>
      <c r="G700" s="0" t="n">
        <f aca="false">IFERROR(VLOOKUP(E700,'⭐ Current Elo 2025-26'!$A:$B,2,FALSE()),1500)</f>
        <v>1526.5</v>
      </c>
      <c r="H700" s="33" t="n">
        <f aca="false">1/(1+10^((G700-F700+'⚙️ Parameters'!$C$7)/400))</f>
        <v>0.601744308382542</v>
      </c>
      <c r="I700" s="33" t="n">
        <f aca="false">0.27*(1+((200-MIN(ABS(F700-G700),200))/500)+(IF(AND(F700&gt;1650,G700&gt;1650),0.15,0)))</f>
        <v>0.312282</v>
      </c>
      <c r="J700" s="33" t="n">
        <f aca="false">MAX(0,1-H700-I700)</f>
        <v>0.0859736916174576</v>
      </c>
      <c r="K700" s="33" t="n">
        <f aca="false">H700+I700</f>
        <v>0.914026308382542</v>
      </c>
      <c r="L700" s="33" t="n">
        <f aca="false">I700+J700</f>
        <v>0.398255691617458</v>
      </c>
      <c r="M700" s="0" t="str">
        <f aca="false">IF('✍️ Score Entry 2025-26'!F701=""," TBD",TEXT('✍️ Score Entry 2025-26'!F701,"0")&amp;"-"&amp;TEXT('✍️ Score Entry 2025-26'!G701,"0"))</f>
        <v> TBD</v>
      </c>
      <c r="N700" s="0" t="str">
        <f aca="false">IF('✍️ Score Entry 2025-26'!F701="","TBD",IF('✍️ Score Entry 2025-26'!F701&gt;'✍️ Score Entry 2025-26'!G701,"Home",IF('✍️ Score Entry 2025-26'!F701&lt;'✍️ Score Entry 2025-26'!G701,"Away","Draw")))</f>
        <v>TBD</v>
      </c>
      <c r="O700" s="0" t="str">
        <f aca="false">IF(N700="TBD","TBD",IF(AND(H700&gt;I700,H700&gt;J700,N700="Home"),"✓",IF(AND(J700&gt;H700,J700&gt;I700,N700="Away"),"✓",IF(AND(I700&gt;H700,I700&gt;J700,N700="Draw"),"✓","✗"))))</f>
        <v>TBD</v>
      </c>
    </row>
    <row r="701" customFormat="false" ht="15" hidden="false" customHeight="false" outlineLevel="0" collapsed="false">
      <c r="A701" s="0" t="n">
        <f aca="false">'✍️ Score Entry 2025-26'!A702</f>
        <v>697</v>
      </c>
      <c r="B701" s="41" t="n">
        <f aca="false">'✍️ Score Entry 2025-26'!B702</f>
        <v>46004.625</v>
      </c>
      <c r="C701" s="0" t="str">
        <f aca="false">'✍️ Score Entry 2025-26'!C702</f>
        <v>English Premier League</v>
      </c>
      <c r="D701" s="0" t="str">
        <f aca="false">'✍️ Score Entry 2025-26'!D702</f>
        <v>Manchester United</v>
      </c>
      <c r="E701" s="0" t="str">
        <f aca="false">'✍️ Score Entry 2025-26'!E702</f>
        <v>AFC Bournemouth</v>
      </c>
      <c r="F701" s="0" t="n">
        <f aca="false">IFERROR(VLOOKUP(D701,'⭐ Current Elo 2025-26'!$A:$B,2,FALSE()),1500)</f>
        <v>1451.7</v>
      </c>
      <c r="G701" s="0" t="n">
        <f aca="false">IFERROR(VLOOKUP(E701,'⭐ Current Elo 2025-26'!$A:$B,2,FALSE()),1500)</f>
        <v>1744.7</v>
      </c>
      <c r="H701" s="33" t="n">
        <f aca="false">1/(1+10^((G701-F701+'⚙️ Parameters'!$C$7)/400))</f>
        <v>0.121909926057404</v>
      </c>
      <c r="I701" s="33" t="n">
        <f aca="false">0.27*(1+((200-MIN(ABS(F701-G701),200))/500)+(IF(AND(F701&gt;1650,G701&gt;1650),0.15,0)))</f>
        <v>0.27</v>
      </c>
      <c r="J701" s="33" t="n">
        <f aca="false">MAX(0,1-H701-I701)</f>
        <v>0.608090073942596</v>
      </c>
      <c r="K701" s="33" t="n">
        <f aca="false">H701+I701</f>
        <v>0.391909926057404</v>
      </c>
      <c r="L701" s="33" t="n">
        <f aca="false">I701+J701</f>
        <v>0.878090073942596</v>
      </c>
      <c r="M701" s="0" t="str">
        <f aca="false">IF('✍️ Score Entry 2025-26'!F702=""," TBD",TEXT('✍️ Score Entry 2025-26'!F702,"0")&amp;"-"&amp;TEXT('✍️ Score Entry 2025-26'!G702,"0"))</f>
        <v> TBD</v>
      </c>
      <c r="N701" s="0" t="str">
        <f aca="false">IF('✍️ Score Entry 2025-26'!F702="","TBD",IF('✍️ Score Entry 2025-26'!F702&gt;'✍️ Score Entry 2025-26'!G702,"Home",IF('✍️ Score Entry 2025-26'!F702&lt;'✍️ Score Entry 2025-26'!G702,"Away","Draw")))</f>
        <v>TBD</v>
      </c>
      <c r="O701" s="0" t="str">
        <f aca="false">IF(N701="TBD","TBD",IF(AND(H701&gt;I701,H701&gt;J701,N701="Home"),"✓",IF(AND(J701&gt;H701,J701&gt;I701,N701="Away"),"✓",IF(AND(I701&gt;H701,I701&gt;J701,N701="Draw"),"✓","✗"))))</f>
        <v>TBD</v>
      </c>
    </row>
    <row r="702" customFormat="false" ht="15" hidden="false" customHeight="false" outlineLevel="0" collapsed="false">
      <c r="A702" s="0" t="n">
        <f aca="false">'✍️ Score Entry 2025-26'!A703</f>
        <v>698</v>
      </c>
      <c r="B702" s="41" t="n">
        <f aca="false">'✍️ Score Entry 2025-26'!B703</f>
        <v>46004.625</v>
      </c>
      <c r="C702" s="0" t="str">
        <f aca="false">'✍️ Score Entry 2025-26'!C703</f>
        <v>English Premier League</v>
      </c>
      <c r="D702" s="0" t="str">
        <f aca="false">'✍️ Score Entry 2025-26'!D703</f>
        <v>Chelsea</v>
      </c>
      <c r="E702" s="0" t="str">
        <f aca="false">'✍️ Score Entry 2025-26'!E703</f>
        <v>Everton</v>
      </c>
      <c r="F702" s="0" t="n">
        <f aca="false">IFERROR(VLOOKUP(D702,'⭐ Current Elo 2025-26'!$A:$B,2,FALSE()),1500)</f>
        <v>1685.1</v>
      </c>
      <c r="G702" s="0" t="n">
        <f aca="false">IFERROR(VLOOKUP(E702,'⭐ Current Elo 2025-26'!$A:$B,2,FALSE()),1500)</f>
        <v>1613.1</v>
      </c>
      <c r="H702" s="33" t="n">
        <f aca="false">1/(1+10^((G702-F702+'⚙️ Parameters'!$C$7)/400))</f>
        <v>0.531618297828107</v>
      </c>
      <c r="I702" s="33" t="n">
        <f aca="false">0.27*(1+((200-MIN(ABS(F702-G702),200))/500)+(IF(AND(F702&gt;1650,G702&gt;1650),0.15,0)))</f>
        <v>0.33912</v>
      </c>
      <c r="J702" s="33" t="n">
        <f aca="false">MAX(0,1-H702-I702)</f>
        <v>0.129261702171893</v>
      </c>
      <c r="K702" s="33" t="n">
        <f aca="false">H702+I702</f>
        <v>0.870738297828107</v>
      </c>
      <c r="L702" s="33" t="n">
        <f aca="false">I702+J702</f>
        <v>0.468381702171893</v>
      </c>
      <c r="M702" s="0" t="str">
        <f aca="false">IF('✍️ Score Entry 2025-26'!F703=""," TBD",TEXT('✍️ Score Entry 2025-26'!F703,"0")&amp;"-"&amp;TEXT('✍️ Score Entry 2025-26'!G703,"0"))</f>
        <v> TBD</v>
      </c>
      <c r="N702" s="0" t="str">
        <f aca="false">IF('✍️ Score Entry 2025-26'!F703="","TBD",IF('✍️ Score Entry 2025-26'!F703&gt;'✍️ Score Entry 2025-26'!G703,"Home",IF('✍️ Score Entry 2025-26'!F703&lt;'✍️ Score Entry 2025-26'!G703,"Away","Draw")))</f>
        <v>TBD</v>
      </c>
      <c r="O702" s="0" t="str">
        <f aca="false">IF(N702="TBD","TBD",IF(AND(H702&gt;I702,H702&gt;J702,N702="Home"),"✓",IF(AND(J702&gt;H702,J702&gt;I702,N702="Away"),"✓",IF(AND(I702&gt;H702,I702&gt;J702,N702="Draw"),"✓","✗"))))</f>
        <v>TBD</v>
      </c>
    </row>
    <row r="703" customFormat="false" ht="15" hidden="false" customHeight="false" outlineLevel="0" collapsed="false">
      <c r="A703" s="0" t="n">
        <f aca="false">'✍️ Score Entry 2025-26'!A704</f>
        <v>699</v>
      </c>
      <c r="B703" s="41" t="n">
        <f aca="false">'✍️ Score Entry 2025-26'!B704</f>
        <v>46004.625</v>
      </c>
      <c r="C703" s="0" t="str">
        <f aca="false">'✍️ Score Entry 2025-26'!C704</f>
        <v>English Premier League</v>
      </c>
      <c r="D703" s="0" t="str">
        <f aca="false">'✍️ Score Entry 2025-26'!D704</f>
        <v>Burnley</v>
      </c>
      <c r="E703" s="0" t="str">
        <f aca="false">'✍️ Score Entry 2025-26'!E704</f>
        <v>Fulham</v>
      </c>
      <c r="F703" s="0" t="n">
        <f aca="false">IFERROR(VLOOKUP(D703,'⭐ Current Elo 2025-26'!$A:$B,2,FALSE()),1500)</f>
        <v>1604</v>
      </c>
      <c r="G703" s="0" t="n">
        <f aca="false">IFERROR(VLOOKUP(E703,'⭐ Current Elo 2025-26'!$A:$B,2,FALSE()),1500)</f>
        <v>1393.4</v>
      </c>
      <c r="H703" s="33" t="n">
        <f aca="false">1/(1+10^((G703-F703+'⚙️ Parameters'!$C$7)/400))</f>
        <v>0.71595566608129</v>
      </c>
      <c r="I703" s="33" t="n">
        <f aca="false">0.27*(1+((200-MIN(ABS(F703-G703),200))/500)+(IF(AND(F703&gt;1650,G703&gt;1650),0.15,0)))</f>
        <v>0.27</v>
      </c>
      <c r="J703" s="33" t="n">
        <f aca="false">MAX(0,1-H703-I703)</f>
        <v>0.0140443339187099</v>
      </c>
      <c r="K703" s="33" t="n">
        <f aca="false">H703+I703</f>
        <v>0.98595566608129</v>
      </c>
      <c r="L703" s="33" t="n">
        <f aca="false">I703+J703</f>
        <v>0.28404433391871</v>
      </c>
      <c r="M703" s="0" t="str">
        <f aca="false">IF('✍️ Score Entry 2025-26'!F704=""," TBD",TEXT('✍️ Score Entry 2025-26'!F704,"0")&amp;"-"&amp;TEXT('✍️ Score Entry 2025-26'!G704,"0"))</f>
        <v> TBD</v>
      </c>
      <c r="N703" s="0" t="str">
        <f aca="false">IF('✍️ Score Entry 2025-26'!F704="","TBD",IF('✍️ Score Entry 2025-26'!F704&gt;'✍️ Score Entry 2025-26'!G704,"Home",IF('✍️ Score Entry 2025-26'!F704&lt;'✍️ Score Entry 2025-26'!G704,"Away","Draw")))</f>
        <v>TBD</v>
      </c>
      <c r="O703" s="0" t="str">
        <f aca="false">IF(N703="TBD","TBD",IF(AND(H703&gt;I703,H703&gt;J703,N703="Home"),"✓",IF(AND(J703&gt;H703,J703&gt;I703,N703="Away"),"✓",IF(AND(I703&gt;H703,I703&gt;J703,N703="Draw"),"✓","✗"))))</f>
        <v>TBD</v>
      </c>
    </row>
    <row r="704" customFormat="false" ht="15" hidden="false" customHeight="false" outlineLevel="0" collapsed="false">
      <c r="A704" s="0" t="n">
        <f aca="false">'✍️ Score Entry 2025-26'!A705</f>
        <v>700</v>
      </c>
      <c r="B704" s="41" t="n">
        <f aca="false">'✍️ Score Entry 2025-26'!B705</f>
        <v>46004.625</v>
      </c>
      <c r="C704" s="0" t="str">
        <f aca="false">'✍️ Score Entry 2025-26'!C705</f>
        <v>English Premier League</v>
      </c>
      <c r="D704" s="0" t="str">
        <f aca="false">'✍️ Score Entry 2025-26'!D705</f>
        <v>West Ham United</v>
      </c>
      <c r="E704" s="0" t="str">
        <f aca="false">'✍️ Score Entry 2025-26'!E705</f>
        <v>Aston Villa</v>
      </c>
      <c r="F704" s="0" t="n">
        <f aca="false">IFERROR(VLOOKUP(D704,'⭐ Current Elo 2025-26'!$A:$B,2,FALSE()),1500)</f>
        <v>1395.5</v>
      </c>
      <c r="G704" s="0" t="n">
        <f aca="false">IFERROR(VLOOKUP(E704,'⭐ Current Elo 2025-26'!$A:$B,2,FALSE()),1500)</f>
        <v>1505.7</v>
      </c>
      <c r="H704" s="33" t="n">
        <f aca="false">1/(1+10^((G704-F704+'⚙️ Parameters'!$C$7)/400))</f>
        <v>0.284512827631483</v>
      </c>
      <c r="I704" s="33" t="n">
        <f aca="false">0.27*(1+((200-MIN(ABS(F704-G704),200))/500)+(IF(AND(F704&gt;1650,G704&gt;1650),0.15,0)))</f>
        <v>0.318492</v>
      </c>
      <c r="J704" s="33" t="n">
        <f aca="false">MAX(0,1-H704-I704)</f>
        <v>0.396995172368517</v>
      </c>
      <c r="K704" s="33" t="n">
        <f aca="false">H704+I704</f>
        <v>0.603004827631483</v>
      </c>
      <c r="L704" s="33" t="n">
        <f aca="false">I704+J704</f>
        <v>0.715487172368517</v>
      </c>
      <c r="M704" s="0" t="str">
        <f aca="false">IF('✍️ Score Entry 2025-26'!F705=""," TBD",TEXT('✍️ Score Entry 2025-26'!F705,"0")&amp;"-"&amp;TEXT('✍️ Score Entry 2025-26'!G705,"0"))</f>
        <v> TBD</v>
      </c>
      <c r="N704" s="0" t="str">
        <f aca="false">IF('✍️ Score Entry 2025-26'!F705="","TBD",IF('✍️ Score Entry 2025-26'!F705&gt;'✍️ Score Entry 2025-26'!G705,"Home",IF('✍️ Score Entry 2025-26'!F705&lt;'✍️ Score Entry 2025-26'!G705,"Away","Draw")))</f>
        <v>TBD</v>
      </c>
      <c r="O704" s="0" t="str">
        <f aca="false">IF(N704="TBD","TBD",IF(AND(H704&gt;I704,H704&gt;J704,N704="Home"),"✓",IF(AND(J704&gt;H704,J704&gt;I704,N704="Away"),"✓",IF(AND(I704&gt;H704,I704&gt;J704,N704="Draw"),"✓","✗"))))</f>
        <v>TBD</v>
      </c>
    </row>
    <row r="705" customFormat="false" ht="15" hidden="false" customHeight="false" outlineLevel="0" collapsed="false">
      <c r="A705" s="0" t="n">
        <f aca="false">'✍️ Score Entry 2025-26'!A706</f>
        <v>701</v>
      </c>
      <c r="B705" s="41" t="n">
        <f aca="false">'✍️ Score Entry 2025-26'!B706</f>
        <v>46004.625</v>
      </c>
      <c r="C705" s="0" t="str">
        <f aca="false">'✍️ Score Entry 2025-26'!C706</f>
        <v>English Premier League</v>
      </c>
      <c r="D705" s="0" t="str">
        <f aca="false">'✍️ Score Entry 2025-26'!D706</f>
        <v>Crystal Palace</v>
      </c>
      <c r="E705" s="0" t="str">
        <f aca="false">'✍️ Score Entry 2025-26'!E706</f>
        <v>Manchester City</v>
      </c>
      <c r="F705" s="0" t="n">
        <f aca="false">IFERROR(VLOOKUP(D705,'⭐ Current Elo 2025-26'!$A:$B,2,FALSE()),1500)</f>
        <v>1530.6</v>
      </c>
      <c r="G705" s="0" t="n">
        <f aca="false">IFERROR(VLOOKUP(E705,'⭐ Current Elo 2025-26'!$A:$B,2,FALSE()),1500)</f>
        <v>1581.2</v>
      </c>
      <c r="H705" s="33" t="n">
        <f aca="false">1/(1+10^((G705-F705+'⚙️ Parameters'!$C$7)/400))</f>
        <v>0.359139675206868</v>
      </c>
      <c r="I705" s="33" t="n">
        <f aca="false">0.27*(1+((200-MIN(ABS(F705-G705),200))/500)+(IF(AND(F705&gt;1650,G705&gt;1650),0.15,0)))</f>
        <v>0.350676</v>
      </c>
      <c r="J705" s="33" t="n">
        <f aca="false">MAX(0,1-H705-I705)</f>
        <v>0.290184324793132</v>
      </c>
      <c r="K705" s="33" t="n">
        <f aca="false">H705+I705</f>
        <v>0.709815675206868</v>
      </c>
      <c r="L705" s="33" t="n">
        <f aca="false">I705+J705</f>
        <v>0.640860324793132</v>
      </c>
      <c r="M705" s="0" t="str">
        <f aca="false">IF('✍️ Score Entry 2025-26'!F706=""," TBD",TEXT('✍️ Score Entry 2025-26'!F706,"0")&amp;"-"&amp;TEXT('✍️ Score Entry 2025-26'!G706,"0"))</f>
        <v> TBD</v>
      </c>
      <c r="N705" s="0" t="str">
        <f aca="false">IF('✍️ Score Entry 2025-26'!F706="","TBD",IF('✍️ Score Entry 2025-26'!F706&gt;'✍️ Score Entry 2025-26'!G706,"Home",IF('✍️ Score Entry 2025-26'!F706&lt;'✍️ Score Entry 2025-26'!G706,"Away","Draw")))</f>
        <v>TBD</v>
      </c>
      <c r="O705" s="0" t="str">
        <f aca="false">IF(N705="TBD","TBD",IF(AND(H705&gt;I705,H705&gt;J705,N705="Home"),"✓",IF(AND(J705&gt;H705,J705&gt;I705,N705="Away"),"✓",IF(AND(I705&gt;H705,I705&gt;J705,N705="Draw"),"✓","✗"))))</f>
        <v>TBD</v>
      </c>
    </row>
    <row r="706" customFormat="false" ht="15" hidden="false" customHeight="false" outlineLevel="0" collapsed="false">
      <c r="A706" s="0" t="n">
        <f aca="false">'✍️ Score Entry 2025-26'!A707</f>
        <v>702</v>
      </c>
      <c r="B706" s="41" t="n">
        <f aca="false">'✍️ Score Entry 2025-26'!B707</f>
        <v>46004.625</v>
      </c>
      <c r="C706" s="0" t="str">
        <f aca="false">'✍️ Score Entry 2025-26'!C707</f>
        <v>English Premier League</v>
      </c>
      <c r="D706" s="0" t="str">
        <f aca="false">'✍️ Score Entry 2025-26'!D707</f>
        <v>Arsenal</v>
      </c>
      <c r="E706" s="0" t="str">
        <f aca="false">'✍️ Score Entry 2025-26'!E707</f>
        <v>Wolverhampton Wanderers</v>
      </c>
      <c r="F706" s="0" t="n">
        <f aca="false">IFERROR(VLOOKUP(D706,'⭐ Current Elo 2025-26'!$A:$B,2,FALSE()),1500)</f>
        <v>1442.1</v>
      </c>
      <c r="G706" s="0" t="n">
        <f aca="false">IFERROR(VLOOKUP(E706,'⭐ Current Elo 2025-26'!$A:$B,2,FALSE()),1500)</f>
        <v>1747.8</v>
      </c>
      <c r="H706" s="33" t="n">
        <f aca="false">1/(1+10^((G706-F706+'⚙️ Parameters'!$C$7)/400))</f>
        <v>0.114297765555913</v>
      </c>
      <c r="I706" s="33" t="n">
        <f aca="false">0.27*(1+((200-MIN(ABS(F706-G706),200))/500)+(IF(AND(F706&gt;1650,G706&gt;1650),0.15,0)))</f>
        <v>0.27</v>
      </c>
      <c r="J706" s="33" t="n">
        <f aca="false">MAX(0,1-H706-I706)</f>
        <v>0.615702234444087</v>
      </c>
      <c r="K706" s="33" t="n">
        <f aca="false">H706+I706</f>
        <v>0.384297765555914</v>
      </c>
      <c r="L706" s="33" t="n">
        <f aca="false">I706+J706</f>
        <v>0.885702234444087</v>
      </c>
      <c r="M706" s="0" t="str">
        <f aca="false">IF('✍️ Score Entry 2025-26'!F707=""," TBD",TEXT('✍️ Score Entry 2025-26'!F707,"0")&amp;"-"&amp;TEXT('✍️ Score Entry 2025-26'!G707,"0"))</f>
        <v> TBD</v>
      </c>
      <c r="N706" s="0" t="str">
        <f aca="false">IF('✍️ Score Entry 2025-26'!F707="","TBD",IF('✍️ Score Entry 2025-26'!F707&gt;'✍️ Score Entry 2025-26'!G707,"Home",IF('✍️ Score Entry 2025-26'!F707&lt;'✍️ Score Entry 2025-26'!G707,"Away","Draw")))</f>
        <v>TBD</v>
      </c>
      <c r="O706" s="0" t="str">
        <f aca="false">IF(N706="TBD","TBD",IF(AND(H706&gt;I706,H706&gt;J706,N706="Home"),"✓",IF(AND(J706&gt;H706,J706&gt;I706,N706="Away"),"✓",IF(AND(I706&gt;H706,I706&gt;J706,N706="Draw"),"✓","✗"))))</f>
        <v>TBD</v>
      </c>
    </row>
    <row r="707" customFormat="false" ht="15" hidden="false" customHeight="false" outlineLevel="0" collapsed="false">
      <c r="A707" s="0" t="n">
        <f aca="false">'✍️ Score Entry 2025-26'!A708</f>
        <v>703</v>
      </c>
      <c r="B707" s="41" t="n">
        <f aca="false">'✍️ Score Entry 2025-26'!B708</f>
        <v>46004.625</v>
      </c>
      <c r="C707" s="0" t="str">
        <f aca="false">'✍️ Score Entry 2025-26'!C708</f>
        <v>English Premier League</v>
      </c>
      <c r="D707" s="0" t="str">
        <f aca="false">'✍️ Score Entry 2025-26'!D708</f>
        <v>Sunderland</v>
      </c>
      <c r="E707" s="0" t="str">
        <f aca="false">'✍️ Score Entry 2025-26'!E708</f>
        <v>Newcastle United</v>
      </c>
      <c r="F707" s="0" t="n">
        <f aca="false">IFERROR(VLOOKUP(D707,'⭐ Current Elo 2025-26'!$A:$B,2,FALSE()),1500)</f>
        <v>1601.9</v>
      </c>
      <c r="G707" s="0" t="n">
        <f aca="false">IFERROR(VLOOKUP(E707,'⭐ Current Elo 2025-26'!$A:$B,2,FALSE()),1500)</f>
        <v>1795</v>
      </c>
      <c r="H707" s="33" t="n">
        <f aca="false">1/(1+10^((G707-F707+'⚙️ Parameters'!$C$7)/400))</f>
        <v>0.197911960284189</v>
      </c>
      <c r="I707" s="33" t="n">
        <f aca="false">0.27*(1+((200-MIN(ABS(F707-G707),200))/500)+(IF(AND(F707&gt;1650,G707&gt;1650),0.15,0)))</f>
        <v>0.273726</v>
      </c>
      <c r="J707" s="33" t="n">
        <f aca="false">MAX(0,1-H707-I707)</f>
        <v>0.528362039715811</v>
      </c>
      <c r="K707" s="33" t="n">
        <f aca="false">H707+I707</f>
        <v>0.471637960284189</v>
      </c>
      <c r="L707" s="33" t="n">
        <f aca="false">I707+J707</f>
        <v>0.802088039715811</v>
      </c>
      <c r="M707" s="0" t="str">
        <f aca="false">IF('✍️ Score Entry 2025-26'!F708=""," TBD",TEXT('✍️ Score Entry 2025-26'!F708,"0")&amp;"-"&amp;TEXT('✍️ Score Entry 2025-26'!G708,"0"))</f>
        <v> TBD</v>
      </c>
      <c r="N707" s="0" t="str">
        <f aca="false">IF('✍️ Score Entry 2025-26'!F708="","TBD",IF('✍️ Score Entry 2025-26'!F708&gt;'✍️ Score Entry 2025-26'!G708,"Home",IF('✍️ Score Entry 2025-26'!F708&lt;'✍️ Score Entry 2025-26'!G708,"Away","Draw")))</f>
        <v>TBD</v>
      </c>
      <c r="O707" s="0" t="str">
        <f aca="false">IF(N707="TBD","TBD",IF(AND(H707&gt;I707,H707&gt;J707,N707="Home"),"✓",IF(AND(J707&gt;H707,J707&gt;I707,N707="Away"),"✓",IF(AND(I707&gt;H707,I707&gt;J707,N707="Draw"),"✓","✗"))))</f>
        <v>TBD</v>
      </c>
    </row>
    <row r="708" customFormat="false" ht="15" hidden="false" customHeight="false" outlineLevel="0" collapsed="false">
      <c r="A708" s="0" t="n">
        <f aca="false">'✍️ Score Entry 2025-26'!A709</f>
        <v>704</v>
      </c>
      <c r="B708" s="41" t="n">
        <f aca="false">'✍️ Score Entry 2025-26'!B709</f>
        <v>46004.6666666667</v>
      </c>
      <c r="C708" s="0" t="str">
        <f aca="false">'✍️ Score Entry 2025-26'!C709</f>
        <v>French Ligue 1</v>
      </c>
      <c r="D708" s="0" t="str">
        <f aca="false">'✍️ Score Entry 2025-26'!D709</f>
        <v>Stade Rennais</v>
      </c>
      <c r="E708" s="0" t="str">
        <f aca="false">'✍️ Score Entry 2025-26'!E709</f>
        <v>Brest</v>
      </c>
      <c r="F708" s="0" t="n">
        <f aca="false">IFERROR(VLOOKUP(D708,'⭐ Current Elo 2025-26'!$A:$B,2,FALSE()),1500)</f>
        <v>1621.1</v>
      </c>
      <c r="G708" s="0" t="n">
        <f aca="false">IFERROR(VLOOKUP(E708,'⭐ Current Elo 2025-26'!$A:$B,2,FALSE()),1500)</f>
        <v>1734.4</v>
      </c>
      <c r="H708" s="33" t="n">
        <f aca="false">1/(1+10^((G708-F708+'⚙️ Parameters'!$C$7)/400))</f>
        <v>0.280894209194521</v>
      </c>
      <c r="I708" s="33" t="n">
        <f aca="false">0.27*(1+((200-MIN(ABS(F708-G708),200))/500)+(IF(AND(F708&gt;1650,G708&gt;1650),0.15,0)))</f>
        <v>0.316818</v>
      </c>
      <c r="J708" s="33" t="n">
        <f aca="false">MAX(0,1-H708-I708)</f>
        <v>0.402287790805479</v>
      </c>
      <c r="K708" s="33" t="n">
        <f aca="false">H708+I708</f>
        <v>0.597712209194521</v>
      </c>
      <c r="L708" s="33" t="n">
        <f aca="false">I708+J708</f>
        <v>0.719105790805479</v>
      </c>
      <c r="M708" s="0" t="str">
        <f aca="false">IF('✍️ Score Entry 2025-26'!F709=""," TBD",TEXT('✍️ Score Entry 2025-26'!F709,"0")&amp;"-"&amp;TEXT('✍️ Score Entry 2025-26'!G709,"0"))</f>
        <v> TBD</v>
      </c>
      <c r="N708" s="0" t="str">
        <f aca="false">IF('✍️ Score Entry 2025-26'!F709="","TBD",IF('✍️ Score Entry 2025-26'!F709&gt;'✍️ Score Entry 2025-26'!G709,"Home",IF('✍️ Score Entry 2025-26'!F709&lt;'✍️ Score Entry 2025-26'!G709,"Away","Draw")))</f>
        <v>TBD</v>
      </c>
      <c r="O708" s="0" t="str">
        <f aca="false">IF(N708="TBD","TBD",IF(AND(H708&gt;I708,H708&gt;J708,N708="Home"),"✓",IF(AND(J708&gt;H708,J708&gt;I708,N708="Away"),"✓",IF(AND(I708&gt;H708,I708&gt;J708,N708="Draw"),"✓","✗"))))</f>
        <v>TBD</v>
      </c>
    </row>
    <row r="709" customFormat="false" ht="15" hidden="false" customHeight="false" outlineLevel="0" collapsed="false">
      <c r="A709" s="0" t="n">
        <f aca="false">'✍️ Score Entry 2025-26'!A710</f>
        <v>705</v>
      </c>
      <c r="B709" s="41" t="n">
        <f aca="false">'✍️ Score Entry 2025-26'!B710</f>
        <v>46004.75</v>
      </c>
      <c r="C709" s="0" t="str">
        <f aca="false">'✍️ Score Entry 2025-26'!C710</f>
        <v>French Ligue 1</v>
      </c>
      <c r="D709" s="0" t="str">
        <f aca="false">'✍️ Score Entry 2025-26'!D710</f>
        <v>Metz</v>
      </c>
      <c r="E709" s="0" t="str">
        <f aca="false">'✍️ Score Entry 2025-26'!E710</f>
        <v>Paris Saint-Germain</v>
      </c>
      <c r="F709" s="0" t="n">
        <f aca="false">IFERROR(VLOOKUP(D709,'⭐ Current Elo 2025-26'!$A:$B,2,FALSE()),1500)</f>
        <v>1581.9</v>
      </c>
      <c r="G709" s="0" t="n">
        <f aca="false">IFERROR(VLOOKUP(E709,'⭐ Current Elo 2025-26'!$A:$B,2,FALSE()),1500)</f>
        <v>1650.9</v>
      </c>
      <c r="H709" s="33" t="n">
        <f aca="false">1/(1+10^((G709-F709+'⚙️ Parameters'!$C$7)/400))</f>
        <v>0.335142021445235</v>
      </c>
      <c r="I709" s="33" t="n">
        <f aca="false">0.27*(1+((200-MIN(ABS(F709-G709),200))/500)+(IF(AND(F709&gt;1650,G709&gt;1650),0.15,0)))</f>
        <v>0.34074</v>
      </c>
      <c r="J709" s="33" t="n">
        <f aca="false">MAX(0,1-H709-I709)</f>
        <v>0.324117978554765</v>
      </c>
      <c r="K709" s="33" t="n">
        <f aca="false">H709+I709</f>
        <v>0.675882021445235</v>
      </c>
      <c r="L709" s="33" t="n">
        <f aca="false">I709+J709</f>
        <v>0.664857978554765</v>
      </c>
      <c r="M709" s="0" t="str">
        <f aca="false">IF('✍️ Score Entry 2025-26'!F710=""," TBD",TEXT('✍️ Score Entry 2025-26'!F710,"0")&amp;"-"&amp;TEXT('✍️ Score Entry 2025-26'!G710,"0"))</f>
        <v> TBD</v>
      </c>
      <c r="N709" s="0" t="str">
        <f aca="false">IF('✍️ Score Entry 2025-26'!F710="","TBD",IF('✍️ Score Entry 2025-26'!F710&gt;'✍️ Score Entry 2025-26'!G710,"Home",IF('✍️ Score Entry 2025-26'!F710&lt;'✍️ Score Entry 2025-26'!G710,"Away","Draw")))</f>
        <v>TBD</v>
      </c>
      <c r="O709" s="0" t="str">
        <f aca="false">IF(N709="TBD","TBD",IF(AND(H709&gt;I709,H709&gt;J709,N709="Home"),"✓",IF(AND(J709&gt;H709,J709&gt;I709,N709="Away"),"✓",IF(AND(I709&gt;H709,I709&gt;J709,N709="Draw"),"✓","✗"))))</f>
        <v>TBD</v>
      </c>
    </row>
    <row r="710" customFormat="false" ht="15" hidden="false" customHeight="false" outlineLevel="0" collapsed="false">
      <c r="A710" s="0" t="n">
        <f aca="false">'✍️ Score Entry 2025-26'!A711</f>
        <v>706</v>
      </c>
      <c r="B710" s="41" t="n">
        <f aca="false">'✍️ Score Entry 2025-26'!B711</f>
        <v>46004.8333333333</v>
      </c>
      <c r="C710" s="0" t="str">
        <f aca="false">'✍️ Score Entry 2025-26'!C711</f>
        <v>German Bundesliga</v>
      </c>
      <c r="D710" s="0" t="str">
        <f aca="false">'✍️ Score Entry 2025-26'!D711</f>
        <v>Werder Bremen</v>
      </c>
      <c r="E710" s="0" t="str">
        <f aca="false">'✍️ Score Entry 2025-26'!E711</f>
        <v>VfB Stuttgart</v>
      </c>
      <c r="F710" s="0" t="n">
        <f aca="false">IFERROR(VLOOKUP(D710,'⭐ Current Elo 2025-26'!$A:$B,2,FALSE()),1500)</f>
        <v>1618.2</v>
      </c>
      <c r="G710" s="0" t="n">
        <f aca="false">IFERROR(VLOOKUP(E710,'⭐ Current Elo 2025-26'!$A:$B,2,FALSE()),1500)</f>
        <v>1520.3</v>
      </c>
      <c r="H710" s="33" t="n">
        <f aca="false">1/(1+10^((G710-F710+'⚙️ Parameters'!$C$7)/400))</f>
        <v>0.568500186978201</v>
      </c>
      <c r="I710" s="33" t="n">
        <f aca="false">0.27*(1+((200-MIN(ABS(F710-G710),200))/500)+(IF(AND(F710&gt;1650,G710&gt;1650),0.15,0)))</f>
        <v>0.325134</v>
      </c>
      <c r="J710" s="33" t="n">
        <f aca="false">MAX(0,1-H710-I710)</f>
        <v>0.106365813021799</v>
      </c>
      <c r="K710" s="33" t="n">
        <f aca="false">H710+I710</f>
        <v>0.893634186978201</v>
      </c>
      <c r="L710" s="33" t="n">
        <f aca="false">I710+J710</f>
        <v>0.431499813021799</v>
      </c>
      <c r="M710" s="0" t="str">
        <f aca="false">IF('✍️ Score Entry 2025-26'!F711=""," TBD",TEXT('✍️ Score Entry 2025-26'!F711,"0")&amp;"-"&amp;TEXT('✍️ Score Entry 2025-26'!G711,"0"))</f>
        <v> TBD</v>
      </c>
      <c r="N710" s="0" t="str">
        <f aca="false">IF('✍️ Score Entry 2025-26'!F711="","TBD",IF('✍️ Score Entry 2025-26'!F711&gt;'✍️ Score Entry 2025-26'!G711,"Home",IF('✍️ Score Entry 2025-26'!F711&lt;'✍️ Score Entry 2025-26'!G711,"Away","Draw")))</f>
        <v>TBD</v>
      </c>
      <c r="O710" s="0" t="str">
        <f aca="false">IF(N710="TBD","TBD",IF(AND(H710&gt;I710,H710&gt;J710,N710="Home"),"✓",IF(AND(J710&gt;H710,J710&gt;I710,N710="Away"),"✓",IF(AND(I710&gt;H710,I710&gt;J710,N710="Draw"),"✓","✗"))))</f>
        <v>TBD</v>
      </c>
    </row>
    <row r="711" customFormat="false" ht="15" hidden="false" customHeight="false" outlineLevel="0" collapsed="false">
      <c r="A711" s="0" t="n">
        <f aca="false">'✍️ Score Entry 2025-26'!A712</f>
        <v>707</v>
      </c>
      <c r="B711" s="41" t="n">
        <f aca="false">'✍️ Score Entry 2025-26'!B712</f>
        <v>46004.8333333333</v>
      </c>
      <c r="C711" s="0" t="str">
        <f aca="false">'✍️ Score Entry 2025-26'!C712</f>
        <v>German Bundesliga</v>
      </c>
      <c r="D711" s="0" t="str">
        <f aca="false">'✍️ Score Entry 2025-26'!D712</f>
        <v>SC Freiburg</v>
      </c>
      <c r="E711" s="0" t="str">
        <f aca="false">'✍️ Score Entry 2025-26'!E712</f>
        <v>Borussia Dortmund</v>
      </c>
      <c r="F711" s="0" t="n">
        <f aca="false">IFERROR(VLOOKUP(D711,'⭐ Current Elo 2025-26'!$A:$B,2,FALSE()),1500)</f>
        <v>1647.6</v>
      </c>
      <c r="G711" s="0" t="n">
        <f aca="false">IFERROR(VLOOKUP(E711,'⭐ Current Elo 2025-26'!$A:$B,2,FALSE()),1500)</f>
        <v>1516.8</v>
      </c>
      <c r="H711" s="33" t="n">
        <f aca="false">1/(1+10^((G711-F711+'⚙️ Parameters'!$C$7)/400))</f>
        <v>0.614228596036873</v>
      </c>
      <c r="I711" s="33" t="n">
        <f aca="false">0.27*(1+((200-MIN(ABS(F711-G711),200))/500)+(IF(AND(F711&gt;1650,G711&gt;1650),0.15,0)))</f>
        <v>0.307368</v>
      </c>
      <c r="J711" s="33" t="n">
        <f aca="false">MAX(0,1-H711-I711)</f>
        <v>0.0784034039631269</v>
      </c>
      <c r="K711" s="33" t="n">
        <f aca="false">H711+I711</f>
        <v>0.921596596036873</v>
      </c>
      <c r="L711" s="33" t="n">
        <f aca="false">I711+J711</f>
        <v>0.385771403963127</v>
      </c>
      <c r="M711" s="0" t="str">
        <f aca="false">IF('✍️ Score Entry 2025-26'!F712=""," TBD",TEXT('✍️ Score Entry 2025-26'!F712,"0")&amp;"-"&amp;TEXT('✍️ Score Entry 2025-26'!G712,"0"))</f>
        <v> TBD</v>
      </c>
      <c r="N711" s="0" t="str">
        <f aca="false">IF('✍️ Score Entry 2025-26'!F712="","TBD",IF('✍️ Score Entry 2025-26'!F712&gt;'✍️ Score Entry 2025-26'!G712,"Home",IF('✍️ Score Entry 2025-26'!F712&lt;'✍️ Score Entry 2025-26'!G712,"Away","Draw")))</f>
        <v>TBD</v>
      </c>
      <c r="O711" s="0" t="str">
        <f aca="false">IF(N711="TBD","TBD",IF(AND(H711&gt;I711,H711&gt;J711,N711="Home"),"✓",IF(AND(J711&gt;H711,J711&gt;I711,N711="Away"),"✓",IF(AND(I711&gt;H711,I711&gt;J711,N711="Draw"),"✓","✗"))))</f>
        <v>TBD</v>
      </c>
    </row>
    <row r="712" customFormat="false" ht="15" hidden="false" customHeight="false" outlineLevel="0" collapsed="false">
      <c r="A712" s="0" t="n">
        <f aca="false">'✍️ Score Entry 2025-26'!A713</f>
        <v>708</v>
      </c>
      <c r="B712" s="41" t="n">
        <f aca="false">'✍️ Score Entry 2025-26'!B713</f>
        <v>46004.8333333333</v>
      </c>
      <c r="C712" s="0" t="str">
        <f aca="false">'✍️ Score Entry 2025-26'!C713</f>
        <v>German Bundesliga</v>
      </c>
      <c r="D712" s="0" t="str">
        <f aca="false">'✍️ Score Entry 2025-26'!D713</f>
        <v>Bayer Leverkusen</v>
      </c>
      <c r="E712" s="0" t="str">
        <f aca="false">'✍️ Score Entry 2025-26'!E713</f>
        <v>FC Cologne</v>
      </c>
      <c r="F712" s="0" t="n">
        <f aca="false">IFERROR(VLOOKUP(D712,'⭐ Current Elo 2025-26'!$A:$B,2,FALSE()),1500)</f>
        <v>1576.1</v>
      </c>
      <c r="G712" s="0" t="n">
        <f aca="false">IFERROR(VLOOKUP(E712,'⭐ Current Elo 2025-26'!$A:$B,2,FALSE()),1500)</f>
        <v>1612.2</v>
      </c>
      <c r="H712" s="33" t="n">
        <f aca="false">1/(1+10^((G712-F712+'⚙️ Parameters'!$C$7)/400))</f>
        <v>0.378567844192624</v>
      </c>
      <c r="I712" s="33" t="n">
        <f aca="false">0.27*(1+((200-MIN(ABS(F712-G712),200))/500)+(IF(AND(F712&gt;1650,G712&gt;1650),0.15,0)))</f>
        <v>0.358506</v>
      </c>
      <c r="J712" s="33" t="n">
        <f aca="false">MAX(0,1-H712-I712)</f>
        <v>0.262926155807376</v>
      </c>
      <c r="K712" s="33" t="n">
        <f aca="false">H712+I712</f>
        <v>0.737073844192624</v>
      </c>
      <c r="L712" s="33" t="n">
        <f aca="false">I712+J712</f>
        <v>0.621432155807376</v>
      </c>
      <c r="M712" s="0" t="str">
        <f aca="false">IF('✍️ Score Entry 2025-26'!F713=""," TBD",TEXT('✍️ Score Entry 2025-26'!F713,"0")&amp;"-"&amp;TEXT('✍️ Score Entry 2025-26'!G713,"0"))</f>
        <v> TBD</v>
      </c>
      <c r="N712" s="0" t="str">
        <f aca="false">IF('✍️ Score Entry 2025-26'!F713="","TBD",IF('✍️ Score Entry 2025-26'!F713&gt;'✍️ Score Entry 2025-26'!G713,"Home",IF('✍️ Score Entry 2025-26'!F713&lt;'✍️ Score Entry 2025-26'!G713,"Away","Draw")))</f>
        <v>TBD</v>
      </c>
      <c r="O712" s="0" t="str">
        <f aca="false">IF(N712="TBD","TBD",IF(AND(H712&gt;I712,H712&gt;J712,N712="Home"),"✓",IF(AND(J712&gt;H712,J712&gt;I712,N712="Away"),"✓",IF(AND(I712&gt;H712,I712&gt;J712,N712="Draw"),"✓","✗"))))</f>
        <v>TBD</v>
      </c>
    </row>
    <row r="713" customFormat="false" ht="15" hidden="false" customHeight="false" outlineLevel="0" collapsed="false">
      <c r="A713" s="0" t="n">
        <f aca="false">'✍️ Score Entry 2025-26'!A714</f>
        <v>709</v>
      </c>
      <c r="B713" s="41" t="n">
        <f aca="false">'✍️ Score Entry 2025-26'!B714</f>
        <v>46004.8333333333</v>
      </c>
      <c r="C713" s="0" t="str">
        <f aca="false">'✍️ Score Entry 2025-26'!C714</f>
        <v>German Bundesliga</v>
      </c>
      <c r="D713" s="0" t="str">
        <f aca="false">'✍️ Score Entry 2025-26'!D714</f>
        <v>Bayern Munich</v>
      </c>
      <c r="E713" s="0" t="str">
        <f aca="false">'✍️ Score Entry 2025-26'!E714</f>
        <v>Mainz</v>
      </c>
      <c r="F713" s="0" t="n">
        <f aca="false">IFERROR(VLOOKUP(D713,'⭐ Current Elo 2025-26'!$A:$B,2,FALSE()),1500)</f>
        <v>1706.9</v>
      </c>
      <c r="G713" s="0" t="n">
        <f aca="false">IFERROR(VLOOKUP(E713,'⭐ Current Elo 2025-26'!$A:$B,2,FALSE()),1500)</f>
        <v>1672.1</v>
      </c>
      <c r="H713" s="33" t="n">
        <f aca="false">1/(1+10^((G713-F713+'⚙️ Parameters'!$C$7)/400))</f>
        <v>0.478139386800768</v>
      </c>
      <c r="I713" s="33" t="n">
        <f aca="false">0.27*(1+((200-MIN(ABS(F713-G713),200))/500)+(IF(AND(F713&gt;1650,G713&gt;1650),0.15,0)))</f>
        <v>0.399708</v>
      </c>
      <c r="J713" s="33" t="n">
        <f aca="false">MAX(0,1-H713-I713)</f>
        <v>0.122152613199232</v>
      </c>
      <c r="K713" s="33" t="n">
        <f aca="false">H713+I713</f>
        <v>0.877847386800768</v>
      </c>
      <c r="L713" s="33" t="n">
        <f aca="false">I713+J713</f>
        <v>0.521860613199232</v>
      </c>
      <c r="M713" s="0" t="str">
        <f aca="false">IF('✍️ Score Entry 2025-26'!F714=""," TBD",TEXT('✍️ Score Entry 2025-26'!F714,"0")&amp;"-"&amp;TEXT('✍️ Score Entry 2025-26'!G714,"0"))</f>
        <v> TBD</v>
      </c>
      <c r="N713" s="0" t="str">
        <f aca="false">IF('✍️ Score Entry 2025-26'!F714="","TBD",IF('✍️ Score Entry 2025-26'!F714&gt;'✍️ Score Entry 2025-26'!G714,"Home",IF('✍️ Score Entry 2025-26'!F714&lt;'✍️ Score Entry 2025-26'!G714,"Away","Draw")))</f>
        <v>TBD</v>
      </c>
      <c r="O713" s="0" t="str">
        <f aca="false">IF(N713="TBD","TBD",IF(AND(H713&gt;I713,H713&gt;J713,N713="Home"),"✓",IF(AND(J713&gt;H713,J713&gt;I713,N713="Away"),"✓",IF(AND(I713&gt;H713,I713&gt;J713,N713="Draw"),"✓","✗"))))</f>
        <v>TBD</v>
      </c>
    </row>
    <row r="714" customFormat="false" ht="15" hidden="false" customHeight="false" outlineLevel="0" collapsed="false">
      <c r="A714" s="0" t="n">
        <f aca="false">'✍️ Score Entry 2025-26'!A715</f>
        <v>710</v>
      </c>
      <c r="B714" s="41" t="n">
        <f aca="false">'✍️ Score Entry 2025-26'!B715</f>
        <v>46004.8333333333</v>
      </c>
      <c r="C714" s="0" t="str">
        <f aca="false">'✍️ Score Entry 2025-26'!C715</f>
        <v>German Bundesliga</v>
      </c>
      <c r="D714" s="0" t="str">
        <f aca="false">'✍️ Score Entry 2025-26'!D715</f>
        <v>TSG Hoffenheim</v>
      </c>
      <c r="E714" s="0" t="str">
        <f aca="false">'✍️ Score Entry 2025-26'!E715</f>
        <v>Hamburg SV</v>
      </c>
      <c r="F714" s="0" t="n">
        <f aca="false">IFERROR(VLOOKUP(D714,'⭐ Current Elo 2025-26'!$A:$B,2,FALSE()),1500)</f>
        <v>1699</v>
      </c>
      <c r="G714" s="0" t="n">
        <f aca="false">IFERROR(VLOOKUP(E714,'⭐ Current Elo 2025-26'!$A:$B,2,FALSE()),1500)</f>
        <v>1759.3</v>
      </c>
      <c r="H714" s="33" t="n">
        <f aca="false">1/(1+10^((G714-F714+'⚙️ Parameters'!$C$7)/400))</f>
        <v>0.346391742407436</v>
      </c>
      <c r="I714" s="33" t="n">
        <f aca="false">0.27*(1+((200-MIN(ABS(F714-G714),200))/500)+(IF(AND(F714&gt;1650,G714&gt;1650),0.15,0)))</f>
        <v>0.385938</v>
      </c>
      <c r="J714" s="33" t="n">
        <f aca="false">MAX(0,1-H714-I714)</f>
        <v>0.267670257592564</v>
      </c>
      <c r="K714" s="33" t="n">
        <f aca="false">H714+I714</f>
        <v>0.732329742407436</v>
      </c>
      <c r="L714" s="33" t="n">
        <f aca="false">I714+J714</f>
        <v>0.653608257592564</v>
      </c>
      <c r="M714" s="0" t="str">
        <f aca="false">IF('✍️ Score Entry 2025-26'!F715=""," TBD",TEXT('✍️ Score Entry 2025-26'!F715,"0")&amp;"-"&amp;TEXT('✍️ Score Entry 2025-26'!G715,"0"))</f>
        <v> TBD</v>
      </c>
      <c r="N714" s="0" t="str">
        <f aca="false">IF('✍️ Score Entry 2025-26'!F715="","TBD",IF('✍️ Score Entry 2025-26'!F715&gt;'✍️ Score Entry 2025-26'!G715,"Home",IF('✍️ Score Entry 2025-26'!F715&lt;'✍️ Score Entry 2025-26'!G715,"Away","Draw")))</f>
        <v>TBD</v>
      </c>
      <c r="O714" s="0" t="str">
        <f aca="false">IF(N714="TBD","TBD",IF(AND(H714&gt;I714,H714&gt;J714,N714="Home"),"✓",IF(AND(J714&gt;H714,J714&gt;I714,N714="Away"),"✓",IF(AND(I714&gt;H714,I714&gt;J714,N714="Draw"),"✓","✗"))))</f>
        <v>TBD</v>
      </c>
    </row>
    <row r="715" customFormat="false" ht="15" hidden="false" customHeight="false" outlineLevel="0" collapsed="false">
      <c r="A715" s="0" t="n">
        <f aca="false">'✍️ Score Entry 2025-26'!A716</f>
        <v>711</v>
      </c>
      <c r="B715" s="41" t="n">
        <f aca="false">'✍️ Score Entry 2025-26'!B716</f>
        <v>46004.8333333333</v>
      </c>
      <c r="C715" s="0" t="str">
        <f aca="false">'✍️ Score Entry 2025-26'!C716</f>
        <v>German Bundesliga</v>
      </c>
      <c r="D715" s="0" t="str">
        <f aca="false">'✍️ Score Entry 2025-26'!D716</f>
        <v>1. FC Union Berlin</v>
      </c>
      <c r="E715" s="0" t="str">
        <f aca="false">'✍️ Score Entry 2025-26'!E716</f>
        <v>RB Leipzig</v>
      </c>
      <c r="F715" s="0" t="n">
        <f aca="false">IFERROR(VLOOKUP(D715,'⭐ Current Elo 2025-26'!$A:$B,2,FALSE()),1500)</f>
        <v>1536.1</v>
      </c>
      <c r="G715" s="0" t="n">
        <f aca="false">IFERROR(VLOOKUP(E715,'⭐ Current Elo 2025-26'!$A:$B,2,FALSE()),1500)</f>
        <v>1556</v>
      </c>
      <c r="H715" s="33" t="n">
        <f aca="false">1/(1+10^((G715-F715+'⚙️ Parameters'!$C$7)/400))</f>
        <v>0.400741435538689</v>
      </c>
      <c r="I715" s="33" t="n">
        <f aca="false">0.27*(1+((200-MIN(ABS(F715-G715),200))/500)+(IF(AND(F715&gt;1650,G715&gt;1650),0.15,0)))</f>
        <v>0.367254</v>
      </c>
      <c r="J715" s="33" t="n">
        <f aca="false">MAX(0,1-H715-I715)</f>
        <v>0.232004564461311</v>
      </c>
      <c r="K715" s="33" t="n">
        <f aca="false">H715+I715</f>
        <v>0.767995435538689</v>
      </c>
      <c r="L715" s="33" t="n">
        <f aca="false">I715+J715</f>
        <v>0.599258564461311</v>
      </c>
      <c r="M715" s="0" t="str">
        <f aca="false">IF('✍️ Score Entry 2025-26'!F716=""," TBD",TEXT('✍️ Score Entry 2025-26'!F716,"0")&amp;"-"&amp;TEXT('✍️ Score Entry 2025-26'!G716,"0"))</f>
        <v> TBD</v>
      </c>
      <c r="N715" s="0" t="str">
        <f aca="false">IF('✍️ Score Entry 2025-26'!F716="","TBD",IF('✍️ Score Entry 2025-26'!F716&gt;'✍️ Score Entry 2025-26'!G716,"Home",IF('✍️ Score Entry 2025-26'!F716&lt;'✍️ Score Entry 2025-26'!G716,"Away","Draw")))</f>
        <v>TBD</v>
      </c>
      <c r="O715" s="0" t="str">
        <f aca="false">IF(N715="TBD","TBD",IF(AND(H715&gt;I715,H715&gt;J715,N715="Home"),"✓",IF(AND(J715&gt;H715,J715&gt;I715,N715="Away"),"✓",IF(AND(I715&gt;H715,I715&gt;J715,N715="Draw"),"✓","✗"))))</f>
        <v>TBD</v>
      </c>
    </row>
    <row r="716" customFormat="false" ht="15" hidden="false" customHeight="false" outlineLevel="0" collapsed="false">
      <c r="A716" s="0" t="n">
        <f aca="false">'✍️ Score Entry 2025-26'!A717</f>
        <v>712</v>
      </c>
      <c r="B716" s="41" t="n">
        <f aca="false">'✍️ Score Entry 2025-26'!B717</f>
        <v>46004.8333333333</v>
      </c>
      <c r="C716" s="0" t="str">
        <f aca="false">'✍️ Score Entry 2025-26'!C717</f>
        <v>German Bundesliga</v>
      </c>
      <c r="D716" s="0" t="str">
        <f aca="false">'✍️ Score Entry 2025-26'!D717</f>
        <v>St. Pauli</v>
      </c>
      <c r="E716" s="0" t="str">
        <f aca="false">'✍️ Score Entry 2025-26'!E717</f>
        <v>1. FC Heidenheim 1846</v>
      </c>
      <c r="F716" s="0" t="n">
        <f aca="false">IFERROR(VLOOKUP(D716,'⭐ Current Elo 2025-26'!$A:$B,2,FALSE()),1500)</f>
        <v>1501.5</v>
      </c>
      <c r="G716" s="0" t="n">
        <f aca="false">IFERROR(VLOOKUP(E716,'⭐ Current Elo 2025-26'!$A:$B,2,FALSE()),1500)</f>
        <v>1529.3</v>
      </c>
      <c r="H716" s="33" t="n">
        <f aca="false">1/(1+10^((G716-F716+'⚙️ Parameters'!$C$7)/400))</f>
        <v>0.389871403062889</v>
      </c>
      <c r="I716" s="33" t="n">
        <f aca="false">0.27*(1+((200-MIN(ABS(F716-G716),200))/500)+(IF(AND(F716&gt;1650,G716&gt;1650),0.15,0)))</f>
        <v>0.362988</v>
      </c>
      <c r="J716" s="33" t="n">
        <f aca="false">MAX(0,1-H716-I716)</f>
        <v>0.247140596937111</v>
      </c>
      <c r="K716" s="33" t="n">
        <f aca="false">H716+I716</f>
        <v>0.75285940306289</v>
      </c>
      <c r="L716" s="33" t="n">
        <f aca="false">I716+J716</f>
        <v>0.610128596937111</v>
      </c>
      <c r="M716" s="0" t="str">
        <f aca="false">IF('✍️ Score Entry 2025-26'!F717=""," TBD",TEXT('✍️ Score Entry 2025-26'!F717,"0")&amp;"-"&amp;TEXT('✍️ Score Entry 2025-26'!G717,"0"))</f>
        <v> TBD</v>
      </c>
      <c r="N716" s="0" t="str">
        <f aca="false">IF('✍️ Score Entry 2025-26'!F717="","TBD",IF('✍️ Score Entry 2025-26'!F717&gt;'✍️ Score Entry 2025-26'!G717,"Home",IF('✍️ Score Entry 2025-26'!F717&lt;'✍️ Score Entry 2025-26'!G717,"Away","Draw")))</f>
        <v>TBD</v>
      </c>
      <c r="O716" s="0" t="str">
        <f aca="false">IF(N716="TBD","TBD",IF(AND(H716&gt;I716,H716&gt;J716,N716="Home"),"✓",IF(AND(J716&gt;H716,J716&gt;I716,N716="Away"),"✓",IF(AND(I716&gt;H716,I716&gt;J716,N716="Draw"),"✓","✗"))))</f>
        <v>TBD</v>
      </c>
    </row>
    <row r="717" customFormat="false" ht="15" hidden="false" customHeight="false" outlineLevel="0" collapsed="false">
      <c r="A717" s="0" t="n">
        <f aca="false">'✍️ Score Entry 2025-26'!A718</f>
        <v>713</v>
      </c>
      <c r="B717" s="41" t="n">
        <f aca="false">'✍️ Score Entry 2025-26'!B718</f>
        <v>46004.8333333333</v>
      </c>
      <c r="C717" s="0" t="str">
        <f aca="false">'✍️ Score Entry 2025-26'!C718</f>
        <v>German Bundesliga</v>
      </c>
      <c r="D717" s="0" t="str">
        <f aca="false">'✍️ Score Entry 2025-26'!D718</f>
        <v>Borussia MÃ¶nchengladbach</v>
      </c>
      <c r="E717" s="0" t="str">
        <f aca="false">'✍️ Score Entry 2025-26'!E718</f>
        <v>VfL Wolfsburg</v>
      </c>
      <c r="F717" s="0" t="n">
        <f aca="false">IFERROR(VLOOKUP(D717,'⭐ Current Elo 2025-26'!$A:$B,2,FALSE()),1500)</f>
        <v>1433.1</v>
      </c>
      <c r="G717" s="0" t="n">
        <f aca="false">IFERROR(VLOOKUP(E717,'⭐ Current Elo 2025-26'!$A:$B,2,FALSE()),1500)</f>
        <v>1526.2</v>
      </c>
      <c r="H717" s="33" t="n">
        <f aca="false">1/(1+10^((G717-F717+'⚙️ Parameters'!$C$7)/400))</f>
        <v>0.30496825808167</v>
      </c>
      <c r="I717" s="33" t="n">
        <f aca="false">0.27*(1+((200-MIN(ABS(F717-G717),200))/500)+(IF(AND(F717&gt;1650,G717&gt;1650),0.15,0)))</f>
        <v>0.327726</v>
      </c>
      <c r="J717" s="33" t="n">
        <f aca="false">MAX(0,1-H717-I717)</f>
        <v>0.36730574191833</v>
      </c>
      <c r="K717" s="33" t="n">
        <f aca="false">H717+I717</f>
        <v>0.63269425808167</v>
      </c>
      <c r="L717" s="33" t="n">
        <f aca="false">I717+J717</f>
        <v>0.69503174191833</v>
      </c>
      <c r="M717" s="0" t="str">
        <f aca="false">IF('✍️ Score Entry 2025-26'!F718=""," TBD",TEXT('✍️ Score Entry 2025-26'!F718,"0")&amp;"-"&amp;TEXT('✍️ Score Entry 2025-26'!G718,"0"))</f>
        <v> TBD</v>
      </c>
      <c r="N717" s="0" t="str">
        <f aca="false">IF('✍️ Score Entry 2025-26'!F718="","TBD",IF('✍️ Score Entry 2025-26'!F718&gt;'✍️ Score Entry 2025-26'!G718,"Home",IF('✍️ Score Entry 2025-26'!F718&lt;'✍️ Score Entry 2025-26'!G718,"Away","Draw")))</f>
        <v>TBD</v>
      </c>
      <c r="O717" s="0" t="str">
        <f aca="false">IF(N717="TBD","TBD",IF(AND(H717&gt;I717,H717&gt;J717,N717="Home"),"✓",IF(AND(J717&gt;H717,J717&gt;I717,N717="Away"),"✓",IF(AND(I717&gt;H717,I717&gt;J717,N717="Draw"),"✓","✗"))))</f>
        <v>TBD</v>
      </c>
    </row>
    <row r="718" customFormat="false" ht="15" hidden="false" customHeight="false" outlineLevel="0" collapsed="false">
      <c r="A718" s="0" t="n">
        <f aca="false">'✍️ Score Entry 2025-26'!A719</f>
        <v>714</v>
      </c>
      <c r="B718" s="41" t="n">
        <f aca="false">'✍️ Score Entry 2025-26'!B719</f>
        <v>46004.8333333333</v>
      </c>
      <c r="C718" s="0" t="str">
        <f aca="false">'✍️ Score Entry 2025-26'!C719</f>
        <v>German Bundesliga</v>
      </c>
      <c r="D718" s="0" t="str">
        <f aca="false">'✍️ Score Entry 2025-26'!D719</f>
        <v>Eintracht Frankfurt</v>
      </c>
      <c r="E718" s="0" t="str">
        <f aca="false">'✍️ Score Entry 2025-26'!E719</f>
        <v>FC Augsburg</v>
      </c>
      <c r="F718" s="0" t="n">
        <f aca="false">IFERROR(VLOOKUP(D718,'⭐ Current Elo 2025-26'!$A:$B,2,FALSE()),1500)</f>
        <v>1407.6</v>
      </c>
      <c r="G718" s="0" t="n">
        <f aca="false">IFERROR(VLOOKUP(E718,'⭐ Current Elo 2025-26'!$A:$B,2,FALSE()),1500)</f>
        <v>1508.9</v>
      </c>
      <c r="H718" s="33" t="n">
        <f aca="false">1/(1+10^((G718-F718+'⚙️ Parameters'!$C$7)/400))</f>
        <v>0.295056080448511</v>
      </c>
      <c r="I718" s="33" t="n">
        <f aca="false">0.27*(1+((200-MIN(ABS(F718-G718),200))/500)+(IF(AND(F718&gt;1650,G718&gt;1650),0.15,0)))</f>
        <v>0.323298</v>
      </c>
      <c r="J718" s="33" t="n">
        <f aca="false">MAX(0,1-H718-I718)</f>
        <v>0.381645919551489</v>
      </c>
      <c r="K718" s="33" t="n">
        <f aca="false">H718+I718</f>
        <v>0.618354080448511</v>
      </c>
      <c r="L718" s="33" t="n">
        <f aca="false">I718+J718</f>
        <v>0.704943919551489</v>
      </c>
      <c r="M718" s="0" t="str">
        <f aca="false">IF('✍️ Score Entry 2025-26'!F719=""," TBD",TEXT('✍️ Score Entry 2025-26'!F719,"0")&amp;"-"&amp;TEXT('✍️ Score Entry 2025-26'!G719,"0"))</f>
        <v> TBD</v>
      </c>
      <c r="N718" s="0" t="str">
        <f aca="false">IF('✍️ Score Entry 2025-26'!F719="","TBD",IF('✍️ Score Entry 2025-26'!F719&gt;'✍️ Score Entry 2025-26'!G719,"Home",IF('✍️ Score Entry 2025-26'!F719&lt;'✍️ Score Entry 2025-26'!G719,"Away","Draw")))</f>
        <v>TBD</v>
      </c>
      <c r="O718" s="0" t="str">
        <f aca="false">IF(N718="TBD","TBD",IF(AND(H718&gt;I718,H718&gt;J718,N718="Home"),"✓",IF(AND(J718&gt;H718,J718&gt;I718,N718="Away"),"✓",IF(AND(I718&gt;H718,I718&gt;J718,N718="Draw"),"✓","✗"))))</f>
        <v>TBD</v>
      </c>
    </row>
    <row r="719" customFormat="false" ht="15" hidden="false" customHeight="false" outlineLevel="0" collapsed="false">
      <c r="A719" s="0" t="n">
        <f aca="false">'✍️ Score Entry 2025-26'!A720</f>
        <v>715</v>
      </c>
      <c r="B719" s="41" t="n">
        <f aca="false">'✍️ Score Entry 2025-26'!B720</f>
        <v>46004.8368055556</v>
      </c>
      <c r="C719" s="0" t="str">
        <f aca="false">'✍️ Score Entry 2025-26'!C720</f>
        <v>French Ligue 1</v>
      </c>
      <c r="D719" s="0" t="str">
        <f aca="false">'✍️ Score Entry 2025-26'!D720</f>
        <v>Paris FC</v>
      </c>
      <c r="E719" s="0" t="str">
        <f aca="false">'✍️ Score Entry 2025-26'!E720</f>
        <v>Toulouse</v>
      </c>
      <c r="F719" s="0" t="n">
        <f aca="false">IFERROR(VLOOKUP(D719,'⭐ Current Elo 2025-26'!$A:$B,2,FALSE()),1500)</f>
        <v>1539.7</v>
      </c>
      <c r="G719" s="0" t="n">
        <f aca="false">IFERROR(VLOOKUP(E719,'⭐ Current Elo 2025-26'!$A:$B,2,FALSE()),1500)</f>
        <v>1668.4</v>
      </c>
      <c r="H719" s="33" t="n">
        <f aca="false">1/(1+10^((G719-F719+'⚙️ Parameters'!$C$7)/400))</f>
        <v>0.263340114999605</v>
      </c>
      <c r="I719" s="33" t="n">
        <f aca="false">0.27*(1+((200-MIN(ABS(F719-G719),200))/500)+(IF(AND(F719&gt;1650,G719&gt;1650),0.15,0)))</f>
        <v>0.308502</v>
      </c>
      <c r="J719" s="33" t="n">
        <f aca="false">MAX(0,1-H719-I719)</f>
        <v>0.428157885000395</v>
      </c>
      <c r="K719" s="33" t="n">
        <f aca="false">H719+I719</f>
        <v>0.571842114999605</v>
      </c>
      <c r="L719" s="33" t="n">
        <f aca="false">I719+J719</f>
        <v>0.736659885000395</v>
      </c>
      <c r="M719" s="0" t="str">
        <f aca="false">IF('✍️ Score Entry 2025-26'!F720=""," TBD",TEXT('✍️ Score Entry 2025-26'!F720,"0")&amp;"-"&amp;TEXT('✍️ Score Entry 2025-26'!G720,"0"))</f>
        <v> TBD</v>
      </c>
      <c r="N719" s="0" t="str">
        <f aca="false">IF('✍️ Score Entry 2025-26'!F720="","TBD",IF('✍️ Score Entry 2025-26'!F720&gt;'✍️ Score Entry 2025-26'!G720,"Home",IF('✍️ Score Entry 2025-26'!F720&lt;'✍️ Score Entry 2025-26'!G720,"Away","Draw")))</f>
        <v>TBD</v>
      </c>
      <c r="O719" s="0" t="str">
        <f aca="false">IF(N719="TBD","TBD",IF(AND(H719&gt;I719,H719&gt;J719,N719="Home"),"✓",IF(AND(J719&gt;H719,J719&gt;I719,N719="Away"),"✓",IF(AND(I719&gt;H719,I719&gt;J719,N719="Draw"),"✓","✗"))))</f>
        <v>TBD</v>
      </c>
    </row>
    <row r="720" customFormat="false" ht="15" hidden="false" customHeight="false" outlineLevel="0" collapsed="false">
      <c r="A720" s="0" t="n">
        <f aca="false">'✍️ Score Entry 2025-26'!A721</f>
        <v>716</v>
      </c>
      <c r="B720" s="41" t="n">
        <f aca="false">'✍️ Score Entry 2025-26'!B721</f>
        <v>46005.5833333333</v>
      </c>
      <c r="C720" s="0" t="str">
        <f aca="false">'✍️ Score Entry 2025-26'!C721</f>
        <v>French Ligue 1</v>
      </c>
      <c r="D720" s="0" t="str">
        <f aca="false">'✍️ Score Entry 2025-26'!D721</f>
        <v>Lyon</v>
      </c>
      <c r="E720" s="0" t="str">
        <f aca="false">'✍️ Score Entry 2025-26'!E721</f>
        <v>Le Havre AC</v>
      </c>
      <c r="F720" s="0" t="n">
        <f aca="false">IFERROR(VLOOKUP(D720,'⭐ Current Elo 2025-26'!$A:$B,2,FALSE()),1500)</f>
        <v>1529.2</v>
      </c>
      <c r="G720" s="0" t="n">
        <f aca="false">IFERROR(VLOOKUP(E720,'⭐ Current Elo 2025-26'!$A:$B,2,FALSE()),1500)</f>
        <v>1496.2</v>
      </c>
      <c r="H720" s="33" t="n">
        <f aca="false">1/(1+10^((G720-F720+'⚙️ Parameters'!$C$7)/400))</f>
        <v>0.475554538879339</v>
      </c>
      <c r="I720" s="33" t="n">
        <f aca="false">0.27*(1+((200-MIN(ABS(F720-G720),200))/500)+(IF(AND(F720&gt;1650,G720&gt;1650),0.15,0)))</f>
        <v>0.36018</v>
      </c>
      <c r="J720" s="33" t="n">
        <f aca="false">MAX(0,1-H720-I720)</f>
        <v>0.164265461120661</v>
      </c>
      <c r="K720" s="33" t="n">
        <f aca="false">H720+I720</f>
        <v>0.835734538879339</v>
      </c>
      <c r="L720" s="33" t="n">
        <f aca="false">I720+J720</f>
        <v>0.524445461120661</v>
      </c>
      <c r="M720" s="0" t="str">
        <f aca="false">IF('✍️ Score Entry 2025-26'!F721=""," TBD",TEXT('✍️ Score Entry 2025-26'!F721,"0")&amp;"-"&amp;TEXT('✍️ Score Entry 2025-26'!G721,"0"))</f>
        <v> TBD</v>
      </c>
      <c r="N720" s="0" t="str">
        <f aca="false">IF('✍️ Score Entry 2025-26'!F721="","TBD",IF('✍️ Score Entry 2025-26'!F721&gt;'✍️ Score Entry 2025-26'!G721,"Home",IF('✍️ Score Entry 2025-26'!F721&lt;'✍️ Score Entry 2025-26'!G721,"Away","Draw")))</f>
        <v>TBD</v>
      </c>
      <c r="O720" s="0" t="str">
        <f aca="false">IF(N720="TBD","TBD",IF(AND(H720&gt;I720,H720&gt;J720,N720="Home"),"✓",IF(AND(J720&gt;H720,J720&gt;I720,N720="Away"),"✓",IF(AND(I720&gt;H720,I720&gt;J720,N720="Draw"),"✓","✗"))))</f>
        <v>TBD</v>
      </c>
    </row>
    <row r="721" customFormat="false" ht="15" hidden="false" customHeight="false" outlineLevel="0" collapsed="false">
      <c r="A721" s="0" t="n">
        <f aca="false">'✍️ Score Entry 2025-26'!A722</f>
        <v>717</v>
      </c>
      <c r="B721" s="41" t="n">
        <f aca="false">'✍️ Score Entry 2025-26'!B722</f>
        <v>46005.6770833333</v>
      </c>
      <c r="C721" s="0" t="str">
        <f aca="false">'✍️ Score Entry 2025-26'!C722</f>
        <v>French Ligue 1</v>
      </c>
      <c r="D721" s="0" t="str">
        <f aca="false">'✍️ Score Entry 2025-26'!D722</f>
        <v>Strasbourg</v>
      </c>
      <c r="E721" s="0" t="str">
        <f aca="false">'✍️ Score Entry 2025-26'!E722</f>
        <v>Lorient</v>
      </c>
      <c r="F721" s="0" t="n">
        <f aca="false">IFERROR(VLOOKUP(D721,'⭐ Current Elo 2025-26'!$A:$B,2,FALSE()),1500)</f>
        <v>1815.9</v>
      </c>
      <c r="G721" s="0" t="n">
        <f aca="false">IFERROR(VLOOKUP(E721,'⭐ Current Elo 2025-26'!$A:$B,2,FALSE()),1500)</f>
        <v>1624.7</v>
      </c>
      <c r="H721" s="33" t="n">
        <f aca="false">1/(1+10^((G721-F721+'⚙️ Parameters'!$C$7)/400))</f>
        <v>0.692708515014612</v>
      </c>
      <c r="I721" s="33" t="n">
        <f aca="false">0.27*(1+((200-MIN(ABS(F721-G721),200))/500)+(IF(AND(F721&gt;1650,G721&gt;1650),0.15,0)))</f>
        <v>0.274752</v>
      </c>
      <c r="J721" s="33" t="n">
        <f aca="false">MAX(0,1-H721-I721)</f>
        <v>0.0325394849853882</v>
      </c>
      <c r="K721" s="33" t="n">
        <f aca="false">H721+I721</f>
        <v>0.967460515014612</v>
      </c>
      <c r="L721" s="33" t="n">
        <f aca="false">I721+J721</f>
        <v>0.307291484985388</v>
      </c>
      <c r="M721" s="0" t="str">
        <f aca="false">IF('✍️ Score Entry 2025-26'!F722=""," TBD",TEXT('✍️ Score Entry 2025-26'!F722,"0")&amp;"-"&amp;TEXT('✍️ Score Entry 2025-26'!G722,"0"))</f>
        <v> TBD</v>
      </c>
      <c r="N721" s="0" t="str">
        <f aca="false">IF('✍️ Score Entry 2025-26'!F722="","TBD",IF('✍️ Score Entry 2025-26'!F722&gt;'✍️ Score Entry 2025-26'!G722,"Home",IF('✍️ Score Entry 2025-26'!F722&lt;'✍️ Score Entry 2025-26'!G722,"Away","Draw")))</f>
        <v>TBD</v>
      </c>
      <c r="O721" s="0" t="str">
        <f aca="false">IF(N721="TBD","TBD",IF(AND(H721&gt;I721,H721&gt;J721,N721="Home"),"✓",IF(AND(J721&gt;H721,J721&gt;I721,N721="Away"),"✓",IF(AND(I721&gt;H721,I721&gt;J721,N721="Draw"),"✓","✗"))))</f>
        <v>TBD</v>
      </c>
    </row>
    <row r="722" customFormat="false" ht="15" hidden="false" customHeight="false" outlineLevel="0" collapsed="false">
      <c r="A722" s="0" t="n">
        <f aca="false">'✍️ Score Entry 2025-26'!A723</f>
        <v>718</v>
      </c>
      <c r="B722" s="41" t="n">
        <f aca="false">'✍️ Score Entry 2025-26'!B723</f>
        <v>46005.6770833333</v>
      </c>
      <c r="C722" s="0" t="str">
        <f aca="false">'✍️ Score Entry 2025-26'!C723</f>
        <v>French Ligue 1</v>
      </c>
      <c r="D722" s="0" t="str">
        <f aca="false">'✍️ Score Entry 2025-26'!D723</f>
        <v>Lens</v>
      </c>
      <c r="E722" s="0" t="str">
        <f aca="false">'✍️ Score Entry 2025-26'!E723</f>
        <v>Nice</v>
      </c>
      <c r="F722" s="0" t="n">
        <f aca="false">IFERROR(VLOOKUP(D722,'⭐ Current Elo 2025-26'!$A:$B,2,FALSE()),1500)</f>
        <v>1580.6</v>
      </c>
      <c r="G722" s="0" t="n">
        <f aca="false">IFERROR(VLOOKUP(E722,'⭐ Current Elo 2025-26'!$A:$B,2,FALSE()),1500)</f>
        <v>1674.8</v>
      </c>
      <c r="H722" s="33" t="n">
        <f aca="false">1/(1+10^((G722-F722+'⚙️ Parameters'!$C$7)/400))</f>
        <v>0.303627747627792</v>
      </c>
      <c r="I722" s="33" t="n">
        <f aca="false">0.27*(1+((200-MIN(ABS(F722-G722),200))/500)+(IF(AND(F722&gt;1650,G722&gt;1650),0.15,0)))</f>
        <v>0.327132</v>
      </c>
      <c r="J722" s="33" t="n">
        <f aca="false">MAX(0,1-H722-I722)</f>
        <v>0.369240252372208</v>
      </c>
      <c r="K722" s="33" t="n">
        <f aca="false">H722+I722</f>
        <v>0.630759747627792</v>
      </c>
      <c r="L722" s="33" t="n">
        <f aca="false">I722+J722</f>
        <v>0.696372252372208</v>
      </c>
      <c r="M722" s="0" t="str">
        <f aca="false">IF('✍️ Score Entry 2025-26'!F723=""," TBD",TEXT('✍️ Score Entry 2025-26'!F723,"0")&amp;"-"&amp;TEXT('✍️ Score Entry 2025-26'!G723,"0"))</f>
        <v> TBD</v>
      </c>
      <c r="N722" s="0" t="str">
        <f aca="false">IF('✍️ Score Entry 2025-26'!F723="","TBD",IF('✍️ Score Entry 2025-26'!F723&gt;'✍️ Score Entry 2025-26'!G723,"Home",IF('✍️ Score Entry 2025-26'!F723&lt;'✍️ Score Entry 2025-26'!G723,"Away","Draw")))</f>
        <v>TBD</v>
      </c>
      <c r="O722" s="0" t="str">
        <f aca="false">IF(N722="TBD","TBD",IF(AND(H722&gt;I722,H722&gt;J722,N722="Home"),"✓",IF(AND(J722&gt;H722,J722&gt;I722,N722="Away"),"✓",IF(AND(I722&gt;H722,I722&gt;J722,N722="Draw"),"✓","✗"))))</f>
        <v>TBD</v>
      </c>
    </row>
    <row r="723" customFormat="false" ht="15" hidden="false" customHeight="false" outlineLevel="0" collapsed="false">
      <c r="A723" s="0" t="n">
        <f aca="false">'✍️ Score Entry 2025-26'!A724</f>
        <v>719</v>
      </c>
      <c r="B723" s="41" t="n">
        <f aca="false">'✍️ Score Entry 2025-26'!B724</f>
        <v>46005.6770833333</v>
      </c>
      <c r="C723" s="0" t="str">
        <f aca="false">'✍️ Score Entry 2025-26'!C724</f>
        <v>French Ligue 1</v>
      </c>
      <c r="D723" s="0" t="str">
        <f aca="false">'✍️ Score Entry 2025-26'!D724</f>
        <v>AJ Auxerre</v>
      </c>
      <c r="E723" s="0" t="str">
        <f aca="false">'✍️ Score Entry 2025-26'!E724</f>
        <v>Lille</v>
      </c>
      <c r="F723" s="0" t="n">
        <f aca="false">IFERROR(VLOOKUP(D723,'⭐ Current Elo 2025-26'!$A:$B,2,FALSE()),1500)</f>
        <v>1588.5</v>
      </c>
      <c r="G723" s="0" t="n">
        <f aca="false">IFERROR(VLOOKUP(E723,'⭐ Current Elo 2025-26'!$A:$B,2,FALSE()),1500)</f>
        <v>1580.2</v>
      </c>
      <c r="H723" s="33" t="n">
        <f aca="false">1/(1+10^((G723-F723+'⚙️ Parameters'!$C$7)/400))</f>
        <v>0.440275385435862</v>
      </c>
      <c r="I723" s="33" t="n">
        <f aca="false">0.27*(1+((200-MIN(ABS(F723-G723),200))/500)+(IF(AND(F723&gt;1650,G723&gt;1650),0.15,0)))</f>
        <v>0.373518</v>
      </c>
      <c r="J723" s="33" t="n">
        <f aca="false">MAX(0,1-H723-I723)</f>
        <v>0.186206614564138</v>
      </c>
      <c r="K723" s="33" t="n">
        <f aca="false">H723+I723</f>
        <v>0.813793385435862</v>
      </c>
      <c r="L723" s="33" t="n">
        <f aca="false">I723+J723</f>
        <v>0.559724614564138</v>
      </c>
      <c r="M723" s="0" t="str">
        <f aca="false">IF('✍️ Score Entry 2025-26'!F724=""," TBD",TEXT('✍️ Score Entry 2025-26'!F724,"0")&amp;"-"&amp;TEXT('✍️ Score Entry 2025-26'!G724,"0"))</f>
        <v> TBD</v>
      </c>
      <c r="N723" s="0" t="str">
        <f aca="false">IF('✍️ Score Entry 2025-26'!F724="","TBD",IF('✍️ Score Entry 2025-26'!F724&gt;'✍️ Score Entry 2025-26'!G724,"Home",IF('✍️ Score Entry 2025-26'!F724&lt;'✍️ Score Entry 2025-26'!G724,"Away","Draw")))</f>
        <v>TBD</v>
      </c>
      <c r="O723" s="0" t="str">
        <f aca="false">IF(N723="TBD","TBD",IF(AND(H723&gt;I723,H723&gt;J723,N723="Home"),"✓",IF(AND(J723&gt;H723,J723&gt;I723,N723="Away"),"✓",IF(AND(I723&gt;H723,I723&gt;J723,N723="Draw"),"✓","✗"))))</f>
        <v>TBD</v>
      </c>
    </row>
    <row r="724" customFormat="false" ht="15" hidden="false" customHeight="false" outlineLevel="0" collapsed="false">
      <c r="A724" s="0" t="n">
        <f aca="false">'✍️ Score Entry 2025-26'!A725</f>
        <v>720</v>
      </c>
      <c r="B724" s="41" t="n">
        <f aca="false">'✍️ Score Entry 2025-26'!B725</f>
        <v>46005.8229166667</v>
      </c>
      <c r="C724" s="0" t="str">
        <f aca="false">'✍️ Score Entry 2025-26'!C725</f>
        <v>French Ligue 1</v>
      </c>
      <c r="D724" s="0" t="str">
        <f aca="false">'✍️ Score Entry 2025-26'!D725</f>
        <v>Marseille</v>
      </c>
      <c r="E724" s="0" t="str">
        <f aca="false">'✍️ Score Entry 2025-26'!E725</f>
        <v>AS Monaco</v>
      </c>
      <c r="F724" s="0" t="n">
        <f aca="false">IFERROR(VLOOKUP(D724,'⭐ Current Elo 2025-26'!$A:$B,2,FALSE()),1500)</f>
        <v>1664.7</v>
      </c>
      <c r="G724" s="0" t="n">
        <f aca="false">IFERROR(VLOOKUP(E724,'⭐ Current Elo 2025-26'!$A:$B,2,FALSE()),1500)</f>
        <v>1714.2</v>
      </c>
      <c r="H724" s="33" t="n">
        <f aca="false">1/(1+10^((G724-F724+'⚙️ Parameters'!$C$7)/400))</f>
        <v>0.360598359276365</v>
      </c>
      <c r="I724" s="33" t="n">
        <f aca="false">0.27*(1+((200-MIN(ABS(F724-G724),200))/500)+(IF(AND(F724&gt;1650,G724&gt;1650),0.15,0)))</f>
        <v>0.39177</v>
      </c>
      <c r="J724" s="33" t="n">
        <f aca="false">MAX(0,1-H724-I724)</f>
        <v>0.247631640723635</v>
      </c>
      <c r="K724" s="33" t="n">
        <f aca="false">H724+I724</f>
        <v>0.752368359276366</v>
      </c>
      <c r="L724" s="33" t="n">
        <f aca="false">I724+J724</f>
        <v>0.639401640723635</v>
      </c>
      <c r="M724" s="0" t="str">
        <f aca="false">IF('✍️ Score Entry 2025-26'!F725=""," TBD",TEXT('✍️ Score Entry 2025-26'!F725,"0")&amp;"-"&amp;TEXT('✍️ Score Entry 2025-26'!G725,"0"))</f>
        <v> TBD</v>
      </c>
      <c r="N724" s="0" t="str">
        <f aca="false">IF('✍️ Score Entry 2025-26'!F725="","TBD",IF('✍️ Score Entry 2025-26'!F725&gt;'✍️ Score Entry 2025-26'!G725,"Home",IF('✍️ Score Entry 2025-26'!F725&lt;'✍️ Score Entry 2025-26'!G725,"Away","Draw")))</f>
        <v>TBD</v>
      </c>
      <c r="O724" s="0" t="str">
        <f aca="false">IF(N724="TBD","TBD",IF(AND(H724&gt;I724,H724&gt;J724,N724="Home"),"✓",IF(AND(J724&gt;H724,J724&gt;I724,N724="Away"),"✓",IF(AND(I724&gt;H724,I724&gt;J724,N724="Draw"),"✓","✗"))))</f>
        <v>TBD</v>
      </c>
    </row>
    <row r="725" customFormat="false" ht="15" hidden="false" customHeight="false" outlineLevel="0" collapsed="false">
      <c r="A725" s="0" t="n">
        <f aca="false">'✍️ Score Entry 2025-26'!A726</f>
        <v>721</v>
      </c>
      <c r="B725" s="41" t="n">
        <f aca="false">'✍️ Score Entry 2025-26'!B726</f>
        <v>46005.8333333333</v>
      </c>
      <c r="C725" s="0" t="str">
        <f aca="false">'✍️ Score Entry 2025-26'!C726</f>
        <v>Spanish LALIGA</v>
      </c>
      <c r="D725" s="0" t="str">
        <f aca="false">'✍️ Score Entry 2025-26'!D726</f>
        <v>AlavÃ©s</v>
      </c>
      <c r="E725" s="0" t="str">
        <f aca="false">'✍️ Score Entry 2025-26'!E726</f>
        <v>Real Madrid</v>
      </c>
      <c r="F725" s="0" t="n">
        <f aca="false">IFERROR(VLOOKUP(D725,'⭐ Current Elo 2025-26'!$A:$B,2,FALSE()),1500)</f>
        <v>1609.1</v>
      </c>
      <c r="G725" s="0" t="n">
        <f aca="false">IFERROR(VLOOKUP(E725,'⭐ Current Elo 2025-26'!$A:$B,2,FALSE()),1500)</f>
        <v>1520.7</v>
      </c>
      <c r="H725" s="33" t="n">
        <f aca="false">1/(1+10^((G725-F725+'⚙️ Parameters'!$C$7)/400))</f>
        <v>0.555038117142698</v>
      </c>
      <c r="I725" s="33" t="n">
        <f aca="false">0.27*(1+((200-MIN(ABS(F725-G725),200))/500)+(IF(AND(F725&gt;1650,G725&gt;1650),0.15,0)))</f>
        <v>0.330264</v>
      </c>
      <c r="J725" s="33" t="n">
        <f aca="false">MAX(0,1-H725-I725)</f>
        <v>0.114697882857302</v>
      </c>
      <c r="K725" s="33" t="n">
        <f aca="false">H725+I725</f>
        <v>0.885302117142698</v>
      </c>
      <c r="L725" s="33" t="n">
        <f aca="false">I725+J725</f>
        <v>0.444961882857302</v>
      </c>
      <c r="M725" s="0" t="str">
        <f aca="false">IF('✍️ Score Entry 2025-26'!F726=""," TBD",TEXT('✍️ Score Entry 2025-26'!F726,"0")&amp;"-"&amp;TEXT('✍️ Score Entry 2025-26'!G726,"0"))</f>
        <v> TBD</v>
      </c>
      <c r="N725" s="0" t="str">
        <f aca="false">IF('✍️ Score Entry 2025-26'!F726="","TBD",IF('✍️ Score Entry 2025-26'!F726&gt;'✍️ Score Entry 2025-26'!G726,"Home",IF('✍️ Score Entry 2025-26'!F726&lt;'✍️ Score Entry 2025-26'!G726,"Away","Draw")))</f>
        <v>TBD</v>
      </c>
      <c r="O725" s="0" t="str">
        <f aca="false">IF(N725="TBD","TBD",IF(AND(H725&gt;I725,H725&gt;J725,N725="Home"),"✓",IF(AND(J725&gt;H725,J725&gt;I725,N725="Away"),"✓",IF(AND(I725&gt;H725,I725&gt;J725,N725="Draw"),"✓","✗"))))</f>
        <v>TBD</v>
      </c>
    </row>
    <row r="726" customFormat="false" ht="15" hidden="false" customHeight="false" outlineLevel="0" collapsed="false">
      <c r="A726" s="0" t="n">
        <f aca="false">'✍️ Score Entry 2025-26'!A727</f>
        <v>722</v>
      </c>
      <c r="B726" s="41" t="n">
        <f aca="false">'✍️ Score Entry 2025-26'!B727</f>
        <v>46005.8333333333</v>
      </c>
      <c r="C726" s="0" t="str">
        <f aca="false">'✍️ Score Entry 2025-26'!C727</f>
        <v>Spanish LALIGA</v>
      </c>
      <c r="D726" s="0" t="str">
        <f aca="false">'✍️ Score Entry 2025-26'!D727</f>
        <v>Real Sociedad</v>
      </c>
      <c r="E726" s="0" t="str">
        <f aca="false">'✍️ Score Entry 2025-26'!E727</f>
        <v>Girona</v>
      </c>
      <c r="F726" s="0" t="n">
        <f aca="false">IFERROR(VLOOKUP(D726,'⭐ Current Elo 2025-26'!$A:$B,2,FALSE()),1500)</f>
        <v>1395.4</v>
      </c>
      <c r="G726" s="0" t="n">
        <f aca="false">IFERROR(VLOOKUP(E726,'⭐ Current Elo 2025-26'!$A:$B,2,FALSE()),1500)</f>
        <v>1542.4</v>
      </c>
      <c r="H726" s="33" t="n">
        <f aca="false">1/(1+10^((G726-F726+'⚙️ Parameters'!$C$7)/400))</f>
        <v>0.243419405704947</v>
      </c>
      <c r="I726" s="33" t="n">
        <f aca="false">0.27*(1+((200-MIN(ABS(F726-G726),200))/500)+(IF(AND(F726&gt;1650,G726&gt;1650),0.15,0)))</f>
        <v>0.29862</v>
      </c>
      <c r="J726" s="33" t="n">
        <f aca="false">MAX(0,1-H726-I726)</f>
        <v>0.457960594295053</v>
      </c>
      <c r="K726" s="33" t="n">
        <f aca="false">H726+I726</f>
        <v>0.542039405704947</v>
      </c>
      <c r="L726" s="33" t="n">
        <f aca="false">I726+J726</f>
        <v>0.756580594295053</v>
      </c>
      <c r="M726" s="0" t="str">
        <f aca="false">IF('✍️ Score Entry 2025-26'!F727=""," TBD",TEXT('✍️ Score Entry 2025-26'!F727,"0")&amp;"-"&amp;TEXT('✍️ Score Entry 2025-26'!G727,"0"))</f>
        <v> TBD</v>
      </c>
      <c r="N726" s="0" t="str">
        <f aca="false">IF('✍️ Score Entry 2025-26'!F727="","TBD",IF('✍️ Score Entry 2025-26'!F727&gt;'✍️ Score Entry 2025-26'!G727,"Home",IF('✍️ Score Entry 2025-26'!F727&lt;'✍️ Score Entry 2025-26'!G727,"Away","Draw")))</f>
        <v>TBD</v>
      </c>
      <c r="O726" s="0" t="str">
        <f aca="false">IF(N726="TBD","TBD",IF(AND(H726&gt;I726,H726&gt;J726,N726="Home"),"✓",IF(AND(J726&gt;H726,J726&gt;I726,N726="Away"),"✓",IF(AND(I726&gt;H726,I726&gt;J726,N726="Draw"),"✓","✗"))))</f>
        <v>TBD</v>
      </c>
    </row>
    <row r="727" customFormat="false" ht="15" hidden="false" customHeight="false" outlineLevel="0" collapsed="false">
      <c r="A727" s="0" t="n">
        <f aca="false">'✍️ Score Entry 2025-26'!A728</f>
        <v>723</v>
      </c>
      <c r="B727" s="41" t="n">
        <f aca="false">'✍️ Score Entry 2025-26'!B728</f>
        <v>46005.8333333333</v>
      </c>
      <c r="C727" s="0" t="str">
        <f aca="false">'✍️ Score Entry 2025-26'!C728</f>
        <v>Spanish LALIGA</v>
      </c>
      <c r="D727" s="0" t="str">
        <f aca="false">'✍️ Score Entry 2025-26'!D728</f>
        <v>Sevilla</v>
      </c>
      <c r="E727" s="0" t="str">
        <f aca="false">'✍️ Score Entry 2025-26'!E728</f>
        <v>Real Oviedo</v>
      </c>
      <c r="F727" s="0" t="n">
        <f aca="false">IFERROR(VLOOKUP(D727,'⭐ Current Elo 2025-26'!$A:$B,2,FALSE()),1500)</f>
        <v>1661.6</v>
      </c>
      <c r="G727" s="0" t="n">
        <f aca="false">IFERROR(VLOOKUP(E727,'⭐ Current Elo 2025-26'!$A:$B,2,FALSE()),1500)</f>
        <v>1735.2</v>
      </c>
      <c r="H727" s="33" t="n">
        <f aca="false">1/(1+10^((G727-F727+'⚙️ Parameters'!$C$7)/400))</f>
        <v>0.32926774618659</v>
      </c>
      <c r="I727" s="33" t="n">
        <f aca="false">0.27*(1+((200-MIN(ABS(F727-G727),200))/500)+(IF(AND(F727&gt;1650,G727&gt;1650),0.15,0)))</f>
        <v>0.378756</v>
      </c>
      <c r="J727" s="33" t="n">
        <f aca="false">MAX(0,1-H727-I727)</f>
        <v>0.29197625381341</v>
      </c>
      <c r="K727" s="33" t="n">
        <f aca="false">H727+I727</f>
        <v>0.70802374618659</v>
      </c>
      <c r="L727" s="33" t="n">
        <f aca="false">I727+J727</f>
        <v>0.67073225381341</v>
      </c>
      <c r="M727" s="0" t="str">
        <f aca="false">IF('✍️ Score Entry 2025-26'!F728=""," TBD",TEXT('✍️ Score Entry 2025-26'!F728,"0")&amp;"-"&amp;TEXT('✍️ Score Entry 2025-26'!G728,"0"))</f>
        <v> TBD</v>
      </c>
      <c r="N727" s="0" t="str">
        <f aca="false">IF('✍️ Score Entry 2025-26'!F728="","TBD",IF('✍️ Score Entry 2025-26'!F728&gt;'✍️ Score Entry 2025-26'!G728,"Home",IF('✍️ Score Entry 2025-26'!F728&lt;'✍️ Score Entry 2025-26'!G728,"Away","Draw")))</f>
        <v>TBD</v>
      </c>
      <c r="O727" s="0" t="str">
        <f aca="false">IF(N727="TBD","TBD",IF(AND(H727&gt;I727,H727&gt;J727,N727="Home"),"✓",IF(AND(J727&gt;H727,J727&gt;I727,N727="Away"),"✓",IF(AND(I727&gt;H727,I727&gt;J727,N727="Draw"),"✓","✗"))))</f>
        <v>TBD</v>
      </c>
    </row>
    <row r="728" customFormat="false" ht="15" hidden="false" customHeight="false" outlineLevel="0" collapsed="false">
      <c r="A728" s="0" t="n">
        <f aca="false">'✍️ Score Entry 2025-26'!A729</f>
        <v>724</v>
      </c>
      <c r="B728" s="41" t="n">
        <f aca="false">'✍️ Score Entry 2025-26'!B729</f>
        <v>46005.8333333333</v>
      </c>
      <c r="C728" s="0" t="str">
        <f aca="false">'✍️ Score Entry 2025-26'!C729</f>
        <v>Italian Serie A</v>
      </c>
      <c r="D728" s="0" t="str">
        <f aca="false">'✍️ Score Entry 2025-26'!D729</f>
        <v>Udinese</v>
      </c>
      <c r="E728" s="0" t="str">
        <f aca="false">'✍️ Score Entry 2025-26'!E729</f>
        <v>Napoli</v>
      </c>
      <c r="F728" s="0" t="n">
        <f aca="false">IFERROR(VLOOKUP(D728,'⭐ Current Elo 2025-26'!$A:$B,2,FALSE()),1500)</f>
        <v>1576.1</v>
      </c>
      <c r="G728" s="0" t="n">
        <f aca="false">IFERROR(VLOOKUP(E728,'⭐ Current Elo 2025-26'!$A:$B,2,FALSE()),1500)</f>
        <v>1656.2</v>
      </c>
      <c r="H728" s="33" t="n">
        <f aca="false">1/(1+10^((G728-F728+'⚙️ Parameters'!$C$7)/400))</f>
        <v>0.321057588130077</v>
      </c>
      <c r="I728" s="33" t="n">
        <f aca="false">0.27*(1+((200-MIN(ABS(F728-G728),200))/500)+(IF(AND(F728&gt;1650,G728&gt;1650),0.15,0)))</f>
        <v>0.334746</v>
      </c>
      <c r="J728" s="33" t="n">
        <f aca="false">MAX(0,1-H728-I728)</f>
        <v>0.344196411869923</v>
      </c>
      <c r="K728" s="33" t="n">
        <f aca="false">H728+I728</f>
        <v>0.655803588130077</v>
      </c>
      <c r="L728" s="33" t="n">
        <f aca="false">I728+J728</f>
        <v>0.678942411869923</v>
      </c>
      <c r="M728" s="0" t="str">
        <f aca="false">IF('✍️ Score Entry 2025-26'!F729=""," TBD",TEXT('✍️ Score Entry 2025-26'!F729,"0")&amp;"-"&amp;TEXT('✍️ Score Entry 2025-26'!G729,"0"))</f>
        <v> TBD</v>
      </c>
      <c r="N728" s="0" t="str">
        <f aca="false">IF('✍️ Score Entry 2025-26'!F729="","TBD",IF('✍️ Score Entry 2025-26'!F729&gt;'✍️ Score Entry 2025-26'!G729,"Home",IF('✍️ Score Entry 2025-26'!F729&lt;'✍️ Score Entry 2025-26'!G729,"Away","Draw")))</f>
        <v>TBD</v>
      </c>
      <c r="O728" s="0" t="str">
        <f aca="false">IF(N728="TBD","TBD",IF(AND(H728&gt;I728,H728&gt;J728,N728="Home"),"✓",IF(AND(J728&gt;H728,J728&gt;I728,N728="Away"),"✓",IF(AND(I728&gt;H728,I728&gt;J728,N728="Draw"),"✓","✗"))))</f>
        <v>TBD</v>
      </c>
    </row>
    <row r="729" customFormat="false" ht="15" hidden="false" customHeight="false" outlineLevel="0" collapsed="false">
      <c r="A729" s="0" t="n">
        <f aca="false">'✍️ Score Entry 2025-26'!A730</f>
        <v>725</v>
      </c>
      <c r="B729" s="41" t="n">
        <f aca="false">'✍️ Score Entry 2025-26'!B730</f>
        <v>46005.8333333333</v>
      </c>
      <c r="C729" s="0" t="str">
        <f aca="false">'✍️ Score Entry 2025-26'!C730</f>
        <v>Spanish LALIGA</v>
      </c>
      <c r="D729" s="0" t="str">
        <f aca="false">'✍️ Score Entry 2025-26'!D730</f>
        <v>Rayo Vallecano</v>
      </c>
      <c r="E729" s="0" t="str">
        <f aca="false">'✍️ Score Entry 2025-26'!E730</f>
        <v>Real Betis</v>
      </c>
      <c r="F729" s="0" t="n">
        <f aca="false">IFERROR(VLOOKUP(D729,'⭐ Current Elo 2025-26'!$A:$B,2,FALSE()),1500)</f>
        <v>1510</v>
      </c>
      <c r="G729" s="0" t="n">
        <f aca="false">IFERROR(VLOOKUP(E729,'⭐ Current Elo 2025-26'!$A:$B,2,FALSE()),1500)</f>
        <v>0</v>
      </c>
      <c r="H729" s="33" t="n">
        <f aca="false">1/(1+10^((G729-F729+'⚙️ Parameters'!$C$7)/400))</f>
        <v>0.999776177993649</v>
      </c>
      <c r="I729" s="33" t="n">
        <f aca="false">0.27*(1+((200-MIN(ABS(F729-G729),200))/500)+(IF(AND(F729&gt;1650,G729&gt;1650),0.15,0)))</f>
        <v>0.27</v>
      </c>
      <c r="J729" s="33" t="n">
        <f aca="false">MAX(0,1-H729-I729)</f>
        <v>0</v>
      </c>
      <c r="K729" s="33" t="n">
        <f aca="false">H729+I729</f>
        <v>1.26977617799365</v>
      </c>
      <c r="L729" s="33" t="n">
        <f aca="false">I729+J729</f>
        <v>0.27</v>
      </c>
      <c r="M729" s="0" t="str">
        <f aca="false">IF('✍️ Score Entry 2025-26'!F730=""," TBD",TEXT('✍️ Score Entry 2025-26'!F730,"0")&amp;"-"&amp;TEXT('✍️ Score Entry 2025-26'!G730,"0"))</f>
        <v> TBD</v>
      </c>
      <c r="N729" s="0" t="str">
        <f aca="false">IF('✍️ Score Entry 2025-26'!F730="","TBD",IF('✍️ Score Entry 2025-26'!F730&gt;'✍️ Score Entry 2025-26'!G730,"Home",IF('✍️ Score Entry 2025-26'!F730&lt;'✍️ Score Entry 2025-26'!G730,"Away","Draw")))</f>
        <v>TBD</v>
      </c>
      <c r="O729" s="0" t="str">
        <f aca="false">IF(N729="TBD","TBD",IF(AND(H729&gt;I729,H729&gt;J729,N729="Home"),"✓",IF(AND(J729&gt;H729,J729&gt;I729,N729="Away"),"✓",IF(AND(I729&gt;H729,I729&gt;J729,N729="Draw"),"✓","✗"))))</f>
        <v>TBD</v>
      </c>
    </row>
    <row r="730" customFormat="false" ht="15" hidden="false" customHeight="false" outlineLevel="0" collapsed="false">
      <c r="A730" s="0" t="n">
        <f aca="false">'✍️ Score Entry 2025-26'!A731</f>
        <v>726</v>
      </c>
      <c r="B730" s="41" t="n">
        <f aca="false">'✍️ Score Entry 2025-26'!B731</f>
        <v>46005.8333333333</v>
      </c>
      <c r="C730" s="0" t="str">
        <f aca="false">'✍️ Score Entry 2025-26'!C731</f>
        <v>Italian Serie A</v>
      </c>
      <c r="D730" s="0" t="str">
        <f aca="false">'✍️ Score Entry 2025-26'!D731</f>
        <v>Atalanta</v>
      </c>
      <c r="E730" s="0" t="str">
        <f aca="false">'✍️ Score Entry 2025-26'!E731</f>
        <v>Cagliari</v>
      </c>
      <c r="F730" s="0" t="n">
        <f aca="false">IFERROR(VLOOKUP(D730,'⭐ Current Elo 2025-26'!$A:$B,2,FALSE()),1500)</f>
        <v>1592</v>
      </c>
      <c r="G730" s="0" t="n">
        <f aca="false">IFERROR(VLOOKUP(E730,'⭐ Current Elo 2025-26'!$A:$B,2,FALSE()),1500)</f>
        <v>1647.4</v>
      </c>
      <c r="H730" s="33" t="n">
        <f aca="false">1/(1+10^((G730-F730+'⚙️ Parameters'!$C$7)/400))</f>
        <v>0.352805221884506</v>
      </c>
      <c r="I730" s="33" t="n">
        <f aca="false">0.27*(1+((200-MIN(ABS(F730-G730),200))/500)+(IF(AND(F730&gt;1650,G730&gt;1650),0.15,0)))</f>
        <v>0.348084</v>
      </c>
      <c r="J730" s="33" t="n">
        <f aca="false">MAX(0,1-H730-I730)</f>
        <v>0.299110778115494</v>
      </c>
      <c r="K730" s="33" t="n">
        <f aca="false">H730+I730</f>
        <v>0.700889221884506</v>
      </c>
      <c r="L730" s="33" t="n">
        <f aca="false">I730+J730</f>
        <v>0.647194778115494</v>
      </c>
      <c r="M730" s="0" t="str">
        <f aca="false">IF('✍️ Score Entry 2025-26'!F731=""," TBD",TEXT('✍️ Score Entry 2025-26'!F731,"0")&amp;"-"&amp;TEXT('✍️ Score Entry 2025-26'!G731,"0"))</f>
        <v> TBD</v>
      </c>
      <c r="N730" s="0" t="str">
        <f aca="false">IF('✍️ Score Entry 2025-26'!F731="","TBD",IF('✍️ Score Entry 2025-26'!F731&gt;'✍️ Score Entry 2025-26'!G731,"Home",IF('✍️ Score Entry 2025-26'!F731&lt;'✍️ Score Entry 2025-26'!G731,"Away","Draw")))</f>
        <v>TBD</v>
      </c>
      <c r="O730" s="0" t="str">
        <f aca="false">IF(N730="TBD","TBD",IF(AND(H730&gt;I730,H730&gt;J730,N730="Home"),"✓",IF(AND(J730&gt;H730,J730&gt;I730,N730="Away"),"✓",IF(AND(I730&gt;H730,I730&gt;J730,N730="Draw"),"✓","✗"))))</f>
        <v>TBD</v>
      </c>
    </row>
    <row r="731" customFormat="false" ht="15" hidden="false" customHeight="false" outlineLevel="0" collapsed="false">
      <c r="A731" s="0" t="n">
        <f aca="false">'✍️ Score Entry 2025-26'!A732</f>
        <v>727</v>
      </c>
      <c r="B731" s="41" t="n">
        <f aca="false">'✍️ Score Entry 2025-26'!B732</f>
        <v>46005.8333333333</v>
      </c>
      <c r="C731" s="0" t="str">
        <f aca="false">'✍️ Score Entry 2025-26'!C732</f>
        <v>Spanish LALIGA</v>
      </c>
      <c r="D731" s="0" t="str">
        <f aca="false">'✍️ Score Entry 2025-26'!D732</f>
        <v>Celta Vigo</v>
      </c>
      <c r="E731" s="0" t="str">
        <f aca="false">'✍️ Score Entry 2025-26'!E732</f>
        <v>Athletic Club</v>
      </c>
      <c r="F731" s="0" t="n">
        <f aca="false">IFERROR(VLOOKUP(D731,'⭐ Current Elo 2025-26'!$A:$B,2,FALSE()),1500)</f>
        <v>1603.5</v>
      </c>
      <c r="G731" s="0" t="n">
        <f aca="false">IFERROR(VLOOKUP(E731,'⭐ Current Elo 2025-26'!$A:$B,2,FALSE()),1500)</f>
        <v>1432.8</v>
      </c>
      <c r="H731" s="33" t="n">
        <f aca="false">1/(1+10^((G731-F731+'⚙️ Parameters'!$C$7)/400))</f>
        <v>0.667034980646337</v>
      </c>
      <c r="I731" s="33" t="n">
        <f aca="false">0.27*(1+((200-MIN(ABS(F731-G731),200))/500)+(IF(AND(F731&gt;1650,G731&gt;1650),0.15,0)))</f>
        <v>0.285822</v>
      </c>
      <c r="J731" s="33" t="n">
        <f aca="false">MAX(0,1-H731-I731)</f>
        <v>0.0471430193536627</v>
      </c>
      <c r="K731" s="33" t="n">
        <f aca="false">H731+I731</f>
        <v>0.952856980646337</v>
      </c>
      <c r="L731" s="33" t="n">
        <f aca="false">I731+J731</f>
        <v>0.332965019353663</v>
      </c>
      <c r="M731" s="0" t="str">
        <f aca="false">IF('✍️ Score Entry 2025-26'!F732=""," TBD",TEXT('✍️ Score Entry 2025-26'!F732,"0")&amp;"-"&amp;TEXT('✍️ Score Entry 2025-26'!G732,"0"))</f>
        <v> TBD</v>
      </c>
      <c r="N731" s="0" t="str">
        <f aca="false">IF('✍️ Score Entry 2025-26'!F732="","TBD",IF('✍️ Score Entry 2025-26'!F732&gt;'✍️ Score Entry 2025-26'!G732,"Home",IF('✍️ Score Entry 2025-26'!F732&lt;'✍️ Score Entry 2025-26'!G732,"Away","Draw")))</f>
        <v>TBD</v>
      </c>
      <c r="O731" s="0" t="str">
        <f aca="false">IF(N731="TBD","TBD",IF(AND(H731&gt;I731,H731&gt;J731,N731="Home"),"✓",IF(AND(J731&gt;H731,J731&gt;I731,N731="Away"),"✓",IF(AND(I731&gt;H731,I731&gt;J731,N731="Draw"),"✓","✗"))))</f>
        <v>TBD</v>
      </c>
    </row>
    <row r="732" customFormat="false" ht="15" hidden="false" customHeight="false" outlineLevel="0" collapsed="false">
      <c r="A732" s="0" t="n">
        <f aca="false">'✍️ Score Entry 2025-26'!A733</f>
        <v>728</v>
      </c>
      <c r="B732" s="41" t="n">
        <f aca="false">'✍️ Score Entry 2025-26'!B733</f>
        <v>46005.8333333333</v>
      </c>
      <c r="C732" s="0" t="str">
        <f aca="false">'✍️ Score Entry 2025-26'!C733</f>
        <v>Italian Serie A</v>
      </c>
      <c r="D732" s="0" t="str">
        <f aca="false">'✍️ Score Entry 2025-26'!D733</f>
        <v>Bologna</v>
      </c>
      <c r="E732" s="0" t="str">
        <f aca="false">'✍️ Score Entry 2025-26'!E733</f>
        <v>Juventus</v>
      </c>
      <c r="F732" s="0" t="n">
        <f aca="false">IFERROR(VLOOKUP(D732,'⭐ Current Elo 2025-26'!$A:$B,2,FALSE()),1500)</f>
        <v>1415.9</v>
      </c>
      <c r="G732" s="0" t="n">
        <f aca="false">IFERROR(VLOOKUP(E732,'⭐ Current Elo 2025-26'!$A:$B,2,FALSE()),1500)</f>
        <v>1397.1</v>
      </c>
      <c r="H732" s="33" t="n">
        <f aca="false">1/(1+10^((G732-F732+'⚙️ Parameters'!$C$7)/400))</f>
        <v>0.455219897729532</v>
      </c>
      <c r="I732" s="33" t="n">
        <f aca="false">0.27*(1+((200-MIN(ABS(F732-G732),200))/500)+(IF(AND(F732&gt;1650,G732&gt;1650),0.15,0)))</f>
        <v>0.367848</v>
      </c>
      <c r="J732" s="33" t="n">
        <f aca="false">MAX(0,1-H732-I732)</f>
        <v>0.176932102270468</v>
      </c>
      <c r="K732" s="33" t="n">
        <f aca="false">H732+I732</f>
        <v>0.823067897729532</v>
      </c>
      <c r="L732" s="33" t="n">
        <f aca="false">I732+J732</f>
        <v>0.544780102270468</v>
      </c>
      <c r="M732" s="0" t="str">
        <f aca="false">IF('✍️ Score Entry 2025-26'!F733=""," TBD",TEXT('✍️ Score Entry 2025-26'!F733,"0")&amp;"-"&amp;TEXT('✍️ Score Entry 2025-26'!G733,"0"))</f>
        <v> TBD</v>
      </c>
      <c r="N732" s="0" t="str">
        <f aca="false">IF('✍️ Score Entry 2025-26'!F733="","TBD",IF('✍️ Score Entry 2025-26'!F733&gt;'✍️ Score Entry 2025-26'!G733,"Home",IF('✍️ Score Entry 2025-26'!F733&lt;'✍️ Score Entry 2025-26'!G733,"Away","Draw")))</f>
        <v>TBD</v>
      </c>
      <c r="O732" s="0" t="str">
        <f aca="false">IF(N732="TBD","TBD",IF(AND(H732&gt;I732,H732&gt;J732,N732="Home"),"✓",IF(AND(J732&gt;H732,J732&gt;I732,N732="Away"),"✓",IF(AND(I732&gt;H732,I732&gt;J732,N732="Draw"),"✓","✗"))))</f>
        <v>TBD</v>
      </c>
    </row>
    <row r="733" customFormat="false" ht="15" hidden="false" customHeight="false" outlineLevel="0" collapsed="false">
      <c r="A733" s="0" t="n">
        <f aca="false">'✍️ Score Entry 2025-26'!A734</f>
        <v>729</v>
      </c>
      <c r="B733" s="41" t="n">
        <f aca="false">'✍️ Score Entry 2025-26'!B734</f>
        <v>46005.8333333333</v>
      </c>
      <c r="C733" s="0" t="str">
        <f aca="false">'✍️ Score Entry 2025-26'!C734</f>
        <v>Italian Serie A</v>
      </c>
      <c r="D733" s="0" t="str">
        <f aca="false">'✍️ Score Entry 2025-26'!D734</f>
        <v>Fiorentina</v>
      </c>
      <c r="E733" s="0" t="str">
        <f aca="false">'✍️ Score Entry 2025-26'!E734</f>
        <v>Hellas Verona</v>
      </c>
      <c r="F733" s="0" t="n">
        <f aca="false">IFERROR(VLOOKUP(D733,'⭐ Current Elo 2025-26'!$A:$B,2,FALSE()),1500)</f>
        <v>1398.1</v>
      </c>
      <c r="G733" s="0" t="n">
        <f aca="false">IFERROR(VLOOKUP(E733,'⭐ Current Elo 2025-26'!$A:$B,2,FALSE()),1500)</f>
        <v>1452.9</v>
      </c>
      <c r="H733" s="33" t="n">
        <f aca="false">1/(1+10^((G733-F733+'⚙️ Parameters'!$C$7)/400))</f>
        <v>0.353594258892248</v>
      </c>
      <c r="I733" s="33" t="n">
        <f aca="false">0.27*(1+((200-MIN(ABS(F733-G733),200))/500)+(IF(AND(F733&gt;1650,G733&gt;1650),0.15,0)))</f>
        <v>0.348408</v>
      </c>
      <c r="J733" s="33" t="n">
        <f aca="false">MAX(0,1-H733-I733)</f>
        <v>0.297997741107752</v>
      </c>
      <c r="K733" s="33" t="n">
        <f aca="false">H733+I733</f>
        <v>0.702002258892248</v>
      </c>
      <c r="L733" s="33" t="n">
        <f aca="false">I733+J733</f>
        <v>0.646405741107752</v>
      </c>
      <c r="M733" s="0" t="str">
        <f aca="false">IF('✍️ Score Entry 2025-26'!F734=""," TBD",TEXT('✍️ Score Entry 2025-26'!F734,"0")&amp;"-"&amp;TEXT('✍️ Score Entry 2025-26'!G734,"0"))</f>
        <v> TBD</v>
      </c>
      <c r="N733" s="0" t="str">
        <f aca="false">IF('✍️ Score Entry 2025-26'!F734="","TBD",IF('✍️ Score Entry 2025-26'!F734&gt;'✍️ Score Entry 2025-26'!G734,"Home",IF('✍️ Score Entry 2025-26'!F734&lt;'✍️ Score Entry 2025-26'!G734,"Away","Draw")))</f>
        <v>TBD</v>
      </c>
      <c r="O733" s="0" t="str">
        <f aca="false">IF(N733="TBD","TBD",IF(AND(H733&gt;I733,H733&gt;J733,N733="Home"),"✓",IF(AND(J733&gt;H733,J733&gt;I733,N733="Away"),"✓",IF(AND(I733&gt;H733,I733&gt;J733,N733="Draw"),"✓","✗"))))</f>
        <v>TBD</v>
      </c>
    </row>
    <row r="734" customFormat="false" ht="15" hidden="false" customHeight="false" outlineLevel="0" collapsed="false">
      <c r="A734" s="0" t="n">
        <f aca="false">'✍️ Score Entry 2025-26'!A735</f>
        <v>730</v>
      </c>
      <c r="B734" s="41" t="n">
        <f aca="false">'✍️ Score Entry 2025-26'!B735</f>
        <v>46005.8333333333</v>
      </c>
      <c r="C734" s="0" t="str">
        <f aca="false">'✍️ Score Entry 2025-26'!C735</f>
        <v>Italian Serie A</v>
      </c>
      <c r="D734" s="0" t="str">
        <f aca="false">'✍️ Score Entry 2025-26'!D735</f>
        <v>Genoa</v>
      </c>
      <c r="E734" s="0" t="str">
        <f aca="false">'✍️ Score Entry 2025-26'!E735</f>
        <v>Internazionale</v>
      </c>
      <c r="F734" s="0" t="n">
        <f aca="false">IFERROR(VLOOKUP(D734,'⭐ Current Elo 2025-26'!$A:$B,2,FALSE()),1500)</f>
        <v>1695.8</v>
      </c>
      <c r="G734" s="0" t="n">
        <f aca="false">IFERROR(VLOOKUP(E734,'⭐ Current Elo 2025-26'!$A:$B,2,FALSE()),1500)</f>
        <v>1603.3</v>
      </c>
      <c r="H734" s="33" t="n">
        <f aca="false">1/(1+10^((G734-F734+'⚙️ Parameters'!$C$7)/400))</f>
        <v>0.560859166277858</v>
      </c>
      <c r="I734" s="33" t="n">
        <f aca="false">0.27*(1+((200-MIN(ABS(F734-G734),200))/500)+(IF(AND(F734&gt;1650,G734&gt;1650),0.15,0)))</f>
        <v>0.32805</v>
      </c>
      <c r="J734" s="33" t="n">
        <f aca="false">MAX(0,1-H734-I734)</f>
        <v>0.111090833722142</v>
      </c>
      <c r="K734" s="33" t="n">
        <f aca="false">H734+I734</f>
        <v>0.888909166277858</v>
      </c>
      <c r="L734" s="33" t="n">
        <f aca="false">I734+J734</f>
        <v>0.439140833722142</v>
      </c>
      <c r="M734" s="0" t="str">
        <f aca="false">IF('✍️ Score Entry 2025-26'!F735=""," TBD",TEXT('✍️ Score Entry 2025-26'!F735,"0")&amp;"-"&amp;TEXT('✍️ Score Entry 2025-26'!G735,"0"))</f>
        <v> TBD</v>
      </c>
      <c r="N734" s="0" t="str">
        <f aca="false">IF('✍️ Score Entry 2025-26'!F735="","TBD",IF('✍️ Score Entry 2025-26'!F735&gt;'✍️ Score Entry 2025-26'!G735,"Home",IF('✍️ Score Entry 2025-26'!F735&lt;'✍️ Score Entry 2025-26'!G735,"Away","Draw")))</f>
        <v>TBD</v>
      </c>
      <c r="O734" s="0" t="str">
        <f aca="false">IF(N734="TBD","TBD",IF(AND(H734&gt;I734,H734&gt;J734,N734="Home"),"✓",IF(AND(J734&gt;H734,J734&gt;I734,N734="Away"),"✓",IF(AND(I734&gt;H734,I734&gt;J734,N734="Draw"),"✓","✗"))))</f>
        <v>TBD</v>
      </c>
    </row>
    <row r="735" customFormat="false" ht="15" hidden="false" customHeight="false" outlineLevel="0" collapsed="false">
      <c r="A735" s="0" t="n">
        <f aca="false">'✍️ Score Entry 2025-26'!A736</f>
        <v>731</v>
      </c>
      <c r="B735" s="41" t="n">
        <f aca="false">'✍️ Score Entry 2025-26'!B736</f>
        <v>46005.8333333333</v>
      </c>
      <c r="C735" s="0" t="str">
        <f aca="false">'✍️ Score Entry 2025-26'!C736</f>
        <v>Italian Serie A</v>
      </c>
      <c r="D735" s="0" t="str">
        <f aca="false">'✍️ Score Entry 2025-26'!D736</f>
        <v>Lecce</v>
      </c>
      <c r="E735" s="0" t="str">
        <f aca="false">'✍️ Score Entry 2025-26'!E736</f>
        <v>Pisa</v>
      </c>
      <c r="F735" s="0" t="n">
        <f aca="false">IFERROR(VLOOKUP(D735,'⭐ Current Elo 2025-26'!$A:$B,2,FALSE()),1500)</f>
        <v>1629.2</v>
      </c>
      <c r="G735" s="0" t="n">
        <f aca="false">IFERROR(VLOOKUP(E735,'⭐ Current Elo 2025-26'!$A:$B,2,FALSE()),1500)</f>
        <v>1653.3</v>
      </c>
      <c r="H735" s="33" t="n">
        <f aca="false">1/(1+10^((G735-F735+'⚙️ Parameters'!$C$7)/400))</f>
        <v>0.394949530711219</v>
      </c>
      <c r="I735" s="33" t="n">
        <f aca="false">0.27*(1+((200-MIN(ABS(F735-G735),200))/500)+(IF(AND(F735&gt;1650,G735&gt;1650),0.15,0)))</f>
        <v>0.364986</v>
      </c>
      <c r="J735" s="33" t="n">
        <f aca="false">MAX(0,1-H735-I735)</f>
        <v>0.240064469288781</v>
      </c>
      <c r="K735" s="33" t="n">
        <f aca="false">H735+I735</f>
        <v>0.759935530711219</v>
      </c>
      <c r="L735" s="33" t="n">
        <f aca="false">I735+J735</f>
        <v>0.605050469288782</v>
      </c>
      <c r="M735" s="0" t="str">
        <f aca="false">IF('✍️ Score Entry 2025-26'!F736=""," TBD",TEXT('✍️ Score Entry 2025-26'!F736,"0")&amp;"-"&amp;TEXT('✍️ Score Entry 2025-26'!G736,"0"))</f>
        <v> TBD</v>
      </c>
      <c r="N735" s="0" t="str">
        <f aca="false">IF('✍️ Score Entry 2025-26'!F736="","TBD",IF('✍️ Score Entry 2025-26'!F736&gt;'✍️ Score Entry 2025-26'!G736,"Home",IF('✍️ Score Entry 2025-26'!F736&lt;'✍️ Score Entry 2025-26'!G736,"Away","Draw")))</f>
        <v>TBD</v>
      </c>
      <c r="O735" s="0" t="str">
        <f aca="false">IF(N735="TBD","TBD",IF(AND(H735&gt;I735,H735&gt;J735,N735="Home"),"✓",IF(AND(J735&gt;H735,J735&gt;I735,N735="Away"),"✓",IF(AND(I735&gt;H735,I735&gt;J735,N735="Draw"),"✓","✗"))))</f>
        <v>TBD</v>
      </c>
    </row>
    <row r="736" customFormat="false" ht="15" hidden="false" customHeight="false" outlineLevel="0" collapsed="false">
      <c r="A736" s="0" t="n">
        <f aca="false">'✍️ Score Entry 2025-26'!A737</f>
        <v>732</v>
      </c>
      <c r="B736" s="41" t="n">
        <f aca="false">'✍️ Score Entry 2025-26'!B737</f>
        <v>46005.8333333333</v>
      </c>
      <c r="C736" s="0" t="str">
        <f aca="false">'✍️ Score Entry 2025-26'!C737</f>
        <v>Italian Serie A</v>
      </c>
      <c r="D736" s="0" t="str">
        <f aca="false">'✍️ Score Entry 2025-26'!D737</f>
        <v>AC Milan</v>
      </c>
      <c r="E736" s="0" t="str">
        <f aca="false">'✍️ Score Entry 2025-26'!E737</f>
        <v>Sassuolo</v>
      </c>
      <c r="F736" s="0" t="n">
        <f aca="false">IFERROR(VLOOKUP(D736,'⭐ Current Elo 2025-26'!$A:$B,2,FALSE()),1500)</f>
        <v>1588.1</v>
      </c>
      <c r="G736" s="0" t="n">
        <f aca="false">IFERROR(VLOOKUP(E736,'⭐ Current Elo 2025-26'!$A:$B,2,FALSE()),1500)</f>
        <v>1446.1</v>
      </c>
      <c r="H736" s="33" t="n">
        <f aca="false">1/(1+10^((G736-F736+'⚙️ Parameters'!$C$7)/400))</f>
        <v>0.629388547217502</v>
      </c>
      <c r="I736" s="33" t="n">
        <f aca="false">0.27*(1+((200-MIN(ABS(F736-G736),200))/500)+(IF(AND(F736&gt;1650,G736&gt;1650),0.15,0)))</f>
        <v>0.30132</v>
      </c>
      <c r="J736" s="33" t="n">
        <f aca="false">MAX(0,1-H736-I736)</f>
        <v>0.0692914527824977</v>
      </c>
      <c r="K736" s="33" t="n">
        <f aca="false">H736+I736</f>
        <v>0.930708547217502</v>
      </c>
      <c r="L736" s="33" t="n">
        <f aca="false">I736+J736</f>
        <v>0.370611452782498</v>
      </c>
      <c r="M736" s="0" t="str">
        <f aca="false">IF('✍️ Score Entry 2025-26'!F737=""," TBD",TEXT('✍️ Score Entry 2025-26'!F737,"0")&amp;"-"&amp;TEXT('✍️ Score Entry 2025-26'!G737,"0"))</f>
        <v> TBD</v>
      </c>
      <c r="N736" s="0" t="str">
        <f aca="false">IF('✍️ Score Entry 2025-26'!F737="","TBD",IF('✍️ Score Entry 2025-26'!F737&gt;'✍️ Score Entry 2025-26'!G737,"Home",IF('✍️ Score Entry 2025-26'!F737&lt;'✍️ Score Entry 2025-26'!G737,"Away","Draw")))</f>
        <v>TBD</v>
      </c>
      <c r="O736" s="0" t="str">
        <f aca="false">IF(N736="TBD","TBD",IF(AND(H736&gt;I736,H736&gt;J736,N736="Home"),"✓",IF(AND(J736&gt;H736,J736&gt;I736,N736="Away"),"✓",IF(AND(I736&gt;H736,I736&gt;J736,N736="Draw"),"✓","✗"))))</f>
        <v>TBD</v>
      </c>
    </row>
    <row r="737" customFormat="false" ht="15" hidden="false" customHeight="false" outlineLevel="0" collapsed="false">
      <c r="A737" s="0" t="n">
        <f aca="false">'✍️ Score Entry 2025-26'!A738</f>
        <v>733</v>
      </c>
      <c r="B737" s="41" t="n">
        <f aca="false">'✍️ Score Entry 2025-26'!B738</f>
        <v>46005.8333333333</v>
      </c>
      <c r="C737" s="0" t="str">
        <f aca="false">'✍️ Score Entry 2025-26'!C738</f>
        <v>Italian Serie A</v>
      </c>
      <c r="D737" s="0" t="str">
        <f aca="false">'✍️ Score Entry 2025-26'!D738</f>
        <v>Parma</v>
      </c>
      <c r="E737" s="0" t="str">
        <f aca="false">'✍️ Score Entry 2025-26'!E738</f>
        <v>Lazio</v>
      </c>
      <c r="F737" s="0" t="n">
        <f aca="false">IFERROR(VLOOKUP(D737,'⭐ Current Elo 2025-26'!$A:$B,2,FALSE()),1500)</f>
        <v>1449</v>
      </c>
      <c r="G737" s="0" t="n">
        <f aca="false">IFERROR(VLOOKUP(E737,'⭐ Current Elo 2025-26'!$A:$B,2,FALSE()),1500)</f>
        <v>1499.9</v>
      </c>
      <c r="H737" s="33" t="n">
        <f aca="false">1/(1+10^((G737-F737+'⚙️ Parameters'!$C$7)/400))</f>
        <v>0.35874230254743</v>
      </c>
      <c r="I737" s="33" t="n">
        <f aca="false">0.27*(1+((200-MIN(ABS(F737-G737),200))/500)+(IF(AND(F737&gt;1650,G737&gt;1650),0.15,0)))</f>
        <v>0.350514</v>
      </c>
      <c r="J737" s="33" t="n">
        <f aca="false">MAX(0,1-H737-I737)</f>
        <v>0.29074369745257</v>
      </c>
      <c r="K737" s="33" t="n">
        <f aca="false">H737+I737</f>
        <v>0.70925630254743</v>
      </c>
      <c r="L737" s="33" t="n">
        <f aca="false">I737+J737</f>
        <v>0.64125769745257</v>
      </c>
      <c r="M737" s="0" t="str">
        <f aca="false">IF('✍️ Score Entry 2025-26'!F738=""," TBD",TEXT('✍️ Score Entry 2025-26'!F738,"0")&amp;"-"&amp;TEXT('✍️ Score Entry 2025-26'!G738,"0"))</f>
        <v> TBD</v>
      </c>
      <c r="N737" s="0" t="str">
        <f aca="false">IF('✍️ Score Entry 2025-26'!F738="","TBD",IF('✍️ Score Entry 2025-26'!F738&gt;'✍️ Score Entry 2025-26'!G738,"Home",IF('✍️ Score Entry 2025-26'!F738&lt;'✍️ Score Entry 2025-26'!G738,"Away","Draw")))</f>
        <v>TBD</v>
      </c>
      <c r="O737" s="0" t="str">
        <f aca="false">IF(N737="TBD","TBD",IF(AND(H737&gt;I737,H737&gt;J737,N737="Home"),"✓",IF(AND(J737&gt;H737,J737&gt;I737,N737="Away"),"✓",IF(AND(I737&gt;H737,I737&gt;J737,N737="Draw"),"✓","✗"))))</f>
        <v>TBD</v>
      </c>
    </row>
    <row r="738" customFormat="false" ht="15" hidden="false" customHeight="false" outlineLevel="0" collapsed="false">
      <c r="A738" s="0" t="n">
        <f aca="false">'✍️ Score Entry 2025-26'!A739</f>
        <v>734</v>
      </c>
      <c r="B738" s="41" t="n">
        <f aca="false">'✍️ Score Entry 2025-26'!B739</f>
        <v>46005.8333333333</v>
      </c>
      <c r="C738" s="0" t="str">
        <f aca="false">'✍️ Score Entry 2025-26'!C739</f>
        <v>Italian Serie A</v>
      </c>
      <c r="D738" s="0" t="str">
        <f aca="false">'✍️ Score Entry 2025-26'!D739</f>
        <v>AS Roma</v>
      </c>
      <c r="E738" s="0" t="str">
        <f aca="false">'✍️ Score Entry 2025-26'!E739</f>
        <v>Como</v>
      </c>
      <c r="F738" s="0" t="n">
        <f aca="false">IFERROR(VLOOKUP(D738,'⭐ Current Elo 2025-26'!$A:$B,2,FALSE()),1500)</f>
        <v>1560.1</v>
      </c>
      <c r="G738" s="0" t="n">
        <f aca="false">IFERROR(VLOOKUP(E738,'⭐ Current Elo 2025-26'!$A:$B,2,FALSE()),1500)</f>
        <v>1661.3</v>
      </c>
      <c r="H738" s="33" t="n">
        <f aca="false">1/(1+10^((G738-F738+'⚙️ Parameters'!$C$7)/400))</f>
        <v>0.295175827840121</v>
      </c>
      <c r="I738" s="33" t="n">
        <f aca="false">0.27*(1+((200-MIN(ABS(F738-G738),200))/500)+(IF(AND(F738&gt;1650,G738&gt;1650),0.15,0)))</f>
        <v>0.323352</v>
      </c>
      <c r="J738" s="33" t="n">
        <f aca="false">MAX(0,1-H738-I738)</f>
        <v>0.381472172159879</v>
      </c>
      <c r="K738" s="33" t="n">
        <f aca="false">H738+I738</f>
        <v>0.618527827840121</v>
      </c>
      <c r="L738" s="33" t="n">
        <f aca="false">I738+J738</f>
        <v>0.704824172159879</v>
      </c>
      <c r="M738" s="0" t="str">
        <f aca="false">IF('✍️ Score Entry 2025-26'!F739=""," TBD",TEXT('✍️ Score Entry 2025-26'!F739,"0")&amp;"-"&amp;TEXT('✍️ Score Entry 2025-26'!G739,"0"))</f>
        <v> TBD</v>
      </c>
      <c r="N738" s="0" t="str">
        <f aca="false">IF('✍️ Score Entry 2025-26'!F739="","TBD",IF('✍️ Score Entry 2025-26'!F739&gt;'✍️ Score Entry 2025-26'!G739,"Home",IF('✍️ Score Entry 2025-26'!F739&lt;'✍️ Score Entry 2025-26'!G739,"Away","Draw")))</f>
        <v>TBD</v>
      </c>
      <c r="O738" s="0" t="str">
        <f aca="false">IF(N738="TBD","TBD",IF(AND(H738&gt;I738,H738&gt;J738,N738="Home"),"✓",IF(AND(J738&gt;H738,J738&gt;I738,N738="Away"),"✓",IF(AND(I738&gt;H738,I738&gt;J738,N738="Draw"),"✓","✗"))))</f>
        <v>TBD</v>
      </c>
    </row>
    <row r="739" customFormat="false" ht="15" hidden="false" customHeight="false" outlineLevel="0" collapsed="false">
      <c r="A739" s="0" t="n">
        <f aca="false">'✍️ Score Entry 2025-26'!A740</f>
        <v>735</v>
      </c>
      <c r="B739" s="41" t="n">
        <f aca="false">'✍️ Score Entry 2025-26'!B740</f>
        <v>46005.8333333333</v>
      </c>
      <c r="C739" s="0" t="str">
        <f aca="false">'✍️ Score Entry 2025-26'!C740</f>
        <v>Italian Serie A</v>
      </c>
      <c r="D739" s="0" t="str">
        <f aca="false">'✍️ Score Entry 2025-26'!D740</f>
        <v>Torino</v>
      </c>
      <c r="E739" s="0" t="str">
        <f aca="false">'✍️ Score Entry 2025-26'!E740</f>
        <v>Cremonese</v>
      </c>
      <c r="F739" s="0" t="n">
        <f aca="false">IFERROR(VLOOKUP(D739,'⭐ Current Elo 2025-26'!$A:$B,2,FALSE()),1500)</f>
        <v>1631.8</v>
      </c>
      <c r="G739" s="0" t="n">
        <f aca="false">IFERROR(VLOOKUP(E739,'⭐ Current Elo 2025-26'!$A:$B,2,FALSE()),1500)</f>
        <v>1421.1</v>
      </c>
      <c r="H739" s="33" t="n">
        <f aca="false">1/(1+10^((G739-F739+'⚙️ Parameters'!$C$7)/400))</f>
        <v>0.71607271676659</v>
      </c>
      <c r="I739" s="33" t="n">
        <f aca="false">0.27*(1+((200-MIN(ABS(F739-G739),200))/500)+(IF(AND(F739&gt;1650,G739&gt;1650),0.15,0)))</f>
        <v>0.27</v>
      </c>
      <c r="J739" s="33" t="n">
        <f aca="false">MAX(0,1-H739-I739)</f>
        <v>0.0139272832334105</v>
      </c>
      <c r="K739" s="33" t="n">
        <f aca="false">H739+I739</f>
        <v>0.98607271676659</v>
      </c>
      <c r="L739" s="33" t="n">
        <f aca="false">I739+J739</f>
        <v>0.283927283233411</v>
      </c>
      <c r="M739" s="0" t="str">
        <f aca="false">IF('✍️ Score Entry 2025-26'!F740=""," TBD",TEXT('✍️ Score Entry 2025-26'!F740,"0")&amp;"-"&amp;TEXT('✍️ Score Entry 2025-26'!G740,"0"))</f>
        <v> TBD</v>
      </c>
      <c r="N739" s="0" t="str">
        <f aca="false">IF('✍️ Score Entry 2025-26'!F740="","TBD",IF('✍️ Score Entry 2025-26'!F740&gt;'✍️ Score Entry 2025-26'!G740,"Home",IF('✍️ Score Entry 2025-26'!F740&lt;'✍️ Score Entry 2025-26'!G740,"Away","Draw")))</f>
        <v>TBD</v>
      </c>
      <c r="O739" s="0" t="str">
        <f aca="false">IF(N739="TBD","TBD",IF(AND(H739&gt;I739,H739&gt;J739,N739="Home"),"✓",IF(AND(J739&gt;H739,J739&gt;I739,N739="Away"),"✓",IF(AND(I739&gt;H739,I739&gt;J739,N739="Draw"),"✓","✗"))))</f>
        <v>TBD</v>
      </c>
    </row>
    <row r="740" customFormat="false" ht="15" hidden="false" customHeight="false" outlineLevel="0" collapsed="false">
      <c r="A740" s="0" t="n">
        <f aca="false">'✍️ Score Entry 2025-26'!A741</f>
        <v>736</v>
      </c>
      <c r="B740" s="41" t="n">
        <f aca="false">'✍️ Score Entry 2025-26'!B741</f>
        <v>46005.8333333333</v>
      </c>
      <c r="C740" s="0" t="str">
        <f aca="false">'✍️ Score Entry 2025-26'!C741</f>
        <v>Spanish LALIGA</v>
      </c>
      <c r="D740" s="0" t="str">
        <f aca="false">'✍️ Score Entry 2025-26'!D741</f>
        <v>Barcelona</v>
      </c>
      <c r="E740" s="0" t="str">
        <f aca="false">'✍️ Score Entry 2025-26'!E741</f>
        <v>Osasuna</v>
      </c>
      <c r="F740" s="0" t="n">
        <f aca="false">IFERROR(VLOOKUP(D740,'⭐ Current Elo 2025-26'!$A:$B,2,FALSE()),1500)</f>
        <v>1670.1</v>
      </c>
      <c r="G740" s="0" t="n">
        <f aca="false">IFERROR(VLOOKUP(E740,'⭐ Current Elo 2025-26'!$A:$B,2,FALSE()),1500)</f>
        <v>1713.5</v>
      </c>
      <c r="H740" s="33" t="n">
        <f aca="false">1/(1+10^((G740-F740+'⚙️ Parameters'!$C$7)/400))</f>
        <v>0.368733578852288</v>
      </c>
      <c r="I740" s="33" t="n">
        <f aca="false">0.27*(1+((200-MIN(ABS(F740-G740),200))/500)+(IF(AND(F740&gt;1650,G740&gt;1650),0.15,0)))</f>
        <v>0.395064</v>
      </c>
      <c r="J740" s="33" t="n">
        <f aca="false">MAX(0,1-H740-I740)</f>
        <v>0.236202421147712</v>
      </c>
      <c r="K740" s="33" t="n">
        <f aca="false">H740+I740</f>
        <v>0.763797578852288</v>
      </c>
      <c r="L740" s="33" t="n">
        <f aca="false">I740+J740</f>
        <v>0.631266421147712</v>
      </c>
      <c r="M740" s="0" t="str">
        <f aca="false">IF('✍️ Score Entry 2025-26'!F741=""," TBD",TEXT('✍️ Score Entry 2025-26'!F741,"0")&amp;"-"&amp;TEXT('✍️ Score Entry 2025-26'!G741,"0"))</f>
        <v> TBD</v>
      </c>
      <c r="N740" s="0" t="str">
        <f aca="false">IF('✍️ Score Entry 2025-26'!F741="","TBD",IF('✍️ Score Entry 2025-26'!F741&gt;'✍️ Score Entry 2025-26'!G741,"Home",IF('✍️ Score Entry 2025-26'!F741&lt;'✍️ Score Entry 2025-26'!G741,"Away","Draw")))</f>
        <v>TBD</v>
      </c>
      <c r="O740" s="0" t="str">
        <f aca="false">IF(N740="TBD","TBD",IF(AND(H740&gt;I740,H740&gt;J740,N740="Home"),"✓",IF(AND(J740&gt;H740,J740&gt;I740,N740="Away"),"✓",IF(AND(I740&gt;H740,I740&gt;J740,N740="Draw"),"✓","✗"))))</f>
        <v>TBD</v>
      </c>
    </row>
    <row r="741" customFormat="false" ht="15" hidden="false" customHeight="false" outlineLevel="0" collapsed="false">
      <c r="A741" s="0" t="n">
        <f aca="false">'✍️ Score Entry 2025-26'!A742</f>
        <v>737</v>
      </c>
      <c r="B741" s="41" t="n">
        <f aca="false">'✍️ Score Entry 2025-26'!B742</f>
        <v>46005.8333333333</v>
      </c>
      <c r="C741" s="0" t="str">
        <f aca="false">'✍️ Score Entry 2025-26'!C742</f>
        <v>Spanish LALIGA</v>
      </c>
      <c r="D741" s="0" t="str">
        <f aca="false">'✍️ Score Entry 2025-26'!D742</f>
        <v>AtlÃ©tico Madrid</v>
      </c>
      <c r="E741" s="0" t="str">
        <f aca="false">'✍️ Score Entry 2025-26'!E742</f>
        <v>Valencia</v>
      </c>
      <c r="F741" s="0" t="n">
        <f aca="false">IFERROR(VLOOKUP(D741,'⭐ Current Elo 2025-26'!$A:$B,2,FALSE()),1500)</f>
        <v>1556.8</v>
      </c>
      <c r="G741" s="0" t="n">
        <f aca="false">IFERROR(VLOOKUP(E741,'⭐ Current Elo 2025-26'!$A:$B,2,FALSE()),1500)</f>
        <v>1618.4</v>
      </c>
      <c r="H741" s="33" t="n">
        <f aca="false">1/(1+10^((G741-F741+'⚙️ Parameters'!$C$7)/400))</f>
        <v>0.344699419840004</v>
      </c>
      <c r="I741" s="33" t="n">
        <f aca="false">0.27*(1+((200-MIN(ABS(F741-G741),200))/500)+(IF(AND(F741&gt;1650,G741&gt;1650),0.15,0)))</f>
        <v>0.344736</v>
      </c>
      <c r="J741" s="33" t="n">
        <f aca="false">MAX(0,1-H741-I741)</f>
        <v>0.310564580159996</v>
      </c>
      <c r="K741" s="33" t="n">
        <f aca="false">H741+I741</f>
        <v>0.689435419840004</v>
      </c>
      <c r="L741" s="33" t="n">
        <f aca="false">I741+J741</f>
        <v>0.655300580159996</v>
      </c>
      <c r="M741" s="0" t="str">
        <f aca="false">IF('✍️ Score Entry 2025-26'!F742=""," TBD",TEXT('✍️ Score Entry 2025-26'!F742,"0")&amp;"-"&amp;TEXT('✍️ Score Entry 2025-26'!G742,"0"))</f>
        <v> TBD</v>
      </c>
      <c r="N741" s="0" t="str">
        <f aca="false">IF('✍️ Score Entry 2025-26'!F742="","TBD",IF('✍️ Score Entry 2025-26'!F742&gt;'✍️ Score Entry 2025-26'!G742,"Home",IF('✍️ Score Entry 2025-26'!F742&lt;'✍️ Score Entry 2025-26'!G742,"Away","Draw")))</f>
        <v>TBD</v>
      </c>
      <c r="O741" s="0" t="str">
        <f aca="false">IF(N741="TBD","TBD",IF(AND(H741&gt;I741,H741&gt;J741,N741="Home"),"✓",IF(AND(J741&gt;H741,J741&gt;I741,N741="Away"),"✓",IF(AND(I741&gt;H741,I741&gt;J741,N741="Draw"),"✓","✗"))))</f>
        <v>TBD</v>
      </c>
    </row>
    <row r="742" customFormat="false" ht="15" hidden="false" customHeight="false" outlineLevel="0" collapsed="false">
      <c r="A742" s="0" t="n">
        <f aca="false">'✍️ Score Entry 2025-26'!A743</f>
        <v>738</v>
      </c>
      <c r="B742" s="41" t="n">
        <f aca="false">'✍️ Score Entry 2025-26'!B743</f>
        <v>46005.8333333333</v>
      </c>
      <c r="C742" s="0" t="str">
        <f aca="false">'✍️ Score Entry 2025-26'!C743</f>
        <v>Spanish LALIGA</v>
      </c>
      <c r="D742" s="0" t="str">
        <f aca="false">'✍️ Score Entry 2025-26'!D743</f>
        <v>Getafe</v>
      </c>
      <c r="E742" s="0" t="str">
        <f aca="false">'✍️ Score Entry 2025-26'!E743</f>
        <v>Espanyol</v>
      </c>
      <c r="F742" s="0" t="n">
        <f aca="false">IFERROR(VLOOKUP(D742,'⭐ Current Elo 2025-26'!$A:$B,2,FALSE()),1500)</f>
        <v>1582.4</v>
      </c>
      <c r="G742" s="0" t="n">
        <f aca="false">IFERROR(VLOOKUP(E742,'⭐ Current Elo 2025-26'!$A:$B,2,FALSE()),1500)</f>
        <v>1662.7</v>
      </c>
      <c r="H742" s="33" t="n">
        <f aca="false">1/(1+10^((G742-F742+'⚙️ Parameters'!$C$7)/400))</f>
        <v>0.320806681544323</v>
      </c>
      <c r="I742" s="33" t="n">
        <f aca="false">0.27*(1+((200-MIN(ABS(F742-G742),200))/500)+(IF(AND(F742&gt;1650,G742&gt;1650),0.15,0)))</f>
        <v>0.334638</v>
      </c>
      <c r="J742" s="33" t="n">
        <f aca="false">MAX(0,1-H742-I742)</f>
        <v>0.344555318455677</v>
      </c>
      <c r="K742" s="33" t="n">
        <f aca="false">H742+I742</f>
        <v>0.655444681544323</v>
      </c>
      <c r="L742" s="33" t="n">
        <f aca="false">I742+J742</f>
        <v>0.679193318455677</v>
      </c>
      <c r="M742" s="0" t="str">
        <f aca="false">IF('✍️ Score Entry 2025-26'!F743=""," TBD",TEXT('✍️ Score Entry 2025-26'!F743,"0")&amp;"-"&amp;TEXT('✍️ Score Entry 2025-26'!G743,"0"))</f>
        <v> TBD</v>
      </c>
      <c r="N742" s="0" t="str">
        <f aca="false">IF('✍️ Score Entry 2025-26'!F743="","TBD",IF('✍️ Score Entry 2025-26'!F743&gt;'✍️ Score Entry 2025-26'!G743,"Home",IF('✍️ Score Entry 2025-26'!F743&lt;'✍️ Score Entry 2025-26'!G743,"Away","Draw")))</f>
        <v>TBD</v>
      </c>
      <c r="O742" s="0" t="str">
        <f aca="false">IF(N742="TBD","TBD",IF(AND(H742&gt;I742,H742&gt;J742,N742="Home"),"✓",IF(AND(J742&gt;H742,J742&gt;I742,N742="Away"),"✓",IF(AND(I742&gt;H742,I742&gt;J742,N742="Draw"),"✓","✗"))))</f>
        <v>TBD</v>
      </c>
    </row>
    <row r="743" customFormat="false" ht="15" hidden="false" customHeight="false" outlineLevel="0" collapsed="false">
      <c r="A743" s="0" t="n">
        <f aca="false">'✍️ Score Entry 2025-26'!A744</f>
        <v>739</v>
      </c>
      <c r="B743" s="41" t="n">
        <f aca="false">'✍️ Score Entry 2025-26'!B744</f>
        <v>46005.8333333333</v>
      </c>
      <c r="C743" s="0" t="str">
        <f aca="false">'✍️ Score Entry 2025-26'!C744</f>
        <v>Spanish LALIGA</v>
      </c>
      <c r="D743" s="0" t="str">
        <f aca="false">'✍️ Score Entry 2025-26'!D744</f>
        <v>Levante</v>
      </c>
      <c r="E743" s="0" t="str">
        <f aca="false">'✍️ Score Entry 2025-26'!E744</f>
        <v>Villarreal</v>
      </c>
      <c r="F743" s="0" t="n">
        <f aca="false">IFERROR(VLOOKUP(D743,'⭐ Current Elo 2025-26'!$A:$B,2,FALSE()),1500)</f>
        <v>1462.3</v>
      </c>
      <c r="G743" s="0" t="n">
        <f aca="false">IFERROR(VLOOKUP(E743,'⭐ Current Elo 2025-26'!$A:$B,2,FALSE()),1500)</f>
        <v>1629.8</v>
      </c>
      <c r="H743" s="33" t="n">
        <f aca="false">1/(1+10^((G743-F743+'⚙️ Parameters'!$C$7)/400))</f>
        <v>0.22234882251963</v>
      </c>
      <c r="I743" s="33" t="n">
        <f aca="false">0.27*(1+((200-MIN(ABS(F743-G743),200))/500)+(IF(AND(F743&gt;1650,G743&gt;1650),0.15,0)))</f>
        <v>0.28755</v>
      </c>
      <c r="J743" s="33" t="n">
        <f aca="false">MAX(0,1-H743-I743)</f>
        <v>0.49010117748037</v>
      </c>
      <c r="K743" s="33" t="n">
        <f aca="false">H743+I743</f>
        <v>0.50989882251963</v>
      </c>
      <c r="L743" s="33" t="n">
        <f aca="false">I743+J743</f>
        <v>0.77765117748037</v>
      </c>
      <c r="M743" s="0" t="str">
        <f aca="false">IF('✍️ Score Entry 2025-26'!F744=""," TBD",TEXT('✍️ Score Entry 2025-26'!F744,"0")&amp;"-"&amp;TEXT('✍️ Score Entry 2025-26'!G744,"0"))</f>
        <v> TBD</v>
      </c>
      <c r="N743" s="0" t="str">
        <f aca="false">IF('✍️ Score Entry 2025-26'!F744="","TBD",IF('✍️ Score Entry 2025-26'!F744&gt;'✍️ Score Entry 2025-26'!G744,"Home",IF('✍️ Score Entry 2025-26'!F744&lt;'✍️ Score Entry 2025-26'!G744,"Away","Draw")))</f>
        <v>TBD</v>
      </c>
      <c r="O743" s="0" t="str">
        <f aca="false">IF(N743="TBD","TBD",IF(AND(H743&gt;I743,H743&gt;J743,N743="Home"),"✓",IF(AND(J743&gt;H743,J743&gt;I743,N743="Away"),"✓",IF(AND(I743&gt;H743,I743&gt;J743,N743="Draw"),"✓","✗"))))</f>
        <v>TBD</v>
      </c>
    </row>
    <row r="744" customFormat="false" ht="15" hidden="false" customHeight="false" outlineLevel="0" collapsed="false">
      <c r="A744" s="0" t="n">
        <f aca="false">'✍️ Score Entry 2025-26'!A745</f>
        <v>740</v>
      </c>
      <c r="B744" s="41" t="n">
        <f aca="false">'✍️ Score Entry 2025-26'!B745</f>
        <v>46005.8333333333</v>
      </c>
      <c r="C744" s="0" t="str">
        <f aca="false">'✍️ Score Entry 2025-26'!C745</f>
        <v>Spanish LALIGA</v>
      </c>
      <c r="D744" s="0" t="str">
        <f aca="false">'✍️ Score Entry 2025-26'!D745</f>
        <v>Mallorca</v>
      </c>
      <c r="E744" s="0" t="str">
        <f aca="false">'✍️ Score Entry 2025-26'!E745</f>
        <v>Elche</v>
      </c>
      <c r="F744" s="0" t="n">
        <f aca="false">IFERROR(VLOOKUP(D744,'⭐ Current Elo 2025-26'!$A:$B,2,FALSE()),1500)</f>
        <v>1654.7</v>
      </c>
      <c r="G744" s="0" t="n">
        <f aca="false">IFERROR(VLOOKUP(E744,'⭐ Current Elo 2025-26'!$A:$B,2,FALSE()),1500)</f>
        <v>1553.2</v>
      </c>
      <c r="H744" s="33" t="n">
        <f aca="false">1/(1+10^((G744-F744+'⚙️ Parameters'!$C$7)/400))</f>
        <v>0.57357637660532</v>
      </c>
      <c r="I744" s="33" t="n">
        <f aca="false">0.27*(1+((200-MIN(ABS(F744-G744),200))/500)+(IF(AND(F744&gt;1650,G744&gt;1650),0.15,0)))</f>
        <v>0.32319</v>
      </c>
      <c r="J744" s="33" t="n">
        <f aca="false">MAX(0,1-H744-I744)</f>
        <v>0.10323362339468</v>
      </c>
      <c r="K744" s="33" t="n">
        <f aca="false">H744+I744</f>
        <v>0.89676637660532</v>
      </c>
      <c r="L744" s="33" t="n">
        <f aca="false">I744+J744</f>
        <v>0.42642362339468</v>
      </c>
      <c r="M744" s="0" t="str">
        <f aca="false">IF('✍️ Score Entry 2025-26'!F745=""," TBD",TEXT('✍️ Score Entry 2025-26'!F745,"0")&amp;"-"&amp;TEXT('✍️ Score Entry 2025-26'!G745,"0"))</f>
        <v> TBD</v>
      </c>
      <c r="N744" s="0" t="str">
        <f aca="false">IF('✍️ Score Entry 2025-26'!F745="","TBD",IF('✍️ Score Entry 2025-26'!F745&gt;'✍️ Score Entry 2025-26'!G745,"Home",IF('✍️ Score Entry 2025-26'!F745&lt;'✍️ Score Entry 2025-26'!G745,"Away","Draw")))</f>
        <v>TBD</v>
      </c>
      <c r="O744" s="0" t="str">
        <f aca="false">IF(N744="TBD","TBD",IF(AND(H744&gt;I744,H744&gt;J744,N744="Home"),"✓",IF(AND(J744&gt;H744,J744&gt;I744,N744="Away"),"✓",IF(AND(I744&gt;H744,I744&gt;J744,N744="Draw"),"✓","✗"))))</f>
        <v>TBD</v>
      </c>
    </row>
    <row r="745" customFormat="false" ht="15" hidden="false" customHeight="false" outlineLevel="0" collapsed="false">
      <c r="A745" s="0" t="n">
        <f aca="false">'✍️ Score Entry 2025-26'!A746</f>
        <v>741</v>
      </c>
      <c r="B745" s="41" t="n">
        <f aca="false">'✍️ Score Entry 2025-26'!B746</f>
        <v>46011.625</v>
      </c>
      <c r="C745" s="0" t="str">
        <f aca="false">'✍️ Score Entry 2025-26'!C746</f>
        <v>English Premier League</v>
      </c>
      <c r="D745" s="0" t="str">
        <f aca="false">'✍️ Score Entry 2025-26'!D746</f>
        <v>Fulham</v>
      </c>
      <c r="E745" s="0" t="str">
        <f aca="false">'✍️ Score Entry 2025-26'!E746</f>
        <v>Nottingham Forest</v>
      </c>
      <c r="F745" s="0" t="n">
        <f aca="false">IFERROR(VLOOKUP(D745,'⭐ Current Elo 2025-26'!$A:$B,2,FALSE()),1500)</f>
        <v>1393.4</v>
      </c>
      <c r="G745" s="0" t="n">
        <f aca="false">IFERROR(VLOOKUP(E745,'⭐ Current Elo 2025-26'!$A:$B,2,FALSE()),1500)</f>
        <v>1630.6</v>
      </c>
      <c r="H745" s="33" t="n">
        <f aca="false">1/(1+10^((G745-F745+'⚙️ Parameters'!$C$7)/400))</f>
        <v>0.160669364253035</v>
      </c>
      <c r="I745" s="33" t="n">
        <f aca="false">0.27*(1+((200-MIN(ABS(F745-G745),200))/500)+(IF(AND(F745&gt;1650,G745&gt;1650),0.15,0)))</f>
        <v>0.27</v>
      </c>
      <c r="J745" s="33" t="n">
        <f aca="false">MAX(0,1-H745-I745)</f>
        <v>0.569330635746965</v>
      </c>
      <c r="K745" s="33" t="n">
        <f aca="false">H745+I745</f>
        <v>0.430669364253035</v>
      </c>
      <c r="L745" s="33" t="n">
        <f aca="false">I745+J745</f>
        <v>0.839330635746965</v>
      </c>
      <c r="M745" s="0" t="str">
        <f aca="false">IF('✍️ Score Entry 2025-26'!F746=""," TBD",TEXT('✍️ Score Entry 2025-26'!F746,"0")&amp;"-"&amp;TEXT('✍️ Score Entry 2025-26'!G746,"0"))</f>
        <v> TBD</v>
      </c>
      <c r="N745" s="0" t="str">
        <f aca="false">IF('✍️ Score Entry 2025-26'!F746="","TBD",IF('✍️ Score Entry 2025-26'!F746&gt;'✍️ Score Entry 2025-26'!G746,"Home",IF('✍️ Score Entry 2025-26'!F746&lt;'✍️ Score Entry 2025-26'!G746,"Away","Draw")))</f>
        <v>TBD</v>
      </c>
      <c r="O745" s="0" t="str">
        <f aca="false">IF(N745="TBD","TBD",IF(AND(H745&gt;I745,H745&gt;J745,N745="Home"),"✓",IF(AND(J745&gt;H745,J745&gt;I745,N745="Away"),"✓",IF(AND(I745&gt;H745,I745&gt;J745,N745="Draw"),"✓","✗"))))</f>
        <v>TBD</v>
      </c>
    </row>
    <row r="746" customFormat="false" ht="15" hidden="false" customHeight="false" outlineLevel="0" collapsed="false">
      <c r="A746" s="0" t="n">
        <f aca="false">'✍️ Score Entry 2025-26'!A747</f>
        <v>742</v>
      </c>
      <c r="B746" s="41" t="n">
        <f aca="false">'✍️ Score Entry 2025-26'!B747</f>
        <v>46011.625</v>
      </c>
      <c r="C746" s="0" t="str">
        <f aca="false">'✍️ Score Entry 2025-26'!C747</f>
        <v>English Premier League</v>
      </c>
      <c r="D746" s="0" t="str">
        <f aca="false">'✍️ Score Entry 2025-26'!D747</f>
        <v>Brighton &amp; Hove Albion</v>
      </c>
      <c r="E746" s="0" t="str">
        <f aca="false">'✍️ Score Entry 2025-26'!E747</f>
        <v>Sunderland</v>
      </c>
      <c r="F746" s="0" t="n">
        <f aca="false">IFERROR(VLOOKUP(D746,'⭐ Current Elo 2025-26'!$A:$B,2,FALSE()),1500)</f>
        <v>1526.5</v>
      </c>
      <c r="G746" s="0" t="n">
        <f aca="false">IFERROR(VLOOKUP(E746,'⭐ Current Elo 2025-26'!$A:$B,2,FALSE()),1500)</f>
        <v>1601.9</v>
      </c>
      <c r="H746" s="33" t="n">
        <f aca="false">1/(1+10^((G746-F746+'⚙️ Parameters'!$C$7)/400))</f>
        <v>0.326983435932318</v>
      </c>
      <c r="I746" s="33" t="n">
        <f aca="false">0.27*(1+((200-MIN(ABS(F746-G746),200))/500)+(IF(AND(F746&gt;1650,G746&gt;1650),0.15,0)))</f>
        <v>0.337284</v>
      </c>
      <c r="J746" s="33" t="n">
        <f aca="false">MAX(0,1-H746-I746)</f>
        <v>0.335732564067682</v>
      </c>
      <c r="K746" s="33" t="n">
        <f aca="false">H746+I746</f>
        <v>0.664267435932318</v>
      </c>
      <c r="L746" s="33" t="n">
        <f aca="false">I746+J746</f>
        <v>0.673016564067682</v>
      </c>
      <c r="M746" s="0" t="str">
        <f aca="false">IF('✍️ Score Entry 2025-26'!F747=""," TBD",TEXT('✍️ Score Entry 2025-26'!F747,"0")&amp;"-"&amp;TEXT('✍️ Score Entry 2025-26'!G747,"0"))</f>
        <v> TBD</v>
      </c>
      <c r="N746" s="0" t="str">
        <f aca="false">IF('✍️ Score Entry 2025-26'!F747="","TBD",IF('✍️ Score Entry 2025-26'!F747&gt;'✍️ Score Entry 2025-26'!G747,"Home",IF('✍️ Score Entry 2025-26'!F747&lt;'✍️ Score Entry 2025-26'!G747,"Away","Draw")))</f>
        <v>TBD</v>
      </c>
      <c r="O746" s="0" t="str">
        <f aca="false">IF(N746="TBD","TBD",IF(AND(H746&gt;I746,H746&gt;J746,N746="Home"),"✓",IF(AND(J746&gt;H746,J746&gt;I746,N746="Away"),"✓",IF(AND(I746&gt;H746,I746&gt;J746,N746="Draw"),"✓","✗"))))</f>
        <v>TBD</v>
      </c>
    </row>
    <row r="747" customFormat="false" ht="15" hidden="false" customHeight="false" outlineLevel="0" collapsed="false">
      <c r="A747" s="0" t="n">
        <f aca="false">'✍️ Score Entry 2025-26'!A748</f>
        <v>743</v>
      </c>
      <c r="B747" s="41" t="n">
        <f aca="false">'✍️ Score Entry 2025-26'!B748</f>
        <v>46011.625</v>
      </c>
      <c r="C747" s="0" t="str">
        <f aca="false">'✍️ Score Entry 2025-26'!C748</f>
        <v>English Premier League</v>
      </c>
      <c r="D747" s="0" t="str">
        <f aca="false">'✍️ Score Entry 2025-26'!D748</f>
        <v>Leeds United</v>
      </c>
      <c r="E747" s="0" t="str">
        <f aca="false">'✍️ Score Entry 2025-26'!E748</f>
        <v>Crystal Palace</v>
      </c>
      <c r="F747" s="0" t="n">
        <f aca="false">IFERROR(VLOOKUP(D747,'⭐ Current Elo 2025-26'!$A:$B,2,FALSE()),1500)</f>
        <v>1530.4</v>
      </c>
      <c r="G747" s="0" t="n">
        <f aca="false">IFERROR(VLOOKUP(E747,'⭐ Current Elo 2025-26'!$A:$B,2,FALSE()),1500)</f>
        <v>1530.6</v>
      </c>
      <c r="H747" s="33" t="n">
        <f aca="false">1/(1+10^((G747-F747+'⚙️ Parameters'!$C$7)/400))</f>
        <v>0.428254962305841</v>
      </c>
      <c r="I747" s="33" t="n">
        <f aca="false">0.27*(1+((200-MIN(ABS(F747-G747),200))/500)+(IF(AND(F747&gt;1650,G747&gt;1650),0.15,0)))</f>
        <v>0.377892</v>
      </c>
      <c r="J747" s="33" t="n">
        <f aca="false">MAX(0,1-H747-I747)</f>
        <v>0.193853037694159</v>
      </c>
      <c r="K747" s="33" t="n">
        <f aca="false">H747+I747</f>
        <v>0.806146962305841</v>
      </c>
      <c r="L747" s="33" t="n">
        <f aca="false">I747+J747</f>
        <v>0.571745037694159</v>
      </c>
      <c r="M747" s="0" t="str">
        <f aca="false">IF('✍️ Score Entry 2025-26'!F748=""," TBD",TEXT('✍️ Score Entry 2025-26'!F748,"0")&amp;"-"&amp;TEXT('✍️ Score Entry 2025-26'!G748,"0"))</f>
        <v> TBD</v>
      </c>
      <c r="N747" s="0" t="str">
        <f aca="false">IF('✍️ Score Entry 2025-26'!F748="","TBD",IF('✍️ Score Entry 2025-26'!F748&gt;'✍️ Score Entry 2025-26'!G748,"Home",IF('✍️ Score Entry 2025-26'!F748&lt;'✍️ Score Entry 2025-26'!G748,"Away","Draw")))</f>
        <v>TBD</v>
      </c>
      <c r="O747" s="0" t="str">
        <f aca="false">IF(N747="TBD","TBD",IF(AND(H747&gt;I747,H747&gt;J747,N747="Home"),"✓",IF(AND(J747&gt;H747,J747&gt;I747,N747="Away"),"✓",IF(AND(I747&gt;H747,I747&gt;J747,N747="Draw"),"✓","✗"))))</f>
        <v>TBD</v>
      </c>
    </row>
    <row r="748" customFormat="false" ht="15" hidden="false" customHeight="false" outlineLevel="0" collapsed="false">
      <c r="A748" s="0" t="n">
        <f aca="false">'✍️ Score Entry 2025-26'!A749</f>
        <v>744</v>
      </c>
      <c r="B748" s="41" t="n">
        <f aca="false">'✍️ Score Entry 2025-26'!B749</f>
        <v>46011.625</v>
      </c>
      <c r="C748" s="0" t="str">
        <f aca="false">'✍️ Score Entry 2025-26'!C749</f>
        <v>English Premier League</v>
      </c>
      <c r="D748" s="0" t="str">
        <f aca="false">'✍️ Score Entry 2025-26'!D749</f>
        <v>Manchester City</v>
      </c>
      <c r="E748" s="0" t="str">
        <f aca="false">'✍️ Score Entry 2025-26'!E749</f>
        <v>West Ham United</v>
      </c>
      <c r="F748" s="0" t="n">
        <f aca="false">IFERROR(VLOOKUP(D748,'⭐ Current Elo 2025-26'!$A:$B,2,FALSE()),1500)</f>
        <v>1581.2</v>
      </c>
      <c r="G748" s="0" t="n">
        <f aca="false">IFERROR(VLOOKUP(E748,'⭐ Current Elo 2025-26'!$A:$B,2,FALSE()),1500)</f>
        <v>1395.5</v>
      </c>
      <c r="H748" s="33" t="n">
        <f aca="false">1/(1+10^((G748-F748+'⚙️ Parameters'!$C$7)/400))</f>
        <v>0.685928341637588</v>
      </c>
      <c r="I748" s="33" t="n">
        <f aca="false">0.27*(1+((200-MIN(ABS(F748-G748),200))/500)+(IF(AND(F748&gt;1650,G748&gt;1650),0.15,0)))</f>
        <v>0.277722</v>
      </c>
      <c r="J748" s="33" t="n">
        <f aca="false">MAX(0,1-H748-I748)</f>
        <v>0.036349658362412</v>
      </c>
      <c r="K748" s="33" t="n">
        <f aca="false">H748+I748</f>
        <v>0.963650341637588</v>
      </c>
      <c r="L748" s="33" t="n">
        <f aca="false">I748+J748</f>
        <v>0.314071658362412</v>
      </c>
      <c r="M748" s="0" t="str">
        <f aca="false">IF('✍️ Score Entry 2025-26'!F749=""," TBD",TEXT('✍️ Score Entry 2025-26'!F749,"0")&amp;"-"&amp;TEXT('✍️ Score Entry 2025-26'!G749,"0"))</f>
        <v> TBD</v>
      </c>
      <c r="N748" s="0" t="str">
        <f aca="false">IF('✍️ Score Entry 2025-26'!F749="","TBD",IF('✍️ Score Entry 2025-26'!F749&gt;'✍️ Score Entry 2025-26'!G749,"Home",IF('✍️ Score Entry 2025-26'!F749&lt;'✍️ Score Entry 2025-26'!G749,"Away","Draw")))</f>
        <v>TBD</v>
      </c>
      <c r="O748" s="0" t="str">
        <f aca="false">IF(N748="TBD","TBD",IF(AND(H748&gt;I748,H748&gt;J748,N748="Home"),"✓",IF(AND(J748&gt;H748,J748&gt;I748,N748="Away"),"✓",IF(AND(I748&gt;H748,I748&gt;J748,N748="Draw"),"✓","✗"))))</f>
        <v>TBD</v>
      </c>
    </row>
    <row r="749" customFormat="false" ht="15" hidden="false" customHeight="false" outlineLevel="0" collapsed="false">
      <c r="A749" s="0" t="n">
        <f aca="false">'✍️ Score Entry 2025-26'!A750</f>
        <v>745</v>
      </c>
      <c r="B749" s="41" t="n">
        <f aca="false">'✍️ Score Entry 2025-26'!B750</f>
        <v>46011.625</v>
      </c>
      <c r="C749" s="0" t="str">
        <f aca="false">'✍️ Score Entry 2025-26'!C750</f>
        <v>English Premier League</v>
      </c>
      <c r="D749" s="0" t="str">
        <f aca="false">'✍️ Score Entry 2025-26'!D750</f>
        <v>Wolverhampton Wanderers</v>
      </c>
      <c r="E749" s="0" t="str">
        <f aca="false">'✍️ Score Entry 2025-26'!E750</f>
        <v>Brentford</v>
      </c>
      <c r="F749" s="0" t="n">
        <f aca="false">IFERROR(VLOOKUP(D749,'⭐ Current Elo 2025-26'!$A:$B,2,FALSE()),1500)</f>
        <v>1747.8</v>
      </c>
      <c r="G749" s="0" t="n">
        <f aca="false">IFERROR(VLOOKUP(E749,'⭐ Current Elo 2025-26'!$A:$B,2,FALSE()),1500)</f>
        <v>1507.3</v>
      </c>
      <c r="H749" s="33" t="n">
        <f aca="false">1/(1+10^((G749-F749+'⚙️ Parameters'!$C$7)/400))</f>
        <v>0.749623660479634</v>
      </c>
      <c r="I749" s="33" t="n">
        <f aca="false">0.27*(1+((200-MIN(ABS(F749-G749),200))/500)+(IF(AND(F749&gt;1650,G749&gt;1650),0.15,0)))</f>
        <v>0.27</v>
      </c>
      <c r="J749" s="33" t="n">
        <f aca="false">MAX(0,1-H749-I749)</f>
        <v>0</v>
      </c>
      <c r="K749" s="33" t="n">
        <f aca="false">H749+I749</f>
        <v>1.01962366047963</v>
      </c>
      <c r="L749" s="33" t="n">
        <f aca="false">I749+J749</f>
        <v>0.27</v>
      </c>
      <c r="M749" s="0" t="str">
        <f aca="false">IF('✍️ Score Entry 2025-26'!F750=""," TBD",TEXT('✍️ Score Entry 2025-26'!F750,"0")&amp;"-"&amp;TEXT('✍️ Score Entry 2025-26'!G750,"0"))</f>
        <v> TBD</v>
      </c>
      <c r="N749" s="0" t="str">
        <f aca="false">IF('✍️ Score Entry 2025-26'!F750="","TBD",IF('✍️ Score Entry 2025-26'!F750&gt;'✍️ Score Entry 2025-26'!G750,"Home",IF('✍️ Score Entry 2025-26'!F750&lt;'✍️ Score Entry 2025-26'!G750,"Away","Draw")))</f>
        <v>TBD</v>
      </c>
      <c r="O749" s="0" t="str">
        <f aca="false">IF(N749="TBD","TBD",IF(AND(H749&gt;I749,H749&gt;J749,N749="Home"),"✓",IF(AND(J749&gt;H749,J749&gt;I749,N749="Away"),"✓",IF(AND(I749&gt;H749,I749&gt;J749,N749="Draw"),"✓","✗"))))</f>
        <v>TBD</v>
      </c>
    </row>
    <row r="750" customFormat="false" ht="15" hidden="false" customHeight="false" outlineLevel="0" collapsed="false">
      <c r="A750" s="0" t="n">
        <f aca="false">'✍️ Score Entry 2025-26'!A751</f>
        <v>746</v>
      </c>
      <c r="B750" s="41" t="n">
        <f aca="false">'✍️ Score Entry 2025-26'!B751</f>
        <v>46011.625</v>
      </c>
      <c r="C750" s="0" t="str">
        <f aca="false">'✍️ Score Entry 2025-26'!C751</f>
        <v>English Premier League</v>
      </c>
      <c r="D750" s="0" t="str">
        <f aca="false">'✍️ Score Entry 2025-26'!D751</f>
        <v>Tottenham Hotspur</v>
      </c>
      <c r="E750" s="0" t="str">
        <f aca="false">'✍️ Score Entry 2025-26'!E751</f>
        <v>Liverpool</v>
      </c>
      <c r="F750" s="0" t="n">
        <f aca="false">IFERROR(VLOOKUP(D750,'⭐ Current Elo 2025-26'!$A:$B,2,FALSE()),1500)</f>
        <v>1545.2</v>
      </c>
      <c r="G750" s="0" t="n">
        <f aca="false">IFERROR(VLOOKUP(E750,'⭐ Current Elo 2025-26'!$A:$B,2,FALSE()),1500)</f>
        <v>1648.2</v>
      </c>
      <c r="H750" s="33" t="n">
        <f aca="false">1/(1+10^((G750-F750+'⚙️ Parameters'!$C$7)/400))</f>
        <v>0.293024705191459</v>
      </c>
      <c r="I750" s="33" t="n">
        <f aca="false">0.27*(1+((200-MIN(ABS(F750-G750),200))/500)+(IF(AND(F750&gt;1650,G750&gt;1650),0.15,0)))</f>
        <v>0.32238</v>
      </c>
      <c r="J750" s="33" t="n">
        <f aca="false">MAX(0,1-H750-I750)</f>
        <v>0.384595294808541</v>
      </c>
      <c r="K750" s="33" t="n">
        <f aca="false">H750+I750</f>
        <v>0.615404705191459</v>
      </c>
      <c r="L750" s="33" t="n">
        <f aca="false">I750+J750</f>
        <v>0.706975294808541</v>
      </c>
      <c r="M750" s="0" t="str">
        <f aca="false">IF('✍️ Score Entry 2025-26'!F751=""," TBD",TEXT('✍️ Score Entry 2025-26'!F751,"0")&amp;"-"&amp;TEXT('✍️ Score Entry 2025-26'!G751,"0"))</f>
        <v> TBD</v>
      </c>
      <c r="N750" s="0" t="str">
        <f aca="false">IF('✍️ Score Entry 2025-26'!F751="","TBD",IF('✍️ Score Entry 2025-26'!F751&gt;'✍️ Score Entry 2025-26'!G751,"Home",IF('✍️ Score Entry 2025-26'!F751&lt;'✍️ Score Entry 2025-26'!G751,"Away","Draw")))</f>
        <v>TBD</v>
      </c>
      <c r="O750" s="0" t="str">
        <f aca="false">IF(N750="TBD","TBD",IF(AND(H750&gt;I750,H750&gt;J750,N750="Home"),"✓",IF(AND(J750&gt;H750,J750&gt;I750,N750="Away"),"✓",IF(AND(I750&gt;H750,I750&gt;J750,N750="Draw"),"✓","✗"))))</f>
        <v>TBD</v>
      </c>
    </row>
    <row r="751" customFormat="false" ht="15" hidden="false" customHeight="false" outlineLevel="0" collapsed="false">
      <c r="A751" s="0" t="n">
        <f aca="false">'✍️ Score Entry 2025-26'!A752</f>
        <v>747</v>
      </c>
      <c r="B751" s="41" t="n">
        <f aca="false">'✍️ Score Entry 2025-26'!B752</f>
        <v>46011.625</v>
      </c>
      <c r="C751" s="0" t="str">
        <f aca="false">'✍️ Score Entry 2025-26'!C752</f>
        <v>English Premier League</v>
      </c>
      <c r="D751" s="0" t="str">
        <f aca="false">'✍️ Score Entry 2025-26'!D752</f>
        <v>Aston Villa</v>
      </c>
      <c r="E751" s="0" t="str">
        <f aca="false">'✍️ Score Entry 2025-26'!E752</f>
        <v>Manchester United</v>
      </c>
      <c r="F751" s="0" t="n">
        <f aca="false">IFERROR(VLOOKUP(D751,'⭐ Current Elo 2025-26'!$A:$B,2,FALSE()),1500)</f>
        <v>1505.7</v>
      </c>
      <c r="G751" s="0" t="n">
        <f aca="false">IFERROR(VLOOKUP(E751,'⭐ Current Elo 2025-26'!$A:$B,2,FALSE()),1500)</f>
        <v>1451.7</v>
      </c>
      <c r="H751" s="33" t="n">
        <f aca="false">1/(1+10^((G751-F751+'⚙️ Parameters'!$C$7)/400))</f>
        <v>0.505756208411145</v>
      </c>
      <c r="I751" s="33" t="n">
        <f aca="false">0.27*(1+((200-MIN(ABS(F751-G751),200))/500)+(IF(AND(F751&gt;1650,G751&gt;1650),0.15,0)))</f>
        <v>0.34884</v>
      </c>
      <c r="J751" s="33" t="n">
        <f aca="false">MAX(0,1-H751-I751)</f>
        <v>0.145403791588855</v>
      </c>
      <c r="K751" s="33" t="n">
        <f aca="false">H751+I751</f>
        <v>0.854596208411145</v>
      </c>
      <c r="L751" s="33" t="n">
        <f aca="false">I751+J751</f>
        <v>0.494243791588855</v>
      </c>
      <c r="M751" s="0" t="str">
        <f aca="false">IF('✍️ Score Entry 2025-26'!F752=""," TBD",TEXT('✍️ Score Entry 2025-26'!F752,"0")&amp;"-"&amp;TEXT('✍️ Score Entry 2025-26'!G752,"0"))</f>
        <v> TBD</v>
      </c>
      <c r="N751" s="0" t="str">
        <f aca="false">IF('✍️ Score Entry 2025-26'!F752="","TBD",IF('✍️ Score Entry 2025-26'!F752&gt;'✍️ Score Entry 2025-26'!G752,"Home",IF('✍️ Score Entry 2025-26'!F752&lt;'✍️ Score Entry 2025-26'!G752,"Away","Draw")))</f>
        <v>TBD</v>
      </c>
      <c r="O751" s="0" t="str">
        <f aca="false">IF(N751="TBD","TBD",IF(AND(H751&gt;I751,H751&gt;J751,N751="Home"),"✓",IF(AND(J751&gt;H751,J751&gt;I751,N751="Away"),"✓",IF(AND(I751&gt;H751,I751&gt;J751,N751="Draw"),"✓","✗"))))</f>
        <v>TBD</v>
      </c>
    </row>
    <row r="752" customFormat="false" ht="15" hidden="false" customHeight="false" outlineLevel="0" collapsed="false">
      <c r="A752" s="0" t="n">
        <f aca="false">'✍️ Score Entry 2025-26'!A753</f>
        <v>748</v>
      </c>
      <c r="B752" s="41" t="n">
        <f aca="false">'✍️ Score Entry 2025-26'!B753</f>
        <v>46011.625</v>
      </c>
      <c r="C752" s="0" t="str">
        <f aca="false">'✍️ Score Entry 2025-26'!C753</f>
        <v>English Premier League</v>
      </c>
      <c r="D752" s="0" t="str">
        <f aca="false">'✍️ Score Entry 2025-26'!D753</f>
        <v>Newcastle United</v>
      </c>
      <c r="E752" s="0" t="str">
        <f aca="false">'✍️ Score Entry 2025-26'!E753</f>
        <v>Chelsea</v>
      </c>
      <c r="F752" s="0" t="n">
        <f aca="false">IFERROR(VLOOKUP(D752,'⭐ Current Elo 2025-26'!$A:$B,2,FALSE()),1500)</f>
        <v>1795</v>
      </c>
      <c r="G752" s="0" t="n">
        <f aca="false">IFERROR(VLOOKUP(E752,'⭐ Current Elo 2025-26'!$A:$B,2,FALSE()),1500)</f>
        <v>1685.1</v>
      </c>
      <c r="H752" s="33" t="n">
        <f aca="false">1/(1+10^((G752-F752+'⚙️ Parameters'!$C$7)/400))</f>
        <v>0.585358968219331</v>
      </c>
      <c r="I752" s="33" t="n">
        <f aca="false">0.27*(1+((200-MIN(ABS(F752-G752),200))/500)+(IF(AND(F752&gt;1650,G752&gt;1650),0.15,0)))</f>
        <v>0.359154</v>
      </c>
      <c r="J752" s="33" t="n">
        <f aca="false">MAX(0,1-H752-I752)</f>
        <v>0.055487031780669</v>
      </c>
      <c r="K752" s="33" t="n">
        <f aca="false">H752+I752</f>
        <v>0.944512968219331</v>
      </c>
      <c r="L752" s="33" t="n">
        <f aca="false">I752+J752</f>
        <v>0.414641031780669</v>
      </c>
      <c r="M752" s="0" t="str">
        <f aca="false">IF('✍️ Score Entry 2025-26'!F753=""," TBD",TEXT('✍️ Score Entry 2025-26'!F753,"0")&amp;"-"&amp;TEXT('✍️ Score Entry 2025-26'!G753,"0"))</f>
        <v> TBD</v>
      </c>
      <c r="N752" s="0" t="str">
        <f aca="false">IF('✍️ Score Entry 2025-26'!F753="","TBD",IF('✍️ Score Entry 2025-26'!F753&gt;'✍️ Score Entry 2025-26'!G753,"Home",IF('✍️ Score Entry 2025-26'!F753&lt;'✍️ Score Entry 2025-26'!G753,"Away","Draw")))</f>
        <v>TBD</v>
      </c>
      <c r="O752" s="0" t="str">
        <f aca="false">IF(N752="TBD","TBD",IF(AND(H752&gt;I752,H752&gt;J752,N752="Home"),"✓",IF(AND(J752&gt;H752,J752&gt;I752,N752="Away"),"✓",IF(AND(I752&gt;H752,I752&gt;J752,N752="Draw"),"✓","✗"))))</f>
        <v>TBD</v>
      </c>
    </row>
    <row r="753" customFormat="false" ht="15" hidden="false" customHeight="false" outlineLevel="0" collapsed="false">
      <c r="A753" s="0" t="n">
        <f aca="false">'✍️ Score Entry 2025-26'!A754</f>
        <v>749</v>
      </c>
      <c r="B753" s="41" t="n">
        <f aca="false">'✍️ Score Entry 2025-26'!B754</f>
        <v>46011.625</v>
      </c>
      <c r="C753" s="0" t="str">
        <f aca="false">'✍️ Score Entry 2025-26'!C754</f>
        <v>English Premier League</v>
      </c>
      <c r="D753" s="0" t="str">
        <f aca="false">'✍️ Score Entry 2025-26'!D754</f>
        <v>AFC Bournemouth</v>
      </c>
      <c r="E753" s="0" t="str">
        <f aca="false">'✍️ Score Entry 2025-26'!E754</f>
        <v>Burnley</v>
      </c>
      <c r="F753" s="0" t="n">
        <f aca="false">IFERROR(VLOOKUP(D753,'⭐ Current Elo 2025-26'!$A:$B,2,FALSE()),1500)</f>
        <v>1744.7</v>
      </c>
      <c r="G753" s="0" t="n">
        <f aca="false">IFERROR(VLOOKUP(E753,'⭐ Current Elo 2025-26'!$A:$B,2,FALSE()),1500)</f>
        <v>1604</v>
      </c>
      <c r="H753" s="33" t="n">
        <f aca="false">1/(1+10^((G753-F753+'⚙️ Parameters'!$C$7)/400))</f>
        <v>0.627641295768443</v>
      </c>
      <c r="I753" s="33" t="n">
        <f aca="false">0.27*(1+((200-MIN(ABS(F753-G753),200))/500)+(IF(AND(F753&gt;1650,G753&gt;1650),0.15,0)))</f>
        <v>0.302022</v>
      </c>
      <c r="J753" s="33" t="n">
        <f aca="false">MAX(0,1-H753-I753)</f>
        <v>0.0703367042315572</v>
      </c>
      <c r="K753" s="33" t="n">
        <f aca="false">H753+I753</f>
        <v>0.929663295768443</v>
      </c>
      <c r="L753" s="33" t="n">
        <f aca="false">I753+J753</f>
        <v>0.372358704231557</v>
      </c>
      <c r="M753" s="0" t="str">
        <f aca="false">IF('✍️ Score Entry 2025-26'!F754=""," TBD",TEXT('✍️ Score Entry 2025-26'!F754,"0")&amp;"-"&amp;TEXT('✍️ Score Entry 2025-26'!G754,"0"))</f>
        <v> TBD</v>
      </c>
      <c r="N753" s="0" t="str">
        <f aca="false">IF('✍️ Score Entry 2025-26'!F754="","TBD",IF('✍️ Score Entry 2025-26'!F754&gt;'✍️ Score Entry 2025-26'!G754,"Home",IF('✍️ Score Entry 2025-26'!F754&lt;'✍️ Score Entry 2025-26'!G754,"Away","Draw")))</f>
        <v>TBD</v>
      </c>
      <c r="O753" s="0" t="str">
        <f aca="false">IF(N753="TBD","TBD",IF(AND(H753&gt;I753,H753&gt;J753,N753="Home"),"✓",IF(AND(J753&gt;H753,J753&gt;I753,N753="Away"),"✓",IF(AND(I753&gt;H753,I753&gt;J753,N753="Draw"),"✓","✗"))))</f>
        <v>TBD</v>
      </c>
    </row>
    <row r="754" customFormat="false" ht="15" hidden="false" customHeight="false" outlineLevel="0" collapsed="false">
      <c r="A754" s="0" t="n">
        <f aca="false">'✍️ Score Entry 2025-26'!A755</f>
        <v>750</v>
      </c>
      <c r="B754" s="41" t="n">
        <f aca="false">'✍️ Score Entry 2025-26'!B755</f>
        <v>46011.625</v>
      </c>
      <c r="C754" s="0" t="str">
        <f aca="false">'✍️ Score Entry 2025-26'!C755</f>
        <v>English Premier League</v>
      </c>
      <c r="D754" s="0" t="str">
        <f aca="false">'✍️ Score Entry 2025-26'!D755</f>
        <v>Everton</v>
      </c>
      <c r="E754" s="0" t="str">
        <f aca="false">'✍️ Score Entry 2025-26'!E755</f>
        <v>Arsenal</v>
      </c>
      <c r="F754" s="0" t="n">
        <f aca="false">IFERROR(VLOOKUP(D754,'⭐ Current Elo 2025-26'!$A:$B,2,FALSE()),1500)</f>
        <v>1613.1</v>
      </c>
      <c r="G754" s="0" t="n">
        <f aca="false">IFERROR(VLOOKUP(E754,'⭐ Current Elo 2025-26'!$A:$B,2,FALSE()),1500)</f>
        <v>1442.1</v>
      </c>
      <c r="H754" s="33" t="n">
        <f aca="false">1/(1+10^((G754-F754+'⚙️ Parameters'!$C$7)/400))</f>
        <v>0.667418421873223</v>
      </c>
      <c r="I754" s="33" t="n">
        <f aca="false">0.27*(1+((200-MIN(ABS(F754-G754),200))/500)+(IF(AND(F754&gt;1650,G754&gt;1650),0.15,0)))</f>
        <v>0.28566</v>
      </c>
      <c r="J754" s="33" t="n">
        <f aca="false">MAX(0,1-H754-I754)</f>
        <v>0.046921578126777</v>
      </c>
      <c r="K754" s="33" t="n">
        <f aca="false">H754+I754</f>
        <v>0.953078421873223</v>
      </c>
      <c r="L754" s="33" t="n">
        <f aca="false">I754+J754</f>
        <v>0.332581578126777</v>
      </c>
      <c r="M754" s="0" t="str">
        <f aca="false">IF('✍️ Score Entry 2025-26'!F755=""," TBD",TEXT('✍️ Score Entry 2025-26'!F755,"0")&amp;"-"&amp;TEXT('✍️ Score Entry 2025-26'!G755,"0"))</f>
        <v> TBD</v>
      </c>
      <c r="N754" s="0" t="str">
        <f aca="false">IF('✍️ Score Entry 2025-26'!F755="","TBD",IF('✍️ Score Entry 2025-26'!F755&gt;'✍️ Score Entry 2025-26'!G755,"Home",IF('✍️ Score Entry 2025-26'!F755&lt;'✍️ Score Entry 2025-26'!G755,"Away","Draw")))</f>
        <v>TBD</v>
      </c>
      <c r="O754" s="0" t="str">
        <f aca="false">IF(N754="TBD","TBD",IF(AND(H754&gt;I754,H754&gt;J754,N754="Home"),"✓",IF(AND(J754&gt;H754,J754&gt;I754,N754="Away"),"✓",IF(AND(I754&gt;H754,I754&gt;J754,N754="Draw"),"✓","✗"))))</f>
        <v>TBD</v>
      </c>
    </row>
    <row r="755" customFormat="false" ht="15" hidden="false" customHeight="false" outlineLevel="0" collapsed="false">
      <c r="A755" s="0" t="n">
        <f aca="false">'✍️ Score Entry 2025-26'!A756</f>
        <v>751</v>
      </c>
      <c r="B755" s="41" t="n">
        <f aca="false">'✍️ Score Entry 2025-26'!B756</f>
        <v>46011.8333333333</v>
      </c>
      <c r="C755" s="0" t="str">
        <f aca="false">'✍️ Score Entry 2025-26'!C756</f>
        <v>German Bundesliga</v>
      </c>
      <c r="D755" s="0" t="str">
        <f aca="false">'✍️ Score Entry 2025-26'!D756</f>
        <v>VfB Stuttgart</v>
      </c>
      <c r="E755" s="0" t="str">
        <f aca="false">'✍️ Score Entry 2025-26'!E756</f>
        <v>TSG Hoffenheim</v>
      </c>
      <c r="F755" s="0" t="n">
        <f aca="false">IFERROR(VLOOKUP(D755,'⭐ Current Elo 2025-26'!$A:$B,2,FALSE()),1500)</f>
        <v>1520.3</v>
      </c>
      <c r="G755" s="0" t="n">
        <f aca="false">IFERROR(VLOOKUP(E755,'⭐ Current Elo 2025-26'!$A:$B,2,FALSE()),1500)</f>
        <v>1699</v>
      </c>
      <c r="H755" s="33" t="n">
        <f aca="false">1/(1+10^((G755-F755+'⚙️ Parameters'!$C$7)/400))</f>
        <v>0.21140068702757</v>
      </c>
      <c r="I755" s="33" t="n">
        <f aca="false">0.27*(1+((200-MIN(ABS(F755-G755),200))/500)+(IF(AND(F755&gt;1650,G755&gt;1650),0.15,0)))</f>
        <v>0.281502</v>
      </c>
      <c r="J755" s="33" t="n">
        <f aca="false">MAX(0,1-H755-I755)</f>
        <v>0.50709731297243</v>
      </c>
      <c r="K755" s="33" t="n">
        <f aca="false">H755+I755</f>
        <v>0.49290268702757</v>
      </c>
      <c r="L755" s="33" t="n">
        <f aca="false">I755+J755</f>
        <v>0.78859931297243</v>
      </c>
      <c r="M755" s="0" t="str">
        <f aca="false">IF('✍️ Score Entry 2025-26'!F756=""," TBD",TEXT('✍️ Score Entry 2025-26'!F756,"0")&amp;"-"&amp;TEXT('✍️ Score Entry 2025-26'!G756,"0"))</f>
        <v> TBD</v>
      </c>
      <c r="N755" s="0" t="str">
        <f aca="false">IF('✍️ Score Entry 2025-26'!F756="","TBD",IF('✍️ Score Entry 2025-26'!F756&gt;'✍️ Score Entry 2025-26'!G756,"Home",IF('✍️ Score Entry 2025-26'!F756&lt;'✍️ Score Entry 2025-26'!G756,"Away","Draw")))</f>
        <v>TBD</v>
      </c>
      <c r="O755" s="0" t="str">
        <f aca="false">IF(N755="TBD","TBD",IF(AND(H755&gt;I755,H755&gt;J755,N755="Home"),"✓",IF(AND(J755&gt;H755,J755&gt;I755,N755="Away"),"✓",IF(AND(I755&gt;H755,I755&gt;J755,N755="Draw"),"✓","✗"))))</f>
        <v>TBD</v>
      </c>
    </row>
    <row r="756" customFormat="false" ht="15" hidden="false" customHeight="false" outlineLevel="0" collapsed="false">
      <c r="A756" s="0" t="n">
        <f aca="false">'✍️ Score Entry 2025-26'!A757</f>
        <v>752</v>
      </c>
      <c r="B756" s="41" t="n">
        <f aca="false">'✍️ Score Entry 2025-26'!B757</f>
        <v>46011.8333333333</v>
      </c>
      <c r="C756" s="0" t="str">
        <f aca="false">'✍️ Score Entry 2025-26'!C757</f>
        <v>German Bundesliga</v>
      </c>
      <c r="D756" s="0" t="str">
        <f aca="false">'✍️ Score Entry 2025-26'!D757</f>
        <v>1. FC Heidenheim 1846</v>
      </c>
      <c r="E756" s="0" t="str">
        <f aca="false">'✍️ Score Entry 2025-26'!E757</f>
        <v>Bayern Munich</v>
      </c>
      <c r="F756" s="0" t="n">
        <f aca="false">IFERROR(VLOOKUP(D756,'⭐ Current Elo 2025-26'!$A:$B,2,FALSE()),1500)</f>
        <v>1529.3</v>
      </c>
      <c r="G756" s="0" t="n">
        <f aca="false">IFERROR(VLOOKUP(E756,'⭐ Current Elo 2025-26'!$A:$B,2,FALSE()),1500)</f>
        <v>1706.9</v>
      </c>
      <c r="H756" s="33" t="n">
        <f aca="false">1/(1+10^((G756-F756+'⚙️ Parameters'!$C$7)/400))</f>
        <v>0.212458244776368</v>
      </c>
      <c r="I756" s="33" t="n">
        <f aca="false">0.27*(1+((200-MIN(ABS(F756-G756),200))/500)+(IF(AND(F756&gt;1650,G756&gt;1650),0.15,0)))</f>
        <v>0.282096</v>
      </c>
      <c r="J756" s="33" t="n">
        <f aca="false">MAX(0,1-H756-I756)</f>
        <v>0.505445755223632</v>
      </c>
      <c r="K756" s="33" t="n">
        <f aca="false">H756+I756</f>
        <v>0.494554244776368</v>
      </c>
      <c r="L756" s="33" t="n">
        <f aca="false">I756+J756</f>
        <v>0.787541755223632</v>
      </c>
      <c r="M756" s="0" t="str">
        <f aca="false">IF('✍️ Score Entry 2025-26'!F757=""," TBD",TEXT('✍️ Score Entry 2025-26'!F757,"0")&amp;"-"&amp;TEXT('✍️ Score Entry 2025-26'!G757,"0"))</f>
        <v> TBD</v>
      </c>
      <c r="N756" s="0" t="str">
        <f aca="false">IF('✍️ Score Entry 2025-26'!F757="","TBD",IF('✍️ Score Entry 2025-26'!F757&gt;'✍️ Score Entry 2025-26'!G757,"Home",IF('✍️ Score Entry 2025-26'!F757&lt;'✍️ Score Entry 2025-26'!G757,"Away","Draw")))</f>
        <v>TBD</v>
      </c>
      <c r="O756" s="0" t="str">
        <f aca="false">IF(N756="TBD","TBD",IF(AND(H756&gt;I756,H756&gt;J756,N756="Home"),"✓",IF(AND(J756&gt;H756,J756&gt;I756,N756="Away"),"✓",IF(AND(I756&gt;H756,I756&gt;J756,N756="Draw"),"✓","✗"))))</f>
        <v>TBD</v>
      </c>
    </row>
    <row r="757" customFormat="false" ht="15" hidden="false" customHeight="false" outlineLevel="0" collapsed="false">
      <c r="A757" s="0" t="n">
        <f aca="false">'✍️ Score Entry 2025-26'!A758</f>
        <v>753</v>
      </c>
      <c r="B757" s="41" t="n">
        <f aca="false">'✍️ Score Entry 2025-26'!B758</f>
        <v>46011.8333333333</v>
      </c>
      <c r="C757" s="0" t="str">
        <f aca="false">'✍️ Score Entry 2025-26'!C758</f>
        <v>German Bundesliga</v>
      </c>
      <c r="D757" s="0" t="str">
        <f aca="false">'✍️ Score Entry 2025-26'!D758</f>
        <v>FC Cologne</v>
      </c>
      <c r="E757" s="0" t="str">
        <f aca="false">'✍️ Score Entry 2025-26'!E758</f>
        <v>1. FC Union Berlin</v>
      </c>
      <c r="F757" s="0" t="n">
        <f aca="false">IFERROR(VLOOKUP(D757,'⭐ Current Elo 2025-26'!$A:$B,2,FALSE()),1500)</f>
        <v>1612.2</v>
      </c>
      <c r="G757" s="0" t="n">
        <f aca="false">IFERROR(VLOOKUP(E757,'⭐ Current Elo 2025-26'!$A:$B,2,FALSE()),1500)</f>
        <v>1536.1</v>
      </c>
      <c r="H757" s="33" t="n">
        <f aca="false">1/(1+10^((G757-F757+'⚙️ Parameters'!$C$7)/400))</f>
        <v>0.537490422730106</v>
      </c>
      <c r="I757" s="33" t="n">
        <f aca="false">0.27*(1+((200-MIN(ABS(F757-G757),200))/500)+(IF(AND(F757&gt;1650,G757&gt;1650),0.15,0)))</f>
        <v>0.336906</v>
      </c>
      <c r="J757" s="33" t="n">
        <f aca="false">MAX(0,1-H757-I757)</f>
        <v>0.125603577269894</v>
      </c>
      <c r="K757" s="33" t="n">
        <f aca="false">H757+I757</f>
        <v>0.874396422730106</v>
      </c>
      <c r="L757" s="33" t="n">
        <f aca="false">I757+J757</f>
        <v>0.462509577269894</v>
      </c>
      <c r="M757" s="0" t="str">
        <f aca="false">IF('✍️ Score Entry 2025-26'!F758=""," TBD",TEXT('✍️ Score Entry 2025-26'!F758,"0")&amp;"-"&amp;TEXT('✍️ Score Entry 2025-26'!G758,"0"))</f>
        <v> TBD</v>
      </c>
      <c r="N757" s="0" t="str">
        <f aca="false">IF('✍️ Score Entry 2025-26'!F758="","TBD",IF('✍️ Score Entry 2025-26'!F758&gt;'✍️ Score Entry 2025-26'!G758,"Home",IF('✍️ Score Entry 2025-26'!F758&lt;'✍️ Score Entry 2025-26'!G758,"Away","Draw")))</f>
        <v>TBD</v>
      </c>
      <c r="O757" s="0" t="str">
        <f aca="false">IF(N757="TBD","TBD",IF(AND(H757&gt;I757,H757&gt;J757,N757="Home"),"✓",IF(AND(J757&gt;H757,J757&gt;I757,N757="Away"),"✓",IF(AND(I757&gt;H757,I757&gt;J757,N757="Draw"),"✓","✗"))))</f>
        <v>TBD</v>
      </c>
    </row>
    <row r="758" customFormat="false" ht="15" hidden="false" customHeight="false" outlineLevel="0" collapsed="false">
      <c r="A758" s="0" t="n">
        <f aca="false">'✍️ Score Entry 2025-26'!A759</f>
        <v>754</v>
      </c>
      <c r="B758" s="41" t="n">
        <f aca="false">'✍️ Score Entry 2025-26'!B759</f>
        <v>46011.8333333333</v>
      </c>
      <c r="C758" s="0" t="str">
        <f aca="false">'✍️ Score Entry 2025-26'!C759</f>
        <v>German Bundesliga</v>
      </c>
      <c r="D758" s="0" t="str">
        <f aca="false">'✍️ Score Entry 2025-26'!D759</f>
        <v>Borussia Dortmund</v>
      </c>
      <c r="E758" s="0" t="str">
        <f aca="false">'✍️ Score Entry 2025-26'!E759</f>
        <v>Borussia MÃ¶nchengladbach</v>
      </c>
      <c r="F758" s="0" t="n">
        <f aca="false">IFERROR(VLOOKUP(D758,'⭐ Current Elo 2025-26'!$A:$B,2,FALSE()),1500)</f>
        <v>1516.8</v>
      </c>
      <c r="G758" s="0" t="n">
        <f aca="false">IFERROR(VLOOKUP(E758,'⭐ Current Elo 2025-26'!$A:$B,2,FALSE()),1500)</f>
        <v>1433.1</v>
      </c>
      <c r="H758" s="33" t="n">
        <f aca="false">1/(1+10^((G758-F758+'⚙️ Parameters'!$C$7)/400))</f>
        <v>0.548346673515615</v>
      </c>
      <c r="I758" s="33" t="n">
        <f aca="false">0.27*(1+((200-MIN(ABS(F758-G758),200))/500)+(IF(AND(F758&gt;1650,G758&gt;1650),0.15,0)))</f>
        <v>0.332802</v>
      </c>
      <c r="J758" s="33" t="n">
        <f aca="false">MAX(0,1-H758-I758)</f>
        <v>0.118851326484385</v>
      </c>
      <c r="K758" s="33" t="n">
        <f aca="false">H758+I758</f>
        <v>0.881148673515615</v>
      </c>
      <c r="L758" s="33" t="n">
        <f aca="false">I758+J758</f>
        <v>0.451653326484385</v>
      </c>
      <c r="M758" s="0" t="str">
        <f aca="false">IF('✍️ Score Entry 2025-26'!F759=""," TBD",TEXT('✍️ Score Entry 2025-26'!F759,"0")&amp;"-"&amp;TEXT('✍️ Score Entry 2025-26'!G759,"0"))</f>
        <v> TBD</v>
      </c>
      <c r="N758" s="0" t="str">
        <f aca="false">IF('✍️ Score Entry 2025-26'!F759="","TBD",IF('✍️ Score Entry 2025-26'!F759&gt;'✍️ Score Entry 2025-26'!G759,"Home",IF('✍️ Score Entry 2025-26'!F759&lt;'✍️ Score Entry 2025-26'!G759,"Away","Draw")))</f>
        <v>TBD</v>
      </c>
      <c r="O758" s="0" t="str">
        <f aca="false">IF(N758="TBD","TBD",IF(AND(H758&gt;I758,H758&gt;J758,N758="Home"),"✓",IF(AND(J758&gt;H758,J758&gt;I758,N758="Away"),"✓",IF(AND(I758&gt;H758,I758&gt;J758,N758="Draw"),"✓","✗"))))</f>
        <v>TBD</v>
      </c>
    </row>
    <row r="759" customFormat="false" ht="15" hidden="false" customHeight="false" outlineLevel="0" collapsed="false">
      <c r="A759" s="0" t="n">
        <f aca="false">'✍️ Score Entry 2025-26'!A760</f>
        <v>755</v>
      </c>
      <c r="B759" s="41" t="n">
        <f aca="false">'✍️ Score Entry 2025-26'!B760</f>
        <v>46011.8333333333</v>
      </c>
      <c r="C759" s="0" t="str">
        <f aca="false">'✍️ Score Entry 2025-26'!C760</f>
        <v>German Bundesliga</v>
      </c>
      <c r="D759" s="0" t="str">
        <f aca="false">'✍️ Score Entry 2025-26'!D760</f>
        <v>Mainz</v>
      </c>
      <c r="E759" s="0" t="str">
        <f aca="false">'✍️ Score Entry 2025-26'!E760</f>
        <v>St. Pauli</v>
      </c>
      <c r="F759" s="0" t="n">
        <f aca="false">IFERROR(VLOOKUP(D759,'⭐ Current Elo 2025-26'!$A:$B,2,FALSE()),1500)</f>
        <v>1672.1</v>
      </c>
      <c r="G759" s="0" t="n">
        <f aca="false">IFERROR(VLOOKUP(E759,'⭐ Current Elo 2025-26'!$A:$B,2,FALSE()),1500)</f>
        <v>1501.5</v>
      </c>
      <c r="H759" s="33" t="n">
        <f aca="false">1/(1+10^((G759-F759+'⚙️ Parameters'!$C$7)/400))</f>
        <v>0.666907117712346</v>
      </c>
      <c r="I759" s="33" t="n">
        <f aca="false">0.27*(1+((200-MIN(ABS(F759-G759),200))/500)+(IF(AND(F759&gt;1650,G759&gt;1650),0.15,0)))</f>
        <v>0.285876</v>
      </c>
      <c r="J759" s="33" t="n">
        <f aca="false">MAX(0,1-H759-I759)</f>
        <v>0.0472168822876541</v>
      </c>
      <c r="K759" s="33" t="n">
        <f aca="false">H759+I759</f>
        <v>0.952783117712346</v>
      </c>
      <c r="L759" s="33" t="n">
        <f aca="false">I759+J759</f>
        <v>0.333092882287654</v>
      </c>
      <c r="M759" s="0" t="str">
        <f aca="false">IF('✍️ Score Entry 2025-26'!F760=""," TBD",TEXT('✍️ Score Entry 2025-26'!F760,"0")&amp;"-"&amp;TEXT('✍️ Score Entry 2025-26'!G760,"0"))</f>
        <v> TBD</v>
      </c>
      <c r="N759" s="0" t="str">
        <f aca="false">IF('✍️ Score Entry 2025-26'!F760="","TBD",IF('✍️ Score Entry 2025-26'!F760&gt;'✍️ Score Entry 2025-26'!G760,"Home",IF('✍️ Score Entry 2025-26'!F760&lt;'✍️ Score Entry 2025-26'!G760,"Away","Draw")))</f>
        <v>TBD</v>
      </c>
      <c r="O759" s="0" t="str">
        <f aca="false">IF(N759="TBD","TBD",IF(AND(H759&gt;I759,H759&gt;J759,N759="Home"),"✓",IF(AND(J759&gt;H759,J759&gt;I759,N759="Away"),"✓",IF(AND(I759&gt;H759,I759&gt;J759,N759="Draw"),"✓","✗"))))</f>
        <v>TBD</v>
      </c>
    </row>
    <row r="760" customFormat="false" ht="15" hidden="false" customHeight="false" outlineLevel="0" collapsed="false">
      <c r="A760" s="0" t="n">
        <f aca="false">'✍️ Score Entry 2025-26'!A761</f>
        <v>756</v>
      </c>
      <c r="B760" s="41" t="n">
        <f aca="false">'✍️ Score Entry 2025-26'!B761</f>
        <v>46011.8333333333</v>
      </c>
      <c r="C760" s="0" t="str">
        <f aca="false">'✍️ Score Entry 2025-26'!C761</f>
        <v>German Bundesliga</v>
      </c>
      <c r="D760" s="0" t="str">
        <f aca="false">'✍️ Score Entry 2025-26'!D761</f>
        <v>VfL Wolfsburg</v>
      </c>
      <c r="E760" s="0" t="str">
        <f aca="false">'✍️ Score Entry 2025-26'!E761</f>
        <v>SC Freiburg</v>
      </c>
      <c r="F760" s="0" t="n">
        <f aca="false">IFERROR(VLOOKUP(D760,'⭐ Current Elo 2025-26'!$A:$B,2,FALSE()),1500)</f>
        <v>1526.2</v>
      </c>
      <c r="G760" s="0" t="n">
        <f aca="false">IFERROR(VLOOKUP(E760,'⭐ Current Elo 2025-26'!$A:$B,2,FALSE()),1500)</f>
        <v>1647.6</v>
      </c>
      <c r="H760" s="33" t="n">
        <f aca="false">1/(1+10^((G760-F760+'⚙️ Parameters'!$C$7)/400))</f>
        <v>0.27157274728742</v>
      </c>
      <c r="I760" s="33" t="n">
        <f aca="false">0.27*(1+((200-MIN(ABS(F760-G760),200))/500)+(IF(AND(F760&gt;1650,G760&gt;1650),0.15,0)))</f>
        <v>0.312444</v>
      </c>
      <c r="J760" s="33" t="n">
        <f aca="false">MAX(0,1-H760-I760)</f>
        <v>0.41598325271258</v>
      </c>
      <c r="K760" s="33" t="n">
        <f aca="false">H760+I760</f>
        <v>0.584016747287421</v>
      </c>
      <c r="L760" s="33" t="n">
        <f aca="false">I760+J760</f>
        <v>0.72842725271258</v>
      </c>
      <c r="M760" s="0" t="str">
        <f aca="false">IF('✍️ Score Entry 2025-26'!F761=""," TBD",TEXT('✍️ Score Entry 2025-26'!F761,"0")&amp;"-"&amp;TEXT('✍️ Score Entry 2025-26'!G761,"0"))</f>
        <v> TBD</v>
      </c>
      <c r="N760" s="0" t="str">
        <f aca="false">IF('✍️ Score Entry 2025-26'!F761="","TBD",IF('✍️ Score Entry 2025-26'!F761&gt;'✍️ Score Entry 2025-26'!G761,"Home",IF('✍️ Score Entry 2025-26'!F761&lt;'✍️ Score Entry 2025-26'!G761,"Away","Draw")))</f>
        <v>TBD</v>
      </c>
      <c r="O760" s="0" t="str">
        <f aca="false">IF(N760="TBD","TBD",IF(AND(H760&gt;I760,H760&gt;J760,N760="Home"),"✓",IF(AND(J760&gt;H760,J760&gt;I760,N760="Away"),"✓",IF(AND(I760&gt;H760,I760&gt;J760,N760="Draw"),"✓","✗"))))</f>
        <v>TBD</v>
      </c>
    </row>
    <row r="761" customFormat="false" ht="15" hidden="false" customHeight="false" outlineLevel="0" collapsed="false">
      <c r="A761" s="0" t="n">
        <f aca="false">'✍️ Score Entry 2025-26'!A762</f>
        <v>757</v>
      </c>
      <c r="B761" s="41" t="n">
        <f aca="false">'✍️ Score Entry 2025-26'!B762</f>
        <v>46011.8333333333</v>
      </c>
      <c r="C761" s="0" t="str">
        <f aca="false">'✍️ Score Entry 2025-26'!C762</f>
        <v>German Bundesliga</v>
      </c>
      <c r="D761" s="0" t="str">
        <f aca="false">'✍️ Score Entry 2025-26'!D762</f>
        <v>FC Augsburg</v>
      </c>
      <c r="E761" s="0" t="str">
        <f aca="false">'✍️ Score Entry 2025-26'!E762</f>
        <v>Werder Bremen</v>
      </c>
      <c r="F761" s="0" t="n">
        <f aca="false">IFERROR(VLOOKUP(D761,'⭐ Current Elo 2025-26'!$A:$B,2,FALSE()),1500)</f>
        <v>1508.9</v>
      </c>
      <c r="G761" s="0" t="n">
        <f aca="false">IFERROR(VLOOKUP(E761,'⭐ Current Elo 2025-26'!$A:$B,2,FALSE()),1500)</f>
        <v>1618.2</v>
      </c>
      <c r="H761" s="33" t="n">
        <f aca="false">1/(1+10^((G761-F761+'⚙️ Parameters'!$C$7)/400))</f>
        <v>0.28556863832204</v>
      </c>
      <c r="I761" s="33" t="n">
        <f aca="false">0.27*(1+((200-MIN(ABS(F761-G761),200))/500)+(IF(AND(F761&gt;1650,G761&gt;1650),0.15,0)))</f>
        <v>0.318978</v>
      </c>
      <c r="J761" s="33" t="n">
        <f aca="false">MAX(0,1-H761-I761)</f>
        <v>0.39545336167796</v>
      </c>
      <c r="K761" s="33" t="n">
        <f aca="false">H761+I761</f>
        <v>0.604546638322041</v>
      </c>
      <c r="L761" s="33" t="n">
        <f aca="false">I761+J761</f>
        <v>0.71443136167796</v>
      </c>
      <c r="M761" s="0" t="str">
        <f aca="false">IF('✍️ Score Entry 2025-26'!F762=""," TBD",TEXT('✍️ Score Entry 2025-26'!F762,"0")&amp;"-"&amp;TEXT('✍️ Score Entry 2025-26'!G762,"0"))</f>
        <v> TBD</v>
      </c>
      <c r="N761" s="0" t="str">
        <f aca="false">IF('✍️ Score Entry 2025-26'!F762="","TBD",IF('✍️ Score Entry 2025-26'!F762&gt;'✍️ Score Entry 2025-26'!G762,"Home",IF('✍️ Score Entry 2025-26'!F762&lt;'✍️ Score Entry 2025-26'!G762,"Away","Draw")))</f>
        <v>TBD</v>
      </c>
      <c r="O761" s="0" t="str">
        <f aca="false">IF(N761="TBD","TBD",IF(AND(H761&gt;I761,H761&gt;J761,N761="Home"),"✓",IF(AND(J761&gt;H761,J761&gt;I761,N761="Away"),"✓",IF(AND(I761&gt;H761,I761&gt;J761,N761="Draw"),"✓","✗"))))</f>
        <v>TBD</v>
      </c>
    </row>
    <row r="762" customFormat="false" ht="15" hidden="false" customHeight="false" outlineLevel="0" collapsed="false">
      <c r="A762" s="0" t="n">
        <f aca="false">'✍️ Score Entry 2025-26'!A763</f>
        <v>758</v>
      </c>
      <c r="B762" s="41" t="n">
        <f aca="false">'✍️ Score Entry 2025-26'!B763</f>
        <v>46011.8333333333</v>
      </c>
      <c r="C762" s="0" t="str">
        <f aca="false">'✍️ Score Entry 2025-26'!C763</f>
        <v>German Bundesliga</v>
      </c>
      <c r="D762" s="0" t="str">
        <f aca="false">'✍️ Score Entry 2025-26'!D763</f>
        <v>Hamburg SV</v>
      </c>
      <c r="E762" s="0" t="str">
        <f aca="false">'✍️ Score Entry 2025-26'!E763</f>
        <v>Eintracht Frankfurt</v>
      </c>
      <c r="F762" s="0" t="n">
        <f aca="false">IFERROR(VLOOKUP(D762,'⭐ Current Elo 2025-26'!$A:$B,2,FALSE()),1500)</f>
        <v>1759.3</v>
      </c>
      <c r="G762" s="0" t="n">
        <f aca="false">IFERROR(VLOOKUP(E762,'⭐ Current Elo 2025-26'!$A:$B,2,FALSE()),1500)</f>
        <v>1407.6</v>
      </c>
      <c r="H762" s="33" t="n">
        <f aca="false">1/(1+10^((G762-F762+'⚙️ Parameters'!$C$7)/400))</f>
        <v>0.850270577027757</v>
      </c>
      <c r="I762" s="33" t="n">
        <f aca="false">0.27*(1+((200-MIN(ABS(F762-G762),200))/500)+(IF(AND(F762&gt;1650,G762&gt;1650),0.15,0)))</f>
        <v>0.27</v>
      </c>
      <c r="J762" s="33" t="n">
        <f aca="false">MAX(0,1-H762-I762)</f>
        <v>0</v>
      </c>
      <c r="K762" s="33" t="n">
        <f aca="false">H762+I762</f>
        <v>1.12027057702776</v>
      </c>
      <c r="L762" s="33" t="n">
        <f aca="false">I762+J762</f>
        <v>0.27</v>
      </c>
      <c r="M762" s="0" t="str">
        <f aca="false">IF('✍️ Score Entry 2025-26'!F763=""," TBD",TEXT('✍️ Score Entry 2025-26'!F763,"0")&amp;"-"&amp;TEXT('✍️ Score Entry 2025-26'!G763,"0"))</f>
        <v> TBD</v>
      </c>
      <c r="N762" s="0" t="str">
        <f aca="false">IF('✍️ Score Entry 2025-26'!F763="","TBD",IF('✍️ Score Entry 2025-26'!F763&gt;'✍️ Score Entry 2025-26'!G763,"Home",IF('✍️ Score Entry 2025-26'!F763&lt;'✍️ Score Entry 2025-26'!G763,"Away","Draw")))</f>
        <v>TBD</v>
      </c>
      <c r="O762" s="0" t="str">
        <f aca="false">IF(N762="TBD","TBD",IF(AND(H762&gt;I762,H762&gt;J762,N762="Home"),"✓",IF(AND(J762&gt;H762,J762&gt;I762,N762="Away"),"✓",IF(AND(I762&gt;H762,I762&gt;J762,N762="Draw"),"✓","✗"))))</f>
        <v>TBD</v>
      </c>
    </row>
    <row r="763" customFormat="false" ht="15" hidden="false" customHeight="false" outlineLevel="0" collapsed="false">
      <c r="A763" s="0" t="n">
        <f aca="false">'✍️ Score Entry 2025-26'!A764</f>
        <v>759</v>
      </c>
      <c r="B763" s="41" t="n">
        <f aca="false">'✍️ Score Entry 2025-26'!B764</f>
        <v>46011.8333333333</v>
      </c>
      <c r="C763" s="0" t="str">
        <f aca="false">'✍️ Score Entry 2025-26'!C764</f>
        <v>German Bundesliga</v>
      </c>
      <c r="D763" s="0" t="str">
        <f aca="false">'✍️ Score Entry 2025-26'!D764</f>
        <v>RB Leipzig</v>
      </c>
      <c r="E763" s="0" t="str">
        <f aca="false">'✍️ Score Entry 2025-26'!E764</f>
        <v>Bayer Leverkusen</v>
      </c>
      <c r="F763" s="0" t="n">
        <f aca="false">IFERROR(VLOOKUP(D763,'⭐ Current Elo 2025-26'!$A:$B,2,FALSE()),1500)</f>
        <v>1556</v>
      </c>
      <c r="G763" s="0" t="n">
        <f aca="false">IFERROR(VLOOKUP(E763,'⭐ Current Elo 2025-26'!$A:$B,2,FALSE()),1500)</f>
        <v>1576.1</v>
      </c>
      <c r="H763" s="33" t="n">
        <f aca="false">1/(1+10^((G763-F763+'⚙️ Parameters'!$C$7)/400))</f>
        <v>0.400464986860471</v>
      </c>
      <c r="I763" s="33" t="n">
        <f aca="false">0.27*(1+((200-MIN(ABS(F763-G763),200))/500)+(IF(AND(F763&gt;1650,G763&gt;1650),0.15,0)))</f>
        <v>0.367146</v>
      </c>
      <c r="J763" s="33" t="n">
        <f aca="false">MAX(0,1-H763-I763)</f>
        <v>0.232389013139529</v>
      </c>
      <c r="K763" s="33" t="n">
        <f aca="false">H763+I763</f>
        <v>0.767610986860471</v>
      </c>
      <c r="L763" s="33" t="n">
        <f aca="false">I763+J763</f>
        <v>0.599535013139529</v>
      </c>
      <c r="M763" s="0" t="str">
        <f aca="false">IF('✍️ Score Entry 2025-26'!F764=""," TBD",TEXT('✍️ Score Entry 2025-26'!F764,"0")&amp;"-"&amp;TEXT('✍️ Score Entry 2025-26'!G764,"0"))</f>
        <v> TBD</v>
      </c>
      <c r="N763" s="0" t="str">
        <f aca="false">IF('✍️ Score Entry 2025-26'!F764="","TBD",IF('✍️ Score Entry 2025-26'!F764&gt;'✍️ Score Entry 2025-26'!G764,"Home",IF('✍️ Score Entry 2025-26'!F764&lt;'✍️ Score Entry 2025-26'!G764,"Away","Draw")))</f>
        <v>TBD</v>
      </c>
      <c r="O763" s="0" t="str">
        <f aca="false">IF(N763="TBD","TBD",IF(AND(H763&gt;I763,H763&gt;J763,N763="Home"),"✓",IF(AND(J763&gt;H763,J763&gt;I763,N763="Away"),"✓",IF(AND(I763&gt;H763,I763&gt;J763,N763="Draw"),"✓","✗"))))</f>
        <v>TBD</v>
      </c>
    </row>
    <row r="764" customFormat="false" ht="15" hidden="false" customHeight="false" outlineLevel="0" collapsed="false">
      <c r="A764" s="0" t="n">
        <f aca="false">'✍️ Score Entry 2025-26'!A765</f>
        <v>760</v>
      </c>
      <c r="B764" s="41" t="n">
        <f aca="false">'✍️ Score Entry 2025-26'!B765</f>
        <v>46012.8333333333</v>
      </c>
      <c r="C764" s="0" t="str">
        <f aca="false">'✍️ Score Entry 2025-26'!C765</f>
        <v>Spanish LALIGA</v>
      </c>
      <c r="D764" s="0" t="str">
        <f aca="false">'✍️ Score Entry 2025-26'!D765</f>
        <v>Osasuna</v>
      </c>
      <c r="E764" s="0" t="str">
        <f aca="false">'✍️ Score Entry 2025-26'!E765</f>
        <v>AlavÃ©s</v>
      </c>
      <c r="F764" s="0" t="n">
        <f aca="false">IFERROR(VLOOKUP(D764,'⭐ Current Elo 2025-26'!$A:$B,2,FALSE()),1500)</f>
        <v>1713.5</v>
      </c>
      <c r="G764" s="0" t="n">
        <f aca="false">IFERROR(VLOOKUP(E764,'⭐ Current Elo 2025-26'!$A:$B,2,FALSE()),1500)</f>
        <v>1609.1</v>
      </c>
      <c r="H764" s="33" t="n">
        <f aca="false">1/(1+10^((G764-F764+'⚙️ Parameters'!$C$7)/400))</f>
        <v>0.577654337274732</v>
      </c>
      <c r="I764" s="33" t="n">
        <f aca="false">0.27*(1+((200-MIN(ABS(F764-G764),200))/500)+(IF(AND(F764&gt;1650,G764&gt;1650),0.15,0)))</f>
        <v>0.321624</v>
      </c>
      <c r="J764" s="33" t="n">
        <f aca="false">MAX(0,1-H764-I764)</f>
        <v>0.100721662725268</v>
      </c>
      <c r="K764" s="33" t="n">
        <f aca="false">H764+I764</f>
        <v>0.899278337274732</v>
      </c>
      <c r="L764" s="33" t="n">
        <f aca="false">I764+J764</f>
        <v>0.422345662725268</v>
      </c>
      <c r="M764" s="0" t="str">
        <f aca="false">IF('✍️ Score Entry 2025-26'!F765=""," TBD",TEXT('✍️ Score Entry 2025-26'!F765,"0")&amp;"-"&amp;TEXT('✍️ Score Entry 2025-26'!G765,"0"))</f>
        <v> TBD</v>
      </c>
      <c r="N764" s="0" t="str">
        <f aca="false">IF('✍️ Score Entry 2025-26'!F765="","TBD",IF('✍️ Score Entry 2025-26'!F765&gt;'✍️ Score Entry 2025-26'!G765,"Home",IF('✍️ Score Entry 2025-26'!F765&lt;'✍️ Score Entry 2025-26'!G765,"Away","Draw")))</f>
        <v>TBD</v>
      </c>
      <c r="O764" s="0" t="str">
        <f aca="false">IF(N764="TBD","TBD",IF(AND(H764&gt;I764,H764&gt;J764,N764="Home"),"✓",IF(AND(J764&gt;H764,J764&gt;I764,N764="Away"),"✓",IF(AND(I764&gt;H764,I764&gt;J764,N764="Draw"),"✓","✗"))))</f>
        <v>TBD</v>
      </c>
    </row>
    <row r="765" customFormat="false" ht="15" hidden="false" customHeight="false" outlineLevel="0" collapsed="false">
      <c r="A765" s="0" t="n">
        <f aca="false">'✍️ Score Entry 2025-26'!A766</f>
        <v>761</v>
      </c>
      <c r="B765" s="41" t="n">
        <f aca="false">'✍️ Score Entry 2025-26'!B766</f>
        <v>46012.8333333333</v>
      </c>
      <c r="C765" s="0" t="str">
        <f aca="false">'✍️ Score Entry 2025-26'!C766</f>
        <v>Spanish LALIGA</v>
      </c>
      <c r="D765" s="0" t="str">
        <f aca="false">'✍️ Score Entry 2025-26'!D766</f>
        <v>Real Oviedo</v>
      </c>
      <c r="E765" s="0" t="str">
        <f aca="false">'✍️ Score Entry 2025-26'!E766</f>
        <v>Celta Vigo</v>
      </c>
      <c r="F765" s="0" t="n">
        <f aca="false">IFERROR(VLOOKUP(D765,'⭐ Current Elo 2025-26'!$A:$B,2,FALSE()),1500)</f>
        <v>1735.2</v>
      </c>
      <c r="G765" s="0" t="n">
        <f aca="false">IFERROR(VLOOKUP(E765,'⭐ Current Elo 2025-26'!$A:$B,2,FALSE()),1500)</f>
        <v>1603.5</v>
      </c>
      <c r="H765" s="33" t="n">
        <f aca="false">1/(1+10^((G765-F765+'⚙️ Parameters'!$C$7)/400))</f>
        <v>0.615455471160937</v>
      </c>
      <c r="I765" s="33" t="n">
        <f aca="false">0.27*(1+((200-MIN(ABS(F765-G765),200))/500)+(IF(AND(F765&gt;1650,G765&gt;1650),0.15,0)))</f>
        <v>0.306882</v>
      </c>
      <c r="J765" s="33" t="n">
        <f aca="false">MAX(0,1-H765-I765)</f>
        <v>0.0776625288390628</v>
      </c>
      <c r="K765" s="33" t="n">
        <f aca="false">H765+I765</f>
        <v>0.922337471160937</v>
      </c>
      <c r="L765" s="33" t="n">
        <f aca="false">I765+J765</f>
        <v>0.384544528839063</v>
      </c>
      <c r="M765" s="0" t="str">
        <f aca="false">IF('✍️ Score Entry 2025-26'!F766=""," TBD",TEXT('✍️ Score Entry 2025-26'!F766,"0")&amp;"-"&amp;TEXT('✍️ Score Entry 2025-26'!G766,"0"))</f>
        <v> TBD</v>
      </c>
      <c r="N765" s="0" t="str">
        <f aca="false">IF('✍️ Score Entry 2025-26'!F766="","TBD",IF('✍️ Score Entry 2025-26'!F766&gt;'✍️ Score Entry 2025-26'!G766,"Home",IF('✍️ Score Entry 2025-26'!F766&lt;'✍️ Score Entry 2025-26'!G766,"Away","Draw")))</f>
        <v>TBD</v>
      </c>
      <c r="O765" s="0" t="str">
        <f aca="false">IF(N765="TBD","TBD",IF(AND(H765&gt;I765,H765&gt;J765,N765="Home"),"✓",IF(AND(J765&gt;H765,J765&gt;I765,N765="Away"),"✓",IF(AND(I765&gt;H765,I765&gt;J765,N765="Draw"),"✓","✗"))))</f>
        <v>TBD</v>
      </c>
    </row>
    <row r="766" customFormat="false" ht="15" hidden="false" customHeight="false" outlineLevel="0" collapsed="false">
      <c r="A766" s="0" t="n">
        <f aca="false">'✍️ Score Entry 2025-26'!A767</f>
        <v>762</v>
      </c>
      <c r="B766" s="41" t="n">
        <f aca="false">'✍️ Score Entry 2025-26'!B767</f>
        <v>46012.8333333333</v>
      </c>
      <c r="C766" s="0" t="str">
        <f aca="false">'✍️ Score Entry 2025-26'!C767</f>
        <v>Italian Serie A</v>
      </c>
      <c r="D766" s="0" t="str">
        <f aca="false">'✍️ Score Entry 2025-26'!D767</f>
        <v>Cagliari</v>
      </c>
      <c r="E766" s="0" t="str">
        <f aca="false">'✍️ Score Entry 2025-26'!E767</f>
        <v>Pisa</v>
      </c>
      <c r="F766" s="0" t="n">
        <f aca="false">IFERROR(VLOOKUP(D766,'⭐ Current Elo 2025-26'!$A:$B,2,FALSE()),1500)</f>
        <v>1647.4</v>
      </c>
      <c r="G766" s="0" t="n">
        <f aca="false">IFERROR(VLOOKUP(E766,'⭐ Current Elo 2025-26'!$A:$B,2,FALSE()),1500)</f>
        <v>1653.3</v>
      </c>
      <c r="H766" s="33" t="n">
        <f aca="false">1/(1+10^((G766-F766+'⚙️ Parameters'!$C$7)/400))</f>
        <v>0.420240482747379</v>
      </c>
      <c r="I766" s="33" t="n">
        <f aca="false">0.27*(1+((200-MIN(ABS(F766-G766),200))/500)+(IF(AND(F766&gt;1650,G766&gt;1650),0.15,0)))</f>
        <v>0.374814</v>
      </c>
      <c r="J766" s="33" t="n">
        <f aca="false">MAX(0,1-H766-I766)</f>
        <v>0.204945517252621</v>
      </c>
      <c r="K766" s="33" t="n">
        <f aca="false">H766+I766</f>
        <v>0.795054482747379</v>
      </c>
      <c r="L766" s="33" t="n">
        <f aca="false">I766+J766</f>
        <v>0.579759517252621</v>
      </c>
      <c r="M766" s="0" t="str">
        <f aca="false">IF('✍️ Score Entry 2025-26'!F767=""," TBD",TEXT('✍️ Score Entry 2025-26'!F767,"0")&amp;"-"&amp;TEXT('✍️ Score Entry 2025-26'!G767,"0"))</f>
        <v> TBD</v>
      </c>
      <c r="N766" s="0" t="str">
        <f aca="false">IF('✍️ Score Entry 2025-26'!F767="","TBD",IF('✍️ Score Entry 2025-26'!F767&gt;'✍️ Score Entry 2025-26'!G767,"Home",IF('✍️ Score Entry 2025-26'!F767&lt;'✍️ Score Entry 2025-26'!G767,"Away","Draw")))</f>
        <v>TBD</v>
      </c>
      <c r="O766" s="0" t="str">
        <f aca="false">IF(N766="TBD","TBD",IF(AND(H766&gt;I766,H766&gt;J766,N766="Home"),"✓",IF(AND(J766&gt;H766,J766&gt;I766,N766="Away"),"✓",IF(AND(I766&gt;H766,I766&gt;J766,N766="Draw"),"✓","✗"))))</f>
        <v>TBD</v>
      </c>
    </row>
    <row r="767" customFormat="false" ht="15" hidden="false" customHeight="false" outlineLevel="0" collapsed="false">
      <c r="A767" s="0" t="n">
        <f aca="false">'✍️ Score Entry 2025-26'!A768</f>
        <v>763</v>
      </c>
      <c r="B767" s="41" t="n">
        <f aca="false">'✍️ Score Entry 2025-26'!B768</f>
        <v>46012.8333333333</v>
      </c>
      <c r="C767" s="0" t="str">
        <f aca="false">'✍️ Score Entry 2025-26'!C768</f>
        <v>Spanish LALIGA</v>
      </c>
      <c r="D767" s="0" t="str">
        <f aca="false">'✍️ Score Entry 2025-26'!D768</f>
        <v>Real Betis</v>
      </c>
      <c r="E767" s="0" t="str">
        <f aca="false">'✍️ Score Entry 2025-26'!E768</f>
        <v>Getafe</v>
      </c>
      <c r="F767" s="0" t="n">
        <f aca="false">IFERROR(VLOOKUP(D767,'⭐ Current Elo 2025-26'!$A:$B,2,FALSE()),1500)</f>
        <v>0</v>
      </c>
      <c r="G767" s="0" t="n">
        <f aca="false">IFERROR(VLOOKUP(E767,'⭐ Current Elo 2025-26'!$A:$B,2,FALSE()),1500)</f>
        <v>1582.4</v>
      </c>
      <c r="H767" s="33" t="n">
        <f aca="false">1/(1+10^((G767-F767+'⚙️ Parameters'!$C$7)/400))</f>
        <v>8.297819079991E-005</v>
      </c>
      <c r="I767" s="33" t="n">
        <f aca="false">0.27*(1+((200-MIN(ABS(F767-G767),200))/500)+(IF(AND(F767&gt;1650,G767&gt;1650),0.15,0)))</f>
        <v>0.27</v>
      </c>
      <c r="J767" s="33" t="n">
        <f aca="false">MAX(0,1-H767-I767)</f>
        <v>0.7299170218092</v>
      </c>
      <c r="K767" s="33" t="n">
        <f aca="false">H767+I767</f>
        <v>0.2700829781908</v>
      </c>
      <c r="L767" s="33" t="n">
        <f aca="false">I767+J767</f>
        <v>0.9999170218092</v>
      </c>
      <c r="M767" s="0" t="str">
        <f aca="false">IF('✍️ Score Entry 2025-26'!F768=""," TBD",TEXT('✍️ Score Entry 2025-26'!F768,"0")&amp;"-"&amp;TEXT('✍️ Score Entry 2025-26'!G768,"0"))</f>
        <v> TBD</v>
      </c>
      <c r="N767" s="0" t="str">
        <f aca="false">IF('✍️ Score Entry 2025-26'!F768="","TBD",IF('✍️ Score Entry 2025-26'!F768&gt;'✍️ Score Entry 2025-26'!G768,"Home",IF('✍️ Score Entry 2025-26'!F768&lt;'✍️ Score Entry 2025-26'!G768,"Away","Draw")))</f>
        <v>TBD</v>
      </c>
      <c r="O767" s="0" t="str">
        <f aca="false">IF(N767="TBD","TBD",IF(AND(H767&gt;I767,H767&gt;J767,N767="Home"),"✓",IF(AND(J767&gt;H767,J767&gt;I767,N767="Away"),"✓",IF(AND(I767&gt;H767,I767&gt;J767,N767="Draw"),"✓","✗"))))</f>
        <v>TBD</v>
      </c>
    </row>
    <row r="768" customFormat="false" ht="15" hidden="false" customHeight="false" outlineLevel="0" collapsed="false">
      <c r="A768" s="0" t="n">
        <f aca="false">'✍️ Score Entry 2025-26'!A769</f>
        <v>764</v>
      </c>
      <c r="B768" s="41" t="n">
        <f aca="false">'✍️ Score Entry 2025-26'!B769</f>
        <v>46012.8333333333</v>
      </c>
      <c r="C768" s="0" t="str">
        <f aca="false">'✍️ Score Entry 2025-26'!C769</f>
        <v>Spanish LALIGA</v>
      </c>
      <c r="D768" s="0" t="str">
        <f aca="false">'✍️ Score Entry 2025-26'!D769</f>
        <v>Real Madrid</v>
      </c>
      <c r="E768" s="0" t="str">
        <f aca="false">'✍️ Score Entry 2025-26'!E769</f>
        <v>Sevilla</v>
      </c>
      <c r="F768" s="0" t="n">
        <f aca="false">IFERROR(VLOOKUP(D768,'⭐ Current Elo 2025-26'!$A:$B,2,FALSE()),1500)</f>
        <v>1520.7</v>
      </c>
      <c r="G768" s="0" t="n">
        <f aca="false">IFERROR(VLOOKUP(E768,'⭐ Current Elo 2025-26'!$A:$B,2,FALSE()),1500)</f>
        <v>1661.6</v>
      </c>
      <c r="H768" s="33" t="n">
        <f aca="false">1/(1+10^((G768-F768+'⚙️ Parameters'!$C$7)/400))</f>
        <v>0.249944420313896</v>
      </c>
      <c r="I768" s="33" t="n">
        <f aca="false">0.27*(1+((200-MIN(ABS(F768-G768),200))/500)+(IF(AND(F768&gt;1650,G768&gt;1650),0.15,0)))</f>
        <v>0.301914</v>
      </c>
      <c r="J768" s="33" t="n">
        <f aca="false">MAX(0,1-H768-I768)</f>
        <v>0.448141579686104</v>
      </c>
      <c r="K768" s="33" t="n">
        <f aca="false">H768+I768</f>
        <v>0.551858420313896</v>
      </c>
      <c r="L768" s="33" t="n">
        <f aca="false">I768+J768</f>
        <v>0.750055579686104</v>
      </c>
      <c r="M768" s="0" t="str">
        <f aca="false">IF('✍️ Score Entry 2025-26'!F769=""," TBD",TEXT('✍️ Score Entry 2025-26'!F769,"0")&amp;"-"&amp;TEXT('✍️ Score Entry 2025-26'!G769,"0"))</f>
        <v> TBD</v>
      </c>
      <c r="N768" s="0" t="str">
        <f aca="false">IF('✍️ Score Entry 2025-26'!F769="","TBD",IF('✍️ Score Entry 2025-26'!F769&gt;'✍️ Score Entry 2025-26'!G769,"Home",IF('✍️ Score Entry 2025-26'!F769&lt;'✍️ Score Entry 2025-26'!G769,"Away","Draw")))</f>
        <v>TBD</v>
      </c>
      <c r="O768" s="0" t="str">
        <f aca="false">IF(N768="TBD","TBD",IF(AND(H768&gt;I768,H768&gt;J768,N768="Home"),"✓",IF(AND(J768&gt;H768,J768&gt;I768,N768="Away"),"✓",IF(AND(I768&gt;H768,I768&gt;J768,N768="Draw"),"✓","✗"))))</f>
        <v>TBD</v>
      </c>
    </row>
    <row r="769" customFormat="false" ht="15" hidden="false" customHeight="false" outlineLevel="0" collapsed="false">
      <c r="A769" s="0" t="n">
        <f aca="false">'✍️ Score Entry 2025-26'!A770</f>
        <v>765</v>
      </c>
      <c r="B769" s="41" t="n">
        <f aca="false">'✍️ Score Entry 2025-26'!B770</f>
        <v>46012.8333333333</v>
      </c>
      <c r="C769" s="0" t="str">
        <f aca="false">'✍️ Score Entry 2025-26'!C770</f>
        <v>Spanish LALIGA</v>
      </c>
      <c r="D769" s="0" t="str">
        <f aca="false">'✍️ Score Entry 2025-26'!D770</f>
        <v>Valencia</v>
      </c>
      <c r="E769" s="0" t="str">
        <f aca="false">'✍️ Score Entry 2025-26'!E770</f>
        <v>Mallorca</v>
      </c>
      <c r="F769" s="0" t="n">
        <f aca="false">IFERROR(VLOOKUP(D769,'⭐ Current Elo 2025-26'!$A:$B,2,FALSE()),1500)</f>
        <v>1618.4</v>
      </c>
      <c r="G769" s="0" t="n">
        <f aca="false">IFERROR(VLOOKUP(E769,'⭐ Current Elo 2025-26'!$A:$B,2,FALSE()),1500)</f>
        <v>1654.7</v>
      </c>
      <c r="H769" s="33" t="n">
        <f aca="false">1/(1+10^((G769-F769+'⚙️ Parameters'!$C$7)/400))</f>
        <v>0.378297035639339</v>
      </c>
      <c r="I769" s="33" t="n">
        <f aca="false">0.27*(1+((200-MIN(ABS(F769-G769),200))/500)+(IF(AND(F769&gt;1650,G769&gt;1650),0.15,0)))</f>
        <v>0.358398</v>
      </c>
      <c r="J769" s="33" t="n">
        <f aca="false">MAX(0,1-H769-I769)</f>
        <v>0.263304964360661</v>
      </c>
      <c r="K769" s="33" t="n">
        <f aca="false">H769+I769</f>
        <v>0.73669503563934</v>
      </c>
      <c r="L769" s="33" t="n">
        <f aca="false">I769+J769</f>
        <v>0.621702964360661</v>
      </c>
      <c r="M769" s="0" t="str">
        <f aca="false">IF('✍️ Score Entry 2025-26'!F770=""," TBD",TEXT('✍️ Score Entry 2025-26'!F770,"0")&amp;"-"&amp;TEXT('✍️ Score Entry 2025-26'!G770,"0"))</f>
        <v> TBD</v>
      </c>
      <c r="N769" s="0" t="str">
        <f aca="false">IF('✍️ Score Entry 2025-26'!F770="","TBD",IF('✍️ Score Entry 2025-26'!F770&gt;'✍️ Score Entry 2025-26'!G770,"Home",IF('✍️ Score Entry 2025-26'!F770&lt;'✍️ Score Entry 2025-26'!G770,"Away","Draw")))</f>
        <v>TBD</v>
      </c>
      <c r="O769" s="0" t="str">
        <f aca="false">IF(N769="TBD","TBD",IF(AND(H769&gt;I769,H769&gt;J769,N769="Home"),"✓",IF(AND(J769&gt;H769,J769&gt;I769,N769="Away"),"✓",IF(AND(I769&gt;H769,I769&gt;J769,N769="Draw"),"✓","✗"))))</f>
        <v>TBD</v>
      </c>
    </row>
    <row r="770" customFormat="false" ht="15" hidden="false" customHeight="false" outlineLevel="0" collapsed="false">
      <c r="A770" s="0" t="n">
        <f aca="false">'✍️ Score Entry 2025-26'!A771</f>
        <v>766</v>
      </c>
      <c r="B770" s="41" t="n">
        <f aca="false">'✍️ Score Entry 2025-26'!B771</f>
        <v>46012.8333333333</v>
      </c>
      <c r="C770" s="0" t="str">
        <f aca="false">'✍️ Score Entry 2025-26'!C771</f>
        <v>Spanish LALIGA</v>
      </c>
      <c r="D770" s="0" t="str">
        <f aca="false">'✍️ Score Entry 2025-26'!D771</f>
        <v>Athletic Club</v>
      </c>
      <c r="E770" s="0" t="str">
        <f aca="false">'✍️ Score Entry 2025-26'!E771</f>
        <v>Espanyol</v>
      </c>
      <c r="F770" s="0" t="n">
        <f aca="false">IFERROR(VLOOKUP(D770,'⭐ Current Elo 2025-26'!$A:$B,2,FALSE()),1500)</f>
        <v>1432.8</v>
      </c>
      <c r="G770" s="0" t="n">
        <f aca="false">IFERROR(VLOOKUP(E770,'⭐ Current Elo 2025-26'!$A:$B,2,FALSE()),1500)</f>
        <v>1662.7</v>
      </c>
      <c r="H770" s="33" t="n">
        <f aca="false">1/(1+10^((G770-F770+'⚙️ Parameters'!$C$7)/400))</f>
        <v>0.166417370647692</v>
      </c>
      <c r="I770" s="33" t="n">
        <f aca="false">0.27*(1+((200-MIN(ABS(F770-G770),200))/500)+(IF(AND(F770&gt;1650,G770&gt;1650),0.15,0)))</f>
        <v>0.27</v>
      </c>
      <c r="J770" s="33" t="n">
        <f aca="false">MAX(0,1-H770-I770)</f>
        <v>0.563582629352308</v>
      </c>
      <c r="K770" s="33" t="n">
        <f aca="false">H770+I770</f>
        <v>0.436417370647692</v>
      </c>
      <c r="L770" s="33" t="n">
        <f aca="false">I770+J770</f>
        <v>0.833582629352308</v>
      </c>
      <c r="M770" s="0" t="str">
        <f aca="false">IF('✍️ Score Entry 2025-26'!F771=""," TBD",TEXT('✍️ Score Entry 2025-26'!F771,"0")&amp;"-"&amp;TEXT('✍️ Score Entry 2025-26'!G771,"0"))</f>
        <v> TBD</v>
      </c>
      <c r="N770" s="0" t="str">
        <f aca="false">IF('✍️ Score Entry 2025-26'!F771="","TBD",IF('✍️ Score Entry 2025-26'!F771&gt;'✍️ Score Entry 2025-26'!G771,"Home",IF('✍️ Score Entry 2025-26'!F771&lt;'✍️ Score Entry 2025-26'!G771,"Away","Draw")))</f>
        <v>TBD</v>
      </c>
      <c r="O770" s="0" t="str">
        <f aca="false">IF(N770="TBD","TBD",IF(AND(H770&gt;I770,H770&gt;J770,N770="Home"),"✓",IF(AND(J770&gt;H770,J770&gt;I770,N770="Away"),"✓",IF(AND(I770&gt;H770,I770&gt;J770,N770="Draw"),"✓","✗"))))</f>
        <v>TBD</v>
      </c>
    </row>
    <row r="771" customFormat="false" ht="15" hidden="false" customHeight="false" outlineLevel="0" collapsed="false">
      <c r="A771" s="0" t="n">
        <f aca="false">'✍️ Score Entry 2025-26'!A772</f>
        <v>767</v>
      </c>
      <c r="B771" s="41" t="n">
        <f aca="false">'✍️ Score Entry 2025-26'!B772</f>
        <v>46012.8333333333</v>
      </c>
      <c r="C771" s="0" t="str">
        <f aca="false">'✍️ Score Entry 2025-26'!C772</f>
        <v>Italian Serie A</v>
      </c>
      <c r="D771" s="0" t="str">
        <f aca="false">'✍️ Score Entry 2025-26'!D772</f>
        <v>Como</v>
      </c>
      <c r="E771" s="0" t="str">
        <f aca="false">'✍️ Score Entry 2025-26'!E772</f>
        <v>AC Milan</v>
      </c>
      <c r="F771" s="0" t="n">
        <f aca="false">IFERROR(VLOOKUP(D771,'⭐ Current Elo 2025-26'!$A:$B,2,FALSE()),1500)</f>
        <v>1661.3</v>
      </c>
      <c r="G771" s="0" t="n">
        <f aca="false">IFERROR(VLOOKUP(E771,'⭐ Current Elo 2025-26'!$A:$B,2,FALSE()),1500)</f>
        <v>1588.1</v>
      </c>
      <c r="H771" s="33" t="n">
        <f aca="false">1/(1+10^((G771-F771+'⚙️ Parameters'!$C$7)/400))</f>
        <v>0.533337948419687</v>
      </c>
      <c r="I771" s="33" t="n">
        <f aca="false">0.27*(1+((200-MIN(ABS(F771-G771),200))/500)+(IF(AND(F771&gt;1650,G771&gt;1650),0.15,0)))</f>
        <v>0.338472</v>
      </c>
      <c r="J771" s="33" t="n">
        <f aca="false">MAX(0,1-H771-I771)</f>
        <v>0.128190051580313</v>
      </c>
      <c r="K771" s="33" t="n">
        <f aca="false">H771+I771</f>
        <v>0.871809948419687</v>
      </c>
      <c r="L771" s="33" t="n">
        <f aca="false">I771+J771</f>
        <v>0.466662051580313</v>
      </c>
      <c r="M771" s="0" t="str">
        <f aca="false">IF('✍️ Score Entry 2025-26'!F772=""," TBD",TEXT('✍️ Score Entry 2025-26'!F772,"0")&amp;"-"&amp;TEXT('✍️ Score Entry 2025-26'!G772,"0"))</f>
        <v> TBD</v>
      </c>
      <c r="N771" s="0" t="str">
        <f aca="false">IF('✍️ Score Entry 2025-26'!F772="","TBD",IF('✍️ Score Entry 2025-26'!F772&gt;'✍️ Score Entry 2025-26'!G772,"Home",IF('✍️ Score Entry 2025-26'!F772&lt;'✍️ Score Entry 2025-26'!G772,"Away","Draw")))</f>
        <v>TBD</v>
      </c>
      <c r="O771" s="0" t="str">
        <f aca="false">IF(N771="TBD","TBD",IF(AND(H771&gt;I771,H771&gt;J771,N771="Home"),"✓",IF(AND(J771&gt;H771,J771&gt;I771,N771="Away"),"✓",IF(AND(I771&gt;H771,I771&gt;J771,N771="Draw"),"✓","✗"))))</f>
        <v>TBD</v>
      </c>
    </row>
    <row r="772" customFormat="false" ht="15" hidden="false" customHeight="false" outlineLevel="0" collapsed="false">
      <c r="A772" s="0" t="n">
        <f aca="false">'✍️ Score Entry 2025-26'!A773</f>
        <v>768</v>
      </c>
      <c r="B772" s="41" t="n">
        <f aca="false">'✍️ Score Entry 2025-26'!B773</f>
        <v>46012.8333333333</v>
      </c>
      <c r="C772" s="0" t="str">
        <f aca="false">'✍️ Score Entry 2025-26'!C773</f>
        <v>Spanish LALIGA</v>
      </c>
      <c r="D772" s="0" t="str">
        <f aca="false">'✍️ Score Entry 2025-26'!D773</f>
        <v>Levante</v>
      </c>
      <c r="E772" s="0" t="str">
        <f aca="false">'✍️ Score Entry 2025-26'!E773</f>
        <v>Real Sociedad</v>
      </c>
      <c r="F772" s="0" t="n">
        <f aca="false">IFERROR(VLOOKUP(D772,'⭐ Current Elo 2025-26'!$A:$B,2,FALSE()),1500)</f>
        <v>1462.3</v>
      </c>
      <c r="G772" s="0" t="n">
        <f aca="false">IFERROR(VLOOKUP(E772,'⭐ Current Elo 2025-26'!$A:$B,2,FALSE()),1500)</f>
        <v>1395.4</v>
      </c>
      <c r="H772" s="33" t="n">
        <f aca="false">1/(1+10^((G772-F772+'⚙️ Parameters'!$C$7)/400))</f>
        <v>0.524301891531039</v>
      </c>
      <c r="I772" s="33" t="n">
        <f aca="false">0.27*(1+((200-MIN(ABS(F772-G772),200))/500)+(IF(AND(F772&gt;1650,G772&gt;1650),0.15,0)))</f>
        <v>0.341874</v>
      </c>
      <c r="J772" s="33" t="n">
        <f aca="false">MAX(0,1-H772-I772)</f>
        <v>0.133824108468961</v>
      </c>
      <c r="K772" s="33" t="n">
        <f aca="false">H772+I772</f>
        <v>0.866175891531039</v>
      </c>
      <c r="L772" s="33" t="n">
        <f aca="false">I772+J772</f>
        <v>0.475698108468961</v>
      </c>
      <c r="M772" s="0" t="str">
        <f aca="false">IF('✍️ Score Entry 2025-26'!F773=""," TBD",TEXT('✍️ Score Entry 2025-26'!F773,"0")&amp;"-"&amp;TEXT('✍️ Score Entry 2025-26'!G773,"0"))</f>
        <v> TBD</v>
      </c>
      <c r="N772" s="0" t="str">
        <f aca="false">IF('✍️ Score Entry 2025-26'!F773="","TBD",IF('✍️ Score Entry 2025-26'!F773&gt;'✍️ Score Entry 2025-26'!G773,"Home",IF('✍️ Score Entry 2025-26'!F773&lt;'✍️ Score Entry 2025-26'!G773,"Away","Draw")))</f>
        <v>TBD</v>
      </c>
      <c r="O772" s="0" t="str">
        <f aca="false">IF(N772="TBD","TBD",IF(AND(H772&gt;I772,H772&gt;J772,N772="Home"),"✓",IF(AND(J772&gt;H772,J772&gt;I772,N772="Away"),"✓",IF(AND(I772&gt;H772,I772&gt;J772,N772="Draw"),"✓","✗"))))</f>
        <v>TBD</v>
      </c>
    </row>
    <row r="773" customFormat="false" ht="15" hidden="false" customHeight="false" outlineLevel="0" collapsed="false">
      <c r="A773" s="0" t="n">
        <f aca="false">'✍️ Score Entry 2025-26'!A774</f>
        <v>769</v>
      </c>
      <c r="B773" s="41" t="n">
        <f aca="false">'✍️ Score Entry 2025-26'!B774</f>
        <v>46012.8333333333</v>
      </c>
      <c r="C773" s="0" t="str">
        <f aca="false">'✍️ Score Entry 2025-26'!C774</f>
        <v>Italian Serie A</v>
      </c>
      <c r="D773" s="0" t="str">
        <f aca="false">'✍️ Score Entry 2025-26'!D774</f>
        <v>Internazionale</v>
      </c>
      <c r="E773" s="0" t="str">
        <f aca="false">'✍️ Score Entry 2025-26'!E774</f>
        <v>Lecce</v>
      </c>
      <c r="F773" s="0" t="n">
        <f aca="false">IFERROR(VLOOKUP(D773,'⭐ Current Elo 2025-26'!$A:$B,2,FALSE()),1500)</f>
        <v>1603.3</v>
      </c>
      <c r="G773" s="0" t="n">
        <f aca="false">IFERROR(VLOOKUP(E773,'⭐ Current Elo 2025-26'!$A:$B,2,FALSE()),1500)</f>
        <v>1629.2</v>
      </c>
      <c r="H773" s="33" t="n">
        <f aca="false">1/(1+10^((G773-F773+'⚙️ Parameters'!$C$7)/400))</f>
        <v>0.392476183682482</v>
      </c>
      <c r="I773" s="33" t="n">
        <f aca="false">0.27*(1+((200-MIN(ABS(F773-G773),200))/500)+(IF(AND(F773&gt;1650,G773&gt;1650),0.15,0)))</f>
        <v>0.364014</v>
      </c>
      <c r="J773" s="33" t="n">
        <f aca="false">MAX(0,1-H773-I773)</f>
        <v>0.243509816317518</v>
      </c>
      <c r="K773" s="33" t="n">
        <f aca="false">H773+I773</f>
        <v>0.756490183682482</v>
      </c>
      <c r="L773" s="33" t="n">
        <f aca="false">I773+J773</f>
        <v>0.607523816317518</v>
      </c>
      <c r="M773" s="0" t="str">
        <f aca="false">IF('✍️ Score Entry 2025-26'!F774=""," TBD",TEXT('✍️ Score Entry 2025-26'!F774,"0")&amp;"-"&amp;TEXT('✍️ Score Entry 2025-26'!G774,"0"))</f>
        <v> TBD</v>
      </c>
      <c r="N773" s="0" t="str">
        <f aca="false">IF('✍️ Score Entry 2025-26'!F774="","TBD",IF('✍️ Score Entry 2025-26'!F774&gt;'✍️ Score Entry 2025-26'!G774,"Home",IF('✍️ Score Entry 2025-26'!F774&lt;'✍️ Score Entry 2025-26'!G774,"Away","Draw")))</f>
        <v>TBD</v>
      </c>
      <c r="O773" s="0" t="str">
        <f aca="false">IF(N773="TBD","TBD",IF(AND(H773&gt;I773,H773&gt;J773,N773="Home"),"✓",IF(AND(J773&gt;H773,J773&gt;I773,N773="Away"),"✓",IF(AND(I773&gt;H773,I773&gt;J773,N773="Draw"),"✓","✗"))))</f>
        <v>TBD</v>
      </c>
    </row>
    <row r="774" customFormat="false" ht="15" hidden="false" customHeight="false" outlineLevel="0" collapsed="false">
      <c r="A774" s="0" t="n">
        <f aca="false">'✍️ Score Entry 2025-26'!A775</f>
        <v>770</v>
      </c>
      <c r="B774" s="41" t="n">
        <f aca="false">'✍️ Score Entry 2025-26'!B775</f>
        <v>46012.8333333333</v>
      </c>
      <c r="C774" s="0" t="str">
        <f aca="false">'✍️ Score Entry 2025-26'!C775</f>
        <v>Italian Serie A</v>
      </c>
      <c r="D774" s="0" t="str">
        <f aca="false">'✍️ Score Entry 2025-26'!D775</f>
        <v>Fiorentina</v>
      </c>
      <c r="E774" s="0" t="str">
        <f aca="false">'✍️ Score Entry 2025-26'!E775</f>
        <v>Udinese</v>
      </c>
      <c r="F774" s="0" t="n">
        <f aca="false">IFERROR(VLOOKUP(D774,'⭐ Current Elo 2025-26'!$A:$B,2,FALSE()),1500)</f>
        <v>1398.1</v>
      </c>
      <c r="G774" s="0" t="n">
        <f aca="false">IFERROR(VLOOKUP(E774,'⭐ Current Elo 2025-26'!$A:$B,2,FALSE()),1500)</f>
        <v>1576.1</v>
      </c>
      <c r="H774" s="33" t="n">
        <f aca="false">1/(1+10^((G774-F774+'⚙️ Parameters'!$C$7)/400))</f>
        <v>0.212073231922598</v>
      </c>
      <c r="I774" s="33" t="n">
        <f aca="false">0.27*(1+((200-MIN(ABS(F774-G774),200))/500)+(IF(AND(F774&gt;1650,G774&gt;1650),0.15,0)))</f>
        <v>0.28188</v>
      </c>
      <c r="J774" s="33" t="n">
        <f aca="false">MAX(0,1-H774-I774)</f>
        <v>0.506046768077402</v>
      </c>
      <c r="K774" s="33" t="n">
        <f aca="false">H774+I774</f>
        <v>0.493953231922598</v>
      </c>
      <c r="L774" s="33" t="n">
        <f aca="false">I774+J774</f>
        <v>0.787926768077402</v>
      </c>
      <c r="M774" s="0" t="str">
        <f aca="false">IF('✍️ Score Entry 2025-26'!F775=""," TBD",TEXT('✍️ Score Entry 2025-26'!F775,"0")&amp;"-"&amp;TEXT('✍️ Score Entry 2025-26'!G775,"0"))</f>
        <v> TBD</v>
      </c>
      <c r="N774" s="0" t="str">
        <f aca="false">IF('✍️ Score Entry 2025-26'!F775="","TBD",IF('✍️ Score Entry 2025-26'!F775&gt;'✍️ Score Entry 2025-26'!G775,"Home",IF('✍️ Score Entry 2025-26'!F775&lt;'✍️ Score Entry 2025-26'!G775,"Away","Draw")))</f>
        <v>TBD</v>
      </c>
      <c r="O774" s="0" t="str">
        <f aca="false">IF(N774="TBD","TBD",IF(AND(H774&gt;I774,H774&gt;J774,N774="Home"),"✓",IF(AND(J774&gt;H774,J774&gt;I774,N774="Away"),"✓",IF(AND(I774&gt;H774,I774&gt;J774,N774="Draw"),"✓","✗"))))</f>
        <v>TBD</v>
      </c>
    </row>
    <row r="775" customFormat="false" ht="15" hidden="false" customHeight="false" outlineLevel="0" collapsed="false">
      <c r="A775" s="0" t="n">
        <f aca="false">'✍️ Score Entry 2025-26'!A776</f>
        <v>771</v>
      </c>
      <c r="B775" s="41" t="n">
        <f aca="false">'✍️ Score Entry 2025-26'!B776</f>
        <v>46012.8333333333</v>
      </c>
      <c r="C775" s="0" t="str">
        <f aca="false">'✍️ Score Entry 2025-26'!C776</f>
        <v>Spanish LALIGA</v>
      </c>
      <c r="D775" s="0" t="str">
        <f aca="false">'✍️ Score Entry 2025-26'!D776</f>
        <v>Villarreal</v>
      </c>
      <c r="E775" s="0" t="str">
        <f aca="false">'✍️ Score Entry 2025-26'!E776</f>
        <v>Barcelona</v>
      </c>
      <c r="F775" s="0" t="n">
        <f aca="false">IFERROR(VLOOKUP(D775,'⭐ Current Elo 2025-26'!$A:$B,2,FALSE()),1500)</f>
        <v>1629.8</v>
      </c>
      <c r="G775" s="0" t="n">
        <f aca="false">IFERROR(VLOOKUP(E775,'⭐ Current Elo 2025-26'!$A:$B,2,FALSE()),1500)</f>
        <v>1670.1</v>
      </c>
      <c r="H775" s="33" t="n">
        <f aca="false">1/(1+10^((G775-F775+'⚙️ Parameters'!$C$7)/400))</f>
        <v>0.372896994065022</v>
      </c>
      <c r="I775" s="33" t="n">
        <f aca="false">0.27*(1+((200-MIN(ABS(F775-G775),200))/500)+(IF(AND(F775&gt;1650,G775&gt;1650),0.15,0)))</f>
        <v>0.356238</v>
      </c>
      <c r="J775" s="33" t="n">
        <f aca="false">MAX(0,1-H775-I775)</f>
        <v>0.270865005934978</v>
      </c>
      <c r="K775" s="33" t="n">
        <f aca="false">H775+I775</f>
        <v>0.729134994065022</v>
      </c>
      <c r="L775" s="33" t="n">
        <f aca="false">I775+J775</f>
        <v>0.627103005934978</v>
      </c>
      <c r="M775" s="0" t="str">
        <f aca="false">IF('✍️ Score Entry 2025-26'!F776=""," TBD",TEXT('✍️ Score Entry 2025-26'!F776,"0")&amp;"-"&amp;TEXT('✍️ Score Entry 2025-26'!G776,"0"))</f>
        <v> TBD</v>
      </c>
      <c r="N775" s="0" t="str">
        <f aca="false">IF('✍️ Score Entry 2025-26'!F776="","TBD",IF('✍️ Score Entry 2025-26'!F776&gt;'✍️ Score Entry 2025-26'!G776,"Home",IF('✍️ Score Entry 2025-26'!F776&lt;'✍️ Score Entry 2025-26'!G776,"Away","Draw")))</f>
        <v>TBD</v>
      </c>
      <c r="O775" s="0" t="str">
        <f aca="false">IF(N775="TBD","TBD",IF(AND(H775&gt;I775,H775&gt;J775,N775="Home"),"✓",IF(AND(J775&gt;H775,J775&gt;I775,N775="Away"),"✓",IF(AND(I775&gt;H775,I775&gt;J775,N775="Draw"),"✓","✗"))))</f>
        <v>TBD</v>
      </c>
    </row>
    <row r="776" customFormat="false" ht="15" hidden="false" customHeight="false" outlineLevel="0" collapsed="false">
      <c r="A776" s="0" t="n">
        <f aca="false">'✍️ Score Entry 2025-26'!A777</f>
        <v>772</v>
      </c>
      <c r="B776" s="41" t="n">
        <f aca="false">'✍️ Score Entry 2025-26'!B777</f>
        <v>46012.8333333333</v>
      </c>
      <c r="C776" s="0" t="str">
        <f aca="false">'✍️ Score Entry 2025-26'!C777</f>
        <v>Spanish LALIGA</v>
      </c>
      <c r="D776" s="0" t="str">
        <f aca="false">'✍️ Score Entry 2025-26'!D777</f>
        <v>Elche</v>
      </c>
      <c r="E776" s="0" t="str">
        <f aca="false">'✍️ Score Entry 2025-26'!E777</f>
        <v>Rayo Vallecano</v>
      </c>
      <c r="F776" s="0" t="n">
        <f aca="false">IFERROR(VLOOKUP(D776,'⭐ Current Elo 2025-26'!$A:$B,2,FALSE()),1500)</f>
        <v>1553.2</v>
      </c>
      <c r="G776" s="0" t="n">
        <f aca="false">IFERROR(VLOOKUP(E776,'⭐ Current Elo 2025-26'!$A:$B,2,FALSE()),1500)</f>
        <v>1510</v>
      </c>
      <c r="H776" s="33" t="n">
        <f aca="false">1/(1+10^((G776-F776+'⚙️ Parameters'!$C$7)/400))</f>
        <v>0.490215262710334</v>
      </c>
      <c r="I776" s="33" t="n">
        <f aca="false">0.27*(1+((200-MIN(ABS(F776-G776),200))/500)+(IF(AND(F776&gt;1650,G776&gt;1650),0.15,0)))</f>
        <v>0.354672</v>
      </c>
      <c r="J776" s="33" t="n">
        <f aca="false">MAX(0,1-H776-I776)</f>
        <v>0.155112737289666</v>
      </c>
      <c r="K776" s="33" t="n">
        <f aca="false">H776+I776</f>
        <v>0.844887262710334</v>
      </c>
      <c r="L776" s="33" t="n">
        <f aca="false">I776+J776</f>
        <v>0.509784737289666</v>
      </c>
      <c r="M776" s="0" t="str">
        <f aca="false">IF('✍️ Score Entry 2025-26'!F777=""," TBD",TEXT('✍️ Score Entry 2025-26'!F777,"0")&amp;"-"&amp;TEXT('✍️ Score Entry 2025-26'!G777,"0"))</f>
        <v> TBD</v>
      </c>
      <c r="N776" s="0" t="str">
        <f aca="false">IF('✍️ Score Entry 2025-26'!F777="","TBD",IF('✍️ Score Entry 2025-26'!F777&gt;'✍️ Score Entry 2025-26'!G777,"Home",IF('✍️ Score Entry 2025-26'!F777&lt;'✍️ Score Entry 2025-26'!G777,"Away","Draw")))</f>
        <v>TBD</v>
      </c>
      <c r="O776" s="0" t="str">
        <f aca="false">IF(N776="TBD","TBD",IF(AND(H776&gt;I776,H776&gt;J776,N776="Home"),"✓",IF(AND(J776&gt;H776,J776&gt;I776,N776="Away"),"✓",IF(AND(I776&gt;H776,I776&gt;J776,N776="Draw"),"✓","✗"))))</f>
        <v>TBD</v>
      </c>
    </row>
    <row r="777" customFormat="false" ht="15" hidden="false" customHeight="false" outlineLevel="0" collapsed="false">
      <c r="A777" s="0" t="n">
        <f aca="false">'✍️ Score Entry 2025-26'!A778</f>
        <v>773</v>
      </c>
      <c r="B777" s="41" t="n">
        <f aca="false">'✍️ Score Entry 2025-26'!B778</f>
        <v>46012.8333333333</v>
      </c>
      <c r="C777" s="0" t="str">
        <f aca="false">'✍️ Score Entry 2025-26'!C778</f>
        <v>Italian Serie A</v>
      </c>
      <c r="D777" s="0" t="str">
        <f aca="false">'✍️ Score Entry 2025-26'!D778</f>
        <v>Genoa</v>
      </c>
      <c r="E777" s="0" t="str">
        <f aca="false">'✍️ Score Entry 2025-26'!E778</f>
        <v>Atalanta</v>
      </c>
      <c r="F777" s="0" t="n">
        <f aca="false">IFERROR(VLOOKUP(D777,'⭐ Current Elo 2025-26'!$A:$B,2,FALSE()),1500)</f>
        <v>1695.8</v>
      </c>
      <c r="G777" s="0" t="n">
        <f aca="false">IFERROR(VLOOKUP(E777,'⭐ Current Elo 2025-26'!$A:$B,2,FALSE()),1500)</f>
        <v>1592</v>
      </c>
      <c r="H777" s="33" t="n">
        <f aca="false">1/(1+10^((G777-F777+'⚙️ Parameters'!$C$7)/400))</f>
        <v>0.57681147019804</v>
      </c>
      <c r="I777" s="33" t="n">
        <f aca="false">0.27*(1+((200-MIN(ABS(F777-G777),200))/500)+(IF(AND(F777&gt;1650,G777&gt;1650),0.15,0)))</f>
        <v>0.321948</v>
      </c>
      <c r="J777" s="33" t="n">
        <f aca="false">MAX(0,1-H777-I777)</f>
        <v>0.10124052980196</v>
      </c>
      <c r="K777" s="33" t="n">
        <f aca="false">H777+I777</f>
        <v>0.89875947019804</v>
      </c>
      <c r="L777" s="33" t="n">
        <f aca="false">I777+J777</f>
        <v>0.42318852980196</v>
      </c>
      <c r="M777" s="0" t="str">
        <f aca="false">IF('✍️ Score Entry 2025-26'!F778=""," TBD",TEXT('✍️ Score Entry 2025-26'!F778,"0")&amp;"-"&amp;TEXT('✍️ Score Entry 2025-26'!G778,"0"))</f>
        <v> TBD</v>
      </c>
      <c r="N777" s="0" t="str">
        <f aca="false">IF('✍️ Score Entry 2025-26'!F778="","TBD",IF('✍️ Score Entry 2025-26'!F778&gt;'✍️ Score Entry 2025-26'!G778,"Home",IF('✍️ Score Entry 2025-26'!F778&lt;'✍️ Score Entry 2025-26'!G778,"Away","Draw")))</f>
        <v>TBD</v>
      </c>
      <c r="O777" s="0" t="str">
        <f aca="false">IF(N777="TBD","TBD",IF(AND(H777&gt;I777,H777&gt;J777,N777="Home"),"✓",IF(AND(J777&gt;H777,J777&gt;I777,N777="Away"),"✓",IF(AND(I777&gt;H777,I777&gt;J777,N777="Draw"),"✓","✗"))))</f>
        <v>TBD</v>
      </c>
    </row>
    <row r="778" customFormat="false" ht="15" hidden="false" customHeight="false" outlineLevel="0" collapsed="false">
      <c r="A778" s="0" t="n">
        <f aca="false">'✍️ Score Entry 2025-26'!A779</f>
        <v>774</v>
      </c>
      <c r="B778" s="41" t="n">
        <f aca="false">'✍️ Score Entry 2025-26'!B779</f>
        <v>46012.8333333333</v>
      </c>
      <c r="C778" s="0" t="str">
        <f aca="false">'✍️ Score Entry 2025-26'!C779</f>
        <v>Italian Serie A</v>
      </c>
      <c r="D778" s="0" t="str">
        <f aca="false">'✍️ Score Entry 2025-26'!D779</f>
        <v>Hellas Verona</v>
      </c>
      <c r="E778" s="0" t="str">
        <f aca="false">'✍️ Score Entry 2025-26'!E779</f>
        <v>Bologna</v>
      </c>
      <c r="F778" s="0" t="n">
        <f aca="false">IFERROR(VLOOKUP(D778,'⭐ Current Elo 2025-26'!$A:$B,2,FALSE()),1500)</f>
        <v>1452.9</v>
      </c>
      <c r="G778" s="0" t="n">
        <f aca="false">IFERROR(VLOOKUP(E778,'⭐ Current Elo 2025-26'!$A:$B,2,FALSE()),1500)</f>
        <v>1415.9</v>
      </c>
      <c r="H778" s="33" t="n">
        <f aca="false">1/(1+10^((G778-F778+'⚙️ Parameters'!$C$7)/400))</f>
        <v>0.481300222070441</v>
      </c>
      <c r="I778" s="33" t="n">
        <f aca="false">0.27*(1+((200-MIN(ABS(F778-G778),200))/500)+(IF(AND(F778&gt;1650,G778&gt;1650),0.15,0)))</f>
        <v>0.35802</v>
      </c>
      <c r="J778" s="33" t="n">
        <f aca="false">MAX(0,1-H778-I778)</f>
        <v>0.160679777929559</v>
      </c>
      <c r="K778" s="33" t="n">
        <f aca="false">H778+I778</f>
        <v>0.839320222070441</v>
      </c>
      <c r="L778" s="33" t="n">
        <f aca="false">I778+J778</f>
        <v>0.518699777929559</v>
      </c>
      <c r="M778" s="0" t="str">
        <f aca="false">IF('✍️ Score Entry 2025-26'!F779=""," TBD",TEXT('✍️ Score Entry 2025-26'!F779,"0")&amp;"-"&amp;TEXT('✍️ Score Entry 2025-26'!G779,"0"))</f>
        <v> TBD</v>
      </c>
      <c r="N778" s="0" t="str">
        <f aca="false">IF('✍️ Score Entry 2025-26'!F779="","TBD",IF('✍️ Score Entry 2025-26'!F779&gt;'✍️ Score Entry 2025-26'!G779,"Home",IF('✍️ Score Entry 2025-26'!F779&lt;'✍️ Score Entry 2025-26'!G779,"Away","Draw")))</f>
        <v>TBD</v>
      </c>
      <c r="O778" s="0" t="str">
        <f aca="false">IF(N778="TBD","TBD",IF(AND(H778&gt;I778,H778&gt;J778,N778="Home"),"✓",IF(AND(J778&gt;H778,J778&gt;I778,N778="Away"),"✓",IF(AND(I778&gt;H778,I778&gt;J778,N778="Draw"),"✓","✗"))))</f>
        <v>TBD</v>
      </c>
    </row>
    <row r="779" customFormat="false" ht="15" hidden="false" customHeight="false" outlineLevel="0" collapsed="false">
      <c r="A779" s="0" t="n">
        <f aca="false">'✍️ Score Entry 2025-26'!A780</f>
        <v>775</v>
      </c>
      <c r="B779" s="41" t="n">
        <f aca="false">'✍️ Score Entry 2025-26'!B780</f>
        <v>46012.8333333333</v>
      </c>
      <c r="C779" s="0" t="str">
        <f aca="false">'✍️ Score Entry 2025-26'!C780</f>
        <v>Spanish LALIGA</v>
      </c>
      <c r="D779" s="0" t="str">
        <f aca="false">'✍️ Score Entry 2025-26'!D780</f>
        <v>Girona</v>
      </c>
      <c r="E779" s="0" t="str">
        <f aca="false">'✍️ Score Entry 2025-26'!E780</f>
        <v>AtlÃ©tico Madrid</v>
      </c>
      <c r="F779" s="0" t="n">
        <f aca="false">IFERROR(VLOOKUP(D779,'⭐ Current Elo 2025-26'!$A:$B,2,FALSE()),1500)</f>
        <v>1542.4</v>
      </c>
      <c r="G779" s="0" t="n">
        <f aca="false">IFERROR(VLOOKUP(E779,'⭐ Current Elo 2025-26'!$A:$B,2,FALSE()),1500)</f>
        <v>1556.8</v>
      </c>
      <c r="H779" s="33" t="n">
        <f aca="false">1/(1+10^((G779-F779+'⚙️ Parameters'!$C$7)/400))</f>
        <v>0.40836797374669</v>
      </c>
      <c r="I779" s="33" t="n">
        <f aca="false">0.27*(1+((200-MIN(ABS(F779-G779),200))/500)+(IF(AND(F779&gt;1650,G779&gt;1650),0.15,0)))</f>
        <v>0.370224</v>
      </c>
      <c r="J779" s="33" t="n">
        <f aca="false">MAX(0,1-H779-I779)</f>
        <v>0.22140802625331</v>
      </c>
      <c r="K779" s="33" t="n">
        <f aca="false">H779+I779</f>
        <v>0.77859197374669</v>
      </c>
      <c r="L779" s="33" t="n">
        <f aca="false">I779+J779</f>
        <v>0.59163202625331</v>
      </c>
      <c r="M779" s="0" t="str">
        <f aca="false">IF('✍️ Score Entry 2025-26'!F780=""," TBD",TEXT('✍️ Score Entry 2025-26'!F780,"0")&amp;"-"&amp;TEXT('✍️ Score Entry 2025-26'!G780,"0"))</f>
        <v> TBD</v>
      </c>
      <c r="N779" s="0" t="str">
        <f aca="false">IF('✍️ Score Entry 2025-26'!F780="","TBD",IF('✍️ Score Entry 2025-26'!F780&gt;'✍️ Score Entry 2025-26'!G780,"Home",IF('✍️ Score Entry 2025-26'!F780&lt;'✍️ Score Entry 2025-26'!G780,"Away","Draw")))</f>
        <v>TBD</v>
      </c>
      <c r="O779" s="0" t="str">
        <f aca="false">IF(N779="TBD","TBD",IF(AND(H779&gt;I779,H779&gt;J779,N779="Home"),"✓",IF(AND(J779&gt;H779,J779&gt;I779,N779="Away"),"✓",IF(AND(I779&gt;H779,I779&gt;J779,N779="Draw"),"✓","✗"))))</f>
        <v>TBD</v>
      </c>
    </row>
    <row r="780" customFormat="false" ht="15" hidden="false" customHeight="false" outlineLevel="0" collapsed="false">
      <c r="A780" s="0" t="n">
        <f aca="false">'✍️ Score Entry 2025-26'!A781</f>
        <v>776</v>
      </c>
      <c r="B780" s="41" t="n">
        <f aca="false">'✍️ Score Entry 2025-26'!B781</f>
        <v>46012.8333333333</v>
      </c>
      <c r="C780" s="0" t="str">
        <f aca="false">'✍️ Score Entry 2025-26'!C781</f>
        <v>Italian Serie A</v>
      </c>
      <c r="D780" s="0" t="str">
        <f aca="false">'✍️ Score Entry 2025-26'!D781</f>
        <v>Juventus</v>
      </c>
      <c r="E780" s="0" t="str">
        <f aca="false">'✍️ Score Entry 2025-26'!E781</f>
        <v>AS Roma</v>
      </c>
      <c r="F780" s="0" t="n">
        <f aca="false">IFERROR(VLOOKUP(D780,'⭐ Current Elo 2025-26'!$A:$B,2,FALSE()),1500)</f>
        <v>1397.1</v>
      </c>
      <c r="G780" s="0" t="n">
        <f aca="false">IFERROR(VLOOKUP(E780,'⭐ Current Elo 2025-26'!$A:$B,2,FALSE()),1500)</f>
        <v>1560.1</v>
      </c>
      <c r="H780" s="33" t="n">
        <f aca="false">1/(1+10^((G780-F780+'⚙️ Parameters'!$C$7)/400))</f>
        <v>0.226860086923233</v>
      </c>
      <c r="I780" s="33" t="n">
        <f aca="false">0.27*(1+((200-MIN(ABS(F780-G780),200))/500)+(IF(AND(F780&gt;1650,G780&gt;1650),0.15,0)))</f>
        <v>0.28998</v>
      </c>
      <c r="J780" s="33" t="n">
        <f aca="false">MAX(0,1-H780-I780)</f>
        <v>0.483159913076767</v>
      </c>
      <c r="K780" s="33" t="n">
        <f aca="false">H780+I780</f>
        <v>0.516840086923233</v>
      </c>
      <c r="L780" s="33" t="n">
        <f aca="false">I780+J780</f>
        <v>0.773139913076767</v>
      </c>
      <c r="M780" s="0" t="str">
        <f aca="false">IF('✍️ Score Entry 2025-26'!F781=""," TBD",TEXT('✍️ Score Entry 2025-26'!F781,"0")&amp;"-"&amp;TEXT('✍️ Score Entry 2025-26'!G781,"0"))</f>
        <v> TBD</v>
      </c>
      <c r="N780" s="0" t="str">
        <f aca="false">IF('✍️ Score Entry 2025-26'!F781="","TBD",IF('✍️ Score Entry 2025-26'!F781&gt;'✍️ Score Entry 2025-26'!G781,"Home",IF('✍️ Score Entry 2025-26'!F781&lt;'✍️ Score Entry 2025-26'!G781,"Away","Draw")))</f>
        <v>TBD</v>
      </c>
      <c r="O780" s="0" t="str">
        <f aca="false">IF(N780="TBD","TBD",IF(AND(H780&gt;I780,H780&gt;J780,N780="Home"),"✓",IF(AND(J780&gt;H780,J780&gt;I780,N780="Away"),"✓",IF(AND(I780&gt;H780,I780&gt;J780,N780="Draw"),"✓","✗"))))</f>
        <v>TBD</v>
      </c>
    </row>
    <row r="781" customFormat="false" ht="15" hidden="false" customHeight="false" outlineLevel="0" collapsed="false">
      <c r="A781" s="0" t="n">
        <f aca="false">'✍️ Score Entry 2025-26'!A782</f>
        <v>777</v>
      </c>
      <c r="B781" s="41" t="n">
        <f aca="false">'✍️ Score Entry 2025-26'!B782</f>
        <v>46012.8333333333</v>
      </c>
      <c r="C781" s="0" t="str">
        <f aca="false">'✍️ Score Entry 2025-26'!C782</f>
        <v>Italian Serie A</v>
      </c>
      <c r="D781" s="0" t="str">
        <f aca="false">'✍️ Score Entry 2025-26'!D782</f>
        <v>Sassuolo</v>
      </c>
      <c r="E781" s="0" t="str">
        <f aca="false">'✍️ Score Entry 2025-26'!E782</f>
        <v>Torino</v>
      </c>
      <c r="F781" s="0" t="n">
        <f aca="false">IFERROR(VLOOKUP(D781,'⭐ Current Elo 2025-26'!$A:$B,2,FALSE()),1500)</f>
        <v>1446.1</v>
      </c>
      <c r="G781" s="0" t="n">
        <f aca="false">IFERROR(VLOOKUP(E781,'⭐ Current Elo 2025-26'!$A:$B,2,FALSE()),1500)</f>
        <v>1631.8</v>
      </c>
      <c r="H781" s="33" t="n">
        <f aca="false">1/(1+10^((G781-F781+'⚙️ Parameters'!$C$7)/400))</f>
        <v>0.204761160719543</v>
      </c>
      <c r="I781" s="33" t="n">
        <f aca="false">0.27*(1+((200-MIN(ABS(F781-G781),200))/500)+(IF(AND(F781&gt;1650,G781&gt;1650),0.15,0)))</f>
        <v>0.277722</v>
      </c>
      <c r="J781" s="33" t="n">
        <f aca="false">MAX(0,1-H781-I781)</f>
        <v>0.517516839280457</v>
      </c>
      <c r="K781" s="33" t="n">
        <f aca="false">H781+I781</f>
        <v>0.482483160719543</v>
      </c>
      <c r="L781" s="33" t="n">
        <f aca="false">I781+J781</f>
        <v>0.795238839280457</v>
      </c>
      <c r="M781" s="0" t="str">
        <f aca="false">IF('✍️ Score Entry 2025-26'!F782=""," TBD",TEXT('✍️ Score Entry 2025-26'!F782,"0")&amp;"-"&amp;TEXT('✍️ Score Entry 2025-26'!G782,"0"))</f>
        <v> TBD</v>
      </c>
      <c r="N781" s="0" t="str">
        <f aca="false">IF('✍️ Score Entry 2025-26'!F782="","TBD",IF('✍️ Score Entry 2025-26'!F782&gt;'✍️ Score Entry 2025-26'!G782,"Home",IF('✍️ Score Entry 2025-26'!F782&lt;'✍️ Score Entry 2025-26'!G782,"Away","Draw")))</f>
        <v>TBD</v>
      </c>
      <c r="O781" s="0" t="str">
        <f aca="false">IF(N781="TBD","TBD",IF(AND(H781&gt;I781,H781&gt;J781,N781="Home"),"✓",IF(AND(J781&gt;H781,J781&gt;I781,N781="Away"),"✓",IF(AND(I781&gt;H781,I781&gt;J781,N781="Draw"),"✓","✗"))))</f>
        <v>TBD</v>
      </c>
    </row>
    <row r="782" customFormat="false" ht="15" hidden="false" customHeight="false" outlineLevel="0" collapsed="false">
      <c r="A782" s="0" t="n">
        <f aca="false">'✍️ Score Entry 2025-26'!A783</f>
        <v>778</v>
      </c>
      <c r="B782" s="41" t="n">
        <f aca="false">'✍️ Score Entry 2025-26'!B783</f>
        <v>46012.8333333333</v>
      </c>
      <c r="C782" s="0" t="str">
        <f aca="false">'✍️ Score Entry 2025-26'!C783</f>
        <v>Italian Serie A</v>
      </c>
      <c r="D782" s="0" t="str">
        <f aca="false">'✍️ Score Entry 2025-26'!D783</f>
        <v>Napoli</v>
      </c>
      <c r="E782" s="0" t="str">
        <f aca="false">'✍️ Score Entry 2025-26'!E783</f>
        <v>Parma</v>
      </c>
      <c r="F782" s="0" t="n">
        <f aca="false">IFERROR(VLOOKUP(D782,'⭐ Current Elo 2025-26'!$A:$B,2,FALSE()),1500)</f>
        <v>1656.2</v>
      </c>
      <c r="G782" s="0" t="n">
        <f aca="false">IFERROR(VLOOKUP(E782,'⭐ Current Elo 2025-26'!$A:$B,2,FALSE()),1500)</f>
        <v>1449</v>
      </c>
      <c r="H782" s="33" t="n">
        <f aca="false">1/(1+10^((G782-F782+'⚙️ Parameters'!$C$7)/400))</f>
        <v>0.711958681557243</v>
      </c>
      <c r="I782" s="33" t="n">
        <f aca="false">0.27*(1+((200-MIN(ABS(F782-G782),200))/500)+(IF(AND(F782&gt;1650,G782&gt;1650),0.15,0)))</f>
        <v>0.27</v>
      </c>
      <c r="J782" s="33" t="n">
        <f aca="false">MAX(0,1-H782-I782)</f>
        <v>0.018041318442757</v>
      </c>
      <c r="K782" s="33" t="n">
        <f aca="false">H782+I782</f>
        <v>0.981958681557243</v>
      </c>
      <c r="L782" s="33" t="n">
        <f aca="false">I782+J782</f>
        <v>0.288041318442757</v>
      </c>
      <c r="M782" s="0" t="str">
        <f aca="false">IF('✍️ Score Entry 2025-26'!F783=""," TBD",TEXT('✍️ Score Entry 2025-26'!F783,"0")&amp;"-"&amp;TEXT('✍️ Score Entry 2025-26'!G783,"0"))</f>
        <v> TBD</v>
      </c>
      <c r="N782" s="0" t="str">
        <f aca="false">IF('✍️ Score Entry 2025-26'!F783="","TBD",IF('✍️ Score Entry 2025-26'!F783&gt;'✍️ Score Entry 2025-26'!G783,"Home",IF('✍️ Score Entry 2025-26'!F783&lt;'✍️ Score Entry 2025-26'!G783,"Away","Draw")))</f>
        <v>TBD</v>
      </c>
      <c r="O782" s="0" t="str">
        <f aca="false">IF(N782="TBD","TBD",IF(AND(H782&gt;I782,H782&gt;J782,N782="Home"),"✓",IF(AND(J782&gt;H782,J782&gt;I782,N782="Away"),"✓",IF(AND(I782&gt;H782,I782&gt;J782,N782="Draw"),"✓","✗"))))</f>
        <v>TBD</v>
      </c>
    </row>
    <row r="783" customFormat="false" ht="15" hidden="false" customHeight="false" outlineLevel="0" collapsed="false">
      <c r="A783" s="0" t="n">
        <f aca="false">'✍️ Score Entry 2025-26'!A784</f>
        <v>779</v>
      </c>
      <c r="B783" s="41" t="n">
        <f aca="false">'✍️ Score Entry 2025-26'!B784</f>
        <v>46012.8333333333</v>
      </c>
      <c r="C783" s="0" t="str">
        <f aca="false">'✍️ Score Entry 2025-26'!C784</f>
        <v>Italian Serie A</v>
      </c>
      <c r="D783" s="0" t="str">
        <f aca="false">'✍️ Score Entry 2025-26'!D784</f>
        <v>Lazio</v>
      </c>
      <c r="E783" s="0" t="str">
        <f aca="false">'✍️ Score Entry 2025-26'!E784</f>
        <v>Cremonese</v>
      </c>
      <c r="F783" s="0" t="n">
        <f aca="false">IFERROR(VLOOKUP(D783,'⭐ Current Elo 2025-26'!$A:$B,2,FALSE()),1500)</f>
        <v>1499.9</v>
      </c>
      <c r="G783" s="0" t="n">
        <f aca="false">IFERROR(VLOOKUP(E783,'⭐ Current Elo 2025-26'!$A:$B,2,FALSE()),1500)</f>
        <v>1421.1</v>
      </c>
      <c r="H783" s="33" t="n">
        <f aca="false">1/(1+10^((G783-F783+'⚙️ Parameters'!$C$7)/400))</f>
        <v>0.541351861901227</v>
      </c>
      <c r="I783" s="33" t="n">
        <f aca="false">0.27*(1+((200-MIN(ABS(F783-G783),200))/500)+(IF(AND(F783&gt;1650,G783&gt;1650),0.15,0)))</f>
        <v>0.335448</v>
      </c>
      <c r="J783" s="33" t="n">
        <f aca="false">MAX(0,1-H783-I783)</f>
        <v>0.123200138098773</v>
      </c>
      <c r="K783" s="33" t="n">
        <f aca="false">H783+I783</f>
        <v>0.876799861901227</v>
      </c>
      <c r="L783" s="33" t="n">
        <f aca="false">I783+J783</f>
        <v>0.458648138098773</v>
      </c>
      <c r="M783" s="0" t="str">
        <f aca="false">IF('✍️ Score Entry 2025-26'!F784=""," TBD",TEXT('✍️ Score Entry 2025-26'!F784,"0")&amp;"-"&amp;TEXT('✍️ Score Entry 2025-26'!G784,"0"))</f>
        <v> TBD</v>
      </c>
      <c r="N783" s="0" t="str">
        <f aca="false">IF('✍️ Score Entry 2025-26'!F784="","TBD",IF('✍️ Score Entry 2025-26'!F784&gt;'✍️ Score Entry 2025-26'!G784,"Home",IF('✍️ Score Entry 2025-26'!F784&lt;'✍️ Score Entry 2025-26'!G784,"Away","Draw")))</f>
        <v>TBD</v>
      </c>
      <c r="O783" s="0" t="str">
        <f aca="false">IF(N783="TBD","TBD",IF(AND(H783&gt;I783,H783&gt;J783,N783="Home"),"✓",IF(AND(J783&gt;H783,J783&gt;I783,N783="Away"),"✓",IF(AND(I783&gt;H783,I783&gt;J783,N783="Draw"),"✓","✗"))))</f>
        <v>TBD</v>
      </c>
    </row>
    <row r="784" customFormat="false" ht="15" hidden="false" customHeight="false" outlineLevel="0" collapsed="false">
      <c r="A784" s="0" t="n">
        <f aca="false">'✍️ Score Entry 2025-26'!A785</f>
        <v>780</v>
      </c>
      <c r="B784" s="41" t="n">
        <f aca="false">'✍️ Score Entry 2025-26'!B785</f>
        <v>46018.625</v>
      </c>
      <c r="C784" s="0" t="str">
        <f aca="false">'✍️ Score Entry 2025-26'!C785</f>
        <v>English Premier League</v>
      </c>
      <c r="D784" s="0" t="str">
        <f aca="false">'✍️ Score Entry 2025-26'!D785</f>
        <v>Liverpool</v>
      </c>
      <c r="E784" s="0" t="str">
        <f aca="false">'✍️ Score Entry 2025-26'!E785</f>
        <v>Wolverhampton Wanderers</v>
      </c>
      <c r="F784" s="0" t="n">
        <f aca="false">IFERROR(VLOOKUP(D784,'⭐ Current Elo 2025-26'!$A:$B,2,FALSE()),1500)</f>
        <v>1648.2</v>
      </c>
      <c r="G784" s="0" t="n">
        <f aca="false">IFERROR(VLOOKUP(E784,'⭐ Current Elo 2025-26'!$A:$B,2,FALSE()),1500)</f>
        <v>1747.8</v>
      </c>
      <c r="H784" s="33" t="n">
        <f aca="false">1/(1+10^((G784-F784+'⚙️ Parameters'!$C$7)/400))</f>
        <v>0.297095620179819</v>
      </c>
      <c r="I784" s="33" t="n">
        <f aca="false">0.27*(1+((200-MIN(ABS(F784-G784),200))/500)+(IF(AND(F784&gt;1650,G784&gt;1650),0.15,0)))</f>
        <v>0.324216</v>
      </c>
      <c r="J784" s="33" t="n">
        <f aca="false">MAX(0,1-H784-I784)</f>
        <v>0.378688379820181</v>
      </c>
      <c r="K784" s="33" t="n">
        <f aca="false">H784+I784</f>
        <v>0.621311620179819</v>
      </c>
      <c r="L784" s="33" t="n">
        <f aca="false">I784+J784</f>
        <v>0.702904379820181</v>
      </c>
      <c r="M784" s="0" t="str">
        <f aca="false">IF('✍️ Score Entry 2025-26'!F785=""," TBD",TEXT('✍️ Score Entry 2025-26'!F785,"0")&amp;"-"&amp;TEXT('✍️ Score Entry 2025-26'!G785,"0"))</f>
        <v> TBD</v>
      </c>
      <c r="N784" s="0" t="str">
        <f aca="false">IF('✍️ Score Entry 2025-26'!F785="","TBD",IF('✍️ Score Entry 2025-26'!F785&gt;'✍️ Score Entry 2025-26'!G785,"Home",IF('✍️ Score Entry 2025-26'!F785&lt;'✍️ Score Entry 2025-26'!G785,"Away","Draw")))</f>
        <v>TBD</v>
      </c>
      <c r="O784" s="0" t="str">
        <f aca="false">IF(N784="TBD","TBD",IF(AND(H784&gt;I784,H784&gt;J784,N784="Home"),"✓",IF(AND(J784&gt;H784,J784&gt;I784,N784="Away"),"✓",IF(AND(I784&gt;H784,I784&gt;J784,N784="Draw"),"✓","✗"))))</f>
        <v>TBD</v>
      </c>
    </row>
    <row r="785" customFormat="false" ht="15" hidden="false" customHeight="false" outlineLevel="0" collapsed="false">
      <c r="A785" s="0" t="n">
        <f aca="false">'✍️ Score Entry 2025-26'!A786</f>
        <v>781</v>
      </c>
      <c r="B785" s="41" t="n">
        <f aca="false">'✍️ Score Entry 2025-26'!B786</f>
        <v>46018.625</v>
      </c>
      <c r="C785" s="0" t="str">
        <f aca="false">'✍️ Score Entry 2025-26'!C786</f>
        <v>English Premier League</v>
      </c>
      <c r="D785" s="0" t="str">
        <f aca="false">'✍️ Score Entry 2025-26'!D786</f>
        <v>Burnley</v>
      </c>
      <c r="E785" s="0" t="str">
        <f aca="false">'✍️ Score Entry 2025-26'!E786</f>
        <v>Everton</v>
      </c>
      <c r="F785" s="0" t="n">
        <f aca="false">IFERROR(VLOOKUP(D785,'⭐ Current Elo 2025-26'!$A:$B,2,FALSE()),1500)</f>
        <v>1604</v>
      </c>
      <c r="G785" s="0" t="n">
        <f aca="false">IFERROR(VLOOKUP(E785,'⭐ Current Elo 2025-26'!$A:$B,2,FALSE()),1500)</f>
        <v>1613.1</v>
      </c>
      <c r="H785" s="33" t="n">
        <f aca="false">1/(1+10^((G785-F785+'⚙️ Parameters'!$C$7)/400))</f>
        <v>0.41575920792109</v>
      </c>
      <c r="I785" s="33" t="n">
        <f aca="false">0.27*(1+((200-MIN(ABS(F785-G785),200))/500)+(IF(AND(F785&gt;1650,G785&gt;1650),0.15,0)))</f>
        <v>0.373086</v>
      </c>
      <c r="J785" s="33" t="n">
        <f aca="false">MAX(0,1-H785-I785)</f>
        <v>0.21115479207891</v>
      </c>
      <c r="K785" s="33" t="n">
        <f aca="false">H785+I785</f>
        <v>0.78884520792109</v>
      </c>
      <c r="L785" s="33" t="n">
        <f aca="false">I785+J785</f>
        <v>0.58424079207891</v>
      </c>
      <c r="M785" s="0" t="str">
        <f aca="false">IF('✍️ Score Entry 2025-26'!F786=""," TBD",TEXT('✍️ Score Entry 2025-26'!F786,"0")&amp;"-"&amp;TEXT('✍️ Score Entry 2025-26'!G786,"0"))</f>
        <v> TBD</v>
      </c>
      <c r="N785" s="0" t="str">
        <f aca="false">IF('✍️ Score Entry 2025-26'!F786="","TBD",IF('✍️ Score Entry 2025-26'!F786&gt;'✍️ Score Entry 2025-26'!G786,"Home",IF('✍️ Score Entry 2025-26'!F786&lt;'✍️ Score Entry 2025-26'!G786,"Away","Draw")))</f>
        <v>TBD</v>
      </c>
      <c r="O785" s="0" t="str">
        <f aca="false">IF(N785="TBD","TBD",IF(AND(H785&gt;I785,H785&gt;J785,N785="Home"),"✓",IF(AND(J785&gt;H785,J785&gt;I785,N785="Away"),"✓",IF(AND(I785&gt;H785,I785&gt;J785,N785="Draw"),"✓","✗"))))</f>
        <v>TBD</v>
      </c>
    </row>
    <row r="786" customFormat="false" ht="15" hidden="false" customHeight="false" outlineLevel="0" collapsed="false">
      <c r="A786" s="0" t="n">
        <f aca="false">'✍️ Score Entry 2025-26'!A787</f>
        <v>782</v>
      </c>
      <c r="B786" s="41" t="n">
        <f aca="false">'✍️ Score Entry 2025-26'!B787</f>
        <v>46018.625</v>
      </c>
      <c r="C786" s="0" t="str">
        <f aca="false">'✍️ Score Entry 2025-26'!C787</f>
        <v>English Premier League</v>
      </c>
      <c r="D786" s="0" t="str">
        <f aca="false">'✍️ Score Entry 2025-26'!D787</f>
        <v>Sunderland</v>
      </c>
      <c r="E786" s="0" t="str">
        <f aca="false">'✍️ Score Entry 2025-26'!E787</f>
        <v>Leeds United</v>
      </c>
      <c r="F786" s="0" t="n">
        <f aca="false">IFERROR(VLOOKUP(D786,'⭐ Current Elo 2025-26'!$A:$B,2,FALSE()),1500)</f>
        <v>1601.9</v>
      </c>
      <c r="G786" s="0" t="n">
        <f aca="false">IFERROR(VLOOKUP(E786,'⭐ Current Elo 2025-26'!$A:$B,2,FALSE()),1500)</f>
        <v>1530.4</v>
      </c>
      <c r="H786" s="33" t="n">
        <f aca="false">1/(1+10^((G786-F786+'⚙️ Parameters'!$C$7)/400))</f>
        <v>0.530901552670249</v>
      </c>
      <c r="I786" s="33" t="n">
        <f aca="false">0.27*(1+((200-MIN(ABS(F786-G786),200))/500)+(IF(AND(F786&gt;1650,G786&gt;1650),0.15,0)))</f>
        <v>0.33939</v>
      </c>
      <c r="J786" s="33" t="n">
        <f aca="false">MAX(0,1-H786-I786)</f>
        <v>0.129708447329751</v>
      </c>
      <c r="K786" s="33" t="n">
        <f aca="false">H786+I786</f>
        <v>0.870291552670249</v>
      </c>
      <c r="L786" s="33" t="n">
        <f aca="false">I786+J786</f>
        <v>0.469098447329752</v>
      </c>
      <c r="M786" s="0" t="str">
        <f aca="false">IF('✍️ Score Entry 2025-26'!F787=""," TBD",TEXT('✍️ Score Entry 2025-26'!F787,"0")&amp;"-"&amp;TEXT('✍️ Score Entry 2025-26'!G787,"0"))</f>
        <v> TBD</v>
      </c>
      <c r="N786" s="0" t="str">
        <f aca="false">IF('✍️ Score Entry 2025-26'!F787="","TBD",IF('✍️ Score Entry 2025-26'!F787&gt;'✍️ Score Entry 2025-26'!G787,"Home",IF('✍️ Score Entry 2025-26'!F787&lt;'✍️ Score Entry 2025-26'!G787,"Away","Draw")))</f>
        <v>TBD</v>
      </c>
      <c r="O786" s="0" t="str">
        <f aca="false">IF(N786="TBD","TBD",IF(AND(H786&gt;I786,H786&gt;J786,N786="Home"),"✓",IF(AND(J786&gt;H786,J786&gt;I786,N786="Away"),"✓",IF(AND(I786&gt;H786,I786&gt;J786,N786="Draw"),"✓","✗"))))</f>
        <v>TBD</v>
      </c>
    </row>
    <row r="787" customFormat="false" ht="15" hidden="false" customHeight="false" outlineLevel="0" collapsed="false">
      <c r="A787" s="0" t="n">
        <f aca="false">'✍️ Score Entry 2025-26'!A788</f>
        <v>783</v>
      </c>
      <c r="B787" s="41" t="n">
        <f aca="false">'✍️ Score Entry 2025-26'!B788</f>
        <v>46018.625</v>
      </c>
      <c r="C787" s="0" t="str">
        <f aca="false">'✍️ Score Entry 2025-26'!C788</f>
        <v>English Premier League</v>
      </c>
      <c r="D787" s="0" t="str">
        <f aca="false">'✍️ Score Entry 2025-26'!D788</f>
        <v>Arsenal</v>
      </c>
      <c r="E787" s="0" t="str">
        <f aca="false">'✍️ Score Entry 2025-26'!E788</f>
        <v>Brighton &amp; Hove Albion</v>
      </c>
      <c r="F787" s="0" t="n">
        <f aca="false">IFERROR(VLOOKUP(D787,'⭐ Current Elo 2025-26'!$A:$B,2,FALSE()),1500)</f>
        <v>1442.1</v>
      </c>
      <c r="G787" s="0" t="n">
        <f aca="false">IFERROR(VLOOKUP(E787,'⭐ Current Elo 2025-26'!$A:$B,2,FALSE()),1500)</f>
        <v>1526.5</v>
      </c>
      <c r="H787" s="33" t="n">
        <f aca="false">1/(1+10^((G787-F787+'⚙️ Parameters'!$C$7)/400))</f>
        <v>0.315686051130372</v>
      </c>
      <c r="I787" s="33" t="n">
        <f aca="false">0.27*(1+((200-MIN(ABS(F787-G787),200))/500)+(IF(AND(F787&gt;1650,G787&gt;1650),0.15,0)))</f>
        <v>0.332424</v>
      </c>
      <c r="J787" s="33" t="n">
        <f aca="false">MAX(0,1-H787-I787)</f>
        <v>0.351889948869628</v>
      </c>
      <c r="K787" s="33" t="n">
        <f aca="false">H787+I787</f>
        <v>0.648110051130372</v>
      </c>
      <c r="L787" s="33" t="n">
        <f aca="false">I787+J787</f>
        <v>0.684313948869628</v>
      </c>
      <c r="M787" s="0" t="str">
        <f aca="false">IF('✍️ Score Entry 2025-26'!F788=""," TBD",TEXT('✍️ Score Entry 2025-26'!F788,"0")&amp;"-"&amp;TEXT('✍️ Score Entry 2025-26'!G788,"0"))</f>
        <v> TBD</v>
      </c>
      <c r="N787" s="0" t="str">
        <f aca="false">IF('✍️ Score Entry 2025-26'!F788="","TBD",IF('✍️ Score Entry 2025-26'!F788&gt;'✍️ Score Entry 2025-26'!G788,"Home",IF('✍️ Score Entry 2025-26'!F788&lt;'✍️ Score Entry 2025-26'!G788,"Away","Draw")))</f>
        <v>TBD</v>
      </c>
      <c r="O787" s="0" t="str">
        <f aca="false">IF(N787="TBD","TBD",IF(AND(H787&gt;I787,H787&gt;J787,N787="Home"),"✓",IF(AND(J787&gt;H787,J787&gt;I787,N787="Away"),"✓",IF(AND(I787&gt;H787,I787&gt;J787,N787="Draw"),"✓","✗"))))</f>
        <v>TBD</v>
      </c>
    </row>
    <row r="788" customFormat="false" ht="15" hidden="false" customHeight="false" outlineLevel="0" collapsed="false">
      <c r="A788" s="0" t="n">
        <f aca="false">'✍️ Score Entry 2025-26'!A789</f>
        <v>784</v>
      </c>
      <c r="B788" s="41" t="n">
        <f aca="false">'✍️ Score Entry 2025-26'!B789</f>
        <v>46018.625</v>
      </c>
      <c r="C788" s="0" t="str">
        <f aca="false">'✍️ Score Entry 2025-26'!C789</f>
        <v>English Premier League</v>
      </c>
      <c r="D788" s="0" t="str">
        <f aca="false">'✍️ Score Entry 2025-26'!D789</f>
        <v>Crystal Palace</v>
      </c>
      <c r="E788" s="0" t="str">
        <f aca="false">'✍️ Score Entry 2025-26'!E789</f>
        <v>Tottenham Hotspur</v>
      </c>
      <c r="F788" s="0" t="n">
        <f aca="false">IFERROR(VLOOKUP(D788,'⭐ Current Elo 2025-26'!$A:$B,2,FALSE()),1500)</f>
        <v>1530.6</v>
      </c>
      <c r="G788" s="0" t="n">
        <f aca="false">IFERROR(VLOOKUP(E788,'⭐ Current Elo 2025-26'!$A:$B,2,FALSE()),1500)</f>
        <v>1545.2</v>
      </c>
      <c r="H788" s="33" t="n">
        <f aca="false">1/(1+10^((G788-F788+'⚙️ Parameters'!$C$7)/400))</f>
        <v>0.408089846727115</v>
      </c>
      <c r="I788" s="33" t="n">
        <f aca="false">0.27*(1+((200-MIN(ABS(F788-G788),200))/500)+(IF(AND(F788&gt;1650,G788&gt;1650),0.15,0)))</f>
        <v>0.370116</v>
      </c>
      <c r="J788" s="33" t="n">
        <f aca="false">MAX(0,1-H788-I788)</f>
        <v>0.221794153272885</v>
      </c>
      <c r="K788" s="33" t="n">
        <f aca="false">H788+I788</f>
        <v>0.778205846727115</v>
      </c>
      <c r="L788" s="33" t="n">
        <f aca="false">I788+J788</f>
        <v>0.591910153272885</v>
      </c>
      <c r="M788" s="0" t="str">
        <f aca="false">IF('✍️ Score Entry 2025-26'!F789=""," TBD",TEXT('✍️ Score Entry 2025-26'!F789,"0")&amp;"-"&amp;TEXT('✍️ Score Entry 2025-26'!G789,"0"))</f>
        <v> TBD</v>
      </c>
      <c r="N788" s="0" t="str">
        <f aca="false">IF('✍️ Score Entry 2025-26'!F789="","TBD",IF('✍️ Score Entry 2025-26'!F789&gt;'✍️ Score Entry 2025-26'!G789,"Home",IF('✍️ Score Entry 2025-26'!F789&lt;'✍️ Score Entry 2025-26'!G789,"Away","Draw")))</f>
        <v>TBD</v>
      </c>
      <c r="O788" s="0" t="str">
        <f aca="false">IF(N788="TBD","TBD",IF(AND(H788&gt;I788,H788&gt;J788,N788="Home"),"✓",IF(AND(J788&gt;H788,J788&gt;I788,N788="Away"),"✓",IF(AND(I788&gt;H788,I788&gt;J788,N788="Draw"),"✓","✗"))))</f>
        <v>TBD</v>
      </c>
    </row>
    <row r="789" customFormat="false" ht="15" hidden="false" customHeight="false" outlineLevel="0" collapsed="false">
      <c r="A789" s="0" t="n">
        <f aca="false">'✍️ Score Entry 2025-26'!A790</f>
        <v>785</v>
      </c>
      <c r="B789" s="41" t="n">
        <f aca="false">'✍️ Score Entry 2025-26'!B790</f>
        <v>46018.625</v>
      </c>
      <c r="C789" s="0" t="str">
        <f aca="false">'✍️ Score Entry 2025-26'!C790</f>
        <v>English Premier League</v>
      </c>
      <c r="D789" s="0" t="str">
        <f aca="false">'✍️ Score Entry 2025-26'!D790</f>
        <v>Chelsea</v>
      </c>
      <c r="E789" s="0" t="str">
        <f aca="false">'✍️ Score Entry 2025-26'!E790</f>
        <v>Aston Villa</v>
      </c>
      <c r="F789" s="0" t="n">
        <f aca="false">IFERROR(VLOOKUP(D789,'⭐ Current Elo 2025-26'!$A:$B,2,FALSE()),1500)</f>
        <v>1685.1</v>
      </c>
      <c r="G789" s="0" t="n">
        <f aca="false">IFERROR(VLOOKUP(E789,'⭐ Current Elo 2025-26'!$A:$B,2,FALSE()),1500)</f>
        <v>1505.7</v>
      </c>
      <c r="H789" s="33" t="n">
        <f aca="false">1/(1+10^((G789-F789+'⚙️ Parameters'!$C$7)/400))</f>
        <v>0.678063425199516</v>
      </c>
      <c r="I789" s="33" t="n">
        <f aca="false">0.27*(1+((200-MIN(ABS(F789-G789),200))/500)+(IF(AND(F789&gt;1650,G789&gt;1650),0.15,0)))</f>
        <v>0.281124</v>
      </c>
      <c r="J789" s="33" t="n">
        <f aca="false">MAX(0,1-H789-I789)</f>
        <v>0.040812574800484</v>
      </c>
      <c r="K789" s="33" t="n">
        <f aca="false">H789+I789</f>
        <v>0.959187425199516</v>
      </c>
      <c r="L789" s="33" t="n">
        <f aca="false">I789+J789</f>
        <v>0.321936574800484</v>
      </c>
      <c r="M789" s="0" t="str">
        <f aca="false">IF('✍️ Score Entry 2025-26'!F790=""," TBD",TEXT('✍️ Score Entry 2025-26'!F790,"0")&amp;"-"&amp;TEXT('✍️ Score Entry 2025-26'!G790,"0"))</f>
        <v> TBD</v>
      </c>
      <c r="N789" s="0" t="str">
        <f aca="false">IF('✍️ Score Entry 2025-26'!F790="","TBD",IF('✍️ Score Entry 2025-26'!F790&gt;'✍️ Score Entry 2025-26'!G790,"Home",IF('✍️ Score Entry 2025-26'!F790&lt;'✍️ Score Entry 2025-26'!G790,"Away","Draw")))</f>
        <v>TBD</v>
      </c>
      <c r="O789" s="0" t="str">
        <f aca="false">IF(N789="TBD","TBD",IF(AND(H789&gt;I789,H789&gt;J789,N789="Home"),"✓",IF(AND(J789&gt;H789,J789&gt;I789,N789="Away"),"✓",IF(AND(I789&gt;H789,I789&gt;J789,N789="Draw"),"✓","✗"))))</f>
        <v>TBD</v>
      </c>
    </row>
    <row r="790" customFormat="false" ht="15" hidden="false" customHeight="false" outlineLevel="0" collapsed="false">
      <c r="A790" s="0" t="n">
        <f aca="false">'✍️ Score Entry 2025-26'!A791</f>
        <v>786</v>
      </c>
      <c r="B790" s="41" t="n">
        <f aca="false">'✍️ Score Entry 2025-26'!B791</f>
        <v>46018.625</v>
      </c>
      <c r="C790" s="0" t="str">
        <f aca="false">'✍️ Score Entry 2025-26'!C791</f>
        <v>English Premier League</v>
      </c>
      <c r="D790" s="0" t="str">
        <f aca="false">'✍️ Score Entry 2025-26'!D791</f>
        <v>Brentford</v>
      </c>
      <c r="E790" s="0" t="str">
        <f aca="false">'✍️ Score Entry 2025-26'!E791</f>
        <v>AFC Bournemouth</v>
      </c>
      <c r="F790" s="0" t="n">
        <f aca="false">IFERROR(VLOOKUP(D790,'⭐ Current Elo 2025-26'!$A:$B,2,FALSE()),1500)</f>
        <v>1507.3</v>
      </c>
      <c r="G790" s="0" t="n">
        <f aca="false">IFERROR(VLOOKUP(E790,'⭐ Current Elo 2025-26'!$A:$B,2,FALSE()),1500)</f>
        <v>1744.7</v>
      </c>
      <c r="H790" s="33" t="n">
        <f aca="false">1/(1+10^((G790-F790+'⚙️ Parameters'!$C$7)/400))</f>
        <v>0.16051416766706</v>
      </c>
      <c r="I790" s="33" t="n">
        <f aca="false">0.27*(1+((200-MIN(ABS(F790-G790),200))/500)+(IF(AND(F790&gt;1650,G790&gt;1650),0.15,0)))</f>
        <v>0.27</v>
      </c>
      <c r="J790" s="33" t="n">
        <f aca="false">MAX(0,1-H790-I790)</f>
        <v>0.56948583233294</v>
      </c>
      <c r="K790" s="33" t="n">
        <f aca="false">H790+I790</f>
        <v>0.43051416766706</v>
      </c>
      <c r="L790" s="33" t="n">
        <f aca="false">I790+J790</f>
        <v>0.83948583233294</v>
      </c>
      <c r="M790" s="0" t="str">
        <f aca="false">IF('✍️ Score Entry 2025-26'!F791=""," TBD",TEXT('✍️ Score Entry 2025-26'!F791,"0")&amp;"-"&amp;TEXT('✍️ Score Entry 2025-26'!G791,"0"))</f>
        <v> TBD</v>
      </c>
      <c r="N790" s="0" t="str">
        <f aca="false">IF('✍️ Score Entry 2025-26'!F791="","TBD",IF('✍️ Score Entry 2025-26'!F791&gt;'✍️ Score Entry 2025-26'!G791,"Home",IF('✍️ Score Entry 2025-26'!F791&lt;'✍️ Score Entry 2025-26'!G791,"Away","Draw")))</f>
        <v>TBD</v>
      </c>
      <c r="O790" s="0" t="str">
        <f aca="false">IF(N790="TBD","TBD",IF(AND(H790&gt;I790,H790&gt;J790,N790="Home"),"✓",IF(AND(J790&gt;H790,J790&gt;I790,N790="Away"),"✓",IF(AND(I790&gt;H790,I790&gt;J790,N790="Draw"),"✓","✗"))))</f>
        <v>TBD</v>
      </c>
    </row>
    <row r="791" customFormat="false" ht="15" hidden="false" customHeight="false" outlineLevel="0" collapsed="false">
      <c r="A791" s="0" t="n">
        <f aca="false">'✍️ Score Entry 2025-26'!A792</f>
        <v>787</v>
      </c>
      <c r="B791" s="41" t="n">
        <f aca="false">'✍️ Score Entry 2025-26'!B792</f>
        <v>46018.625</v>
      </c>
      <c r="C791" s="0" t="str">
        <f aca="false">'✍️ Score Entry 2025-26'!C792</f>
        <v>English Premier League</v>
      </c>
      <c r="D791" s="0" t="str">
        <f aca="false">'✍️ Score Entry 2025-26'!D792</f>
        <v>Nottingham Forest</v>
      </c>
      <c r="E791" s="0" t="str">
        <f aca="false">'✍️ Score Entry 2025-26'!E792</f>
        <v>Manchester City</v>
      </c>
      <c r="F791" s="0" t="n">
        <f aca="false">IFERROR(VLOOKUP(D791,'⭐ Current Elo 2025-26'!$A:$B,2,FALSE()),1500)</f>
        <v>1630.6</v>
      </c>
      <c r="G791" s="0" t="n">
        <f aca="false">IFERROR(VLOOKUP(E791,'⭐ Current Elo 2025-26'!$A:$B,2,FALSE()),1500)</f>
        <v>1581.2</v>
      </c>
      <c r="H791" s="33" t="n">
        <f aca="false">1/(1+10^((G791-F791+'⚙️ Parameters'!$C$7)/400))</f>
        <v>0.499136531448506</v>
      </c>
      <c r="I791" s="33" t="n">
        <f aca="false">0.27*(1+((200-MIN(ABS(F791-G791),200))/500)+(IF(AND(F791&gt;1650,G791&gt;1650),0.15,0)))</f>
        <v>0.351324</v>
      </c>
      <c r="J791" s="33" t="n">
        <f aca="false">MAX(0,1-H791-I791)</f>
        <v>0.149539468551494</v>
      </c>
      <c r="K791" s="33" t="n">
        <f aca="false">H791+I791</f>
        <v>0.850460531448506</v>
      </c>
      <c r="L791" s="33" t="n">
        <f aca="false">I791+J791</f>
        <v>0.500863468551494</v>
      </c>
      <c r="M791" s="0" t="str">
        <f aca="false">IF('✍️ Score Entry 2025-26'!F792=""," TBD",TEXT('✍️ Score Entry 2025-26'!F792,"0")&amp;"-"&amp;TEXT('✍️ Score Entry 2025-26'!G792,"0"))</f>
        <v> TBD</v>
      </c>
      <c r="N791" s="0" t="str">
        <f aca="false">IF('✍️ Score Entry 2025-26'!F792="","TBD",IF('✍️ Score Entry 2025-26'!F792&gt;'✍️ Score Entry 2025-26'!G792,"Home",IF('✍️ Score Entry 2025-26'!F792&lt;'✍️ Score Entry 2025-26'!G792,"Away","Draw")))</f>
        <v>TBD</v>
      </c>
      <c r="O791" s="0" t="str">
        <f aca="false">IF(N791="TBD","TBD",IF(AND(H791&gt;I791,H791&gt;J791,N791="Home"),"✓",IF(AND(J791&gt;H791,J791&gt;I791,N791="Away"),"✓",IF(AND(I791&gt;H791,I791&gt;J791,N791="Draw"),"✓","✗"))))</f>
        <v>TBD</v>
      </c>
    </row>
    <row r="792" customFormat="false" ht="15" hidden="false" customHeight="false" outlineLevel="0" collapsed="false">
      <c r="A792" s="0" t="n">
        <f aca="false">'✍️ Score Entry 2025-26'!A793</f>
        <v>788</v>
      </c>
      <c r="B792" s="41" t="n">
        <f aca="false">'✍️ Score Entry 2025-26'!B793</f>
        <v>46018.625</v>
      </c>
      <c r="C792" s="0" t="str">
        <f aca="false">'✍️ Score Entry 2025-26'!C793</f>
        <v>English Premier League</v>
      </c>
      <c r="D792" s="0" t="str">
        <f aca="false">'✍️ Score Entry 2025-26'!D793</f>
        <v>Manchester United</v>
      </c>
      <c r="E792" s="0" t="str">
        <f aca="false">'✍️ Score Entry 2025-26'!E793</f>
        <v>Newcastle United</v>
      </c>
      <c r="F792" s="0" t="n">
        <f aca="false">IFERROR(VLOOKUP(D792,'⭐ Current Elo 2025-26'!$A:$B,2,FALSE()),1500)</f>
        <v>1451.7</v>
      </c>
      <c r="G792" s="0" t="n">
        <f aca="false">IFERROR(VLOOKUP(E792,'⭐ Current Elo 2025-26'!$A:$B,2,FALSE()),1500)</f>
        <v>1795</v>
      </c>
      <c r="H792" s="33" t="n">
        <f aca="false">1/(1+10^((G792-F792+'⚙️ Parameters'!$C$7)/400))</f>
        <v>0.0941472437390496</v>
      </c>
      <c r="I792" s="33" t="n">
        <f aca="false">0.27*(1+((200-MIN(ABS(F792-G792),200))/500)+(IF(AND(F792&gt;1650,G792&gt;1650),0.15,0)))</f>
        <v>0.27</v>
      </c>
      <c r="J792" s="33" t="n">
        <f aca="false">MAX(0,1-H792-I792)</f>
        <v>0.63585275626095</v>
      </c>
      <c r="K792" s="33" t="n">
        <f aca="false">H792+I792</f>
        <v>0.36414724373905</v>
      </c>
      <c r="L792" s="33" t="n">
        <f aca="false">I792+J792</f>
        <v>0.90585275626095</v>
      </c>
      <c r="M792" s="0" t="str">
        <f aca="false">IF('✍️ Score Entry 2025-26'!F793=""," TBD",TEXT('✍️ Score Entry 2025-26'!F793,"0")&amp;"-"&amp;TEXT('✍️ Score Entry 2025-26'!G793,"0"))</f>
        <v> TBD</v>
      </c>
      <c r="N792" s="0" t="str">
        <f aca="false">IF('✍️ Score Entry 2025-26'!F793="","TBD",IF('✍️ Score Entry 2025-26'!F793&gt;'✍️ Score Entry 2025-26'!G793,"Home",IF('✍️ Score Entry 2025-26'!F793&lt;'✍️ Score Entry 2025-26'!G793,"Away","Draw")))</f>
        <v>TBD</v>
      </c>
      <c r="O792" s="0" t="str">
        <f aca="false">IF(N792="TBD","TBD",IF(AND(H792&gt;I792,H792&gt;J792,N792="Home"),"✓",IF(AND(J792&gt;H792,J792&gt;I792,N792="Away"),"✓",IF(AND(I792&gt;H792,I792&gt;J792,N792="Draw"),"✓","✗"))))</f>
        <v>TBD</v>
      </c>
    </row>
    <row r="793" customFormat="false" ht="15" hidden="false" customHeight="false" outlineLevel="0" collapsed="false">
      <c r="A793" s="0" t="n">
        <f aca="false">'✍️ Score Entry 2025-26'!A794</f>
        <v>789</v>
      </c>
      <c r="B793" s="41" t="n">
        <f aca="false">'✍️ Score Entry 2025-26'!B794</f>
        <v>46018.625</v>
      </c>
      <c r="C793" s="0" t="str">
        <f aca="false">'✍️ Score Entry 2025-26'!C794</f>
        <v>English Premier League</v>
      </c>
      <c r="D793" s="0" t="str">
        <f aca="false">'✍️ Score Entry 2025-26'!D794</f>
        <v>West Ham United</v>
      </c>
      <c r="E793" s="0" t="str">
        <f aca="false">'✍️ Score Entry 2025-26'!E794</f>
        <v>Fulham</v>
      </c>
      <c r="F793" s="0" t="n">
        <f aca="false">IFERROR(VLOOKUP(D793,'⭐ Current Elo 2025-26'!$A:$B,2,FALSE()),1500)</f>
        <v>1395.5</v>
      </c>
      <c r="G793" s="0" t="n">
        <f aca="false">IFERROR(VLOOKUP(E793,'⭐ Current Elo 2025-26'!$A:$B,2,FALSE()),1500)</f>
        <v>1393.4</v>
      </c>
      <c r="H793" s="33" t="n">
        <f aca="false">1/(1+10^((G793-F793+'⚙️ Parameters'!$C$7)/400))</f>
        <v>0.431499813021799</v>
      </c>
      <c r="I793" s="33" t="n">
        <f aca="false">0.27*(1+((200-MIN(ABS(F793-G793),200))/500)+(IF(AND(F793&gt;1650,G793&gt;1650),0.15,0)))</f>
        <v>0.376866</v>
      </c>
      <c r="J793" s="33" t="n">
        <f aca="false">MAX(0,1-H793-I793)</f>
        <v>0.191634186978201</v>
      </c>
      <c r="K793" s="33" t="n">
        <f aca="false">H793+I793</f>
        <v>0.808365813021799</v>
      </c>
      <c r="L793" s="33" t="n">
        <f aca="false">I793+J793</f>
        <v>0.568500186978201</v>
      </c>
      <c r="M793" s="0" t="str">
        <f aca="false">IF('✍️ Score Entry 2025-26'!F794=""," TBD",TEXT('✍️ Score Entry 2025-26'!F794,"0")&amp;"-"&amp;TEXT('✍️ Score Entry 2025-26'!G794,"0"))</f>
        <v> TBD</v>
      </c>
      <c r="N793" s="0" t="str">
        <f aca="false">IF('✍️ Score Entry 2025-26'!F794="","TBD",IF('✍️ Score Entry 2025-26'!F794&gt;'✍️ Score Entry 2025-26'!G794,"Home",IF('✍️ Score Entry 2025-26'!F794&lt;'✍️ Score Entry 2025-26'!G794,"Away","Draw")))</f>
        <v>TBD</v>
      </c>
      <c r="O793" s="0" t="str">
        <f aca="false">IF(N793="TBD","TBD",IF(AND(H793&gt;I793,H793&gt;J793,N793="Home"),"✓",IF(AND(J793&gt;H793,J793&gt;I793,N793="Away"),"✓",IF(AND(I793&gt;H793,I793&gt;J793,N793="Draw"),"✓","✗"))))</f>
        <v>TBD</v>
      </c>
    </row>
    <row r="794" customFormat="false" ht="15" hidden="false" customHeight="false" outlineLevel="0" collapsed="false">
      <c r="A794" s="0" t="n">
        <f aca="false">'✍️ Score Entry 2025-26'!A795</f>
        <v>790</v>
      </c>
      <c r="B794" s="41" t="n">
        <f aca="false">'✍️ Score Entry 2025-26'!B795</f>
        <v>46019.8333333333</v>
      </c>
      <c r="C794" s="0" t="str">
        <f aca="false">'✍️ Score Entry 2025-26'!C795</f>
        <v>Italian Serie A</v>
      </c>
      <c r="D794" s="0" t="str">
        <f aca="false">'✍️ Score Entry 2025-26'!D795</f>
        <v>Torino</v>
      </c>
      <c r="E794" s="0" t="str">
        <f aca="false">'✍️ Score Entry 2025-26'!E795</f>
        <v>Cagliari</v>
      </c>
      <c r="F794" s="0" t="n">
        <f aca="false">IFERROR(VLOOKUP(D794,'⭐ Current Elo 2025-26'!$A:$B,2,FALSE()),1500)</f>
        <v>1631.8</v>
      </c>
      <c r="G794" s="0" t="n">
        <f aca="false">IFERROR(VLOOKUP(E794,'⭐ Current Elo 2025-26'!$A:$B,2,FALSE()),1500)</f>
        <v>1647.4</v>
      </c>
      <c r="H794" s="33" t="n">
        <f aca="false">1/(1+10^((G794-F794+'⚙️ Parameters'!$C$7)/400))</f>
        <v>0.406700097748748</v>
      </c>
      <c r="I794" s="33" t="n">
        <f aca="false">0.27*(1+((200-MIN(ABS(F794-G794),200))/500)+(IF(AND(F794&gt;1650,G794&gt;1650),0.15,0)))</f>
        <v>0.369576</v>
      </c>
      <c r="J794" s="33" t="n">
        <f aca="false">MAX(0,1-H794-I794)</f>
        <v>0.223723902251252</v>
      </c>
      <c r="K794" s="33" t="n">
        <f aca="false">H794+I794</f>
        <v>0.776276097748748</v>
      </c>
      <c r="L794" s="33" t="n">
        <f aca="false">I794+J794</f>
        <v>0.593299902251252</v>
      </c>
      <c r="M794" s="0" t="str">
        <f aca="false">IF('✍️ Score Entry 2025-26'!F795=""," TBD",TEXT('✍️ Score Entry 2025-26'!F795,"0")&amp;"-"&amp;TEXT('✍️ Score Entry 2025-26'!G795,"0"))</f>
        <v> TBD</v>
      </c>
      <c r="N794" s="0" t="str">
        <f aca="false">IF('✍️ Score Entry 2025-26'!F795="","TBD",IF('✍️ Score Entry 2025-26'!F795&gt;'✍️ Score Entry 2025-26'!G795,"Home",IF('✍️ Score Entry 2025-26'!F795&lt;'✍️ Score Entry 2025-26'!G795,"Away","Draw")))</f>
        <v>TBD</v>
      </c>
      <c r="O794" s="0" t="str">
        <f aca="false">IF(N794="TBD","TBD",IF(AND(H794&gt;I794,H794&gt;J794,N794="Home"),"✓",IF(AND(J794&gt;H794,J794&gt;I794,N794="Away"),"✓",IF(AND(I794&gt;H794,I794&gt;J794,N794="Draw"),"✓","✗"))))</f>
        <v>TBD</v>
      </c>
    </row>
    <row r="795" customFormat="false" ht="15" hidden="false" customHeight="false" outlineLevel="0" collapsed="false">
      <c r="A795" s="0" t="n">
        <f aca="false">'✍️ Score Entry 2025-26'!A796</f>
        <v>791</v>
      </c>
      <c r="B795" s="41" t="n">
        <f aca="false">'✍️ Score Entry 2025-26'!B796</f>
        <v>46019.8333333333</v>
      </c>
      <c r="C795" s="0" t="str">
        <f aca="false">'✍️ Score Entry 2025-26'!C796</f>
        <v>Italian Serie A</v>
      </c>
      <c r="D795" s="0" t="str">
        <f aca="false">'✍️ Score Entry 2025-26'!D796</f>
        <v>AS Roma</v>
      </c>
      <c r="E795" s="0" t="str">
        <f aca="false">'✍️ Score Entry 2025-26'!E796</f>
        <v>Genoa</v>
      </c>
      <c r="F795" s="0" t="n">
        <f aca="false">IFERROR(VLOOKUP(D795,'⭐ Current Elo 2025-26'!$A:$B,2,FALSE()),1500)</f>
        <v>1560.1</v>
      </c>
      <c r="G795" s="0" t="n">
        <f aca="false">IFERROR(VLOOKUP(E795,'⭐ Current Elo 2025-26'!$A:$B,2,FALSE()),1500)</f>
        <v>1695.8</v>
      </c>
      <c r="H795" s="33" t="n">
        <f aca="false">1/(1+10^((G795-F795+'⚙️ Parameters'!$C$7)/400))</f>
        <v>0.255598035070695</v>
      </c>
      <c r="I795" s="33" t="n">
        <f aca="false">0.27*(1+((200-MIN(ABS(F795-G795),200))/500)+(IF(AND(F795&gt;1650,G795&gt;1650),0.15,0)))</f>
        <v>0.304722</v>
      </c>
      <c r="J795" s="33" t="n">
        <f aca="false">MAX(0,1-H795-I795)</f>
        <v>0.439679964929305</v>
      </c>
      <c r="K795" s="33" t="n">
        <f aca="false">H795+I795</f>
        <v>0.560320035070695</v>
      </c>
      <c r="L795" s="33" t="n">
        <f aca="false">I795+J795</f>
        <v>0.744401964929305</v>
      </c>
      <c r="M795" s="0" t="str">
        <f aca="false">IF('✍️ Score Entry 2025-26'!F796=""," TBD",TEXT('✍️ Score Entry 2025-26'!F796,"0")&amp;"-"&amp;TEXT('✍️ Score Entry 2025-26'!G796,"0"))</f>
        <v> TBD</v>
      </c>
      <c r="N795" s="0" t="str">
        <f aca="false">IF('✍️ Score Entry 2025-26'!F796="","TBD",IF('✍️ Score Entry 2025-26'!F796&gt;'✍️ Score Entry 2025-26'!G796,"Home",IF('✍️ Score Entry 2025-26'!F796&lt;'✍️ Score Entry 2025-26'!G796,"Away","Draw")))</f>
        <v>TBD</v>
      </c>
      <c r="O795" s="0" t="str">
        <f aca="false">IF(N795="TBD","TBD",IF(AND(H795&gt;I795,H795&gt;J795,N795="Home"),"✓",IF(AND(J795&gt;H795,J795&gt;I795,N795="Away"),"✓",IF(AND(I795&gt;H795,I795&gt;J795,N795="Draw"),"✓","✗"))))</f>
        <v>TBD</v>
      </c>
    </row>
    <row r="796" customFormat="false" ht="15" hidden="false" customHeight="false" outlineLevel="0" collapsed="false">
      <c r="A796" s="0" t="n">
        <f aca="false">'✍️ Score Entry 2025-26'!A797</f>
        <v>792</v>
      </c>
      <c r="B796" s="41" t="n">
        <f aca="false">'✍️ Score Entry 2025-26'!B797</f>
        <v>46019.8333333333</v>
      </c>
      <c r="C796" s="0" t="str">
        <f aca="false">'✍️ Score Entry 2025-26'!C797</f>
        <v>Italian Serie A</v>
      </c>
      <c r="D796" s="0" t="str">
        <f aca="false">'✍️ Score Entry 2025-26'!D797</f>
        <v>Pisa</v>
      </c>
      <c r="E796" s="0" t="str">
        <f aca="false">'✍️ Score Entry 2025-26'!E797</f>
        <v>Juventus</v>
      </c>
      <c r="F796" s="0" t="n">
        <f aca="false">IFERROR(VLOOKUP(D796,'⭐ Current Elo 2025-26'!$A:$B,2,FALSE()),1500)</f>
        <v>1653.3</v>
      </c>
      <c r="G796" s="0" t="n">
        <f aca="false">IFERROR(VLOOKUP(E796,'⭐ Current Elo 2025-26'!$A:$B,2,FALSE()),1500)</f>
        <v>1397.1</v>
      </c>
      <c r="H796" s="33" t="n">
        <f aca="false">1/(1+10^((G796-F796+'⚙️ Parameters'!$C$7)/400))</f>
        <v>0.766200973111411</v>
      </c>
      <c r="I796" s="33" t="n">
        <f aca="false">0.27*(1+((200-MIN(ABS(F796-G796),200))/500)+(IF(AND(F796&gt;1650,G796&gt;1650),0.15,0)))</f>
        <v>0.27</v>
      </c>
      <c r="J796" s="33" t="n">
        <f aca="false">MAX(0,1-H796-I796)</f>
        <v>0</v>
      </c>
      <c r="K796" s="33" t="n">
        <f aca="false">H796+I796</f>
        <v>1.03620097311141</v>
      </c>
      <c r="L796" s="33" t="n">
        <f aca="false">I796+J796</f>
        <v>0.27</v>
      </c>
      <c r="M796" s="0" t="str">
        <f aca="false">IF('✍️ Score Entry 2025-26'!F797=""," TBD",TEXT('✍️ Score Entry 2025-26'!F797,"0")&amp;"-"&amp;TEXT('✍️ Score Entry 2025-26'!G797,"0"))</f>
        <v> TBD</v>
      </c>
      <c r="N796" s="0" t="str">
        <f aca="false">IF('✍️ Score Entry 2025-26'!F797="","TBD",IF('✍️ Score Entry 2025-26'!F797&gt;'✍️ Score Entry 2025-26'!G797,"Home",IF('✍️ Score Entry 2025-26'!F797&lt;'✍️ Score Entry 2025-26'!G797,"Away","Draw")))</f>
        <v>TBD</v>
      </c>
      <c r="O796" s="0" t="str">
        <f aca="false">IF(N796="TBD","TBD",IF(AND(H796&gt;I796,H796&gt;J796,N796="Home"),"✓",IF(AND(J796&gt;H796,J796&gt;I796,N796="Away"),"✓",IF(AND(I796&gt;H796,I796&gt;J796,N796="Draw"),"✓","✗"))))</f>
        <v>TBD</v>
      </c>
    </row>
    <row r="797" customFormat="false" ht="15" hidden="false" customHeight="false" outlineLevel="0" collapsed="false">
      <c r="A797" s="0" t="n">
        <f aca="false">'✍️ Score Entry 2025-26'!A798</f>
        <v>793</v>
      </c>
      <c r="B797" s="41" t="n">
        <f aca="false">'✍️ Score Entry 2025-26'!B798</f>
        <v>46019.8333333333</v>
      </c>
      <c r="C797" s="0" t="str">
        <f aca="false">'✍️ Score Entry 2025-26'!C798</f>
        <v>Italian Serie A</v>
      </c>
      <c r="D797" s="0" t="str">
        <f aca="false">'✍️ Score Entry 2025-26'!D798</f>
        <v>Udinese</v>
      </c>
      <c r="E797" s="0" t="str">
        <f aca="false">'✍️ Score Entry 2025-26'!E798</f>
        <v>Lazio</v>
      </c>
      <c r="F797" s="0" t="n">
        <f aca="false">IFERROR(VLOOKUP(D797,'⭐ Current Elo 2025-26'!$A:$B,2,FALSE()),1500)</f>
        <v>1576.1</v>
      </c>
      <c r="G797" s="0" t="n">
        <f aca="false">IFERROR(VLOOKUP(E797,'⭐ Current Elo 2025-26'!$A:$B,2,FALSE()),1500)</f>
        <v>1499.9</v>
      </c>
      <c r="H797" s="33" t="n">
        <f aca="false">1/(1+10^((G797-F797+'⚙️ Parameters'!$C$7)/400))</f>
        <v>0.537633522117066</v>
      </c>
      <c r="I797" s="33" t="n">
        <f aca="false">0.27*(1+((200-MIN(ABS(F797-G797),200))/500)+(IF(AND(F797&gt;1650,G797&gt;1650),0.15,0)))</f>
        <v>0.336852</v>
      </c>
      <c r="J797" s="33" t="n">
        <f aca="false">MAX(0,1-H797-I797)</f>
        <v>0.125514477882934</v>
      </c>
      <c r="K797" s="33" t="n">
        <f aca="false">H797+I797</f>
        <v>0.874485522117066</v>
      </c>
      <c r="L797" s="33" t="n">
        <f aca="false">I797+J797</f>
        <v>0.462366477882934</v>
      </c>
      <c r="M797" s="0" t="str">
        <f aca="false">IF('✍️ Score Entry 2025-26'!F798=""," TBD",TEXT('✍️ Score Entry 2025-26'!F798,"0")&amp;"-"&amp;TEXT('✍️ Score Entry 2025-26'!G798,"0"))</f>
        <v> TBD</v>
      </c>
      <c r="N797" s="0" t="str">
        <f aca="false">IF('✍️ Score Entry 2025-26'!F798="","TBD",IF('✍️ Score Entry 2025-26'!F798&gt;'✍️ Score Entry 2025-26'!G798,"Home",IF('✍️ Score Entry 2025-26'!F798&lt;'✍️ Score Entry 2025-26'!G798,"Away","Draw")))</f>
        <v>TBD</v>
      </c>
      <c r="O797" s="0" t="str">
        <f aca="false">IF(N797="TBD","TBD",IF(AND(H797&gt;I797,H797&gt;J797,N797="Home"),"✓",IF(AND(J797&gt;H797,J797&gt;I797,N797="Away"),"✓",IF(AND(I797&gt;H797,I797&gt;J797,N797="Draw"),"✓","✗"))))</f>
        <v>TBD</v>
      </c>
    </row>
    <row r="798" customFormat="false" ht="15" hidden="false" customHeight="false" outlineLevel="0" collapsed="false">
      <c r="A798" s="0" t="n">
        <f aca="false">'✍️ Score Entry 2025-26'!A799</f>
        <v>794</v>
      </c>
      <c r="B798" s="41" t="n">
        <f aca="false">'✍️ Score Entry 2025-26'!B799</f>
        <v>46019.8333333333</v>
      </c>
      <c r="C798" s="0" t="str">
        <f aca="false">'✍️ Score Entry 2025-26'!C799</f>
        <v>Italian Serie A</v>
      </c>
      <c r="D798" s="0" t="str">
        <f aca="false">'✍️ Score Entry 2025-26'!D799</f>
        <v>Lecce</v>
      </c>
      <c r="E798" s="0" t="str">
        <f aca="false">'✍️ Score Entry 2025-26'!E799</f>
        <v>Como</v>
      </c>
      <c r="F798" s="0" t="n">
        <f aca="false">IFERROR(VLOOKUP(D798,'⭐ Current Elo 2025-26'!$A:$B,2,FALSE()),1500)</f>
        <v>1629.2</v>
      </c>
      <c r="G798" s="0" t="n">
        <f aca="false">IFERROR(VLOOKUP(E798,'⭐ Current Elo 2025-26'!$A:$B,2,FALSE()),1500)</f>
        <v>1661.3</v>
      </c>
      <c r="H798" s="33" t="n">
        <f aca="false">1/(1+10^((G798-F798+'⚙️ Parameters'!$C$7)/400))</f>
        <v>0.383999721022118</v>
      </c>
      <c r="I798" s="33" t="n">
        <f aca="false">0.27*(1+((200-MIN(ABS(F798-G798),200))/500)+(IF(AND(F798&gt;1650,G798&gt;1650),0.15,0)))</f>
        <v>0.360666</v>
      </c>
      <c r="J798" s="33" t="n">
        <f aca="false">MAX(0,1-H798-I798)</f>
        <v>0.255334278977882</v>
      </c>
      <c r="K798" s="33" t="n">
        <f aca="false">H798+I798</f>
        <v>0.744665721022118</v>
      </c>
      <c r="L798" s="33" t="n">
        <f aca="false">I798+J798</f>
        <v>0.616000278977882</v>
      </c>
      <c r="M798" s="0" t="str">
        <f aca="false">IF('✍️ Score Entry 2025-26'!F799=""," TBD",TEXT('✍️ Score Entry 2025-26'!F799,"0")&amp;"-"&amp;TEXT('✍️ Score Entry 2025-26'!G799,"0"))</f>
        <v> TBD</v>
      </c>
      <c r="N798" s="0" t="str">
        <f aca="false">IF('✍️ Score Entry 2025-26'!F799="","TBD",IF('✍️ Score Entry 2025-26'!F799&gt;'✍️ Score Entry 2025-26'!G799,"Home",IF('✍️ Score Entry 2025-26'!F799&lt;'✍️ Score Entry 2025-26'!G799,"Away","Draw")))</f>
        <v>TBD</v>
      </c>
      <c r="O798" s="0" t="str">
        <f aca="false">IF(N798="TBD","TBD",IF(AND(H798&gt;I798,H798&gt;J798,N798="Home"),"✓",IF(AND(J798&gt;H798,J798&gt;I798,N798="Away"),"✓",IF(AND(I798&gt;H798,I798&gt;J798,N798="Draw"),"✓","✗"))))</f>
        <v>TBD</v>
      </c>
    </row>
    <row r="799" customFormat="false" ht="15" hidden="false" customHeight="false" outlineLevel="0" collapsed="false">
      <c r="A799" s="0" t="n">
        <f aca="false">'✍️ Score Entry 2025-26'!A800</f>
        <v>795</v>
      </c>
      <c r="B799" s="41" t="n">
        <f aca="false">'✍️ Score Entry 2025-26'!B800</f>
        <v>46019.8333333333</v>
      </c>
      <c r="C799" s="0" t="str">
        <f aca="false">'✍️ Score Entry 2025-26'!C800</f>
        <v>Italian Serie A</v>
      </c>
      <c r="D799" s="0" t="str">
        <f aca="false">'✍️ Score Entry 2025-26'!D800</f>
        <v>Cremonese</v>
      </c>
      <c r="E799" s="0" t="str">
        <f aca="false">'✍️ Score Entry 2025-26'!E800</f>
        <v>Napoli</v>
      </c>
      <c r="F799" s="0" t="n">
        <f aca="false">IFERROR(VLOOKUP(D799,'⭐ Current Elo 2025-26'!$A:$B,2,FALSE()),1500)</f>
        <v>1421.1</v>
      </c>
      <c r="G799" s="0" t="n">
        <f aca="false">IFERROR(VLOOKUP(E799,'⭐ Current Elo 2025-26'!$A:$B,2,FALSE()),1500)</f>
        <v>1656.2</v>
      </c>
      <c r="H799" s="33" t="n">
        <f aca="false">1/(1+10^((G799-F799+'⚙️ Parameters'!$C$7)/400))</f>
        <v>0.162306259854919</v>
      </c>
      <c r="I799" s="33" t="n">
        <f aca="false">0.27*(1+((200-MIN(ABS(F799-G799),200))/500)+(IF(AND(F799&gt;1650,G799&gt;1650),0.15,0)))</f>
        <v>0.27</v>
      </c>
      <c r="J799" s="33" t="n">
        <f aca="false">MAX(0,1-H799-I799)</f>
        <v>0.567693740145081</v>
      </c>
      <c r="K799" s="33" t="n">
        <f aca="false">H799+I799</f>
        <v>0.43230625985492</v>
      </c>
      <c r="L799" s="33" t="n">
        <f aca="false">I799+J799</f>
        <v>0.837693740145081</v>
      </c>
      <c r="M799" s="0" t="str">
        <f aca="false">IF('✍️ Score Entry 2025-26'!F800=""," TBD",TEXT('✍️ Score Entry 2025-26'!F800,"0")&amp;"-"&amp;TEXT('✍️ Score Entry 2025-26'!G800,"0"))</f>
        <v> TBD</v>
      </c>
      <c r="N799" s="0" t="str">
        <f aca="false">IF('✍️ Score Entry 2025-26'!F800="","TBD",IF('✍️ Score Entry 2025-26'!F800&gt;'✍️ Score Entry 2025-26'!G800,"Home",IF('✍️ Score Entry 2025-26'!F800&lt;'✍️ Score Entry 2025-26'!G800,"Away","Draw")))</f>
        <v>TBD</v>
      </c>
      <c r="O799" s="0" t="str">
        <f aca="false">IF(N799="TBD","TBD",IF(AND(H799&gt;I799,H799&gt;J799,N799="Home"),"✓",IF(AND(J799&gt;H799,J799&gt;I799,N799="Away"),"✓",IF(AND(I799&gt;H799,I799&gt;J799,N799="Draw"),"✓","✗"))))</f>
        <v>TBD</v>
      </c>
    </row>
    <row r="800" customFormat="false" ht="15" hidden="false" customHeight="false" outlineLevel="0" collapsed="false">
      <c r="A800" s="0" t="n">
        <f aca="false">'✍️ Score Entry 2025-26'!A801</f>
        <v>796</v>
      </c>
      <c r="B800" s="41" t="n">
        <f aca="false">'✍️ Score Entry 2025-26'!B801</f>
        <v>46019.8333333333</v>
      </c>
      <c r="C800" s="0" t="str">
        <f aca="false">'✍️ Score Entry 2025-26'!C801</f>
        <v>Italian Serie A</v>
      </c>
      <c r="D800" s="0" t="str">
        <f aca="false">'✍️ Score Entry 2025-26'!D801</f>
        <v>Bologna</v>
      </c>
      <c r="E800" s="0" t="str">
        <f aca="false">'✍️ Score Entry 2025-26'!E801</f>
        <v>Sassuolo</v>
      </c>
      <c r="F800" s="0" t="n">
        <f aca="false">IFERROR(VLOOKUP(D800,'⭐ Current Elo 2025-26'!$A:$B,2,FALSE()),1500)</f>
        <v>1415.9</v>
      </c>
      <c r="G800" s="0" t="n">
        <f aca="false">IFERROR(VLOOKUP(E800,'⭐ Current Elo 2025-26'!$A:$B,2,FALSE()),1500)</f>
        <v>1446.1</v>
      </c>
      <c r="H800" s="33" t="n">
        <f aca="false">1/(1+10^((G800-F800+'⚙️ Parameters'!$C$7)/400))</f>
        <v>0.386590128781875</v>
      </c>
      <c r="I800" s="33" t="n">
        <f aca="false">0.27*(1+((200-MIN(ABS(F800-G800),200))/500)+(IF(AND(F800&gt;1650,G800&gt;1650),0.15,0)))</f>
        <v>0.361692</v>
      </c>
      <c r="J800" s="33" t="n">
        <f aca="false">MAX(0,1-H800-I800)</f>
        <v>0.251717871218125</v>
      </c>
      <c r="K800" s="33" t="n">
        <f aca="false">H800+I800</f>
        <v>0.748282128781875</v>
      </c>
      <c r="L800" s="33" t="n">
        <f aca="false">I800+J800</f>
        <v>0.613409871218126</v>
      </c>
      <c r="M800" s="0" t="str">
        <f aca="false">IF('✍️ Score Entry 2025-26'!F801=""," TBD",TEXT('✍️ Score Entry 2025-26'!F801,"0")&amp;"-"&amp;TEXT('✍️ Score Entry 2025-26'!G801,"0"))</f>
        <v> TBD</v>
      </c>
      <c r="N800" s="0" t="str">
        <f aca="false">IF('✍️ Score Entry 2025-26'!F801="","TBD",IF('✍️ Score Entry 2025-26'!F801&gt;'✍️ Score Entry 2025-26'!G801,"Home",IF('✍️ Score Entry 2025-26'!F801&lt;'✍️ Score Entry 2025-26'!G801,"Away","Draw")))</f>
        <v>TBD</v>
      </c>
      <c r="O800" s="0" t="str">
        <f aca="false">IF(N800="TBD","TBD",IF(AND(H800&gt;I800,H800&gt;J800,N800="Home"),"✓",IF(AND(J800&gt;H800,J800&gt;I800,N800="Away"),"✓",IF(AND(I800&gt;H800,I800&gt;J800,N800="Draw"),"✓","✗"))))</f>
        <v>TBD</v>
      </c>
    </row>
    <row r="801" customFormat="false" ht="15" hidden="false" customHeight="false" outlineLevel="0" collapsed="false">
      <c r="A801" s="0" t="n">
        <f aca="false">'✍️ Score Entry 2025-26'!A802</f>
        <v>797</v>
      </c>
      <c r="B801" s="41" t="n">
        <f aca="false">'✍️ Score Entry 2025-26'!B802</f>
        <v>46019.8333333333</v>
      </c>
      <c r="C801" s="0" t="str">
        <f aca="false">'✍️ Score Entry 2025-26'!C802</f>
        <v>Italian Serie A</v>
      </c>
      <c r="D801" s="0" t="str">
        <f aca="false">'✍️ Score Entry 2025-26'!D802</f>
        <v>Parma</v>
      </c>
      <c r="E801" s="0" t="str">
        <f aca="false">'✍️ Score Entry 2025-26'!E802</f>
        <v>Fiorentina</v>
      </c>
      <c r="F801" s="0" t="n">
        <f aca="false">IFERROR(VLOOKUP(D801,'⭐ Current Elo 2025-26'!$A:$B,2,FALSE()),1500)</f>
        <v>1449</v>
      </c>
      <c r="G801" s="0" t="n">
        <f aca="false">IFERROR(VLOOKUP(E801,'⭐ Current Elo 2025-26'!$A:$B,2,FALSE()),1500)</f>
        <v>1398.1</v>
      </c>
      <c r="H801" s="33" t="n">
        <f aca="false">1/(1+10^((G801-F801+'⚙️ Parameters'!$C$7)/400))</f>
        <v>0.501295201217785</v>
      </c>
      <c r="I801" s="33" t="n">
        <f aca="false">0.27*(1+((200-MIN(ABS(F801-G801),200))/500)+(IF(AND(F801&gt;1650,G801&gt;1650),0.15,0)))</f>
        <v>0.350514</v>
      </c>
      <c r="J801" s="33" t="n">
        <f aca="false">MAX(0,1-H801-I801)</f>
        <v>0.148190798782216</v>
      </c>
      <c r="K801" s="33" t="n">
        <f aca="false">H801+I801</f>
        <v>0.851809201217785</v>
      </c>
      <c r="L801" s="33" t="n">
        <f aca="false">I801+J801</f>
        <v>0.498704798782216</v>
      </c>
      <c r="M801" s="0" t="str">
        <f aca="false">IF('✍️ Score Entry 2025-26'!F802=""," TBD",TEXT('✍️ Score Entry 2025-26'!F802,"0")&amp;"-"&amp;TEXT('✍️ Score Entry 2025-26'!G802,"0"))</f>
        <v> TBD</v>
      </c>
      <c r="N801" s="0" t="str">
        <f aca="false">IF('✍️ Score Entry 2025-26'!F802="","TBD",IF('✍️ Score Entry 2025-26'!F802&gt;'✍️ Score Entry 2025-26'!G802,"Home",IF('✍️ Score Entry 2025-26'!F802&lt;'✍️ Score Entry 2025-26'!G802,"Away","Draw")))</f>
        <v>TBD</v>
      </c>
      <c r="O801" s="0" t="str">
        <f aca="false">IF(N801="TBD","TBD",IF(AND(H801&gt;I801,H801&gt;J801,N801="Home"),"✓",IF(AND(J801&gt;H801,J801&gt;I801,N801="Away"),"✓",IF(AND(I801&gt;H801,I801&gt;J801,N801="Draw"),"✓","✗"))))</f>
        <v>TBD</v>
      </c>
    </row>
    <row r="802" customFormat="false" ht="15" hidden="false" customHeight="false" outlineLevel="0" collapsed="false">
      <c r="A802" s="0" t="n">
        <f aca="false">'✍️ Score Entry 2025-26'!A803</f>
        <v>798</v>
      </c>
      <c r="B802" s="41" t="n">
        <f aca="false">'✍️ Score Entry 2025-26'!B803</f>
        <v>46019.8333333333</v>
      </c>
      <c r="C802" s="0" t="str">
        <f aca="false">'✍️ Score Entry 2025-26'!C803</f>
        <v>Italian Serie A</v>
      </c>
      <c r="D802" s="0" t="str">
        <f aca="false">'✍️ Score Entry 2025-26'!D803</f>
        <v>Atalanta</v>
      </c>
      <c r="E802" s="0" t="str">
        <f aca="false">'✍️ Score Entry 2025-26'!E803</f>
        <v>Internazionale</v>
      </c>
      <c r="F802" s="0" t="n">
        <f aca="false">IFERROR(VLOOKUP(D802,'⭐ Current Elo 2025-26'!$A:$B,2,FALSE()),1500)</f>
        <v>1592</v>
      </c>
      <c r="G802" s="0" t="n">
        <f aca="false">IFERROR(VLOOKUP(E802,'⭐ Current Elo 2025-26'!$A:$B,2,FALSE()),1500)</f>
        <v>1603.3</v>
      </c>
      <c r="H802" s="33" t="n">
        <f aca="false">1/(1+10^((G802-F802+'⚙️ Parameters'!$C$7)/400))</f>
        <v>0.412686344515749</v>
      </c>
      <c r="I802" s="33" t="n">
        <f aca="false">0.27*(1+((200-MIN(ABS(F802-G802),200))/500)+(IF(AND(F802&gt;1650,G802&gt;1650),0.15,0)))</f>
        <v>0.371898</v>
      </c>
      <c r="J802" s="33" t="n">
        <f aca="false">MAX(0,1-H802-I802)</f>
        <v>0.215415655484251</v>
      </c>
      <c r="K802" s="33" t="n">
        <f aca="false">H802+I802</f>
        <v>0.784584344515749</v>
      </c>
      <c r="L802" s="33" t="n">
        <f aca="false">I802+J802</f>
        <v>0.587313655484251</v>
      </c>
      <c r="M802" s="0" t="str">
        <f aca="false">IF('✍️ Score Entry 2025-26'!F803=""," TBD",TEXT('✍️ Score Entry 2025-26'!F803,"0")&amp;"-"&amp;TEXT('✍️ Score Entry 2025-26'!G803,"0"))</f>
        <v> TBD</v>
      </c>
      <c r="N802" s="0" t="str">
        <f aca="false">IF('✍️ Score Entry 2025-26'!F803="","TBD",IF('✍️ Score Entry 2025-26'!F803&gt;'✍️ Score Entry 2025-26'!G803,"Home",IF('✍️ Score Entry 2025-26'!F803&lt;'✍️ Score Entry 2025-26'!G803,"Away","Draw")))</f>
        <v>TBD</v>
      </c>
      <c r="O802" s="0" t="str">
        <f aca="false">IF(N802="TBD","TBD",IF(AND(H802&gt;I802,H802&gt;J802,N802="Home"),"✓",IF(AND(J802&gt;H802,J802&gt;I802,N802="Away"),"✓",IF(AND(I802&gt;H802,I802&gt;J802,N802="Draw"),"✓","✗"))))</f>
        <v>TBD</v>
      </c>
    </row>
    <row r="803" customFormat="false" ht="15" hidden="false" customHeight="false" outlineLevel="0" collapsed="false">
      <c r="A803" s="0" t="n">
        <f aca="false">'✍️ Score Entry 2025-26'!A804</f>
        <v>799</v>
      </c>
      <c r="B803" s="41" t="n">
        <f aca="false">'✍️ Score Entry 2025-26'!B804</f>
        <v>46019.8333333333</v>
      </c>
      <c r="C803" s="0" t="str">
        <f aca="false">'✍️ Score Entry 2025-26'!C804</f>
        <v>Italian Serie A</v>
      </c>
      <c r="D803" s="0" t="str">
        <f aca="false">'✍️ Score Entry 2025-26'!D804</f>
        <v>AC Milan</v>
      </c>
      <c r="E803" s="0" t="str">
        <f aca="false">'✍️ Score Entry 2025-26'!E804</f>
        <v>Hellas Verona</v>
      </c>
      <c r="F803" s="0" t="n">
        <f aca="false">IFERROR(VLOOKUP(D803,'⭐ Current Elo 2025-26'!$A:$B,2,FALSE()),1500)</f>
        <v>1588.1</v>
      </c>
      <c r="G803" s="0" t="n">
        <f aca="false">IFERROR(VLOOKUP(E803,'⭐ Current Elo 2025-26'!$A:$B,2,FALSE()),1500)</f>
        <v>1452.9</v>
      </c>
      <c r="H803" s="33" t="n">
        <f aca="false">1/(1+10^((G803-F803+'⚙️ Parameters'!$C$7)/400))</f>
        <v>0.620212582285091</v>
      </c>
      <c r="I803" s="33" t="n">
        <f aca="false">0.27*(1+((200-MIN(ABS(F803-G803),200))/500)+(IF(AND(F803&gt;1650,G803&gt;1650),0.15,0)))</f>
        <v>0.304992</v>
      </c>
      <c r="J803" s="33" t="n">
        <f aca="false">MAX(0,1-H803-I803)</f>
        <v>0.074795417714909</v>
      </c>
      <c r="K803" s="33" t="n">
        <f aca="false">H803+I803</f>
        <v>0.925204582285091</v>
      </c>
      <c r="L803" s="33" t="n">
        <f aca="false">I803+J803</f>
        <v>0.379787417714909</v>
      </c>
      <c r="M803" s="0" t="str">
        <f aca="false">IF('✍️ Score Entry 2025-26'!F804=""," TBD",TEXT('✍️ Score Entry 2025-26'!F804,"0")&amp;"-"&amp;TEXT('✍️ Score Entry 2025-26'!G804,"0"))</f>
        <v> TBD</v>
      </c>
      <c r="N803" s="0" t="str">
        <f aca="false">IF('✍️ Score Entry 2025-26'!F804="","TBD",IF('✍️ Score Entry 2025-26'!F804&gt;'✍️ Score Entry 2025-26'!G804,"Home",IF('✍️ Score Entry 2025-26'!F804&lt;'✍️ Score Entry 2025-26'!G804,"Away","Draw")))</f>
        <v>TBD</v>
      </c>
      <c r="O803" s="0" t="str">
        <f aca="false">IF(N803="TBD","TBD",IF(AND(H803&gt;I803,H803&gt;J803,N803="Home"),"✓",IF(AND(J803&gt;H803,J803&gt;I803,N803="Away"),"✓",IF(AND(I803&gt;H803,I803&gt;J803,N803="Draw"),"✓","✗"))))</f>
        <v>TBD</v>
      </c>
    </row>
    <row r="804" customFormat="false" ht="15" hidden="false" customHeight="false" outlineLevel="0" collapsed="false">
      <c r="A804" s="0" t="n">
        <f aca="false">'✍️ Score Entry 2025-26'!A805</f>
        <v>800</v>
      </c>
      <c r="B804" s="41" t="n">
        <f aca="false">'✍️ Score Entry 2025-26'!B805</f>
        <v>46021.8333333333</v>
      </c>
      <c r="C804" s="0" t="str">
        <f aca="false">'✍️ Score Entry 2025-26'!C805</f>
        <v>English Premier League</v>
      </c>
      <c r="D804" s="0" t="str">
        <f aca="false">'✍️ Score Entry 2025-26'!D805</f>
        <v>Nottingham Forest</v>
      </c>
      <c r="E804" s="0" t="str">
        <f aca="false">'✍️ Score Entry 2025-26'!E805</f>
        <v>Everton</v>
      </c>
      <c r="F804" s="0" t="n">
        <f aca="false">IFERROR(VLOOKUP(D804,'⭐ Current Elo 2025-26'!$A:$B,2,FALSE()),1500)</f>
        <v>1630.6</v>
      </c>
      <c r="G804" s="0" t="n">
        <f aca="false">IFERROR(VLOOKUP(E804,'⭐ Current Elo 2025-26'!$A:$B,2,FALSE()),1500)</f>
        <v>1613.1</v>
      </c>
      <c r="H804" s="33" t="n">
        <f aca="false">1/(1+10^((G804-F804+'⚙️ Parameters'!$C$7)/400))</f>
        <v>0.453364683842927</v>
      </c>
      <c r="I804" s="33" t="n">
        <f aca="false">0.27*(1+((200-MIN(ABS(F804-G804),200))/500)+(IF(AND(F804&gt;1650,G804&gt;1650),0.15,0)))</f>
        <v>0.36855</v>
      </c>
      <c r="J804" s="33" t="n">
        <f aca="false">MAX(0,1-H804-I804)</f>
        <v>0.178085316157073</v>
      </c>
      <c r="K804" s="33" t="n">
        <f aca="false">H804+I804</f>
        <v>0.821914683842927</v>
      </c>
      <c r="L804" s="33" t="n">
        <f aca="false">I804+J804</f>
        <v>0.546635316157073</v>
      </c>
      <c r="M804" s="0" t="str">
        <f aca="false">IF('✍️ Score Entry 2025-26'!F805=""," TBD",TEXT('✍️ Score Entry 2025-26'!F805,"0")&amp;"-"&amp;TEXT('✍️ Score Entry 2025-26'!G805,"0"))</f>
        <v> TBD</v>
      </c>
      <c r="N804" s="0" t="str">
        <f aca="false">IF('✍️ Score Entry 2025-26'!F805="","TBD",IF('✍️ Score Entry 2025-26'!F805&gt;'✍️ Score Entry 2025-26'!G805,"Home",IF('✍️ Score Entry 2025-26'!F805&lt;'✍️ Score Entry 2025-26'!G805,"Away","Draw")))</f>
        <v>TBD</v>
      </c>
      <c r="O804" s="0" t="str">
        <f aca="false">IF(N804="TBD","TBD",IF(AND(H804&gt;I804,H804&gt;J804,N804="Home"),"✓",IF(AND(J804&gt;H804,J804&gt;I804,N804="Away"),"✓",IF(AND(I804&gt;H804,I804&gt;J804,N804="Draw"),"✓","✗"))))</f>
        <v>TBD</v>
      </c>
    </row>
    <row r="805" customFormat="false" ht="15" hidden="false" customHeight="false" outlineLevel="0" collapsed="false">
      <c r="A805" s="0" t="n">
        <f aca="false">'✍️ Score Entry 2025-26'!A806</f>
        <v>801</v>
      </c>
      <c r="B805" s="41" t="n">
        <f aca="false">'✍️ Score Entry 2025-26'!B806</f>
        <v>46021.8333333333</v>
      </c>
      <c r="C805" s="0" t="str">
        <f aca="false">'✍️ Score Entry 2025-26'!C806</f>
        <v>English Premier League</v>
      </c>
      <c r="D805" s="0" t="str">
        <f aca="false">'✍️ Score Entry 2025-26'!D806</f>
        <v>Sunderland</v>
      </c>
      <c r="E805" s="0" t="str">
        <f aca="false">'✍️ Score Entry 2025-26'!E806</f>
        <v>Manchester City</v>
      </c>
      <c r="F805" s="0" t="n">
        <f aca="false">IFERROR(VLOOKUP(D805,'⭐ Current Elo 2025-26'!$A:$B,2,FALSE()),1500)</f>
        <v>1601.9</v>
      </c>
      <c r="G805" s="0" t="n">
        <f aca="false">IFERROR(VLOOKUP(E805,'⭐ Current Elo 2025-26'!$A:$B,2,FALSE()),1500)</f>
        <v>1581.2</v>
      </c>
      <c r="H805" s="33" t="n">
        <f aca="false">1/(1+10^((G805-F805+'⚙️ Parameters'!$C$7)/400))</f>
        <v>0.457933587504425</v>
      </c>
      <c r="I805" s="33" t="n">
        <f aca="false">0.27*(1+((200-MIN(ABS(F805-G805),200))/500)+(IF(AND(F805&gt;1650,G805&gt;1650),0.15,0)))</f>
        <v>0.366822</v>
      </c>
      <c r="J805" s="33" t="n">
        <f aca="false">MAX(0,1-H805-I805)</f>
        <v>0.175244412495575</v>
      </c>
      <c r="K805" s="33" t="n">
        <f aca="false">H805+I805</f>
        <v>0.824755587504425</v>
      </c>
      <c r="L805" s="33" t="n">
        <f aca="false">I805+J805</f>
        <v>0.542066412495575</v>
      </c>
      <c r="M805" s="0" t="str">
        <f aca="false">IF('✍️ Score Entry 2025-26'!F806=""," TBD",TEXT('✍️ Score Entry 2025-26'!F806,"0")&amp;"-"&amp;TEXT('✍️ Score Entry 2025-26'!G806,"0"))</f>
        <v> TBD</v>
      </c>
      <c r="N805" s="0" t="str">
        <f aca="false">IF('✍️ Score Entry 2025-26'!F806="","TBD",IF('✍️ Score Entry 2025-26'!F806&gt;'✍️ Score Entry 2025-26'!G806,"Home",IF('✍️ Score Entry 2025-26'!F806&lt;'✍️ Score Entry 2025-26'!G806,"Away","Draw")))</f>
        <v>TBD</v>
      </c>
      <c r="O805" s="0" t="str">
        <f aca="false">IF(N805="TBD","TBD",IF(AND(H805&gt;I805,H805&gt;J805,N805="Home"),"✓",IF(AND(J805&gt;H805,J805&gt;I805,N805="Away"),"✓",IF(AND(I805&gt;H805,I805&gt;J805,N805="Draw"),"✓","✗"))))</f>
        <v>TBD</v>
      </c>
    </row>
    <row r="806" customFormat="false" ht="15" hidden="false" customHeight="false" outlineLevel="0" collapsed="false">
      <c r="A806" s="0" t="n">
        <f aca="false">'✍️ Score Entry 2025-26'!A807</f>
        <v>802</v>
      </c>
      <c r="B806" s="41" t="n">
        <f aca="false">'✍️ Score Entry 2025-26'!B807</f>
        <v>46021.8333333333</v>
      </c>
      <c r="C806" s="0" t="str">
        <f aca="false">'✍️ Score Entry 2025-26'!C807</f>
        <v>English Premier League</v>
      </c>
      <c r="D806" s="0" t="str">
        <f aca="false">'✍️ Score Entry 2025-26'!D807</f>
        <v>Brentford</v>
      </c>
      <c r="E806" s="0" t="str">
        <f aca="false">'✍️ Score Entry 2025-26'!E807</f>
        <v>Tottenham Hotspur</v>
      </c>
      <c r="F806" s="0" t="n">
        <f aca="false">IFERROR(VLOOKUP(D806,'⭐ Current Elo 2025-26'!$A:$B,2,FALSE()),1500)</f>
        <v>1507.3</v>
      </c>
      <c r="G806" s="0" t="n">
        <f aca="false">IFERROR(VLOOKUP(E806,'⭐ Current Elo 2025-26'!$A:$B,2,FALSE()),1500)</f>
        <v>1545.2</v>
      </c>
      <c r="H806" s="33" t="n">
        <f aca="false">1/(1+10^((G806-F806+'⚙️ Parameters'!$C$7)/400))</f>
        <v>0.376133311200194</v>
      </c>
      <c r="I806" s="33" t="n">
        <f aca="false">0.27*(1+((200-MIN(ABS(F806-G806),200))/500)+(IF(AND(F806&gt;1650,G806&gt;1650),0.15,0)))</f>
        <v>0.357534</v>
      </c>
      <c r="J806" s="33" t="n">
        <f aca="false">MAX(0,1-H806-I806)</f>
        <v>0.266332688799806</v>
      </c>
      <c r="K806" s="33" t="n">
        <f aca="false">H806+I806</f>
        <v>0.733667311200194</v>
      </c>
      <c r="L806" s="33" t="n">
        <f aca="false">I806+J806</f>
        <v>0.623866688799806</v>
      </c>
      <c r="M806" s="0" t="str">
        <f aca="false">IF('✍️ Score Entry 2025-26'!F807=""," TBD",TEXT('✍️ Score Entry 2025-26'!F807,"0")&amp;"-"&amp;TEXT('✍️ Score Entry 2025-26'!G807,"0"))</f>
        <v> TBD</v>
      </c>
      <c r="N806" s="0" t="str">
        <f aca="false">IF('✍️ Score Entry 2025-26'!F807="","TBD",IF('✍️ Score Entry 2025-26'!F807&gt;'✍️ Score Entry 2025-26'!G807,"Home",IF('✍️ Score Entry 2025-26'!F807&lt;'✍️ Score Entry 2025-26'!G807,"Away","Draw")))</f>
        <v>TBD</v>
      </c>
      <c r="O806" s="0" t="str">
        <f aca="false">IF(N806="TBD","TBD",IF(AND(H806&gt;I806,H806&gt;J806,N806="Home"),"✓",IF(AND(J806&gt;H806,J806&gt;I806,N806="Away"),"✓",IF(AND(I806&gt;H806,I806&gt;J806,N806="Draw"),"✓","✗"))))</f>
        <v>TBD</v>
      </c>
    </row>
    <row r="807" customFormat="false" ht="15" hidden="false" customHeight="false" outlineLevel="0" collapsed="false">
      <c r="A807" s="0" t="n">
        <f aca="false">'✍️ Score Entry 2025-26'!A808</f>
        <v>803</v>
      </c>
      <c r="B807" s="41" t="n">
        <f aca="false">'✍️ Score Entry 2025-26'!B808</f>
        <v>46021.8333333333</v>
      </c>
      <c r="C807" s="0" t="str">
        <f aca="false">'✍️ Score Entry 2025-26'!C808</f>
        <v>English Premier League</v>
      </c>
      <c r="D807" s="0" t="str">
        <f aca="false">'✍️ Score Entry 2025-26'!D808</f>
        <v>West Ham United</v>
      </c>
      <c r="E807" s="0" t="str">
        <f aca="false">'✍️ Score Entry 2025-26'!E808</f>
        <v>Brighton &amp; Hove Albion</v>
      </c>
      <c r="F807" s="0" t="n">
        <f aca="false">IFERROR(VLOOKUP(D807,'⭐ Current Elo 2025-26'!$A:$B,2,FALSE()),1500)</f>
        <v>1395.5</v>
      </c>
      <c r="G807" s="0" t="n">
        <f aca="false">IFERROR(VLOOKUP(E807,'⭐ Current Elo 2025-26'!$A:$B,2,FALSE()),1500)</f>
        <v>1526.5</v>
      </c>
      <c r="H807" s="33" t="n">
        <f aca="false">1/(1+10^((G807-F807+'⚙️ Parameters'!$C$7)/400))</f>
        <v>0.260779745859332</v>
      </c>
      <c r="I807" s="33" t="n">
        <f aca="false">0.27*(1+((200-MIN(ABS(F807-G807),200))/500)+(IF(AND(F807&gt;1650,G807&gt;1650),0.15,0)))</f>
        <v>0.30726</v>
      </c>
      <c r="J807" s="33" t="n">
        <f aca="false">MAX(0,1-H807-I807)</f>
        <v>0.431960254140668</v>
      </c>
      <c r="K807" s="33" t="n">
        <f aca="false">H807+I807</f>
        <v>0.568039745859332</v>
      </c>
      <c r="L807" s="33" t="n">
        <f aca="false">I807+J807</f>
        <v>0.739220254140668</v>
      </c>
      <c r="M807" s="0" t="str">
        <f aca="false">IF('✍️ Score Entry 2025-26'!F808=""," TBD",TEXT('✍️ Score Entry 2025-26'!F808,"0")&amp;"-"&amp;TEXT('✍️ Score Entry 2025-26'!G808,"0"))</f>
        <v> TBD</v>
      </c>
      <c r="N807" s="0" t="str">
        <f aca="false">IF('✍️ Score Entry 2025-26'!F808="","TBD",IF('✍️ Score Entry 2025-26'!F808&gt;'✍️ Score Entry 2025-26'!G808,"Home",IF('✍️ Score Entry 2025-26'!F808&lt;'✍️ Score Entry 2025-26'!G808,"Away","Draw")))</f>
        <v>TBD</v>
      </c>
      <c r="O807" s="0" t="str">
        <f aca="false">IF(N807="TBD","TBD",IF(AND(H807&gt;I807,H807&gt;J807,N807="Home"),"✓",IF(AND(J807&gt;H807,J807&gt;I807,N807="Away"),"✓",IF(AND(I807&gt;H807,I807&gt;J807,N807="Draw"),"✓","✗"))))</f>
        <v>TBD</v>
      </c>
    </row>
    <row r="808" customFormat="false" ht="15" hidden="false" customHeight="false" outlineLevel="0" collapsed="false">
      <c r="A808" s="0" t="n">
        <f aca="false">'✍️ Score Entry 2025-26'!A809</f>
        <v>804</v>
      </c>
      <c r="B808" s="41" t="n">
        <f aca="false">'✍️ Score Entry 2025-26'!B809</f>
        <v>46021.8333333333</v>
      </c>
      <c r="C808" s="0" t="str">
        <f aca="false">'✍️ Score Entry 2025-26'!C809</f>
        <v>English Premier League</v>
      </c>
      <c r="D808" s="0" t="str">
        <f aca="false">'✍️ Score Entry 2025-26'!D809</f>
        <v>Manchester United</v>
      </c>
      <c r="E808" s="0" t="str">
        <f aca="false">'✍️ Score Entry 2025-26'!E809</f>
        <v>Wolverhampton Wanderers</v>
      </c>
      <c r="F808" s="0" t="n">
        <f aca="false">IFERROR(VLOOKUP(D808,'⭐ Current Elo 2025-26'!$A:$B,2,FALSE()),1500)</f>
        <v>1451.7</v>
      </c>
      <c r="G808" s="0" t="n">
        <f aca="false">IFERROR(VLOOKUP(E808,'⭐ Current Elo 2025-26'!$A:$B,2,FALSE()),1500)</f>
        <v>1747.8</v>
      </c>
      <c r="H808" s="33" t="n">
        <f aca="false">1/(1+10^((G808-F808+'⚙️ Parameters'!$C$7)/400))</f>
        <v>0.120012504973053</v>
      </c>
      <c r="I808" s="33" t="n">
        <f aca="false">0.27*(1+((200-MIN(ABS(F808-G808),200))/500)+(IF(AND(F808&gt;1650,G808&gt;1650),0.15,0)))</f>
        <v>0.27</v>
      </c>
      <c r="J808" s="33" t="n">
        <f aca="false">MAX(0,1-H808-I808)</f>
        <v>0.609987495026947</v>
      </c>
      <c r="K808" s="33" t="n">
        <f aca="false">H808+I808</f>
        <v>0.390012504973054</v>
      </c>
      <c r="L808" s="33" t="n">
        <f aca="false">I808+J808</f>
        <v>0.879987495026947</v>
      </c>
      <c r="M808" s="0" t="str">
        <f aca="false">IF('✍️ Score Entry 2025-26'!F809=""," TBD",TEXT('✍️ Score Entry 2025-26'!F809,"0")&amp;"-"&amp;TEXT('✍️ Score Entry 2025-26'!G809,"0"))</f>
        <v> TBD</v>
      </c>
      <c r="N808" s="0" t="str">
        <f aca="false">IF('✍️ Score Entry 2025-26'!F809="","TBD",IF('✍️ Score Entry 2025-26'!F809&gt;'✍️ Score Entry 2025-26'!G809,"Home",IF('✍️ Score Entry 2025-26'!F809&lt;'✍️ Score Entry 2025-26'!G809,"Away","Draw")))</f>
        <v>TBD</v>
      </c>
      <c r="O808" s="0" t="str">
        <f aca="false">IF(N808="TBD","TBD",IF(AND(H808&gt;I808,H808&gt;J808,N808="Home"),"✓",IF(AND(J808&gt;H808,J808&gt;I808,N808="Away"),"✓",IF(AND(I808&gt;H808,I808&gt;J808,N808="Draw"),"✓","✗"))))</f>
        <v>TBD</v>
      </c>
    </row>
    <row r="809" customFormat="false" ht="15" hidden="false" customHeight="false" outlineLevel="0" collapsed="false">
      <c r="A809" s="0" t="n">
        <f aca="false">'✍️ Score Entry 2025-26'!A810</f>
        <v>805</v>
      </c>
      <c r="B809" s="41" t="n">
        <f aca="false">'✍️ Score Entry 2025-26'!B810</f>
        <v>46021.8333333333</v>
      </c>
      <c r="C809" s="0" t="str">
        <f aca="false">'✍️ Score Entry 2025-26'!C810</f>
        <v>English Premier League</v>
      </c>
      <c r="D809" s="0" t="str">
        <f aca="false">'✍️ Score Entry 2025-26'!D810</f>
        <v>Liverpool</v>
      </c>
      <c r="E809" s="0" t="str">
        <f aca="false">'✍️ Score Entry 2025-26'!E810</f>
        <v>Leeds United</v>
      </c>
      <c r="F809" s="0" t="n">
        <f aca="false">IFERROR(VLOOKUP(D809,'⭐ Current Elo 2025-26'!$A:$B,2,FALSE()),1500)</f>
        <v>1648.2</v>
      </c>
      <c r="G809" s="0" t="n">
        <f aca="false">IFERROR(VLOOKUP(E809,'⭐ Current Elo 2025-26'!$A:$B,2,FALSE()),1500)</f>
        <v>1530.4</v>
      </c>
      <c r="H809" s="33" t="n">
        <f aca="false">1/(1+10^((G809-F809+'⚙️ Parameters'!$C$7)/400))</f>
        <v>0.596352069217823</v>
      </c>
      <c r="I809" s="33" t="n">
        <f aca="false">0.27*(1+((200-MIN(ABS(F809-G809),200))/500)+(IF(AND(F809&gt;1650,G809&gt;1650),0.15,0)))</f>
        <v>0.314388</v>
      </c>
      <c r="J809" s="33" t="n">
        <f aca="false">MAX(0,1-H809-I809)</f>
        <v>0.0892599307821766</v>
      </c>
      <c r="K809" s="33" t="n">
        <f aca="false">H809+I809</f>
        <v>0.910740069217823</v>
      </c>
      <c r="L809" s="33" t="n">
        <f aca="false">I809+J809</f>
        <v>0.403647930782177</v>
      </c>
      <c r="M809" s="0" t="str">
        <f aca="false">IF('✍️ Score Entry 2025-26'!F810=""," TBD",TEXT('✍️ Score Entry 2025-26'!F810,"0")&amp;"-"&amp;TEXT('✍️ Score Entry 2025-26'!G810,"0"))</f>
        <v> TBD</v>
      </c>
      <c r="N809" s="0" t="str">
        <f aca="false">IF('✍️ Score Entry 2025-26'!F810="","TBD",IF('✍️ Score Entry 2025-26'!F810&gt;'✍️ Score Entry 2025-26'!G810,"Home",IF('✍️ Score Entry 2025-26'!F810&lt;'✍️ Score Entry 2025-26'!G810,"Away","Draw")))</f>
        <v>TBD</v>
      </c>
      <c r="O809" s="0" t="str">
        <f aca="false">IF(N809="TBD","TBD",IF(AND(H809&gt;I809,H809&gt;J809,N809="Home"),"✓",IF(AND(J809&gt;H809,J809&gt;I809,N809="Away"),"✓",IF(AND(I809&gt;H809,I809&gt;J809,N809="Draw"),"✓","✗"))))</f>
        <v>TBD</v>
      </c>
    </row>
    <row r="810" customFormat="false" ht="15" hidden="false" customHeight="false" outlineLevel="0" collapsed="false">
      <c r="A810" s="0" t="n">
        <f aca="false">'✍️ Score Entry 2025-26'!A811</f>
        <v>806</v>
      </c>
      <c r="B810" s="41" t="n">
        <f aca="false">'✍️ Score Entry 2025-26'!B811</f>
        <v>46021.8333333333</v>
      </c>
      <c r="C810" s="0" t="str">
        <f aca="false">'✍️ Score Entry 2025-26'!C811</f>
        <v>English Premier League</v>
      </c>
      <c r="D810" s="0" t="str">
        <f aca="false">'✍️ Score Entry 2025-26'!D811</f>
        <v>Arsenal</v>
      </c>
      <c r="E810" s="0" t="str">
        <f aca="false">'✍️ Score Entry 2025-26'!E811</f>
        <v>Aston Villa</v>
      </c>
      <c r="F810" s="0" t="n">
        <f aca="false">IFERROR(VLOOKUP(D810,'⭐ Current Elo 2025-26'!$A:$B,2,FALSE()),1500)</f>
        <v>1442.1</v>
      </c>
      <c r="G810" s="0" t="n">
        <f aca="false">IFERROR(VLOOKUP(E810,'⭐ Current Elo 2025-26'!$A:$B,2,FALSE()),1500)</f>
        <v>1505.7</v>
      </c>
      <c r="H810" s="33" t="n">
        <f aca="false">1/(1+10^((G810-F810+'⚙️ Parameters'!$C$7)/400))</f>
        <v>0.342103530351009</v>
      </c>
      <c r="I810" s="33" t="n">
        <f aca="false">0.27*(1+((200-MIN(ABS(F810-G810),200))/500)+(IF(AND(F810&gt;1650,G810&gt;1650),0.15,0)))</f>
        <v>0.343656</v>
      </c>
      <c r="J810" s="33" t="n">
        <f aca="false">MAX(0,1-H810-I810)</f>
        <v>0.314240469648991</v>
      </c>
      <c r="K810" s="33" t="n">
        <f aca="false">H810+I810</f>
        <v>0.685759530351009</v>
      </c>
      <c r="L810" s="33" t="n">
        <f aca="false">I810+J810</f>
        <v>0.657896469648991</v>
      </c>
      <c r="M810" s="0" t="str">
        <f aca="false">IF('✍️ Score Entry 2025-26'!F811=""," TBD",TEXT('✍️ Score Entry 2025-26'!F811,"0")&amp;"-"&amp;TEXT('✍️ Score Entry 2025-26'!G811,"0"))</f>
        <v> TBD</v>
      </c>
      <c r="N810" s="0" t="str">
        <f aca="false">IF('✍️ Score Entry 2025-26'!F811="","TBD",IF('✍️ Score Entry 2025-26'!F811&gt;'✍️ Score Entry 2025-26'!G811,"Home",IF('✍️ Score Entry 2025-26'!F811&lt;'✍️ Score Entry 2025-26'!G811,"Away","Draw")))</f>
        <v>TBD</v>
      </c>
      <c r="O810" s="0" t="str">
        <f aca="false">IF(N810="TBD","TBD",IF(AND(H810&gt;I810,H810&gt;J810,N810="Home"),"✓",IF(AND(J810&gt;H810,J810&gt;I810,N810="Away"),"✓",IF(AND(I810&gt;H810,I810&gt;J810,N810="Draw"),"✓","✗"))))</f>
        <v>TBD</v>
      </c>
    </row>
    <row r="811" customFormat="false" ht="15" hidden="false" customHeight="false" outlineLevel="0" collapsed="false">
      <c r="A811" s="0" t="n">
        <f aca="false">'✍️ Score Entry 2025-26'!A812</f>
        <v>807</v>
      </c>
      <c r="B811" s="41" t="n">
        <f aca="false">'✍️ Score Entry 2025-26'!B812</f>
        <v>46021.8333333333</v>
      </c>
      <c r="C811" s="0" t="str">
        <f aca="false">'✍️ Score Entry 2025-26'!C812</f>
        <v>English Premier League</v>
      </c>
      <c r="D811" s="0" t="str">
        <f aca="false">'✍️ Score Entry 2025-26'!D812</f>
        <v>Chelsea</v>
      </c>
      <c r="E811" s="0" t="str">
        <f aca="false">'✍️ Score Entry 2025-26'!E812</f>
        <v>AFC Bournemouth</v>
      </c>
      <c r="F811" s="0" t="n">
        <f aca="false">IFERROR(VLOOKUP(D811,'⭐ Current Elo 2025-26'!$A:$B,2,FALSE()),1500)</f>
        <v>1685.1</v>
      </c>
      <c r="G811" s="0" t="n">
        <f aca="false">IFERROR(VLOOKUP(E811,'⭐ Current Elo 2025-26'!$A:$B,2,FALSE()),1500)</f>
        <v>1744.7</v>
      </c>
      <c r="H811" s="33" t="n">
        <f aca="false">1/(1+10^((G811-F811+'⚙️ Parameters'!$C$7)/400))</f>
        <v>0.347304608566917</v>
      </c>
      <c r="I811" s="33" t="n">
        <f aca="false">0.27*(1+((200-MIN(ABS(F811-G811),200))/500)+(IF(AND(F811&gt;1650,G811&gt;1650),0.15,0)))</f>
        <v>0.386316</v>
      </c>
      <c r="J811" s="33" t="n">
        <f aca="false">MAX(0,1-H811-I811)</f>
        <v>0.266379391433083</v>
      </c>
      <c r="K811" s="33" t="n">
        <f aca="false">H811+I811</f>
        <v>0.733620608566917</v>
      </c>
      <c r="L811" s="33" t="n">
        <f aca="false">I811+J811</f>
        <v>0.652695391433083</v>
      </c>
      <c r="M811" s="0" t="str">
        <f aca="false">IF('✍️ Score Entry 2025-26'!F812=""," TBD",TEXT('✍️ Score Entry 2025-26'!F812,"0")&amp;"-"&amp;TEXT('✍️ Score Entry 2025-26'!G812,"0"))</f>
        <v> TBD</v>
      </c>
      <c r="N811" s="0" t="str">
        <f aca="false">IF('✍️ Score Entry 2025-26'!F812="","TBD",IF('✍️ Score Entry 2025-26'!F812&gt;'✍️ Score Entry 2025-26'!G812,"Home",IF('✍️ Score Entry 2025-26'!F812&lt;'✍️ Score Entry 2025-26'!G812,"Away","Draw")))</f>
        <v>TBD</v>
      </c>
      <c r="O811" s="0" t="str">
        <f aca="false">IF(N811="TBD","TBD",IF(AND(H811&gt;I811,H811&gt;J811,N811="Home"),"✓",IF(AND(J811&gt;H811,J811&gt;I811,N811="Away"),"✓",IF(AND(I811&gt;H811,I811&gt;J811,N811="Draw"),"✓","✗"))))</f>
        <v>TBD</v>
      </c>
    </row>
    <row r="812" customFormat="false" ht="15" hidden="false" customHeight="false" outlineLevel="0" collapsed="false">
      <c r="A812" s="0" t="n">
        <f aca="false">'✍️ Score Entry 2025-26'!A813</f>
        <v>808</v>
      </c>
      <c r="B812" s="41" t="n">
        <f aca="false">'✍️ Score Entry 2025-26'!B813</f>
        <v>46021.8333333333</v>
      </c>
      <c r="C812" s="0" t="str">
        <f aca="false">'✍️ Score Entry 2025-26'!C813</f>
        <v>English Premier League</v>
      </c>
      <c r="D812" s="0" t="str">
        <f aca="false">'✍️ Score Entry 2025-26'!D813</f>
        <v>Crystal Palace</v>
      </c>
      <c r="E812" s="0" t="str">
        <f aca="false">'✍️ Score Entry 2025-26'!E813</f>
        <v>Fulham</v>
      </c>
      <c r="F812" s="0" t="n">
        <f aca="false">IFERROR(VLOOKUP(D812,'⭐ Current Elo 2025-26'!$A:$B,2,FALSE()),1500)</f>
        <v>1530.6</v>
      </c>
      <c r="G812" s="0" t="n">
        <f aca="false">IFERROR(VLOOKUP(E812,'⭐ Current Elo 2025-26'!$A:$B,2,FALSE()),1500)</f>
        <v>1393.4</v>
      </c>
      <c r="H812" s="33" t="n">
        <f aca="false">1/(1+10^((G812-F812+'⚙️ Parameters'!$C$7)/400))</f>
        <v>0.622920661727555</v>
      </c>
      <c r="I812" s="33" t="n">
        <f aca="false">0.27*(1+((200-MIN(ABS(F812-G812),200))/500)+(IF(AND(F812&gt;1650,G812&gt;1650),0.15,0)))</f>
        <v>0.303912</v>
      </c>
      <c r="J812" s="33" t="n">
        <f aca="false">MAX(0,1-H812-I812)</f>
        <v>0.073167338272445</v>
      </c>
      <c r="K812" s="33" t="n">
        <f aca="false">H812+I812</f>
        <v>0.926832661727555</v>
      </c>
      <c r="L812" s="33" t="n">
        <f aca="false">I812+J812</f>
        <v>0.377079338272445</v>
      </c>
      <c r="M812" s="0" t="str">
        <f aca="false">IF('✍️ Score Entry 2025-26'!F813=""," TBD",TEXT('✍️ Score Entry 2025-26'!F813,"0")&amp;"-"&amp;TEXT('✍️ Score Entry 2025-26'!G813,"0"))</f>
        <v> TBD</v>
      </c>
      <c r="N812" s="0" t="str">
        <f aca="false">IF('✍️ Score Entry 2025-26'!F813="","TBD",IF('✍️ Score Entry 2025-26'!F813&gt;'✍️ Score Entry 2025-26'!G813,"Home",IF('✍️ Score Entry 2025-26'!F813&lt;'✍️ Score Entry 2025-26'!G813,"Away","Draw")))</f>
        <v>TBD</v>
      </c>
      <c r="O812" s="0" t="str">
        <f aca="false">IF(N812="TBD","TBD",IF(AND(H812&gt;I812,H812&gt;J812,N812="Home"),"✓",IF(AND(J812&gt;H812,J812&gt;I812,N812="Away"),"✓",IF(AND(I812&gt;H812,I812&gt;J812,N812="Draw"),"✓","✗"))))</f>
        <v>TBD</v>
      </c>
    </row>
    <row r="813" customFormat="false" ht="15" hidden="false" customHeight="false" outlineLevel="0" collapsed="false">
      <c r="A813" s="0" t="n">
        <f aca="false">'✍️ Score Entry 2025-26'!A814</f>
        <v>809</v>
      </c>
      <c r="B813" s="41" t="n">
        <f aca="false">'✍️ Score Entry 2025-26'!B814</f>
        <v>46021.8333333333</v>
      </c>
      <c r="C813" s="0" t="str">
        <f aca="false">'✍️ Score Entry 2025-26'!C814</f>
        <v>English Premier League</v>
      </c>
      <c r="D813" s="0" t="str">
        <f aca="false">'✍️ Score Entry 2025-26'!D814</f>
        <v>Burnley</v>
      </c>
      <c r="E813" s="0" t="str">
        <f aca="false">'✍️ Score Entry 2025-26'!E814</f>
        <v>Newcastle United</v>
      </c>
      <c r="F813" s="0" t="n">
        <f aca="false">IFERROR(VLOOKUP(D813,'⭐ Current Elo 2025-26'!$A:$B,2,FALSE()),1500)</f>
        <v>1604</v>
      </c>
      <c r="G813" s="0" t="n">
        <f aca="false">IFERROR(VLOOKUP(E813,'⭐ Current Elo 2025-26'!$A:$B,2,FALSE()),1500)</f>
        <v>1795</v>
      </c>
      <c r="H813" s="33" t="n">
        <f aca="false">1/(1+10^((G813-F813+'⚙️ Parameters'!$C$7)/400))</f>
        <v>0.199837944084864</v>
      </c>
      <c r="I813" s="33" t="n">
        <f aca="false">0.27*(1+((200-MIN(ABS(F813-G813),200))/500)+(IF(AND(F813&gt;1650,G813&gt;1650),0.15,0)))</f>
        <v>0.27486</v>
      </c>
      <c r="J813" s="33" t="n">
        <f aca="false">MAX(0,1-H813-I813)</f>
        <v>0.525302055915136</v>
      </c>
      <c r="K813" s="33" t="n">
        <f aca="false">H813+I813</f>
        <v>0.474697944084864</v>
      </c>
      <c r="L813" s="33" t="n">
        <f aca="false">I813+J813</f>
        <v>0.800162055915136</v>
      </c>
      <c r="M813" s="0" t="str">
        <f aca="false">IF('✍️ Score Entry 2025-26'!F814=""," TBD",TEXT('✍️ Score Entry 2025-26'!F814,"0")&amp;"-"&amp;TEXT('✍️ Score Entry 2025-26'!G814,"0"))</f>
        <v> TBD</v>
      </c>
      <c r="N813" s="0" t="str">
        <f aca="false">IF('✍️ Score Entry 2025-26'!F814="","TBD",IF('✍️ Score Entry 2025-26'!F814&gt;'✍️ Score Entry 2025-26'!G814,"Home",IF('✍️ Score Entry 2025-26'!F814&lt;'✍️ Score Entry 2025-26'!G814,"Away","Draw")))</f>
        <v>TBD</v>
      </c>
      <c r="O813" s="0" t="str">
        <f aca="false">IF(N813="TBD","TBD",IF(AND(H813&gt;I813,H813&gt;J813,N813="Home"),"✓",IF(AND(J813&gt;H813,J813&gt;I813,N813="Away"),"✓",IF(AND(I813&gt;H813,I813&gt;J813,N813="Draw"),"✓","✗"))))</f>
        <v>TBD</v>
      </c>
    </row>
    <row r="814" customFormat="false" ht="15" hidden="false" customHeight="false" outlineLevel="0" collapsed="false">
      <c r="A814" s="0" t="n">
        <f aca="false">'✍️ Score Entry 2025-26'!A815</f>
        <v>810</v>
      </c>
      <c r="B814" s="41" t="n">
        <f aca="false">'✍️ Score Entry 2025-26'!B815</f>
        <v>46025.625</v>
      </c>
      <c r="C814" s="0" t="str">
        <f aca="false">'✍️ Score Entry 2025-26'!C815</f>
        <v>English Premier League</v>
      </c>
      <c r="D814" s="0" t="str">
        <f aca="false">'✍️ Score Entry 2025-26'!D815</f>
        <v>Brighton &amp; Hove Albion</v>
      </c>
      <c r="E814" s="0" t="str">
        <f aca="false">'✍️ Score Entry 2025-26'!E815</f>
        <v>Burnley</v>
      </c>
      <c r="F814" s="0" t="n">
        <f aca="false">IFERROR(VLOOKUP(D814,'⭐ Current Elo 2025-26'!$A:$B,2,FALSE()),1500)</f>
        <v>1526.5</v>
      </c>
      <c r="G814" s="0" t="n">
        <f aca="false">IFERROR(VLOOKUP(E814,'⭐ Current Elo 2025-26'!$A:$B,2,FALSE()),1500)</f>
        <v>1604</v>
      </c>
      <c r="H814" s="33" t="n">
        <f aca="false">1/(1+10^((G814-F814+'⚙️ Parameters'!$C$7)/400))</f>
        <v>0.324328745820277</v>
      </c>
      <c r="I814" s="33" t="n">
        <f aca="false">0.27*(1+((200-MIN(ABS(F814-G814),200))/500)+(IF(AND(F814&gt;1650,G814&gt;1650),0.15,0)))</f>
        <v>0.33615</v>
      </c>
      <c r="J814" s="33" t="n">
        <f aca="false">MAX(0,1-H814-I814)</f>
        <v>0.339521254179723</v>
      </c>
      <c r="K814" s="33" t="n">
        <f aca="false">H814+I814</f>
        <v>0.660478745820277</v>
      </c>
      <c r="L814" s="33" t="n">
        <f aca="false">I814+J814</f>
        <v>0.675671254179723</v>
      </c>
      <c r="M814" s="0" t="str">
        <f aca="false">IF('✍️ Score Entry 2025-26'!F815=""," TBD",TEXT('✍️ Score Entry 2025-26'!F815,"0")&amp;"-"&amp;TEXT('✍️ Score Entry 2025-26'!G815,"0"))</f>
        <v> TBD</v>
      </c>
      <c r="N814" s="0" t="str">
        <f aca="false">IF('✍️ Score Entry 2025-26'!F815="","TBD",IF('✍️ Score Entry 2025-26'!F815&gt;'✍️ Score Entry 2025-26'!G815,"Home",IF('✍️ Score Entry 2025-26'!F815&lt;'✍️ Score Entry 2025-26'!G815,"Away","Draw")))</f>
        <v>TBD</v>
      </c>
      <c r="O814" s="0" t="str">
        <f aca="false">IF(N814="TBD","TBD",IF(AND(H814&gt;I814,H814&gt;J814,N814="Home"),"✓",IF(AND(J814&gt;H814,J814&gt;I814,N814="Away"),"✓",IF(AND(I814&gt;H814,I814&gt;J814,N814="Draw"),"✓","✗"))))</f>
        <v>TBD</v>
      </c>
    </row>
    <row r="815" customFormat="false" ht="15" hidden="false" customHeight="false" outlineLevel="0" collapsed="false">
      <c r="A815" s="0" t="n">
        <f aca="false">'✍️ Score Entry 2025-26'!A816</f>
        <v>811</v>
      </c>
      <c r="B815" s="41" t="n">
        <f aca="false">'✍️ Score Entry 2025-26'!B816</f>
        <v>46025.625</v>
      </c>
      <c r="C815" s="0" t="str">
        <f aca="false">'✍️ Score Entry 2025-26'!C816</f>
        <v>English Premier League</v>
      </c>
      <c r="D815" s="0" t="str">
        <f aca="false">'✍️ Score Entry 2025-26'!D816</f>
        <v>Everton</v>
      </c>
      <c r="E815" s="0" t="str">
        <f aca="false">'✍️ Score Entry 2025-26'!E816</f>
        <v>Brentford</v>
      </c>
      <c r="F815" s="0" t="n">
        <f aca="false">IFERROR(VLOOKUP(D815,'⭐ Current Elo 2025-26'!$A:$B,2,FALSE()),1500)</f>
        <v>1613.1</v>
      </c>
      <c r="G815" s="0" t="n">
        <f aca="false">IFERROR(VLOOKUP(E815,'⭐ Current Elo 2025-26'!$A:$B,2,FALSE()),1500)</f>
        <v>1507.3</v>
      </c>
      <c r="H815" s="33" t="n">
        <f aca="false">1/(1+10^((G815-F815+'⚙️ Parameters'!$C$7)/400))</f>
        <v>0.579619261268732</v>
      </c>
      <c r="I815" s="33" t="n">
        <f aca="false">0.27*(1+((200-MIN(ABS(F815-G815),200))/500)+(IF(AND(F815&gt;1650,G815&gt;1650),0.15,0)))</f>
        <v>0.320868</v>
      </c>
      <c r="J815" s="33" t="n">
        <f aca="false">MAX(0,1-H815-I815)</f>
        <v>0.0995127387312684</v>
      </c>
      <c r="K815" s="33" t="n">
        <f aca="false">H815+I815</f>
        <v>0.900487261268732</v>
      </c>
      <c r="L815" s="33" t="n">
        <f aca="false">I815+J815</f>
        <v>0.420380738731268</v>
      </c>
      <c r="M815" s="0" t="str">
        <f aca="false">IF('✍️ Score Entry 2025-26'!F816=""," TBD",TEXT('✍️ Score Entry 2025-26'!F816,"0")&amp;"-"&amp;TEXT('✍️ Score Entry 2025-26'!G816,"0"))</f>
        <v> TBD</v>
      </c>
      <c r="N815" s="0" t="str">
        <f aca="false">IF('✍️ Score Entry 2025-26'!F816="","TBD",IF('✍️ Score Entry 2025-26'!F816&gt;'✍️ Score Entry 2025-26'!G816,"Home",IF('✍️ Score Entry 2025-26'!F816&lt;'✍️ Score Entry 2025-26'!G816,"Away","Draw")))</f>
        <v>TBD</v>
      </c>
      <c r="O815" s="0" t="str">
        <f aca="false">IF(N815="TBD","TBD",IF(AND(H815&gt;I815,H815&gt;J815,N815="Home"),"✓",IF(AND(J815&gt;H815,J815&gt;I815,N815="Away"),"✓",IF(AND(I815&gt;H815,I815&gt;J815,N815="Draw"),"✓","✗"))))</f>
        <v>TBD</v>
      </c>
    </row>
    <row r="816" customFormat="false" ht="15" hidden="false" customHeight="false" outlineLevel="0" collapsed="false">
      <c r="A816" s="0" t="n">
        <f aca="false">'✍️ Score Entry 2025-26'!A817</f>
        <v>812</v>
      </c>
      <c r="B816" s="41" t="n">
        <f aca="false">'✍️ Score Entry 2025-26'!B817</f>
        <v>46025.625</v>
      </c>
      <c r="C816" s="0" t="str">
        <f aca="false">'✍️ Score Entry 2025-26'!C817</f>
        <v>English Premier League</v>
      </c>
      <c r="D816" s="0" t="str">
        <f aca="false">'✍️ Score Entry 2025-26'!D817</f>
        <v>Newcastle United</v>
      </c>
      <c r="E816" s="0" t="str">
        <f aca="false">'✍️ Score Entry 2025-26'!E817</f>
        <v>Crystal Palace</v>
      </c>
      <c r="F816" s="0" t="n">
        <f aca="false">IFERROR(VLOOKUP(D816,'⭐ Current Elo 2025-26'!$A:$B,2,FALSE()),1500)</f>
        <v>1795</v>
      </c>
      <c r="G816" s="0" t="n">
        <f aca="false">IFERROR(VLOOKUP(E816,'⭐ Current Elo 2025-26'!$A:$B,2,FALSE()),1500)</f>
        <v>1530.6</v>
      </c>
      <c r="H816" s="33" t="n">
        <f aca="false">1/(1+10^((G816-F816+'⚙️ Parameters'!$C$7)/400))</f>
        <v>0.774550314173216</v>
      </c>
      <c r="I816" s="33" t="n">
        <f aca="false">0.27*(1+((200-MIN(ABS(F816-G816),200))/500)+(IF(AND(F816&gt;1650,G816&gt;1650),0.15,0)))</f>
        <v>0.27</v>
      </c>
      <c r="J816" s="33" t="n">
        <f aca="false">MAX(0,1-H816-I816)</f>
        <v>0</v>
      </c>
      <c r="K816" s="33" t="n">
        <f aca="false">H816+I816</f>
        <v>1.04455031417322</v>
      </c>
      <c r="L816" s="33" t="n">
        <f aca="false">I816+J816</f>
        <v>0.27</v>
      </c>
      <c r="M816" s="0" t="str">
        <f aca="false">IF('✍️ Score Entry 2025-26'!F817=""," TBD",TEXT('✍️ Score Entry 2025-26'!F817,"0")&amp;"-"&amp;TEXT('✍️ Score Entry 2025-26'!G817,"0"))</f>
        <v> TBD</v>
      </c>
      <c r="N816" s="0" t="str">
        <f aca="false">IF('✍️ Score Entry 2025-26'!F817="","TBD",IF('✍️ Score Entry 2025-26'!F817&gt;'✍️ Score Entry 2025-26'!G817,"Home",IF('✍️ Score Entry 2025-26'!F817&lt;'✍️ Score Entry 2025-26'!G817,"Away","Draw")))</f>
        <v>TBD</v>
      </c>
      <c r="O816" s="0" t="str">
        <f aca="false">IF(N816="TBD","TBD",IF(AND(H816&gt;I816,H816&gt;J816,N816="Home"),"✓",IF(AND(J816&gt;H816,J816&gt;I816,N816="Away"),"✓",IF(AND(I816&gt;H816,I816&gt;J816,N816="Draw"),"✓","✗"))))</f>
        <v>TBD</v>
      </c>
    </row>
    <row r="817" customFormat="false" ht="15" hidden="false" customHeight="false" outlineLevel="0" collapsed="false">
      <c r="A817" s="0" t="n">
        <f aca="false">'✍️ Score Entry 2025-26'!A818</f>
        <v>813</v>
      </c>
      <c r="B817" s="41" t="n">
        <f aca="false">'✍️ Score Entry 2025-26'!B818</f>
        <v>46025.625</v>
      </c>
      <c r="C817" s="0" t="str">
        <f aca="false">'✍️ Score Entry 2025-26'!C818</f>
        <v>English Premier League</v>
      </c>
      <c r="D817" s="0" t="str">
        <f aca="false">'✍️ Score Entry 2025-26'!D818</f>
        <v>Manchester City</v>
      </c>
      <c r="E817" s="0" t="str">
        <f aca="false">'✍️ Score Entry 2025-26'!E818</f>
        <v>Chelsea</v>
      </c>
      <c r="F817" s="0" t="n">
        <f aca="false">IFERROR(VLOOKUP(D817,'⭐ Current Elo 2025-26'!$A:$B,2,FALSE()),1500)</f>
        <v>1581.2</v>
      </c>
      <c r="G817" s="0" t="n">
        <f aca="false">IFERROR(VLOOKUP(E817,'⭐ Current Elo 2025-26'!$A:$B,2,FALSE()),1500)</f>
        <v>1685.1</v>
      </c>
      <c r="H817" s="33" t="n">
        <f aca="false">1/(1+10^((G817-F817+'⚙️ Parameters'!$C$7)/400))</f>
        <v>0.291952592920255</v>
      </c>
      <c r="I817" s="33" t="n">
        <f aca="false">0.27*(1+((200-MIN(ABS(F817-G817),200))/500)+(IF(AND(F817&gt;1650,G817&gt;1650),0.15,0)))</f>
        <v>0.321894</v>
      </c>
      <c r="J817" s="33" t="n">
        <f aca="false">MAX(0,1-H817-I817)</f>
        <v>0.386153407079745</v>
      </c>
      <c r="K817" s="33" t="n">
        <f aca="false">H817+I817</f>
        <v>0.613846592920255</v>
      </c>
      <c r="L817" s="33" t="n">
        <f aca="false">I817+J817</f>
        <v>0.708047407079745</v>
      </c>
      <c r="M817" s="0" t="str">
        <f aca="false">IF('✍️ Score Entry 2025-26'!F818=""," TBD",TEXT('✍️ Score Entry 2025-26'!F818,"0")&amp;"-"&amp;TEXT('✍️ Score Entry 2025-26'!G818,"0"))</f>
        <v> TBD</v>
      </c>
      <c r="N817" s="0" t="str">
        <f aca="false">IF('✍️ Score Entry 2025-26'!F818="","TBD",IF('✍️ Score Entry 2025-26'!F818&gt;'✍️ Score Entry 2025-26'!G818,"Home",IF('✍️ Score Entry 2025-26'!F818&lt;'✍️ Score Entry 2025-26'!G818,"Away","Draw")))</f>
        <v>TBD</v>
      </c>
      <c r="O817" s="0" t="str">
        <f aca="false">IF(N817="TBD","TBD",IF(AND(H817&gt;I817,H817&gt;J817,N817="Home"),"✓",IF(AND(J817&gt;H817,J817&gt;I817,N817="Away"),"✓",IF(AND(I817&gt;H817,I817&gt;J817,N817="Draw"),"✓","✗"))))</f>
        <v>TBD</v>
      </c>
    </row>
    <row r="818" customFormat="false" ht="15" hidden="false" customHeight="false" outlineLevel="0" collapsed="false">
      <c r="A818" s="0" t="n">
        <f aca="false">'✍️ Score Entry 2025-26'!A819</f>
        <v>814</v>
      </c>
      <c r="B818" s="41" t="n">
        <f aca="false">'✍️ Score Entry 2025-26'!B819</f>
        <v>46025.625</v>
      </c>
      <c r="C818" s="0" t="str">
        <f aca="false">'✍️ Score Entry 2025-26'!C819</f>
        <v>English Premier League</v>
      </c>
      <c r="D818" s="0" t="str">
        <f aca="false">'✍️ Score Entry 2025-26'!D819</f>
        <v>Leeds United</v>
      </c>
      <c r="E818" s="0" t="str">
        <f aca="false">'✍️ Score Entry 2025-26'!E819</f>
        <v>Manchester United</v>
      </c>
      <c r="F818" s="0" t="n">
        <f aca="false">IFERROR(VLOOKUP(D818,'⭐ Current Elo 2025-26'!$A:$B,2,FALSE()),1500)</f>
        <v>1530.4</v>
      </c>
      <c r="G818" s="0" t="n">
        <f aca="false">IFERROR(VLOOKUP(E818,'⭐ Current Elo 2025-26'!$A:$B,2,FALSE()),1500)</f>
        <v>1451.7</v>
      </c>
      <c r="H818" s="33" t="n">
        <f aca="false">1/(1+10^((G818-F818+'⚙️ Parameters'!$C$7)/400))</f>
        <v>0.541208931276124</v>
      </c>
      <c r="I818" s="33" t="n">
        <f aca="false">0.27*(1+((200-MIN(ABS(F818-G818),200))/500)+(IF(AND(F818&gt;1650,G818&gt;1650),0.15,0)))</f>
        <v>0.335502</v>
      </c>
      <c r="J818" s="33" t="n">
        <f aca="false">MAX(0,1-H818-I818)</f>
        <v>0.123289068723876</v>
      </c>
      <c r="K818" s="33" t="n">
        <f aca="false">H818+I818</f>
        <v>0.876710931276124</v>
      </c>
      <c r="L818" s="33" t="n">
        <f aca="false">I818+J818</f>
        <v>0.458791068723876</v>
      </c>
      <c r="M818" s="0" t="str">
        <f aca="false">IF('✍️ Score Entry 2025-26'!F819=""," TBD",TEXT('✍️ Score Entry 2025-26'!F819,"0")&amp;"-"&amp;TEXT('✍️ Score Entry 2025-26'!G819,"0"))</f>
        <v> TBD</v>
      </c>
      <c r="N818" s="0" t="str">
        <f aca="false">IF('✍️ Score Entry 2025-26'!F819="","TBD",IF('✍️ Score Entry 2025-26'!F819&gt;'✍️ Score Entry 2025-26'!G819,"Home",IF('✍️ Score Entry 2025-26'!F819&lt;'✍️ Score Entry 2025-26'!G819,"Away","Draw")))</f>
        <v>TBD</v>
      </c>
      <c r="O818" s="0" t="str">
        <f aca="false">IF(N818="TBD","TBD",IF(AND(H818&gt;I818,H818&gt;J818,N818="Home"),"✓",IF(AND(J818&gt;H818,J818&gt;I818,N818="Away"),"✓",IF(AND(I818&gt;H818,I818&gt;J818,N818="Draw"),"✓","✗"))))</f>
        <v>TBD</v>
      </c>
    </row>
    <row r="819" customFormat="false" ht="15" hidden="false" customHeight="false" outlineLevel="0" collapsed="false">
      <c r="A819" s="0" t="n">
        <f aca="false">'✍️ Score Entry 2025-26'!A820</f>
        <v>815</v>
      </c>
      <c r="B819" s="41" t="n">
        <f aca="false">'✍️ Score Entry 2025-26'!B820</f>
        <v>46025.625</v>
      </c>
      <c r="C819" s="0" t="str">
        <f aca="false">'✍️ Score Entry 2025-26'!C820</f>
        <v>English Premier League</v>
      </c>
      <c r="D819" s="0" t="str">
        <f aca="false">'✍️ Score Entry 2025-26'!D820</f>
        <v>Fulham</v>
      </c>
      <c r="E819" s="0" t="str">
        <f aca="false">'✍️ Score Entry 2025-26'!E820</f>
        <v>Liverpool</v>
      </c>
      <c r="F819" s="0" t="n">
        <f aca="false">IFERROR(VLOOKUP(D819,'⭐ Current Elo 2025-26'!$A:$B,2,FALSE()),1500)</f>
        <v>1393.4</v>
      </c>
      <c r="G819" s="0" t="n">
        <f aca="false">IFERROR(VLOOKUP(E819,'⭐ Current Elo 2025-26'!$A:$B,2,FALSE()),1500)</f>
        <v>1648.2</v>
      </c>
      <c r="H819" s="33" t="n">
        <f aca="false">1/(1+10^((G819-F819+'⚙️ Parameters'!$C$7)/400))</f>
        <v>0.147471734104016</v>
      </c>
      <c r="I819" s="33" t="n">
        <f aca="false">0.27*(1+((200-MIN(ABS(F819-G819),200))/500)+(IF(AND(F819&gt;1650,G819&gt;1650),0.15,0)))</f>
        <v>0.27</v>
      </c>
      <c r="J819" s="33" t="n">
        <f aca="false">MAX(0,1-H819-I819)</f>
        <v>0.582528265895984</v>
      </c>
      <c r="K819" s="33" t="n">
        <f aca="false">H819+I819</f>
        <v>0.417471734104016</v>
      </c>
      <c r="L819" s="33" t="n">
        <f aca="false">I819+J819</f>
        <v>0.852528265895984</v>
      </c>
      <c r="M819" s="0" t="str">
        <f aca="false">IF('✍️ Score Entry 2025-26'!F820=""," TBD",TEXT('✍️ Score Entry 2025-26'!F820,"0")&amp;"-"&amp;TEXT('✍️ Score Entry 2025-26'!G820,"0"))</f>
        <v> TBD</v>
      </c>
      <c r="N819" s="0" t="str">
        <f aca="false">IF('✍️ Score Entry 2025-26'!F820="","TBD",IF('✍️ Score Entry 2025-26'!F820&gt;'✍️ Score Entry 2025-26'!G820,"Home",IF('✍️ Score Entry 2025-26'!F820&lt;'✍️ Score Entry 2025-26'!G820,"Away","Draw")))</f>
        <v>TBD</v>
      </c>
      <c r="O819" s="0" t="str">
        <f aca="false">IF(N819="TBD","TBD",IF(AND(H819&gt;I819,H819&gt;J819,N819="Home"),"✓",IF(AND(J819&gt;H819,J819&gt;I819,N819="Away"),"✓",IF(AND(I819&gt;H819,I819&gt;J819,N819="Draw"),"✓","✗"))))</f>
        <v>TBD</v>
      </c>
    </row>
    <row r="820" customFormat="false" ht="15" hidden="false" customHeight="false" outlineLevel="0" collapsed="false">
      <c r="A820" s="0" t="n">
        <f aca="false">'✍️ Score Entry 2025-26'!A821</f>
        <v>816</v>
      </c>
      <c r="B820" s="41" t="n">
        <f aca="false">'✍️ Score Entry 2025-26'!B821</f>
        <v>46025.625</v>
      </c>
      <c r="C820" s="0" t="str">
        <f aca="false">'✍️ Score Entry 2025-26'!C821</f>
        <v>English Premier League</v>
      </c>
      <c r="D820" s="0" t="str">
        <f aca="false">'✍️ Score Entry 2025-26'!D821</f>
        <v>Aston Villa</v>
      </c>
      <c r="E820" s="0" t="str">
        <f aca="false">'✍️ Score Entry 2025-26'!E821</f>
        <v>Nottingham Forest</v>
      </c>
      <c r="F820" s="0" t="n">
        <f aca="false">IFERROR(VLOOKUP(D820,'⭐ Current Elo 2025-26'!$A:$B,2,FALSE()),1500)</f>
        <v>1505.7</v>
      </c>
      <c r="G820" s="0" t="n">
        <f aca="false">IFERROR(VLOOKUP(E820,'⭐ Current Elo 2025-26'!$A:$B,2,FALSE()),1500)</f>
        <v>1630.6</v>
      </c>
      <c r="H820" s="33" t="n">
        <f aca="false">1/(1+10^((G820-F820+'⚙️ Parameters'!$C$7)/400))</f>
        <v>0.267605517677719</v>
      </c>
      <c r="I820" s="33" t="n">
        <f aca="false">0.27*(1+((200-MIN(ABS(F820-G820),200))/500)+(IF(AND(F820&gt;1650,G820&gt;1650),0.15,0)))</f>
        <v>0.310554</v>
      </c>
      <c r="J820" s="33" t="n">
        <f aca="false">MAX(0,1-H820-I820)</f>
        <v>0.421840482322281</v>
      </c>
      <c r="K820" s="33" t="n">
        <f aca="false">H820+I820</f>
        <v>0.578159517677719</v>
      </c>
      <c r="L820" s="33" t="n">
        <f aca="false">I820+J820</f>
        <v>0.732394482322281</v>
      </c>
      <c r="M820" s="0" t="str">
        <f aca="false">IF('✍️ Score Entry 2025-26'!F821=""," TBD",TEXT('✍️ Score Entry 2025-26'!F821,"0")&amp;"-"&amp;TEXT('✍️ Score Entry 2025-26'!G821,"0"))</f>
        <v> TBD</v>
      </c>
      <c r="N820" s="0" t="str">
        <f aca="false">IF('✍️ Score Entry 2025-26'!F821="","TBD",IF('✍️ Score Entry 2025-26'!F821&gt;'✍️ Score Entry 2025-26'!G821,"Home",IF('✍️ Score Entry 2025-26'!F821&lt;'✍️ Score Entry 2025-26'!G821,"Away","Draw")))</f>
        <v>TBD</v>
      </c>
      <c r="O820" s="0" t="str">
        <f aca="false">IF(N820="TBD","TBD",IF(AND(H820&gt;I820,H820&gt;J820,N820="Home"),"✓",IF(AND(J820&gt;H820,J820&gt;I820,N820="Away"),"✓",IF(AND(I820&gt;H820,I820&gt;J820,N820="Draw"),"✓","✗"))))</f>
        <v>TBD</v>
      </c>
    </row>
    <row r="821" customFormat="false" ht="15" hidden="false" customHeight="false" outlineLevel="0" collapsed="false">
      <c r="A821" s="0" t="n">
        <f aca="false">'✍️ Score Entry 2025-26'!A822</f>
        <v>817</v>
      </c>
      <c r="B821" s="41" t="n">
        <f aca="false">'✍️ Score Entry 2025-26'!B822</f>
        <v>46025.625</v>
      </c>
      <c r="C821" s="0" t="str">
        <f aca="false">'✍️ Score Entry 2025-26'!C822</f>
        <v>English Premier League</v>
      </c>
      <c r="D821" s="0" t="str">
        <f aca="false">'✍️ Score Entry 2025-26'!D822</f>
        <v>Wolverhampton Wanderers</v>
      </c>
      <c r="E821" s="0" t="str">
        <f aca="false">'✍️ Score Entry 2025-26'!E822</f>
        <v>West Ham United</v>
      </c>
      <c r="F821" s="0" t="n">
        <f aca="false">IFERROR(VLOOKUP(D821,'⭐ Current Elo 2025-26'!$A:$B,2,FALSE()),1500)</f>
        <v>1747.8</v>
      </c>
      <c r="G821" s="0" t="n">
        <f aca="false">IFERROR(VLOOKUP(E821,'⭐ Current Elo 2025-26'!$A:$B,2,FALSE()),1500)</f>
        <v>1395.5</v>
      </c>
      <c r="H821" s="33" t="n">
        <f aca="false">1/(1+10^((G821-F821+'⚙️ Parameters'!$C$7)/400))</f>
        <v>0.850709760239161</v>
      </c>
      <c r="I821" s="33" t="n">
        <f aca="false">0.27*(1+((200-MIN(ABS(F821-G821),200))/500)+(IF(AND(F821&gt;1650,G821&gt;1650),0.15,0)))</f>
        <v>0.27</v>
      </c>
      <c r="J821" s="33" t="n">
        <f aca="false">MAX(0,1-H821-I821)</f>
        <v>0</v>
      </c>
      <c r="K821" s="33" t="n">
        <f aca="false">H821+I821</f>
        <v>1.12070976023916</v>
      </c>
      <c r="L821" s="33" t="n">
        <f aca="false">I821+J821</f>
        <v>0.27</v>
      </c>
      <c r="M821" s="0" t="str">
        <f aca="false">IF('✍️ Score Entry 2025-26'!F822=""," TBD",TEXT('✍️ Score Entry 2025-26'!F822,"0")&amp;"-"&amp;TEXT('✍️ Score Entry 2025-26'!G822,"0"))</f>
        <v> TBD</v>
      </c>
      <c r="N821" s="0" t="str">
        <f aca="false">IF('✍️ Score Entry 2025-26'!F822="","TBD",IF('✍️ Score Entry 2025-26'!F822&gt;'✍️ Score Entry 2025-26'!G822,"Home",IF('✍️ Score Entry 2025-26'!F822&lt;'✍️ Score Entry 2025-26'!G822,"Away","Draw")))</f>
        <v>TBD</v>
      </c>
      <c r="O821" s="0" t="str">
        <f aca="false">IF(N821="TBD","TBD",IF(AND(H821&gt;I821,H821&gt;J821,N821="Home"),"✓",IF(AND(J821&gt;H821,J821&gt;I821,N821="Away"),"✓",IF(AND(I821&gt;H821,I821&gt;J821,N821="Draw"),"✓","✗"))))</f>
        <v>TBD</v>
      </c>
    </row>
    <row r="822" customFormat="false" ht="15" hidden="false" customHeight="false" outlineLevel="0" collapsed="false">
      <c r="A822" s="0" t="n">
        <f aca="false">'✍️ Score Entry 2025-26'!A823</f>
        <v>818</v>
      </c>
      <c r="B822" s="41" t="n">
        <f aca="false">'✍️ Score Entry 2025-26'!B823</f>
        <v>46025.625</v>
      </c>
      <c r="C822" s="0" t="str">
        <f aca="false">'✍️ Score Entry 2025-26'!C823</f>
        <v>English Premier League</v>
      </c>
      <c r="D822" s="0" t="str">
        <f aca="false">'✍️ Score Entry 2025-26'!D823</f>
        <v>AFC Bournemouth</v>
      </c>
      <c r="E822" s="0" t="str">
        <f aca="false">'✍️ Score Entry 2025-26'!E823</f>
        <v>Arsenal</v>
      </c>
      <c r="F822" s="0" t="n">
        <f aca="false">IFERROR(VLOOKUP(D822,'⭐ Current Elo 2025-26'!$A:$B,2,FALSE()),1500)</f>
        <v>1744.7</v>
      </c>
      <c r="G822" s="0" t="n">
        <f aca="false">IFERROR(VLOOKUP(E822,'⭐ Current Elo 2025-26'!$A:$B,2,FALSE()),1500)</f>
        <v>1442.1</v>
      </c>
      <c r="H822" s="33" t="n">
        <f aca="false">1/(1+10^((G822-F822+'⚙️ Parameters'!$C$7)/400))</f>
        <v>0.810625937560944</v>
      </c>
      <c r="I822" s="33" t="n">
        <f aca="false">0.27*(1+((200-MIN(ABS(F822-G822),200))/500)+(IF(AND(F822&gt;1650,G822&gt;1650),0.15,0)))</f>
        <v>0.27</v>
      </c>
      <c r="J822" s="33" t="n">
        <f aca="false">MAX(0,1-H822-I822)</f>
        <v>0</v>
      </c>
      <c r="K822" s="33" t="n">
        <f aca="false">H822+I822</f>
        <v>1.08062593756094</v>
      </c>
      <c r="L822" s="33" t="n">
        <f aca="false">I822+J822</f>
        <v>0.27</v>
      </c>
      <c r="M822" s="0" t="str">
        <f aca="false">IF('✍️ Score Entry 2025-26'!F823=""," TBD",TEXT('✍️ Score Entry 2025-26'!F823,"0")&amp;"-"&amp;TEXT('✍️ Score Entry 2025-26'!G823,"0"))</f>
        <v> TBD</v>
      </c>
      <c r="N822" s="0" t="str">
        <f aca="false">IF('✍️ Score Entry 2025-26'!F823="","TBD",IF('✍️ Score Entry 2025-26'!F823&gt;'✍️ Score Entry 2025-26'!G823,"Home",IF('✍️ Score Entry 2025-26'!F823&lt;'✍️ Score Entry 2025-26'!G823,"Away","Draw")))</f>
        <v>TBD</v>
      </c>
      <c r="O822" s="0" t="str">
        <f aca="false">IF(N822="TBD","TBD",IF(AND(H822&gt;I822,H822&gt;J822,N822="Home"),"✓",IF(AND(J822&gt;H822,J822&gt;I822,N822="Away"),"✓",IF(AND(I822&gt;H822,I822&gt;J822,N822="Draw"),"✓","✗"))))</f>
        <v>TBD</v>
      </c>
    </row>
    <row r="823" customFormat="false" ht="15" hidden="false" customHeight="false" outlineLevel="0" collapsed="false">
      <c r="A823" s="0" t="n">
        <f aca="false">'✍️ Score Entry 2025-26'!A824</f>
        <v>819</v>
      </c>
      <c r="B823" s="41" t="n">
        <f aca="false">'✍️ Score Entry 2025-26'!B824</f>
        <v>46025.625</v>
      </c>
      <c r="C823" s="0" t="str">
        <f aca="false">'✍️ Score Entry 2025-26'!C824</f>
        <v>English Premier League</v>
      </c>
      <c r="D823" s="0" t="str">
        <f aca="false">'✍️ Score Entry 2025-26'!D824</f>
        <v>Tottenham Hotspur</v>
      </c>
      <c r="E823" s="0" t="str">
        <f aca="false">'✍️ Score Entry 2025-26'!E824</f>
        <v>Sunderland</v>
      </c>
      <c r="F823" s="0" t="n">
        <f aca="false">IFERROR(VLOOKUP(D823,'⭐ Current Elo 2025-26'!$A:$B,2,FALSE()),1500)</f>
        <v>1545.2</v>
      </c>
      <c r="G823" s="0" t="n">
        <f aca="false">IFERROR(VLOOKUP(E823,'⭐ Current Elo 2025-26'!$A:$B,2,FALSE()),1500)</f>
        <v>1601.9</v>
      </c>
      <c r="H823" s="33" t="n">
        <f aca="false">1/(1+10^((G823-F823+'⚙️ Parameters'!$C$7)/400))</f>
        <v>0.351098397202578</v>
      </c>
      <c r="I823" s="33" t="n">
        <f aca="false">0.27*(1+((200-MIN(ABS(F823-G823),200))/500)+(IF(AND(F823&gt;1650,G823&gt;1650),0.15,0)))</f>
        <v>0.347382</v>
      </c>
      <c r="J823" s="33" t="n">
        <f aca="false">MAX(0,1-H823-I823)</f>
        <v>0.301519602797422</v>
      </c>
      <c r="K823" s="33" t="n">
        <f aca="false">H823+I823</f>
        <v>0.698480397202578</v>
      </c>
      <c r="L823" s="33" t="n">
        <f aca="false">I823+J823</f>
        <v>0.648901602797422</v>
      </c>
      <c r="M823" s="0" t="str">
        <f aca="false">IF('✍️ Score Entry 2025-26'!F824=""," TBD",TEXT('✍️ Score Entry 2025-26'!F824,"0")&amp;"-"&amp;TEXT('✍️ Score Entry 2025-26'!G824,"0"))</f>
        <v> TBD</v>
      </c>
      <c r="N823" s="0" t="str">
        <f aca="false">IF('✍️ Score Entry 2025-26'!F824="","TBD",IF('✍️ Score Entry 2025-26'!F824&gt;'✍️ Score Entry 2025-26'!G824,"Home",IF('✍️ Score Entry 2025-26'!F824&lt;'✍️ Score Entry 2025-26'!G824,"Away","Draw")))</f>
        <v>TBD</v>
      </c>
      <c r="O823" s="0" t="str">
        <f aca="false">IF(N823="TBD","TBD",IF(AND(H823&gt;I823,H823&gt;J823,N823="Home"),"✓",IF(AND(J823&gt;H823,J823&gt;I823,N823="Away"),"✓",IF(AND(I823&gt;H823,I823&gt;J823,N823="Draw"),"✓","✗"))))</f>
        <v>TBD</v>
      </c>
    </row>
    <row r="824" customFormat="false" ht="15" hidden="false" customHeight="false" outlineLevel="0" collapsed="false">
      <c r="A824" s="0" t="n">
        <f aca="false">'✍️ Score Entry 2025-26'!A825</f>
        <v>820</v>
      </c>
      <c r="B824" s="41" t="n">
        <f aca="false">'✍️ Score Entry 2025-26'!B825</f>
        <v>46025.8333333333</v>
      </c>
      <c r="C824" s="0" t="str">
        <f aca="false">'✍️ Score Entry 2025-26'!C825</f>
        <v>Italian Serie A</v>
      </c>
      <c r="D824" s="0" t="str">
        <f aca="false">'✍️ Score Entry 2025-26'!D825</f>
        <v>Lazio</v>
      </c>
      <c r="E824" s="0" t="str">
        <f aca="false">'✍️ Score Entry 2025-26'!E825</f>
        <v>Napoli</v>
      </c>
      <c r="F824" s="0" t="n">
        <f aca="false">IFERROR(VLOOKUP(D824,'⭐ Current Elo 2025-26'!$A:$B,2,FALSE()),1500)</f>
        <v>1499.9</v>
      </c>
      <c r="G824" s="0" t="n">
        <f aca="false">IFERROR(VLOOKUP(E824,'⭐ Current Elo 2025-26'!$A:$B,2,FALSE()),1500)</f>
        <v>1656.2</v>
      </c>
      <c r="H824" s="33" t="n">
        <f aca="false">1/(1+10^((G824-F824+'⚙️ Parameters'!$C$7)/400))</f>
        <v>0.233695923120231</v>
      </c>
      <c r="I824" s="33" t="n">
        <f aca="false">0.27*(1+((200-MIN(ABS(F824-G824),200))/500)+(IF(AND(F824&gt;1650,G824&gt;1650),0.15,0)))</f>
        <v>0.293598</v>
      </c>
      <c r="J824" s="33" t="n">
        <f aca="false">MAX(0,1-H824-I824)</f>
        <v>0.472706076879769</v>
      </c>
      <c r="K824" s="33" t="n">
        <f aca="false">H824+I824</f>
        <v>0.527293923120231</v>
      </c>
      <c r="L824" s="33" t="n">
        <f aca="false">I824+J824</f>
        <v>0.766304076879769</v>
      </c>
      <c r="M824" s="0" t="str">
        <f aca="false">IF('✍️ Score Entry 2025-26'!F825=""," TBD",TEXT('✍️ Score Entry 2025-26'!F825,"0")&amp;"-"&amp;TEXT('✍️ Score Entry 2025-26'!G825,"0"))</f>
        <v> TBD</v>
      </c>
      <c r="N824" s="0" t="str">
        <f aca="false">IF('✍️ Score Entry 2025-26'!F825="","TBD",IF('✍️ Score Entry 2025-26'!F825&gt;'✍️ Score Entry 2025-26'!G825,"Home",IF('✍️ Score Entry 2025-26'!F825&lt;'✍️ Score Entry 2025-26'!G825,"Away","Draw")))</f>
        <v>TBD</v>
      </c>
      <c r="O824" s="0" t="str">
        <f aca="false">IF(N824="TBD","TBD",IF(AND(H824&gt;I824,H824&gt;J824,N824="Home"),"✓",IF(AND(J824&gt;H824,J824&gt;I824,N824="Away"),"✓",IF(AND(I824&gt;H824,I824&gt;J824,N824="Draw"),"✓","✗"))))</f>
        <v>TBD</v>
      </c>
    </row>
    <row r="825" customFormat="false" ht="15" hidden="false" customHeight="false" outlineLevel="0" collapsed="false">
      <c r="A825" s="0" t="n">
        <f aca="false">'✍️ Score Entry 2025-26'!A826</f>
        <v>821</v>
      </c>
      <c r="B825" s="41" t="n">
        <f aca="false">'✍️ Score Entry 2025-26'!B826</f>
        <v>46025.8333333333</v>
      </c>
      <c r="C825" s="0" t="str">
        <f aca="false">'✍️ Score Entry 2025-26'!C826</f>
        <v>Italian Serie A</v>
      </c>
      <c r="D825" s="0" t="str">
        <f aca="false">'✍️ Score Entry 2025-26'!D826</f>
        <v>Juventus</v>
      </c>
      <c r="E825" s="0" t="str">
        <f aca="false">'✍️ Score Entry 2025-26'!E826</f>
        <v>Lecce</v>
      </c>
      <c r="F825" s="0" t="n">
        <f aca="false">IFERROR(VLOOKUP(D825,'⭐ Current Elo 2025-26'!$A:$B,2,FALSE()),1500)</f>
        <v>1397.1</v>
      </c>
      <c r="G825" s="0" t="n">
        <f aca="false">IFERROR(VLOOKUP(E825,'⭐ Current Elo 2025-26'!$A:$B,2,FALSE()),1500)</f>
        <v>1629.2</v>
      </c>
      <c r="H825" s="33" t="n">
        <f aca="false">1/(1+10^((G825-F825+'⚙️ Parameters'!$C$7)/400))</f>
        <v>0.164667970856814</v>
      </c>
      <c r="I825" s="33" t="n">
        <f aca="false">0.27*(1+((200-MIN(ABS(F825-G825),200))/500)+(IF(AND(F825&gt;1650,G825&gt;1650),0.15,0)))</f>
        <v>0.27</v>
      </c>
      <c r="J825" s="33" t="n">
        <f aca="false">MAX(0,1-H825-I825)</f>
        <v>0.565332029143186</v>
      </c>
      <c r="K825" s="33" t="n">
        <f aca="false">H825+I825</f>
        <v>0.434667970856814</v>
      </c>
      <c r="L825" s="33" t="n">
        <f aca="false">I825+J825</f>
        <v>0.835332029143186</v>
      </c>
      <c r="M825" s="0" t="str">
        <f aca="false">IF('✍️ Score Entry 2025-26'!F826=""," TBD",TEXT('✍️ Score Entry 2025-26'!F826,"0")&amp;"-"&amp;TEXT('✍️ Score Entry 2025-26'!G826,"0"))</f>
        <v> TBD</v>
      </c>
      <c r="N825" s="0" t="str">
        <f aca="false">IF('✍️ Score Entry 2025-26'!F826="","TBD",IF('✍️ Score Entry 2025-26'!F826&gt;'✍️ Score Entry 2025-26'!G826,"Home",IF('✍️ Score Entry 2025-26'!F826&lt;'✍️ Score Entry 2025-26'!G826,"Away","Draw")))</f>
        <v>TBD</v>
      </c>
      <c r="O825" s="0" t="str">
        <f aca="false">IF(N825="TBD","TBD",IF(AND(H825&gt;I825,H825&gt;J825,N825="Home"),"✓",IF(AND(J825&gt;H825,J825&gt;I825,N825="Away"),"✓",IF(AND(I825&gt;H825,I825&gt;J825,N825="Draw"),"✓","✗"))))</f>
        <v>TBD</v>
      </c>
    </row>
    <row r="826" customFormat="false" ht="15" hidden="false" customHeight="false" outlineLevel="0" collapsed="false">
      <c r="A826" s="0" t="n">
        <f aca="false">'✍️ Score Entry 2025-26'!A827</f>
        <v>822</v>
      </c>
      <c r="B826" s="41" t="n">
        <f aca="false">'✍️ Score Entry 2025-26'!B827</f>
        <v>46025.8333333333</v>
      </c>
      <c r="C826" s="0" t="str">
        <f aca="false">'✍️ Score Entry 2025-26'!C827</f>
        <v>Italian Serie A</v>
      </c>
      <c r="D826" s="0" t="str">
        <f aca="false">'✍️ Score Entry 2025-26'!D827</f>
        <v>Internazionale</v>
      </c>
      <c r="E826" s="0" t="str">
        <f aca="false">'✍️ Score Entry 2025-26'!E827</f>
        <v>Bologna</v>
      </c>
      <c r="F826" s="0" t="n">
        <f aca="false">IFERROR(VLOOKUP(D826,'⭐ Current Elo 2025-26'!$A:$B,2,FALSE()),1500)</f>
        <v>1603.3</v>
      </c>
      <c r="G826" s="0" t="n">
        <f aca="false">IFERROR(VLOOKUP(E826,'⭐ Current Elo 2025-26'!$A:$B,2,FALSE()),1500)</f>
        <v>1415.9</v>
      </c>
      <c r="H826" s="33" t="n">
        <f aca="false">1/(1+10^((G826-F826+'⚙️ Parameters'!$C$7)/400))</f>
        <v>0.688032697465976</v>
      </c>
      <c r="I826" s="33" t="n">
        <f aca="false">0.27*(1+((200-MIN(ABS(F826-G826),200))/500)+(IF(AND(F826&gt;1650,G826&gt;1650),0.15,0)))</f>
        <v>0.276804</v>
      </c>
      <c r="J826" s="33" t="n">
        <f aca="false">MAX(0,1-H826-I826)</f>
        <v>0.0351633025340238</v>
      </c>
      <c r="K826" s="33" t="n">
        <f aca="false">H826+I826</f>
        <v>0.964836697465976</v>
      </c>
      <c r="L826" s="33" t="n">
        <f aca="false">I826+J826</f>
        <v>0.311967302534024</v>
      </c>
      <c r="M826" s="0" t="str">
        <f aca="false">IF('✍️ Score Entry 2025-26'!F827=""," TBD",TEXT('✍️ Score Entry 2025-26'!F827,"0")&amp;"-"&amp;TEXT('✍️ Score Entry 2025-26'!G827,"0"))</f>
        <v> TBD</v>
      </c>
      <c r="N826" s="0" t="str">
        <f aca="false">IF('✍️ Score Entry 2025-26'!F827="","TBD",IF('✍️ Score Entry 2025-26'!F827&gt;'✍️ Score Entry 2025-26'!G827,"Home",IF('✍️ Score Entry 2025-26'!F827&lt;'✍️ Score Entry 2025-26'!G827,"Away","Draw")))</f>
        <v>TBD</v>
      </c>
      <c r="O826" s="0" t="str">
        <f aca="false">IF(N826="TBD","TBD",IF(AND(H826&gt;I826,H826&gt;J826,N826="Home"),"✓",IF(AND(J826&gt;H826,J826&gt;I826,N826="Away"),"✓",IF(AND(I826&gt;H826,I826&gt;J826,N826="Draw"),"✓","✗"))))</f>
        <v>TBD</v>
      </c>
    </row>
    <row r="827" customFormat="false" ht="15" hidden="false" customHeight="false" outlineLevel="0" collapsed="false">
      <c r="A827" s="0" t="n">
        <f aca="false">'✍️ Score Entry 2025-26'!A828</f>
        <v>823</v>
      </c>
      <c r="B827" s="41" t="n">
        <f aca="false">'✍️ Score Entry 2025-26'!B828</f>
        <v>46025.8333333333</v>
      </c>
      <c r="C827" s="0" t="str">
        <f aca="false">'✍️ Score Entry 2025-26'!C828</f>
        <v>Italian Serie A</v>
      </c>
      <c r="D827" s="0" t="str">
        <f aca="false">'✍️ Score Entry 2025-26'!D828</f>
        <v>Hellas Verona</v>
      </c>
      <c r="E827" s="0" t="str">
        <f aca="false">'✍️ Score Entry 2025-26'!E828</f>
        <v>Torino</v>
      </c>
      <c r="F827" s="0" t="n">
        <f aca="false">IFERROR(VLOOKUP(D827,'⭐ Current Elo 2025-26'!$A:$B,2,FALSE()),1500)</f>
        <v>1452.9</v>
      </c>
      <c r="G827" s="0" t="n">
        <f aca="false">IFERROR(VLOOKUP(E827,'⭐ Current Elo 2025-26'!$A:$B,2,FALSE()),1500)</f>
        <v>1631.8</v>
      </c>
      <c r="H827" s="33" t="n">
        <f aca="false">1/(1+10^((G827-F827+'⚙️ Parameters'!$C$7)/400))</f>
        <v>0.211208818316465</v>
      </c>
      <c r="I827" s="33" t="n">
        <f aca="false">0.27*(1+((200-MIN(ABS(F827-G827),200))/500)+(IF(AND(F827&gt;1650,G827&gt;1650),0.15,0)))</f>
        <v>0.281394</v>
      </c>
      <c r="J827" s="33" t="n">
        <f aca="false">MAX(0,1-H827-I827)</f>
        <v>0.507397181683535</v>
      </c>
      <c r="K827" s="33" t="n">
        <f aca="false">H827+I827</f>
        <v>0.492602818316465</v>
      </c>
      <c r="L827" s="33" t="n">
        <f aca="false">I827+J827</f>
        <v>0.788791181683535</v>
      </c>
      <c r="M827" s="0" t="str">
        <f aca="false">IF('✍️ Score Entry 2025-26'!F828=""," TBD",TEXT('✍️ Score Entry 2025-26'!F828,"0")&amp;"-"&amp;TEXT('✍️ Score Entry 2025-26'!G828,"0"))</f>
        <v> TBD</v>
      </c>
      <c r="N827" s="0" t="str">
        <f aca="false">IF('✍️ Score Entry 2025-26'!F828="","TBD",IF('✍️ Score Entry 2025-26'!F828&gt;'✍️ Score Entry 2025-26'!G828,"Home",IF('✍️ Score Entry 2025-26'!F828&lt;'✍️ Score Entry 2025-26'!G828,"Away","Draw")))</f>
        <v>TBD</v>
      </c>
      <c r="O827" s="0" t="str">
        <f aca="false">IF(N827="TBD","TBD",IF(AND(H827&gt;I827,H827&gt;J827,N827="Home"),"✓",IF(AND(J827&gt;H827,J827&gt;I827,N827="Away"),"✓",IF(AND(I827&gt;H827,I827&gt;J827,N827="Draw"),"✓","✗"))))</f>
        <v>TBD</v>
      </c>
    </row>
    <row r="828" customFormat="false" ht="15" hidden="false" customHeight="false" outlineLevel="0" collapsed="false">
      <c r="A828" s="0" t="n">
        <f aca="false">'✍️ Score Entry 2025-26'!A829</f>
        <v>824</v>
      </c>
      <c r="B828" s="41" t="n">
        <f aca="false">'✍️ Score Entry 2025-26'!B829</f>
        <v>46025.8333333333</v>
      </c>
      <c r="C828" s="0" t="str">
        <f aca="false">'✍️ Score Entry 2025-26'!C829</f>
        <v>Italian Serie A</v>
      </c>
      <c r="D828" s="0" t="str">
        <f aca="false">'✍️ Score Entry 2025-26'!D829</f>
        <v>Sassuolo</v>
      </c>
      <c r="E828" s="0" t="str">
        <f aca="false">'✍️ Score Entry 2025-26'!E829</f>
        <v>Parma</v>
      </c>
      <c r="F828" s="0" t="n">
        <f aca="false">IFERROR(VLOOKUP(D828,'⭐ Current Elo 2025-26'!$A:$B,2,FALSE()),1500)</f>
        <v>1446.1</v>
      </c>
      <c r="G828" s="0" t="n">
        <f aca="false">IFERROR(VLOOKUP(E828,'⭐ Current Elo 2025-26'!$A:$B,2,FALSE()),1500)</f>
        <v>1449</v>
      </c>
      <c r="H828" s="33" t="n">
        <f aca="false">1/(1+10^((G828-F828+'⚙️ Parameters'!$C$7)/400))</f>
        <v>0.424453667716491</v>
      </c>
      <c r="I828" s="33" t="n">
        <f aca="false">0.27*(1+((200-MIN(ABS(F828-G828),200))/500)+(IF(AND(F828&gt;1650,G828&gt;1650),0.15,0)))</f>
        <v>0.376434</v>
      </c>
      <c r="J828" s="33" t="n">
        <f aca="false">MAX(0,1-H828-I828)</f>
        <v>0.199112332283509</v>
      </c>
      <c r="K828" s="33" t="n">
        <f aca="false">H828+I828</f>
        <v>0.800887667716491</v>
      </c>
      <c r="L828" s="33" t="n">
        <f aca="false">I828+J828</f>
        <v>0.575546332283509</v>
      </c>
      <c r="M828" s="0" t="str">
        <f aca="false">IF('✍️ Score Entry 2025-26'!F829=""," TBD",TEXT('✍️ Score Entry 2025-26'!F829,"0")&amp;"-"&amp;TEXT('✍️ Score Entry 2025-26'!G829,"0"))</f>
        <v> TBD</v>
      </c>
      <c r="N828" s="0" t="str">
        <f aca="false">IF('✍️ Score Entry 2025-26'!F829="","TBD",IF('✍️ Score Entry 2025-26'!F829&gt;'✍️ Score Entry 2025-26'!G829,"Home",IF('✍️ Score Entry 2025-26'!F829&lt;'✍️ Score Entry 2025-26'!G829,"Away","Draw")))</f>
        <v>TBD</v>
      </c>
      <c r="O828" s="0" t="str">
        <f aca="false">IF(N828="TBD","TBD",IF(AND(H828&gt;I828,H828&gt;J828,N828="Home"),"✓",IF(AND(J828&gt;H828,J828&gt;I828,N828="Away"),"✓",IF(AND(I828&gt;H828,I828&gt;J828,N828="Draw"),"✓","✗"))))</f>
        <v>TBD</v>
      </c>
    </row>
    <row r="829" customFormat="false" ht="15" hidden="false" customHeight="false" outlineLevel="0" collapsed="false">
      <c r="A829" s="0" t="n">
        <f aca="false">'✍️ Score Entry 2025-26'!A830</f>
        <v>825</v>
      </c>
      <c r="B829" s="41" t="n">
        <f aca="false">'✍️ Score Entry 2025-26'!B830</f>
        <v>46025.8333333333</v>
      </c>
      <c r="C829" s="0" t="str">
        <f aca="false">'✍️ Score Entry 2025-26'!C830</f>
        <v>Italian Serie A</v>
      </c>
      <c r="D829" s="0" t="str">
        <f aca="false">'✍️ Score Entry 2025-26'!D830</f>
        <v>Fiorentina</v>
      </c>
      <c r="E829" s="0" t="str">
        <f aca="false">'✍️ Score Entry 2025-26'!E830</f>
        <v>Cremonese</v>
      </c>
      <c r="F829" s="0" t="n">
        <f aca="false">IFERROR(VLOOKUP(D829,'⭐ Current Elo 2025-26'!$A:$B,2,FALSE()),1500)</f>
        <v>1398.1</v>
      </c>
      <c r="G829" s="0" t="n">
        <f aca="false">IFERROR(VLOOKUP(E829,'⭐ Current Elo 2025-26'!$A:$B,2,FALSE()),1500)</f>
        <v>1421.1</v>
      </c>
      <c r="H829" s="33" t="n">
        <f aca="false">1/(1+10^((G829-F829+'⚙️ Parameters'!$C$7)/400))</f>
        <v>0.396463681473822</v>
      </c>
      <c r="I829" s="33" t="n">
        <f aca="false">0.27*(1+((200-MIN(ABS(F829-G829),200))/500)+(IF(AND(F829&gt;1650,G829&gt;1650),0.15,0)))</f>
        <v>0.36558</v>
      </c>
      <c r="J829" s="33" t="n">
        <f aca="false">MAX(0,1-H829-I829)</f>
        <v>0.237956318526178</v>
      </c>
      <c r="K829" s="33" t="n">
        <f aca="false">H829+I829</f>
        <v>0.762043681473822</v>
      </c>
      <c r="L829" s="33" t="n">
        <f aca="false">I829+J829</f>
        <v>0.603536318526178</v>
      </c>
      <c r="M829" s="0" t="str">
        <f aca="false">IF('✍️ Score Entry 2025-26'!F830=""," TBD",TEXT('✍️ Score Entry 2025-26'!F830,"0")&amp;"-"&amp;TEXT('✍️ Score Entry 2025-26'!G830,"0"))</f>
        <v> TBD</v>
      </c>
      <c r="N829" s="0" t="str">
        <f aca="false">IF('✍️ Score Entry 2025-26'!F830="","TBD",IF('✍️ Score Entry 2025-26'!F830&gt;'✍️ Score Entry 2025-26'!G830,"Home",IF('✍️ Score Entry 2025-26'!F830&lt;'✍️ Score Entry 2025-26'!G830,"Away","Draw")))</f>
        <v>TBD</v>
      </c>
      <c r="O829" s="0" t="str">
        <f aca="false">IF(N829="TBD","TBD",IF(AND(H829&gt;I829,H829&gt;J829,N829="Home"),"✓",IF(AND(J829&gt;H829,J829&gt;I829,N829="Away"),"✓",IF(AND(I829&gt;H829,I829&gt;J829,N829="Draw"),"✓","✗"))))</f>
        <v>TBD</v>
      </c>
    </row>
    <row r="830" customFormat="false" ht="15" hidden="false" customHeight="false" outlineLevel="0" collapsed="false">
      <c r="A830" s="0" t="n">
        <f aca="false">'✍️ Score Entry 2025-26'!A831</f>
        <v>826</v>
      </c>
      <c r="B830" s="41" t="n">
        <f aca="false">'✍️ Score Entry 2025-26'!B831</f>
        <v>46025.8333333333</v>
      </c>
      <c r="C830" s="0" t="str">
        <f aca="false">'✍️ Score Entry 2025-26'!C831</f>
        <v>Italian Serie A</v>
      </c>
      <c r="D830" s="0" t="str">
        <f aca="false">'✍️ Score Entry 2025-26'!D831</f>
        <v>Como</v>
      </c>
      <c r="E830" s="0" t="str">
        <f aca="false">'✍️ Score Entry 2025-26'!E831</f>
        <v>Udinese</v>
      </c>
      <c r="F830" s="0" t="n">
        <f aca="false">IFERROR(VLOOKUP(D830,'⭐ Current Elo 2025-26'!$A:$B,2,FALSE()),1500)</f>
        <v>1661.3</v>
      </c>
      <c r="G830" s="0" t="n">
        <f aca="false">IFERROR(VLOOKUP(E830,'⭐ Current Elo 2025-26'!$A:$B,2,FALSE()),1500)</f>
        <v>1576.1</v>
      </c>
      <c r="H830" s="33" t="n">
        <f aca="false">1/(1+10^((G830-F830+'⚙️ Parameters'!$C$7)/400))</f>
        <v>0.550484258664316</v>
      </c>
      <c r="I830" s="33" t="n">
        <f aca="false">0.27*(1+((200-MIN(ABS(F830-G830),200))/500)+(IF(AND(F830&gt;1650,G830&gt;1650),0.15,0)))</f>
        <v>0.331992</v>
      </c>
      <c r="J830" s="33" t="n">
        <f aca="false">MAX(0,1-H830-I830)</f>
        <v>0.117523741335684</v>
      </c>
      <c r="K830" s="33" t="n">
        <f aca="false">H830+I830</f>
        <v>0.882476258664316</v>
      </c>
      <c r="L830" s="33" t="n">
        <f aca="false">I830+J830</f>
        <v>0.449515741335684</v>
      </c>
      <c r="M830" s="0" t="str">
        <f aca="false">IF('✍️ Score Entry 2025-26'!F831=""," TBD",TEXT('✍️ Score Entry 2025-26'!F831,"0")&amp;"-"&amp;TEXT('✍️ Score Entry 2025-26'!G831,"0"))</f>
        <v> TBD</v>
      </c>
      <c r="N830" s="0" t="str">
        <f aca="false">IF('✍️ Score Entry 2025-26'!F831="","TBD",IF('✍️ Score Entry 2025-26'!F831&gt;'✍️ Score Entry 2025-26'!G831,"Home",IF('✍️ Score Entry 2025-26'!F831&lt;'✍️ Score Entry 2025-26'!G831,"Away","Draw")))</f>
        <v>TBD</v>
      </c>
      <c r="O830" s="0" t="str">
        <f aca="false">IF(N830="TBD","TBD",IF(AND(H830&gt;I830,H830&gt;J830,N830="Home"),"✓",IF(AND(J830&gt;H830,J830&gt;I830,N830="Away"),"✓",IF(AND(I830&gt;H830,I830&gt;J830,N830="Draw"),"✓","✗"))))</f>
        <v>TBD</v>
      </c>
    </row>
    <row r="831" customFormat="false" ht="15" hidden="false" customHeight="false" outlineLevel="0" collapsed="false">
      <c r="A831" s="0" t="n">
        <f aca="false">'✍️ Score Entry 2025-26'!A832</f>
        <v>827</v>
      </c>
      <c r="B831" s="41" t="n">
        <f aca="false">'✍️ Score Entry 2025-26'!B832</f>
        <v>46025.8333333333</v>
      </c>
      <c r="C831" s="0" t="str">
        <f aca="false">'✍️ Score Entry 2025-26'!C832</f>
        <v>Italian Serie A</v>
      </c>
      <c r="D831" s="0" t="str">
        <f aca="false">'✍️ Score Entry 2025-26'!D832</f>
        <v>Genoa</v>
      </c>
      <c r="E831" s="0" t="str">
        <f aca="false">'✍️ Score Entry 2025-26'!E832</f>
        <v>Pisa</v>
      </c>
      <c r="F831" s="0" t="n">
        <f aca="false">IFERROR(VLOOKUP(D831,'⭐ Current Elo 2025-26'!$A:$B,2,FALSE()),1500)</f>
        <v>1695.8</v>
      </c>
      <c r="G831" s="0" t="n">
        <f aca="false">IFERROR(VLOOKUP(E831,'⭐ Current Elo 2025-26'!$A:$B,2,FALSE()),1500)</f>
        <v>1653.3</v>
      </c>
      <c r="H831" s="33" t="n">
        <f aca="false">1/(1+10^((G831-F831+'⚙️ Parameters'!$C$7)/400))</f>
        <v>0.489208308587652</v>
      </c>
      <c r="I831" s="33" t="n">
        <f aca="false">0.27*(1+((200-MIN(ABS(F831-G831),200))/500)+(IF(AND(F831&gt;1650,G831&gt;1650),0.15,0)))</f>
        <v>0.39555</v>
      </c>
      <c r="J831" s="33" t="n">
        <f aca="false">MAX(0,1-H831-I831)</f>
        <v>0.115241691412348</v>
      </c>
      <c r="K831" s="33" t="n">
        <f aca="false">H831+I831</f>
        <v>0.884758308587652</v>
      </c>
      <c r="L831" s="33" t="n">
        <f aca="false">I831+J831</f>
        <v>0.510791691412348</v>
      </c>
      <c r="M831" s="0" t="str">
        <f aca="false">IF('✍️ Score Entry 2025-26'!F832=""," TBD",TEXT('✍️ Score Entry 2025-26'!F832,"0")&amp;"-"&amp;TEXT('✍️ Score Entry 2025-26'!G832,"0"))</f>
        <v> TBD</v>
      </c>
      <c r="N831" s="0" t="str">
        <f aca="false">IF('✍️ Score Entry 2025-26'!F832="","TBD",IF('✍️ Score Entry 2025-26'!F832&gt;'✍️ Score Entry 2025-26'!G832,"Home",IF('✍️ Score Entry 2025-26'!F832&lt;'✍️ Score Entry 2025-26'!G832,"Away","Draw")))</f>
        <v>TBD</v>
      </c>
      <c r="O831" s="0" t="str">
        <f aca="false">IF(N831="TBD","TBD",IF(AND(H831&gt;I831,H831&gt;J831,N831="Home"),"✓",IF(AND(J831&gt;H831,J831&gt;I831,N831="Away"),"✓",IF(AND(I831&gt;H831,I831&gt;J831,N831="Draw"),"✓","✗"))))</f>
        <v>TBD</v>
      </c>
    </row>
    <row r="832" customFormat="false" ht="15" hidden="false" customHeight="false" outlineLevel="0" collapsed="false">
      <c r="A832" s="0" t="n">
        <f aca="false">'✍️ Score Entry 2025-26'!A833</f>
        <v>828</v>
      </c>
      <c r="B832" s="41" t="n">
        <f aca="false">'✍️ Score Entry 2025-26'!B833</f>
        <v>46025.8333333333</v>
      </c>
      <c r="C832" s="0" t="str">
        <f aca="false">'✍️ Score Entry 2025-26'!C833</f>
        <v>Italian Serie A</v>
      </c>
      <c r="D832" s="0" t="str">
        <f aca="false">'✍️ Score Entry 2025-26'!D833</f>
        <v>Atalanta</v>
      </c>
      <c r="E832" s="0" t="str">
        <f aca="false">'✍️ Score Entry 2025-26'!E833</f>
        <v>AS Roma</v>
      </c>
      <c r="F832" s="0" t="n">
        <f aca="false">IFERROR(VLOOKUP(D832,'⭐ Current Elo 2025-26'!$A:$B,2,FALSE()),1500)</f>
        <v>1592</v>
      </c>
      <c r="G832" s="0" t="n">
        <f aca="false">IFERROR(VLOOKUP(E832,'⭐ Current Elo 2025-26'!$A:$B,2,FALSE()),1500)</f>
        <v>1560.1</v>
      </c>
      <c r="H832" s="33" t="n">
        <f aca="false">1/(1+10^((G832-F832+'⚙️ Parameters'!$C$7)/400))</f>
        <v>0.473975545263612</v>
      </c>
      <c r="I832" s="33" t="n">
        <f aca="false">0.27*(1+((200-MIN(ABS(F832-G832),200))/500)+(IF(AND(F832&gt;1650,G832&gt;1650),0.15,0)))</f>
        <v>0.360774</v>
      </c>
      <c r="J832" s="33" t="n">
        <f aca="false">MAX(0,1-H832-I832)</f>
        <v>0.165250454736388</v>
      </c>
      <c r="K832" s="33" t="n">
        <f aca="false">H832+I832</f>
        <v>0.834749545263612</v>
      </c>
      <c r="L832" s="33" t="n">
        <f aca="false">I832+J832</f>
        <v>0.526024454736388</v>
      </c>
      <c r="M832" s="0" t="str">
        <f aca="false">IF('✍️ Score Entry 2025-26'!F833=""," TBD",TEXT('✍️ Score Entry 2025-26'!F833,"0")&amp;"-"&amp;TEXT('✍️ Score Entry 2025-26'!G833,"0"))</f>
        <v> TBD</v>
      </c>
      <c r="N832" s="0" t="str">
        <f aca="false">IF('✍️ Score Entry 2025-26'!F833="","TBD",IF('✍️ Score Entry 2025-26'!F833&gt;'✍️ Score Entry 2025-26'!G833,"Home",IF('✍️ Score Entry 2025-26'!F833&lt;'✍️ Score Entry 2025-26'!G833,"Away","Draw")))</f>
        <v>TBD</v>
      </c>
      <c r="O832" s="0" t="str">
        <f aca="false">IF(N832="TBD","TBD",IF(AND(H832&gt;I832,H832&gt;J832,N832="Home"),"✓",IF(AND(J832&gt;H832,J832&gt;I832,N832="Away"),"✓",IF(AND(I832&gt;H832,I832&gt;J832,N832="Draw"),"✓","✗"))))</f>
        <v>TBD</v>
      </c>
    </row>
    <row r="833" customFormat="false" ht="15" hidden="false" customHeight="false" outlineLevel="0" collapsed="false">
      <c r="A833" s="0" t="n">
        <f aca="false">'✍️ Score Entry 2025-26'!A834</f>
        <v>829</v>
      </c>
      <c r="B833" s="41" t="n">
        <f aca="false">'✍️ Score Entry 2025-26'!B834</f>
        <v>46025.8333333333</v>
      </c>
      <c r="C833" s="0" t="str">
        <f aca="false">'✍️ Score Entry 2025-26'!C834</f>
        <v>Italian Serie A</v>
      </c>
      <c r="D833" s="0" t="str">
        <f aca="false">'✍️ Score Entry 2025-26'!D834</f>
        <v>Cagliari</v>
      </c>
      <c r="E833" s="0" t="str">
        <f aca="false">'✍️ Score Entry 2025-26'!E834</f>
        <v>AC Milan</v>
      </c>
      <c r="F833" s="0" t="n">
        <f aca="false">IFERROR(VLOOKUP(D833,'⭐ Current Elo 2025-26'!$A:$B,2,FALSE()),1500)</f>
        <v>1647.4</v>
      </c>
      <c r="G833" s="0" t="n">
        <f aca="false">IFERROR(VLOOKUP(E833,'⭐ Current Elo 2025-26'!$A:$B,2,FALSE()),1500)</f>
        <v>1588.1</v>
      </c>
      <c r="H833" s="33" t="n">
        <f aca="false">1/(1+10^((G833-F833+'⚙️ Parameters'!$C$7)/400))</f>
        <v>0.513380580268943</v>
      </c>
      <c r="I833" s="33" t="n">
        <f aca="false">0.27*(1+((200-MIN(ABS(F833-G833),200))/500)+(IF(AND(F833&gt;1650,G833&gt;1650),0.15,0)))</f>
        <v>0.345978</v>
      </c>
      <c r="J833" s="33" t="n">
        <f aca="false">MAX(0,1-H833-I833)</f>
        <v>0.140641419731057</v>
      </c>
      <c r="K833" s="33" t="n">
        <f aca="false">H833+I833</f>
        <v>0.859358580268943</v>
      </c>
      <c r="L833" s="33" t="n">
        <f aca="false">I833+J833</f>
        <v>0.486619419731057</v>
      </c>
      <c r="M833" s="0" t="str">
        <f aca="false">IF('✍️ Score Entry 2025-26'!F834=""," TBD",TEXT('✍️ Score Entry 2025-26'!F834,"0")&amp;"-"&amp;TEXT('✍️ Score Entry 2025-26'!G834,"0"))</f>
        <v> TBD</v>
      </c>
      <c r="N833" s="0" t="str">
        <f aca="false">IF('✍️ Score Entry 2025-26'!F834="","TBD",IF('✍️ Score Entry 2025-26'!F834&gt;'✍️ Score Entry 2025-26'!G834,"Home",IF('✍️ Score Entry 2025-26'!F834&lt;'✍️ Score Entry 2025-26'!G834,"Away","Draw")))</f>
        <v>TBD</v>
      </c>
      <c r="O833" s="0" t="str">
        <f aca="false">IF(N833="TBD","TBD",IF(AND(H833&gt;I833,H833&gt;J833,N833="Home"),"✓",IF(AND(J833&gt;H833,J833&gt;I833,N833="Away"),"✓",IF(AND(I833&gt;H833,I833&gt;J833,N833="Draw"),"✓","✗"))))</f>
        <v>TBD</v>
      </c>
    </row>
    <row r="834" customFormat="false" ht="15" hidden="false" customHeight="false" outlineLevel="0" collapsed="false">
      <c r="A834" s="0" t="n">
        <f aca="false">'✍️ Score Entry 2025-26'!A835</f>
        <v>830</v>
      </c>
      <c r="B834" s="41" t="n">
        <f aca="false">'✍️ Score Entry 2025-26'!B835</f>
        <v>46026.8333333333</v>
      </c>
      <c r="C834" s="0" t="str">
        <f aca="false">'✍️ Score Entry 2025-26'!C835</f>
        <v>French Ligue 1</v>
      </c>
      <c r="D834" s="0" t="str">
        <f aca="false">'✍️ Score Entry 2025-26'!D835</f>
        <v>Lille</v>
      </c>
      <c r="E834" s="0" t="str">
        <f aca="false">'✍️ Score Entry 2025-26'!E835</f>
        <v>Stade Rennais</v>
      </c>
      <c r="F834" s="0" t="n">
        <f aca="false">IFERROR(VLOOKUP(D834,'⭐ Current Elo 2025-26'!$A:$B,2,FALSE()),1500)</f>
        <v>1580.2</v>
      </c>
      <c r="G834" s="0" t="n">
        <f aca="false">IFERROR(VLOOKUP(E834,'⭐ Current Elo 2025-26'!$A:$B,2,FALSE()),1500)</f>
        <v>1621.1</v>
      </c>
      <c r="H834" s="33" t="n">
        <f aca="false">1/(1+10^((G834-F834+'⚙️ Parameters'!$C$7)/400))</f>
        <v>0.372089677862738</v>
      </c>
      <c r="I834" s="33" t="n">
        <f aca="false">0.27*(1+((200-MIN(ABS(F834-G834),200))/500)+(IF(AND(F834&gt;1650,G834&gt;1650),0.15,0)))</f>
        <v>0.355914</v>
      </c>
      <c r="J834" s="33" t="n">
        <f aca="false">MAX(0,1-H834-I834)</f>
        <v>0.271996322137262</v>
      </c>
      <c r="K834" s="33" t="n">
        <f aca="false">H834+I834</f>
        <v>0.728003677862738</v>
      </c>
      <c r="L834" s="33" t="n">
        <f aca="false">I834+J834</f>
        <v>0.627910322137262</v>
      </c>
      <c r="M834" s="0" t="str">
        <f aca="false">IF('✍️ Score Entry 2025-26'!F835=""," TBD",TEXT('✍️ Score Entry 2025-26'!F835,"0")&amp;"-"&amp;TEXT('✍️ Score Entry 2025-26'!G835,"0"))</f>
        <v> TBD</v>
      </c>
      <c r="N834" s="0" t="str">
        <f aca="false">IF('✍️ Score Entry 2025-26'!F835="","TBD",IF('✍️ Score Entry 2025-26'!F835&gt;'✍️ Score Entry 2025-26'!G835,"Home",IF('✍️ Score Entry 2025-26'!F835&lt;'✍️ Score Entry 2025-26'!G835,"Away","Draw")))</f>
        <v>TBD</v>
      </c>
      <c r="O834" s="0" t="str">
        <f aca="false">IF(N834="TBD","TBD",IF(AND(H834&gt;I834,H834&gt;J834,N834="Home"),"✓",IF(AND(J834&gt;H834,J834&gt;I834,N834="Away"),"✓",IF(AND(I834&gt;H834,I834&gt;J834,N834="Draw"),"✓","✗"))))</f>
        <v>TBD</v>
      </c>
    </row>
    <row r="835" customFormat="false" ht="15" hidden="false" customHeight="false" outlineLevel="0" collapsed="false">
      <c r="A835" s="0" t="n">
        <f aca="false">'✍️ Score Entry 2025-26'!A836</f>
        <v>831</v>
      </c>
      <c r="B835" s="41" t="n">
        <f aca="false">'✍️ Score Entry 2025-26'!B836</f>
        <v>46026.8333333333</v>
      </c>
      <c r="C835" s="0" t="str">
        <f aca="false">'✍️ Score Entry 2025-26'!C836</f>
        <v>French Ligue 1</v>
      </c>
      <c r="D835" s="0" t="str">
        <f aca="false">'✍️ Score Entry 2025-26'!D836</f>
        <v>AS Monaco</v>
      </c>
      <c r="E835" s="0" t="str">
        <f aca="false">'✍️ Score Entry 2025-26'!E836</f>
        <v>Lyon</v>
      </c>
      <c r="F835" s="0" t="n">
        <f aca="false">IFERROR(VLOOKUP(D835,'⭐ Current Elo 2025-26'!$A:$B,2,FALSE()),1500)</f>
        <v>1714.2</v>
      </c>
      <c r="G835" s="0" t="n">
        <f aca="false">IFERROR(VLOOKUP(E835,'⭐ Current Elo 2025-26'!$A:$B,2,FALSE()),1500)</f>
        <v>1529.2</v>
      </c>
      <c r="H835" s="33" t="n">
        <f aca="false">1/(1+10^((G835-F835+'⚙️ Parameters'!$C$7)/400))</f>
        <v>0.68505960899335</v>
      </c>
      <c r="I835" s="33" t="n">
        <f aca="false">0.27*(1+((200-MIN(ABS(F835-G835),200))/500)+(IF(AND(F835&gt;1650,G835&gt;1650),0.15,0)))</f>
        <v>0.2781</v>
      </c>
      <c r="J835" s="33" t="n">
        <f aca="false">MAX(0,1-H835-I835)</f>
        <v>0.0368403910066497</v>
      </c>
      <c r="K835" s="33" t="n">
        <f aca="false">H835+I835</f>
        <v>0.96315960899335</v>
      </c>
      <c r="L835" s="33" t="n">
        <f aca="false">I835+J835</f>
        <v>0.31494039100665</v>
      </c>
      <c r="M835" s="0" t="str">
        <f aca="false">IF('✍️ Score Entry 2025-26'!F836=""," TBD",TEXT('✍️ Score Entry 2025-26'!F836,"0")&amp;"-"&amp;TEXT('✍️ Score Entry 2025-26'!G836,"0"))</f>
        <v> TBD</v>
      </c>
      <c r="N835" s="0" t="str">
        <f aca="false">IF('✍️ Score Entry 2025-26'!F836="","TBD",IF('✍️ Score Entry 2025-26'!F836&gt;'✍️ Score Entry 2025-26'!G836,"Home",IF('✍️ Score Entry 2025-26'!F836&lt;'✍️ Score Entry 2025-26'!G836,"Away","Draw")))</f>
        <v>TBD</v>
      </c>
      <c r="O835" s="0" t="str">
        <f aca="false">IF(N835="TBD","TBD",IF(AND(H835&gt;I835,H835&gt;J835,N835="Home"),"✓",IF(AND(J835&gt;H835,J835&gt;I835,N835="Away"),"✓",IF(AND(I835&gt;H835,I835&gt;J835,N835="Draw"),"✓","✗"))))</f>
        <v>TBD</v>
      </c>
    </row>
    <row r="836" customFormat="false" ht="15" hidden="false" customHeight="false" outlineLevel="0" collapsed="false">
      <c r="A836" s="0" t="n">
        <f aca="false">'✍️ Score Entry 2025-26'!A837</f>
        <v>832</v>
      </c>
      <c r="B836" s="41" t="n">
        <f aca="false">'✍️ Score Entry 2025-26'!B837</f>
        <v>46026.8333333333</v>
      </c>
      <c r="C836" s="0" t="str">
        <f aca="false">'✍️ Score Entry 2025-26'!C837</f>
        <v>French Ligue 1</v>
      </c>
      <c r="D836" s="0" t="str">
        <f aca="false">'✍️ Score Entry 2025-26'!D837</f>
        <v>Nice</v>
      </c>
      <c r="E836" s="0" t="str">
        <f aca="false">'✍️ Score Entry 2025-26'!E837</f>
        <v>Strasbourg</v>
      </c>
      <c r="F836" s="0" t="n">
        <f aca="false">IFERROR(VLOOKUP(D836,'⭐ Current Elo 2025-26'!$A:$B,2,FALSE()),1500)</f>
        <v>1674.8</v>
      </c>
      <c r="G836" s="0" t="n">
        <f aca="false">IFERROR(VLOOKUP(E836,'⭐ Current Elo 2025-26'!$A:$B,2,FALSE()),1500)</f>
        <v>1815.9</v>
      </c>
      <c r="H836" s="33" t="n">
        <f aca="false">1/(1+10^((G836-F836+'⚙️ Parameters'!$C$7)/400))</f>
        <v>0.249728647101386</v>
      </c>
      <c r="I836" s="33" t="n">
        <f aca="false">0.27*(1+((200-MIN(ABS(F836-G836),200))/500)+(IF(AND(F836&gt;1650,G836&gt;1650),0.15,0)))</f>
        <v>0.342306</v>
      </c>
      <c r="J836" s="33" t="n">
        <f aca="false">MAX(0,1-H836-I836)</f>
        <v>0.407965352898614</v>
      </c>
      <c r="K836" s="33" t="n">
        <f aca="false">H836+I836</f>
        <v>0.592034647101386</v>
      </c>
      <c r="L836" s="33" t="n">
        <f aca="false">I836+J836</f>
        <v>0.750271352898614</v>
      </c>
      <c r="M836" s="0" t="str">
        <f aca="false">IF('✍️ Score Entry 2025-26'!F837=""," TBD",TEXT('✍️ Score Entry 2025-26'!F837,"0")&amp;"-"&amp;TEXT('✍️ Score Entry 2025-26'!G837,"0"))</f>
        <v> TBD</v>
      </c>
      <c r="N836" s="0" t="str">
        <f aca="false">IF('✍️ Score Entry 2025-26'!F837="","TBD",IF('✍️ Score Entry 2025-26'!F837&gt;'✍️ Score Entry 2025-26'!G837,"Home",IF('✍️ Score Entry 2025-26'!F837&lt;'✍️ Score Entry 2025-26'!G837,"Away","Draw")))</f>
        <v>TBD</v>
      </c>
      <c r="O836" s="0" t="str">
        <f aca="false">IF(N836="TBD","TBD",IF(AND(H836&gt;I836,H836&gt;J836,N836="Home"),"✓",IF(AND(J836&gt;H836,J836&gt;I836,N836="Away"),"✓",IF(AND(I836&gt;H836,I836&gt;J836,N836="Draw"),"✓","✗"))))</f>
        <v>TBD</v>
      </c>
    </row>
    <row r="837" customFormat="false" ht="15" hidden="false" customHeight="false" outlineLevel="0" collapsed="false">
      <c r="A837" s="0" t="n">
        <f aca="false">'✍️ Score Entry 2025-26'!A838</f>
        <v>833</v>
      </c>
      <c r="B837" s="41" t="n">
        <f aca="false">'✍️ Score Entry 2025-26'!B838</f>
        <v>46026.8333333333</v>
      </c>
      <c r="C837" s="0" t="str">
        <f aca="false">'✍️ Score Entry 2025-26'!C838</f>
        <v>French Ligue 1</v>
      </c>
      <c r="D837" s="0" t="str">
        <f aca="false">'✍️ Score Entry 2025-26'!D838</f>
        <v>Paris Saint-Germain</v>
      </c>
      <c r="E837" s="0" t="str">
        <f aca="false">'✍️ Score Entry 2025-26'!E838</f>
        <v>Paris FC</v>
      </c>
      <c r="F837" s="0" t="n">
        <f aca="false">IFERROR(VLOOKUP(D837,'⭐ Current Elo 2025-26'!$A:$B,2,FALSE()),1500)</f>
        <v>1650.9</v>
      </c>
      <c r="G837" s="0" t="n">
        <f aca="false">IFERROR(VLOOKUP(E837,'⭐ Current Elo 2025-26'!$A:$B,2,FALSE()),1500)</f>
        <v>1539.7</v>
      </c>
      <c r="H837" s="33" t="n">
        <f aca="false">1/(1+10^((G837-F837+'⚙️ Parameters'!$C$7)/400))</f>
        <v>0.58717412544654</v>
      </c>
      <c r="I837" s="33" t="n">
        <f aca="false">0.27*(1+((200-MIN(ABS(F837-G837),200))/500)+(IF(AND(F837&gt;1650,G837&gt;1650),0.15,0)))</f>
        <v>0.317952</v>
      </c>
      <c r="J837" s="33" t="n">
        <f aca="false">MAX(0,1-H837-I837)</f>
        <v>0.0948738745534599</v>
      </c>
      <c r="K837" s="33" t="n">
        <f aca="false">H837+I837</f>
        <v>0.90512612544654</v>
      </c>
      <c r="L837" s="33" t="n">
        <f aca="false">I837+J837</f>
        <v>0.41282587455346</v>
      </c>
      <c r="M837" s="0" t="str">
        <f aca="false">IF('✍️ Score Entry 2025-26'!F838=""," TBD",TEXT('✍️ Score Entry 2025-26'!F838,"0")&amp;"-"&amp;TEXT('✍️ Score Entry 2025-26'!G838,"0"))</f>
        <v> TBD</v>
      </c>
      <c r="N837" s="0" t="str">
        <f aca="false">IF('✍️ Score Entry 2025-26'!F838="","TBD",IF('✍️ Score Entry 2025-26'!F838&gt;'✍️ Score Entry 2025-26'!G838,"Home",IF('✍️ Score Entry 2025-26'!F838&lt;'✍️ Score Entry 2025-26'!G838,"Away","Draw")))</f>
        <v>TBD</v>
      </c>
      <c r="O837" s="0" t="str">
        <f aca="false">IF(N837="TBD","TBD",IF(AND(H837&gt;I837,H837&gt;J837,N837="Home"),"✓",IF(AND(J837&gt;H837,J837&gt;I837,N837="Away"),"✓",IF(AND(I837&gt;H837,I837&gt;J837,N837="Draw"),"✓","✗"))))</f>
        <v>TBD</v>
      </c>
    </row>
    <row r="838" customFormat="false" ht="15" hidden="false" customHeight="false" outlineLevel="0" collapsed="false">
      <c r="A838" s="0" t="n">
        <f aca="false">'✍️ Score Entry 2025-26'!A839</f>
        <v>834</v>
      </c>
      <c r="B838" s="41" t="n">
        <f aca="false">'✍️ Score Entry 2025-26'!B839</f>
        <v>46026.8333333333</v>
      </c>
      <c r="C838" s="0" t="str">
        <f aca="false">'✍️ Score Entry 2025-26'!C839</f>
        <v>French Ligue 1</v>
      </c>
      <c r="D838" s="0" t="str">
        <f aca="false">'✍️ Score Entry 2025-26'!D839</f>
        <v>Toulouse</v>
      </c>
      <c r="E838" s="0" t="str">
        <f aca="false">'✍️ Score Entry 2025-26'!E839</f>
        <v>Lens</v>
      </c>
      <c r="F838" s="0" t="n">
        <f aca="false">IFERROR(VLOOKUP(D838,'⭐ Current Elo 2025-26'!$A:$B,2,FALSE()),1500)</f>
        <v>1668.4</v>
      </c>
      <c r="G838" s="0" t="n">
        <f aca="false">IFERROR(VLOOKUP(E838,'⭐ Current Elo 2025-26'!$A:$B,2,FALSE()),1500)</f>
        <v>1580.6</v>
      </c>
      <c r="H838" s="33" t="n">
        <f aca="false">1/(1+10^((G838-F838+'⚙️ Parameters'!$C$7)/400))</f>
        <v>0.554184948864599</v>
      </c>
      <c r="I838" s="33" t="n">
        <f aca="false">0.27*(1+((200-MIN(ABS(F838-G838),200))/500)+(IF(AND(F838&gt;1650,G838&gt;1650),0.15,0)))</f>
        <v>0.330588</v>
      </c>
      <c r="J838" s="33" t="n">
        <f aca="false">MAX(0,1-H838-I838)</f>
        <v>0.115227051135401</v>
      </c>
      <c r="K838" s="33" t="n">
        <f aca="false">H838+I838</f>
        <v>0.884772948864599</v>
      </c>
      <c r="L838" s="33" t="n">
        <f aca="false">I838+J838</f>
        <v>0.445815051135401</v>
      </c>
      <c r="M838" s="0" t="str">
        <f aca="false">IF('✍️ Score Entry 2025-26'!F839=""," TBD",TEXT('✍️ Score Entry 2025-26'!F839,"0")&amp;"-"&amp;TEXT('✍️ Score Entry 2025-26'!G839,"0"))</f>
        <v> TBD</v>
      </c>
      <c r="N838" s="0" t="str">
        <f aca="false">IF('✍️ Score Entry 2025-26'!F839="","TBD",IF('✍️ Score Entry 2025-26'!F839&gt;'✍️ Score Entry 2025-26'!G839,"Home",IF('✍️ Score Entry 2025-26'!F839&lt;'✍️ Score Entry 2025-26'!G839,"Away","Draw")))</f>
        <v>TBD</v>
      </c>
      <c r="O838" s="0" t="str">
        <f aca="false">IF(N838="TBD","TBD",IF(AND(H838&gt;I838,H838&gt;J838,N838="Home"),"✓",IF(AND(J838&gt;H838,J838&gt;I838,N838="Away"),"✓",IF(AND(I838&gt;H838,I838&gt;J838,N838="Draw"),"✓","✗"))))</f>
        <v>TBD</v>
      </c>
    </row>
    <row r="839" customFormat="false" ht="15" hidden="false" customHeight="false" outlineLevel="0" collapsed="false">
      <c r="A839" s="0" t="n">
        <f aca="false">'✍️ Score Entry 2025-26'!A840</f>
        <v>835</v>
      </c>
      <c r="B839" s="41" t="n">
        <f aca="false">'✍️ Score Entry 2025-26'!B840</f>
        <v>46026.8333333333</v>
      </c>
      <c r="C839" s="0" t="str">
        <f aca="false">'✍️ Score Entry 2025-26'!C840</f>
        <v>French Ligue 1</v>
      </c>
      <c r="D839" s="0" t="str">
        <f aca="false">'✍️ Score Entry 2025-26'!D840</f>
        <v>Marseille</v>
      </c>
      <c r="E839" s="0" t="str">
        <f aca="false">'✍️ Score Entry 2025-26'!E840</f>
        <v>Nantes</v>
      </c>
      <c r="F839" s="0" t="n">
        <f aca="false">IFERROR(VLOOKUP(D839,'⭐ Current Elo 2025-26'!$A:$B,2,FALSE()),1500)</f>
        <v>1664.7</v>
      </c>
      <c r="G839" s="0" t="n">
        <f aca="false">IFERROR(VLOOKUP(E839,'⭐ Current Elo 2025-26'!$A:$B,2,FALSE()),1500)</f>
        <v>1720.8</v>
      </c>
      <c r="H839" s="33" t="n">
        <f aca="false">1/(1+10^((G839-F839+'⚙️ Parameters'!$C$7)/400))</f>
        <v>0.35188569243117</v>
      </c>
      <c r="I839" s="33" t="n">
        <f aca="false">0.27*(1+((200-MIN(ABS(F839-G839),200))/500)+(IF(AND(F839&gt;1650,G839&gt;1650),0.15,0)))</f>
        <v>0.388206</v>
      </c>
      <c r="J839" s="33" t="n">
        <f aca="false">MAX(0,1-H839-I839)</f>
        <v>0.25990830756883</v>
      </c>
      <c r="K839" s="33" t="n">
        <f aca="false">H839+I839</f>
        <v>0.74009169243117</v>
      </c>
      <c r="L839" s="33" t="n">
        <f aca="false">I839+J839</f>
        <v>0.64811430756883</v>
      </c>
      <c r="M839" s="0" t="str">
        <f aca="false">IF('✍️ Score Entry 2025-26'!F840=""," TBD",TEXT('✍️ Score Entry 2025-26'!F840,"0")&amp;"-"&amp;TEXT('✍️ Score Entry 2025-26'!G840,"0"))</f>
        <v> TBD</v>
      </c>
      <c r="N839" s="0" t="str">
        <f aca="false">IF('✍️ Score Entry 2025-26'!F840="","TBD",IF('✍️ Score Entry 2025-26'!F840&gt;'✍️ Score Entry 2025-26'!G840,"Home",IF('✍️ Score Entry 2025-26'!F840&lt;'✍️ Score Entry 2025-26'!G840,"Away","Draw")))</f>
        <v>TBD</v>
      </c>
      <c r="O839" s="0" t="str">
        <f aca="false">IF(N839="TBD","TBD",IF(AND(H839&gt;I839,H839&gt;J839,N839="Home"),"✓",IF(AND(J839&gt;H839,J839&gt;I839,N839="Away"),"✓",IF(AND(I839&gt;H839,I839&gt;J839,N839="Draw"),"✓","✗"))))</f>
        <v>TBD</v>
      </c>
    </row>
    <row r="840" customFormat="false" ht="15" hidden="false" customHeight="false" outlineLevel="0" collapsed="false">
      <c r="A840" s="0" t="n">
        <f aca="false">'✍️ Score Entry 2025-26'!A841</f>
        <v>836</v>
      </c>
      <c r="B840" s="41" t="n">
        <f aca="false">'✍️ Score Entry 2025-26'!B841</f>
        <v>46026.8333333333</v>
      </c>
      <c r="C840" s="0" t="str">
        <f aca="false">'✍️ Score Entry 2025-26'!C841</f>
        <v>French Ligue 1</v>
      </c>
      <c r="D840" s="0" t="str">
        <f aca="false">'✍️ Score Entry 2025-26'!D841</f>
        <v>Lorient</v>
      </c>
      <c r="E840" s="0" t="str">
        <f aca="false">'✍️ Score Entry 2025-26'!E841</f>
        <v>Metz</v>
      </c>
      <c r="F840" s="0" t="n">
        <f aca="false">IFERROR(VLOOKUP(D840,'⭐ Current Elo 2025-26'!$A:$B,2,FALSE()),1500)</f>
        <v>1624.7</v>
      </c>
      <c r="G840" s="0" t="n">
        <f aca="false">IFERROR(VLOOKUP(E840,'⭐ Current Elo 2025-26'!$A:$B,2,FALSE()),1500)</f>
        <v>1581.9</v>
      </c>
      <c r="H840" s="33" t="n">
        <f aca="false">1/(1+10^((G840-F840+'⚙️ Parameters'!$C$7)/400))</f>
        <v>0.489639850107465</v>
      </c>
      <c r="I840" s="33" t="n">
        <f aca="false">0.27*(1+((200-MIN(ABS(F840-G840),200))/500)+(IF(AND(F840&gt;1650,G840&gt;1650),0.15,0)))</f>
        <v>0.354888</v>
      </c>
      <c r="J840" s="33" t="n">
        <f aca="false">MAX(0,1-H840-I840)</f>
        <v>0.155472149892535</v>
      </c>
      <c r="K840" s="33" t="n">
        <f aca="false">H840+I840</f>
        <v>0.844527850107465</v>
      </c>
      <c r="L840" s="33" t="n">
        <f aca="false">I840+J840</f>
        <v>0.510360149892535</v>
      </c>
      <c r="M840" s="0" t="str">
        <f aca="false">IF('✍️ Score Entry 2025-26'!F841=""," TBD",TEXT('✍️ Score Entry 2025-26'!F841,"0")&amp;"-"&amp;TEXT('✍️ Score Entry 2025-26'!G841,"0"))</f>
        <v> TBD</v>
      </c>
      <c r="N840" s="0" t="str">
        <f aca="false">IF('✍️ Score Entry 2025-26'!F841="","TBD",IF('✍️ Score Entry 2025-26'!F841&gt;'✍️ Score Entry 2025-26'!G841,"Home",IF('✍️ Score Entry 2025-26'!F841&lt;'✍️ Score Entry 2025-26'!G841,"Away","Draw")))</f>
        <v>TBD</v>
      </c>
      <c r="O840" s="0" t="str">
        <f aca="false">IF(N840="TBD","TBD",IF(AND(H840&gt;I840,H840&gt;J840,N840="Home"),"✓",IF(AND(J840&gt;H840,J840&gt;I840,N840="Away"),"✓",IF(AND(I840&gt;H840,I840&gt;J840,N840="Draw"),"✓","✗"))))</f>
        <v>TBD</v>
      </c>
    </row>
    <row r="841" customFormat="false" ht="15" hidden="false" customHeight="false" outlineLevel="0" collapsed="false">
      <c r="A841" s="0" t="n">
        <f aca="false">'✍️ Score Entry 2025-26'!A842</f>
        <v>837</v>
      </c>
      <c r="B841" s="41" t="n">
        <f aca="false">'✍️ Score Entry 2025-26'!B842</f>
        <v>46026.8333333333</v>
      </c>
      <c r="C841" s="0" t="str">
        <f aca="false">'✍️ Score Entry 2025-26'!C842</f>
        <v>French Ligue 1</v>
      </c>
      <c r="D841" s="0" t="str">
        <f aca="false">'✍️ Score Entry 2025-26'!D842</f>
        <v>Brest</v>
      </c>
      <c r="E841" s="0" t="str">
        <f aca="false">'✍️ Score Entry 2025-26'!E842</f>
        <v>AJ Auxerre</v>
      </c>
      <c r="F841" s="0" t="n">
        <f aca="false">IFERROR(VLOOKUP(D841,'⭐ Current Elo 2025-26'!$A:$B,2,FALSE()),1500)</f>
        <v>1734.4</v>
      </c>
      <c r="G841" s="0" t="n">
        <f aca="false">IFERROR(VLOOKUP(E841,'⭐ Current Elo 2025-26'!$A:$B,2,FALSE()),1500)</f>
        <v>1588.5</v>
      </c>
      <c r="H841" s="33" t="n">
        <f aca="false">1/(1+10^((G841-F841+'⚙️ Parameters'!$C$7)/400))</f>
        <v>0.634609864434341</v>
      </c>
      <c r="I841" s="33" t="n">
        <f aca="false">0.27*(1+((200-MIN(ABS(F841-G841),200))/500)+(IF(AND(F841&gt;1650,G841&gt;1650),0.15,0)))</f>
        <v>0.299214</v>
      </c>
      <c r="J841" s="33" t="n">
        <f aca="false">MAX(0,1-H841-I841)</f>
        <v>0.0661761355656589</v>
      </c>
      <c r="K841" s="33" t="n">
        <f aca="false">H841+I841</f>
        <v>0.933823864434341</v>
      </c>
      <c r="L841" s="33" t="n">
        <f aca="false">I841+J841</f>
        <v>0.365390135565659</v>
      </c>
      <c r="M841" s="0" t="str">
        <f aca="false">IF('✍️ Score Entry 2025-26'!F842=""," TBD",TEXT('✍️ Score Entry 2025-26'!F842,"0")&amp;"-"&amp;TEXT('✍️ Score Entry 2025-26'!G842,"0"))</f>
        <v> TBD</v>
      </c>
      <c r="N841" s="0" t="str">
        <f aca="false">IF('✍️ Score Entry 2025-26'!F842="","TBD",IF('✍️ Score Entry 2025-26'!F842&gt;'✍️ Score Entry 2025-26'!G842,"Home",IF('✍️ Score Entry 2025-26'!F842&lt;'✍️ Score Entry 2025-26'!G842,"Away","Draw")))</f>
        <v>TBD</v>
      </c>
      <c r="O841" s="0" t="str">
        <f aca="false">IF(N841="TBD","TBD",IF(AND(H841&gt;I841,H841&gt;J841,N841="Home"),"✓",IF(AND(J841&gt;H841,J841&gt;I841,N841="Away"),"✓",IF(AND(I841&gt;H841,I841&gt;J841,N841="Draw"),"✓","✗"))))</f>
        <v>TBD</v>
      </c>
    </row>
    <row r="842" customFormat="false" ht="15" hidden="false" customHeight="false" outlineLevel="0" collapsed="false">
      <c r="A842" s="0" t="n">
        <f aca="false">'✍️ Score Entry 2025-26'!A843</f>
        <v>838</v>
      </c>
      <c r="B842" s="41" t="n">
        <f aca="false">'✍️ Score Entry 2025-26'!B843</f>
        <v>46026.8333333333</v>
      </c>
      <c r="C842" s="0" t="str">
        <f aca="false">'✍️ Score Entry 2025-26'!C843</f>
        <v>Spanish LALIGA</v>
      </c>
      <c r="D842" s="0" t="str">
        <f aca="false">'✍️ Score Entry 2025-26'!D843</f>
        <v>AlavÃ©s</v>
      </c>
      <c r="E842" s="0" t="str">
        <f aca="false">'✍️ Score Entry 2025-26'!E843</f>
        <v>Real Oviedo</v>
      </c>
      <c r="F842" s="0" t="n">
        <f aca="false">IFERROR(VLOOKUP(D842,'⭐ Current Elo 2025-26'!$A:$B,2,FALSE()),1500)</f>
        <v>1609.1</v>
      </c>
      <c r="G842" s="0" t="n">
        <f aca="false">IFERROR(VLOOKUP(E842,'⭐ Current Elo 2025-26'!$A:$B,2,FALSE()),1500)</f>
        <v>1735.2</v>
      </c>
      <c r="H842" s="33" t="n">
        <f aca="false">1/(1+10^((G842-F842+'⚙️ Parameters'!$C$7)/400))</f>
        <v>0.26625382263089</v>
      </c>
      <c r="I842" s="33" t="n">
        <f aca="false">0.27*(1+((200-MIN(ABS(F842-G842),200))/500)+(IF(AND(F842&gt;1650,G842&gt;1650),0.15,0)))</f>
        <v>0.309906</v>
      </c>
      <c r="J842" s="33" t="n">
        <f aca="false">MAX(0,1-H842-I842)</f>
        <v>0.42384017736911</v>
      </c>
      <c r="K842" s="33" t="n">
        <f aca="false">H842+I842</f>
        <v>0.57615982263089</v>
      </c>
      <c r="L842" s="33" t="n">
        <f aca="false">I842+J842</f>
        <v>0.73374617736911</v>
      </c>
      <c r="M842" s="0" t="str">
        <f aca="false">IF('✍️ Score Entry 2025-26'!F843=""," TBD",TEXT('✍️ Score Entry 2025-26'!F843,"0")&amp;"-"&amp;TEXT('✍️ Score Entry 2025-26'!G843,"0"))</f>
        <v> TBD</v>
      </c>
      <c r="N842" s="0" t="str">
        <f aca="false">IF('✍️ Score Entry 2025-26'!F843="","TBD",IF('✍️ Score Entry 2025-26'!F843&gt;'✍️ Score Entry 2025-26'!G843,"Home",IF('✍️ Score Entry 2025-26'!F843&lt;'✍️ Score Entry 2025-26'!G843,"Away","Draw")))</f>
        <v>TBD</v>
      </c>
      <c r="O842" s="0" t="str">
        <f aca="false">IF(N842="TBD","TBD",IF(AND(H842&gt;I842,H842&gt;J842,N842="Home"),"✓",IF(AND(J842&gt;H842,J842&gt;I842,N842="Away"),"✓",IF(AND(I842&gt;H842,I842&gt;J842,N842="Draw"),"✓","✗"))))</f>
        <v>TBD</v>
      </c>
    </row>
    <row r="843" customFormat="false" ht="15" hidden="false" customHeight="false" outlineLevel="0" collapsed="false">
      <c r="A843" s="0" t="n">
        <f aca="false">'✍️ Score Entry 2025-26'!A844</f>
        <v>839</v>
      </c>
      <c r="B843" s="41" t="n">
        <f aca="false">'✍️ Score Entry 2025-26'!B844</f>
        <v>46026.8333333333</v>
      </c>
      <c r="C843" s="0" t="str">
        <f aca="false">'✍️ Score Entry 2025-26'!C844</f>
        <v>Spanish LALIGA</v>
      </c>
      <c r="D843" s="0" t="str">
        <f aca="false">'✍️ Score Entry 2025-26'!D844</f>
        <v>Real Sociedad</v>
      </c>
      <c r="E843" s="0" t="str">
        <f aca="false">'✍️ Score Entry 2025-26'!E844</f>
        <v>AtlÃ©tico Madrid</v>
      </c>
      <c r="F843" s="0" t="n">
        <f aca="false">IFERROR(VLOOKUP(D843,'⭐ Current Elo 2025-26'!$A:$B,2,FALSE()),1500)</f>
        <v>1395.4</v>
      </c>
      <c r="G843" s="0" t="n">
        <f aca="false">IFERROR(VLOOKUP(E843,'⭐ Current Elo 2025-26'!$A:$B,2,FALSE()),1500)</f>
        <v>1556.8</v>
      </c>
      <c r="H843" s="33" t="n">
        <f aca="false">1/(1+10^((G843-F843+'⚙️ Parameters'!$C$7)/400))</f>
        <v>0.228479593539986</v>
      </c>
      <c r="I843" s="33" t="n">
        <f aca="false">0.27*(1+((200-MIN(ABS(F843-G843),200))/500)+(IF(AND(F843&gt;1650,G843&gt;1650),0.15,0)))</f>
        <v>0.290844</v>
      </c>
      <c r="J843" s="33" t="n">
        <f aca="false">MAX(0,1-H843-I843)</f>
        <v>0.480676406460014</v>
      </c>
      <c r="K843" s="33" t="n">
        <f aca="false">H843+I843</f>
        <v>0.519323593539986</v>
      </c>
      <c r="L843" s="33" t="n">
        <f aca="false">I843+J843</f>
        <v>0.771520406460014</v>
      </c>
      <c r="M843" s="0" t="str">
        <f aca="false">IF('✍️ Score Entry 2025-26'!F844=""," TBD",TEXT('✍️ Score Entry 2025-26'!F844,"0")&amp;"-"&amp;TEXT('✍️ Score Entry 2025-26'!G844,"0"))</f>
        <v> TBD</v>
      </c>
      <c r="N843" s="0" t="str">
        <f aca="false">IF('✍️ Score Entry 2025-26'!F844="","TBD",IF('✍️ Score Entry 2025-26'!F844&gt;'✍️ Score Entry 2025-26'!G844,"Home",IF('✍️ Score Entry 2025-26'!F844&lt;'✍️ Score Entry 2025-26'!G844,"Away","Draw")))</f>
        <v>TBD</v>
      </c>
      <c r="O843" s="0" t="str">
        <f aca="false">IF(N843="TBD","TBD",IF(AND(H843&gt;I843,H843&gt;J843,N843="Home"),"✓",IF(AND(J843&gt;H843,J843&gt;I843,N843="Away"),"✓",IF(AND(I843&gt;H843,I843&gt;J843,N843="Draw"),"✓","✗"))))</f>
        <v>TBD</v>
      </c>
    </row>
    <row r="844" customFormat="false" ht="15" hidden="false" customHeight="false" outlineLevel="0" collapsed="false">
      <c r="A844" s="0" t="n">
        <f aca="false">'✍️ Score Entry 2025-26'!A845</f>
        <v>840</v>
      </c>
      <c r="B844" s="41" t="n">
        <f aca="false">'✍️ Score Entry 2025-26'!B845</f>
        <v>46026.8333333333</v>
      </c>
      <c r="C844" s="0" t="str">
        <f aca="false">'✍️ Score Entry 2025-26'!C845</f>
        <v>Spanish LALIGA</v>
      </c>
      <c r="D844" s="0" t="str">
        <f aca="false">'✍️ Score Entry 2025-26'!D845</f>
        <v>Real Madrid</v>
      </c>
      <c r="E844" s="0" t="str">
        <f aca="false">'✍️ Score Entry 2025-26'!E845</f>
        <v>Real Betis</v>
      </c>
      <c r="F844" s="0" t="n">
        <f aca="false">IFERROR(VLOOKUP(D844,'⭐ Current Elo 2025-26'!$A:$B,2,FALSE()),1500)</f>
        <v>1520.7</v>
      </c>
      <c r="G844" s="0" t="n">
        <f aca="false">IFERROR(VLOOKUP(E844,'⭐ Current Elo 2025-26'!$A:$B,2,FALSE()),1500)</f>
        <v>0</v>
      </c>
      <c r="H844" s="33" t="n">
        <f aca="false">1/(1+10^((G844-F844+'⚙️ Parameters'!$C$7)/400))</f>
        <v>0.999789545318435</v>
      </c>
      <c r="I844" s="33" t="n">
        <f aca="false">0.27*(1+((200-MIN(ABS(F844-G844),200))/500)+(IF(AND(F844&gt;1650,G844&gt;1650),0.15,0)))</f>
        <v>0.27</v>
      </c>
      <c r="J844" s="33" t="n">
        <f aca="false">MAX(0,1-H844-I844)</f>
        <v>0</v>
      </c>
      <c r="K844" s="33" t="n">
        <f aca="false">H844+I844</f>
        <v>1.26978954531843</v>
      </c>
      <c r="L844" s="33" t="n">
        <f aca="false">I844+J844</f>
        <v>0.27</v>
      </c>
      <c r="M844" s="0" t="str">
        <f aca="false">IF('✍️ Score Entry 2025-26'!F845=""," TBD",TEXT('✍️ Score Entry 2025-26'!F845,"0")&amp;"-"&amp;TEXT('✍️ Score Entry 2025-26'!G845,"0"))</f>
        <v> TBD</v>
      </c>
      <c r="N844" s="0" t="str">
        <f aca="false">IF('✍️ Score Entry 2025-26'!F845="","TBD",IF('✍️ Score Entry 2025-26'!F845&gt;'✍️ Score Entry 2025-26'!G845,"Home",IF('✍️ Score Entry 2025-26'!F845&lt;'✍️ Score Entry 2025-26'!G845,"Away","Draw")))</f>
        <v>TBD</v>
      </c>
      <c r="O844" s="0" t="str">
        <f aca="false">IF(N844="TBD","TBD",IF(AND(H844&gt;I844,H844&gt;J844,N844="Home"),"✓",IF(AND(J844&gt;H844,J844&gt;I844,N844="Away"),"✓",IF(AND(I844&gt;H844,I844&gt;J844,N844="Draw"),"✓","✗"))))</f>
        <v>TBD</v>
      </c>
    </row>
    <row r="845" customFormat="false" ht="15" hidden="false" customHeight="false" outlineLevel="0" collapsed="false">
      <c r="A845" s="0" t="n">
        <f aca="false">'✍️ Score Entry 2025-26'!A846</f>
        <v>841</v>
      </c>
      <c r="B845" s="41" t="n">
        <f aca="false">'✍️ Score Entry 2025-26'!B846</f>
        <v>46026.8333333333</v>
      </c>
      <c r="C845" s="0" t="str">
        <f aca="false">'✍️ Score Entry 2025-26'!C846</f>
        <v>Spanish LALIGA</v>
      </c>
      <c r="D845" s="0" t="str">
        <f aca="false">'✍️ Score Entry 2025-26'!D846</f>
        <v>Rayo Vallecano</v>
      </c>
      <c r="E845" s="0" t="str">
        <f aca="false">'✍️ Score Entry 2025-26'!E846</f>
        <v>Getafe</v>
      </c>
      <c r="F845" s="0" t="n">
        <f aca="false">IFERROR(VLOOKUP(D845,'⭐ Current Elo 2025-26'!$A:$B,2,FALSE()),1500)</f>
        <v>1510</v>
      </c>
      <c r="G845" s="0" t="n">
        <f aca="false">IFERROR(VLOOKUP(E845,'⭐ Current Elo 2025-26'!$A:$B,2,FALSE()),1500)</f>
        <v>1582.4</v>
      </c>
      <c r="H845" s="33" t="n">
        <f aca="false">1/(1+10^((G845-F845+'⚙️ Parameters'!$C$7)/400))</f>
        <v>0.330795122655233</v>
      </c>
      <c r="I845" s="33" t="n">
        <f aca="false">0.27*(1+((200-MIN(ABS(F845-G845),200))/500)+(IF(AND(F845&gt;1650,G845&gt;1650),0.15,0)))</f>
        <v>0.338904</v>
      </c>
      <c r="J845" s="33" t="n">
        <f aca="false">MAX(0,1-H845-I845)</f>
        <v>0.330300877344767</v>
      </c>
      <c r="K845" s="33" t="n">
        <f aca="false">H845+I845</f>
        <v>0.669699122655233</v>
      </c>
      <c r="L845" s="33" t="n">
        <f aca="false">I845+J845</f>
        <v>0.669204877344767</v>
      </c>
      <c r="M845" s="0" t="str">
        <f aca="false">IF('✍️ Score Entry 2025-26'!F846=""," TBD",TEXT('✍️ Score Entry 2025-26'!F846,"0")&amp;"-"&amp;TEXT('✍️ Score Entry 2025-26'!G846,"0"))</f>
        <v> TBD</v>
      </c>
      <c r="N845" s="0" t="str">
        <f aca="false">IF('✍️ Score Entry 2025-26'!F846="","TBD",IF('✍️ Score Entry 2025-26'!F846&gt;'✍️ Score Entry 2025-26'!G846,"Home",IF('✍️ Score Entry 2025-26'!F846&lt;'✍️ Score Entry 2025-26'!G846,"Away","Draw")))</f>
        <v>TBD</v>
      </c>
      <c r="O845" s="0" t="str">
        <f aca="false">IF(N845="TBD","TBD",IF(AND(H845&gt;I845,H845&gt;J845,N845="Home"),"✓",IF(AND(J845&gt;H845,J845&gt;I845,N845="Away"),"✓",IF(AND(I845&gt;H845,I845&gt;J845,N845="Draw"),"✓","✗"))))</f>
        <v>TBD</v>
      </c>
    </row>
    <row r="846" customFormat="false" ht="15" hidden="false" customHeight="false" outlineLevel="0" collapsed="false">
      <c r="A846" s="0" t="n">
        <f aca="false">'✍️ Score Entry 2025-26'!A847</f>
        <v>842</v>
      </c>
      <c r="B846" s="41" t="n">
        <f aca="false">'✍️ Score Entry 2025-26'!B847</f>
        <v>46026.8333333333</v>
      </c>
      <c r="C846" s="0" t="str">
        <f aca="false">'✍️ Score Entry 2025-26'!C847</f>
        <v>Spanish LALIGA</v>
      </c>
      <c r="D846" s="0" t="str">
        <f aca="false">'✍️ Score Entry 2025-26'!D847</f>
        <v>Osasuna</v>
      </c>
      <c r="E846" s="0" t="str">
        <f aca="false">'✍️ Score Entry 2025-26'!E847</f>
        <v>Athletic Club</v>
      </c>
      <c r="F846" s="0" t="n">
        <f aca="false">IFERROR(VLOOKUP(D846,'⭐ Current Elo 2025-26'!$A:$B,2,FALSE()),1500)</f>
        <v>1713.5</v>
      </c>
      <c r="G846" s="0" t="n">
        <f aca="false">IFERROR(VLOOKUP(E846,'⭐ Current Elo 2025-26'!$A:$B,2,FALSE()),1500)</f>
        <v>1432.8</v>
      </c>
      <c r="H846" s="33" t="n">
        <f aca="false">1/(1+10^((G846-F846+'⚙️ Parameters'!$C$7)/400))</f>
        <v>0.790512260670204</v>
      </c>
      <c r="I846" s="33" t="n">
        <f aca="false">0.27*(1+((200-MIN(ABS(F846-G846),200))/500)+(IF(AND(F846&gt;1650,G846&gt;1650),0.15,0)))</f>
        <v>0.27</v>
      </c>
      <c r="J846" s="33" t="n">
        <f aca="false">MAX(0,1-H846-I846)</f>
        <v>0</v>
      </c>
      <c r="K846" s="33" t="n">
        <f aca="false">H846+I846</f>
        <v>1.0605122606702</v>
      </c>
      <c r="L846" s="33" t="n">
        <f aca="false">I846+J846</f>
        <v>0.27</v>
      </c>
      <c r="M846" s="0" t="str">
        <f aca="false">IF('✍️ Score Entry 2025-26'!F847=""," TBD",TEXT('✍️ Score Entry 2025-26'!F847,"0")&amp;"-"&amp;TEXT('✍️ Score Entry 2025-26'!G847,"0"))</f>
        <v> TBD</v>
      </c>
      <c r="N846" s="0" t="str">
        <f aca="false">IF('✍️ Score Entry 2025-26'!F847="","TBD",IF('✍️ Score Entry 2025-26'!F847&gt;'✍️ Score Entry 2025-26'!G847,"Home",IF('✍️ Score Entry 2025-26'!F847&lt;'✍️ Score Entry 2025-26'!G847,"Away","Draw")))</f>
        <v>TBD</v>
      </c>
      <c r="O846" s="0" t="str">
        <f aca="false">IF(N846="TBD","TBD",IF(AND(H846&gt;I846,H846&gt;J846,N846="Home"),"✓",IF(AND(J846&gt;H846,J846&gt;I846,N846="Away"),"✓",IF(AND(I846&gt;H846,I846&gt;J846,N846="Draw"),"✓","✗"))))</f>
        <v>TBD</v>
      </c>
    </row>
    <row r="847" customFormat="false" ht="15" hidden="false" customHeight="false" outlineLevel="0" collapsed="false">
      <c r="A847" s="0" t="n">
        <f aca="false">'✍️ Score Entry 2025-26'!A848</f>
        <v>843</v>
      </c>
      <c r="B847" s="41" t="n">
        <f aca="false">'✍️ Score Entry 2025-26'!B848</f>
        <v>46026.8333333333</v>
      </c>
      <c r="C847" s="0" t="str">
        <f aca="false">'✍️ Score Entry 2025-26'!C848</f>
        <v>Spanish LALIGA</v>
      </c>
      <c r="D847" s="0" t="str">
        <f aca="false">'✍️ Score Entry 2025-26'!D848</f>
        <v>Mallorca</v>
      </c>
      <c r="E847" s="0" t="str">
        <f aca="false">'✍️ Score Entry 2025-26'!E848</f>
        <v>Girona</v>
      </c>
      <c r="F847" s="0" t="n">
        <f aca="false">IFERROR(VLOOKUP(D847,'⭐ Current Elo 2025-26'!$A:$B,2,FALSE()),1500)</f>
        <v>1654.7</v>
      </c>
      <c r="G847" s="0" t="n">
        <f aca="false">IFERROR(VLOOKUP(E847,'⭐ Current Elo 2025-26'!$A:$B,2,FALSE()),1500)</f>
        <v>1542.4</v>
      </c>
      <c r="H847" s="33" t="n">
        <f aca="false">1/(1+10^((G847-F847+'⚙️ Parameters'!$C$7)/400))</f>
        <v>0.588708181005405</v>
      </c>
      <c r="I847" s="33" t="n">
        <f aca="false">0.27*(1+((200-MIN(ABS(F847-G847),200))/500)+(IF(AND(F847&gt;1650,G847&gt;1650),0.15,0)))</f>
        <v>0.317358</v>
      </c>
      <c r="J847" s="33" t="n">
        <f aca="false">MAX(0,1-H847-I847)</f>
        <v>0.0939338189945947</v>
      </c>
      <c r="K847" s="33" t="n">
        <f aca="false">H847+I847</f>
        <v>0.906066181005405</v>
      </c>
      <c r="L847" s="33" t="n">
        <f aca="false">I847+J847</f>
        <v>0.411291818994595</v>
      </c>
      <c r="M847" s="0" t="str">
        <f aca="false">IF('✍️ Score Entry 2025-26'!F848=""," TBD",TEXT('✍️ Score Entry 2025-26'!F848,"0")&amp;"-"&amp;TEXT('✍️ Score Entry 2025-26'!G848,"0"))</f>
        <v> TBD</v>
      </c>
      <c r="N847" s="0" t="str">
        <f aca="false">IF('✍️ Score Entry 2025-26'!F848="","TBD",IF('✍️ Score Entry 2025-26'!F848&gt;'✍️ Score Entry 2025-26'!G848,"Home",IF('✍️ Score Entry 2025-26'!F848&lt;'✍️ Score Entry 2025-26'!G848,"Away","Draw")))</f>
        <v>TBD</v>
      </c>
      <c r="O847" s="0" t="str">
        <f aca="false">IF(N847="TBD","TBD",IF(AND(H847&gt;I847,H847&gt;J847,N847="Home"),"✓",IF(AND(J847&gt;H847,J847&gt;I847,N847="Away"),"✓",IF(AND(I847&gt;H847,I847&gt;J847,N847="Draw"),"✓","✗"))))</f>
        <v>TBD</v>
      </c>
    </row>
    <row r="848" customFormat="false" ht="15" hidden="false" customHeight="false" outlineLevel="0" collapsed="false">
      <c r="A848" s="0" t="n">
        <f aca="false">'✍️ Score Entry 2025-26'!A849</f>
        <v>844</v>
      </c>
      <c r="B848" s="41" t="n">
        <f aca="false">'✍️ Score Entry 2025-26'!B849</f>
        <v>46026.8333333333</v>
      </c>
      <c r="C848" s="0" t="str">
        <f aca="false">'✍️ Score Entry 2025-26'!C849</f>
        <v>Spanish LALIGA</v>
      </c>
      <c r="D848" s="0" t="str">
        <f aca="false">'✍️ Score Entry 2025-26'!D849</f>
        <v>Espanyol</v>
      </c>
      <c r="E848" s="0" t="str">
        <f aca="false">'✍️ Score Entry 2025-26'!E849</f>
        <v>Barcelona</v>
      </c>
      <c r="F848" s="0" t="n">
        <f aca="false">IFERROR(VLOOKUP(D848,'⭐ Current Elo 2025-26'!$A:$B,2,FALSE()),1500)</f>
        <v>1662.7</v>
      </c>
      <c r="G848" s="0" t="n">
        <f aca="false">IFERROR(VLOOKUP(E848,'⭐ Current Elo 2025-26'!$A:$B,2,FALSE()),1500)</f>
        <v>1670.1</v>
      </c>
      <c r="H848" s="33" t="n">
        <f aca="false">1/(1+10^((G848-F848+'⚙️ Parameters'!$C$7)/400))</f>
        <v>0.418138200426702</v>
      </c>
      <c r="I848" s="33" t="n">
        <f aca="false">0.27*(1+((200-MIN(ABS(F848-G848),200))/500)+(IF(AND(F848&gt;1650,G848&gt;1650),0.15,0)))</f>
        <v>0.414504</v>
      </c>
      <c r="J848" s="33" t="n">
        <f aca="false">MAX(0,1-H848-I848)</f>
        <v>0.167357799573298</v>
      </c>
      <c r="K848" s="33" t="n">
        <f aca="false">H848+I848</f>
        <v>0.832642200426702</v>
      </c>
      <c r="L848" s="33" t="n">
        <f aca="false">I848+J848</f>
        <v>0.581861799573298</v>
      </c>
      <c r="M848" s="0" t="str">
        <f aca="false">IF('✍️ Score Entry 2025-26'!F849=""," TBD",TEXT('✍️ Score Entry 2025-26'!F849,"0")&amp;"-"&amp;TEXT('✍️ Score Entry 2025-26'!G849,"0"))</f>
        <v> TBD</v>
      </c>
      <c r="N848" s="0" t="str">
        <f aca="false">IF('✍️ Score Entry 2025-26'!F849="","TBD",IF('✍️ Score Entry 2025-26'!F849&gt;'✍️ Score Entry 2025-26'!G849,"Home",IF('✍️ Score Entry 2025-26'!F849&lt;'✍️ Score Entry 2025-26'!G849,"Away","Draw")))</f>
        <v>TBD</v>
      </c>
      <c r="O848" s="0" t="str">
        <f aca="false">IF(N848="TBD","TBD",IF(AND(H848&gt;I848,H848&gt;J848,N848="Home"),"✓",IF(AND(J848&gt;H848,J848&gt;I848,N848="Away"),"✓",IF(AND(I848&gt;H848,I848&gt;J848,N848="Draw"),"✓","✗"))))</f>
        <v>TBD</v>
      </c>
    </row>
    <row r="849" customFormat="false" ht="15" hidden="false" customHeight="false" outlineLevel="0" collapsed="false">
      <c r="A849" s="0" t="n">
        <f aca="false">'✍️ Score Entry 2025-26'!A850</f>
        <v>845</v>
      </c>
      <c r="B849" s="41" t="n">
        <f aca="false">'✍️ Score Entry 2025-26'!B850</f>
        <v>46026.8333333333</v>
      </c>
      <c r="C849" s="0" t="str">
        <f aca="false">'✍️ Score Entry 2025-26'!C850</f>
        <v>French Ligue 1</v>
      </c>
      <c r="D849" s="0" t="str">
        <f aca="false">'✍️ Score Entry 2025-26'!D850</f>
        <v>Le Havre AC</v>
      </c>
      <c r="E849" s="0" t="str">
        <f aca="false">'✍️ Score Entry 2025-26'!E850</f>
        <v>Angers</v>
      </c>
      <c r="F849" s="0" t="n">
        <f aca="false">IFERROR(VLOOKUP(D849,'⭐ Current Elo 2025-26'!$A:$B,2,FALSE()),1500)</f>
        <v>1496.2</v>
      </c>
      <c r="G849" s="0" t="n">
        <f aca="false">IFERROR(VLOOKUP(E849,'⭐ Current Elo 2025-26'!$A:$B,2,FALSE()),1500)</f>
        <v>1494.5</v>
      </c>
      <c r="H849" s="33" t="n">
        <f aca="false">1/(1+10^((G849-F849+'⚙️ Parameters'!$C$7)/400))</f>
        <v>0.430935060438977</v>
      </c>
      <c r="I849" s="33" t="n">
        <f aca="false">0.27*(1+((200-MIN(ABS(F849-G849),200))/500)+(IF(AND(F849&gt;1650,G849&gt;1650),0.15,0)))</f>
        <v>0.377082</v>
      </c>
      <c r="J849" s="33" t="n">
        <f aca="false">MAX(0,1-H849-I849)</f>
        <v>0.191982939561023</v>
      </c>
      <c r="K849" s="33" t="n">
        <f aca="false">H849+I849</f>
        <v>0.808017060438977</v>
      </c>
      <c r="L849" s="33" t="n">
        <f aca="false">I849+J849</f>
        <v>0.569064939561023</v>
      </c>
      <c r="M849" s="0" t="str">
        <f aca="false">IF('✍️ Score Entry 2025-26'!F850=""," TBD",TEXT('✍️ Score Entry 2025-26'!F850,"0")&amp;"-"&amp;TEXT('✍️ Score Entry 2025-26'!G850,"0"))</f>
        <v> TBD</v>
      </c>
      <c r="N849" s="0" t="str">
        <f aca="false">IF('✍️ Score Entry 2025-26'!F850="","TBD",IF('✍️ Score Entry 2025-26'!F850&gt;'✍️ Score Entry 2025-26'!G850,"Home",IF('✍️ Score Entry 2025-26'!F850&lt;'✍️ Score Entry 2025-26'!G850,"Away","Draw")))</f>
        <v>TBD</v>
      </c>
      <c r="O849" s="0" t="str">
        <f aca="false">IF(N849="TBD","TBD",IF(AND(H849&gt;I849,H849&gt;J849,N849="Home"),"✓",IF(AND(J849&gt;H849,J849&gt;I849,N849="Away"),"✓",IF(AND(I849&gt;H849,I849&gt;J849,N849="Draw"),"✓","✗"))))</f>
        <v>TBD</v>
      </c>
    </row>
    <row r="850" customFormat="false" ht="15" hidden="false" customHeight="false" outlineLevel="0" collapsed="false">
      <c r="A850" s="0" t="n">
        <f aca="false">'✍️ Score Entry 2025-26'!A851</f>
        <v>846</v>
      </c>
      <c r="B850" s="41" t="n">
        <f aca="false">'✍️ Score Entry 2025-26'!B851</f>
        <v>46026.8333333333</v>
      </c>
      <c r="C850" s="0" t="str">
        <f aca="false">'✍️ Score Entry 2025-26'!C851</f>
        <v>Spanish LALIGA</v>
      </c>
      <c r="D850" s="0" t="str">
        <f aca="false">'✍️ Score Entry 2025-26'!D851</f>
        <v>Sevilla</v>
      </c>
      <c r="E850" s="0" t="str">
        <f aca="false">'✍️ Score Entry 2025-26'!E851</f>
        <v>Levante</v>
      </c>
      <c r="F850" s="0" t="n">
        <f aca="false">IFERROR(VLOOKUP(D850,'⭐ Current Elo 2025-26'!$A:$B,2,FALSE()),1500)</f>
        <v>1661.6</v>
      </c>
      <c r="G850" s="0" t="n">
        <f aca="false">IFERROR(VLOOKUP(E850,'⭐ Current Elo 2025-26'!$A:$B,2,FALSE()),1500)</f>
        <v>1462.3</v>
      </c>
      <c r="H850" s="33" t="n">
        <f aca="false">1/(1+10^((G850-F850+'⚙️ Parameters'!$C$7)/400))</f>
        <v>0.702543617187184</v>
      </c>
      <c r="I850" s="33" t="n">
        <f aca="false">0.27*(1+((200-MIN(ABS(F850-G850),200))/500)+(IF(AND(F850&gt;1650,G850&gt;1650),0.15,0)))</f>
        <v>0.270378</v>
      </c>
      <c r="J850" s="33" t="n">
        <f aca="false">MAX(0,1-H850-I850)</f>
        <v>0.0270783828128163</v>
      </c>
      <c r="K850" s="33" t="n">
        <f aca="false">H850+I850</f>
        <v>0.972921617187184</v>
      </c>
      <c r="L850" s="33" t="n">
        <f aca="false">I850+J850</f>
        <v>0.297456382812816</v>
      </c>
      <c r="M850" s="0" t="str">
        <f aca="false">IF('✍️ Score Entry 2025-26'!F851=""," TBD",TEXT('✍️ Score Entry 2025-26'!F851,"0")&amp;"-"&amp;TEXT('✍️ Score Entry 2025-26'!G851,"0"))</f>
        <v> TBD</v>
      </c>
      <c r="N850" s="0" t="str">
        <f aca="false">IF('✍️ Score Entry 2025-26'!F851="","TBD",IF('✍️ Score Entry 2025-26'!F851&gt;'✍️ Score Entry 2025-26'!G851,"Home",IF('✍️ Score Entry 2025-26'!F851&lt;'✍️ Score Entry 2025-26'!G851,"Away","Draw")))</f>
        <v>TBD</v>
      </c>
      <c r="O850" s="0" t="str">
        <f aca="false">IF(N850="TBD","TBD",IF(AND(H850&gt;I850,H850&gt;J850,N850="Home"),"✓",IF(AND(J850&gt;H850,J850&gt;I850,N850="Away"),"✓",IF(AND(I850&gt;H850,I850&gt;J850,N850="Draw"),"✓","✗"))))</f>
        <v>TBD</v>
      </c>
    </row>
    <row r="851" customFormat="false" ht="15" hidden="false" customHeight="false" outlineLevel="0" collapsed="false">
      <c r="A851" s="0" t="n">
        <f aca="false">'✍️ Score Entry 2025-26'!A852</f>
        <v>847</v>
      </c>
      <c r="B851" s="41" t="n">
        <f aca="false">'✍️ Score Entry 2025-26'!B852</f>
        <v>46026.8333333333</v>
      </c>
      <c r="C851" s="0" t="str">
        <f aca="false">'✍️ Score Entry 2025-26'!C852</f>
        <v>Spanish LALIGA</v>
      </c>
      <c r="D851" s="0" t="str">
        <f aca="false">'✍️ Score Entry 2025-26'!D852</f>
        <v>Elche</v>
      </c>
      <c r="E851" s="0" t="str">
        <f aca="false">'✍️ Score Entry 2025-26'!E852</f>
        <v>Villarreal</v>
      </c>
      <c r="F851" s="0" t="n">
        <f aca="false">IFERROR(VLOOKUP(D851,'⭐ Current Elo 2025-26'!$A:$B,2,FALSE()),1500)</f>
        <v>1553.2</v>
      </c>
      <c r="G851" s="0" t="n">
        <f aca="false">IFERROR(VLOOKUP(E851,'⭐ Current Elo 2025-26'!$A:$B,2,FALSE()),1500)</f>
        <v>1629.8</v>
      </c>
      <c r="H851" s="33" t="n">
        <f aca="false">1/(1+10^((G851-F851+'⚙️ Parameters'!$C$7)/400))</f>
        <v>0.325465099598165</v>
      </c>
      <c r="I851" s="33" t="n">
        <f aca="false">0.27*(1+((200-MIN(ABS(F851-G851),200))/500)+(IF(AND(F851&gt;1650,G851&gt;1650),0.15,0)))</f>
        <v>0.336636</v>
      </c>
      <c r="J851" s="33" t="n">
        <f aca="false">MAX(0,1-H851-I851)</f>
        <v>0.337898900401835</v>
      </c>
      <c r="K851" s="33" t="n">
        <f aca="false">H851+I851</f>
        <v>0.662101099598165</v>
      </c>
      <c r="L851" s="33" t="n">
        <f aca="false">I851+J851</f>
        <v>0.674534900401835</v>
      </c>
      <c r="M851" s="0" t="str">
        <f aca="false">IF('✍️ Score Entry 2025-26'!F852=""," TBD",TEXT('✍️ Score Entry 2025-26'!F852,"0")&amp;"-"&amp;TEXT('✍️ Score Entry 2025-26'!G852,"0"))</f>
        <v> TBD</v>
      </c>
      <c r="N851" s="0" t="str">
        <f aca="false">IF('✍️ Score Entry 2025-26'!F852="","TBD",IF('✍️ Score Entry 2025-26'!F852&gt;'✍️ Score Entry 2025-26'!G852,"Home",IF('✍️ Score Entry 2025-26'!F852&lt;'✍️ Score Entry 2025-26'!G852,"Away","Draw")))</f>
        <v>TBD</v>
      </c>
      <c r="O851" s="0" t="str">
        <f aca="false">IF(N851="TBD","TBD",IF(AND(H851&gt;I851,H851&gt;J851,N851="Home"),"✓",IF(AND(J851&gt;H851,J851&gt;I851,N851="Away"),"✓",IF(AND(I851&gt;H851,I851&gt;J851,N851="Draw"),"✓","✗"))))</f>
        <v>TBD</v>
      </c>
    </row>
    <row r="852" customFormat="false" ht="15" hidden="false" customHeight="false" outlineLevel="0" collapsed="false">
      <c r="A852" s="0" t="n">
        <f aca="false">'✍️ Score Entry 2025-26'!A853</f>
        <v>848</v>
      </c>
      <c r="B852" s="41" t="n">
        <f aca="false">'✍️ Score Entry 2025-26'!B853</f>
        <v>46026.8333333333</v>
      </c>
      <c r="C852" s="0" t="str">
        <f aca="false">'✍️ Score Entry 2025-26'!C853</f>
        <v>Spanish LALIGA</v>
      </c>
      <c r="D852" s="0" t="str">
        <f aca="false">'✍️ Score Entry 2025-26'!D853</f>
        <v>Celta Vigo</v>
      </c>
      <c r="E852" s="0" t="str">
        <f aca="false">'✍️ Score Entry 2025-26'!E853</f>
        <v>Valencia</v>
      </c>
      <c r="F852" s="0" t="n">
        <f aca="false">IFERROR(VLOOKUP(D852,'⭐ Current Elo 2025-26'!$A:$B,2,FALSE()),1500)</f>
        <v>1603.5</v>
      </c>
      <c r="G852" s="0" t="n">
        <f aca="false">IFERROR(VLOOKUP(E852,'⭐ Current Elo 2025-26'!$A:$B,2,FALSE()),1500)</f>
        <v>1618.4</v>
      </c>
      <c r="H852" s="33" t="n">
        <f aca="false">1/(1+10^((G852-F852+'⚙️ Parameters'!$C$7)/400))</f>
        <v>0.407672766600839</v>
      </c>
      <c r="I852" s="33" t="n">
        <f aca="false">0.27*(1+((200-MIN(ABS(F852-G852),200))/500)+(IF(AND(F852&gt;1650,G852&gt;1650),0.15,0)))</f>
        <v>0.369954</v>
      </c>
      <c r="J852" s="33" t="n">
        <f aca="false">MAX(0,1-H852-I852)</f>
        <v>0.222373233399161</v>
      </c>
      <c r="K852" s="33" t="n">
        <f aca="false">H852+I852</f>
        <v>0.777626766600839</v>
      </c>
      <c r="L852" s="33" t="n">
        <f aca="false">I852+J852</f>
        <v>0.592327233399161</v>
      </c>
      <c r="M852" s="0" t="str">
        <f aca="false">IF('✍️ Score Entry 2025-26'!F853=""," TBD",TEXT('✍️ Score Entry 2025-26'!F853,"0")&amp;"-"&amp;TEXT('✍️ Score Entry 2025-26'!G853,"0"))</f>
        <v> TBD</v>
      </c>
      <c r="N852" s="0" t="str">
        <f aca="false">IF('✍️ Score Entry 2025-26'!F853="","TBD",IF('✍️ Score Entry 2025-26'!F853&gt;'✍️ Score Entry 2025-26'!G853,"Home",IF('✍️ Score Entry 2025-26'!F853&lt;'✍️ Score Entry 2025-26'!G853,"Away","Draw")))</f>
        <v>TBD</v>
      </c>
      <c r="O852" s="0" t="str">
        <f aca="false">IF(N852="TBD","TBD",IF(AND(H852&gt;I852,H852&gt;J852,N852="Home"),"✓",IF(AND(J852&gt;H852,J852&gt;I852,N852="Away"),"✓",IF(AND(I852&gt;H852,I852&gt;J852,N852="Draw"),"✓","✗"))))</f>
        <v>TBD</v>
      </c>
    </row>
    <row r="853" customFormat="false" ht="15" hidden="false" customHeight="false" outlineLevel="0" collapsed="false">
      <c r="A853" s="0" t="n">
        <f aca="false">'✍️ Score Entry 2025-26'!A854</f>
        <v>849</v>
      </c>
      <c r="B853" s="41" t="n">
        <f aca="false">'✍️ Score Entry 2025-26'!B854</f>
        <v>46028.8333333333</v>
      </c>
      <c r="C853" s="0" t="str">
        <f aca="false">'✍️ Score Entry 2025-26'!C854</f>
        <v>Italian Serie A</v>
      </c>
      <c r="D853" s="0" t="str">
        <f aca="false">'✍️ Score Entry 2025-26'!D854</f>
        <v>Bologna</v>
      </c>
      <c r="E853" s="0" t="str">
        <f aca="false">'✍️ Score Entry 2025-26'!E854</f>
        <v>Atalanta</v>
      </c>
      <c r="F853" s="0" t="n">
        <f aca="false">IFERROR(VLOOKUP(D853,'⭐ Current Elo 2025-26'!$A:$B,2,FALSE()),1500)</f>
        <v>1415.9</v>
      </c>
      <c r="G853" s="0" t="n">
        <f aca="false">IFERROR(VLOOKUP(E853,'⭐ Current Elo 2025-26'!$A:$B,2,FALSE()),1500)</f>
        <v>1592</v>
      </c>
      <c r="H853" s="33" t="n">
        <f aca="false">1/(1+10^((G853-F853+'⚙️ Parameters'!$C$7)/400))</f>
        <v>0.213906586534315</v>
      </c>
      <c r="I853" s="33" t="n">
        <f aca="false">0.27*(1+((200-MIN(ABS(F853-G853),200))/500)+(IF(AND(F853&gt;1650,G853&gt;1650),0.15,0)))</f>
        <v>0.282906</v>
      </c>
      <c r="J853" s="33" t="n">
        <f aca="false">MAX(0,1-H853-I853)</f>
        <v>0.503187413465684</v>
      </c>
      <c r="K853" s="33" t="n">
        <f aca="false">H853+I853</f>
        <v>0.496812586534316</v>
      </c>
      <c r="L853" s="33" t="n">
        <f aca="false">I853+J853</f>
        <v>0.786093413465685</v>
      </c>
      <c r="M853" s="0" t="str">
        <f aca="false">IF('✍️ Score Entry 2025-26'!F854=""," TBD",TEXT('✍️ Score Entry 2025-26'!F854,"0")&amp;"-"&amp;TEXT('✍️ Score Entry 2025-26'!G854,"0"))</f>
        <v> TBD</v>
      </c>
      <c r="N853" s="0" t="str">
        <f aca="false">IF('✍️ Score Entry 2025-26'!F854="","TBD",IF('✍️ Score Entry 2025-26'!F854&gt;'✍️ Score Entry 2025-26'!G854,"Home",IF('✍️ Score Entry 2025-26'!F854&lt;'✍️ Score Entry 2025-26'!G854,"Away","Draw")))</f>
        <v>TBD</v>
      </c>
      <c r="O853" s="0" t="str">
        <f aca="false">IF(N853="TBD","TBD",IF(AND(H853&gt;I853,H853&gt;J853,N853="Home"),"✓",IF(AND(J853&gt;H853,J853&gt;I853,N853="Away"),"✓",IF(AND(I853&gt;H853,I853&gt;J853,N853="Draw"),"✓","✗"))))</f>
        <v>TBD</v>
      </c>
    </row>
    <row r="854" customFormat="false" ht="15" hidden="false" customHeight="false" outlineLevel="0" collapsed="false">
      <c r="A854" s="0" t="n">
        <f aca="false">'✍️ Score Entry 2025-26'!A855</f>
        <v>850</v>
      </c>
      <c r="B854" s="41" t="n">
        <f aca="false">'✍️ Score Entry 2025-26'!B855</f>
        <v>46028.8333333333</v>
      </c>
      <c r="C854" s="0" t="str">
        <f aca="false">'✍️ Score Entry 2025-26'!C855</f>
        <v>Italian Serie A</v>
      </c>
      <c r="D854" s="0" t="str">
        <f aca="false">'✍️ Score Entry 2025-26'!D855</f>
        <v>Sassuolo</v>
      </c>
      <c r="E854" s="0" t="str">
        <f aca="false">'✍️ Score Entry 2025-26'!E855</f>
        <v>Juventus</v>
      </c>
      <c r="F854" s="0" t="n">
        <f aca="false">IFERROR(VLOOKUP(D854,'⭐ Current Elo 2025-26'!$A:$B,2,FALSE()),1500)</f>
        <v>1446.1</v>
      </c>
      <c r="G854" s="0" t="n">
        <f aca="false">IFERROR(VLOOKUP(E854,'⭐ Current Elo 2025-26'!$A:$B,2,FALSE()),1500)</f>
        <v>1397.1</v>
      </c>
      <c r="H854" s="33" t="n">
        <f aca="false">1/(1+10^((G854-F854+'⚙️ Parameters'!$C$7)/400))</f>
        <v>0.498560888290847</v>
      </c>
      <c r="I854" s="33" t="n">
        <f aca="false">0.27*(1+((200-MIN(ABS(F854-G854),200))/500)+(IF(AND(F854&gt;1650,G854&gt;1650),0.15,0)))</f>
        <v>0.35154</v>
      </c>
      <c r="J854" s="33" t="n">
        <f aca="false">MAX(0,1-H854-I854)</f>
        <v>0.149899111709153</v>
      </c>
      <c r="K854" s="33" t="n">
        <f aca="false">H854+I854</f>
        <v>0.850100888290847</v>
      </c>
      <c r="L854" s="33" t="n">
        <f aca="false">I854+J854</f>
        <v>0.501439111709153</v>
      </c>
      <c r="M854" s="0" t="str">
        <f aca="false">IF('✍️ Score Entry 2025-26'!F855=""," TBD",TEXT('✍️ Score Entry 2025-26'!F855,"0")&amp;"-"&amp;TEXT('✍️ Score Entry 2025-26'!G855,"0"))</f>
        <v> TBD</v>
      </c>
      <c r="N854" s="0" t="str">
        <f aca="false">IF('✍️ Score Entry 2025-26'!F855="","TBD",IF('✍️ Score Entry 2025-26'!F855&gt;'✍️ Score Entry 2025-26'!G855,"Home",IF('✍️ Score Entry 2025-26'!F855&lt;'✍️ Score Entry 2025-26'!G855,"Away","Draw")))</f>
        <v>TBD</v>
      </c>
      <c r="O854" s="0" t="str">
        <f aca="false">IF(N854="TBD","TBD",IF(AND(H854&gt;I854,H854&gt;J854,N854="Home"),"✓",IF(AND(J854&gt;H854,J854&gt;I854,N854="Away"),"✓",IF(AND(I854&gt;H854,I854&gt;J854,N854="Draw"),"✓","✗"))))</f>
        <v>TBD</v>
      </c>
    </row>
    <row r="855" customFormat="false" ht="15" hidden="false" customHeight="false" outlineLevel="0" collapsed="false">
      <c r="A855" s="0" t="n">
        <f aca="false">'✍️ Score Entry 2025-26'!A856</f>
        <v>851</v>
      </c>
      <c r="B855" s="41" t="n">
        <f aca="false">'✍️ Score Entry 2025-26'!B856</f>
        <v>46028.8333333333</v>
      </c>
      <c r="C855" s="0" t="str">
        <f aca="false">'✍️ Score Entry 2025-26'!C856</f>
        <v>Italian Serie A</v>
      </c>
      <c r="D855" s="0" t="str">
        <f aca="false">'✍️ Score Entry 2025-26'!D856</f>
        <v>Pisa</v>
      </c>
      <c r="E855" s="0" t="str">
        <f aca="false">'✍️ Score Entry 2025-26'!E856</f>
        <v>Como</v>
      </c>
      <c r="F855" s="0" t="n">
        <f aca="false">IFERROR(VLOOKUP(D855,'⭐ Current Elo 2025-26'!$A:$B,2,FALSE()),1500)</f>
        <v>1653.3</v>
      </c>
      <c r="G855" s="0" t="n">
        <f aca="false">IFERROR(VLOOKUP(E855,'⭐ Current Elo 2025-26'!$A:$B,2,FALSE()),1500)</f>
        <v>1661.3</v>
      </c>
      <c r="H855" s="33" t="n">
        <f aca="false">1/(1+10^((G855-F855+'⚙️ Parameters'!$C$7)/400))</f>
        <v>0.41729811503577</v>
      </c>
      <c r="I855" s="33" t="n">
        <f aca="false">0.27*(1+((200-MIN(ABS(F855-G855),200))/500)+(IF(AND(F855&gt;1650,G855&gt;1650),0.15,0)))</f>
        <v>0.41418</v>
      </c>
      <c r="J855" s="33" t="n">
        <f aca="false">MAX(0,1-H855-I855)</f>
        <v>0.16852188496423</v>
      </c>
      <c r="K855" s="33" t="n">
        <f aca="false">H855+I855</f>
        <v>0.83147811503577</v>
      </c>
      <c r="L855" s="33" t="n">
        <f aca="false">I855+J855</f>
        <v>0.58270188496423</v>
      </c>
      <c r="M855" s="0" t="str">
        <f aca="false">IF('✍️ Score Entry 2025-26'!F856=""," TBD",TEXT('✍️ Score Entry 2025-26'!F856,"0")&amp;"-"&amp;TEXT('✍️ Score Entry 2025-26'!G856,"0"))</f>
        <v> TBD</v>
      </c>
      <c r="N855" s="0" t="str">
        <f aca="false">IF('✍️ Score Entry 2025-26'!F856="","TBD",IF('✍️ Score Entry 2025-26'!F856&gt;'✍️ Score Entry 2025-26'!G856,"Home",IF('✍️ Score Entry 2025-26'!F856&lt;'✍️ Score Entry 2025-26'!G856,"Away","Draw")))</f>
        <v>TBD</v>
      </c>
      <c r="O855" s="0" t="str">
        <f aca="false">IF(N855="TBD","TBD",IF(AND(H855&gt;I855,H855&gt;J855,N855="Home"),"✓",IF(AND(J855&gt;H855,J855&gt;I855,N855="Away"),"✓",IF(AND(I855&gt;H855,I855&gt;J855,N855="Draw"),"✓","✗"))))</f>
        <v>TBD</v>
      </c>
    </row>
    <row r="856" customFormat="false" ht="15" hidden="false" customHeight="false" outlineLevel="0" collapsed="false">
      <c r="A856" s="0" t="n">
        <f aca="false">'✍️ Score Entry 2025-26'!A857</f>
        <v>852</v>
      </c>
      <c r="B856" s="41" t="n">
        <f aca="false">'✍️ Score Entry 2025-26'!B857</f>
        <v>46028.8333333333</v>
      </c>
      <c r="C856" s="0" t="str">
        <f aca="false">'✍️ Score Entry 2025-26'!C857</f>
        <v>Italian Serie A</v>
      </c>
      <c r="D856" s="0" t="str">
        <f aca="false">'✍️ Score Entry 2025-26'!D857</f>
        <v>Parma</v>
      </c>
      <c r="E856" s="0" t="str">
        <f aca="false">'✍️ Score Entry 2025-26'!E857</f>
        <v>Internazionale</v>
      </c>
      <c r="F856" s="0" t="n">
        <f aca="false">IFERROR(VLOOKUP(D856,'⭐ Current Elo 2025-26'!$A:$B,2,FALSE()),1500)</f>
        <v>1449</v>
      </c>
      <c r="G856" s="0" t="n">
        <f aca="false">IFERROR(VLOOKUP(E856,'⭐ Current Elo 2025-26'!$A:$B,2,FALSE()),1500)</f>
        <v>1603.3</v>
      </c>
      <c r="H856" s="33" t="n">
        <f aca="false">1/(1+10^((G856-F856+'⚙️ Parameters'!$C$7)/400))</f>
        <v>0.235764000189441</v>
      </c>
      <c r="I856" s="33" t="n">
        <f aca="false">0.27*(1+((200-MIN(ABS(F856-G856),200))/500)+(IF(AND(F856&gt;1650,G856&gt;1650),0.15,0)))</f>
        <v>0.294678</v>
      </c>
      <c r="J856" s="33" t="n">
        <f aca="false">MAX(0,1-H856-I856)</f>
        <v>0.469557999810559</v>
      </c>
      <c r="K856" s="33" t="n">
        <f aca="false">H856+I856</f>
        <v>0.530442000189441</v>
      </c>
      <c r="L856" s="33" t="n">
        <f aca="false">I856+J856</f>
        <v>0.764235999810559</v>
      </c>
      <c r="M856" s="0" t="str">
        <f aca="false">IF('✍️ Score Entry 2025-26'!F857=""," TBD",TEXT('✍️ Score Entry 2025-26'!F857,"0")&amp;"-"&amp;TEXT('✍️ Score Entry 2025-26'!G857,"0"))</f>
        <v> TBD</v>
      </c>
      <c r="N856" s="0" t="str">
        <f aca="false">IF('✍️ Score Entry 2025-26'!F857="","TBD",IF('✍️ Score Entry 2025-26'!F857&gt;'✍️ Score Entry 2025-26'!G857,"Home",IF('✍️ Score Entry 2025-26'!F857&lt;'✍️ Score Entry 2025-26'!G857,"Away","Draw")))</f>
        <v>TBD</v>
      </c>
      <c r="O856" s="0" t="str">
        <f aca="false">IF(N856="TBD","TBD",IF(AND(H856&gt;I856,H856&gt;J856,N856="Home"),"✓",IF(AND(J856&gt;H856,J856&gt;I856,N856="Away"),"✓",IF(AND(I856&gt;H856,I856&gt;J856,N856="Draw"),"✓","✗"))))</f>
        <v>TBD</v>
      </c>
    </row>
    <row r="857" customFormat="false" ht="15" hidden="false" customHeight="false" outlineLevel="0" collapsed="false">
      <c r="A857" s="0" t="n">
        <f aca="false">'✍️ Score Entry 2025-26'!A858</f>
        <v>853</v>
      </c>
      <c r="B857" s="41" t="n">
        <f aca="false">'✍️ Score Entry 2025-26'!B858</f>
        <v>46028.8333333333</v>
      </c>
      <c r="C857" s="0" t="str">
        <f aca="false">'✍️ Score Entry 2025-26'!C858</f>
        <v>Italian Serie A</v>
      </c>
      <c r="D857" s="0" t="str">
        <f aca="false">'✍️ Score Entry 2025-26'!D858</f>
        <v>Napoli</v>
      </c>
      <c r="E857" s="0" t="str">
        <f aca="false">'✍️ Score Entry 2025-26'!E858</f>
        <v>Hellas Verona</v>
      </c>
      <c r="F857" s="0" t="n">
        <f aca="false">IFERROR(VLOOKUP(D857,'⭐ Current Elo 2025-26'!$A:$B,2,FALSE()),1500)</f>
        <v>1656.2</v>
      </c>
      <c r="G857" s="0" t="n">
        <f aca="false">IFERROR(VLOOKUP(E857,'⭐ Current Elo 2025-26'!$A:$B,2,FALSE()),1500)</f>
        <v>1452.9</v>
      </c>
      <c r="H857" s="33" t="n">
        <f aca="false">1/(1+10^((G857-F857+'⚙️ Parameters'!$C$7)/400))</f>
        <v>0.707332921657221</v>
      </c>
      <c r="I857" s="33" t="n">
        <f aca="false">0.27*(1+((200-MIN(ABS(F857-G857),200))/500)+(IF(AND(F857&gt;1650,G857&gt;1650),0.15,0)))</f>
        <v>0.27</v>
      </c>
      <c r="J857" s="33" t="n">
        <f aca="false">MAX(0,1-H857-I857)</f>
        <v>0.0226670783427786</v>
      </c>
      <c r="K857" s="33" t="n">
        <f aca="false">H857+I857</f>
        <v>0.977332921657221</v>
      </c>
      <c r="L857" s="33" t="n">
        <f aca="false">I857+J857</f>
        <v>0.292667078342779</v>
      </c>
      <c r="M857" s="0" t="str">
        <f aca="false">IF('✍️ Score Entry 2025-26'!F858=""," TBD",TEXT('✍️ Score Entry 2025-26'!F858,"0")&amp;"-"&amp;TEXT('✍️ Score Entry 2025-26'!G858,"0"))</f>
        <v> TBD</v>
      </c>
      <c r="N857" s="0" t="str">
        <f aca="false">IF('✍️ Score Entry 2025-26'!F858="","TBD",IF('✍️ Score Entry 2025-26'!F858&gt;'✍️ Score Entry 2025-26'!G858,"Home",IF('✍️ Score Entry 2025-26'!F858&lt;'✍️ Score Entry 2025-26'!G858,"Away","Draw")))</f>
        <v>TBD</v>
      </c>
      <c r="O857" s="0" t="str">
        <f aca="false">IF(N857="TBD","TBD",IF(AND(H857&gt;I857,H857&gt;J857,N857="Home"),"✓",IF(AND(J857&gt;H857,J857&gt;I857,N857="Away"),"✓",IF(AND(I857&gt;H857,I857&gt;J857,N857="Draw"),"✓","✗"))))</f>
        <v>TBD</v>
      </c>
    </row>
    <row r="858" customFormat="false" ht="15" hidden="false" customHeight="false" outlineLevel="0" collapsed="false">
      <c r="A858" s="0" t="n">
        <f aca="false">'✍️ Score Entry 2025-26'!A859</f>
        <v>854</v>
      </c>
      <c r="B858" s="41" t="n">
        <f aca="false">'✍️ Score Entry 2025-26'!B859</f>
        <v>46028.8333333333</v>
      </c>
      <c r="C858" s="0" t="str">
        <f aca="false">'✍️ Score Entry 2025-26'!C859</f>
        <v>Italian Serie A</v>
      </c>
      <c r="D858" s="0" t="str">
        <f aca="false">'✍️ Score Entry 2025-26'!D859</f>
        <v>AC Milan</v>
      </c>
      <c r="E858" s="0" t="str">
        <f aca="false">'✍️ Score Entry 2025-26'!E859</f>
        <v>Genoa</v>
      </c>
      <c r="F858" s="0" t="n">
        <f aca="false">IFERROR(VLOOKUP(D858,'⭐ Current Elo 2025-26'!$A:$B,2,FALSE()),1500)</f>
        <v>1588.1</v>
      </c>
      <c r="G858" s="0" t="n">
        <f aca="false">IFERROR(VLOOKUP(E858,'⭐ Current Elo 2025-26'!$A:$B,2,FALSE()),1500)</f>
        <v>1695.8</v>
      </c>
      <c r="H858" s="33" t="n">
        <f aca="false">1/(1+10^((G858-F858+'⚙️ Parameters'!$C$7)/400))</f>
        <v>0.287451429691218</v>
      </c>
      <c r="I858" s="33" t="n">
        <f aca="false">0.27*(1+((200-MIN(ABS(F858-G858),200))/500)+(IF(AND(F858&gt;1650,G858&gt;1650),0.15,0)))</f>
        <v>0.319842</v>
      </c>
      <c r="J858" s="33" t="n">
        <f aca="false">MAX(0,1-H858-I858)</f>
        <v>0.392706570308782</v>
      </c>
      <c r="K858" s="33" t="n">
        <f aca="false">H858+I858</f>
        <v>0.607293429691218</v>
      </c>
      <c r="L858" s="33" t="n">
        <f aca="false">I858+J858</f>
        <v>0.712548570308782</v>
      </c>
      <c r="M858" s="0" t="str">
        <f aca="false">IF('✍️ Score Entry 2025-26'!F859=""," TBD",TEXT('✍️ Score Entry 2025-26'!F859,"0")&amp;"-"&amp;TEXT('✍️ Score Entry 2025-26'!G859,"0"))</f>
        <v> TBD</v>
      </c>
      <c r="N858" s="0" t="str">
        <f aca="false">IF('✍️ Score Entry 2025-26'!F859="","TBD",IF('✍️ Score Entry 2025-26'!F859&gt;'✍️ Score Entry 2025-26'!G859,"Home",IF('✍️ Score Entry 2025-26'!F859&lt;'✍️ Score Entry 2025-26'!G859,"Away","Draw")))</f>
        <v>TBD</v>
      </c>
      <c r="O858" s="0" t="str">
        <f aca="false">IF(N858="TBD","TBD",IF(AND(H858&gt;I858,H858&gt;J858,N858="Home"),"✓",IF(AND(J858&gt;H858,J858&gt;I858,N858="Away"),"✓",IF(AND(I858&gt;H858,I858&gt;J858,N858="Draw"),"✓","✗"))))</f>
        <v>TBD</v>
      </c>
    </row>
    <row r="859" customFormat="false" ht="15" hidden="false" customHeight="false" outlineLevel="0" collapsed="false">
      <c r="A859" s="0" t="n">
        <f aca="false">'✍️ Score Entry 2025-26'!A860</f>
        <v>855</v>
      </c>
      <c r="B859" s="41" t="n">
        <f aca="false">'✍️ Score Entry 2025-26'!B860</f>
        <v>46028.8333333333</v>
      </c>
      <c r="C859" s="0" t="str">
        <f aca="false">'✍️ Score Entry 2025-26'!C860</f>
        <v>Italian Serie A</v>
      </c>
      <c r="D859" s="0" t="str">
        <f aca="false">'✍️ Score Entry 2025-26'!D860</f>
        <v>Lecce</v>
      </c>
      <c r="E859" s="0" t="str">
        <f aca="false">'✍️ Score Entry 2025-26'!E860</f>
        <v>AS Roma</v>
      </c>
      <c r="F859" s="0" t="n">
        <f aca="false">IFERROR(VLOOKUP(D859,'⭐ Current Elo 2025-26'!$A:$B,2,FALSE()),1500)</f>
        <v>1629.2</v>
      </c>
      <c r="G859" s="0" t="n">
        <f aca="false">IFERROR(VLOOKUP(E859,'⭐ Current Elo 2025-26'!$A:$B,2,FALSE()),1500)</f>
        <v>1560.1</v>
      </c>
      <c r="H859" s="33" t="n">
        <f aca="false">1/(1+10^((G859-F859+'⚙️ Parameters'!$C$7)/400))</f>
        <v>0.527459452789125</v>
      </c>
      <c r="I859" s="33" t="n">
        <f aca="false">0.27*(1+((200-MIN(ABS(F859-G859),200))/500)+(IF(AND(F859&gt;1650,G859&gt;1650),0.15,0)))</f>
        <v>0.340686</v>
      </c>
      <c r="J859" s="33" t="n">
        <f aca="false">MAX(0,1-H859-I859)</f>
        <v>0.131854547210875</v>
      </c>
      <c r="K859" s="33" t="n">
        <f aca="false">H859+I859</f>
        <v>0.868145452789125</v>
      </c>
      <c r="L859" s="33" t="n">
        <f aca="false">I859+J859</f>
        <v>0.472540547210875</v>
      </c>
      <c r="M859" s="0" t="str">
        <f aca="false">IF('✍️ Score Entry 2025-26'!F860=""," TBD",TEXT('✍️ Score Entry 2025-26'!F860,"0")&amp;"-"&amp;TEXT('✍️ Score Entry 2025-26'!G860,"0"))</f>
        <v> TBD</v>
      </c>
      <c r="N859" s="0" t="str">
        <f aca="false">IF('✍️ Score Entry 2025-26'!F860="","TBD",IF('✍️ Score Entry 2025-26'!F860&gt;'✍️ Score Entry 2025-26'!G860,"Home",IF('✍️ Score Entry 2025-26'!F860&lt;'✍️ Score Entry 2025-26'!G860,"Away","Draw")))</f>
        <v>TBD</v>
      </c>
      <c r="O859" s="0" t="str">
        <f aca="false">IF(N859="TBD","TBD",IF(AND(H859&gt;I859,H859&gt;J859,N859="Home"),"✓",IF(AND(J859&gt;H859,J859&gt;I859,N859="Away"),"✓",IF(AND(I859&gt;H859,I859&gt;J859,N859="Draw"),"✓","✗"))))</f>
        <v>TBD</v>
      </c>
    </row>
    <row r="860" customFormat="false" ht="15" hidden="false" customHeight="false" outlineLevel="0" collapsed="false">
      <c r="A860" s="0" t="n">
        <f aca="false">'✍️ Score Entry 2025-26'!A861</f>
        <v>856</v>
      </c>
      <c r="B860" s="41" t="n">
        <f aca="false">'✍️ Score Entry 2025-26'!B861</f>
        <v>46028.8333333333</v>
      </c>
      <c r="C860" s="0" t="str">
        <f aca="false">'✍️ Score Entry 2025-26'!C861</f>
        <v>Italian Serie A</v>
      </c>
      <c r="D860" s="0" t="str">
        <f aca="false">'✍️ Score Entry 2025-26'!D861</f>
        <v>Cremonese</v>
      </c>
      <c r="E860" s="0" t="str">
        <f aca="false">'✍️ Score Entry 2025-26'!E861</f>
        <v>Cagliari</v>
      </c>
      <c r="F860" s="0" t="n">
        <f aca="false">IFERROR(VLOOKUP(D860,'⭐ Current Elo 2025-26'!$A:$B,2,FALSE()),1500)</f>
        <v>1421.1</v>
      </c>
      <c r="G860" s="0" t="n">
        <f aca="false">IFERROR(VLOOKUP(E860,'⭐ Current Elo 2025-26'!$A:$B,2,FALSE()),1500)</f>
        <v>1647.4</v>
      </c>
      <c r="H860" s="33" t="n">
        <f aca="false">1/(1+10^((G860-F860+'⚙️ Parameters'!$C$7)/400))</f>
        <v>0.169312063766556</v>
      </c>
      <c r="I860" s="33" t="n">
        <f aca="false">0.27*(1+((200-MIN(ABS(F860-G860),200))/500)+(IF(AND(F860&gt;1650,G860&gt;1650),0.15,0)))</f>
        <v>0.27</v>
      </c>
      <c r="J860" s="33" t="n">
        <f aca="false">MAX(0,1-H860-I860)</f>
        <v>0.560687936233444</v>
      </c>
      <c r="K860" s="33" t="n">
        <f aca="false">H860+I860</f>
        <v>0.439312063766557</v>
      </c>
      <c r="L860" s="33" t="n">
        <f aca="false">I860+J860</f>
        <v>0.830687936233444</v>
      </c>
      <c r="M860" s="0" t="str">
        <f aca="false">IF('✍️ Score Entry 2025-26'!F861=""," TBD",TEXT('✍️ Score Entry 2025-26'!F861,"0")&amp;"-"&amp;TEXT('✍️ Score Entry 2025-26'!G861,"0"))</f>
        <v> TBD</v>
      </c>
      <c r="N860" s="0" t="str">
        <f aca="false">IF('✍️ Score Entry 2025-26'!F861="","TBD",IF('✍️ Score Entry 2025-26'!F861&gt;'✍️ Score Entry 2025-26'!G861,"Home",IF('✍️ Score Entry 2025-26'!F861&lt;'✍️ Score Entry 2025-26'!G861,"Away","Draw")))</f>
        <v>TBD</v>
      </c>
      <c r="O860" s="0" t="str">
        <f aca="false">IF(N860="TBD","TBD",IF(AND(H860&gt;I860,H860&gt;J860,N860="Home"),"✓",IF(AND(J860&gt;H860,J860&gt;I860,N860="Away"),"✓",IF(AND(I860&gt;H860,I860&gt;J860,N860="Draw"),"✓","✗"))))</f>
        <v>TBD</v>
      </c>
    </row>
    <row r="861" customFormat="false" ht="15" hidden="false" customHeight="false" outlineLevel="0" collapsed="false">
      <c r="A861" s="0" t="n">
        <f aca="false">'✍️ Score Entry 2025-26'!A862</f>
        <v>857</v>
      </c>
      <c r="B861" s="41" t="n">
        <f aca="false">'✍️ Score Entry 2025-26'!B862</f>
        <v>46028.8333333333</v>
      </c>
      <c r="C861" s="0" t="str">
        <f aca="false">'✍️ Score Entry 2025-26'!C862</f>
        <v>Italian Serie A</v>
      </c>
      <c r="D861" s="0" t="str">
        <f aca="false">'✍️ Score Entry 2025-26'!D862</f>
        <v>Torino</v>
      </c>
      <c r="E861" s="0" t="str">
        <f aca="false">'✍️ Score Entry 2025-26'!E862</f>
        <v>Udinese</v>
      </c>
      <c r="F861" s="0" t="n">
        <f aca="false">IFERROR(VLOOKUP(D861,'⭐ Current Elo 2025-26'!$A:$B,2,FALSE()),1500)</f>
        <v>1631.8</v>
      </c>
      <c r="G861" s="0" t="n">
        <f aca="false">IFERROR(VLOOKUP(E861,'⭐ Current Elo 2025-26'!$A:$B,2,FALSE()),1500)</f>
        <v>1576.1</v>
      </c>
      <c r="H861" s="33" t="n">
        <f aca="false">1/(1+10^((G861-F861+'⚙️ Parameters'!$C$7)/400))</f>
        <v>0.508202223519438</v>
      </c>
      <c r="I861" s="33" t="n">
        <f aca="false">0.27*(1+((200-MIN(ABS(F861-G861),200))/500)+(IF(AND(F861&gt;1650,G861&gt;1650),0.15,0)))</f>
        <v>0.347922</v>
      </c>
      <c r="J861" s="33" t="n">
        <f aca="false">MAX(0,1-H861-I861)</f>
        <v>0.143875776480562</v>
      </c>
      <c r="K861" s="33" t="n">
        <f aca="false">H861+I861</f>
        <v>0.856124223519438</v>
      </c>
      <c r="L861" s="33" t="n">
        <f aca="false">I861+J861</f>
        <v>0.491797776480562</v>
      </c>
      <c r="M861" s="0" t="str">
        <f aca="false">IF('✍️ Score Entry 2025-26'!F862=""," TBD",TEXT('✍️ Score Entry 2025-26'!F862,"0")&amp;"-"&amp;TEXT('✍️ Score Entry 2025-26'!G862,"0"))</f>
        <v> TBD</v>
      </c>
      <c r="N861" s="0" t="str">
        <f aca="false">IF('✍️ Score Entry 2025-26'!F862="","TBD",IF('✍️ Score Entry 2025-26'!F862&gt;'✍️ Score Entry 2025-26'!G862,"Home",IF('✍️ Score Entry 2025-26'!F862&lt;'✍️ Score Entry 2025-26'!G862,"Away","Draw")))</f>
        <v>TBD</v>
      </c>
      <c r="O861" s="0" t="str">
        <f aca="false">IF(N861="TBD","TBD",IF(AND(H861&gt;I861,H861&gt;J861,N861="Home"),"✓",IF(AND(J861&gt;H861,J861&gt;I861,N861="Away"),"✓",IF(AND(I861&gt;H861,I861&gt;J861,N861="Draw"),"✓","✗"))))</f>
        <v>TBD</v>
      </c>
    </row>
    <row r="862" customFormat="false" ht="15" hidden="false" customHeight="false" outlineLevel="0" collapsed="false">
      <c r="A862" s="0" t="n">
        <f aca="false">'✍️ Score Entry 2025-26'!A863</f>
        <v>858</v>
      </c>
      <c r="B862" s="41" t="n">
        <f aca="false">'✍️ Score Entry 2025-26'!B863</f>
        <v>46028.8333333333</v>
      </c>
      <c r="C862" s="0" t="str">
        <f aca="false">'✍️ Score Entry 2025-26'!C863</f>
        <v>Italian Serie A</v>
      </c>
      <c r="D862" s="0" t="str">
        <f aca="false">'✍️ Score Entry 2025-26'!D863</f>
        <v>Lazio</v>
      </c>
      <c r="E862" s="0" t="str">
        <f aca="false">'✍️ Score Entry 2025-26'!E863</f>
        <v>Fiorentina</v>
      </c>
      <c r="F862" s="0" t="n">
        <f aca="false">IFERROR(VLOOKUP(D862,'⭐ Current Elo 2025-26'!$A:$B,2,FALSE()),1500)</f>
        <v>1499.9</v>
      </c>
      <c r="G862" s="0" t="n">
        <f aca="false">IFERROR(VLOOKUP(E862,'⭐ Current Elo 2025-26'!$A:$B,2,FALSE()),1500)</f>
        <v>1398.1</v>
      </c>
      <c r="H862" s="33" t="n">
        <f aca="false">1/(1+10^((G862-F862+'⚙️ Parameters'!$C$7)/400))</f>
        <v>0.573998708788688</v>
      </c>
      <c r="I862" s="33" t="n">
        <f aca="false">0.27*(1+((200-MIN(ABS(F862-G862),200))/500)+(IF(AND(F862&gt;1650,G862&gt;1650),0.15,0)))</f>
        <v>0.323028</v>
      </c>
      <c r="J862" s="33" t="n">
        <f aca="false">MAX(0,1-H862-I862)</f>
        <v>0.102973291211312</v>
      </c>
      <c r="K862" s="33" t="n">
        <f aca="false">H862+I862</f>
        <v>0.897026708788688</v>
      </c>
      <c r="L862" s="33" t="n">
        <f aca="false">I862+J862</f>
        <v>0.426001291211312</v>
      </c>
      <c r="M862" s="0" t="str">
        <f aca="false">IF('✍️ Score Entry 2025-26'!F863=""," TBD",TEXT('✍️ Score Entry 2025-26'!F863,"0")&amp;"-"&amp;TEXT('✍️ Score Entry 2025-26'!G863,"0"))</f>
        <v> TBD</v>
      </c>
      <c r="N862" s="0" t="str">
        <f aca="false">IF('✍️ Score Entry 2025-26'!F863="","TBD",IF('✍️ Score Entry 2025-26'!F863&gt;'✍️ Score Entry 2025-26'!G863,"Home",IF('✍️ Score Entry 2025-26'!F863&lt;'✍️ Score Entry 2025-26'!G863,"Away","Draw")))</f>
        <v>TBD</v>
      </c>
      <c r="O862" s="0" t="str">
        <f aca="false">IF(N862="TBD","TBD",IF(AND(H862&gt;I862,H862&gt;J862,N862="Home"),"✓",IF(AND(J862&gt;H862,J862&gt;I862,N862="Away"),"✓",IF(AND(I862&gt;H862,I862&gt;J862,N862="Draw"),"✓","✗"))))</f>
        <v>TBD</v>
      </c>
    </row>
    <row r="863" customFormat="false" ht="15" hidden="false" customHeight="false" outlineLevel="0" collapsed="false">
      <c r="A863" s="0" t="n">
        <f aca="false">'✍️ Score Entry 2025-26'!A864</f>
        <v>859</v>
      </c>
      <c r="B863" s="41" t="n">
        <f aca="false">'✍️ Score Entry 2025-26'!B864</f>
        <v>46029.8333333333</v>
      </c>
      <c r="C863" s="0" t="str">
        <f aca="false">'✍️ Score Entry 2025-26'!C864</f>
        <v>English Premier League</v>
      </c>
      <c r="D863" s="0" t="str">
        <f aca="false">'✍️ Score Entry 2025-26'!D864</f>
        <v>West Ham United</v>
      </c>
      <c r="E863" s="0" t="str">
        <f aca="false">'✍️ Score Entry 2025-26'!E864</f>
        <v>Nottingham Forest</v>
      </c>
      <c r="F863" s="0" t="n">
        <f aca="false">IFERROR(VLOOKUP(D863,'⭐ Current Elo 2025-26'!$A:$B,2,FALSE()),1500)</f>
        <v>1395.5</v>
      </c>
      <c r="G863" s="0" t="n">
        <f aca="false">IFERROR(VLOOKUP(E863,'⭐ Current Elo 2025-26'!$A:$B,2,FALSE()),1500)</f>
        <v>1630.6</v>
      </c>
      <c r="H863" s="33" t="n">
        <f aca="false">1/(1+10^((G863-F863+'⚙️ Parameters'!$C$7)/400))</f>
        <v>0.16230625985492</v>
      </c>
      <c r="I863" s="33" t="n">
        <f aca="false">0.27*(1+((200-MIN(ABS(F863-G863),200))/500)+(IF(AND(F863&gt;1650,G863&gt;1650),0.15,0)))</f>
        <v>0.27</v>
      </c>
      <c r="J863" s="33" t="n">
        <f aca="false">MAX(0,1-H863-I863)</f>
        <v>0.56769374014508</v>
      </c>
      <c r="K863" s="33" t="n">
        <f aca="false">H863+I863</f>
        <v>0.43230625985492</v>
      </c>
      <c r="L863" s="33" t="n">
        <f aca="false">I863+J863</f>
        <v>0.83769374014508</v>
      </c>
      <c r="M863" s="0" t="str">
        <f aca="false">IF('✍️ Score Entry 2025-26'!F864=""," TBD",TEXT('✍️ Score Entry 2025-26'!F864,"0")&amp;"-"&amp;TEXT('✍️ Score Entry 2025-26'!G864,"0"))</f>
        <v> TBD</v>
      </c>
      <c r="N863" s="0" t="str">
        <f aca="false">IF('✍️ Score Entry 2025-26'!F864="","TBD",IF('✍️ Score Entry 2025-26'!F864&gt;'✍️ Score Entry 2025-26'!G864,"Home",IF('✍️ Score Entry 2025-26'!F864&lt;'✍️ Score Entry 2025-26'!G864,"Away","Draw")))</f>
        <v>TBD</v>
      </c>
      <c r="O863" s="0" t="str">
        <f aca="false">IF(N863="TBD","TBD",IF(AND(H863&gt;I863,H863&gt;J863,N863="Home"),"✓",IF(AND(J863&gt;H863,J863&gt;I863,N863="Away"),"✓",IF(AND(I863&gt;H863,I863&gt;J863,N863="Draw"),"✓","✗"))))</f>
        <v>TBD</v>
      </c>
    </row>
    <row r="864" customFormat="false" ht="15" hidden="false" customHeight="false" outlineLevel="0" collapsed="false">
      <c r="A864" s="0" t="n">
        <f aca="false">'✍️ Score Entry 2025-26'!A865</f>
        <v>860</v>
      </c>
      <c r="B864" s="41" t="n">
        <f aca="false">'✍️ Score Entry 2025-26'!B865</f>
        <v>46029.8333333333</v>
      </c>
      <c r="C864" s="0" t="str">
        <f aca="false">'✍️ Score Entry 2025-26'!C865</f>
        <v>English Premier League</v>
      </c>
      <c r="D864" s="0" t="str">
        <f aca="false">'✍️ Score Entry 2025-26'!D865</f>
        <v>Everton</v>
      </c>
      <c r="E864" s="0" t="str">
        <f aca="false">'✍️ Score Entry 2025-26'!E865</f>
        <v>Wolverhampton Wanderers</v>
      </c>
      <c r="F864" s="0" t="n">
        <f aca="false">IFERROR(VLOOKUP(D864,'⭐ Current Elo 2025-26'!$A:$B,2,FALSE()),1500)</f>
        <v>1613.1</v>
      </c>
      <c r="G864" s="0" t="n">
        <f aca="false">IFERROR(VLOOKUP(E864,'⭐ Current Elo 2025-26'!$A:$B,2,FALSE()),1500)</f>
        <v>1747.8</v>
      </c>
      <c r="H864" s="33" t="n">
        <f aca="false">1/(1+10^((G864-F864+'⚙️ Parameters'!$C$7)/400))</f>
        <v>0.256694843938733</v>
      </c>
      <c r="I864" s="33" t="n">
        <f aca="false">0.27*(1+((200-MIN(ABS(F864-G864),200))/500)+(IF(AND(F864&gt;1650,G864&gt;1650),0.15,0)))</f>
        <v>0.305262</v>
      </c>
      <c r="J864" s="33" t="n">
        <f aca="false">MAX(0,1-H864-I864)</f>
        <v>0.438043156061267</v>
      </c>
      <c r="K864" s="33" t="n">
        <f aca="false">H864+I864</f>
        <v>0.561956843938733</v>
      </c>
      <c r="L864" s="33" t="n">
        <f aca="false">I864+J864</f>
        <v>0.743305156061267</v>
      </c>
      <c r="M864" s="0" t="str">
        <f aca="false">IF('✍️ Score Entry 2025-26'!F865=""," TBD",TEXT('✍️ Score Entry 2025-26'!F865,"0")&amp;"-"&amp;TEXT('✍️ Score Entry 2025-26'!G865,"0"))</f>
        <v> TBD</v>
      </c>
      <c r="N864" s="0" t="str">
        <f aca="false">IF('✍️ Score Entry 2025-26'!F865="","TBD",IF('✍️ Score Entry 2025-26'!F865&gt;'✍️ Score Entry 2025-26'!G865,"Home",IF('✍️ Score Entry 2025-26'!F865&lt;'✍️ Score Entry 2025-26'!G865,"Away","Draw")))</f>
        <v>TBD</v>
      </c>
      <c r="O864" s="0" t="str">
        <f aca="false">IF(N864="TBD","TBD",IF(AND(H864&gt;I864,H864&gt;J864,N864="Home"),"✓",IF(AND(J864&gt;H864,J864&gt;I864,N864="Away"),"✓",IF(AND(I864&gt;H864,I864&gt;J864,N864="Draw"),"✓","✗"))))</f>
        <v>TBD</v>
      </c>
    </row>
    <row r="865" customFormat="false" ht="15" hidden="false" customHeight="false" outlineLevel="0" collapsed="false">
      <c r="A865" s="0" t="n">
        <f aca="false">'✍️ Score Entry 2025-26'!A866</f>
        <v>861</v>
      </c>
      <c r="B865" s="41" t="n">
        <f aca="false">'✍️ Score Entry 2025-26'!B866</f>
        <v>46029.8333333333</v>
      </c>
      <c r="C865" s="0" t="str">
        <f aca="false">'✍️ Score Entry 2025-26'!C866</f>
        <v>English Premier League</v>
      </c>
      <c r="D865" s="0" t="str">
        <f aca="false">'✍️ Score Entry 2025-26'!D866</f>
        <v>Burnley</v>
      </c>
      <c r="E865" s="0" t="str">
        <f aca="false">'✍️ Score Entry 2025-26'!E866</f>
        <v>Manchester United</v>
      </c>
      <c r="F865" s="0" t="n">
        <f aca="false">IFERROR(VLOOKUP(D865,'⭐ Current Elo 2025-26'!$A:$B,2,FALSE()),1500)</f>
        <v>1604</v>
      </c>
      <c r="G865" s="0" t="n">
        <f aca="false">IFERROR(VLOOKUP(E865,'⭐ Current Elo 2025-26'!$A:$B,2,FALSE()),1500)</f>
        <v>1451.7</v>
      </c>
      <c r="H865" s="33" t="n">
        <f aca="false">1/(1+10^((G865-F865+'⚙️ Parameters'!$C$7)/400))</f>
        <v>0.64310953313022</v>
      </c>
      <c r="I865" s="33" t="n">
        <f aca="false">0.27*(1+((200-MIN(ABS(F865-G865),200))/500)+(IF(AND(F865&gt;1650,G865&gt;1650),0.15,0)))</f>
        <v>0.295758</v>
      </c>
      <c r="J865" s="33" t="n">
        <f aca="false">MAX(0,1-H865-I865)</f>
        <v>0.0611324668697804</v>
      </c>
      <c r="K865" s="33" t="n">
        <f aca="false">H865+I865</f>
        <v>0.93886753313022</v>
      </c>
      <c r="L865" s="33" t="n">
        <f aca="false">I865+J865</f>
        <v>0.35689046686978</v>
      </c>
      <c r="M865" s="0" t="str">
        <f aca="false">IF('✍️ Score Entry 2025-26'!F866=""," TBD",TEXT('✍️ Score Entry 2025-26'!F866,"0")&amp;"-"&amp;TEXT('✍️ Score Entry 2025-26'!G866,"0"))</f>
        <v> TBD</v>
      </c>
      <c r="N865" s="0" t="str">
        <f aca="false">IF('✍️ Score Entry 2025-26'!F866="","TBD",IF('✍️ Score Entry 2025-26'!F866&gt;'✍️ Score Entry 2025-26'!G866,"Home",IF('✍️ Score Entry 2025-26'!F866&lt;'✍️ Score Entry 2025-26'!G866,"Away","Draw")))</f>
        <v>TBD</v>
      </c>
      <c r="O865" s="0" t="str">
        <f aca="false">IF(N865="TBD","TBD",IF(AND(H865&gt;I865,H865&gt;J865,N865="Home"),"✓",IF(AND(J865&gt;H865,J865&gt;I865,N865="Away"),"✓",IF(AND(I865&gt;H865,I865&gt;J865,N865="Draw"),"✓","✗"))))</f>
        <v>TBD</v>
      </c>
    </row>
    <row r="866" customFormat="false" ht="15" hidden="false" customHeight="false" outlineLevel="0" collapsed="false">
      <c r="A866" s="0" t="n">
        <f aca="false">'✍️ Score Entry 2025-26'!A867</f>
        <v>862</v>
      </c>
      <c r="B866" s="41" t="n">
        <f aca="false">'✍️ Score Entry 2025-26'!B867</f>
        <v>46029.8333333333</v>
      </c>
      <c r="C866" s="0" t="str">
        <f aca="false">'✍️ Score Entry 2025-26'!C867</f>
        <v>English Premier League</v>
      </c>
      <c r="D866" s="0" t="str">
        <f aca="false">'✍️ Score Entry 2025-26'!D867</f>
        <v>Brentford</v>
      </c>
      <c r="E866" s="0" t="str">
        <f aca="false">'✍️ Score Entry 2025-26'!E867</f>
        <v>Sunderland</v>
      </c>
      <c r="F866" s="0" t="n">
        <f aca="false">IFERROR(VLOOKUP(D866,'⭐ Current Elo 2025-26'!$A:$B,2,FALSE()),1500)</f>
        <v>1507.3</v>
      </c>
      <c r="G866" s="0" t="n">
        <f aca="false">IFERROR(VLOOKUP(E866,'⭐ Current Elo 2025-26'!$A:$B,2,FALSE()),1500)</f>
        <v>1601.9</v>
      </c>
      <c r="H866" s="33" t="n">
        <f aca="false">1/(1+10^((G866-F866+'⚙️ Parameters'!$C$7)/400))</f>
        <v>0.303141114035623</v>
      </c>
      <c r="I866" s="33" t="n">
        <f aca="false">0.27*(1+((200-MIN(ABS(F866-G866),200))/500)+(IF(AND(F866&gt;1650,G866&gt;1650),0.15,0)))</f>
        <v>0.326916</v>
      </c>
      <c r="J866" s="33" t="n">
        <f aca="false">MAX(0,1-H866-I866)</f>
        <v>0.369942885964377</v>
      </c>
      <c r="K866" s="33" t="n">
        <f aca="false">H866+I866</f>
        <v>0.630057114035623</v>
      </c>
      <c r="L866" s="33" t="n">
        <f aca="false">I866+J866</f>
        <v>0.696858885964377</v>
      </c>
      <c r="M866" s="0" t="str">
        <f aca="false">IF('✍️ Score Entry 2025-26'!F867=""," TBD",TEXT('✍️ Score Entry 2025-26'!F867,"0")&amp;"-"&amp;TEXT('✍️ Score Entry 2025-26'!G867,"0"))</f>
        <v> TBD</v>
      </c>
      <c r="N866" s="0" t="str">
        <f aca="false">IF('✍️ Score Entry 2025-26'!F867="","TBD",IF('✍️ Score Entry 2025-26'!F867&gt;'✍️ Score Entry 2025-26'!G867,"Home",IF('✍️ Score Entry 2025-26'!F867&lt;'✍️ Score Entry 2025-26'!G867,"Away","Draw")))</f>
        <v>TBD</v>
      </c>
      <c r="O866" s="0" t="str">
        <f aca="false">IF(N866="TBD","TBD",IF(AND(H866&gt;I866,H866&gt;J866,N866="Home"),"✓",IF(AND(J866&gt;H866,J866&gt;I866,N866="Away"),"✓",IF(AND(I866&gt;H866,I866&gt;J866,N866="Draw"),"✓","✗"))))</f>
        <v>TBD</v>
      </c>
    </row>
    <row r="867" customFormat="false" ht="15" hidden="false" customHeight="false" outlineLevel="0" collapsed="false">
      <c r="A867" s="0" t="n">
        <f aca="false">'✍️ Score Entry 2025-26'!A868</f>
        <v>863</v>
      </c>
      <c r="B867" s="41" t="n">
        <f aca="false">'✍️ Score Entry 2025-26'!B868</f>
        <v>46029.8333333333</v>
      </c>
      <c r="C867" s="0" t="str">
        <f aca="false">'✍️ Score Entry 2025-26'!C868</f>
        <v>English Premier League</v>
      </c>
      <c r="D867" s="0" t="str">
        <f aca="false">'✍️ Score Entry 2025-26'!D868</f>
        <v>AFC Bournemouth</v>
      </c>
      <c r="E867" s="0" t="str">
        <f aca="false">'✍️ Score Entry 2025-26'!E868</f>
        <v>Tottenham Hotspur</v>
      </c>
      <c r="F867" s="0" t="n">
        <f aca="false">IFERROR(VLOOKUP(D867,'⭐ Current Elo 2025-26'!$A:$B,2,FALSE()),1500)</f>
        <v>1744.7</v>
      </c>
      <c r="G867" s="0" t="n">
        <f aca="false">IFERROR(VLOOKUP(E867,'⭐ Current Elo 2025-26'!$A:$B,2,FALSE()),1500)</f>
        <v>1545.2</v>
      </c>
      <c r="H867" s="33" t="n">
        <f aca="false">1/(1+10^((G867-F867+'⚙️ Parameters'!$C$7)/400))</f>
        <v>0.702784153677554</v>
      </c>
      <c r="I867" s="33" t="n">
        <f aca="false">0.27*(1+((200-MIN(ABS(F867-G867),200))/500)+(IF(AND(F867&gt;1650,G867&gt;1650),0.15,0)))</f>
        <v>0.27027</v>
      </c>
      <c r="J867" s="33" t="n">
        <f aca="false">MAX(0,1-H867-I867)</f>
        <v>0.0269458463224458</v>
      </c>
      <c r="K867" s="33" t="n">
        <f aca="false">H867+I867</f>
        <v>0.973054153677554</v>
      </c>
      <c r="L867" s="33" t="n">
        <f aca="false">I867+J867</f>
        <v>0.297215846322446</v>
      </c>
      <c r="M867" s="0" t="str">
        <f aca="false">IF('✍️ Score Entry 2025-26'!F868=""," TBD",TEXT('✍️ Score Entry 2025-26'!F868,"0")&amp;"-"&amp;TEXT('✍️ Score Entry 2025-26'!G868,"0"))</f>
        <v> TBD</v>
      </c>
      <c r="N867" s="0" t="str">
        <f aca="false">IF('✍️ Score Entry 2025-26'!F868="","TBD",IF('✍️ Score Entry 2025-26'!F868&gt;'✍️ Score Entry 2025-26'!G868,"Home",IF('✍️ Score Entry 2025-26'!F868&lt;'✍️ Score Entry 2025-26'!G868,"Away","Draw")))</f>
        <v>TBD</v>
      </c>
      <c r="O867" s="0" t="str">
        <f aca="false">IF(N867="TBD","TBD",IF(AND(H867&gt;I867,H867&gt;J867,N867="Home"),"✓",IF(AND(J867&gt;H867,J867&gt;I867,N867="Away"),"✓",IF(AND(I867&gt;H867,I867&gt;J867,N867="Draw"),"✓","✗"))))</f>
        <v>TBD</v>
      </c>
    </row>
    <row r="868" customFormat="false" ht="15" hidden="false" customHeight="false" outlineLevel="0" collapsed="false">
      <c r="A868" s="0" t="n">
        <f aca="false">'✍️ Score Entry 2025-26'!A869</f>
        <v>864</v>
      </c>
      <c r="B868" s="41" t="n">
        <f aca="false">'✍️ Score Entry 2025-26'!B869</f>
        <v>46029.8333333333</v>
      </c>
      <c r="C868" s="0" t="str">
        <f aca="false">'✍️ Score Entry 2025-26'!C869</f>
        <v>English Premier League</v>
      </c>
      <c r="D868" s="0" t="str">
        <f aca="false">'✍️ Score Entry 2025-26'!D869</f>
        <v>Arsenal</v>
      </c>
      <c r="E868" s="0" t="str">
        <f aca="false">'✍️ Score Entry 2025-26'!E869</f>
        <v>Liverpool</v>
      </c>
      <c r="F868" s="0" t="n">
        <f aca="false">IFERROR(VLOOKUP(D868,'⭐ Current Elo 2025-26'!$A:$B,2,FALSE()),1500)</f>
        <v>1442.1</v>
      </c>
      <c r="G868" s="0" t="n">
        <f aca="false">IFERROR(VLOOKUP(E868,'⭐ Current Elo 2025-26'!$A:$B,2,FALSE()),1500)</f>
        <v>1648.2</v>
      </c>
      <c r="H868" s="33" t="n">
        <f aca="false">1/(1+10^((G868-F868+'⚙️ Parameters'!$C$7)/400))</f>
        <v>0.1863005100034</v>
      </c>
      <c r="I868" s="33" t="n">
        <f aca="false">0.27*(1+((200-MIN(ABS(F868-G868),200))/500)+(IF(AND(F868&gt;1650,G868&gt;1650),0.15,0)))</f>
        <v>0.27</v>
      </c>
      <c r="J868" s="33" t="n">
        <f aca="false">MAX(0,1-H868-I868)</f>
        <v>0.5436994899966</v>
      </c>
      <c r="K868" s="33" t="n">
        <f aca="false">H868+I868</f>
        <v>0.4563005100034</v>
      </c>
      <c r="L868" s="33" t="n">
        <f aca="false">I868+J868</f>
        <v>0.8136994899966</v>
      </c>
      <c r="M868" s="0" t="str">
        <f aca="false">IF('✍️ Score Entry 2025-26'!F869=""," TBD",TEXT('✍️ Score Entry 2025-26'!F869,"0")&amp;"-"&amp;TEXT('✍️ Score Entry 2025-26'!G869,"0"))</f>
        <v> TBD</v>
      </c>
      <c r="N868" s="0" t="str">
        <f aca="false">IF('✍️ Score Entry 2025-26'!F869="","TBD",IF('✍️ Score Entry 2025-26'!F869&gt;'✍️ Score Entry 2025-26'!G869,"Home",IF('✍️ Score Entry 2025-26'!F869&lt;'✍️ Score Entry 2025-26'!G869,"Away","Draw")))</f>
        <v>TBD</v>
      </c>
      <c r="O868" s="0" t="str">
        <f aca="false">IF(N868="TBD","TBD",IF(AND(H868&gt;I868,H868&gt;J868,N868="Home"),"✓",IF(AND(J868&gt;H868,J868&gt;I868,N868="Away"),"✓",IF(AND(I868&gt;H868,I868&gt;J868,N868="Draw"),"✓","✗"))))</f>
        <v>TBD</v>
      </c>
    </row>
    <row r="869" customFormat="false" ht="15" hidden="false" customHeight="false" outlineLevel="0" collapsed="false">
      <c r="A869" s="0" t="n">
        <f aca="false">'✍️ Score Entry 2025-26'!A870</f>
        <v>865</v>
      </c>
      <c r="B869" s="41" t="n">
        <f aca="false">'✍️ Score Entry 2025-26'!B870</f>
        <v>46029.8333333333</v>
      </c>
      <c r="C869" s="0" t="str">
        <f aca="false">'✍️ Score Entry 2025-26'!C870</f>
        <v>English Premier League</v>
      </c>
      <c r="D869" s="0" t="str">
        <f aca="false">'✍️ Score Entry 2025-26'!D870</f>
        <v>Newcastle United</v>
      </c>
      <c r="E869" s="0" t="str">
        <f aca="false">'✍️ Score Entry 2025-26'!E870</f>
        <v>Leeds United</v>
      </c>
      <c r="F869" s="0" t="n">
        <f aca="false">IFERROR(VLOOKUP(D869,'⭐ Current Elo 2025-26'!$A:$B,2,FALSE()),1500)</f>
        <v>1795</v>
      </c>
      <c r="G869" s="0" t="n">
        <f aca="false">IFERROR(VLOOKUP(E869,'⭐ Current Elo 2025-26'!$A:$B,2,FALSE()),1500)</f>
        <v>1530.4</v>
      </c>
      <c r="H869" s="33" t="n">
        <f aca="false">1/(1+10^((G869-F869+'⚙️ Parameters'!$C$7)/400))</f>
        <v>0.774751291775413</v>
      </c>
      <c r="I869" s="33" t="n">
        <f aca="false">0.27*(1+((200-MIN(ABS(F869-G869),200))/500)+(IF(AND(F869&gt;1650,G869&gt;1650),0.15,0)))</f>
        <v>0.27</v>
      </c>
      <c r="J869" s="33" t="n">
        <f aca="false">MAX(0,1-H869-I869)</f>
        <v>0</v>
      </c>
      <c r="K869" s="33" t="n">
        <f aca="false">H869+I869</f>
        <v>1.04475129177541</v>
      </c>
      <c r="L869" s="33" t="n">
        <f aca="false">I869+J869</f>
        <v>0.27</v>
      </c>
      <c r="M869" s="0" t="str">
        <f aca="false">IF('✍️ Score Entry 2025-26'!F870=""," TBD",TEXT('✍️ Score Entry 2025-26'!F870,"0")&amp;"-"&amp;TEXT('✍️ Score Entry 2025-26'!G870,"0"))</f>
        <v> TBD</v>
      </c>
      <c r="N869" s="0" t="str">
        <f aca="false">IF('✍️ Score Entry 2025-26'!F870="","TBD",IF('✍️ Score Entry 2025-26'!F870&gt;'✍️ Score Entry 2025-26'!G870,"Home",IF('✍️ Score Entry 2025-26'!F870&lt;'✍️ Score Entry 2025-26'!G870,"Away","Draw")))</f>
        <v>TBD</v>
      </c>
      <c r="O869" s="0" t="str">
        <f aca="false">IF(N869="TBD","TBD",IF(AND(H869&gt;I869,H869&gt;J869,N869="Home"),"✓",IF(AND(J869&gt;H869,J869&gt;I869,N869="Away"),"✓",IF(AND(I869&gt;H869,I869&gt;J869,N869="Draw"),"✓","✗"))))</f>
        <v>TBD</v>
      </c>
    </row>
    <row r="870" customFormat="false" ht="15" hidden="false" customHeight="false" outlineLevel="0" collapsed="false">
      <c r="A870" s="0" t="n">
        <f aca="false">'✍️ Score Entry 2025-26'!A871</f>
        <v>866</v>
      </c>
      <c r="B870" s="41" t="n">
        <f aca="false">'✍️ Score Entry 2025-26'!B871</f>
        <v>46029.8333333333</v>
      </c>
      <c r="C870" s="0" t="str">
        <f aca="false">'✍️ Score Entry 2025-26'!C871</f>
        <v>English Premier League</v>
      </c>
      <c r="D870" s="0" t="str">
        <f aca="false">'✍️ Score Entry 2025-26'!D871</f>
        <v>Crystal Palace</v>
      </c>
      <c r="E870" s="0" t="str">
        <f aca="false">'✍️ Score Entry 2025-26'!E871</f>
        <v>Aston Villa</v>
      </c>
      <c r="F870" s="0" t="n">
        <f aca="false">IFERROR(VLOOKUP(D870,'⭐ Current Elo 2025-26'!$A:$B,2,FALSE()),1500)</f>
        <v>1530.6</v>
      </c>
      <c r="G870" s="0" t="n">
        <f aca="false">IFERROR(VLOOKUP(E870,'⭐ Current Elo 2025-26'!$A:$B,2,FALSE()),1500)</f>
        <v>1505.7</v>
      </c>
      <c r="H870" s="33" t="n">
        <f aca="false">1/(1+10^((G870-F870+'⚙️ Parameters'!$C$7)/400))</f>
        <v>0.463940907007581</v>
      </c>
      <c r="I870" s="33" t="n">
        <f aca="false">0.27*(1+((200-MIN(ABS(F870-G870),200))/500)+(IF(AND(F870&gt;1650,G870&gt;1650),0.15,0)))</f>
        <v>0.364554</v>
      </c>
      <c r="J870" s="33" t="n">
        <f aca="false">MAX(0,1-H870-I870)</f>
        <v>0.171505092992419</v>
      </c>
      <c r="K870" s="33" t="n">
        <f aca="false">H870+I870</f>
        <v>0.828494907007581</v>
      </c>
      <c r="L870" s="33" t="n">
        <f aca="false">I870+J870</f>
        <v>0.53605909299242</v>
      </c>
      <c r="M870" s="0" t="str">
        <f aca="false">IF('✍️ Score Entry 2025-26'!F871=""," TBD",TEXT('✍️ Score Entry 2025-26'!F871,"0")&amp;"-"&amp;TEXT('✍️ Score Entry 2025-26'!G871,"0"))</f>
        <v> TBD</v>
      </c>
      <c r="N870" s="0" t="str">
        <f aca="false">IF('✍️ Score Entry 2025-26'!F871="","TBD",IF('✍️ Score Entry 2025-26'!F871&gt;'✍️ Score Entry 2025-26'!G871,"Home",IF('✍️ Score Entry 2025-26'!F871&lt;'✍️ Score Entry 2025-26'!G871,"Away","Draw")))</f>
        <v>TBD</v>
      </c>
      <c r="O870" s="0" t="str">
        <f aca="false">IF(N870="TBD","TBD",IF(AND(H870&gt;I870,H870&gt;J870,N870="Home"),"✓",IF(AND(J870&gt;H870,J870&gt;I870,N870="Away"),"✓",IF(AND(I870&gt;H870,I870&gt;J870,N870="Draw"),"✓","✗"))))</f>
        <v>TBD</v>
      </c>
    </row>
    <row r="871" customFormat="false" ht="15" hidden="false" customHeight="false" outlineLevel="0" collapsed="false">
      <c r="A871" s="0" t="n">
        <f aca="false">'✍️ Score Entry 2025-26'!A872</f>
        <v>867</v>
      </c>
      <c r="B871" s="41" t="n">
        <f aca="false">'✍️ Score Entry 2025-26'!B872</f>
        <v>46029.8333333333</v>
      </c>
      <c r="C871" s="0" t="str">
        <f aca="false">'✍️ Score Entry 2025-26'!C872</f>
        <v>English Premier League</v>
      </c>
      <c r="D871" s="0" t="str">
        <f aca="false">'✍️ Score Entry 2025-26'!D872</f>
        <v>Manchester City</v>
      </c>
      <c r="E871" s="0" t="str">
        <f aca="false">'✍️ Score Entry 2025-26'!E872</f>
        <v>Brighton &amp; Hove Albion</v>
      </c>
      <c r="F871" s="0" t="n">
        <f aca="false">IFERROR(VLOOKUP(D871,'⭐ Current Elo 2025-26'!$A:$B,2,FALSE()),1500)</f>
        <v>1581.2</v>
      </c>
      <c r="G871" s="0" t="n">
        <f aca="false">IFERROR(VLOOKUP(E871,'⭐ Current Elo 2025-26'!$A:$B,2,FALSE()),1500)</f>
        <v>1526.5</v>
      </c>
      <c r="H871" s="33" t="n">
        <f aca="false">1/(1+10^((G871-F871+'⚙️ Parameters'!$C$7)/400))</f>
        <v>0.506763431150175</v>
      </c>
      <c r="I871" s="33" t="n">
        <f aca="false">0.27*(1+((200-MIN(ABS(F871-G871),200))/500)+(IF(AND(F871&gt;1650,G871&gt;1650),0.15,0)))</f>
        <v>0.348462</v>
      </c>
      <c r="J871" s="33" t="n">
        <f aca="false">MAX(0,1-H871-I871)</f>
        <v>0.144774568849825</v>
      </c>
      <c r="K871" s="33" t="n">
        <f aca="false">H871+I871</f>
        <v>0.855225431150175</v>
      </c>
      <c r="L871" s="33" t="n">
        <f aca="false">I871+J871</f>
        <v>0.493236568849825</v>
      </c>
      <c r="M871" s="0" t="str">
        <f aca="false">IF('✍️ Score Entry 2025-26'!F872=""," TBD",TEXT('✍️ Score Entry 2025-26'!F872,"0")&amp;"-"&amp;TEXT('✍️ Score Entry 2025-26'!G872,"0"))</f>
        <v> TBD</v>
      </c>
      <c r="N871" s="0" t="str">
        <f aca="false">IF('✍️ Score Entry 2025-26'!F872="","TBD",IF('✍️ Score Entry 2025-26'!F872&gt;'✍️ Score Entry 2025-26'!G872,"Home",IF('✍️ Score Entry 2025-26'!F872&lt;'✍️ Score Entry 2025-26'!G872,"Away","Draw")))</f>
        <v>TBD</v>
      </c>
      <c r="O871" s="0" t="str">
        <f aca="false">IF(N871="TBD","TBD",IF(AND(H871&gt;I871,H871&gt;J871,N871="Home"),"✓",IF(AND(J871&gt;H871,J871&gt;I871,N871="Away"),"✓",IF(AND(I871&gt;H871,I871&gt;J871,N871="Draw"),"✓","✗"))))</f>
        <v>TBD</v>
      </c>
    </row>
    <row r="872" customFormat="false" ht="15" hidden="false" customHeight="false" outlineLevel="0" collapsed="false">
      <c r="A872" s="0" t="n">
        <f aca="false">'✍️ Score Entry 2025-26'!A873</f>
        <v>868</v>
      </c>
      <c r="B872" s="41" t="n">
        <f aca="false">'✍️ Score Entry 2025-26'!B873</f>
        <v>46029.8333333333</v>
      </c>
      <c r="C872" s="0" t="str">
        <f aca="false">'✍️ Score Entry 2025-26'!C873</f>
        <v>English Premier League</v>
      </c>
      <c r="D872" s="0" t="str">
        <f aca="false">'✍️ Score Entry 2025-26'!D873</f>
        <v>Fulham</v>
      </c>
      <c r="E872" s="0" t="str">
        <f aca="false">'✍️ Score Entry 2025-26'!E873</f>
        <v>Chelsea</v>
      </c>
      <c r="F872" s="0" t="n">
        <f aca="false">IFERROR(VLOOKUP(D872,'⭐ Current Elo 2025-26'!$A:$B,2,FALSE()),1500)</f>
        <v>1393.4</v>
      </c>
      <c r="G872" s="0" t="n">
        <f aca="false">IFERROR(VLOOKUP(E872,'⭐ Current Elo 2025-26'!$A:$B,2,FALSE()),1500)</f>
        <v>1685.1</v>
      </c>
      <c r="H872" s="33" t="n">
        <f aca="false">1/(1+10^((G872-F872+'⚙️ Parameters'!$C$7)/400))</f>
        <v>0.122713277702353</v>
      </c>
      <c r="I872" s="33" t="n">
        <f aca="false">0.27*(1+((200-MIN(ABS(F872-G872),200))/500)+(IF(AND(F872&gt;1650,G872&gt;1650),0.15,0)))</f>
        <v>0.27</v>
      </c>
      <c r="J872" s="33" t="n">
        <f aca="false">MAX(0,1-H872-I872)</f>
        <v>0.607286722297647</v>
      </c>
      <c r="K872" s="33" t="n">
        <f aca="false">H872+I872</f>
        <v>0.392713277702353</v>
      </c>
      <c r="L872" s="33" t="n">
        <f aca="false">I872+J872</f>
        <v>0.877286722297647</v>
      </c>
      <c r="M872" s="0" t="str">
        <f aca="false">IF('✍️ Score Entry 2025-26'!F873=""," TBD",TEXT('✍️ Score Entry 2025-26'!F873,"0")&amp;"-"&amp;TEXT('✍️ Score Entry 2025-26'!G873,"0"))</f>
        <v> TBD</v>
      </c>
      <c r="N872" s="0" t="str">
        <f aca="false">IF('✍️ Score Entry 2025-26'!F873="","TBD",IF('✍️ Score Entry 2025-26'!F873&gt;'✍️ Score Entry 2025-26'!G873,"Home",IF('✍️ Score Entry 2025-26'!F873&lt;'✍️ Score Entry 2025-26'!G873,"Away","Draw")))</f>
        <v>TBD</v>
      </c>
      <c r="O872" s="0" t="str">
        <f aca="false">IF(N872="TBD","TBD",IF(AND(H872&gt;I872,H872&gt;J872,N872="Home"),"✓",IF(AND(J872&gt;H872,J872&gt;I872,N872="Away"),"✓",IF(AND(I872&gt;H872,I872&gt;J872,N872="Draw"),"✓","✗"))))</f>
        <v>TBD</v>
      </c>
    </row>
    <row r="873" customFormat="false" ht="15" hidden="false" customHeight="false" outlineLevel="0" collapsed="false">
      <c r="A873" s="0" t="n">
        <f aca="false">'✍️ Score Entry 2025-26'!A874</f>
        <v>869</v>
      </c>
      <c r="B873" s="41" t="n">
        <f aca="false">'✍️ Score Entry 2025-26'!B874</f>
        <v>46032.8333333333</v>
      </c>
      <c r="C873" s="0" t="str">
        <f aca="false">'✍️ Score Entry 2025-26'!C874</f>
        <v>German Bundesliga</v>
      </c>
      <c r="D873" s="0" t="str">
        <f aca="false">'✍️ Score Entry 2025-26'!D874</f>
        <v>1. FC Heidenheim 1846</v>
      </c>
      <c r="E873" s="0" t="str">
        <f aca="false">'✍️ Score Entry 2025-26'!E874</f>
        <v>FC Cologne</v>
      </c>
      <c r="F873" s="0" t="n">
        <f aca="false">IFERROR(VLOOKUP(D873,'⭐ Current Elo 2025-26'!$A:$B,2,FALSE()),1500)</f>
        <v>1529.3</v>
      </c>
      <c r="G873" s="0" t="n">
        <f aca="false">IFERROR(VLOOKUP(E873,'⭐ Current Elo 2025-26'!$A:$B,2,FALSE()),1500)</f>
        <v>1612.2</v>
      </c>
      <c r="H873" s="33" t="n">
        <f aca="false">1/(1+10^((G873-F873+'⚙️ Parameters'!$C$7)/400))</f>
        <v>0.317554351789183</v>
      </c>
      <c r="I873" s="33" t="n">
        <f aca="false">0.27*(1+((200-MIN(ABS(F873-G873),200))/500)+(IF(AND(F873&gt;1650,G873&gt;1650),0.15,0)))</f>
        <v>0.333234</v>
      </c>
      <c r="J873" s="33" t="n">
        <f aca="false">MAX(0,1-H873-I873)</f>
        <v>0.349211648210817</v>
      </c>
      <c r="K873" s="33" t="n">
        <f aca="false">H873+I873</f>
        <v>0.650788351789184</v>
      </c>
      <c r="L873" s="33" t="n">
        <f aca="false">I873+J873</f>
        <v>0.682445648210817</v>
      </c>
      <c r="M873" s="0" t="str">
        <f aca="false">IF('✍️ Score Entry 2025-26'!F874=""," TBD",TEXT('✍️ Score Entry 2025-26'!F874,"0")&amp;"-"&amp;TEXT('✍️ Score Entry 2025-26'!G874,"0"))</f>
        <v> TBD</v>
      </c>
      <c r="N873" s="0" t="str">
        <f aca="false">IF('✍️ Score Entry 2025-26'!F874="","TBD",IF('✍️ Score Entry 2025-26'!F874&gt;'✍️ Score Entry 2025-26'!G874,"Home",IF('✍️ Score Entry 2025-26'!F874&lt;'✍️ Score Entry 2025-26'!G874,"Away","Draw")))</f>
        <v>TBD</v>
      </c>
      <c r="O873" s="0" t="str">
        <f aca="false">IF(N873="TBD","TBD",IF(AND(H873&gt;I873,H873&gt;J873,N873="Home"),"✓",IF(AND(J873&gt;H873,J873&gt;I873,N873="Away"),"✓",IF(AND(I873&gt;H873,I873&gt;J873,N873="Draw"),"✓","✗"))))</f>
        <v>TBD</v>
      </c>
    </row>
    <row r="874" customFormat="false" ht="15" hidden="false" customHeight="false" outlineLevel="0" collapsed="false">
      <c r="A874" s="0" t="n">
        <f aca="false">'✍️ Score Entry 2025-26'!A875</f>
        <v>870</v>
      </c>
      <c r="B874" s="41" t="n">
        <f aca="false">'✍️ Score Entry 2025-26'!B875</f>
        <v>46032.8333333333</v>
      </c>
      <c r="C874" s="0" t="str">
        <f aca="false">'✍️ Score Entry 2025-26'!C875</f>
        <v>German Bundesliga</v>
      </c>
      <c r="D874" s="0" t="str">
        <f aca="false">'✍️ Score Entry 2025-26'!D875</f>
        <v>Werder Bremen</v>
      </c>
      <c r="E874" s="0" t="str">
        <f aca="false">'✍️ Score Entry 2025-26'!E875</f>
        <v>TSG Hoffenheim</v>
      </c>
      <c r="F874" s="0" t="n">
        <f aca="false">IFERROR(VLOOKUP(D874,'⭐ Current Elo 2025-26'!$A:$B,2,FALSE()),1500)</f>
        <v>1618.2</v>
      </c>
      <c r="G874" s="0" t="n">
        <f aca="false">IFERROR(VLOOKUP(E874,'⭐ Current Elo 2025-26'!$A:$B,2,FALSE()),1500)</f>
        <v>1699</v>
      </c>
      <c r="H874" s="33" t="n">
        <f aca="false">1/(1+10^((G874-F874+'⚙️ Parameters'!$C$7)/400))</f>
        <v>0.320179868136089</v>
      </c>
      <c r="I874" s="33" t="n">
        <f aca="false">0.27*(1+((200-MIN(ABS(F874-G874),200))/500)+(IF(AND(F874&gt;1650,G874&gt;1650),0.15,0)))</f>
        <v>0.334368</v>
      </c>
      <c r="J874" s="33" t="n">
        <f aca="false">MAX(0,1-H874-I874)</f>
        <v>0.345452131863911</v>
      </c>
      <c r="K874" s="33" t="n">
        <f aca="false">H874+I874</f>
        <v>0.654547868136089</v>
      </c>
      <c r="L874" s="33" t="n">
        <f aca="false">I874+J874</f>
        <v>0.679820131863911</v>
      </c>
      <c r="M874" s="0" t="str">
        <f aca="false">IF('✍️ Score Entry 2025-26'!F875=""," TBD",TEXT('✍️ Score Entry 2025-26'!F875,"0")&amp;"-"&amp;TEXT('✍️ Score Entry 2025-26'!G875,"0"))</f>
        <v> TBD</v>
      </c>
      <c r="N874" s="0" t="str">
        <f aca="false">IF('✍️ Score Entry 2025-26'!F875="","TBD",IF('✍️ Score Entry 2025-26'!F875&gt;'✍️ Score Entry 2025-26'!G875,"Home",IF('✍️ Score Entry 2025-26'!F875&lt;'✍️ Score Entry 2025-26'!G875,"Away","Draw")))</f>
        <v>TBD</v>
      </c>
      <c r="O874" s="0" t="str">
        <f aca="false">IF(N874="TBD","TBD",IF(AND(H874&gt;I874,H874&gt;J874,N874="Home"),"✓",IF(AND(J874&gt;H874,J874&gt;I874,N874="Away"),"✓",IF(AND(I874&gt;H874,I874&gt;J874,N874="Draw"),"✓","✗"))))</f>
        <v>TBD</v>
      </c>
    </row>
    <row r="875" customFormat="false" ht="15" hidden="false" customHeight="false" outlineLevel="0" collapsed="false">
      <c r="A875" s="0" t="n">
        <f aca="false">'✍️ Score Entry 2025-26'!A876</f>
        <v>871</v>
      </c>
      <c r="B875" s="41" t="n">
        <f aca="false">'✍️ Score Entry 2025-26'!B876</f>
        <v>46032.8333333333</v>
      </c>
      <c r="C875" s="0" t="str">
        <f aca="false">'✍️ Score Entry 2025-26'!C876</f>
        <v>German Bundesliga</v>
      </c>
      <c r="D875" s="0" t="str">
        <f aca="false">'✍️ Score Entry 2025-26'!D876</f>
        <v>1. FC Union Berlin</v>
      </c>
      <c r="E875" s="0" t="str">
        <f aca="false">'✍️ Score Entry 2025-26'!E876</f>
        <v>Mainz</v>
      </c>
      <c r="F875" s="0" t="n">
        <f aca="false">IFERROR(VLOOKUP(D875,'⭐ Current Elo 2025-26'!$A:$B,2,FALSE()),1500)</f>
        <v>1536.1</v>
      </c>
      <c r="G875" s="0" t="n">
        <f aca="false">IFERROR(VLOOKUP(E875,'⭐ Current Elo 2025-26'!$A:$B,2,FALSE()),1500)</f>
        <v>1672.1</v>
      </c>
      <c r="H875" s="33" t="n">
        <f aca="false">1/(1+10^((G875-F875+'⚙️ Parameters'!$C$7)/400))</f>
        <v>0.255269593134965</v>
      </c>
      <c r="I875" s="33" t="n">
        <f aca="false">0.27*(1+((200-MIN(ABS(F875-G875),200))/500)+(IF(AND(F875&gt;1650,G875&gt;1650),0.15,0)))</f>
        <v>0.30456</v>
      </c>
      <c r="J875" s="33" t="n">
        <f aca="false">MAX(0,1-H875-I875)</f>
        <v>0.440170406865035</v>
      </c>
      <c r="K875" s="33" t="n">
        <f aca="false">H875+I875</f>
        <v>0.559829593134965</v>
      </c>
      <c r="L875" s="33" t="n">
        <f aca="false">I875+J875</f>
        <v>0.744730406865035</v>
      </c>
      <c r="M875" s="0" t="str">
        <f aca="false">IF('✍️ Score Entry 2025-26'!F876=""," TBD",TEXT('✍️ Score Entry 2025-26'!F876,"0")&amp;"-"&amp;TEXT('✍️ Score Entry 2025-26'!G876,"0"))</f>
        <v> TBD</v>
      </c>
      <c r="N875" s="0" t="str">
        <f aca="false">IF('✍️ Score Entry 2025-26'!F876="","TBD",IF('✍️ Score Entry 2025-26'!F876&gt;'✍️ Score Entry 2025-26'!G876,"Home",IF('✍️ Score Entry 2025-26'!F876&lt;'✍️ Score Entry 2025-26'!G876,"Away","Draw")))</f>
        <v>TBD</v>
      </c>
      <c r="O875" s="0" t="str">
        <f aca="false">IF(N875="TBD","TBD",IF(AND(H875&gt;I875,H875&gt;J875,N875="Home"),"✓",IF(AND(J875&gt;H875,J875&gt;I875,N875="Away"),"✓",IF(AND(I875&gt;H875,I875&gt;J875,N875="Draw"),"✓","✗"))))</f>
        <v>TBD</v>
      </c>
    </row>
    <row r="876" customFormat="false" ht="15" hidden="false" customHeight="false" outlineLevel="0" collapsed="false">
      <c r="A876" s="0" t="n">
        <f aca="false">'✍️ Score Entry 2025-26'!A877</f>
        <v>872</v>
      </c>
      <c r="B876" s="41" t="n">
        <f aca="false">'✍️ Score Entry 2025-26'!B877</f>
        <v>46032.8333333333</v>
      </c>
      <c r="C876" s="0" t="str">
        <f aca="false">'✍️ Score Entry 2025-26'!C877</f>
        <v>German Bundesliga</v>
      </c>
      <c r="D876" s="0" t="str">
        <f aca="false">'✍️ Score Entry 2025-26'!D877</f>
        <v>St. Pauli</v>
      </c>
      <c r="E876" s="0" t="str">
        <f aca="false">'✍️ Score Entry 2025-26'!E877</f>
        <v>RB Leipzig</v>
      </c>
      <c r="F876" s="0" t="n">
        <f aca="false">IFERROR(VLOOKUP(D876,'⭐ Current Elo 2025-26'!$A:$B,2,FALSE()),1500)</f>
        <v>1501.5</v>
      </c>
      <c r="G876" s="0" t="n">
        <f aca="false">IFERROR(VLOOKUP(E876,'⭐ Current Elo 2025-26'!$A:$B,2,FALSE()),1500)</f>
        <v>1556</v>
      </c>
      <c r="H876" s="33" t="n">
        <f aca="false">1/(1+10^((G876-F876+'⚙️ Parameters'!$C$7)/400))</f>
        <v>0.353989077008729</v>
      </c>
      <c r="I876" s="33" t="n">
        <f aca="false">0.27*(1+((200-MIN(ABS(F876-G876),200))/500)+(IF(AND(F876&gt;1650,G876&gt;1650),0.15,0)))</f>
        <v>0.34857</v>
      </c>
      <c r="J876" s="33" t="n">
        <f aca="false">MAX(0,1-H876-I876)</f>
        <v>0.297440922991271</v>
      </c>
      <c r="K876" s="33" t="n">
        <f aca="false">H876+I876</f>
        <v>0.702559077008729</v>
      </c>
      <c r="L876" s="33" t="n">
        <f aca="false">I876+J876</f>
        <v>0.646010922991271</v>
      </c>
      <c r="M876" s="0" t="str">
        <f aca="false">IF('✍️ Score Entry 2025-26'!F877=""," TBD",TEXT('✍️ Score Entry 2025-26'!F877,"0")&amp;"-"&amp;TEXT('✍️ Score Entry 2025-26'!G877,"0"))</f>
        <v> TBD</v>
      </c>
      <c r="N876" s="0" t="str">
        <f aca="false">IF('✍️ Score Entry 2025-26'!F877="","TBD",IF('✍️ Score Entry 2025-26'!F877&gt;'✍️ Score Entry 2025-26'!G877,"Home",IF('✍️ Score Entry 2025-26'!F877&lt;'✍️ Score Entry 2025-26'!G877,"Away","Draw")))</f>
        <v>TBD</v>
      </c>
      <c r="O876" s="0" t="str">
        <f aca="false">IF(N876="TBD","TBD",IF(AND(H876&gt;I876,H876&gt;J876,N876="Home"),"✓",IF(AND(J876&gt;H876,J876&gt;I876,N876="Away"),"✓",IF(AND(I876&gt;H876,I876&gt;J876,N876="Draw"),"✓","✗"))))</f>
        <v>TBD</v>
      </c>
    </row>
    <row r="877" customFormat="false" ht="15" hidden="false" customHeight="false" outlineLevel="0" collapsed="false">
      <c r="A877" s="0" t="n">
        <f aca="false">'✍️ Score Entry 2025-26'!A878</f>
        <v>873</v>
      </c>
      <c r="B877" s="41" t="n">
        <f aca="false">'✍️ Score Entry 2025-26'!B878</f>
        <v>46032.8333333333</v>
      </c>
      <c r="C877" s="0" t="str">
        <f aca="false">'✍️ Score Entry 2025-26'!C878</f>
        <v>German Bundesliga</v>
      </c>
      <c r="D877" s="0" t="str">
        <f aca="false">'✍️ Score Entry 2025-26'!D878</f>
        <v>Bayern Munich</v>
      </c>
      <c r="E877" s="0" t="str">
        <f aca="false">'✍️ Score Entry 2025-26'!E878</f>
        <v>VfL Wolfsburg</v>
      </c>
      <c r="F877" s="0" t="n">
        <f aca="false">IFERROR(VLOOKUP(D877,'⭐ Current Elo 2025-26'!$A:$B,2,FALSE()),1500)</f>
        <v>1706.9</v>
      </c>
      <c r="G877" s="0" t="n">
        <f aca="false">IFERROR(VLOOKUP(E877,'⭐ Current Elo 2025-26'!$A:$B,2,FALSE()),1500)</f>
        <v>1526.2</v>
      </c>
      <c r="H877" s="33" t="n">
        <f aca="false">1/(1+10^((G877-F877+'⚙️ Parameters'!$C$7)/400))</f>
        <v>0.679694821011109</v>
      </c>
      <c r="I877" s="33" t="n">
        <f aca="false">0.27*(1+((200-MIN(ABS(F877-G877),200))/500)+(IF(AND(F877&gt;1650,G877&gt;1650),0.15,0)))</f>
        <v>0.280422</v>
      </c>
      <c r="J877" s="33" t="n">
        <f aca="false">MAX(0,1-H877-I877)</f>
        <v>0.0398831789888915</v>
      </c>
      <c r="K877" s="33" t="n">
        <f aca="false">H877+I877</f>
        <v>0.960116821011108</v>
      </c>
      <c r="L877" s="33" t="n">
        <f aca="false">I877+J877</f>
        <v>0.320305178988892</v>
      </c>
      <c r="M877" s="0" t="str">
        <f aca="false">IF('✍️ Score Entry 2025-26'!F878=""," TBD",TEXT('✍️ Score Entry 2025-26'!F878,"0")&amp;"-"&amp;TEXT('✍️ Score Entry 2025-26'!G878,"0"))</f>
        <v> TBD</v>
      </c>
      <c r="N877" s="0" t="str">
        <f aca="false">IF('✍️ Score Entry 2025-26'!F878="","TBD",IF('✍️ Score Entry 2025-26'!F878&gt;'✍️ Score Entry 2025-26'!G878,"Home",IF('✍️ Score Entry 2025-26'!F878&lt;'✍️ Score Entry 2025-26'!G878,"Away","Draw")))</f>
        <v>TBD</v>
      </c>
      <c r="O877" s="0" t="str">
        <f aca="false">IF(N877="TBD","TBD",IF(AND(H877&gt;I877,H877&gt;J877,N877="Home"),"✓",IF(AND(J877&gt;H877,J877&gt;I877,N877="Away"),"✓",IF(AND(I877&gt;H877,I877&gt;J877,N877="Draw"),"✓","✗"))))</f>
        <v>TBD</v>
      </c>
    </row>
    <row r="878" customFormat="false" ht="15" hidden="false" customHeight="false" outlineLevel="0" collapsed="false">
      <c r="A878" s="0" t="n">
        <f aca="false">'✍️ Score Entry 2025-26'!A879</f>
        <v>874</v>
      </c>
      <c r="B878" s="41" t="n">
        <f aca="false">'✍️ Score Entry 2025-26'!B879</f>
        <v>46032.8333333333</v>
      </c>
      <c r="C878" s="0" t="str">
        <f aca="false">'✍️ Score Entry 2025-26'!C879</f>
        <v>German Bundesliga</v>
      </c>
      <c r="D878" s="0" t="str">
        <f aca="false">'✍️ Score Entry 2025-26'!D879</f>
        <v>Eintracht Frankfurt</v>
      </c>
      <c r="E878" s="0" t="str">
        <f aca="false">'✍️ Score Entry 2025-26'!E879</f>
        <v>Borussia Dortmund</v>
      </c>
      <c r="F878" s="0" t="n">
        <f aca="false">IFERROR(VLOOKUP(D878,'⭐ Current Elo 2025-26'!$A:$B,2,FALSE()),1500)</f>
        <v>1407.6</v>
      </c>
      <c r="G878" s="0" t="n">
        <f aca="false">IFERROR(VLOOKUP(E878,'⭐ Current Elo 2025-26'!$A:$B,2,FALSE()),1500)</f>
        <v>1516.8</v>
      </c>
      <c r="H878" s="33" t="n">
        <f aca="false">1/(1+10^((G878-F878+'⚙️ Parameters'!$C$7)/400))</f>
        <v>0.285686095704383</v>
      </c>
      <c r="I878" s="33" t="n">
        <f aca="false">0.27*(1+((200-MIN(ABS(F878-G878),200))/500)+(IF(AND(F878&gt;1650,G878&gt;1650),0.15,0)))</f>
        <v>0.319032</v>
      </c>
      <c r="J878" s="33" t="n">
        <f aca="false">MAX(0,1-H878-I878)</f>
        <v>0.395281904295617</v>
      </c>
      <c r="K878" s="33" t="n">
        <f aca="false">H878+I878</f>
        <v>0.604718095704383</v>
      </c>
      <c r="L878" s="33" t="n">
        <f aca="false">I878+J878</f>
        <v>0.714313904295617</v>
      </c>
      <c r="M878" s="0" t="str">
        <f aca="false">IF('✍️ Score Entry 2025-26'!F879=""," TBD",TEXT('✍️ Score Entry 2025-26'!F879,"0")&amp;"-"&amp;TEXT('✍️ Score Entry 2025-26'!G879,"0"))</f>
        <v> TBD</v>
      </c>
      <c r="N878" s="0" t="str">
        <f aca="false">IF('✍️ Score Entry 2025-26'!F879="","TBD",IF('✍️ Score Entry 2025-26'!F879&gt;'✍️ Score Entry 2025-26'!G879,"Home",IF('✍️ Score Entry 2025-26'!F879&lt;'✍️ Score Entry 2025-26'!G879,"Away","Draw")))</f>
        <v>TBD</v>
      </c>
      <c r="O878" s="0" t="str">
        <f aca="false">IF(N878="TBD","TBD",IF(AND(H878&gt;I878,H878&gt;J878,N878="Home"),"✓",IF(AND(J878&gt;H878,J878&gt;I878,N878="Away"),"✓",IF(AND(I878&gt;H878,I878&gt;J878,N878="Draw"),"✓","✗"))))</f>
        <v>TBD</v>
      </c>
    </row>
    <row r="879" customFormat="false" ht="15" hidden="false" customHeight="false" outlineLevel="0" collapsed="false">
      <c r="A879" s="0" t="n">
        <f aca="false">'✍️ Score Entry 2025-26'!A880</f>
        <v>875</v>
      </c>
      <c r="B879" s="41" t="n">
        <f aca="false">'✍️ Score Entry 2025-26'!B880</f>
        <v>46032.8333333333</v>
      </c>
      <c r="C879" s="0" t="str">
        <f aca="false">'✍️ Score Entry 2025-26'!C880</f>
        <v>German Bundesliga</v>
      </c>
      <c r="D879" s="0" t="str">
        <f aca="false">'✍️ Score Entry 2025-26'!D880</f>
        <v>Borussia MÃ¶nchengladbach</v>
      </c>
      <c r="E879" s="0" t="str">
        <f aca="false">'✍️ Score Entry 2025-26'!E880</f>
        <v>FC Augsburg</v>
      </c>
      <c r="F879" s="0" t="n">
        <f aca="false">IFERROR(VLOOKUP(D879,'⭐ Current Elo 2025-26'!$A:$B,2,FALSE()),1500)</f>
        <v>1433.1</v>
      </c>
      <c r="G879" s="0" t="n">
        <f aca="false">IFERROR(VLOOKUP(E879,'⭐ Current Elo 2025-26'!$A:$B,2,FALSE()),1500)</f>
        <v>1508.9</v>
      </c>
      <c r="H879" s="33" t="n">
        <f aca="false">1/(1+10^((G879-F879+'⚙️ Parameters'!$C$7)/400))</f>
        <v>0.326476918938197</v>
      </c>
      <c r="I879" s="33" t="n">
        <f aca="false">0.27*(1+((200-MIN(ABS(F879-G879),200))/500)+(IF(AND(F879&gt;1650,G879&gt;1650),0.15,0)))</f>
        <v>0.337068</v>
      </c>
      <c r="J879" s="33" t="n">
        <f aca="false">MAX(0,1-H879-I879)</f>
        <v>0.336455081061803</v>
      </c>
      <c r="K879" s="33" t="n">
        <f aca="false">H879+I879</f>
        <v>0.663544918938197</v>
      </c>
      <c r="L879" s="33" t="n">
        <f aca="false">I879+J879</f>
        <v>0.673523081061803</v>
      </c>
      <c r="M879" s="0" t="str">
        <f aca="false">IF('✍️ Score Entry 2025-26'!F880=""," TBD",TEXT('✍️ Score Entry 2025-26'!F880,"0")&amp;"-"&amp;TEXT('✍️ Score Entry 2025-26'!G880,"0"))</f>
        <v> TBD</v>
      </c>
      <c r="N879" s="0" t="str">
        <f aca="false">IF('✍️ Score Entry 2025-26'!F880="","TBD",IF('✍️ Score Entry 2025-26'!F880&gt;'✍️ Score Entry 2025-26'!G880,"Home",IF('✍️ Score Entry 2025-26'!F880&lt;'✍️ Score Entry 2025-26'!G880,"Away","Draw")))</f>
        <v>TBD</v>
      </c>
      <c r="O879" s="0" t="str">
        <f aca="false">IF(N879="TBD","TBD",IF(AND(H879&gt;I879,H879&gt;J879,N879="Home"),"✓",IF(AND(J879&gt;H879,J879&gt;I879,N879="Away"),"✓",IF(AND(I879&gt;H879,I879&gt;J879,N879="Draw"),"✓","✗"))))</f>
        <v>TBD</v>
      </c>
    </row>
    <row r="880" customFormat="false" ht="15" hidden="false" customHeight="false" outlineLevel="0" collapsed="false">
      <c r="A880" s="0" t="n">
        <f aca="false">'✍️ Score Entry 2025-26'!A881</f>
        <v>876</v>
      </c>
      <c r="B880" s="41" t="n">
        <f aca="false">'✍️ Score Entry 2025-26'!B881</f>
        <v>46032.8333333333</v>
      </c>
      <c r="C880" s="0" t="str">
        <f aca="false">'✍️ Score Entry 2025-26'!C881</f>
        <v>German Bundesliga</v>
      </c>
      <c r="D880" s="0" t="str">
        <f aca="false">'✍️ Score Entry 2025-26'!D881</f>
        <v>Bayer Leverkusen</v>
      </c>
      <c r="E880" s="0" t="str">
        <f aca="false">'✍️ Score Entry 2025-26'!E881</f>
        <v>VfB Stuttgart</v>
      </c>
      <c r="F880" s="0" t="n">
        <f aca="false">IFERROR(VLOOKUP(D880,'⭐ Current Elo 2025-26'!$A:$B,2,FALSE()),1500)</f>
        <v>1576.1</v>
      </c>
      <c r="G880" s="0" t="n">
        <f aca="false">IFERROR(VLOOKUP(E880,'⭐ Current Elo 2025-26'!$A:$B,2,FALSE()),1500)</f>
        <v>1520.3</v>
      </c>
      <c r="H880" s="33" t="n">
        <f aca="false">1/(1+10^((G880-F880+'⚙️ Parameters'!$C$7)/400))</f>
        <v>0.508346095677023</v>
      </c>
      <c r="I880" s="33" t="n">
        <f aca="false">0.27*(1+((200-MIN(ABS(F880-G880),200))/500)+(IF(AND(F880&gt;1650,G880&gt;1650),0.15,0)))</f>
        <v>0.347868</v>
      </c>
      <c r="J880" s="33" t="n">
        <f aca="false">MAX(0,1-H880-I880)</f>
        <v>0.143785904322977</v>
      </c>
      <c r="K880" s="33" t="n">
        <f aca="false">H880+I880</f>
        <v>0.856214095677023</v>
      </c>
      <c r="L880" s="33" t="n">
        <f aca="false">I880+J880</f>
        <v>0.491653904322977</v>
      </c>
      <c r="M880" s="0" t="str">
        <f aca="false">IF('✍️ Score Entry 2025-26'!F881=""," TBD",TEXT('✍️ Score Entry 2025-26'!F881,"0")&amp;"-"&amp;TEXT('✍️ Score Entry 2025-26'!G881,"0"))</f>
        <v> TBD</v>
      </c>
      <c r="N880" s="0" t="str">
        <f aca="false">IF('✍️ Score Entry 2025-26'!F881="","TBD",IF('✍️ Score Entry 2025-26'!F881&gt;'✍️ Score Entry 2025-26'!G881,"Home",IF('✍️ Score Entry 2025-26'!F881&lt;'✍️ Score Entry 2025-26'!G881,"Away","Draw")))</f>
        <v>TBD</v>
      </c>
      <c r="O880" s="0" t="str">
        <f aca="false">IF(N880="TBD","TBD",IF(AND(H880&gt;I880,H880&gt;J880,N880="Home"),"✓",IF(AND(J880&gt;H880,J880&gt;I880,N880="Away"),"✓",IF(AND(I880&gt;H880,I880&gt;J880,N880="Draw"),"✓","✗"))))</f>
        <v>TBD</v>
      </c>
    </row>
    <row r="881" customFormat="false" ht="15" hidden="false" customHeight="false" outlineLevel="0" collapsed="false">
      <c r="A881" s="0" t="n">
        <f aca="false">'✍️ Score Entry 2025-26'!A882</f>
        <v>877</v>
      </c>
      <c r="B881" s="41" t="n">
        <f aca="false">'✍️ Score Entry 2025-26'!B882</f>
        <v>46032.8333333333</v>
      </c>
      <c r="C881" s="0" t="str">
        <f aca="false">'✍️ Score Entry 2025-26'!C882</f>
        <v>German Bundesliga</v>
      </c>
      <c r="D881" s="0" t="str">
        <f aca="false">'✍️ Score Entry 2025-26'!D882</f>
        <v>SC Freiburg</v>
      </c>
      <c r="E881" s="0" t="str">
        <f aca="false">'✍️ Score Entry 2025-26'!E882</f>
        <v>Hamburg SV</v>
      </c>
      <c r="F881" s="0" t="n">
        <f aca="false">IFERROR(VLOOKUP(D881,'⭐ Current Elo 2025-26'!$A:$B,2,FALSE()),1500)</f>
        <v>1647.6</v>
      </c>
      <c r="G881" s="0" t="n">
        <f aca="false">IFERROR(VLOOKUP(E881,'⭐ Current Elo 2025-26'!$A:$B,2,FALSE()),1500)</f>
        <v>1759.3</v>
      </c>
      <c r="H881" s="33" t="n">
        <f aca="false">1/(1+10^((G881-F881+'⚙️ Parameters'!$C$7)/400))</f>
        <v>0.282758379065259</v>
      </c>
      <c r="I881" s="33" t="n">
        <f aca="false">0.27*(1+((200-MIN(ABS(F881-G881),200))/500)+(IF(AND(F881&gt;1650,G881&gt;1650),0.15,0)))</f>
        <v>0.317682</v>
      </c>
      <c r="J881" s="33" t="n">
        <f aca="false">MAX(0,1-H881-I881)</f>
        <v>0.399559620934741</v>
      </c>
      <c r="K881" s="33" t="n">
        <f aca="false">H881+I881</f>
        <v>0.600440379065259</v>
      </c>
      <c r="L881" s="33" t="n">
        <f aca="false">I881+J881</f>
        <v>0.717241620934741</v>
      </c>
      <c r="M881" s="0" t="str">
        <f aca="false">IF('✍️ Score Entry 2025-26'!F882=""," TBD",TEXT('✍️ Score Entry 2025-26'!F882,"0")&amp;"-"&amp;TEXT('✍️ Score Entry 2025-26'!G882,"0"))</f>
        <v> TBD</v>
      </c>
      <c r="N881" s="0" t="str">
        <f aca="false">IF('✍️ Score Entry 2025-26'!F882="","TBD",IF('✍️ Score Entry 2025-26'!F882&gt;'✍️ Score Entry 2025-26'!G882,"Home",IF('✍️ Score Entry 2025-26'!F882&lt;'✍️ Score Entry 2025-26'!G882,"Away","Draw")))</f>
        <v>TBD</v>
      </c>
      <c r="O881" s="0" t="str">
        <f aca="false">IF(N881="TBD","TBD",IF(AND(H881&gt;I881,H881&gt;J881,N881="Home"),"✓",IF(AND(J881&gt;H881,J881&gt;I881,N881="Away"),"✓",IF(AND(I881&gt;H881,I881&gt;J881,N881="Draw"),"✓","✗"))))</f>
        <v>TBD</v>
      </c>
    </row>
    <row r="882" customFormat="false" ht="15" hidden="false" customHeight="false" outlineLevel="0" collapsed="false">
      <c r="A882" s="0" t="n">
        <f aca="false">'✍️ Score Entry 2025-26'!A883</f>
        <v>878</v>
      </c>
      <c r="B882" s="41" t="n">
        <f aca="false">'✍️ Score Entry 2025-26'!B883</f>
        <v>46033.8333333333</v>
      </c>
      <c r="C882" s="0" t="str">
        <f aca="false">'✍️ Score Entry 2025-26'!C883</f>
        <v>Italian Serie A</v>
      </c>
      <c r="D882" s="0" t="str">
        <f aca="false">'✍️ Score Entry 2025-26'!D883</f>
        <v>AS Roma</v>
      </c>
      <c r="E882" s="0" t="str">
        <f aca="false">'✍️ Score Entry 2025-26'!E883</f>
        <v>Sassuolo</v>
      </c>
      <c r="F882" s="0" t="n">
        <f aca="false">IFERROR(VLOOKUP(D882,'⭐ Current Elo 2025-26'!$A:$B,2,FALSE()),1500)</f>
        <v>1560.1</v>
      </c>
      <c r="G882" s="0" t="n">
        <f aca="false">IFERROR(VLOOKUP(E882,'⭐ Current Elo 2025-26'!$A:$B,2,FALSE()),1500)</f>
        <v>1446.1</v>
      </c>
      <c r="H882" s="33" t="n">
        <f aca="false">1/(1+10^((G882-F882+'⚙️ Parameters'!$C$7)/400))</f>
        <v>0.591075596314943</v>
      </c>
      <c r="I882" s="33" t="n">
        <f aca="false">0.27*(1+((200-MIN(ABS(F882-G882),200))/500)+(IF(AND(F882&gt;1650,G882&gt;1650),0.15,0)))</f>
        <v>0.31644</v>
      </c>
      <c r="J882" s="33" t="n">
        <f aca="false">MAX(0,1-H882-I882)</f>
        <v>0.0924844036850567</v>
      </c>
      <c r="K882" s="33" t="n">
        <f aca="false">H882+I882</f>
        <v>0.907515596314943</v>
      </c>
      <c r="L882" s="33" t="n">
        <f aca="false">I882+J882</f>
        <v>0.408924403685057</v>
      </c>
      <c r="M882" s="0" t="str">
        <f aca="false">IF('✍️ Score Entry 2025-26'!F883=""," TBD",TEXT('✍️ Score Entry 2025-26'!F883,"0")&amp;"-"&amp;TEXT('✍️ Score Entry 2025-26'!G883,"0"))</f>
        <v> TBD</v>
      </c>
      <c r="N882" s="0" t="str">
        <f aca="false">IF('✍️ Score Entry 2025-26'!F883="","TBD",IF('✍️ Score Entry 2025-26'!F883&gt;'✍️ Score Entry 2025-26'!G883,"Home",IF('✍️ Score Entry 2025-26'!F883&lt;'✍️ Score Entry 2025-26'!G883,"Away","Draw")))</f>
        <v>TBD</v>
      </c>
      <c r="O882" s="0" t="str">
        <f aca="false">IF(N882="TBD","TBD",IF(AND(H882&gt;I882,H882&gt;J882,N882="Home"),"✓",IF(AND(J882&gt;H882,J882&gt;I882,N882="Away"),"✓",IF(AND(I882&gt;H882,I882&gt;J882,N882="Draw"),"✓","✗"))))</f>
        <v>TBD</v>
      </c>
    </row>
    <row r="883" customFormat="false" ht="15" hidden="false" customHeight="false" outlineLevel="0" collapsed="false">
      <c r="A883" s="0" t="n">
        <f aca="false">'✍️ Score Entry 2025-26'!A884</f>
        <v>879</v>
      </c>
      <c r="B883" s="41" t="n">
        <f aca="false">'✍️ Score Entry 2025-26'!B884</f>
        <v>46033.8333333333</v>
      </c>
      <c r="C883" s="0" t="str">
        <f aca="false">'✍️ Score Entry 2025-26'!C884</f>
        <v>Italian Serie A</v>
      </c>
      <c r="D883" s="0" t="str">
        <f aca="false">'✍️ Score Entry 2025-26'!D884</f>
        <v>Lecce</v>
      </c>
      <c r="E883" s="0" t="str">
        <f aca="false">'✍️ Score Entry 2025-26'!E884</f>
        <v>Parma</v>
      </c>
      <c r="F883" s="0" t="n">
        <f aca="false">IFERROR(VLOOKUP(D883,'⭐ Current Elo 2025-26'!$A:$B,2,FALSE()),1500)</f>
        <v>1629.2</v>
      </c>
      <c r="G883" s="0" t="n">
        <f aca="false">IFERROR(VLOOKUP(E883,'⭐ Current Elo 2025-26'!$A:$B,2,FALSE()),1500)</f>
        <v>1449</v>
      </c>
      <c r="H883" s="33" t="n">
        <f aca="false">1/(1+10^((G883-F883+'⚙️ Parameters'!$C$7)/400))</f>
        <v>0.679067878094494</v>
      </c>
      <c r="I883" s="33" t="n">
        <f aca="false">0.27*(1+((200-MIN(ABS(F883-G883),200))/500)+(IF(AND(F883&gt;1650,G883&gt;1650),0.15,0)))</f>
        <v>0.280692</v>
      </c>
      <c r="J883" s="33" t="n">
        <f aca="false">MAX(0,1-H883-I883)</f>
        <v>0.0402401219055058</v>
      </c>
      <c r="K883" s="33" t="n">
        <f aca="false">H883+I883</f>
        <v>0.959759878094494</v>
      </c>
      <c r="L883" s="33" t="n">
        <f aca="false">I883+J883</f>
        <v>0.320932121905506</v>
      </c>
      <c r="M883" s="0" t="str">
        <f aca="false">IF('✍️ Score Entry 2025-26'!F884=""," TBD",TEXT('✍️ Score Entry 2025-26'!F884,"0")&amp;"-"&amp;TEXT('✍️ Score Entry 2025-26'!G884,"0"))</f>
        <v> TBD</v>
      </c>
      <c r="N883" s="0" t="str">
        <f aca="false">IF('✍️ Score Entry 2025-26'!F884="","TBD",IF('✍️ Score Entry 2025-26'!F884&gt;'✍️ Score Entry 2025-26'!G884,"Home",IF('✍️ Score Entry 2025-26'!F884&lt;'✍️ Score Entry 2025-26'!G884,"Away","Draw")))</f>
        <v>TBD</v>
      </c>
      <c r="O883" s="0" t="str">
        <f aca="false">IF(N883="TBD","TBD",IF(AND(H883&gt;I883,H883&gt;J883,N883="Home"),"✓",IF(AND(J883&gt;H883,J883&gt;I883,N883="Away"),"✓",IF(AND(I883&gt;H883,I883&gt;J883,N883="Draw"),"✓","✗"))))</f>
        <v>TBD</v>
      </c>
    </row>
    <row r="884" customFormat="false" ht="15" hidden="false" customHeight="false" outlineLevel="0" collapsed="false">
      <c r="A884" s="0" t="n">
        <f aca="false">'✍️ Score Entry 2025-26'!A885</f>
        <v>880</v>
      </c>
      <c r="B884" s="41" t="n">
        <f aca="false">'✍️ Score Entry 2025-26'!B885</f>
        <v>46033.8333333333</v>
      </c>
      <c r="C884" s="0" t="str">
        <f aca="false">'✍️ Score Entry 2025-26'!C885</f>
        <v>Italian Serie A</v>
      </c>
      <c r="D884" s="0" t="str">
        <f aca="false">'✍️ Score Entry 2025-26'!D885</f>
        <v>Udinese</v>
      </c>
      <c r="E884" s="0" t="str">
        <f aca="false">'✍️ Score Entry 2025-26'!E885</f>
        <v>Pisa</v>
      </c>
      <c r="F884" s="0" t="n">
        <f aca="false">IFERROR(VLOOKUP(D884,'⭐ Current Elo 2025-26'!$A:$B,2,FALSE()),1500)</f>
        <v>1576.1</v>
      </c>
      <c r="G884" s="0" t="n">
        <f aca="false">IFERROR(VLOOKUP(E884,'⭐ Current Elo 2025-26'!$A:$B,2,FALSE()),1500)</f>
        <v>1653.3</v>
      </c>
      <c r="H884" s="33" t="n">
        <f aca="false">1/(1+10^((G884-F884+'⚙️ Parameters'!$C$7)/400))</f>
        <v>0.32470730127013</v>
      </c>
      <c r="I884" s="33" t="n">
        <f aca="false">0.27*(1+((200-MIN(ABS(F884-G884),200))/500)+(IF(AND(F884&gt;1650,G884&gt;1650),0.15,0)))</f>
        <v>0.336312</v>
      </c>
      <c r="J884" s="33" t="n">
        <f aca="false">MAX(0,1-H884-I884)</f>
        <v>0.33898069872987</v>
      </c>
      <c r="K884" s="33" t="n">
        <f aca="false">H884+I884</f>
        <v>0.66101930127013</v>
      </c>
      <c r="L884" s="33" t="n">
        <f aca="false">I884+J884</f>
        <v>0.67529269872987</v>
      </c>
      <c r="M884" s="0" t="str">
        <f aca="false">IF('✍️ Score Entry 2025-26'!F885=""," TBD",TEXT('✍️ Score Entry 2025-26'!F885,"0")&amp;"-"&amp;TEXT('✍️ Score Entry 2025-26'!G885,"0"))</f>
        <v> TBD</v>
      </c>
      <c r="N884" s="0" t="str">
        <f aca="false">IF('✍️ Score Entry 2025-26'!F885="","TBD",IF('✍️ Score Entry 2025-26'!F885&gt;'✍️ Score Entry 2025-26'!G885,"Home",IF('✍️ Score Entry 2025-26'!F885&lt;'✍️ Score Entry 2025-26'!G885,"Away","Draw")))</f>
        <v>TBD</v>
      </c>
      <c r="O884" s="0" t="str">
        <f aca="false">IF(N884="TBD","TBD",IF(AND(H884&gt;I884,H884&gt;J884,N884="Home"),"✓",IF(AND(J884&gt;H884,J884&gt;I884,N884="Away"),"✓",IF(AND(I884&gt;H884,I884&gt;J884,N884="Draw"),"✓","✗"))))</f>
        <v>TBD</v>
      </c>
    </row>
    <row r="885" customFormat="false" ht="15" hidden="false" customHeight="false" outlineLevel="0" collapsed="false">
      <c r="A885" s="0" t="n">
        <f aca="false">'✍️ Score Entry 2025-26'!A886</f>
        <v>881</v>
      </c>
      <c r="B885" s="41" t="n">
        <f aca="false">'✍️ Score Entry 2025-26'!B886</f>
        <v>46033.8333333333</v>
      </c>
      <c r="C885" s="0" t="str">
        <f aca="false">'✍️ Score Entry 2025-26'!C886</f>
        <v>Italian Serie A</v>
      </c>
      <c r="D885" s="0" t="str">
        <f aca="false">'✍️ Score Entry 2025-26'!D886</f>
        <v>Hellas Verona</v>
      </c>
      <c r="E885" s="0" t="str">
        <f aca="false">'✍️ Score Entry 2025-26'!E886</f>
        <v>Lazio</v>
      </c>
      <c r="F885" s="0" t="n">
        <f aca="false">IFERROR(VLOOKUP(D885,'⭐ Current Elo 2025-26'!$A:$B,2,FALSE()),1500)</f>
        <v>1452.9</v>
      </c>
      <c r="G885" s="0" t="n">
        <f aca="false">IFERROR(VLOOKUP(E885,'⭐ Current Elo 2025-26'!$A:$B,2,FALSE()),1500)</f>
        <v>1499.9</v>
      </c>
      <c r="H885" s="33" t="n">
        <f aca="false">1/(1+10^((G885-F885+'⚙️ Parameters'!$C$7)/400))</f>
        <v>0.363923100312118</v>
      </c>
      <c r="I885" s="33" t="n">
        <f aca="false">0.27*(1+((200-MIN(ABS(F885-G885),200))/500)+(IF(AND(F885&gt;1650,G885&gt;1650),0.15,0)))</f>
        <v>0.35262</v>
      </c>
      <c r="J885" s="33" t="n">
        <f aca="false">MAX(0,1-H885-I885)</f>
        <v>0.283456899687882</v>
      </c>
      <c r="K885" s="33" t="n">
        <f aca="false">H885+I885</f>
        <v>0.716543100312118</v>
      </c>
      <c r="L885" s="33" t="n">
        <f aca="false">I885+J885</f>
        <v>0.636076899687882</v>
      </c>
      <c r="M885" s="0" t="str">
        <f aca="false">IF('✍️ Score Entry 2025-26'!F886=""," TBD",TEXT('✍️ Score Entry 2025-26'!F886,"0")&amp;"-"&amp;TEXT('✍️ Score Entry 2025-26'!G886,"0"))</f>
        <v> TBD</v>
      </c>
      <c r="N885" s="0" t="str">
        <f aca="false">IF('✍️ Score Entry 2025-26'!F886="","TBD",IF('✍️ Score Entry 2025-26'!F886&gt;'✍️ Score Entry 2025-26'!G886,"Home",IF('✍️ Score Entry 2025-26'!F886&lt;'✍️ Score Entry 2025-26'!G886,"Away","Draw")))</f>
        <v>TBD</v>
      </c>
      <c r="O885" s="0" t="str">
        <f aca="false">IF(N885="TBD","TBD",IF(AND(H885&gt;I885,H885&gt;J885,N885="Home"),"✓",IF(AND(J885&gt;H885,J885&gt;I885,N885="Away"),"✓",IF(AND(I885&gt;H885,I885&gt;J885,N885="Draw"),"✓","✗"))))</f>
        <v>TBD</v>
      </c>
    </row>
    <row r="886" customFormat="false" ht="15" hidden="false" customHeight="false" outlineLevel="0" collapsed="false">
      <c r="A886" s="0" t="n">
        <f aca="false">'✍️ Score Entry 2025-26'!A887</f>
        <v>882</v>
      </c>
      <c r="B886" s="41" t="n">
        <f aca="false">'✍️ Score Entry 2025-26'!B887</f>
        <v>46033.8333333333</v>
      </c>
      <c r="C886" s="0" t="str">
        <f aca="false">'✍️ Score Entry 2025-26'!C887</f>
        <v>Italian Serie A</v>
      </c>
      <c r="D886" s="0" t="str">
        <f aca="false">'✍️ Score Entry 2025-26'!D887</f>
        <v>Internazionale</v>
      </c>
      <c r="E886" s="0" t="str">
        <f aca="false">'✍️ Score Entry 2025-26'!E887</f>
        <v>Napoli</v>
      </c>
      <c r="F886" s="0" t="n">
        <f aca="false">IFERROR(VLOOKUP(D886,'⭐ Current Elo 2025-26'!$A:$B,2,FALSE()),1500)</f>
        <v>1603.3</v>
      </c>
      <c r="G886" s="0" t="n">
        <f aca="false">IFERROR(VLOOKUP(E886,'⭐ Current Elo 2025-26'!$A:$B,2,FALSE()),1500)</f>
        <v>1656.2</v>
      </c>
      <c r="H886" s="33" t="n">
        <f aca="false">1/(1+10^((G886-F886+'⚙️ Parameters'!$C$7)/400))</f>
        <v>0.356098126470922</v>
      </c>
      <c r="I886" s="33" t="n">
        <f aca="false">0.27*(1+((200-MIN(ABS(F886-G886),200))/500)+(IF(AND(F886&gt;1650,G886&gt;1650),0.15,0)))</f>
        <v>0.349434</v>
      </c>
      <c r="J886" s="33" t="n">
        <f aca="false">MAX(0,1-H886-I886)</f>
        <v>0.294467873529078</v>
      </c>
      <c r="K886" s="33" t="n">
        <f aca="false">H886+I886</f>
        <v>0.705532126470922</v>
      </c>
      <c r="L886" s="33" t="n">
        <f aca="false">I886+J886</f>
        <v>0.643901873529078</v>
      </c>
      <c r="M886" s="0" t="str">
        <f aca="false">IF('✍️ Score Entry 2025-26'!F887=""," TBD",TEXT('✍️ Score Entry 2025-26'!F887,"0")&amp;"-"&amp;TEXT('✍️ Score Entry 2025-26'!G887,"0"))</f>
        <v> TBD</v>
      </c>
      <c r="N886" s="0" t="str">
        <f aca="false">IF('✍️ Score Entry 2025-26'!F887="","TBD",IF('✍️ Score Entry 2025-26'!F887&gt;'✍️ Score Entry 2025-26'!G887,"Home",IF('✍️ Score Entry 2025-26'!F887&lt;'✍️ Score Entry 2025-26'!G887,"Away","Draw")))</f>
        <v>TBD</v>
      </c>
      <c r="O886" s="0" t="str">
        <f aca="false">IF(N886="TBD","TBD",IF(AND(H886&gt;I886,H886&gt;J886,N886="Home"),"✓",IF(AND(J886&gt;H886,J886&gt;I886,N886="Away"),"✓",IF(AND(I886&gt;H886,I886&gt;J886,N886="Draw"),"✓","✗"))))</f>
        <v>TBD</v>
      </c>
    </row>
    <row r="887" customFormat="false" ht="15" hidden="false" customHeight="false" outlineLevel="0" collapsed="false">
      <c r="A887" s="0" t="n">
        <f aca="false">'✍️ Score Entry 2025-26'!A888</f>
        <v>883</v>
      </c>
      <c r="B887" s="41" t="n">
        <f aca="false">'✍️ Score Entry 2025-26'!B888</f>
        <v>46033.8333333333</v>
      </c>
      <c r="C887" s="0" t="str">
        <f aca="false">'✍️ Score Entry 2025-26'!C888</f>
        <v>Italian Serie A</v>
      </c>
      <c r="D887" s="0" t="str">
        <f aca="false">'✍️ Score Entry 2025-26'!D888</f>
        <v>Juventus</v>
      </c>
      <c r="E887" s="0" t="str">
        <f aca="false">'✍️ Score Entry 2025-26'!E888</f>
        <v>Cremonese</v>
      </c>
      <c r="F887" s="0" t="n">
        <f aca="false">IFERROR(VLOOKUP(D887,'⭐ Current Elo 2025-26'!$A:$B,2,FALSE()),1500)</f>
        <v>1397.1</v>
      </c>
      <c r="G887" s="0" t="n">
        <f aca="false">IFERROR(VLOOKUP(E887,'⭐ Current Elo 2025-26'!$A:$B,2,FALSE()),1500)</f>
        <v>1421.1</v>
      </c>
      <c r="H887" s="33" t="n">
        <f aca="false">1/(1+10^((G887-F887+'⚙️ Parameters'!$C$7)/400))</f>
        <v>0.395087097992043</v>
      </c>
      <c r="I887" s="33" t="n">
        <f aca="false">0.27*(1+((200-MIN(ABS(F887-G887),200))/500)+(IF(AND(F887&gt;1650,G887&gt;1650),0.15,0)))</f>
        <v>0.36504</v>
      </c>
      <c r="J887" s="33" t="n">
        <f aca="false">MAX(0,1-H887-I887)</f>
        <v>0.239872902007957</v>
      </c>
      <c r="K887" s="33" t="n">
        <f aca="false">H887+I887</f>
        <v>0.760127097992043</v>
      </c>
      <c r="L887" s="33" t="n">
        <f aca="false">I887+J887</f>
        <v>0.604912902007957</v>
      </c>
      <c r="M887" s="0" t="str">
        <f aca="false">IF('✍️ Score Entry 2025-26'!F888=""," TBD",TEXT('✍️ Score Entry 2025-26'!F888,"0")&amp;"-"&amp;TEXT('✍️ Score Entry 2025-26'!G888,"0"))</f>
        <v> TBD</v>
      </c>
      <c r="N887" s="0" t="str">
        <f aca="false">IF('✍️ Score Entry 2025-26'!F888="","TBD",IF('✍️ Score Entry 2025-26'!F888&gt;'✍️ Score Entry 2025-26'!G888,"Home",IF('✍️ Score Entry 2025-26'!F888&lt;'✍️ Score Entry 2025-26'!G888,"Away","Draw")))</f>
        <v>TBD</v>
      </c>
      <c r="O887" s="0" t="str">
        <f aca="false">IF(N887="TBD","TBD",IF(AND(H887&gt;I887,H887&gt;J887,N887="Home"),"✓",IF(AND(J887&gt;H887,J887&gt;I887,N887="Away"),"✓",IF(AND(I887&gt;H887,I887&gt;J887,N887="Draw"),"✓","✗"))))</f>
        <v>TBD</v>
      </c>
    </row>
    <row r="888" customFormat="false" ht="15" hidden="false" customHeight="false" outlineLevel="0" collapsed="false">
      <c r="A888" s="0" t="n">
        <f aca="false">'✍️ Score Entry 2025-26'!A889</f>
        <v>884</v>
      </c>
      <c r="B888" s="41" t="n">
        <f aca="false">'✍️ Score Entry 2025-26'!B889</f>
        <v>46033.8333333333</v>
      </c>
      <c r="C888" s="0" t="str">
        <f aca="false">'✍️ Score Entry 2025-26'!C889</f>
        <v>Spanish LALIGA</v>
      </c>
      <c r="D888" s="0" t="str">
        <f aca="false">'✍️ Score Entry 2025-26'!D889</f>
        <v>Valencia</v>
      </c>
      <c r="E888" s="0" t="str">
        <f aca="false">'✍️ Score Entry 2025-26'!E889</f>
        <v>Elche</v>
      </c>
      <c r="F888" s="0" t="n">
        <f aca="false">IFERROR(VLOOKUP(D888,'⭐ Current Elo 2025-26'!$A:$B,2,FALSE()),1500)</f>
        <v>1618.4</v>
      </c>
      <c r="G888" s="0" t="n">
        <f aca="false">IFERROR(VLOOKUP(E888,'⭐ Current Elo 2025-26'!$A:$B,2,FALSE()),1500)</f>
        <v>1553.2</v>
      </c>
      <c r="H888" s="33" t="n">
        <f aca="false">1/(1+10^((G888-F888+'⚙️ Parameters'!$C$7)/400))</f>
        <v>0.521860613199232</v>
      </c>
      <c r="I888" s="33" t="n">
        <f aca="false">0.27*(1+((200-MIN(ABS(F888-G888),200))/500)+(IF(AND(F888&gt;1650,G888&gt;1650),0.15,0)))</f>
        <v>0.342792</v>
      </c>
      <c r="J888" s="33" t="n">
        <f aca="false">MAX(0,1-H888-I888)</f>
        <v>0.135347386800768</v>
      </c>
      <c r="K888" s="33" t="n">
        <f aca="false">H888+I888</f>
        <v>0.864652613199232</v>
      </c>
      <c r="L888" s="33" t="n">
        <f aca="false">I888+J888</f>
        <v>0.478139386800768</v>
      </c>
      <c r="M888" s="0" t="str">
        <f aca="false">IF('✍️ Score Entry 2025-26'!F889=""," TBD",TEXT('✍️ Score Entry 2025-26'!F889,"0")&amp;"-"&amp;TEXT('✍️ Score Entry 2025-26'!G889,"0"))</f>
        <v> TBD</v>
      </c>
      <c r="N888" s="0" t="str">
        <f aca="false">IF('✍️ Score Entry 2025-26'!F889="","TBD",IF('✍️ Score Entry 2025-26'!F889&gt;'✍️ Score Entry 2025-26'!G889,"Home",IF('✍️ Score Entry 2025-26'!F889&lt;'✍️ Score Entry 2025-26'!G889,"Away","Draw")))</f>
        <v>TBD</v>
      </c>
      <c r="O888" s="0" t="str">
        <f aca="false">IF(N888="TBD","TBD",IF(AND(H888&gt;I888,H888&gt;J888,N888="Home"),"✓",IF(AND(J888&gt;H888,J888&gt;I888,N888="Away"),"✓",IF(AND(I888&gt;H888,I888&gt;J888,N888="Draw"),"✓","✗"))))</f>
        <v>TBD</v>
      </c>
    </row>
    <row r="889" customFormat="false" ht="15" hidden="false" customHeight="false" outlineLevel="0" collapsed="false">
      <c r="A889" s="0" t="n">
        <f aca="false">'✍️ Score Entry 2025-26'!A890</f>
        <v>885</v>
      </c>
      <c r="B889" s="41" t="n">
        <f aca="false">'✍️ Score Entry 2025-26'!B890</f>
        <v>46033.8333333333</v>
      </c>
      <c r="C889" s="0" t="str">
        <f aca="false">'✍️ Score Entry 2025-26'!C890</f>
        <v>Italian Serie A</v>
      </c>
      <c r="D889" s="0" t="str">
        <f aca="false">'✍️ Score Entry 2025-26'!D890</f>
        <v>Atalanta</v>
      </c>
      <c r="E889" s="0" t="str">
        <f aca="false">'✍️ Score Entry 2025-26'!E890</f>
        <v>Torino</v>
      </c>
      <c r="F889" s="0" t="n">
        <f aca="false">IFERROR(VLOOKUP(D889,'⭐ Current Elo 2025-26'!$A:$B,2,FALSE()),1500)</f>
        <v>1592</v>
      </c>
      <c r="G889" s="0" t="n">
        <f aca="false">IFERROR(VLOOKUP(E889,'⭐ Current Elo 2025-26'!$A:$B,2,FALSE()),1500)</f>
        <v>1631.8</v>
      </c>
      <c r="H889" s="33" t="n">
        <f aca="false">1/(1+10^((G889-F889+'⚙️ Parameters'!$C$7)/400))</f>
        <v>0.373570299429445</v>
      </c>
      <c r="I889" s="33" t="n">
        <f aca="false">0.27*(1+((200-MIN(ABS(F889-G889),200))/500)+(IF(AND(F889&gt;1650,G889&gt;1650),0.15,0)))</f>
        <v>0.356508</v>
      </c>
      <c r="J889" s="33" t="n">
        <f aca="false">MAX(0,1-H889-I889)</f>
        <v>0.269921700570555</v>
      </c>
      <c r="K889" s="33" t="n">
        <f aca="false">H889+I889</f>
        <v>0.730078299429445</v>
      </c>
      <c r="L889" s="33" t="n">
        <f aca="false">I889+J889</f>
        <v>0.626429700570555</v>
      </c>
      <c r="M889" s="0" t="str">
        <f aca="false">IF('✍️ Score Entry 2025-26'!F890=""," TBD",TEXT('✍️ Score Entry 2025-26'!F890,"0")&amp;"-"&amp;TEXT('✍️ Score Entry 2025-26'!G890,"0"))</f>
        <v> TBD</v>
      </c>
      <c r="N889" s="0" t="str">
        <f aca="false">IF('✍️ Score Entry 2025-26'!F890="","TBD",IF('✍️ Score Entry 2025-26'!F890&gt;'✍️ Score Entry 2025-26'!G890,"Home",IF('✍️ Score Entry 2025-26'!F890&lt;'✍️ Score Entry 2025-26'!G890,"Away","Draw")))</f>
        <v>TBD</v>
      </c>
      <c r="O889" s="0" t="str">
        <f aca="false">IF(N889="TBD","TBD",IF(AND(H889&gt;I889,H889&gt;J889,N889="Home"),"✓",IF(AND(J889&gt;H889,J889&gt;I889,N889="Away"),"✓",IF(AND(I889&gt;H889,I889&gt;J889,N889="Draw"),"✓","✗"))))</f>
        <v>TBD</v>
      </c>
    </row>
    <row r="890" customFormat="false" ht="15" hidden="false" customHeight="false" outlineLevel="0" collapsed="false">
      <c r="A890" s="0" t="n">
        <f aca="false">'✍️ Score Entry 2025-26'!A891</f>
        <v>886</v>
      </c>
      <c r="B890" s="41" t="n">
        <f aca="false">'✍️ Score Entry 2025-26'!B891</f>
        <v>46033.8333333333</v>
      </c>
      <c r="C890" s="0" t="str">
        <f aca="false">'✍️ Score Entry 2025-26'!C891</f>
        <v>Italian Serie A</v>
      </c>
      <c r="D890" s="0" t="str">
        <f aca="false">'✍️ Score Entry 2025-26'!D891</f>
        <v>Como</v>
      </c>
      <c r="E890" s="0" t="str">
        <f aca="false">'✍️ Score Entry 2025-26'!E891</f>
        <v>Bologna</v>
      </c>
      <c r="F890" s="0" t="n">
        <f aca="false">IFERROR(VLOOKUP(D890,'⭐ Current Elo 2025-26'!$A:$B,2,FALSE()),1500)</f>
        <v>1661.3</v>
      </c>
      <c r="G890" s="0" t="n">
        <f aca="false">IFERROR(VLOOKUP(E890,'⭐ Current Elo 2025-26'!$A:$B,2,FALSE()),1500)</f>
        <v>1415.9</v>
      </c>
      <c r="H890" s="33" t="n">
        <f aca="false">1/(1+10^((G890-F890+'⚙️ Parameters'!$C$7)/400))</f>
        <v>0.754880353097074</v>
      </c>
      <c r="I890" s="33" t="n">
        <f aca="false">0.27*(1+((200-MIN(ABS(F890-G890),200))/500)+(IF(AND(F890&gt;1650,G890&gt;1650),0.15,0)))</f>
        <v>0.27</v>
      </c>
      <c r="J890" s="33" t="n">
        <f aca="false">MAX(0,1-H890-I890)</f>
        <v>0</v>
      </c>
      <c r="K890" s="33" t="n">
        <f aca="false">H890+I890</f>
        <v>1.02488035309707</v>
      </c>
      <c r="L890" s="33" t="n">
        <f aca="false">I890+J890</f>
        <v>0.27</v>
      </c>
      <c r="M890" s="0" t="str">
        <f aca="false">IF('✍️ Score Entry 2025-26'!F891=""," TBD",TEXT('✍️ Score Entry 2025-26'!F891,"0")&amp;"-"&amp;TEXT('✍️ Score Entry 2025-26'!G891,"0"))</f>
        <v> TBD</v>
      </c>
      <c r="N890" s="0" t="str">
        <f aca="false">IF('✍️ Score Entry 2025-26'!F891="","TBD",IF('✍️ Score Entry 2025-26'!F891&gt;'✍️ Score Entry 2025-26'!G891,"Home",IF('✍️ Score Entry 2025-26'!F891&lt;'✍️ Score Entry 2025-26'!G891,"Away","Draw")))</f>
        <v>TBD</v>
      </c>
      <c r="O890" s="0" t="str">
        <f aca="false">IF(N890="TBD","TBD",IF(AND(H890&gt;I890,H890&gt;J890,N890="Home"),"✓",IF(AND(J890&gt;H890,J890&gt;I890,N890="Away"),"✓",IF(AND(I890&gt;H890,I890&gt;J890,N890="Draw"),"✓","✗"))))</f>
        <v>TBD</v>
      </c>
    </row>
    <row r="891" customFormat="false" ht="15" hidden="false" customHeight="false" outlineLevel="0" collapsed="false">
      <c r="A891" s="0" t="n">
        <f aca="false">'✍️ Score Entry 2025-26'!A892</f>
        <v>887</v>
      </c>
      <c r="B891" s="41" t="n">
        <f aca="false">'✍️ Score Entry 2025-26'!B892</f>
        <v>46033.8333333333</v>
      </c>
      <c r="C891" s="0" t="str">
        <f aca="false">'✍️ Score Entry 2025-26'!C892</f>
        <v>Italian Serie A</v>
      </c>
      <c r="D891" s="0" t="str">
        <f aca="false">'✍️ Score Entry 2025-26'!D892</f>
        <v>Fiorentina</v>
      </c>
      <c r="E891" s="0" t="str">
        <f aca="false">'✍️ Score Entry 2025-26'!E892</f>
        <v>AC Milan</v>
      </c>
      <c r="F891" s="0" t="n">
        <f aca="false">IFERROR(VLOOKUP(D891,'⭐ Current Elo 2025-26'!$A:$B,2,FALSE()),1500)</f>
        <v>1398.1</v>
      </c>
      <c r="G891" s="0" t="n">
        <f aca="false">IFERROR(VLOOKUP(E891,'⭐ Current Elo 2025-26'!$A:$B,2,FALSE()),1500)</f>
        <v>1588.1</v>
      </c>
      <c r="H891" s="33" t="n">
        <f aca="false">1/(1+10^((G891-F891+'⚙️ Parameters'!$C$7)/400))</f>
        <v>0.200760008913102</v>
      </c>
      <c r="I891" s="33" t="n">
        <f aca="false">0.27*(1+((200-MIN(ABS(F891-G891),200))/500)+(IF(AND(F891&gt;1650,G891&gt;1650),0.15,0)))</f>
        <v>0.2754</v>
      </c>
      <c r="J891" s="33" t="n">
        <f aca="false">MAX(0,1-H891-I891)</f>
        <v>0.523839991086898</v>
      </c>
      <c r="K891" s="33" t="n">
        <f aca="false">H891+I891</f>
        <v>0.476160008913102</v>
      </c>
      <c r="L891" s="33" t="n">
        <f aca="false">I891+J891</f>
        <v>0.799239991086898</v>
      </c>
      <c r="M891" s="0" t="str">
        <f aca="false">IF('✍️ Score Entry 2025-26'!F892=""," TBD",TEXT('✍️ Score Entry 2025-26'!F892,"0")&amp;"-"&amp;TEXT('✍️ Score Entry 2025-26'!G892,"0"))</f>
        <v> TBD</v>
      </c>
      <c r="N891" s="0" t="str">
        <f aca="false">IF('✍️ Score Entry 2025-26'!F892="","TBD",IF('✍️ Score Entry 2025-26'!F892&gt;'✍️ Score Entry 2025-26'!G892,"Home",IF('✍️ Score Entry 2025-26'!F892&lt;'✍️ Score Entry 2025-26'!G892,"Away","Draw")))</f>
        <v>TBD</v>
      </c>
      <c r="O891" s="0" t="str">
        <f aca="false">IF(N891="TBD","TBD",IF(AND(H891&gt;I891,H891&gt;J891,N891="Home"),"✓",IF(AND(J891&gt;H891,J891&gt;I891,N891="Away"),"✓",IF(AND(I891&gt;H891,I891&gt;J891,N891="Draw"),"✓","✗"))))</f>
        <v>TBD</v>
      </c>
    </row>
    <row r="892" customFormat="false" ht="15" hidden="false" customHeight="false" outlineLevel="0" collapsed="false">
      <c r="A892" s="0" t="n">
        <f aca="false">'✍️ Score Entry 2025-26'!A893</f>
        <v>888</v>
      </c>
      <c r="B892" s="41" t="n">
        <f aca="false">'✍️ Score Entry 2025-26'!B893</f>
        <v>46033.8333333333</v>
      </c>
      <c r="C892" s="0" t="str">
        <f aca="false">'✍️ Score Entry 2025-26'!C893</f>
        <v>Italian Serie A</v>
      </c>
      <c r="D892" s="0" t="str">
        <f aca="false">'✍️ Score Entry 2025-26'!D893</f>
        <v>Genoa</v>
      </c>
      <c r="E892" s="0" t="str">
        <f aca="false">'✍️ Score Entry 2025-26'!E893</f>
        <v>Cagliari</v>
      </c>
      <c r="F892" s="0" t="n">
        <f aca="false">IFERROR(VLOOKUP(D892,'⭐ Current Elo 2025-26'!$A:$B,2,FALSE()),1500)</f>
        <v>1695.8</v>
      </c>
      <c r="G892" s="0" t="n">
        <f aca="false">IFERROR(VLOOKUP(E892,'⭐ Current Elo 2025-26'!$A:$B,2,FALSE()),1500)</f>
        <v>1647.4</v>
      </c>
      <c r="H892" s="33" t="n">
        <f aca="false">1/(1+10^((G892-F892+'⚙️ Parameters'!$C$7)/400))</f>
        <v>0.497697431184297</v>
      </c>
      <c r="I892" s="33" t="n">
        <f aca="false">0.27*(1+((200-MIN(ABS(F892-G892),200))/500)+(IF(AND(F892&gt;1650,G892&gt;1650),0.15,0)))</f>
        <v>0.351864</v>
      </c>
      <c r="J892" s="33" t="n">
        <f aca="false">MAX(0,1-H892-I892)</f>
        <v>0.150438568815703</v>
      </c>
      <c r="K892" s="33" t="n">
        <f aca="false">H892+I892</f>
        <v>0.849561431184297</v>
      </c>
      <c r="L892" s="33" t="n">
        <f aca="false">I892+J892</f>
        <v>0.502302568815704</v>
      </c>
      <c r="M892" s="0" t="str">
        <f aca="false">IF('✍️ Score Entry 2025-26'!F893=""," TBD",TEXT('✍️ Score Entry 2025-26'!F893,"0")&amp;"-"&amp;TEXT('✍️ Score Entry 2025-26'!G893,"0"))</f>
        <v> TBD</v>
      </c>
      <c r="N892" s="0" t="str">
        <f aca="false">IF('✍️ Score Entry 2025-26'!F893="","TBD",IF('✍️ Score Entry 2025-26'!F893&gt;'✍️ Score Entry 2025-26'!G893,"Home",IF('✍️ Score Entry 2025-26'!F893&lt;'✍️ Score Entry 2025-26'!G893,"Away","Draw")))</f>
        <v>TBD</v>
      </c>
      <c r="O892" s="0" t="str">
        <f aca="false">IF(N892="TBD","TBD",IF(AND(H892&gt;I892,H892&gt;J892,N892="Home"),"✓",IF(AND(J892&gt;H892,J892&gt;I892,N892="Away"),"✓",IF(AND(I892&gt;H892,I892&gt;J892,N892="Draw"),"✓","✗"))))</f>
        <v>TBD</v>
      </c>
    </row>
    <row r="893" customFormat="false" ht="15" hidden="false" customHeight="false" outlineLevel="0" collapsed="false">
      <c r="A893" s="0" t="n">
        <f aca="false">'✍️ Score Entry 2025-26'!A894</f>
        <v>889</v>
      </c>
      <c r="B893" s="41" t="n">
        <f aca="false">'✍️ Score Entry 2025-26'!B894</f>
        <v>46033.8333333333</v>
      </c>
      <c r="C893" s="0" t="str">
        <f aca="false">'✍️ Score Entry 2025-26'!C894</f>
        <v>Spanish LALIGA</v>
      </c>
      <c r="D893" s="0" t="str">
        <f aca="false">'✍️ Score Entry 2025-26'!D894</f>
        <v>Sevilla</v>
      </c>
      <c r="E893" s="0" t="str">
        <f aca="false">'✍️ Score Entry 2025-26'!E894</f>
        <v>Celta Vigo</v>
      </c>
      <c r="F893" s="0" t="n">
        <f aca="false">IFERROR(VLOOKUP(D893,'⭐ Current Elo 2025-26'!$A:$B,2,FALSE()),1500)</f>
        <v>1661.6</v>
      </c>
      <c r="G893" s="0" t="n">
        <f aca="false">IFERROR(VLOOKUP(E893,'⭐ Current Elo 2025-26'!$A:$B,2,FALSE()),1500)</f>
        <v>1603.5</v>
      </c>
      <c r="H893" s="33" t="n">
        <f aca="false">1/(1+10^((G893-F893+'⚙️ Parameters'!$C$7)/400))</f>
        <v>0.51165472555557</v>
      </c>
      <c r="I893" s="33" t="n">
        <f aca="false">0.27*(1+((200-MIN(ABS(F893-G893),200))/500)+(IF(AND(F893&gt;1650,G893&gt;1650),0.15,0)))</f>
        <v>0.346626</v>
      </c>
      <c r="J893" s="33" t="n">
        <f aca="false">MAX(0,1-H893-I893)</f>
        <v>0.14171927444443</v>
      </c>
      <c r="K893" s="33" t="n">
        <f aca="false">H893+I893</f>
        <v>0.85828072555557</v>
      </c>
      <c r="L893" s="33" t="n">
        <f aca="false">I893+J893</f>
        <v>0.48834527444443</v>
      </c>
      <c r="M893" s="0" t="str">
        <f aca="false">IF('✍️ Score Entry 2025-26'!F894=""," TBD",TEXT('✍️ Score Entry 2025-26'!F894,"0")&amp;"-"&amp;TEXT('✍️ Score Entry 2025-26'!G894,"0"))</f>
        <v> TBD</v>
      </c>
      <c r="N893" s="0" t="str">
        <f aca="false">IF('✍️ Score Entry 2025-26'!F894="","TBD",IF('✍️ Score Entry 2025-26'!F894&gt;'✍️ Score Entry 2025-26'!G894,"Home",IF('✍️ Score Entry 2025-26'!F894&lt;'✍️ Score Entry 2025-26'!G894,"Away","Draw")))</f>
        <v>TBD</v>
      </c>
      <c r="O893" s="0" t="str">
        <f aca="false">IF(N893="TBD","TBD",IF(AND(H893&gt;I893,H893&gt;J893,N893="Home"),"✓",IF(AND(J893&gt;H893,J893&gt;I893,N893="Away"),"✓",IF(AND(I893&gt;H893,I893&gt;J893,N893="Draw"),"✓","✗"))))</f>
        <v>TBD</v>
      </c>
    </row>
    <row r="894" customFormat="false" ht="15" hidden="false" customHeight="false" outlineLevel="0" collapsed="false">
      <c r="A894" s="0" t="n">
        <f aca="false">'✍️ Score Entry 2025-26'!A895</f>
        <v>890</v>
      </c>
      <c r="B894" s="41" t="n">
        <f aca="false">'✍️ Score Entry 2025-26'!B895</f>
        <v>46033.8333333333</v>
      </c>
      <c r="C894" s="0" t="str">
        <f aca="false">'✍️ Score Entry 2025-26'!C895</f>
        <v>Spanish LALIGA</v>
      </c>
      <c r="D894" s="0" t="str">
        <f aca="false">'✍️ Score Entry 2025-26'!D895</f>
        <v>Rayo Vallecano</v>
      </c>
      <c r="E894" s="0" t="str">
        <f aca="false">'✍️ Score Entry 2025-26'!E895</f>
        <v>Mallorca</v>
      </c>
      <c r="F894" s="0" t="n">
        <f aca="false">IFERROR(VLOOKUP(D894,'⭐ Current Elo 2025-26'!$A:$B,2,FALSE()),1500)</f>
        <v>1510</v>
      </c>
      <c r="G894" s="0" t="n">
        <f aca="false">IFERROR(VLOOKUP(E894,'⭐ Current Elo 2025-26'!$A:$B,2,FALSE()),1500)</f>
        <v>1654.7</v>
      </c>
      <c r="H894" s="33" t="n">
        <f aca="false">1/(1+10^((G894-F894+'⚙️ Parameters'!$C$7)/400))</f>
        <v>0.245866019461629</v>
      </c>
      <c r="I894" s="33" t="n">
        <f aca="false">0.27*(1+((200-MIN(ABS(F894-G894),200))/500)+(IF(AND(F894&gt;1650,G894&gt;1650),0.15,0)))</f>
        <v>0.299862</v>
      </c>
      <c r="J894" s="33" t="n">
        <f aca="false">MAX(0,1-H894-I894)</f>
        <v>0.454271980538371</v>
      </c>
      <c r="K894" s="33" t="n">
        <f aca="false">H894+I894</f>
        <v>0.545728019461629</v>
      </c>
      <c r="L894" s="33" t="n">
        <f aca="false">I894+J894</f>
        <v>0.754133980538371</v>
      </c>
      <c r="M894" s="0" t="str">
        <f aca="false">IF('✍️ Score Entry 2025-26'!F895=""," TBD",TEXT('✍️ Score Entry 2025-26'!F895,"0")&amp;"-"&amp;TEXT('✍️ Score Entry 2025-26'!G895,"0"))</f>
        <v> TBD</v>
      </c>
      <c r="N894" s="0" t="str">
        <f aca="false">IF('✍️ Score Entry 2025-26'!F895="","TBD",IF('✍️ Score Entry 2025-26'!F895&gt;'✍️ Score Entry 2025-26'!G895,"Home",IF('✍️ Score Entry 2025-26'!F895&lt;'✍️ Score Entry 2025-26'!G895,"Away","Draw")))</f>
        <v>TBD</v>
      </c>
      <c r="O894" s="0" t="str">
        <f aca="false">IF(N894="TBD","TBD",IF(AND(H894&gt;I894,H894&gt;J894,N894="Home"),"✓",IF(AND(J894&gt;H894,J894&gt;I894,N894="Away"),"✓",IF(AND(I894&gt;H894,I894&gt;J894,N894="Draw"),"✓","✗"))))</f>
        <v>TBD</v>
      </c>
    </row>
    <row r="895" customFormat="false" ht="15" hidden="false" customHeight="false" outlineLevel="0" collapsed="false">
      <c r="A895" s="0" t="n">
        <f aca="false">'✍️ Score Entry 2025-26'!A896</f>
        <v>891</v>
      </c>
      <c r="B895" s="41" t="n">
        <f aca="false">'✍️ Score Entry 2025-26'!B896</f>
        <v>46033.8333333333</v>
      </c>
      <c r="C895" s="0" t="str">
        <f aca="false">'✍️ Score Entry 2025-26'!C896</f>
        <v>Spanish LALIGA</v>
      </c>
      <c r="D895" s="0" t="str">
        <f aca="false">'✍️ Score Entry 2025-26'!D896</f>
        <v>Real Oviedo</v>
      </c>
      <c r="E895" s="0" t="str">
        <f aca="false">'✍️ Score Entry 2025-26'!E896</f>
        <v>Real Betis</v>
      </c>
      <c r="F895" s="0" t="n">
        <f aca="false">IFERROR(VLOOKUP(D895,'⭐ Current Elo 2025-26'!$A:$B,2,FALSE()),1500)</f>
        <v>1735.2</v>
      </c>
      <c r="G895" s="0" t="n">
        <f aca="false">IFERROR(VLOOKUP(E895,'⭐ Current Elo 2025-26'!$A:$B,2,FALSE()),1500)</f>
        <v>0</v>
      </c>
      <c r="H895" s="33" t="n">
        <f aca="false">1/(1+10^((G895-F895+'⚙️ Parameters'!$C$7)/400))</f>
        <v>0.999938768710328</v>
      </c>
      <c r="I895" s="33" t="n">
        <f aca="false">0.27*(1+((200-MIN(ABS(F895-G895),200))/500)+(IF(AND(F895&gt;1650,G895&gt;1650),0.15,0)))</f>
        <v>0.27</v>
      </c>
      <c r="J895" s="33" t="n">
        <f aca="false">MAX(0,1-H895-I895)</f>
        <v>0</v>
      </c>
      <c r="K895" s="33" t="n">
        <f aca="false">H895+I895</f>
        <v>1.26993876871033</v>
      </c>
      <c r="L895" s="33" t="n">
        <f aca="false">I895+J895</f>
        <v>0.27</v>
      </c>
      <c r="M895" s="0" t="str">
        <f aca="false">IF('✍️ Score Entry 2025-26'!F896=""," TBD",TEXT('✍️ Score Entry 2025-26'!F896,"0")&amp;"-"&amp;TEXT('✍️ Score Entry 2025-26'!G896,"0"))</f>
        <v> TBD</v>
      </c>
      <c r="N895" s="0" t="str">
        <f aca="false">IF('✍️ Score Entry 2025-26'!F896="","TBD",IF('✍️ Score Entry 2025-26'!F896&gt;'✍️ Score Entry 2025-26'!G896,"Home",IF('✍️ Score Entry 2025-26'!F896&lt;'✍️ Score Entry 2025-26'!G896,"Away","Draw")))</f>
        <v>TBD</v>
      </c>
      <c r="O895" s="0" t="str">
        <f aca="false">IF(N895="TBD","TBD",IF(AND(H895&gt;I895,H895&gt;J895,N895="Home"),"✓",IF(AND(J895&gt;H895,J895&gt;I895,N895="Away"),"✓",IF(AND(I895&gt;H895,I895&gt;J895,N895="Draw"),"✓","✗"))))</f>
        <v>TBD</v>
      </c>
    </row>
    <row r="896" customFormat="false" ht="15" hidden="false" customHeight="false" outlineLevel="0" collapsed="false">
      <c r="A896" s="0" t="n">
        <f aca="false">'✍️ Score Entry 2025-26'!A897</f>
        <v>892</v>
      </c>
      <c r="B896" s="41" t="n">
        <f aca="false">'✍️ Score Entry 2025-26'!B897</f>
        <v>46033.8333333333</v>
      </c>
      <c r="C896" s="0" t="str">
        <f aca="false">'✍️ Score Entry 2025-26'!C897</f>
        <v>Spanish LALIGA</v>
      </c>
      <c r="D896" s="0" t="str">
        <f aca="false">'✍️ Score Entry 2025-26'!D897</f>
        <v>Girona</v>
      </c>
      <c r="E896" s="0" t="str">
        <f aca="false">'✍️ Score Entry 2025-26'!E897</f>
        <v>Osasuna</v>
      </c>
      <c r="F896" s="0" t="n">
        <f aca="false">IFERROR(VLOOKUP(D896,'⭐ Current Elo 2025-26'!$A:$B,2,FALSE()),1500)</f>
        <v>1542.4</v>
      </c>
      <c r="G896" s="0" t="n">
        <f aca="false">IFERROR(VLOOKUP(E896,'⭐ Current Elo 2025-26'!$A:$B,2,FALSE()),1500)</f>
        <v>1713.5</v>
      </c>
      <c r="H896" s="33" t="n">
        <f aca="false">1/(1+10^((G896-F896+'⚙️ Parameters'!$C$7)/400))</f>
        <v>0.218786192575945</v>
      </c>
      <c r="I896" s="33" t="n">
        <f aca="false">0.27*(1+((200-MIN(ABS(F896-G896),200))/500)+(IF(AND(F896&gt;1650,G896&gt;1650),0.15,0)))</f>
        <v>0.285606</v>
      </c>
      <c r="J896" s="33" t="n">
        <f aca="false">MAX(0,1-H896-I896)</f>
        <v>0.495607807424055</v>
      </c>
      <c r="K896" s="33" t="n">
        <f aca="false">H896+I896</f>
        <v>0.504392192575945</v>
      </c>
      <c r="L896" s="33" t="n">
        <f aca="false">I896+J896</f>
        <v>0.781213807424055</v>
      </c>
      <c r="M896" s="0" t="str">
        <f aca="false">IF('✍️ Score Entry 2025-26'!F897=""," TBD",TEXT('✍️ Score Entry 2025-26'!F897,"0")&amp;"-"&amp;TEXT('✍️ Score Entry 2025-26'!G897,"0"))</f>
        <v> TBD</v>
      </c>
      <c r="N896" s="0" t="str">
        <f aca="false">IF('✍️ Score Entry 2025-26'!F897="","TBD",IF('✍️ Score Entry 2025-26'!F897&gt;'✍️ Score Entry 2025-26'!G897,"Home",IF('✍️ Score Entry 2025-26'!F897&lt;'✍️ Score Entry 2025-26'!G897,"Away","Draw")))</f>
        <v>TBD</v>
      </c>
      <c r="O896" s="0" t="str">
        <f aca="false">IF(N896="TBD","TBD",IF(AND(H896&gt;I896,H896&gt;J896,N896="Home"),"✓",IF(AND(J896&gt;H896,J896&gt;I896,N896="Away"),"✓",IF(AND(I896&gt;H896,I896&gt;J896,N896="Draw"),"✓","✗"))))</f>
        <v>TBD</v>
      </c>
    </row>
    <row r="897" customFormat="false" ht="15" hidden="false" customHeight="false" outlineLevel="0" collapsed="false">
      <c r="A897" s="0" t="n">
        <f aca="false">'✍️ Score Entry 2025-26'!A898</f>
        <v>893</v>
      </c>
      <c r="B897" s="41" t="n">
        <f aca="false">'✍️ Score Entry 2025-26'!B898</f>
        <v>46033.8333333333</v>
      </c>
      <c r="C897" s="0" t="str">
        <f aca="false">'✍️ Score Entry 2025-26'!C898</f>
        <v>Spanish LALIGA</v>
      </c>
      <c r="D897" s="0" t="str">
        <f aca="false">'✍️ Score Entry 2025-26'!D898</f>
        <v>Getafe</v>
      </c>
      <c r="E897" s="0" t="str">
        <f aca="false">'✍️ Score Entry 2025-26'!E898</f>
        <v>Real Sociedad</v>
      </c>
      <c r="F897" s="0" t="n">
        <f aca="false">IFERROR(VLOOKUP(D897,'⭐ Current Elo 2025-26'!$A:$B,2,FALSE()),1500)</f>
        <v>1582.4</v>
      </c>
      <c r="G897" s="0" t="n">
        <f aca="false">IFERROR(VLOOKUP(E897,'⭐ Current Elo 2025-26'!$A:$B,2,FALSE()),1500)</f>
        <v>1395.4</v>
      </c>
      <c r="H897" s="33" t="n">
        <f aca="false">1/(1+10^((G897-F897+'⚙️ Parameters'!$C$7)/400))</f>
        <v>0.687538248212342</v>
      </c>
      <c r="I897" s="33" t="n">
        <f aca="false">0.27*(1+((200-MIN(ABS(F897-G897),200))/500)+(IF(AND(F897&gt;1650,G897&gt;1650),0.15,0)))</f>
        <v>0.27702</v>
      </c>
      <c r="J897" s="33" t="n">
        <f aca="false">MAX(0,1-H897-I897)</f>
        <v>0.0354417517876582</v>
      </c>
      <c r="K897" s="33" t="n">
        <f aca="false">H897+I897</f>
        <v>0.964558248212342</v>
      </c>
      <c r="L897" s="33" t="n">
        <f aca="false">I897+J897</f>
        <v>0.312461751787658</v>
      </c>
      <c r="M897" s="0" t="str">
        <f aca="false">IF('✍️ Score Entry 2025-26'!F898=""," TBD",TEXT('✍️ Score Entry 2025-26'!F898,"0")&amp;"-"&amp;TEXT('✍️ Score Entry 2025-26'!G898,"0"))</f>
        <v> TBD</v>
      </c>
      <c r="N897" s="0" t="str">
        <f aca="false">IF('✍️ Score Entry 2025-26'!F898="","TBD",IF('✍️ Score Entry 2025-26'!F898&gt;'✍️ Score Entry 2025-26'!G898,"Home",IF('✍️ Score Entry 2025-26'!F898&lt;'✍️ Score Entry 2025-26'!G898,"Away","Draw")))</f>
        <v>TBD</v>
      </c>
      <c r="O897" s="0" t="str">
        <f aca="false">IF(N897="TBD","TBD",IF(AND(H897&gt;I897,H897&gt;J897,N897="Home"),"✓",IF(AND(J897&gt;H897,J897&gt;I897,N897="Away"),"✓",IF(AND(I897&gt;H897,I897&gt;J897,N897="Draw"),"✓","✗"))))</f>
        <v>TBD</v>
      </c>
    </row>
    <row r="898" customFormat="false" ht="15" hidden="false" customHeight="false" outlineLevel="0" collapsed="false">
      <c r="A898" s="0" t="n">
        <f aca="false">'✍️ Score Entry 2025-26'!A899</f>
        <v>894</v>
      </c>
      <c r="B898" s="41" t="n">
        <f aca="false">'✍️ Score Entry 2025-26'!B899</f>
        <v>46033.8333333333</v>
      </c>
      <c r="C898" s="0" t="str">
        <f aca="false">'✍️ Score Entry 2025-26'!C899</f>
        <v>Spanish LALIGA</v>
      </c>
      <c r="D898" s="0" t="str">
        <f aca="false">'✍️ Score Entry 2025-26'!D899</f>
        <v>Barcelona</v>
      </c>
      <c r="E898" s="0" t="str">
        <f aca="false">'✍️ Score Entry 2025-26'!E899</f>
        <v>AtlÃ©tico Madrid</v>
      </c>
      <c r="F898" s="0" t="n">
        <f aca="false">IFERROR(VLOOKUP(D898,'⭐ Current Elo 2025-26'!$A:$B,2,FALSE()),1500)</f>
        <v>1670.1</v>
      </c>
      <c r="G898" s="0" t="n">
        <f aca="false">IFERROR(VLOOKUP(E898,'⭐ Current Elo 2025-26'!$A:$B,2,FALSE()),1500)</f>
        <v>1556.8</v>
      </c>
      <c r="H898" s="33" t="n">
        <f aca="false">1/(1+10^((G898-F898+'⚙️ Parameters'!$C$7)/400))</f>
        <v>0.590101283041474</v>
      </c>
      <c r="I898" s="33" t="n">
        <f aca="false">0.27*(1+((200-MIN(ABS(F898-G898),200))/500)+(IF(AND(F898&gt;1650,G898&gt;1650),0.15,0)))</f>
        <v>0.316818</v>
      </c>
      <c r="J898" s="33" t="n">
        <f aca="false">MAX(0,1-H898-I898)</f>
        <v>0.0930807169585257</v>
      </c>
      <c r="K898" s="33" t="n">
        <f aca="false">H898+I898</f>
        <v>0.906919283041474</v>
      </c>
      <c r="L898" s="33" t="n">
        <f aca="false">I898+J898</f>
        <v>0.409898716958526</v>
      </c>
      <c r="M898" s="0" t="str">
        <f aca="false">IF('✍️ Score Entry 2025-26'!F899=""," TBD",TEXT('✍️ Score Entry 2025-26'!F899,"0")&amp;"-"&amp;TEXT('✍️ Score Entry 2025-26'!G899,"0"))</f>
        <v> TBD</v>
      </c>
      <c r="N898" s="0" t="str">
        <f aca="false">IF('✍️ Score Entry 2025-26'!F899="","TBD",IF('✍️ Score Entry 2025-26'!F899&gt;'✍️ Score Entry 2025-26'!G899,"Home",IF('✍️ Score Entry 2025-26'!F899&lt;'✍️ Score Entry 2025-26'!G899,"Away","Draw")))</f>
        <v>TBD</v>
      </c>
      <c r="O898" s="0" t="str">
        <f aca="false">IF(N898="TBD","TBD",IF(AND(H898&gt;I898,H898&gt;J898,N898="Home"),"✓",IF(AND(J898&gt;H898,J898&gt;I898,N898="Away"),"✓",IF(AND(I898&gt;H898,I898&gt;J898,N898="Draw"),"✓","✗"))))</f>
        <v>TBD</v>
      </c>
    </row>
    <row r="899" customFormat="false" ht="15" hidden="false" customHeight="false" outlineLevel="0" collapsed="false">
      <c r="A899" s="0" t="n">
        <f aca="false">'✍️ Score Entry 2025-26'!A900</f>
        <v>895</v>
      </c>
      <c r="B899" s="41" t="n">
        <f aca="false">'✍️ Score Entry 2025-26'!B900</f>
        <v>46033.8333333333</v>
      </c>
      <c r="C899" s="0" t="str">
        <f aca="false">'✍️ Score Entry 2025-26'!C900</f>
        <v>Spanish LALIGA</v>
      </c>
      <c r="D899" s="0" t="str">
        <f aca="false">'✍️ Score Entry 2025-26'!D900</f>
        <v>Athletic Club</v>
      </c>
      <c r="E899" s="0" t="str">
        <f aca="false">'✍️ Score Entry 2025-26'!E900</f>
        <v>Real Madrid</v>
      </c>
      <c r="F899" s="0" t="n">
        <f aca="false">IFERROR(VLOOKUP(D899,'⭐ Current Elo 2025-26'!$A:$B,2,FALSE()),1500)</f>
        <v>1432.8</v>
      </c>
      <c r="G899" s="0" t="n">
        <f aca="false">IFERROR(VLOOKUP(E899,'⭐ Current Elo 2025-26'!$A:$B,2,FALSE()),1500)</f>
        <v>1520.7</v>
      </c>
      <c r="H899" s="33" t="n">
        <f aca="false">1/(1+10^((G899-F899+'⚙️ Parameters'!$C$7)/400))</f>
        <v>0.311349842887054</v>
      </c>
      <c r="I899" s="33" t="n">
        <f aca="false">0.27*(1+((200-MIN(ABS(F899-G899),200))/500)+(IF(AND(F899&gt;1650,G899&gt;1650),0.15,0)))</f>
        <v>0.330534</v>
      </c>
      <c r="J899" s="33" t="n">
        <f aca="false">MAX(0,1-H899-I899)</f>
        <v>0.358116157112946</v>
      </c>
      <c r="K899" s="33" t="n">
        <f aca="false">H899+I899</f>
        <v>0.641883842887054</v>
      </c>
      <c r="L899" s="33" t="n">
        <f aca="false">I899+J899</f>
        <v>0.688650157112946</v>
      </c>
      <c r="M899" s="0" t="str">
        <f aca="false">IF('✍️ Score Entry 2025-26'!F900=""," TBD",TEXT('✍️ Score Entry 2025-26'!F900,"0")&amp;"-"&amp;TEXT('✍️ Score Entry 2025-26'!G900,"0"))</f>
        <v> TBD</v>
      </c>
      <c r="N899" s="0" t="str">
        <f aca="false">IF('✍️ Score Entry 2025-26'!F900="","TBD",IF('✍️ Score Entry 2025-26'!F900&gt;'✍️ Score Entry 2025-26'!G900,"Home",IF('✍️ Score Entry 2025-26'!F900&lt;'✍️ Score Entry 2025-26'!G900,"Away","Draw")))</f>
        <v>TBD</v>
      </c>
      <c r="O899" s="0" t="str">
        <f aca="false">IF(N899="TBD","TBD",IF(AND(H899&gt;I899,H899&gt;J899,N899="Home"),"✓",IF(AND(J899&gt;H899,J899&gt;I899,N899="Away"),"✓",IF(AND(I899&gt;H899,I899&gt;J899,N899="Draw"),"✓","✗"))))</f>
        <v>TBD</v>
      </c>
    </row>
    <row r="900" customFormat="false" ht="15" hidden="false" customHeight="false" outlineLevel="0" collapsed="false">
      <c r="A900" s="0" t="n">
        <f aca="false">'✍️ Score Entry 2025-26'!A901</f>
        <v>896</v>
      </c>
      <c r="B900" s="41" t="n">
        <f aca="false">'✍️ Score Entry 2025-26'!B901</f>
        <v>46033.8333333333</v>
      </c>
      <c r="C900" s="0" t="str">
        <f aca="false">'✍️ Score Entry 2025-26'!C901</f>
        <v>Spanish LALIGA</v>
      </c>
      <c r="D900" s="0" t="str">
        <f aca="false">'✍️ Score Entry 2025-26'!D901</f>
        <v>Villarreal</v>
      </c>
      <c r="E900" s="0" t="str">
        <f aca="false">'✍️ Score Entry 2025-26'!E901</f>
        <v>AlavÃ©s</v>
      </c>
      <c r="F900" s="0" t="n">
        <f aca="false">IFERROR(VLOOKUP(D900,'⭐ Current Elo 2025-26'!$A:$B,2,FALSE()),1500)</f>
        <v>1629.8</v>
      </c>
      <c r="G900" s="0" t="n">
        <f aca="false">IFERROR(VLOOKUP(E900,'⭐ Current Elo 2025-26'!$A:$B,2,FALSE()),1500)</f>
        <v>1609.1</v>
      </c>
      <c r="H900" s="33" t="n">
        <f aca="false">1/(1+10^((G900-F900+'⚙️ Parameters'!$C$7)/400))</f>
        <v>0.457933587504425</v>
      </c>
      <c r="I900" s="33" t="n">
        <f aca="false">0.27*(1+((200-MIN(ABS(F900-G900),200))/500)+(IF(AND(F900&gt;1650,G900&gt;1650),0.15,0)))</f>
        <v>0.366822</v>
      </c>
      <c r="J900" s="33" t="n">
        <f aca="false">MAX(0,1-H900-I900)</f>
        <v>0.175244412495575</v>
      </c>
      <c r="K900" s="33" t="n">
        <f aca="false">H900+I900</f>
        <v>0.824755587504425</v>
      </c>
      <c r="L900" s="33" t="n">
        <f aca="false">I900+J900</f>
        <v>0.542066412495575</v>
      </c>
      <c r="M900" s="0" t="str">
        <f aca="false">IF('✍️ Score Entry 2025-26'!F901=""," TBD",TEXT('✍️ Score Entry 2025-26'!F901,"0")&amp;"-"&amp;TEXT('✍️ Score Entry 2025-26'!G901,"0"))</f>
        <v> TBD</v>
      </c>
      <c r="N900" s="0" t="str">
        <f aca="false">IF('✍️ Score Entry 2025-26'!F901="","TBD",IF('✍️ Score Entry 2025-26'!F901&gt;'✍️ Score Entry 2025-26'!G901,"Home",IF('✍️ Score Entry 2025-26'!F901&lt;'✍️ Score Entry 2025-26'!G901,"Away","Draw")))</f>
        <v>TBD</v>
      </c>
      <c r="O900" s="0" t="str">
        <f aca="false">IF(N900="TBD","TBD",IF(AND(H900&gt;I900,H900&gt;J900,N900="Home"),"✓",IF(AND(J900&gt;H900,J900&gt;I900,N900="Away"),"✓",IF(AND(I900&gt;H900,I900&gt;J900,N900="Draw"),"✓","✗"))))</f>
        <v>TBD</v>
      </c>
    </row>
    <row r="901" customFormat="false" ht="15" hidden="false" customHeight="false" outlineLevel="0" collapsed="false">
      <c r="A901" s="0" t="n">
        <f aca="false">'✍️ Score Entry 2025-26'!A902</f>
        <v>897</v>
      </c>
      <c r="B901" s="41" t="n">
        <f aca="false">'✍️ Score Entry 2025-26'!B902</f>
        <v>46033.8333333333</v>
      </c>
      <c r="C901" s="0" t="str">
        <f aca="false">'✍️ Score Entry 2025-26'!C902</f>
        <v>Spanish LALIGA</v>
      </c>
      <c r="D901" s="0" t="str">
        <f aca="false">'✍️ Score Entry 2025-26'!D902</f>
        <v>Levante</v>
      </c>
      <c r="E901" s="0" t="str">
        <f aca="false">'✍️ Score Entry 2025-26'!E902</f>
        <v>Espanyol</v>
      </c>
      <c r="F901" s="0" t="n">
        <f aca="false">IFERROR(VLOOKUP(D901,'⭐ Current Elo 2025-26'!$A:$B,2,FALSE()),1500)</f>
        <v>1462.3</v>
      </c>
      <c r="G901" s="0" t="n">
        <f aca="false">IFERROR(VLOOKUP(E901,'⭐ Current Elo 2025-26'!$A:$B,2,FALSE()),1500)</f>
        <v>1662.7</v>
      </c>
      <c r="H901" s="33" t="n">
        <f aca="false">1/(1+10^((G901-F901+'⚙️ Parameters'!$C$7)/400))</f>
        <v>0.191325817679925</v>
      </c>
      <c r="I901" s="33" t="n">
        <f aca="false">0.27*(1+((200-MIN(ABS(F901-G901),200))/500)+(IF(AND(F901&gt;1650,G901&gt;1650),0.15,0)))</f>
        <v>0.27</v>
      </c>
      <c r="J901" s="33" t="n">
        <f aca="false">MAX(0,1-H901-I901)</f>
        <v>0.538674182320075</v>
      </c>
      <c r="K901" s="33" t="n">
        <f aca="false">H901+I901</f>
        <v>0.461325817679925</v>
      </c>
      <c r="L901" s="33" t="n">
        <f aca="false">I901+J901</f>
        <v>0.808674182320075</v>
      </c>
      <c r="M901" s="0" t="str">
        <f aca="false">IF('✍️ Score Entry 2025-26'!F902=""," TBD",TEXT('✍️ Score Entry 2025-26'!F902,"0")&amp;"-"&amp;TEXT('✍️ Score Entry 2025-26'!G902,"0"))</f>
        <v> TBD</v>
      </c>
      <c r="N901" s="0" t="str">
        <f aca="false">IF('✍️ Score Entry 2025-26'!F902="","TBD",IF('✍️ Score Entry 2025-26'!F902&gt;'✍️ Score Entry 2025-26'!G902,"Home",IF('✍️ Score Entry 2025-26'!F902&lt;'✍️ Score Entry 2025-26'!G902,"Away","Draw")))</f>
        <v>TBD</v>
      </c>
      <c r="O901" s="0" t="str">
        <f aca="false">IF(N901="TBD","TBD",IF(AND(H901&gt;I901,H901&gt;J901,N901="Home"),"✓",IF(AND(J901&gt;H901,J901&gt;I901,N901="Away"),"✓",IF(AND(I901&gt;H901,I901&gt;J901,N901="Draw"),"✓","✗"))))</f>
        <v>TBD</v>
      </c>
    </row>
    <row r="902" customFormat="false" ht="15" hidden="false" customHeight="false" outlineLevel="0" collapsed="false">
      <c r="A902" s="0" t="n">
        <f aca="false">'✍️ Score Entry 2025-26'!A903</f>
        <v>898</v>
      </c>
      <c r="B902" s="41" t="n">
        <f aca="false">'✍️ Score Entry 2025-26'!B903</f>
        <v>46036.8333333333</v>
      </c>
      <c r="C902" s="0" t="str">
        <f aca="false">'✍️ Score Entry 2025-26'!C903</f>
        <v>German Bundesliga</v>
      </c>
      <c r="D902" s="0" t="str">
        <f aca="false">'✍️ Score Entry 2025-26'!D903</f>
        <v>VfB Stuttgart</v>
      </c>
      <c r="E902" s="0" t="str">
        <f aca="false">'✍️ Score Entry 2025-26'!E903</f>
        <v>Eintracht Frankfurt</v>
      </c>
      <c r="F902" s="0" t="n">
        <f aca="false">IFERROR(VLOOKUP(D902,'⭐ Current Elo 2025-26'!$A:$B,2,FALSE()),1500)</f>
        <v>1520.3</v>
      </c>
      <c r="G902" s="0" t="n">
        <f aca="false">IFERROR(VLOOKUP(E902,'⭐ Current Elo 2025-26'!$A:$B,2,FALSE()),1500)</f>
        <v>1407.6</v>
      </c>
      <c r="H902" s="33" t="n">
        <f aca="false">1/(1+10^((G902-F902+'⚙️ Parameters'!$C$7)/400))</f>
        <v>0.589265593808645</v>
      </c>
      <c r="I902" s="33" t="n">
        <f aca="false">0.27*(1+((200-MIN(ABS(F902-G902),200))/500)+(IF(AND(F902&gt;1650,G902&gt;1650),0.15,0)))</f>
        <v>0.317142</v>
      </c>
      <c r="J902" s="33" t="n">
        <f aca="false">MAX(0,1-H902-I902)</f>
        <v>0.0935924061913547</v>
      </c>
      <c r="K902" s="33" t="n">
        <f aca="false">H902+I902</f>
        <v>0.906407593808645</v>
      </c>
      <c r="L902" s="33" t="n">
        <f aca="false">I902+J902</f>
        <v>0.410734406191355</v>
      </c>
      <c r="M902" s="0" t="str">
        <f aca="false">IF('✍️ Score Entry 2025-26'!F903=""," TBD",TEXT('✍️ Score Entry 2025-26'!F903,"0")&amp;"-"&amp;TEXT('✍️ Score Entry 2025-26'!G903,"0"))</f>
        <v> TBD</v>
      </c>
      <c r="N902" s="0" t="str">
        <f aca="false">IF('✍️ Score Entry 2025-26'!F903="","TBD",IF('✍️ Score Entry 2025-26'!F903&gt;'✍️ Score Entry 2025-26'!G903,"Home",IF('✍️ Score Entry 2025-26'!F903&lt;'✍️ Score Entry 2025-26'!G903,"Away","Draw")))</f>
        <v>TBD</v>
      </c>
      <c r="O902" s="0" t="str">
        <f aca="false">IF(N902="TBD","TBD",IF(AND(H902&gt;I902,H902&gt;J902,N902="Home"),"✓",IF(AND(J902&gt;H902,J902&gt;I902,N902="Away"),"✓",IF(AND(I902&gt;H902,I902&gt;J902,N902="Draw"),"✓","✗"))))</f>
        <v>TBD</v>
      </c>
    </row>
    <row r="903" customFormat="false" ht="15" hidden="false" customHeight="false" outlineLevel="0" collapsed="false">
      <c r="A903" s="0" t="n">
        <f aca="false">'✍️ Score Entry 2025-26'!A904</f>
        <v>899</v>
      </c>
      <c r="B903" s="41" t="n">
        <f aca="false">'✍️ Score Entry 2025-26'!B904</f>
        <v>46036.8333333333</v>
      </c>
      <c r="C903" s="0" t="str">
        <f aca="false">'✍️ Score Entry 2025-26'!C904</f>
        <v>German Bundesliga</v>
      </c>
      <c r="D903" s="0" t="str">
        <f aca="false">'✍️ Score Entry 2025-26'!D904</f>
        <v>Hamburg SV</v>
      </c>
      <c r="E903" s="0" t="str">
        <f aca="false">'✍️ Score Entry 2025-26'!E904</f>
        <v>Bayer Leverkusen</v>
      </c>
      <c r="F903" s="0" t="n">
        <f aca="false">IFERROR(VLOOKUP(D903,'⭐ Current Elo 2025-26'!$A:$B,2,FALSE()),1500)</f>
        <v>1759.3</v>
      </c>
      <c r="G903" s="0" t="n">
        <f aca="false">IFERROR(VLOOKUP(E903,'⭐ Current Elo 2025-26'!$A:$B,2,FALSE()),1500)</f>
        <v>1576.1</v>
      </c>
      <c r="H903" s="33" t="n">
        <f aca="false">1/(1+10^((G903-F903+'⚙️ Parameters'!$C$7)/400))</f>
        <v>0.682819781342262</v>
      </c>
      <c r="I903" s="33" t="n">
        <f aca="false">0.27*(1+((200-MIN(ABS(F903-G903),200))/500)+(IF(AND(F903&gt;1650,G903&gt;1650),0.15,0)))</f>
        <v>0.279072</v>
      </c>
      <c r="J903" s="33" t="n">
        <f aca="false">MAX(0,1-H903-I903)</f>
        <v>0.0381082186577383</v>
      </c>
      <c r="K903" s="33" t="n">
        <f aca="false">H903+I903</f>
        <v>0.961891781342262</v>
      </c>
      <c r="L903" s="33" t="n">
        <f aca="false">I903+J903</f>
        <v>0.317180218657738</v>
      </c>
      <c r="M903" s="0" t="str">
        <f aca="false">IF('✍️ Score Entry 2025-26'!F904=""," TBD",TEXT('✍️ Score Entry 2025-26'!F904,"0")&amp;"-"&amp;TEXT('✍️ Score Entry 2025-26'!G904,"0"))</f>
        <v> TBD</v>
      </c>
      <c r="N903" s="0" t="str">
        <f aca="false">IF('✍️ Score Entry 2025-26'!F904="","TBD",IF('✍️ Score Entry 2025-26'!F904&gt;'✍️ Score Entry 2025-26'!G904,"Home",IF('✍️ Score Entry 2025-26'!F904&lt;'✍️ Score Entry 2025-26'!G904,"Away","Draw")))</f>
        <v>TBD</v>
      </c>
      <c r="O903" s="0" t="str">
        <f aca="false">IF(N903="TBD","TBD",IF(AND(H903&gt;I903,H903&gt;J903,N903="Home"),"✓",IF(AND(J903&gt;H903,J903&gt;I903,N903="Away"),"✓",IF(AND(I903&gt;H903,I903&gt;J903,N903="Draw"),"✓","✗"))))</f>
        <v>TBD</v>
      </c>
    </row>
    <row r="904" customFormat="false" ht="15" hidden="false" customHeight="false" outlineLevel="0" collapsed="false">
      <c r="A904" s="0" t="n">
        <f aca="false">'✍️ Score Entry 2025-26'!A905</f>
        <v>900</v>
      </c>
      <c r="B904" s="41" t="n">
        <f aca="false">'✍️ Score Entry 2025-26'!B905</f>
        <v>46036.8333333333</v>
      </c>
      <c r="C904" s="0" t="str">
        <f aca="false">'✍️ Score Entry 2025-26'!C905</f>
        <v>German Bundesliga</v>
      </c>
      <c r="D904" s="0" t="str">
        <f aca="false">'✍️ Score Entry 2025-26'!D905</f>
        <v>TSG Hoffenheim</v>
      </c>
      <c r="E904" s="0" t="str">
        <f aca="false">'✍️ Score Entry 2025-26'!E905</f>
        <v>Borussia MÃ¶nchengladbach</v>
      </c>
      <c r="F904" s="0" t="n">
        <f aca="false">IFERROR(VLOOKUP(D904,'⭐ Current Elo 2025-26'!$A:$B,2,FALSE()),1500)</f>
        <v>1699</v>
      </c>
      <c r="G904" s="0" t="n">
        <f aca="false">IFERROR(VLOOKUP(E904,'⭐ Current Elo 2025-26'!$A:$B,2,FALSE()),1500)</f>
        <v>1433.1</v>
      </c>
      <c r="H904" s="33" t="n">
        <f aca="false">1/(1+10^((G904-F904+'⚙️ Parameters'!$C$7)/400))</f>
        <v>0.776054547436732</v>
      </c>
      <c r="I904" s="33" t="n">
        <f aca="false">0.27*(1+((200-MIN(ABS(F904-G904),200))/500)+(IF(AND(F904&gt;1650,G904&gt;1650),0.15,0)))</f>
        <v>0.27</v>
      </c>
      <c r="J904" s="33" t="n">
        <f aca="false">MAX(0,1-H904-I904)</f>
        <v>0</v>
      </c>
      <c r="K904" s="33" t="n">
        <f aca="false">H904+I904</f>
        <v>1.04605454743673</v>
      </c>
      <c r="L904" s="33" t="n">
        <f aca="false">I904+J904</f>
        <v>0.27</v>
      </c>
      <c r="M904" s="0" t="str">
        <f aca="false">IF('✍️ Score Entry 2025-26'!F905=""," TBD",TEXT('✍️ Score Entry 2025-26'!F905,"0")&amp;"-"&amp;TEXT('✍️ Score Entry 2025-26'!G905,"0"))</f>
        <v> TBD</v>
      </c>
      <c r="N904" s="0" t="str">
        <f aca="false">IF('✍️ Score Entry 2025-26'!F905="","TBD",IF('✍️ Score Entry 2025-26'!F905&gt;'✍️ Score Entry 2025-26'!G905,"Home",IF('✍️ Score Entry 2025-26'!F905&lt;'✍️ Score Entry 2025-26'!G905,"Away","Draw")))</f>
        <v>TBD</v>
      </c>
      <c r="O904" s="0" t="str">
        <f aca="false">IF(N904="TBD","TBD",IF(AND(H904&gt;I904,H904&gt;J904,N904="Home"),"✓",IF(AND(J904&gt;H904,J904&gt;I904,N904="Away"),"✓",IF(AND(I904&gt;H904,I904&gt;J904,N904="Draw"),"✓","✗"))))</f>
        <v>TBD</v>
      </c>
    </row>
    <row r="905" customFormat="false" ht="15" hidden="false" customHeight="false" outlineLevel="0" collapsed="false">
      <c r="A905" s="0" t="n">
        <f aca="false">'✍️ Score Entry 2025-26'!A906</f>
        <v>901</v>
      </c>
      <c r="B905" s="41" t="n">
        <f aca="false">'✍️ Score Entry 2025-26'!B906</f>
        <v>46036.8333333333</v>
      </c>
      <c r="C905" s="0" t="str">
        <f aca="false">'✍️ Score Entry 2025-26'!C906</f>
        <v>German Bundesliga</v>
      </c>
      <c r="D905" s="0" t="str">
        <f aca="false">'✍️ Score Entry 2025-26'!D906</f>
        <v>FC Cologne</v>
      </c>
      <c r="E905" s="0" t="str">
        <f aca="false">'✍️ Score Entry 2025-26'!E906</f>
        <v>Bayern Munich</v>
      </c>
      <c r="F905" s="0" t="n">
        <f aca="false">IFERROR(VLOOKUP(D905,'⭐ Current Elo 2025-26'!$A:$B,2,FALSE()),1500)</f>
        <v>1612.2</v>
      </c>
      <c r="G905" s="0" t="n">
        <f aca="false">IFERROR(VLOOKUP(E905,'⭐ Current Elo 2025-26'!$A:$B,2,FALSE()),1500)</f>
        <v>1706.9</v>
      </c>
      <c r="H905" s="33" t="n">
        <f aca="false">1/(1+10^((G905-F905+'⚙️ Parameters'!$C$7)/400))</f>
        <v>0.30301952451169</v>
      </c>
      <c r="I905" s="33" t="n">
        <f aca="false">0.27*(1+((200-MIN(ABS(F905-G905),200))/500)+(IF(AND(F905&gt;1650,G905&gt;1650),0.15,0)))</f>
        <v>0.326862</v>
      </c>
      <c r="J905" s="33" t="n">
        <f aca="false">MAX(0,1-H905-I905)</f>
        <v>0.37011847548831</v>
      </c>
      <c r="K905" s="33" t="n">
        <f aca="false">H905+I905</f>
        <v>0.62988152451169</v>
      </c>
      <c r="L905" s="33" t="n">
        <f aca="false">I905+J905</f>
        <v>0.69698047548831</v>
      </c>
      <c r="M905" s="0" t="str">
        <f aca="false">IF('✍️ Score Entry 2025-26'!F906=""," TBD",TEXT('✍️ Score Entry 2025-26'!F906,"0")&amp;"-"&amp;TEXT('✍️ Score Entry 2025-26'!G906,"0"))</f>
        <v> TBD</v>
      </c>
      <c r="N905" s="0" t="str">
        <f aca="false">IF('✍️ Score Entry 2025-26'!F906="","TBD",IF('✍️ Score Entry 2025-26'!F906&gt;'✍️ Score Entry 2025-26'!G906,"Home",IF('✍️ Score Entry 2025-26'!F906&lt;'✍️ Score Entry 2025-26'!G906,"Away","Draw")))</f>
        <v>TBD</v>
      </c>
      <c r="O905" s="0" t="str">
        <f aca="false">IF(N905="TBD","TBD",IF(AND(H905&gt;I905,H905&gt;J905,N905="Home"),"✓",IF(AND(J905&gt;H905,J905&gt;I905,N905="Away"),"✓",IF(AND(I905&gt;H905,I905&gt;J905,N905="Draw"),"✓","✗"))))</f>
        <v>TBD</v>
      </c>
    </row>
    <row r="906" customFormat="false" ht="15" hidden="false" customHeight="false" outlineLevel="0" collapsed="false">
      <c r="A906" s="0" t="n">
        <f aca="false">'✍️ Score Entry 2025-26'!A907</f>
        <v>902</v>
      </c>
      <c r="B906" s="41" t="n">
        <f aca="false">'✍️ Score Entry 2025-26'!B907</f>
        <v>46036.8333333333</v>
      </c>
      <c r="C906" s="0" t="str">
        <f aca="false">'✍️ Score Entry 2025-26'!C907</f>
        <v>German Bundesliga</v>
      </c>
      <c r="D906" s="0" t="str">
        <f aca="false">'✍️ Score Entry 2025-26'!D907</f>
        <v>RB Leipzig</v>
      </c>
      <c r="E906" s="0" t="str">
        <f aca="false">'✍️ Score Entry 2025-26'!E907</f>
        <v>SC Freiburg</v>
      </c>
      <c r="F906" s="0" t="n">
        <f aca="false">IFERROR(VLOOKUP(D906,'⭐ Current Elo 2025-26'!$A:$B,2,FALSE()),1500)</f>
        <v>1556</v>
      </c>
      <c r="G906" s="0" t="n">
        <f aca="false">IFERROR(VLOOKUP(E906,'⭐ Current Elo 2025-26'!$A:$B,2,FALSE()),1500)</f>
        <v>1647.6</v>
      </c>
      <c r="H906" s="33" t="n">
        <f aca="false">1/(1+10^((G906-F906+'⚙️ Parameters'!$C$7)/400))</f>
        <v>0.306801566435593</v>
      </c>
      <c r="I906" s="33" t="n">
        <f aca="false">0.27*(1+((200-MIN(ABS(F906-G906),200))/500)+(IF(AND(F906&gt;1650,G906&gt;1650),0.15,0)))</f>
        <v>0.328536</v>
      </c>
      <c r="J906" s="33" t="n">
        <f aca="false">MAX(0,1-H906-I906)</f>
        <v>0.364662433564407</v>
      </c>
      <c r="K906" s="33" t="n">
        <f aca="false">H906+I906</f>
        <v>0.635337566435593</v>
      </c>
      <c r="L906" s="33" t="n">
        <f aca="false">I906+J906</f>
        <v>0.693198433564407</v>
      </c>
      <c r="M906" s="0" t="str">
        <f aca="false">IF('✍️ Score Entry 2025-26'!F907=""," TBD",TEXT('✍️ Score Entry 2025-26'!F907,"0")&amp;"-"&amp;TEXT('✍️ Score Entry 2025-26'!G907,"0"))</f>
        <v> TBD</v>
      </c>
      <c r="N906" s="0" t="str">
        <f aca="false">IF('✍️ Score Entry 2025-26'!F907="","TBD",IF('✍️ Score Entry 2025-26'!F907&gt;'✍️ Score Entry 2025-26'!G907,"Home",IF('✍️ Score Entry 2025-26'!F907&lt;'✍️ Score Entry 2025-26'!G907,"Away","Draw")))</f>
        <v>TBD</v>
      </c>
      <c r="O906" s="0" t="str">
        <f aca="false">IF(N906="TBD","TBD",IF(AND(H906&gt;I906,H906&gt;J906,N906="Home"),"✓",IF(AND(J906&gt;H906,J906&gt;I906,N906="Away"),"✓",IF(AND(I906&gt;H906,I906&gt;J906,N906="Draw"),"✓","✗"))))</f>
        <v>TBD</v>
      </c>
    </row>
    <row r="907" customFormat="false" ht="15" hidden="false" customHeight="false" outlineLevel="0" collapsed="false">
      <c r="A907" s="0" t="n">
        <f aca="false">'✍️ Score Entry 2025-26'!A908</f>
        <v>903</v>
      </c>
      <c r="B907" s="41" t="n">
        <f aca="false">'✍️ Score Entry 2025-26'!B908</f>
        <v>46036.8333333333</v>
      </c>
      <c r="C907" s="0" t="str">
        <f aca="false">'✍️ Score Entry 2025-26'!C908</f>
        <v>German Bundesliga</v>
      </c>
      <c r="D907" s="0" t="str">
        <f aca="false">'✍️ Score Entry 2025-26'!D908</f>
        <v>FC Augsburg</v>
      </c>
      <c r="E907" s="0" t="str">
        <f aca="false">'✍️ Score Entry 2025-26'!E908</f>
        <v>1. FC Union Berlin</v>
      </c>
      <c r="F907" s="0" t="n">
        <f aca="false">IFERROR(VLOOKUP(D907,'⭐ Current Elo 2025-26'!$A:$B,2,FALSE()),1500)</f>
        <v>1508.9</v>
      </c>
      <c r="G907" s="0" t="n">
        <f aca="false">IFERROR(VLOOKUP(E907,'⭐ Current Elo 2025-26'!$A:$B,2,FALSE()),1500)</f>
        <v>1536.1</v>
      </c>
      <c r="H907" s="33" t="n">
        <f aca="false">1/(1+10^((G907-F907+'⚙️ Parameters'!$C$7)/400))</f>
        <v>0.390693294587835</v>
      </c>
      <c r="I907" s="33" t="n">
        <f aca="false">0.27*(1+((200-MIN(ABS(F907-G907),200))/500)+(IF(AND(F907&gt;1650,G907&gt;1650),0.15,0)))</f>
        <v>0.363312</v>
      </c>
      <c r="J907" s="33" t="n">
        <f aca="false">MAX(0,1-H907-I907)</f>
        <v>0.245994705412165</v>
      </c>
      <c r="K907" s="33" t="n">
        <f aca="false">H907+I907</f>
        <v>0.754005294587835</v>
      </c>
      <c r="L907" s="33" t="n">
        <f aca="false">I907+J907</f>
        <v>0.609306705412165</v>
      </c>
      <c r="M907" s="0" t="str">
        <f aca="false">IF('✍️ Score Entry 2025-26'!F908=""," TBD",TEXT('✍️ Score Entry 2025-26'!F908,"0")&amp;"-"&amp;TEXT('✍️ Score Entry 2025-26'!G908,"0"))</f>
        <v> TBD</v>
      </c>
      <c r="N907" s="0" t="str">
        <f aca="false">IF('✍️ Score Entry 2025-26'!F908="","TBD",IF('✍️ Score Entry 2025-26'!F908&gt;'✍️ Score Entry 2025-26'!G908,"Home",IF('✍️ Score Entry 2025-26'!F908&lt;'✍️ Score Entry 2025-26'!G908,"Away","Draw")))</f>
        <v>TBD</v>
      </c>
      <c r="O907" s="0" t="str">
        <f aca="false">IF(N907="TBD","TBD",IF(AND(H907&gt;I907,H907&gt;J907,N907="Home"),"✓",IF(AND(J907&gt;H907,J907&gt;I907,N907="Away"),"✓",IF(AND(I907&gt;H907,I907&gt;J907,N907="Draw"),"✓","✗"))))</f>
        <v>TBD</v>
      </c>
    </row>
    <row r="908" customFormat="false" ht="15" hidden="false" customHeight="false" outlineLevel="0" collapsed="false">
      <c r="A908" s="0" t="n">
        <f aca="false">'✍️ Score Entry 2025-26'!A909</f>
        <v>904</v>
      </c>
      <c r="B908" s="41" t="n">
        <f aca="false">'✍️ Score Entry 2025-26'!B909</f>
        <v>46036.8333333333</v>
      </c>
      <c r="C908" s="0" t="str">
        <f aca="false">'✍️ Score Entry 2025-26'!C909</f>
        <v>German Bundesliga</v>
      </c>
      <c r="D908" s="0" t="str">
        <f aca="false">'✍️ Score Entry 2025-26'!D909</f>
        <v>Borussia Dortmund</v>
      </c>
      <c r="E908" s="0" t="str">
        <f aca="false">'✍️ Score Entry 2025-26'!E909</f>
        <v>Werder Bremen</v>
      </c>
      <c r="F908" s="0" t="n">
        <f aca="false">IFERROR(VLOOKUP(D908,'⭐ Current Elo 2025-26'!$A:$B,2,FALSE()),1500)</f>
        <v>1516.8</v>
      </c>
      <c r="G908" s="0" t="n">
        <f aca="false">IFERROR(VLOOKUP(E908,'⭐ Current Elo 2025-26'!$A:$B,2,FALSE()),1500)</f>
        <v>1618.2</v>
      </c>
      <c r="H908" s="33" t="n">
        <f aca="false">1/(1+10^((G908-F908+'⚙️ Parameters'!$C$7)/400))</f>
        <v>0.294936361308013</v>
      </c>
      <c r="I908" s="33" t="n">
        <f aca="false">0.27*(1+((200-MIN(ABS(F908-G908),200))/500)+(IF(AND(F908&gt;1650,G908&gt;1650),0.15,0)))</f>
        <v>0.323244</v>
      </c>
      <c r="J908" s="33" t="n">
        <f aca="false">MAX(0,1-H908-I908)</f>
        <v>0.381819638691987</v>
      </c>
      <c r="K908" s="33" t="n">
        <f aca="false">H908+I908</f>
        <v>0.618180361308013</v>
      </c>
      <c r="L908" s="33" t="n">
        <f aca="false">I908+J908</f>
        <v>0.705063638691987</v>
      </c>
      <c r="M908" s="0" t="str">
        <f aca="false">IF('✍️ Score Entry 2025-26'!F909=""," TBD",TEXT('✍️ Score Entry 2025-26'!F909,"0")&amp;"-"&amp;TEXT('✍️ Score Entry 2025-26'!G909,"0"))</f>
        <v> TBD</v>
      </c>
      <c r="N908" s="0" t="str">
        <f aca="false">IF('✍️ Score Entry 2025-26'!F909="","TBD",IF('✍️ Score Entry 2025-26'!F909&gt;'✍️ Score Entry 2025-26'!G909,"Home",IF('✍️ Score Entry 2025-26'!F909&lt;'✍️ Score Entry 2025-26'!G909,"Away","Draw")))</f>
        <v>TBD</v>
      </c>
      <c r="O908" s="0" t="str">
        <f aca="false">IF(N908="TBD","TBD",IF(AND(H908&gt;I908,H908&gt;J908,N908="Home"),"✓",IF(AND(J908&gt;H908,J908&gt;I908,N908="Away"),"✓",IF(AND(I908&gt;H908,I908&gt;J908,N908="Draw"),"✓","✗"))))</f>
        <v>TBD</v>
      </c>
    </row>
    <row r="909" customFormat="false" ht="15" hidden="false" customHeight="false" outlineLevel="0" collapsed="false">
      <c r="A909" s="0" t="n">
        <f aca="false">'✍️ Score Entry 2025-26'!A910</f>
        <v>905</v>
      </c>
      <c r="B909" s="41" t="n">
        <f aca="false">'✍️ Score Entry 2025-26'!B910</f>
        <v>46036.8333333333</v>
      </c>
      <c r="C909" s="0" t="str">
        <f aca="false">'✍️ Score Entry 2025-26'!C910</f>
        <v>German Bundesliga</v>
      </c>
      <c r="D909" s="0" t="str">
        <f aca="false">'✍️ Score Entry 2025-26'!D910</f>
        <v>Mainz</v>
      </c>
      <c r="E909" s="0" t="str">
        <f aca="false">'✍️ Score Entry 2025-26'!E910</f>
        <v>1. FC Heidenheim 1846</v>
      </c>
      <c r="F909" s="0" t="n">
        <f aca="false">IFERROR(VLOOKUP(D909,'⭐ Current Elo 2025-26'!$A:$B,2,FALSE()),1500)</f>
        <v>1672.1</v>
      </c>
      <c r="G909" s="0" t="n">
        <f aca="false">IFERROR(VLOOKUP(E909,'⭐ Current Elo 2025-26'!$A:$B,2,FALSE()),1500)</f>
        <v>1529.3</v>
      </c>
      <c r="H909" s="33" t="n">
        <f aca="false">1/(1+10^((G909-F909+'⚙️ Parameters'!$C$7)/400))</f>
        <v>0.630462101204397</v>
      </c>
      <c r="I909" s="33" t="n">
        <f aca="false">0.27*(1+((200-MIN(ABS(F909-G909),200))/500)+(IF(AND(F909&gt;1650,G909&gt;1650),0.15,0)))</f>
        <v>0.300888</v>
      </c>
      <c r="J909" s="33" t="n">
        <f aca="false">MAX(0,1-H909-I909)</f>
        <v>0.068649898795603</v>
      </c>
      <c r="K909" s="33" t="n">
        <f aca="false">H909+I909</f>
        <v>0.931350101204397</v>
      </c>
      <c r="L909" s="33" t="n">
        <f aca="false">I909+J909</f>
        <v>0.369537898795603</v>
      </c>
      <c r="M909" s="0" t="str">
        <f aca="false">IF('✍️ Score Entry 2025-26'!F910=""," TBD",TEXT('✍️ Score Entry 2025-26'!F910,"0")&amp;"-"&amp;TEXT('✍️ Score Entry 2025-26'!G910,"0"))</f>
        <v> TBD</v>
      </c>
      <c r="N909" s="0" t="str">
        <f aca="false">IF('✍️ Score Entry 2025-26'!F910="","TBD",IF('✍️ Score Entry 2025-26'!F910&gt;'✍️ Score Entry 2025-26'!G910,"Home",IF('✍️ Score Entry 2025-26'!F910&lt;'✍️ Score Entry 2025-26'!G910,"Away","Draw")))</f>
        <v>TBD</v>
      </c>
      <c r="O909" s="0" t="str">
        <f aca="false">IF(N909="TBD","TBD",IF(AND(H909&gt;I909,H909&gt;J909,N909="Home"),"✓",IF(AND(J909&gt;H909,J909&gt;I909,N909="Away"),"✓",IF(AND(I909&gt;H909,I909&gt;J909,N909="Draw"),"✓","✗"))))</f>
        <v>TBD</v>
      </c>
    </row>
    <row r="910" customFormat="false" ht="15" hidden="false" customHeight="false" outlineLevel="0" collapsed="false">
      <c r="A910" s="0" t="n">
        <f aca="false">'✍️ Score Entry 2025-26'!A911</f>
        <v>906</v>
      </c>
      <c r="B910" s="41" t="n">
        <f aca="false">'✍️ Score Entry 2025-26'!B911</f>
        <v>46036.8333333333</v>
      </c>
      <c r="C910" s="0" t="str">
        <f aca="false">'✍️ Score Entry 2025-26'!C911</f>
        <v>German Bundesliga</v>
      </c>
      <c r="D910" s="0" t="str">
        <f aca="false">'✍️ Score Entry 2025-26'!D911</f>
        <v>VfL Wolfsburg</v>
      </c>
      <c r="E910" s="0" t="str">
        <f aca="false">'✍️ Score Entry 2025-26'!E911</f>
        <v>St. Pauli</v>
      </c>
      <c r="F910" s="0" t="n">
        <f aca="false">IFERROR(VLOOKUP(D910,'⭐ Current Elo 2025-26'!$A:$B,2,FALSE()),1500)</f>
        <v>1526.2</v>
      </c>
      <c r="G910" s="0" t="n">
        <f aca="false">IFERROR(VLOOKUP(E910,'⭐ Current Elo 2025-26'!$A:$B,2,FALSE()),1500)</f>
        <v>1501.5</v>
      </c>
      <c r="H910" s="33" t="n">
        <f aca="false">1/(1+10^((G910-F910+'⚙️ Parameters'!$C$7)/400))</f>
        <v>0.463654592766353</v>
      </c>
      <c r="I910" s="33" t="n">
        <f aca="false">0.27*(1+((200-MIN(ABS(F910-G910),200))/500)+(IF(AND(F910&gt;1650,G910&gt;1650),0.15,0)))</f>
        <v>0.364662</v>
      </c>
      <c r="J910" s="33" t="n">
        <f aca="false">MAX(0,1-H910-I910)</f>
        <v>0.171683407233647</v>
      </c>
      <c r="K910" s="33" t="n">
        <f aca="false">H910+I910</f>
        <v>0.828316592766353</v>
      </c>
      <c r="L910" s="33" t="n">
        <f aca="false">I910+J910</f>
        <v>0.536345407233647</v>
      </c>
      <c r="M910" s="0" t="str">
        <f aca="false">IF('✍️ Score Entry 2025-26'!F911=""," TBD",TEXT('✍️ Score Entry 2025-26'!F911,"0")&amp;"-"&amp;TEXT('✍️ Score Entry 2025-26'!G911,"0"))</f>
        <v> TBD</v>
      </c>
      <c r="N910" s="0" t="str">
        <f aca="false">IF('✍️ Score Entry 2025-26'!F911="","TBD",IF('✍️ Score Entry 2025-26'!F911&gt;'✍️ Score Entry 2025-26'!G911,"Home",IF('✍️ Score Entry 2025-26'!F911&lt;'✍️ Score Entry 2025-26'!G911,"Away","Draw")))</f>
        <v>TBD</v>
      </c>
      <c r="O910" s="0" t="str">
        <f aca="false">IF(N910="TBD","TBD",IF(AND(H910&gt;I910,H910&gt;J910,N910="Home"),"✓",IF(AND(J910&gt;H910,J910&gt;I910,N910="Away"),"✓",IF(AND(I910&gt;H910,I910&gt;J910,N910="Draw"),"✓","✗"))))</f>
        <v>TBD</v>
      </c>
    </row>
    <row r="911" customFormat="false" ht="15" hidden="false" customHeight="false" outlineLevel="0" collapsed="false">
      <c r="A911" s="0" t="n">
        <f aca="false">'✍️ Score Entry 2025-26'!A912</f>
        <v>907</v>
      </c>
      <c r="B911" s="41" t="n">
        <f aca="false">'✍️ Score Entry 2025-26'!B912</f>
        <v>46039.625</v>
      </c>
      <c r="C911" s="0" t="str">
        <f aca="false">'✍️ Score Entry 2025-26'!C912</f>
        <v>English Premier League</v>
      </c>
      <c r="D911" s="0" t="str">
        <f aca="false">'✍️ Score Entry 2025-26'!D912</f>
        <v>Nottingham Forest</v>
      </c>
      <c r="E911" s="0" t="str">
        <f aca="false">'✍️ Score Entry 2025-26'!E912</f>
        <v>Arsenal</v>
      </c>
      <c r="F911" s="0" t="n">
        <f aca="false">IFERROR(VLOOKUP(D911,'⭐ Current Elo 2025-26'!$A:$B,2,FALSE()),1500)</f>
        <v>1630.6</v>
      </c>
      <c r="G911" s="0" t="n">
        <f aca="false">IFERROR(VLOOKUP(E911,'⭐ Current Elo 2025-26'!$A:$B,2,FALSE()),1500)</f>
        <v>1442.1</v>
      </c>
      <c r="H911" s="33" t="n">
        <f aca="false">1/(1+10^((G911-F911+'⚙️ Parameters'!$C$7)/400))</f>
        <v>0.68939022393541</v>
      </c>
      <c r="I911" s="33" t="n">
        <f aca="false">0.27*(1+((200-MIN(ABS(F911-G911),200))/500)+(IF(AND(F911&gt;1650,G911&gt;1650),0.15,0)))</f>
        <v>0.27621</v>
      </c>
      <c r="J911" s="33" t="n">
        <f aca="false">MAX(0,1-H911-I911)</f>
        <v>0.0343997760645901</v>
      </c>
      <c r="K911" s="33" t="n">
        <f aca="false">H911+I911</f>
        <v>0.96560022393541</v>
      </c>
      <c r="L911" s="33" t="n">
        <f aca="false">I911+J911</f>
        <v>0.31060977606459</v>
      </c>
      <c r="M911" s="0" t="str">
        <f aca="false">IF('✍️ Score Entry 2025-26'!F912=""," TBD",TEXT('✍️ Score Entry 2025-26'!F912,"0")&amp;"-"&amp;TEXT('✍️ Score Entry 2025-26'!G912,"0"))</f>
        <v> TBD</v>
      </c>
      <c r="N911" s="0" t="str">
        <f aca="false">IF('✍️ Score Entry 2025-26'!F912="","TBD",IF('✍️ Score Entry 2025-26'!F912&gt;'✍️ Score Entry 2025-26'!G912,"Home",IF('✍️ Score Entry 2025-26'!F912&lt;'✍️ Score Entry 2025-26'!G912,"Away","Draw")))</f>
        <v>TBD</v>
      </c>
      <c r="O911" s="0" t="str">
        <f aca="false">IF(N911="TBD","TBD",IF(AND(H911&gt;I911,H911&gt;J911,N911="Home"),"✓",IF(AND(J911&gt;H911,J911&gt;I911,N911="Away"),"✓",IF(AND(I911&gt;H911,I911&gt;J911,N911="Draw"),"✓","✗"))))</f>
        <v>TBD</v>
      </c>
    </row>
    <row r="912" customFormat="false" ht="15" hidden="false" customHeight="false" outlineLevel="0" collapsed="false">
      <c r="A912" s="0" t="n">
        <f aca="false">'✍️ Score Entry 2025-26'!A913</f>
        <v>908</v>
      </c>
      <c r="B912" s="41" t="n">
        <f aca="false">'✍️ Score Entry 2025-26'!B913</f>
        <v>46039.625</v>
      </c>
      <c r="C912" s="0" t="str">
        <f aca="false">'✍️ Score Entry 2025-26'!C913</f>
        <v>English Premier League</v>
      </c>
      <c r="D912" s="0" t="str">
        <f aca="false">'✍️ Score Entry 2025-26'!D913</f>
        <v>Sunderland</v>
      </c>
      <c r="E912" s="0" t="str">
        <f aca="false">'✍️ Score Entry 2025-26'!E913</f>
        <v>Crystal Palace</v>
      </c>
      <c r="F912" s="0" t="n">
        <f aca="false">IFERROR(VLOOKUP(D912,'⭐ Current Elo 2025-26'!$A:$B,2,FALSE()),1500)</f>
        <v>1601.9</v>
      </c>
      <c r="G912" s="0" t="n">
        <f aca="false">IFERROR(VLOOKUP(E912,'⭐ Current Elo 2025-26'!$A:$B,2,FALSE()),1500)</f>
        <v>1530.6</v>
      </c>
      <c r="H912" s="33" t="n">
        <f aca="false">1/(1+10^((G912-F912+'⚙️ Parameters'!$C$7)/400))</f>
        <v>0.530614818740353</v>
      </c>
      <c r="I912" s="33" t="n">
        <f aca="false">0.27*(1+((200-MIN(ABS(F912-G912),200))/500)+(IF(AND(F912&gt;1650,G912&gt;1650),0.15,0)))</f>
        <v>0.339498</v>
      </c>
      <c r="J912" s="33" t="n">
        <f aca="false">MAX(0,1-H912-I912)</f>
        <v>0.129887181259647</v>
      </c>
      <c r="K912" s="33" t="n">
        <f aca="false">H912+I912</f>
        <v>0.870112818740353</v>
      </c>
      <c r="L912" s="33" t="n">
        <f aca="false">I912+J912</f>
        <v>0.469385181259647</v>
      </c>
      <c r="M912" s="0" t="str">
        <f aca="false">IF('✍️ Score Entry 2025-26'!F913=""," TBD",TEXT('✍️ Score Entry 2025-26'!F913,"0")&amp;"-"&amp;TEXT('✍️ Score Entry 2025-26'!G913,"0"))</f>
        <v> TBD</v>
      </c>
      <c r="N912" s="0" t="str">
        <f aca="false">IF('✍️ Score Entry 2025-26'!F913="","TBD",IF('✍️ Score Entry 2025-26'!F913&gt;'✍️ Score Entry 2025-26'!G913,"Home",IF('✍️ Score Entry 2025-26'!F913&lt;'✍️ Score Entry 2025-26'!G913,"Away","Draw")))</f>
        <v>TBD</v>
      </c>
      <c r="O912" s="0" t="str">
        <f aca="false">IF(N912="TBD","TBD",IF(AND(H912&gt;I912,H912&gt;J912,N912="Home"),"✓",IF(AND(J912&gt;H912,J912&gt;I912,N912="Away"),"✓",IF(AND(I912&gt;H912,I912&gt;J912,N912="Draw"),"✓","✗"))))</f>
        <v>TBD</v>
      </c>
    </row>
    <row r="913" customFormat="false" ht="15" hidden="false" customHeight="false" outlineLevel="0" collapsed="false">
      <c r="A913" s="0" t="n">
        <f aca="false">'✍️ Score Entry 2025-26'!A914</f>
        <v>909</v>
      </c>
      <c r="B913" s="41" t="n">
        <f aca="false">'✍️ Score Entry 2025-26'!B914</f>
        <v>46039.625</v>
      </c>
      <c r="C913" s="0" t="str">
        <f aca="false">'✍️ Score Entry 2025-26'!C914</f>
        <v>English Premier League</v>
      </c>
      <c r="D913" s="0" t="str">
        <f aca="false">'✍️ Score Entry 2025-26'!D914</f>
        <v>Manchester United</v>
      </c>
      <c r="E913" s="0" t="str">
        <f aca="false">'✍️ Score Entry 2025-26'!E914</f>
        <v>Manchester City</v>
      </c>
      <c r="F913" s="0" t="n">
        <f aca="false">IFERROR(VLOOKUP(D913,'⭐ Current Elo 2025-26'!$A:$B,2,FALSE()),1500)</f>
        <v>1451.7</v>
      </c>
      <c r="G913" s="0" t="n">
        <f aca="false">IFERROR(VLOOKUP(E913,'⭐ Current Elo 2025-26'!$A:$B,2,FALSE()),1500)</f>
        <v>1581.2</v>
      </c>
      <c r="H913" s="33" t="n">
        <f aca="false">1/(1+10^((G913-F913+'⚙️ Parameters'!$C$7)/400))</f>
        <v>0.26244772252888</v>
      </c>
      <c r="I913" s="33" t="n">
        <f aca="false">0.27*(1+((200-MIN(ABS(F913-G913),200))/500)+(IF(AND(F913&gt;1650,G913&gt;1650),0.15,0)))</f>
        <v>0.30807</v>
      </c>
      <c r="J913" s="33" t="n">
        <f aca="false">MAX(0,1-H913-I913)</f>
        <v>0.42948227747112</v>
      </c>
      <c r="K913" s="33" t="n">
        <f aca="false">H913+I913</f>
        <v>0.57051772252888</v>
      </c>
      <c r="L913" s="33" t="n">
        <f aca="false">I913+J913</f>
        <v>0.73755227747112</v>
      </c>
      <c r="M913" s="0" t="str">
        <f aca="false">IF('✍️ Score Entry 2025-26'!F914=""," TBD",TEXT('✍️ Score Entry 2025-26'!F914,"0")&amp;"-"&amp;TEXT('✍️ Score Entry 2025-26'!G914,"0"))</f>
        <v> TBD</v>
      </c>
      <c r="N913" s="0" t="str">
        <f aca="false">IF('✍️ Score Entry 2025-26'!F914="","TBD",IF('✍️ Score Entry 2025-26'!F914&gt;'✍️ Score Entry 2025-26'!G914,"Home",IF('✍️ Score Entry 2025-26'!F914&lt;'✍️ Score Entry 2025-26'!G914,"Away","Draw")))</f>
        <v>TBD</v>
      </c>
      <c r="O913" s="0" t="str">
        <f aca="false">IF(N913="TBD","TBD",IF(AND(H913&gt;I913,H913&gt;J913,N913="Home"),"✓",IF(AND(J913&gt;H913,J913&gt;I913,N913="Away"),"✓",IF(AND(I913&gt;H913,I913&gt;J913,N913="Draw"),"✓","✗"))))</f>
        <v>TBD</v>
      </c>
    </row>
    <row r="914" customFormat="false" ht="15" hidden="false" customHeight="false" outlineLevel="0" collapsed="false">
      <c r="A914" s="0" t="n">
        <f aca="false">'✍️ Score Entry 2025-26'!A915</f>
        <v>910</v>
      </c>
      <c r="B914" s="41" t="n">
        <f aca="false">'✍️ Score Entry 2025-26'!B915</f>
        <v>46039.625</v>
      </c>
      <c r="C914" s="0" t="str">
        <f aca="false">'✍️ Score Entry 2025-26'!C915</f>
        <v>English Premier League</v>
      </c>
      <c r="D914" s="0" t="str">
        <f aca="false">'✍️ Score Entry 2025-26'!D915</f>
        <v>Leeds United</v>
      </c>
      <c r="E914" s="0" t="str">
        <f aca="false">'✍️ Score Entry 2025-26'!E915</f>
        <v>Fulham</v>
      </c>
      <c r="F914" s="0" t="n">
        <f aca="false">IFERROR(VLOOKUP(D914,'⭐ Current Elo 2025-26'!$A:$B,2,FALSE()),1500)</f>
        <v>1530.4</v>
      </c>
      <c r="G914" s="0" t="n">
        <f aca="false">IFERROR(VLOOKUP(E914,'⭐ Current Elo 2025-26'!$A:$B,2,FALSE()),1500)</f>
        <v>1393.4</v>
      </c>
      <c r="H914" s="33" t="n">
        <f aca="false">1/(1+10^((G914-F914+'⚙️ Parameters'!$C$7)/400))</f>
        <v>0.622650195787262</v>
      </c>
      <c r="I914" s="33" t="n">
        <f aca="false">0.27*(1+((200-MIN(ABS(F914-G914),200))/500)+(IF(AND(F914&gt;1650,G914&gt;1650),0.15,0)))</f>
        <v>0.30402</v>
      </c>
      <c r="J914" s="33" t="n">
        <f aca="false">MAX(0,1-H914-I914)</f>
        <v>0.0733298042127379</v>
      </c>
      <c r="K914" s="33" t="n">
        <f aca="false">H914+I914</f>
        <v>0.926670195787262</v>
      </c>
      <c r="L914" s="33" t="n">
        <f aca="false">I914+J914</f>
        <v>0.377349804212738</v>
      </c>
      <c r="M914" s="0" t="str">
        <f aca="false">IF('✍️ Score Entry 2025-26'!F915=""," TBD",TEXT('✍️ Score Entry 2025-26'!F915,"0")&amp;"-"&amp;TEXT('✍️ Score Entry 2025-26'!G915,"0"))</f>
        <v> TBD</v>
      </c>
      <c r="N914" s="0" t="str">
        <f aca="false">IF('✍️ Score Entry 2025-26'!F915="","TBD",IF('✍️ Score Entry 2025-26'!F915&gt;'✍️ Score Entry 2025-26'!G915,"Home",IF('✍️ Score Entry 2025-26'!F915&lt;'✍️ Score Entry 2025-26'!G915,"Away","Draw")))</f>
        <v>TBD</v>
      </c>
      <c r="O914" s="0" t="str">
        <f aca="false">IF(N914="TBD","TBD",IF(AND(H914&gt;I914,H914&gt;J914,N914="Home"),"✓",IF(AND(J914&gt;H914,J914&gt;I914,N914="Away"),"✓",IF(AND(I914&gt;H914,I914&gt;J914,N914="Draw"),"✓","✗"))))</f>
        <v>TBD</v>
      </c>
    </row>
    <row r="915" customFormat="false" ht="15" hidden="false" customHeight="false" outlineLevel="0" collapsed="false">
      <c r="A915" s="0" t="n">
        <f aca="false">'✍️ Score Entry 2025-26'!A916</f>
        <v>911</v>
      </c>
      <c r="B915" s="41" t="n">
        <f aca="false">'✍️ Score Entry 2025-26'!B916</f>
        <v>46039.625</v>
      </c>
      <c r="C915" s="0" t="str">
        <f aca="false">'✍️ Score Entry 2025-26'!C916</f>
        <v>English Premier League</v>
      </c>
      <c r="D915" s="0" t="str">
        <f aca="false">'✍️ Score Entry 2025-26'!D916</f>
        <v>Chelsea</v>
      </c>
      <c r="E915" s="0" t="str">
        <f aca="false">'✍️ Score Entry 2025-26'!E916</f>
        <v>Brentford</v>
      </c>
      <c r="F915" s="0" t="n">
        <f aca="false">IFERROR(VLOOKUP(D915,'⭐ Current Elo 2025-26'!$A:$B,2,FALSE()),1500)</f>
        <v>1685.1</v>
      </c>
      <c r="G915" s="0" t="n">
        <f aca="false">IFERROR(VLOOKUP(E915,'⭐ Current Elo 2025-26'!$A:$B,2,FALSE()),1500)</f>
        <v>1507.3</v>
      </c>
      <c r="H915" s="33" t="n">
        <f aca="false">1/(1+10^((G915-F915+'⚙️ Parameters'!$C$7)/400))</f>
        <v>0.676049580011902</v>
      </c>
      <c r="I915" s="33" t="n">
        <f aca="false">0.27*(1+((200-MIN(ABS(F915-G915),200))/500)+(IF(AND(F915&gt;1650,G915&gt;1650),0.15,0)))</f>
        <v>0.281988</v>
      </c>
      <c r="J915" s="33" t="n">
        <f aca="false">MAX(0,1-H915-I915)</f>
        <v>0.0419624199880978</v>
      </c>
      <c r="K915" s="33" t="n">
        <f aca="false">H915+I915</f>
        <v>0.958037580011902</v>
      </c>
      <c r="L915" s="33" t="n">
        <f aca="false">I915+J915</f>
        <v>0.323950419988098</v>
      </c>
      <c r="M915" s="0" t="str">
        <f aca="false">IF('✍️ Score Entry 2025-26'!F916=""," TBD",TEXT('✍️ Score Entry 2025-26'!F916,"0")&amp;"-"&amp;TEXT('✍️ Score Entry 2025-26'!G916,"0"))</f>
        <v> TBD</v>
      </c>
      <c r="N915" s="0" t="str">
        <f aca="false">IF('✍️ Score Entry 2025-26'!F916="","TBD",IF('✍️ Score Entry 2025-26'!F916&gt;'✍️ Score Entry 2025-26'!G916,"Home",IF('✍️ Score Entry 2025-26'!F916&lt;'✍️ Score Entry 2025-26'!G916,"Away","Draw")))</f>
        <v>TBD</v>
      </c>
      <c r="O915" s="0" t="str">
        <f aca="false">IF(N915="TBD","TBD",IF(AND(H915&gt;I915,H915&gt;J915,N915="Home"),"✓",IF(AND(J915&gt;H915,J915&gt;I915,N915="Away"),"✓",IF(AND(I915&gt;H915,I915&gt;J915,N915="Draw"),"✓","✗"))))</f>
        <v>TBD</v>
      </c>
    </row>
    <row r="916" customFormat="false" ht="15" hidden="false" customHeight="false" outlineLevel="0" collapsed="false">
      <c r="A916" s="0" t="n">
        <f aca="false">'✍️ Score Entry 2025-26'!A917</f>
        <v>912</v>
      </c>
      <c r="B916" s="41" t="n">
        <f aca="false">'✍️ Score Entry 2025-26'!B917</f>
        <v>46039.625</v>
      </c>
      <c r="C916" s="0" t="str">
        <f aca="false">'✍️ Score Entry 2025-26'!C917</f>
        <v>English Premier League</v>
      </c>
      <c r="D916" s="0" t="str">
        <f aca="false">'✍️ Score Entry 2025-26'!D917</f>
        <v>Brighton &amp; Hove Albion</v>
      </c>
      <c r="E916" s="0" t="str">
        <f aca="false">'✍️ Score Entry 2025-26'!E917</f>
        <v>AFC Bournemouth</v>
      </c>
      <c r="F916" s="0" t="n">
        <f aca="false">IFERROR(VLOOKUP(D916,'⭐ Current Elo 2025-26'!$A:$B,2,FALSE()),1500)</f>
        <v>1526.5</v>
      </c>
      <c r="G916" s="0" t="n">
        <f aca="false">IFERROR(VLOOKUP(E916,'⭐ Current Elo 2025-26'!$A:$B,2,FALSE()),1500)</f>
        <v>1744.7</v>
      </c>
      <c r="H916" s="33" t="n">
        <f aca="false">1/(1+10^((G916-F916+'⚙️ Parameters'!$C$7)/400))</f>
        <v>0.175971465449517</v>
      </c>
      <c r="I916" s="33" t="n">
        <f aca="false">0.27*(1+((200-MIN(ABS(F916-G916),200))/500)+(IF(AND(F916&gt;1650,G916&gt;1650),0.15,0)))</f>
        <v>0.27</v>
      </c>
      <c r="J916" s="33" t="n">
        <f aca="false">MAX(0,1-H916-I916)</f>
        <v>0.554028534550483</v>
      </c>
      <c r="K916" s="33" t="n">
        <f aca="false">H916+I916</f>
        <v>0.445971465449517</v>
      </c>
      <c r="L916" s="33" t="n">
        <f aca="false">I916+J916</f>
        <v>0.824028534550483</v>
      </c>
      <c r="M916" s="0" t="str">
        <f aca="false">IF('✍️ Score Entry 2025-26'!F917=""," TBD",TEXT('✍️ Score Entry 2025-26'!F917,"0")&amp;"-"&amp;TEXT('✍️ Score Entry 2025-26'!G917,"0"))</f>
        <v> TBD</v>
      </c>
      <c r="N916" s="0" t="str">
        <f aca="false">IF('✍️ Score Entry 2025-26'!F917="","TBD",IF('✍️ Score Entry 2025-26'!F917&gt;'✍️ Score Entry 2025-26'!G917,"Home",IF('✍️ Score Entry 2025-26'!F917&lt;'✍️ Score Entry 2025-26'!G917,"Away","Draw")))</f>
        <v>TBD</v>
      </c>
      <c r="O916" s="0" t="str">
        <f aca="false">IF(N916="TBD","TBD",IF(AND(H916&gt;I916,H916&gt;J916,N916="Home"),"✓",IF(AND(J916&gt;H916,J916&gt;I916,N916="Away"),"✓",IF(AND(I916&gt;H916,I916&gt;J916,N916="Draw"),"✓","✗"))))</f>
        <v>TBD</v>
      </c>
    </row>
    <row r="917" customFormat="false" ht="15" hidden="false" customHeight="false" outlineLevel="0" collapsed="false">
      <c r="A917" s="0" t="n">
        <f aca="false">'✍️ Score Entry 2025-26'!A918</f>
        <v>913</v>
      </c>
      <c r="B917" s="41" t="n">
        <f aca="false">'✍️ Score Entry 2025-26'!B918</f>
        <v>46039.625</v>
      </c>
      <c r="C917" s="0" t="str">
        <f aca="false">'✍️ Score Entry 2025-26'!C918</f>
        <v>English Premier League</v>
      </c>
      <c r="D917" s="0" t="str">
        <f aca="false">'✍️ Score Entry 2025-26'!D918</f>
        <v>Tottenham Hotspur</v>
      </c>
      <c r="E917" s="0" t="str">
        <f aca="false">'✍️ Score Entry 2025-26'!E918</f>
        <v>West Ham United</v>
      </c>
      <c r="F917" s="0" t="n">
        <f aca="false">IFERROR(VLOOKUP(D917,'⭐ Current Elo 2025-26'!$A:$B,2,FALSE()),1500)</f>
        <v>1545.2</v>
      </c>
      <c r="G917" s="0" t="n">
        <f aca="false">IFERROR(VLOOKUP(E917,'⭐ Current Elo 2025-26'!$A:$B,2,FALSE()),1500)</f>
        <v>1395.5</v>
      </c>
      <c r="H917" s="33" t="n">
        <f aca="false">1/(1+10^((G917-F917+'⚙️ Parameters'!$C$7)/400))</f>
        <v>0.639667048377247</v>
      </c>
      <c r="I917" s="33" t="n">
        <f aca="false">0.27*(1+((200-MIN(ABS(F917-G917),200))/500)+(IF(AND(F917&gt;1650,G917&gt;1650),0.15,0)))</f>
        <v>0.297162</v>
      </c>
      <c r="J917" s="33" t="n">
        <f aca="false">MAX(0,1-H917-I917)</f>
        <v>0.0631709516227527</v>
      </c>
      <c r="K917" s="33" t="n">
        <f aca="false">H917+I917</f>
        <v>0.936829048377247</v>
      </c>
      <c r="L917" s="33" t="n">
        <f aca="false">I917+J917</f>
        <v>0.360332951622753</v>
      </c>
      <c r="M917" s="0" t="str">
        <f aca="false">IF('✍️ Score Entry 2025-26'!F918=""," TBD",TEXT('✍️ Score Entry 2025-26'!F918,"0")&amp;"-"&amp;TEXT('✍️ Score Entry 2025-26'!G918,"0"))</f>
        <v> TBD</v>
      </c>
      <c r="N917" s="0" t="str">
        <f aca="false">IF('✍️ Score Entry 2025-26'!F918="","TBD",IF('✍️ Score Entry 2025-26'!F918&gt;'✍️ Score Entry 2025-26'!G918,"Home",IF('✍️ Score Entry 2025-26'!F918&lt;'✍️ Score Entry 2025-26'!G918,"Away","Draw")))</f>
        <v>TBD</v>
      </c>
      <c r="O917" s="0" t="str">
        <f aca="false">IF(N917="TBD","TBD",IF(AND(H917&gt;I917,H917&gt;J917,N917="Home"),"✓",IF(AND(J917&gt;H917,J917&gt;I917,N917="Away"),"✓",IF(AND(I917&gt;H917,I917&gt;J917,N917="Draw"),"✓","✗"))))</f>
        <v>TBD</v>
      </c>
    </row>
    <row r="918" customFormat="false" ht="15" hidden="false" customHeight="false" outlineLevel="0" collapsed="false">
      <c r="A918" s="0" t="n">
        <f aca="false">'✍️ Score Entry 2025-26'!A919</f>
        <v>914</v>
      </c>
      <c r="B918" s="41" t="n">
        <f aca="false">'✍️ Score Entry 2025-26'!B919</f>
        <v>46039.625</v>
      </c>
      <c r="C918" s="0" t="str">
        <f aca="false">'✍️ Score Entry 2025-26'!C919</f>
        <v>English Premier League</v>
      </c>
      <c r="D918" s="0" t="str">
        <f aca="false">'✍️ Score Entry 2025-26'!D919</f>
        <v>Aston Villa</v>
      </c>
      <c r="E918" s="0" t="str">
        <f aca="false">'✍️ Score Entry 2025-26'!E919</f>
        <v>Everton</v>
      </c>
      <c r="F918" s="0" t="n">
        <f aca="false">IFERROR(VLOOKUP(D918,'⭐ Current Elo 2025-26'!$A:$B,2,FALSE()),1500)</f>
        <v>1505.7</v>
      </c>
      <c r="G918" s="0" t="n">
        <f aca="false">IFERROR(VLOOKUP(E918,'⭐ Current Elo 2025-26'!$A:$B,2,FALSE()),1500)</f>
        <v>1613.1</v>
      </c>
      <c r="H918" s="33" t="n">
        <f aca="false">1/(1+10^((G918-F918+'⚙️ Parameters'!$C$7)/400))</f>
        <v>0.287805276457352</v>
      </c>
      <c r="I918" s="33" t="n">
        <f aca="false">0.27*(1+((200-MIN(ABS(F918-G918),200))/500)+(IF(AND(F918&gt;1650,G918&gt;1650),0.15,0)))</f>
        <v>0.320004</v>
      </c>
      <c r="J918" s="33" t="n">
        <f aca="false">MAX(0,1-H918-I918)</f>
        <v>0.392190723542648</v>
      </c>
      <c r="K918" s="33" t="n">
        <f aca="false">H918+I918</f>
        <v>0.607809276457352</v>
      </c>
      <c r="L918" s="33" t="n">
        <f aca="false">I918+J918</f>
        <v>0.712194723542649</v>
      </c>
      <c r="M918" s="0" t="str">
        <f aca="false">IF('✍️ Score Entry 2025-26'!F919=""," TBD",TEXT('✍️ Score Entry 2025-26'!F919,"0")&amp;"-"&amp;TEXT('✍️ Score Entry 2025-26'!G919,"0"))</f>
        <v> TBD</v>
      </c>
      <c r="N918" s="0" t="str">
        <f aca="false">IF('✍️ Score Entry 2025-26'!F919="","TBD",IF('✍️ Score Entry 2025-26'!F919&gt;'✍️ Score Entry 2025-26'!G919,"Home",IF('✍️ Score Entry 2025-26'!F919&lt;'✍️ Score Entry 2025-26'!G919,"Away","Draw")))</f>
        <v>TBD</v>
      </c>
      <c r="O918" s="0" t="str">
        <f aca="false">IF(N918="TBD","TBD",IF(AND(H918&gt;I918,H918&gt;J918,N918="Home"),"✓",IF(AND(J918&gt;H918,J918&gt;I918,N918="Away"),"✓",IF(AND(I918&gt;H918,I918&gt;J918,N918="Draw"),"✓","✗"))))</f>
        <v>TBD</v>
      </c>
    </row>
    <row r="919" customFormat="false" ht="15" hidden="false" customHeight="false" outlineLevel="0" collapsed="false">
      <c r="A919" s="0" t="n">
        <f aca="false">'✍️ Score Entry 2025-26'!A920</f>
        <v>915</v>
      </c>
      <c r="B919" s="41" t="n">
        <f aca="false">'✍️ Score Entry 2025-26'!B920</f>
        <v>46039.625</v>
      </c>
      <c r="C919" s="0" t="str">
        <f aca="false">'✍️ Score Entry 2025-26'!C920</f>
        <v>English Premier League</v>
      </c>
      <c r="D919" s="0" t="str">
        <f aca="false">'✍️ Score Entry 2025-26'!D920</f>
        <v>Wolverhampton Wanderers</v>
      </c>
      <c r="E919" s="0" t="str">
        <f aca="false">'✍️ Score Entry 2025-26'!E920</f>
        <v>Newcastle United</v>
      </c>
      <c r="F919" s="0" t="n">
        <f aca="false">IFERROR(VLOOKUP(D919,'⭐ Current Elo 2025-26'!$A:$B,2,FALSE()),1500)</f>
        <v>1747.8</v>
      </c>
      <c r="G919" s="0" t="n">
        <f aca="false">IFERROR(VLOOKUP(E919,'⭐ Current Elo 2025-26'!$A:$B,2,FALSE()),1500)</f>
        <v>1795</v>
      </c>
      <c r="H919" s="33" t="n">
        <f aca="false">1/(1+10^((G919-F919+'⚙️ Parameters'!$C$7)/400))</f>
        <v>0.363656637345172</v>
      </c>
      <c r="I919" s="33" t="n">
        <f aca="false">0.27*(1+((200-MIN(ABS(F919-G919),200))/500)+(IF(AND(F919&gt;1650,G919&gt;1650),0.15,0)))</f>
        <v>0.393012</v>
      </c>
      <c r="J919" s="33" t="n">
        <f aca="false">MAX(0,1-H919-I919)</f>
        <v>0.243331362654828</v>
      </c>
      <c r="K919" s="33" t="n">
        <f aca="false">H919+I919</f>
        <v>0.756668637345172</v>
      </c>
      <c r="L919" s="33" t="n">
        <f aca="false">I919+J919</f>
        <v>0.636343362654828</v>
      </c>
      <c r="M919" s="0" t="str">
        <f aca="false">IF('✍️ Score Entry 2025-26'!F920=""," TBD",TEXT('✍️ Score Entry 2025-26'!F920,"0")&amp;"-"&amp;TEXT('✍️ Score Entry 2025-26'!G920,"0"))</f>
        <v> TBD</v>
      </c>
      <c r="N919" s="0" t="str">
        <f aca="false">IF('✍️ Score Entry 2025-26'!F920="","TBD",IF('✍️ Score Entry 2025-26'!F920&gt;'✍️ Score Entry 2025-26'!G920,"Home",IF('✍️ Score Entry 2025-26'!F920&lt;'✍️ Score Entry 2025-26'!G920,"Away","Draw")))</f>
        <v>TBD</v>
      </c>
      <c r="O919" s="0" t="str">
        <f aca="false">IF(N919="TBD","TBD",IF(AND(H919&gt;I919,H919&gt;J919,N919="Home"),"✓",IF(AND(J919&gt;H919,J919&gt;I919,N919="Away"),"✓",IF(AND(I919&gt;H919,I919&gt;J919,N919="Draw"),"✓","✗"))))</f>
        <v>TBD</v>
      </c>
    </row>
    <row r="920" customFormat="false" ht="15" hidden="false" customHeight="false" outlineLevel="0" collapsed="false">
      <c r="A920" s="0" t="n">
        <f aca="false">'✍️ Score Entry 2025-26'!A921</f>
        <v>916</v>
      </c>
      <c r="B920" s="41" t="n">
        <f aca="false">'✍️ Score Entry 2025-26'!B921</f>
        <v>46039.625</v>
      </c>
      <c r="C920" s="0" t="str">
        <f aca="false">'✍️ Score Entry 2025-26'!C921</f>
        <v>English Premier League</v>
      </c>
      <c r="D920" s="0" t="str">
        <f aca="false">'✍️ Score Entry 2025-26'!D921</f>
        <v>Liverpool</v>
      </c>
      <c r="E920" s="0" t="str">
        <f aca="false">'✍️ Score Entry 2025-26'!E921</f>
        <v>Burnley</v>
      </c>
      <c r="F920" s="0" t="n">
        <f aca="false">IFERROR(VLOOKUP(D920,'⭐ Current Elo 2025-26'!$A:$B,2,FALSE()),1500)</f>
        <v>1648.2</v>
      </c>
      <c r="G920" s="0" t="n">
        <f aca="false">IFERROR(VLOOKUP(E920,'⭐ Current Elo 2025-26'!$A:$B,2,FALSE()),1500)</f>
        <v>1604</v>
      </c>
      <c r="H920" s="33" t="n">
        <f aca="false">1/(1+10^((G920-F920+'⚙️ Parameters'!$C$7)/400))</f>
        <v>0.491653904322977</v>
      </c>
      <c r="I920" s="33" t="n">
        <f aca="false">0.27*(1+((200-MIN(ABS(F920-G920),200))/500)+(IF(AND(F920&gt;1650,G920&gt;1650),0.15,0)))</f>
        <v>0.354132</v>
      </c>
      <c r="J920" s="33" t="n">
        <f aca="false">MAX(0,1-H920-I920)</f>
        <v>0.154214095677023</v>
      </c>
      <c r="K920" s="33" t="n">
        <f aca="false">H920+I920</f>
        <v>0.845785904322977</v>
      </c>
      <c r="L920" s="33" t="n">
        <f aca="false">I920+J920</f>
        <v>0.508346095677023</v>
      </c>
      <c r="M920" s="0" t="str">
        <f aca="false">IF('✍️ Score Entry 2025-26'!F921=""," TBD",TEXT('✍️ Score Entry 2025-26'!F921,"0")&amp;"-"&amp;TEXT('✍️ Score Entry 2025-26'!G921,"0"))</f>
        <v> TBD</v>
      </c>
      <c r="N920" s="0" t="str">
        <f aca="false">IF('✍️ Score Entry 2025-26'!F921="","TBD",IF('✍️ Score Entry 2025-26'!F921&gt;'✍️ Score Entry 2025-26'!G921,"Home",IF('✍️ Score Entry 2025-26'!F921&lt;'✍️ Score Entry 2025-26'!G921,"Away","Draw")))</f>
        <v>TBD</v>
      </c>
      <c r="O920" s="0" t="str">
        <f aca="false">IF(N920="TBD","TBD",IF(AND(H920&gt;I920,H920&gt;J920,N920="Home"),"✓",IF(AND(J920&gt;H920,J920&gt;I920,N920="Away"),"✓",IF(AND(I920&gt;H920,I920&gt;J920,N920="Draw"),"✓","✗"))))</f>
        <v>TBD</v>
      </c>
    </row>
    <row r="921" customFormat="false" ht="15" hidden="false" customHeight="false" outlineLevel="0" collapsed="false">
      <c r="A921" s="0" t="n">
        <f aca="false">'✍️ Score Entry 2025-26'!A922</f>
        <v>917</v>
      </c>
      <c r="B921" s="41" t="n">
        <f aca="false">'✍️ Score Entry 2025-26'!B922</f>
        <v>46039.8333333333</v>
      </c>
      <c r="C921" s="0" t="str">
        <f aca="false">'✍️ Score Entry 2025-26'!C922</f>
        <v>German Bundesliga</v>
      </c>
      <c r="D921" s="0" t="str">
        <f aca="false">'✍️ Score Entry 2025-26'!D922</f>
        <v>RB Leipzig</v>
      </c>
      <c r="E921" s="0" t="str">
        <f aca="false">'✍️ Score Entry 2025-26'!E922</f>
        <v>Bayern Munich</v>
      </c>
      <c r="F921" s="0" t="n">
        <f aca="false">IFERROR(VLOOKUP(D921,'⭐ Current Elo 2025-26'!$A:$B,2,FALSE()),1500)</f>
        <v>1556</v>
      </c>
      <c r="G921" s="0" t="n">
        <f aca="false">IFERROR(VLOOKUP(E921,'⭐ Current Elo 2025-26'!$A:$B,2,FALSE()),1500)</f>
        <v>1706.9</v>
      </c>
      <c r="H921" s="33" t="n">
        <f aca="false">1/(1+10^((G921-F921+'⚙️ Parameters'!$C$7)/400))</f>
        <v>0.239308683954115</v>
      </c>
      <c r="I921" s="33" t="n">
        <f aca="false">0.27*(1+((200-MIN(ABS(F921-G921),200))/500)+(IF(AND(F921&gt;1650,G921&gt;1650),0.15,0)))</f>
        <v>0.296514</v>
      </c>
      <c r="J921" s="33" t="n">
        <f aca="false">MAX(0,1-H921-I921)</f>
        <v>0.464177316045885</v>
      </c>
      <c r="K921" s="33" t="n">
        <f aca="false">H921+I921</f>
        <v>0.535822683954115</v>
      </c>
      <c r="L921" s="33" t="n">
        <f aca="false">I921+J921</f>
        <v>0.760691316045885</v>
      </c>
      <c r="M921" s="0" t="str">
        <f aca="false">IF('✍️ Score Entry 2025-26'!F922=""," TBD",TEXT('✍️ Score Entry 2025-26'!F922,"0")&amp;"-"&amp;TEXT('✍️ Score Entry 2025-26'!G922,"0"))</f>
        <v> TBD</v>
      </c>
      <c r="N921" s="0" t="str">
        <f aca="false">IF('✍️ Score Entry 2025-26'!F922="","TBD",IF('✍️ Score Entry 2025-26'!F922&gt;'✍️ Score Entry 2025-26'!G922,"Home",IF('✍️ Score Entry 2025-26'!F922&lt;'✍️ Score Entry 2025-26'!G922,"Away","Draw")))</f>
        <v>TBD</v>
      </c>
      <c r="O921" s="0" t="str">
        <f aca="false">IF(N921="TBD","TBD",IF(AND(H921&gt;I921,H921&gt;J921,N921="Home"),"✓",IF(AND(J921&gt;H921,J921&gt;I921,N921="Away"),"✓",IF(AND(I921&gt;H921,I921&gt;J921,N921="Draw"),"✓","✗"))))</f>
        <v>TBD</v>
      </c>
    </row>
    <row r="922" customFormat="false" ht="15" hidden="false" customHeight="false" outlineLevel="0" collapsed="false">
      <c r="A922" s="0" t="n">
        <f aca="false">'✍️ Score Entry 2025-26'!A923</f>
        <v>918</v>
      </c>
      <c r="B922" s="41" t="n">
        <f aca="false">'✍️ Score Entry 2025-26'!B923</f>
        <v>46039.8333333333</v>
      </c>
      <c r="C922" s="0" t="str">
        <f aca="false">'✍️ Score Entry 2025-26'!C923</f>
        <v>German Bundesliga</v>
      </c>
      <c r="D922" s="0" t="str">
        <f aca="false">'✍️ Score Entry 2025-26'!D923</f>
        <v>FC Cologne</v>
      </c>
      <c r="E922" s="0" t="str">
        <f aca="false">'✍️ Score Entry 2025-26'!E923</f>
        <v>Mainz</v>
      </c>
      <c r="F922" s="0" t="n">
        <f aca="false">IFERROR(VLOOKUP(D922,'⭐ Current Elo 2025-26'!$A:$B,2,FALSE()),1500)</f>
        <v>1612.2</v>
      </c>
      <c r="G922" s="0" t="n">
        <f aca="false">IFERROR(VLOOKUP(E922,'⭐ Current Elo 2025-26'!$A:$B,2,FALSE()),1500)</f>
        <v>1672.1</v>
      </c>
      <c r="H922" s="33" t="n">
        <f aca="false">1/(1+10^((G922-F922+'⚙️ Parameters'!$C$7)/400))</f>
        <v>0.346913242263535</v>
      </c>
      <c r="I922" s="33" t="n">
        <f aca="false">0.27*(1+((200-MIN(ABS(F922-G922),200))/500)+(IF(AND(F922&gt;1650,G922&gt;1650),0.15,0)))</f>
        <v>0.345654</v>
      </c>
      <c r="J922" s="33" t="n">
        <f aca="false">MAX(0,1-H922-I922)</f>
        <v>0.307432757736465</v>
      </c>
      <c r="K922" s="33" t="n">
        <f aca="false">H922+I922</f>
        <v>0.692567242263535</v>
      </c>
      <c r="L922" s="33" t="n">
        <f aca="false">I922+J922</f>
        <v>0.653086757736465</v>
      </c>
      <c r="M922" s="0" t="str">
        <f aca="false">IF('✍️ Score Entry 2025-26'!F923=""," TBD",TEXT('✍️ Score Entry 2025-26'!F923,"0")&amp;"-"&amp;TEXT('✍️ Score Entry 2025-26'!G923,"0"))</f>
        <v> TBD</v>
      </c>
      <c r="N922" s="0" t="str">
        <f aca="false">IF('✍️ Score Entry 2025-26'!F923="","TBD",IF('✍️ Score Entry 2025-26'!F923&gt;'✍️ Score Entry 2025-26'!G923,"Home",IF('✍️ Score Entry 2025-26'!F923&lt;'✍️ Score Entry 2025-26'!G923,"Away","Draw")))</f>
        <v>TBD</v>
      </c>
      <c r="O922" s="0" t="str">
        <f aca="false">IF(N922="TBD","TBD",IF(AND(H922&gt;I922,H922&gt;J922,N922="Home"),"✓",IF(AND(J922&gt;H922,J922&gt;I922,N922="Away"),"✓",IF(AND(I922&gt;H922,I922&gt;J922,N922="Draw"),"✓","✗"))))</f>
        <v>TBD</v>
      </c>
    </row>
    <row r="923" customFormat="false" ht="15" hidden="false" customHeight="false" outlineLevel="0" collapsed="false">
      <c r="A923" s="0" t="n">
        <f aca="false">'✍️ Score Entry 2025-26'!A924</f>
        <v>919</v>
      </c>
      <c r="B923" s="41" t="n">
        <f aca="false">'✍️ Score Entry 2025-26'!B924</f>
        <v>46039.8333333333</v>
      </c>
      <c r="C923" s="0" t="str">
        <f aca="false">'✍️ Score Entry 2025-26'!C924</f>
        <v>German Bundesliga</v>
      </c>
      <c r="D923" s="0" t="str">
        <f aca="false">'✍️ Score Entry 2025-26'!D924</f>
        <v>VfL Wolfsburg</v>
      </c>
      <c r="E923" s="0" t="str">
        <f aca="false">'✍️ Score Entry 2025-26'!E924</f>
        <v>1. FC Heidenheim 1846</v>
      </c>
      <c r="F923" s="0" t="n">
        <f aca="false">IFERROR(VLOOKUP(D923,'⭐ Current Elo 2025-26'!$A:$B,2,FALSE()),1500)</f>
        <v>1526.2</v>
      </c>
      <c r="G923" s="0" t="n">
        <f aca="false">IFERROR(VLOOKUP(E923,'⭐ Current Elo 2025-26'!$A:$B,2,FALSE()),1500)</f>
        <v>1529.3</v>
      </c>
      <c r="H923" s="33" t="n">
        <f aca="false">1/(1+10^((G923-F923+'⚙️ Parameters'!$C$7)/400))</f>
        <v>0.424172439783445</v>
      </c>
      <c r="I923" s="33" t="n">
        <f aca="false">0.27*(1+((200-MIN(ABS(F923-G923),200))/500)+(IF(AND(F923&gt;1650,G923&gt;1650),0.15,0)))</f>
        <v>0.376326</v>
      </c>
      <c r="J923" s="33" t="n">
        <f aca="false">MAX(0,1-H923-I923)</f>
        <v>0.199501560216555</v>
      </c>
      <c r="K923" s="33" t="n">
        <f aca="false">H923+I923</f>
        <v>0.800498439783445</v>
      </c>
      <c r="L923" s="33" t="n">
        <f aca="false">I923+J923</f>
        <v>0.575827560216555</v>
      </c>
      <c r="M923" s="0" t="str">
        <f aca="false">IF('✍️ Score Entry 2025-26'!F924=""," TBD",TEXT('✍️ Score Entry 2025-26'!F924,"0")&amp;"-"&amp;TEXT('✍️ Score Entry 2025-26'!G924,"0"))</f>
        <v> TBD</v>
      </c>
      <c r="N923" s="0" t="str">
        <f aca="false">IF('✍️ Score Entry 2025-26'!F924="","TBD",IF('✍️ Score Entry 2025-26'!F924&gt;'✍️ Score Entry 2025-26'!G924,"Home",IF('✍️ Score Entry 2025-26'!F924&lt;'✍️ Score Entry 2025-26'!G924,"Away","Draw")))</f>
        <v>TBD</v>
      </c>
      <c r="O923" s="0" t="str">
        <f aca="false">IF(N923="TBD","TBD",IF(AND(H923&gt;I923,H923&gt;J923,N923="Home"),"✓",IF(AND(J923&gt;H923,J923&gt;I923,N923="Away"),"✓",IF(AND(I923&gt;H923,I923&gt;J923,N923="Draw"),"✓","✗"))))</f>
        <v>TBD</v>
      </c>
    </row>
    <row r="924" customFormat="false" ht="15" hidden="false" customHeight="false" outlineLevel="0" collapsed="false">
      <c r="A924" s="0" t="n">
        <f aca="false">'✍️ Score Entry 2025-26'!A925</f>
        <v>920</v>
      </c>
      <c r="B924" s="41" t="n">
        <f aca="false">'✍️ Score Entry 2025-26'!B925</f>
        <v>46039.8333333333</v>
      </c>
      <c r="C924" s="0" t="str">
        <f aca="false">'✍️ Score Entry 2025-26'!C925</f>
        <v>German Bundesliga</v>
      </c>
      <c r="D924" s="0" t="str">
        <f aca="false">'✍️ Score Entry 2025-26'!D925</f>
        <v>Werder Bremen</v>
      </c>
      <c r="E924" s="0" t="str">
        <f aca="false">'✍️ Score Entry 2025-26'!E925</f>
        <v>Eintracht Frankfurt</v>
      </c>
      <c r="F924" s="0" t="n">
        <f aca="false">IFERROR(VLOOKUP(D924,'⭐ Current Elo 2025-26'!$A:$B,2,FALSE()),1500)</f>
        <v>1618.2</v>
      </c>
      <c r="G924" s="0" t="n">
        <f aca="false">IFERROR(VLOOKUP(E924,'⭐ Current Elo 2025-26'!$A:$B,2,FALSE()),1500)</f>
        <v>1407.6</v>
      </c>
      <c r="H924" s="33" t="n">
        <f aca="false">1/(1+10^((G924-F924+'⚙️ Parameters'!$C$7)/400))</f>
        <v>0.71595566608129</v>
      </c>
      <c r="I924" s="33" t="n">
        <f aca="false">0.27*(1+((200-MIN(ABS(F924-G924),200))/500)+(IF(AND(F924&gt;1650,G924&gt;1650),0.15,0)))</f>
        <v>0.27</v>
      </c>
      <c r="J924" s="33" t="n">
        <f aca="false">MAX(0,1-H924-I924)</f>
        <v>0.0140443339187096</v>
      </c>
      <c r="K924" s="33" t="n">
        <f aca="false">H924+I924</f>
        <v>0.98595566608129</v>
      </c>
      <c r="L924" s="33" t="n">
        <f aca="false">I924+J924</f>
        <v>0.28404433391871</v>
      </c>
      <c r="M924" s="0" t="str">
        <f aca="false">IF('✍️ Score Entry 2025-26'!F925=""," TBD",TEXT('✍️ Score Entry 2025-26'!F925,"0")&amp;"-"&amp;TEXT('✍️ Score Entry 2025-26'!G925,"0"))</f>
        <v> TBD</v>
      </c>
      <c r="N924" s="0" t="str">
        <f aca="false">IF('✍️ Score Entry 2025-26'!F925="","TBD",IF('✍️ Score Entry 2025-26'!F925&gt;'✍️ Score Entry 2025-26'!G925,"Home",IF('✍️ Score Entry 2025-26'!F925&lt;'✍️ Score Entry 2025-26'!G925,"Away","Draw")))</f>
        <v>TBD</v>
      </c>
      <c r="O924" s="0" t="str">
        <f aca="false">IF(N924="TBD","TBD",IF(AND(H924&gt;I924,H924&gt;J924,N924="Home"),"✓",IF(AND(J924&gt;H924,J924&gt;I924,N924="Away"),"✓",IF(AND(I924&gt;H924,I924&gt;J924,N924="Draw"),"✓","✗"))))</f>
        <v>TBD</v>
      </c>
    </row>
    <row r="925" customFormat="false" ht="15" hidden="false" customHeight="false" outlineLevel="0" collapsed="false">
      <c r="A925" s="0" t="n">
        <f aca="false">'✍️ Score Entry 2025-26'!A926</f>
        <v>921</v>
      </c>
      <c r="B925" s="41" t="n">
        <f aca="false">'✍️ Score Entry 2025-26'!B926</f>
        <v>46039.8333333333</v>
      </c>
      <c r="C925" s="0" t="str">
        <f aca="false">'✍️ Score Entry 2025-26'!C926</f>
        <v>German Bundesliga</v>
      </c>
      <c r="D925" s="0" t="str">
        <f aca="false">'✍️ Score Entry 2025-26'!D926</f>
        <v>TSG Hoffenheim</v>
      </c>
      <c r="E925" s="0" t="str">
        <f aca="false">'✍️ Score Entry 2025-26'!E926</f>
        <v>Bayer Leverkusen</v>
      </c>
      <c r="F925" s="0" t="n">
        <f aca="false">IFERROR(VLOOKUP(D925,'⭐ Current Elo 2025-26'!$A:$B,2,FALSE()),1500)</f>
        <v>1699</v>
      </c>
      <c r="G925" s="0" t="n">
        <f aca="false">IFERROR(VLOOKUP(E925,'⭐ Current Elo 2025-26'!$A:$B,2,FALSE()),1500)</f>
        <v>1576.1</v>
      </c>
      <c r="H925" s="33" t="n">
        <f aca="false">1/(1+10^((G925-F925+'⚙️ Parameters'!$C$7)/400))</f>
        <v>0.603398569547011</v>
      </c>
      <c r="I925" s="33" t="n">
        <f aca="false">0.27*(1+((200-MIN(ABS(F925-G925),200))/500)+(IF(AND(F925&gt;1650,G925&gt;1650),0.15,0)))</f>
        <v>0.311634</v>
      </c>
      <c r="J925" s="33" t="n">
        <f aca="false">MAX(0,1-H925-I925)</f>
        <v>0.0849674304529889</v>
      </c>
      <c r="K925" s="33" t="n">
        <f aca="false">H925+I925</f>
        <v>0.915032569547011</v>
      </c>
      <c r="L925" s="33" t="n">
        <f aca="false">I925+J925</f>
        <v>0.396601430452989</v>
      </c>
      <c r="M925" s="0" t="str">
        <f aca="false">IF('✍️ Score Entry 2025-26'!F926=""," TBD",TEXT('✍️ Score Entry 2025-26'!F926,"0")&amp;"-"&amp;TEXT('✍️ Score Entry 2025-26'!G926,"0"))</f>
        <v> TBD</v>
      </c>
      <c r="N925" s="0" t="str">
        <f aca="false">IF('✍️ Score Entry 2025-26'!F926="","TBD",IF('✍️ Score Entry 2025-26'!F926&gt;'✍️ Score Entry 2025-26'!G926,"Home",IF('✍️ Score Entry 2025-26'!F926&lt;'✍️ Score Entry 2025-26'!G926,"Away","Draw")))</f>
        <v>TBD</v>
      </c>
      <c r="O925" s="0" t="str">
        <f aca="false">IF(N925="TBD","TBD",IF(AND(H925&gt;I925,H925&gt;J925,N925="Home"),"✓",IF(AND(J925&gt;H925,J925&gt;I925,N925="Away"),"✓",IF(AND(I925&gt;H925,I925&gt;J925,N925="Draw"),"✓","✗"))))</f>
        <v>TBD</v>
      </c>
    </row>
    <row r="926" customFormat="false" ht="15" hidden="false" customHeight="false" outlineLevel="0" collapsed="false">
      <c r="A926" s="0" t="n">
        <f aca="false">'✍️ Score Entry 2025-26'!A927</f>
        <v>922</v>
      </c>
      <c r="B926" s="41" t="n">
        <f aca="false">'✍️ Score Entry 2025-26'!B927</f>
        <v>46039.8333333333</v>
      </c>
      <c r="C926" s="0" t="str">
        <f aca="false">'✍️ Score Entry 2025-26'!C927</f>
        <v>German Bundesliga</v>
      </c>
      <c r="D926" s="0" t="str">
        <f aca="false">'✍️ Score Entry 2025-26'!D927</f>
        <v>Borussia Dortmund</v>
      </c>
      <c r="E926" s="0" t="str">
        <f aca="false">'✍️ Score Entry 2025-26'!E927</f>
        <v>St. Pauli</v>
      </c>
      <c r="F926" s="0" t="n">
        <f aca="false">IFERROR(VLOOKUP(D926,'⭐ Current Elo 2025-26'!$A:$B,2,FALSE()),1500)</f>
        <v>1516.8</v>
      </c>
      <c r="G926" s="0" t="n">
        <f aca="false">IFERROR(VLOOKUP(E926,'⭐ Current Elo 2025-26'!$A:$B,2,FALSE()),1500)</f>
        <v>1501.5</v>
      </c>
      <c r="H926" s="33" t="n">
        <f aca="false">1/(1+10^((G926-F926+'⚙️ Parameters'!$C$7)/400))</f>
        <v>0.450228066555947</v>
      </c>
      <c r="I926" s="33" t="n">
        <f aca="false">0.27*(1+((200-MIN(ABS(F926-G926),200))/500)+(IF(AND(F926&gt;1650,G926&gt;1650),0.15,0)))</f>
        <v>0.369738</v>
      </c>
      <c r="J926" s="33" t="n">
        <f aca="false">MAX(0,1-H926-I926)</f>
        <v>0.180033933444053</v>
      </c>
      <c r="K926" s="33" t="n">
        <f aca="false">H926+I926</f>
        <v>0.819966066555947</v>
      </c>
      <c r="L926" s="33" t="n">
        <f aca="false">I926+J926</f>
        <v>0.549771933444053</v>
      </c>
      <c r="M926" s="0" t="str">
        <f aca="false">IF('✍️ Score Entry 2025-26'!F927=""," TBD",TEXT('✍️ Score Entry 2025-26'!F927,"0")&amp;"-"&amp;TEXT('✍️ Score Entry 2025-26'!G927,"0"))</f>
        <v> TBD</v>
      </c>
      <c r="N926" s="0" t="str">
        <f aca="false">IF('✍️ Score Entry 2025-26'!F927="","TBD",IF('✍️ Score Entry 2025-26'!F927&gt;'✍️ Score Entry 2025-26'!G927,"Home",IF('✍️ Score Entry 2025-26'!F927&lt;'✍️ Score Entry 2025-26'!G927,"Away","Draw")))</f>
        <v>TBD</v>
      </c>
      <c r="O926" s="0" t="str">
        <f aca="false">IF(N926="TBD","TBD",IF(AND(H926&gt;I926,H926&gt;J926,N926="Home"),"✓",IF(AND(J926&gt;H926,J926&gt;I926,N926="Away"),"✓",IF(AND(I926&gt;H926,I926&gt;J926,N926="Draw"),"✓","✗"))))</f>
        <v>TBD</v>
      </c>
    </row>
    <row r="927" customFormat="false" ht="15" hidden="false" customHeight="false" outlineLevel="0" collapsed="false">
      <c r="A927" s="0" t="n">
        <f aca="false">'✍️ Score Entry 2025-26'!A928</f>
        <v>923</v>
      </c>
      <c r="B927" s="41" t="n">
        <f aca="false">'✍️ Score Entry 2025-26'!B928</f>
        <v>46039.8333333333</v>
      </c>
      <c r="C927" s="0" t="str">
        <f aca="false">'✍️ Score Entry 2025-26'!C928</f>
        <v>German Bundesliga</v>
      </c>
      <c r="D927" s="0" t="str">
        <f aca="false">'✍️ Score Entry 2025-26'!D928</f>
        <v>VfB Stuttgart</v>
      </c>
      <c r="E927" s="0" t="str">
        <f aca="false">'✍️ Score Entry 2025-26'!E928</f>
        <v>1. FC Union Berlin</v>
      </c>
      <c r="F927" s="0" t="n">
        <f aca="false">IFERROR(VLOOKUP(D927,'⭐ Current Elo 2025-26'!$A:$B,2,FALSE()),1500)</f>
        <v>1520.3</v>
      </c>
      <c r="G927" s="0" t="n">
        <f aca="false">IFERROR(VLOOKUP(E927,'⭐ Current Elo 2025-26'!$A:$B,2,FALSE()),1500)</f>
        <v>1536.1</v>
      </c>
      <c r="H927" s="33" t="n">
        <f aca="false">1/(1+10^((G927-F927+'⚙️ Parameters'!$C$7)/400))</f>
        <v>0.406422326333732</v>
      </c>
      <c r="I927" s="33" t="n">
        <f aca="false">0.27*(1+((200-MIN(ABS(F927-G927),200))/500)+(IF(AND(F927&gt;1650,G927&gt;1650),0.15,0)))</f>
        <v>0.369468</v>
      </c>
      <c r="J927" s="33" t="n">
        <f aca="false">MAX(0,1-H927-I927)</f>
        <v>0.224109673666268</v>
      </c>
      <c r="K927" s="33" t="n">
        <f aca="false">H927+I927</f>
        <v>0.775890326333732</v>
      </c>
      <c r="L927" s="33" t="n">
        <f aca="false">I927+J927</f>
        <v>0.593577673666269</v>
      </c>
      <c r="M927" s="0" t="str">
        <f aca="false">IF('✍️ Score Entry 2025-26'!F928=""," TBD",TEXT('✍️ Score Entry 2025-26'!F928,"0")&amp;"-"&amp;TEXT('✍️ Score Entry 2025-26'!G928,"0"))</f>
        <v> TBD</v>
      </c>
      <c r="N927" s="0" t="str">
        <f aca="false">IF('✍️ Score Entry 2025-26'!F928="","TBD",IF('✍️ Score Entry 2025-26'!F928&gt;'✍️ Score Entry 2025-26'!G928,"Home",IF('✍️ Score Entry 2025-26'!F928&lt;'✍️ Score Entry 2025-26'!G928,"Away","Draw")))</f>
        <v>TBD</v>
      </c>
      <c r="O927" s="0" t="str">
        <f aca="false">IF(N927="TBD","TBD",IF(AND(H927&gt;I927,H927&gt;J927,N927="Home"),"✓",IF(AND(J927&gt;H927,J927&gt;I927,N927="Away"),"✓",IF(AND(I927&gt;H927,I927&gt;J927,N927="Draw"),"✓","✗"))))</f>
        <v>TBD</v>
      </c>
    </row>
    <row r="928" customFormat="false" ht="15" hidden="false" customHeight="false" outlineLevel="0" collapsed="false">
      <c r="A928" s="0" t="n">
        <f aca="false">'✍️ Score Entry 2025-26'!A929</f>
        <v>924</v>
      </c>
      <c r="B928" s="41" t="n">
        <f aca="false">'✍️ Score Entry 2025-26'!B929</f>
        <v>46039.8333333333</v>
      </c>
      <c r="C928" s="0" t="str">
        <f aca="false">'✍️ Score Entry 2025-26'!C929</f>
        <v>German Bundesliga</v>
      </c>
      <c r="D928" s="0" t="str">
        <f aca="false">'✍️ Score Entry 2025-26'!D929</f>
        <v>FC Augsburg</v>
      </c>
      <c r="E928" s="0" t="str">
        <f aca="false">'✍️ Score Entry 2025-26'!E929</f>
        <v>SC Freiburg</v>
      </c>
      <c r="F928" s="0" t="n">
        <f aca="false">IFERROR(VLOOKUP(D928,'⭐ Current Elo 2025-26'!$A:$B,2,FALSE()),1500)</f>
        <v>1508.9</v>
      </c>
      <c r="G928" s="0" t="n">
        <f aca="false">IFERROR(VLOOKUP(E928,'⭐ Current Elo 2025-26'!$A:$B,2,FALSE()),1500)</f>
        <v>1647.6</v>
      </c>
      <c r="H928" s="33" t="n">
        <f aca="false">1/(1+10^((G928-F928+'⚙️ Parameters'!$C$7)/400))</f>
        <v>0.252326119649809</v>
      </c>
      <c r="I928" s="33" t="n">
        <f aca="false">0.27*(1+((200-MIN(ABS(F928-G928),200))/500)+(IF(AND(F928&gt;1650,G928&gt;1650),0.15,0)))</f>
        <v>0.303102</v>
      </c>
      <c r="J928" s="33" t="n">
        <f aca="false">MAX(0,1-H928-I928)</f>
        <v>0.444571880350191</v>
      </c>
      <c r="K928" s="33" t="n">
        <f aca="false">H928+I928</f>
        <v>0.555428119649809</v>
      </c>
      <c r="L928" s="33" t="n">
        <f aca="false">I928+J928</f>
        <v>0.747673880350191</v>
      </c>
      <c r="M928" s="0" t="str">
        <f aca="false">IF('✍️ Score Entry 2025-26'!F929=""," TBD",TEXT('✍️ Score Entry 2025-26'!F929,"0")&amp;"-"&amp;TEXT('✍️ Score Entry 2025-26'!G929,"0"))</f>
        <v> TBD</v>
      </c>
      <c r="N928" s="0" t="str">
        <f aca="false">IF('✍️ Score Entry 2025-26'!F929="","TBD",IF('✍️ Score Entry 2025-26'!F929&gt;'✍️ Score Entry 2025-26'!G929,"Home",IF('✍️ Score Entry 2025-26'!F929&lt;'✍️ Score Entry 2025-26'!G929,"Away","Draw")))</f>
        <v>TBD</v>
      </c>
      <c r="O928" s="0" t="str">
        <f aca="false">IF(N928="TBD","TBD",IF(AND(H928&gt;I928,H928&gt;J928,N928="Home"),"✓",IF(AND(J928&gt;H928,J928&gt;I928,N928="Away"),"✓",IF(AND(I928&gt;H928,I928&gt;J928,N928="Draw"),"✓","✗"))))</f>
        <v>TBD</v>
      </c>
    </row>
    <row r="929" customFormat="false" ht="15" hidden="false" customHeight="false" outlineLevel="0" collapsed="false">
      <c r="A929" s="0" t="n">
        <f aca="false">'✍️ Score Entry 2025-26'!A930</f>
        <v>925</v>
      </c>
      <c r="B929" s="41" t="n">
        <f aca="false">'✍️ Score Entry 2025-26'!B930</f>
        <v>46039.8333333333</v>
      </c>
      <c r="C929" s="0" t="str">
        <f aca="false">'✍️ Score Entry 2025-26'!C930</f>
        <v>German Bundesliga</v>
      </c>
      <c r="D929" s="0" t="str">
        <f aca="false">'✍️ Score Entry 2025-26'!D930</f>
        <v>Hamburg SV</v>
      </c>
      <c r="E929" s="0" t="str">
        <f aca="false">'✍️ Score Entry 2025-26'!E930</f>
        <v>Borussia MÃ¶nchengladbach</v>
      </c>
      <c r="F929" s="0" t="n">
        <f aca="false">IFERROR(VLOOKUP(D929,'⭐ Current Elo 2025-26'!$A:$B,2,FALSE()),1500)</f>
        <v>1759.3</v>
      </c>
      <c r="G929" s="0" t="n">
        <f aca="false">IFERROR(VLOOKUP(E929,'⭐ Current Elo 2025-26'!$A:$B,2,FALSE()),1500)</f>
        <v>1433.1</v>
      </c>
      <c r="H929" s="33" t="n">
        <f aca="false">1/(1+10^((G929-F929+'⚙️ Parameters'!$C$7)/400))</f>
        <v>0.830606958769374</v>
      </c>
      <c r="I929" s="33" t="n">
        <f aca="false">0.27*(1+((200-MIN(ABS(F929-G929),200))/500)+(IF(AND(F929&gt;1650,G929&gt;1650),0.15,0)))</f>
        <v>0.27</v>
      </c>
      <c r="J929" s="33" t="n">
        <f aca="false">MAX(0,1-H929-I929)</f>
        <v>0</v>
      </c>
      <c r="K929" s="33" t="n">
        <f aca="false">H929+I929</f>
        <v>1.10060695876937</v>
      </c>
      <c r="L929" s="33" t="n">
        <f aca="false">I929+J929</f>
        <v>0.27</v>
      </c>
      <c r="M929" s="0" t="str">
        <f aca="false">IF('✍️ Score Entry 2025-26'!F930=""," TBD",TEXT('✍️ Score Entry 2025-26'!F930,"0")&amp;"-"&amp;TEXT('✍️ Score Entry 2025-26'!G930,"0"))</f>
        <v> TBD</v>
      </c>
      <c r="N929" s="0" t="str">
        <f aca="false">IF('✍️ Score Entry 2025-26'!F930="","TBD",IF('✍️ Score Entry 2025-26'!F930&gt;'✍️ Score Entry 2025-26'!G930,"Home",IF('✍️ Score Entry 2025-26'!F930&lt;'✍️ Score Entry 2025-26'!G930,"Away","Draw")))</f>
        <v>TBD</v>
      </c>
      <c r="O929" s="0" t="str">
        <f aca="false">IF(N929="TBD","TBD",IF(AND(H929&gt;I929,H929&gt;J929,N929="Home"),"✓",IF(AND(J929&gt;H929,J929&gt;I929,N929="Away"),"✓",IF(AND(I929&gt;H929,I929&gt;J929,N929="Draw"),"✓","✗"))))</f>
        <v>TBD</v>
      </c>
    </row>
    <row r="930" customFormat="false" ht="15" hidden="false" customHeight="false" outlineLevel="0" collapsed="false">
      <c r="A930" s="0" t="n">
        <f aca="false">'✍️ Score Entry 2025-26'!A931</f>
        <v>926</v>
      </c>
      <c r="B930" s="41" t="n">
        <f aca="false">'✍️ Score Entry 2025-26'!B931</f>
        <v>46040.8333333333</v>
      </c>
      <c r="C930" s="0" t="str">
        <f aca="false">'✍️ Score Entry 2025-26'!C931</f>
        <v>Italian Serie A</v>
      </c>
      <c r="D930" s="0" t="str">
        <f aca="false">'✍️ Score Entry 2025-26'!D931</f>
        <v>Pisa</v>
      </c>
      <c r="E930" s="0" t="str">
        <f aca="false">'✍️ Score Entry 2025-26'!E931</f>
        <v>Atalanta</v>
      </c>
      <c r="F930" s="0" t="n">
        <f aca="false">IFERROR(VLOOKUP(D930,'⭐ Current Elo 2025-26'!$A:$B,2,FALSE()),1500)</f>
        <v>1653.3</v>
      </c>
      <c r="G930" s="0" t="n">
        <f aca="false">IFERROR(VLOOKUP(E930,'⭐ Current Elo 2025-26'!$A:$B,2,FALSE()),1500)</f>
        <v>1592</v>
      </c>
      <c r="H930" s="33" t="n">
        <f aca="false">1/(1+10^((G930-F930+'⚙️ Parameters'!$C$7)/400))</f>
        <v>0.516256275598283</v>
      </c>
      <c r="I930" s="33" t="n">
        <f aca="false">0.27*(1+((200-MIN(ABS(F930-G930),200))/500)+(IF(AND(F930&gt;1650,G930&gt;1650),0.15,0)))</f>
        <v>0.344898</v>
      </c>
      <c r="J930" s="33" t="n">
        <f aca="false">MAX(0,1-H930-I930)</f>
        <v>0.138845724401718</v>
      </c>
      <c r="K930" s="33" t="n">
        <f aca="false">H930+I930</f>
        <v>0.861154275598283</v>
      </c>
      <c r="L930" s="33" t="n">
        <f aca="false">I930+J930</f>
        <v>0.483743724401718</v>
      </c>
      <c r="M930" s="0" t="str">
        <f aca="false">IF('✍️ Score Entry 2025-26'!F931=""," TBD",TEXT('✍️ Score Entry 2025-26'!F931,"0")&amp;"-"&amp;TEXT('✍️ Score Entry 2025-26'!G931,"0"))</f>
        <v> TBD</v>
      </c>
      <c r="N930" s="0" t="str">
        <f aca="false">IF('✍️ Score Entry 2025-26'!F931="","TBD",IF('✍️ Score Entry 2025-26'!F931&gt;'✍️ Score Entry 2025-26'!G931,"Home",IF('✍️ Score Entry 2025-26'!F931&lt;'✍️ Score Entry 2025-26'!G931,"Away","Draw")))</f>
        <v>TBD</v>
      </c>
      <c r="O930" s="0" t="str">
        <f aca="false">IF(N930="TBD","TBD",IF(AND(H930&gt;I930,H930&gt;J930,N930="Home"),"✓",IF(AND(J930&gt;H930,J930&gt;I930,N930="Away"),"✓",IF(AND(I930&gt;H930,I930&gt;J930,N930="Draw"),"✓","✗"))))</f>
        <v>TBD</v>
      </c>
    </row>
    <row r="931" customFormat="false" ht="15" hidden="false" customHeight="false" outlineLevel="0" collapsed="false">
      <c r="A931" s="0" t="n">
        <f aca="false">'✍️ Score Entry 2025-26'!A932</f>
        <v>927</v>
      </c>
      <c r="B931" s="41" t="n">
        <f aca="false">'✍️ Score Entry 2025-26'!B932</f>
        <v>46040.8333333333</v>
      </c>
      <c r="C931" s="0" t="str">
        <f aca="false">'✍️ Score Entry 2025-26'!C932</f>
        <v>Italian Serie A</v>
      </c>
      <c r="D931" s="0" t="str">
        <f aca="false">'✍️ Score Entry 2025-26'!D932</f>
        <v>AC Milan</v>
      </c>
      <c r="E931" s="0" t="str">
        <f aca="false">'✍️ Score Entry 2025-26'!E932</f>
        <v>Lecce</v>
      </c>
      <c r="F931" s="0" t="n">
        <f aca="false">IFERROR(VLOOKUP(D931,'⭐ Current Elo 2025-26'!$A:$B,2,FALSE()),1500)</f>
        <v>1588.1</v>
      </c>
      <c r="G931" s="0" t="n">
        <f aca="false">IFERROR(VLOOKUP(E931,'⭐ Current Elo 2025-26'!$A:$B,2,FALSE()),1500)</f>
        <v>1629.2</v>
      </c>
      <c r="H931" s="33" t="n">
        <f aca="false">1/(1+10^((G931-F931+'⚙️ Parameters'!$C$7)/400))</f>
        <v>0.371820730717073</v>
      </c>
      <c r="I931" s="33" t="n">
        <f aca="false">0.27*(1+((200-MIN(ABS(F931-G931),200))/500)+(IF(AND(F931&gt;1650,G931&gt;1650),0.15,0)))</f>
        <v>0.355806</v>
      </c>
      <c r="J931" s="33" t="n">
        <f aca="false">MAX(0,1-H931-I931)</f>
        <v>0.272373269282927</v>
      </c>
      <c r="K931" s="33" t="n">
        <f aca="false">H931+I931</f>
        <v>0.727626730717073</v>
      </c>
      <c r="L931" s="33" t="n">
        <f aca="false">I931+J931</f>
        <v>0.628179269282927</v>
      </c>
      <c r="M931" s="0" t="str">
        <f aca="false">IF('✍️ Score Entry 2025-26'!F932=""," TBD",TEXT('✍️ Score Entry 2025-26'!F932,"0")&amp;"-"&amp;TEXT('✍️ Score Entry 2025-26'!G932,"0"))</f>
        <v> TBD</v>
      </c>
      <c r="N931" s="0" t="str">
        <f aca="false">IF('✍️ Score Entry 2025-26'!F932="","TBD",IF('✍️ Score Entry 2025-26'!F932&gt;'✍️ Score Entry 2025-26'!G932,"Home",IF('✍️ Score Entry 2025-26'!F932&lt;'✍️ Score Entry 2025-26'!G932,"Away","Draw")))</f>
        <v>TBD</v>
      </c>
      <c r="O931" s="0" t="str">
        <f aca="false">IF(N931="TBD","TBD",IF(AND(H931&gt;I931,H931&gt;J931,N931="Home"),"✓",IF(AND(J931&gt;H931,J931&gt;I931,N931="Away"),"✓",IF(AND(I931&gt;H931,I931&gt;J931,N931="Draw"),"✓","✗"))))</f>
        <v>TBD</v>
      </c>
    </row>
    <row r="932" customFormat="false" ht="15" hidden="false" customHeight="false" outlineLevel="0" collapsed="false">
      <c r="A932" s="0" t="n">
        <f aca="false">'✍️ Score Entry 2025-26'!A933</f>
        <v>928</v>
      </c>
      <c r="B932" s="41" t="n">
        <f aca="false">'✍️ Score Entry 2025-26'!B933</f>
        <v>46040.8333333333</v>
      </c>
      <c r="C932" s="0" t="str">
        <f aca="false">'✍️ Score Entry 2025-26'!C933</f>
        <v>Italian Serie A</v>
      </c>
      <c r="D932" s="0" t="str">
        <f aca="false">'✍️ Score Entry 2025-26'!D933</f>
        <v>Parma</v>
      </c>
      <c r="E932" s="0" t="str">
        <f aca="false">'✍️ Score Entry 2025-26'!E933</f>
        <v>Genoa</v>
      </c>
      <c r="F932" s="0" t="n">
        <f aca="false">IFERROR(VLOOKUP(D932,'⭐ Current Elo 2025-26'!$A:$B,2,FALSE()),1500)</f>
        <v>1449</v>
      </c>
      <c r="G932" s="0" t="n">
        <f aca="false">IFERROR(VLOOKUP(E932,'⭐ Current Elo 2025-26'!$A:$B,2,FALSE()),1500)</f>
        <v>1695.8</v>
      </c>
      <c r="H932" s="33" t="n">
        <f aca="false">1/(1+10^((G932-F932+'⚙️ Parameters'!$C$7)/400))</f>
        <v>0.153356018742652</v>
      </c>
      <c r="I932" s="33" t="n">
        <f aca="false">0.27*(1+((200-MIN(ABS(F932-G932),200))/500)+(IF(AND(F932&gt;1650,G932&gt;1650),0.15,0)))</f>
        <v>0.27</v>
      </c>
      <c r="J932" s="33" t="n">
        <f aca="false">MAX(0,1-H932-I932)</f>
        <v>0.576643981257349</v>
      </c>
      <c r="K932" s="33" t="n">
        <f aca="false">H932+I932</f>
        <v>0.423356018742652</v>
      </c>
      <c r="L932" s="33" t="n">
        <f aca="false">I932+J932</f>
        <v>0.846643981257349</v>
      </c>
      <c r="M932" s="0" t="str">
        <f aca="false">IF('✍️ Score Entry 2025-26'!F933=""," TBD",TEXT('✍️ Score Entry 2025-26'!F933,"0")&amp;"-"&amp;TEXT('✍️ Score Entry 2025-26'!G933,"0"))</f>
        <v> TBD</v>
      </c>
      <c r="N932" s="0" t="str">
        <f aca="false">IF('✍️ Score Entry 2025-26'!F933="","TBD",IF('✍️ Score Entry 2025-26'!F933&gt;'✍️ Score Entry 2025-26'!G933,"Home",IF('✍️ Score Entry 2025-26'!F933&lt;'✍️ Score Entry 2025-26'!G933,"Away","Draw")))</f>
        <v>TBD</v>
      </c>
      <c r="O932" s="0" t="str">
        <f aca="false">IF(N932="TBD","TBD",IF(AND(H932&gt;I932,H932&gt;J932,N932="Home"),"✓",IF(AND(J932&gt;H932,J932&gt;I932,N932="Away"),"✓",IF(AND(I932&gt;H932,I932&gt;J932,N932="Draw"),"✓","✗"))))</f>
        <v>TBD</v>
      </c>
    </row>
    <row r="933" customFormat="false" ht="15" hidden="false" customHeight="false" outlineLevel="0" collapsed="false">
      <c r="A933" s="0" t="n">
        <f aca="false">'✍️ Score Entry 2025-26'!A934</f>
        <v>929</v>
      </c>
      <c r="B933" s="41" t="n">
        <f aca="false">'✍️ Score Entry 2025-26'!B934</f>
        <v>46040.8333333333</v>
      </c>
      <c r="C933" s="0" t="str">
        <f aca="false">'✍️ Score Entry 2025-26'!C934</f>
        <v>Spanish LALIGA</v>
      </c>
      <c r="D933" s="0" t="str">
        <f aca="false">'✍️ Score Entry 2025-26'!D934</f>
        <v>Elche</v>
      </c>
      <c r="E933" s="0" t="str">
        <f aca="false">'✍️ Score Entry 2025-26'!E934</f>
        <v>Sevilla</v>
      </c>
      <c r="F933" s="0" t="n">
        <f aca="false">IFERROR(VLOOKUP(D933,'⭐ Current Elo 2025-26'!$A:$B,2,FALSE()),1500)</f>
        <v>1553.2</v>
      </c>
      <c r="G933" s="0" t="n">
        <f aca="false">IFERROR(VLOOKUP(E933,'⭐ Current Elo 2025-26'!$A:$B,2,FALSE()),1500)</f>
        <v>1661.6</v>
      </c>
      <c r="H933" s="33" t="n">
        <f aca="false">1/(1+10^((G933-F933+'⚙️ Parameters'!$C$7)/400))</f>
        <v>0.28662679747887</v>
      </c>
      <c r="I933" s="33" t="n">
        <f aca="false">0.27*(1+((200-MIN(ABS(F933-G933),200))/500)+(IF(AND(F933&gt;1650,G933&gt;1650),0.15,0)))</f>
        <v>0.319464</v>
      </c>
      <c r="J933" s="33" t="n">
        <f aca="false">MAX(0,1-H933-I933)</f>
        <v>0.39390920252113</v>
      </c>
      <c r="K933" s="33" t="n">
        <f aca="false">H933+I933</f>
        <v>0.60609079747887</v>
      </c>
      <c r="L933" s="33" t="n">
        <f aca="false">I933+J933</f>
        <v>0.71337320252113</v>
      </c>
      <c r="M933" s="0" t="str">
        <f aca="false">IF('✍️ Score Entry 2025-26'!F934=""," TBD",TEXT('✍️ Score Entry 2025-26'!F934,"0")&amp;"-"&amp;TEXT('✍️ Score Entry 2025-26'!G934,"0"))</f>
        <v> TBD</v>
      </c>
      <c r="N933" s="0" t="str">
        <f aca="false">IF('✍️ Score Entry 2025-26'!F934="","TBD",IF('✍️ Score Entry 2025-26'!F934&gt;'✍️ Score Entry 2025-26'!G934,"Home",IF('✍️ Score Entry 2025-26'!F934&lt;'✍️ Score Entry 2025-26'!G934,"Away","Draw")))</f>
        <v>TBD</v>
      </c>
      <c r="O933" s="0" t="str">
        <f aca="false">IF(N933="TBD","TBD",IF(AND(H933&gt;I933,H933&gt;J933,N933="Home"),"✓",IF(AND(J933&gt;H933,J933&gt;I933,N933="Away"),"✓",IF(AND(I933&gt;H933,I933&gt;J933,N933="Draw"),"✓","✗"))))</f>
        <v>TBD</v>
      </c>
    </row>
    <row r="934" customFormat="false" ht="15" hidden="false" customHeight="false" outlineLevel="0" collapsed="false">
      <c r="A934" s="0" t="n">
        <f aca="false">'✍️ Score Entry 2025-26'!A935</f>
        <v>930</v>
      </c>
      <c r="B934" s="41" t="n">
        <f aca="false">'✍️ Score Entry 2025-26'!B935</f>
        <v>46040.8333333333</v>
      </c>
      <c r="C934" s="0" t="str">
        <f aca="false">'✍️ Score Entry 2025-26'!C935</f>
        <v>Italian Serie A</v>
      </c>
      <c r="D934" s="0" t="str">
        <f aca="false">'✍️ Score Entry 2025-26'!D935</f>
        <v>Napoli</v>
      </c>
      <c r="E934" s="0" t="str">
        <f aca="false">'✍️ Score Entry 2025-26'!E935</f>
        <v>Sassuolo</v>
      </c>
      <c r="F934" s="0" t="n">
        <f aca="false">IFERROR(VLOOKUP(D934,'⭐ Current Elo 2025-26'!$A:$B,2,FALSE()),1500)</f>
        <v>1656.2</v>
      </c>
      <c r="G934" s="0" t="n">
        <f aca="false">IFERROR(VLOOKUP(E934,'⭐ Current Elo 2025-26'!$A:$B,2,FALSE()),1500)</f>
        <v>1446.1</v>
      </c>
      <c r="H934" s="33" t="n">
        <f aca="false">1/(1+10^((G934-F934+'⚙️ Parameters'!$C$7)/400))</f>
        <v>0.715369976240275</v>
      </c>
      <c r="I934" s="33" t="n">
        <f aca="false">0.27*(1+((200-MIN(ABS(F934-G934),200))/500)+(IF(AND(F934&gt;1650,G934&gt;1650),0.15,0)))</f>
        <v>0.27</v>
      </c>
      <c r="J934" s="33" t="n">
        <f aca="false">MAX(0,1-H934-I934)</f>
        <v>0.0146300237597252</v>
      </c>
      <c r="K934" s="33" t="n">
        <f aca="false">H934+I934</f>
        <v>0.985369976240275</v>
      </c>
      <c r="L934" s="33" t="n">
        <f aca="false">I934+J934</f>
        <v>0.284630023759725</v>
      </c>
      <c r="M934" s="0" t="str">
        <f aca="false">IF('✍️ Score Entry 2025-26'!F935=""," TBD",TEXT('✍️ Score Entry 2025-26'!F935,"0")&amp;"-"&amp;TEXT('✍️ Score Entry 2025-26'!G935,"0"))</f>
        <v> TBD</v>
      </c>
      <c r="N934" s="0" t="str">
        <f aca="false">IF('✍️ Score Entry 2025-26'!F935="","TBD",IF('✍️ Score Entry 2025-26'!F935&gt;'✍️ Score Entry 2025-26'!G935,"Home",IF('✍️ Score Entry 2025-26'!F935&lt;'✍️ Score Entry 2025-26'!G935,"Away","Draw")))</f>
        <v>TBD</v>
      </c>
      <c r="O934" s="0" t="str">
        <f aca="false">IF(N934="TBD","TBD",IF(AND(H934&gt;I934,H934&gt;J934,N934="Home"),"✓",IF(AND(J934&gt;H934,J934&gt;I934,N934="Away"),"✓",IF(AND(I934&gt;H934,I934&gt;J934,N934="Draw"),"✓","✗"))))</f>
        <v>TBD</v>
      </c>
    </row>
    <row r="935" customFormat="false" ht="15" hidden="false" customHeight="false" outlineLevel="0" collapsed="false">
      <c r="A935" s="0" t="n">
        <f aca="false">'✍️ Score Entry 2025-26'!A936</f>
        <v>931</v>
      </c>
      <c r="B935" s="41" t="n">
        <f aca="false">'✍️ Score Entry 2025-26'!B936</f>
        <v>46040.8333333333</v>
      </c>
      <c r="C935" s="0" t="str">
        <f aca="false">'✍️ Score Entry 2025-26'!C936</f>
        <v>Italian Serie A</v>
      </c>
      <c r="D935" s="0" t="str">
        <f aca="false">'✍️ Score Entry 2025-26'!D936</f>
        <v>Torino</v>
      </c>
      <c r="E935" s="0" t="str">
        <f aca="false">'✍️ Score Entry 2025-26'!E936</f>
        <v>AS Roma</v>
      </c>
      <c r="F935" s="0" t="n">
        <f aca="false">IFERROR(VLOOKUP(D935,'⭐ Current Elo 2025-26'!$A:$B,2,FALSE()),1500)</f>
        <v>1631.8</v>
      </c>
      <c r="G935" s="0" t="n">
        <f aca="false">IFERROR(VLOOKUP(E935,'⭐ Current Elo 2025-26'!$A:$B,2,FALSE()),1500)</f>
        <v>1560.1</v>
      </c>
      <c r="H935" s="33" t="n">
        <f aca="false">1/(1+10^((G935-F935+'⚙️ Parameters'!$C$7)/400))</f>
        <v>0.531188266198763</v>
      </c>
      <c r="I935" s="33" t="n">
        <f aca="false">0.27*(1+((200-MIN(ABS(F935-G935),200))/500)+(IF(AND(F935&gt;1650,G935&gt;1650),0.15,0)))</f>
        <v>0.339282</v>
      </c>
      <c r="J935" s="33" t="n">
        <f aca="false">MAX(0,1-H935-I935)</f>
        <v>0.129529733801237</v>
      </c>
      <c r="K935" s="33" t="n">
        <f aca="false">H935+I935</f>
        <v>0.870470266198763</v>
      </c>
      <c r="L935" s="33" t="n">
        <f aca="false">I935+J935</f>
        <v>0.468811733801237</v>
      </c>
      <c r="M935" s="0" t="str">
        <f aca="false">IF('✍️ Score Entry 2025-26'!F936=""," TBD",TEXT('✍️ Score Entry 2025-26'!F936,"0")&amp;"-"&amp;TEXT('✍️ Score Entry 2025-26'!G936,"0"))</f>
        <v> TBD</v>
      </c>
      <c r="N935" s="0" t="str">
        <f aca="false">IF('✍️ Score Entry 2025-26'!F936="","TBD",IF('✍️ Score Entry 2025-26'!F936&gt;'✍️ Score Entry 2025-26'!G936,"Home",IF('✍️ Score Entry 2025-26'!F936&lt;'✍️ Score Entry 2025-26'!G936,"Away","Draw")))</f>
        <v>TBD</v>
      </c>
      <c r="O935" s="0" t="str">
        <f aca="false">IF(N935="TBD","TBD",IF(AND(H935&gt;I935,H935&gt;J935,N935="Home"),"✓",IF(AND(J935&gt;H935,J935&gt;I935,N935="Away"),"✓",IF(AND(I935&gt;H935,I935&gt;J935,N935="Draw"),"✓","✗"))))</f>
        <v>TBD</v>
      </c>
    </row>
    <row r="936" customFormat="false" ht="15" hidden="false" customHeight="false" outlineLevel="0" collapsed="false">
      <c r="A936" s="0" t="n">
        <f aca="false">'✍️ Score Entry 2025-26'!A937</f>
        <v>932</v>
      </c>
      <c r="B936" s="41" t="n">
        <f aca="false">'✍️ Score Entry 2025-26'!B937</f>
        <v>46040.8333333333</v>
      </c>
      <c r="C936" s="0" t="str">
        <f aca="false">'✍️ Score Entry 2025-26'!C937</f>
        <v>Spanish LALIGA</v>
      </c>
      <c r="D936" s="0" t="str">
        <f aca="false">'✍️ Score Entry 2025-26'!D937</f>
        <v>Celta Vigo</v>
      </c>
      <c r="E936" s="0" t="str">
        <f aca="false">'✍️ Score Entry 2025-26'!E937</f>
        <v>Rayo Vallecano</v>
      </c>
      <c r="F936" s="0" t="n">
        <f aca="false">IFERROR(VLOOKUP(D936,'⭐ Current Elo 2025-26'!$A:$B,2,FALSE()),1500)</f>
        <v>1603.5</v>
      </c>
      <c r="G936" s="0" t="n">
        <f aca="false">IFERROR(VLOOKUP(E936,'⭐ Current Elo 2025-26'!$A:$B,2,FALSE()),1500)</f>
        <v>1510</v>
      </c>
      <c r="H936" s="33" t="n">
        <f aca="false">1/(1+10^((G936-F936+'⚙️ Parameters'!$C$7)/400))</f>
        <v>0.562276460515469</v>
      </c>
      <c r="I936" s="33" t="n">
        <f aca="false">0.27*(1+((200-MIN(ABS(F936-G936),200))/500)+(IF(AND(F936&gt;1650,G936&gt;1650),0.15,0)))</f>
        <v>0.32751</v>
      </c>
      <c r="J936" s="33" t="n">
        <f aca="false">MAX(0,1-H936-I936)</f>
        <v>0.110213539484531</v>
      </c>
      <c r="K936" s="33" t="n">
        <f aca="false">H936+I936</f>
        <v>0.889786460515469</v>
      </c>
      <c r="L936" s="33" t="n">
        <f aca="false">I936+J936</f>
        <v>0.437723539484531</v>
      </c>
      <c r="M936" s="0" t="str">
        <f aca="false">IF('✍️ Score Entry 2025-26'!F937=""," TBD",TEXT('✍️ Score Entry 2025-26'!F937,"0")&amp;"-"&amp;TEXT('✍️ Score Entry 2025-26'!G937,"0"))</f>
        <v> TBD</v>
      </c>
      <c r="N936" s="0" t="str">
        <f aca="false">IF('✍️ Score Entry 2025-26'!F937="","TBD",IF('✍️ Score Entry 2025-26'!F937&gt;'✍️ Score Entry 2025-26'!G937,"Home",IF('✍️ Score Entry 2025-26'!F937&lt;'✍️ Score Entry 2025-26'!G937,"Away","Draw")))</f>
        <v>TBD</v>
      </c>
      <c r="O936" s="0" t="str">
        <f aca="false">IF(N936="TBD","TBD",IF(AND(H936&gt;I936,H936&gt;J936,N936="Home"),"✓",IF(AND(J936&gt;H936,J936&gt;I936,N936="Away"),"✓",IF(AND(I936&gt;H936,I936&gt;J936,N936="Draw"),"✓","✗"))))</f>
        <v>TBD</v>
      </c>
    </row>
    <row r="937" customFormat="false" ht="15" hidden="false" customHeight="false" outlineLevel="0" collapsed="false">
      <c r="A937" s="0" t="n">
        <f aca="false">'✍️ Score Entry 2025-26'!A938</f>
        <v>933</v>
      </c>
      <c r="B937" s="41" t="n">
        <f aca="false">'✍️ Score Entry 2025-26'!B938</f>
        <v>46040.8333333333</v>
      </c>
      <c r="C937" s="0" t="str">
        <f aca="false">'✍️ Score Entry 2025-26'!C938</f>
        <v>Italian Serie A</v>
      </c>
      <c r="D937" s="0" t="str">
        <f aca="false">'✍️ Score Entry 2025-26'!D938</f>
        <v>Udinese</v>
      </c>
      <c r="E937" s="0" t="str">
        <f aca="false">'✍️ Score Entry 2025-26'!E938</f>
        <v>Internazionale</v>
      </c>
      <c r="F937" s="0" t="n">
        <f aca="false">IFERROR(VLOOKUP(D937,'⭐ Current Elo 2025-26'!$A:$B,2,FALSE()),1500)</f>
        <v>1576.1</v>
      </c>
      <c r="G937" s="0" t="n">
        <f aca="false">IFERROR(VLOOKUP(E937,'⭐ Current Elo 2025-26'!$A:$B,2,FALSE()),1500)</f>
        <v>1603.3</v>
      </c>
      <c r="H937" s="33" t="n">
        <f aca="false">1/(1+10^((G937-F937+'⚙️ Parameters'!$C$7)/400))</f>
        <v>0.390693294587834</v>
      </c>
      <c r="I937" s="33" t="n">
        <f aca="false">0.27*(1+((200-MIN(ABS(F937-G937),200))/500)+(IF(AND(F937&gt;1650,G937&gt;1650),0.15,0)))</f>
        <v>0.363312</v>
      </c>
      <c r="J937" s="33" t="n">
        <f aca="false">MAX(0,1-H937-I937)</f>
        <v>0.245994705412166</v>
      </c>
      <c r="K937" s="33" t="n">
        <f aca="false">H937+I937</f>
        <v>0.754005294587834</v>
      </c>
      <c r="L937" s="33" t="n">
        <f aca="false">I937+J937</f>
        <v>0.609306705412166</v>
      </c>
      <c r="M937" s="0" t="str">
        <f aca="false">IF('✍️ Score Entry 2025-26'!F938=""," TBD",TEXT('✍️ Score Entry 2025-26'!F938,"0")&amp;"-"&amp;TEXT('✍️ Score Entry 2025-26'!G938,"0"))</f>
        <v> TBD</v>
      </c>
      <c r="N937" s="0" t="str">
        <f aca="false">IF('✍️ Score Entry 2025-26'!F938="","TBD",IF('✍️ Score Entry 2025-26'!F938&gt;'✍️ Score Entry 2025-26'!G938,"Home",IF('✍️ Score Entry 2025-26'!F938&lt;'✍️ Score Entry 2025-26'!G938,"Away","Draw")))</f>
        <v>TBD</v>
      </c>
      <c r="O937" s="0" t="str">
        <f aca="false">IF(N937="TBD","TBD",IF(AND(H937&gt;I937,H937&gt;J937,N937="Home"),"✓",IF(AND(J937&gt;H937,J937&gt;I937,N937="Away"),"✓",IF(AND(I937&gt;H937,I937&gt;J937,N937="Draw"),"✓","✗"))))</f>
        <v>TBD</v>
      </c>
    </row>
    <row r="938" customFormat="false" ht="15" hidden="false" customHeight="false" outlineLevel="0" collapsed="false">
      <c r="A938" s="0" t="n">
        <f aca="false">'✍️ Score Entry 2025-26'!A939</f>
        <v>934</v>
      </c>
      <c r="B938" s="41" t="n">
        <f aca="false">'✍️ Score Entry 2025-26'!B939</f>
        <v>46040.8333333333</v>
      </c>
      <c r="C938" s="0" t="str">
        <f aca="false">'✍️ Score Entry 2025-26'!C939</f>
        <v>Italian Serie A</v>
      </c>
      <c r="D938" s="0" t="str">
        <f aca="false">'✍️ Score Entry 2025-26'!D939</f>
        <v>Bologna</v>
      </c>
      <c r="E938" s="0" t="str">
        <f aca="false">'✍️ Score Entry 2025-26'!E939</f>
        <v>Fiorentina</v>
      </c>
      <c r="F938" s="0" t="n">
        <f aca="false">IFERROR(VLOOKUP(D938,'⭐ Current Elo 2025-26'!$A:$B,2,FALSE()),1500)</f>
        <v>1415.9</v>
      </c>
      <c r="G938" s="0" t="n">
        <f aca="false">IFERROR(VLOOKUP(E938,'⭐ Current Elo 2025-26'!$A:$B,2,FALSE()),1500)</f>
        <v>1398.1</v>
      </c>
      <c r="H938" s="33" t="n">
        <f aca="false">1/(1+10^((G938-F938+'⚙️ Parameters'!$C$7)/400))</f>
        <v>0.453792697074532</v>
      </c>
      <c r="I938" s="33" t="n">
        <f aca="false">0.27*(1+((200-MIN(ABS(F938-G938),200))/500)+(IF(AND(F938&gt;1650,G938&gt;1650),0.15,0)))</f>
        <v>0.368388</v>
      </c>
      <c r="J938" s="33" t="n">
        <f aca="false">MAX(0,1-H938-I938)</f>
        <v>0.177819302925469</v>
      </c>
      <c r="K938" s="33" t="n">
        <f aca="false">H938+I938</f>
        <v>0.822180697074532</v>
      </c>
      <c r="L938" s="33" t="n">
        <f aca="false">I938+J938</f>
        <v>0.546207302925469</v>
      </c>
      <c r="M938" s="0" t="str">
        <f aca="false">IF('✍️ Score Entry 2025-26'!F939=""," TBD",TEXT('✍️ Score Entry 2025-26'!F939,"0")&amp;"-"&amp;TEXT('✍️ Score Entry 2025-26'!G939,"0"))</f>
        <v> TBD</v>
      </c>
      <c r="N938" s="0" t="str">
        <f aca="false">IF('✍️ Score Entry 2025-26'!F939="","TBD",IF('✍️ Score Entry 2025-26'!F939&gt;'✍️ Score Entry 2025-26'!G939,"Home",IF('✍️ Score Entry 2025-26'!F939&lt;'✍️ Score Entry 2025-26'!G939,"Away","Draw")))</f>
        <v>TBD</v>
      </c>
      <c r="O938" s="0" t="str">
        <f aca="false">IF(N938="TBD","TBD",IF(AND(H938&gt;I938,H938&gt;J938,N938="Home"),"✓",IF(AND(J938&gt;H938,J938&gt;I938,N938="Away"),"✓",IF(AND(I938&gt;H938,I938&gt;J938,N938="Draw"),"✓","✗"))))</f>
        <v>TBD</v>
      </c>
    </row>
    <row r="939" customFormat="false" ht="15" hidden="false" customHeight="false" outlineLevel="0" collapsed="false">
      <c r="A939" s="0" t="n">
        <f aca="false">'✍️ Score Entry 2025-26'!A940</f>
        <v>935</v>
      </c>
      <c r="B939" s="41" t="n">
        <f aca="false">'✍️ Score Entry 2025-26'!B940</f>
        <v>46040.8333333333</v>
      </c>
      <c r="C939" s="0" t="str">
        <f aca="false">'✍️ Score Entry 2025-26'!C940</f>
        <v>Spanish LALIGA</v>
      </c>
      <c r="D939" s="0" t="str">
        <f aca="false">'✍️ Score Entry 2025-26'!D940</f>
        <v>Osasuna</v>
      </c>
      <c r="E939" s="0" t="str">
        <f aca="false">'✍️ Score Entry 2025-26'!E940</f>
        <v>Real Oviedo</v>
      </c>
      <c r="F939" s="0" t="n">
        <f aca="false">IFERROR(VLOOKUP(D939,'⭐ Current Elo 2025-26'!$A:$B,2,FALSE()),1500)</f>
        <v>1713.5</v>
      </c>
      <c r="G939" s="0" t="n">
        <f aca="false">IFERROR(VLOOKUP(E939,'⭐ Current Elo 2025-26'!$A:$B,2,FALSE()),1500)</f>
        <v>1735.2</v>
      </c>
      <c r="H939" s="33" t="n">
        <f aca="false">1/(1+10^((G939-F939+'⚙️ Parameters'!$C$7)/400))</f>
        <v>0.398255691617458</v>
      </c>
      <c r="I939" s="33" t="n">
        <f aca="false">0.27*(1+((200-MIN(ABS(F939-G939),200))/500)+(IF(AND(F939&gt;1650,G939&gt;1650),0.15,0)))</f>
        <v>0.406782</v>
      </c>
      <c r="J939" s="33" t="n">
        <f aca="false">MAX(0,1-H939-I939)</f>
        <v>0.194962308382542</v>
      </c>
      <c r="K939" s="33" t="n">
        <f aca="false">H939+I939</f>
        <v>0.805037691617458</v>
      </c>
      <c r="L939" s="33" t="n">
        <f aca="false">I939+J939</f>
        <v>0.601744308382542</v>
      </c>
      <c r="M939" s="0" t="str">
        <f aca="false">IF('✍️ Score Entry 2025-26'!F940=""," TBD",TEXT('✍️ Score Entry 2025-26'!F940,"0")&amp;"-"&amp;TEXT('✍️ Score Entry 2025-26'!G940,"0"))</f>
        <v> TBD</v>
      </c>
      <c r="N939" s="0" t="str">
        <f aca="false">IF('✍️ Score Entry 2025-26'!F940="","TBD",IF('✍️ Score Entry 2025-26'!F940&gt;'✍️ Score Entry 2025-26'!G940,"Home",IF('✍️ Score Entry 2025-26'!F940&lt;'✍️ Score Entry 2025-26'!G940,"Away","Draw")))</f>
        <v>TBD</v>
      </c>
      <c r="O939" s="0" t="str">
        <f aca="false">IF(N939="TBD","TBD",IF(AND(H939&gt;I939,H939&gt;J939,N939="Home"),"✓",IF(AND(J939&gt;H939,J939&gt;I939,N939="Away"),"✓",IF(AND(I939&gt;H939,I939&gt;J939,N939="Draw"),"✓","✗"))))</f>
        <v>TBD</v>
      </c>
    </row>
    <row r="940" customFormat="false" ht="15" hidden="false" customHeight="false" outlineLevel="0" collapsed="false">
      <c r="A940" s="0" t="n">
        <f aca="false">'✍️ Score Entry 2025-26'!A941</f>
        <v>936</v>
      </c>
      <c r="B940" s="41" t="n">
        <f aca="false">'✍️ Score Entry 2025-26'!B941</f>
        <v>46040.8333333333</v>
      </c>
      <c r="C940" s="0" t="str">
        <f aca="false">'✍️ Score Entry 2025-26'!C941</f>
        <v>Italian Serie A</v>
      </c>
      <c r="D940" s="0" t="str">
        <f aca="false">'✍️ Score Entry 2025-26'!D941</f>
        <v>Cremonese</v>
      </c>
      <c r="E940" s="0" t="str">
        <f aca="false">'✍️ Score Entry 2025-26'!E941</f>
        <v>Hellas Verona</v>
      </c>
      <c r="F940" s="0" t="n">
        <f aca="false">IFERROR(VLOOKUP(D940,'⭐ Current Elo 2025-26'!$A:$B,2,FALSE()),1500)</f>
        <v>1421.1</v>
      </c>
      <c r="G940" s="0" t="n">
        <f aca="false">IFERROR(VLOOKUP(E940,'⭐ Current Elo 2025-26'!$A:$B,2,FALSE()),1500)</f>
        <v>1452.9</v>
      </c>
      <c r="H940" s="33" t="n">
        <f aca="false">1/(1+10^((G940-F940+'⚙️ Parameters'!$C$7)/400))</f>
        <v>0.384408299673656</v>
      </c>
      <c r="I940" s="33" t="n">
        <f aca="false">0.27*(1+((200-MIN(ABS(F940-G940),200))/500)+(IF(AND(F940&gt;1650,G940&gt;1650),0.15,0)))</f>
        <v>0.360828</v>
      </c>
      <c r="J940" s="33" t="n">
        <f aca="false">MAX(0,1-H940-I940)</f>
        <v>0.254763700326344</v>
      </c>
      <c r="K940" s="33" t="n">
        <f aca="false">H940+I940</f>
        <v>0.745236299673656</v>
      </c>
      <c r="L940" s="33" t="n">
        <f aca="false">I940+J940</f>
        <v>0.615591700326344</v>
      </c>
      <c r="M940" s="0" t="str">
        <f aca="false">IF('✍️ Score Entry 2025-26'!F941=""," TBD",TEXT('✍️ Score Entry 2025-26'!F941,"0")&amp;"-"&amp;TEXT('✍️ Score Entry 2025-26'!G941,"0"))</f>
        <v> TBD</v>
      </c>
      <c r="N940" s="0" t="str">
        <f aca="false">IF('✍️ Score Entry 2025-26'!F941="","TBD",IF('✍️ Score Entry 2025-26'!F941&gt;'✍️ Score Entry 2025-26'!G941,"Home",IF('✍️ Score Entry 2025-26'!F941&lt;'✍️ Score Entry 2025-26'!G941,"Away","Draw")))</f>
        <v>TBD</v>
      </c>
      <c r="O940" s="0" t="str">
        <f aca="false">IF(N940="TBD","TBD",IF(AND(H940&gt;I940,H940&gt;J940,N940="Home"),"✓",IF(AND(J940&gt;H940,J940&gt;I940,N940="Away"),"✓",IF(AND(I940&gt;H940,I940&gt;J940,N940="Draw"),"✓","✗"))))</f>
        <v>TBD</v>
      </c>
    </row>
    <row r="941" customFormat="false" ht="15" hidden="false" customHeight="false" outlineLevel="0" collapsed="false">
      <c r="A941" s="0" t="n">
        <f aca="false">'✍️ Score Entry 2025-26'!A942</f>
        <v>937</v>
      </c>
      <c r="B941" s="41" t="n">
        <f aca="false">'✍️ Score Entry 2025-26'!B942</f>
        <v>46040.8333333333</v>
      </c>
      <c r="C941" s="0" t="str">
        <f aca="false">'✍️ Score Entry 2025-26'!C942</f>
        <v>Italian Serie A</v>
      </c>
      <c r="D941" s="0" t="str">
        <f aca="false">'✍️ Score Entry 2025-26'!D942</f>
        <v>Lazio</v>
      </c>
      <c r="E941" s="0" t="str">
        <f aca="false">'✍️ Score Entry 2025-26'!E942</f>
        <v>Como</v>
      </c>
      <c r="F941" s="0" t="n">
        <f aca="false">IFERROR(VLOOKUP(D941,'⭐ Current Elo 2025-26'!$A:$B,2,FALSE()),1500)</f>
        <v>1499.9</v>
      </c>
      <c r="G941" s="0" t="n">
        <f aca="false">IFERROR(VLOOKUP(E941,'⭐ Current Elo 2025-26'!$A:$B,2,FALSE()),1500)</f>
        <v>1661.3</v>
      </c>
      <c r="H941" s="33" t="n">
        <f aca="false">1/(1+10^((G941-F941+'⚙️ Parameters'!$C$7)/400))</f>
        <v>0.228479593539986</v>
      </c>
      <c r="I941" s="33" t="n">
        <f aca="false">0.27*(1+((200-MIN(ABS(F941-G941),200))/500)+(IF(AND(F941&gt;1650,G941&gt;1650),0.15,0)))</f>
        <v>0.290844</v>
      </c>
      <c r="J941" s="33" t="n">
        <f aca="false">MAX(0,1-H941-I941)</f>
        <v>0.480676406460014</v>
      </c>
      <c r="K941" s="33" t="n">
        <f aca="false">H941+I941</f>
        <v>0.519323593539986</v>
      </c>
      <c r="L941" s="33" t="n">
        <f aca="false">I941+J941</f>
        <v>0.771520406460014</v>
      </c>
      <c r="M941" s="0" t="str">
        <f aca="false">IF('✍️ Score Entry 2025-26'!F942=""," TBD",TEXT('✍️ Score Entry 2025-26'!F942,"0")&amp;"-"&amp;TEXT('✍️ Score Entry 2025-26'!G942,"0"))</f>
        <v> TBD</v>
      </c>
      <c r="N941" s="0" t="str">
        <f aca="false">IF('✍️ Score Entry 2025-26'!F942="","TBD",IF('✍️ Score Entry 2025-26'!F942&gt;'✍️ Score Entry 2025-26'!G942,"Home",IF('✍️ Score Entry 2025-26'!F942&lt;'✍️ Score Entry 2025-26'!G942,"Away","Draw")))</f>
        <v>TBD</v>
      </c>
      <c r="O941" s="0" t="str">
        <f aca="false">IF(N941="TBD","TBD",IF(AND(H941&gt;I941,H941&gt;J941,N941="Home"),"✓",IF(AND(J941&gt;H941,J941&gt;I941,N941="Away"),"✓",IF(AND(I941&gt;H941,I941&gt;J941,N941="Draw"),"✓","✗"))))</f>
        <v>TBD</v>
      </c>
    </row>
    <row r="942" customFormat="false" ht="15" hidden="false" customHeight="false" outlineLevel="0" collapsed="false">
      <c r="A942" s="0" t="n">
        <f aca="false">'✍️ Score Entry 2025-26'!A943</f>
        <v>938</v>
      </c>
      <c r="B942" s="41" t="n">
        <f aca="false">'✍️ Score Entry 2025-26'!B943</f>
        <v>46040.8333333333</v>
      </c>
      <c r="C942" s="0" t="str">
        <f aca="false">'✍️ Score Entry 2025-26'!C943</f>
        <v>Spanish LALIGA</v>
      </c>
      <c r="D942" s="0" t="str">
        <f aca="false">'✍️ Score Entry 2025-26'!D943</f>
        <v>Mallorca</v>
      </c>
      <c r="E942" s="0" t="str">
        <f aca="false">'✍️ Score Entry 2025-26'!E943</f>
        <v>Athletic Club</v>
      </c>
      <c r="F942" s="0" t="n">
        <f aca="false">IFERROR(VLOOKUP(D942,'⭐ Current Elo 2025-26'!$A:$B,2,FALSE()),1500)</f>
        <v>1654.7</v>
      </c>
      <c r="G942" s="0" t="n">
        <f aca="false">IFERROR(VLOOKUP(E942,'⭐ Current Elo 2025-26'!$A:$B,2,FALSE()),1500)</f>
        <v>1432.8</v>
      </c>
      <c r="H942" s="33" t="n">
        <f aca="false">1/(1+10^((G942-F942+'⚙️ Parameters'!$C$7)/400))</f>
        <v>0.72899625280023</v>
      </c>
      <c r="I942" s="33" t="n">
        <f aca="false">0.27*(1+((200-MIN(ABS(F942-G942),200))/500)+(IF(AND(F942&gt;1650,G942&gt;1650),0.15,0)))</f>
        <v>0.27</v>
      </c>
      <c r="J942" s="33" t="n">
        <f aca="false">MAX(0,1-H942-I942)</f>
        <v>0.00100374719976959</v>
      </c>
      <c r="K942" s="33" t="n">
        <f aca="false">H942+I942</f>
        <v>0.99899625280023</v>
      </c>
      <c r="L942" s="33" t="n">
        <f aca="false">I942+J942</f>
        <v>0.27100374719977</v>
      </c>
      <c r="M942" s="0" t="str">
        <f aca="false">IF('✍️ Score Entry 2025-26'!F943=""," TBD",TEXT('✍️ Score Entry 2025-26'!F943,"0")&amp;"-"&amp;TEXT('✍️ Score Entry 2025-26'!G943,"0"))</f>
        <v> TBD</v>
      </c>
      <c r="N942" s="0" t="str">
        <f aca="false">IF('✍️ Score Entry 2025-26'!F943="","TBD",IF('✍️ Score Entry 2025-26'!F943&gt;'✍️ Score Entry 2025-26'!G943,"Home",IF('✍️ Score Entry 2025-26'!F943&lt;'✍️ Score Entry 2025-26'!G943,"Away","Draw")))</f>
        <v>TBD</v>
      </c>
      <c r="O942" s="0" t="str">
        <f aca="false">IF(N942="TBD","TBD",IF(AND(H942&gt;I942,H942&gt;J942,N942="Home"),"✓",IF(AND(J942&gt;H942,J942&gt;I942,N942="Away"),"✓",IF(AND(I942&gt;H942,I942&gt;J942,N942="Draw"),"✓","✗"))))</f>
        <v>TBD</v>
      </c>
    </row>
    <row r="943" customFormat="false" ht="15" hidden="false" customHeight="false" outlineLevel="0" collapsed="false">
      <c r="A943" s="0" t="n">
        <f aca="false">'✍️ Score Entry 2025-26'!A944</f>
        <v>939</v>
      </c>
      <c r="B943" s="41" t="n">
        <f aca="false">'✍️ Score Entry 2025-26'!B944</f>
        <v>46040.8333333333</v>
      </c>
      <c r="C943" s="0" t="str">
        <f aca="false">'✍️ Score Entry 2025-26'!C944</f>
        <v>Spanish LALIGA</v>
      </c>
      <c r="D943" s="0" t="str">
        <f aca="false">'✍️ Score Entry 2025-26'!D944</f>
        <v>Getafe</v>
      </c>
      <c r="E943" s="0" t="str">
        <f aca="false">'✍️ Score Entry 2025-26'!E944</f>
        <v>Valencia</v>
      </c>
      <c r="F943" s="0" t="n">
        <f aca="false">IFERROR(VLOOKUP(D943,'⭐ Current Elo 2025-26'!$A:$B,2,FALSE()),1500)</f>
        <v>1582.4</v>
      </c>
      <c r="G943" s="0" t="n">
        <f aca="false">IFERROR(VLOOKUP(E943,'⭐ Current Elo 2025-26'!$A:$B,2,FALSE()),1500)</f>
        <v>1618.4</v>
      </c>
      <c r="H943" s="33" t="n">
        <f aca="false">1/(1+10^((G943-F943+'⚙️ Parameters'!$C$7)/400))</f>
        <v>0.378703276877545</v>
      </c>
      <c r="I943" s="33" t="n">
        <f aca="false">0.27*(1+((200-MIN(ABS(F943-G943),200))/500)+(IF(AND(F943&gt;1650,G943&gt;1650),0.15,0)))</f>
        <v>0.35856</v>
      </c>
      <c r="J943" s="33" t="n">
        <f aca="false">MAX(0,1-H943-I943)</f>
        <v>0.262736723122455</v>
      </c>
      <c r="K943" s="33" t="n">
        <f aca="false">H943+I943</f>
        <v>0.737263276877545</v>
      </c>
      <c r="L943" s="33" t="n">
        <f aca="false">I943+J943</f>
        <v>0.621296723122455</v>
      </c>
      <c r="M943" s="0" t="str">
        <f aca="false">IF('✍️ Score Entry 2025-26'!F944=""," TBD",TEXT('✍️ Score Entry 2025-26'!F944,"0")&amp;"-"&amp;TEXT('✍️ Score Entry 2025-26'!G944,"0"))</f>
        <v> TBD</v>
      </c>
      <c r="N943" s="0" t="str">
        <f aca="false">IF('✍️ Score Entry 2025-26'!F944="","TBD",IF('✍️ Score Entry 2025-26'!F944&gt;'✍️ Score Entry 2025-26'!G944,"Home",IF('✍️ Score Entry 2025-26'!F944&lt;'✍️ Score Entry 2025-26'!G944,"Away","Draw")))</f>
        <v>TBD</v>
      </c>
      <c r="O943" s="0" t="str">
        <f aca="false">IF(N943="TBD","TBD",IF(AND(H943&gt;I943,H943&gt;J943,N943="Home"),"✓",IF(AND(J943&gt;H943,J943&gt;I943,N943="Away"),"✓",IF(AND(I943&gt;H943,I943&gt;J943,N943="Draw"),"✓","✗"))))</f>
        <v>TBD</v>
      </c>
    </row>
    <row r="944" customFormat="false" ht="15" hidden="false" customHeight="false" outlineLevel="0" collapsed="false">
      <c r="A944" s="0" t="n">
        <f aca="false">'✍️ Score Entry 2025-26'!A945</f>
        <v>940</v>
      </c>
      <c r="B944" s="41" t="n">
        <f aca="false">'✍️ Score Entry 2025-26'!B945</f>
        <v>46040.8333333333</v>
      </c>
      <c r="C944" s="0" t="str">
        <f aca="false">'✍️ Score Entry 2025-26'!C945</f>
        <v>Spanish LALIGA</v>
      </c>
      <c r="D944" s="0" t="str">
        <f aca="false">'✍️ Score Entry 2025-26'!D945</f>
        <v>AtlÃ©tico Madrid</v>
      </c>
      <c r="E944" s="0" t="str">
        <f aca="false">'✍️ Score Entry 2025-26'!E945</f>
        <v>AlavÃ©s</v>
      </c>
      <c r="F944" s="0" t="n">
        <f aca="false">IFERROR(VLOOKUP(D944,'⭐ Current Elo 2025-26'!$A:$B,2,FALSE()),1500)</f>
        <v>1556.8</v>
      </c>
      <c r="G944" s="0" t="n">
        <f aca="false">IFERROR(VLOOKUP(E944,'⭐ Current Elo 2025-26'!$A:$B,2,FALSE()),1500)</f>
        <v>1609.1</v>
      </c>
      <c r="H944" s="33" t="n">
        <f aca="false">1/(1+10^((G944-F944+'⚙️ Parameters'!$C$7)/400))</f>
        <v>0.356890466869781</v>
      </c>
      <c r="I944" s="33" t="n">
        <f aca="false">0.27*(1+((200-MIN(ABS(F944-G944),200))/500)+(IF(AND(F944&gt;1650,G944&gt;1650),0.15,0)))</f>
        <v>0.349758</v>
      </c>
      <c r="J944" s="33" t="n">
        <f aca="false">MAX(0,1-H944-I944)</f>
        <v>0.293351533130219</v>
      </c>
      <c r="K944" s="33" t="n">
        <f aca="false">H944+I944</f>
        <v>0.706648466869781</v>
      </c>
      <c r="L944" s="33" t="n">
        <f aca="false">I944+J944</f>
        <v>0.64310953313022</v>
      </c>
      <c r="M944" s="0" t="str">
        <f aca="false">IF('✍️ Score Entry 2025-26'!F945=""," TBD",TEXT('✍️ Score Entry 2025-26'!F945,"0")&amp;"-"&amp;TEXT('✍️ Score Entry 2025-26'!G945,"0"))</f>
        <v> TBD</v>
      </c>
      <c r="N944" s="0" t="str">
        <f aca="false">IF('✍️ Score Entry 2025-26'!F945="","TBD",IF('✍️ Score Entry 2025-26'!F945&gt;'✍️ Score Entry 2025-26'!G945,"Home",IF('✍️ Score Entry 2025-26'!F945&lt;'✍️ Score Entry 2025-26'!G945,"Away","Draw")))</f>
        <v>TBD</v>
      </c>
      <c r="O944" s="0" t="str">
        <f aca="false">IF(N944="TBD","TBD",IF(AND(H944&gt;I944,H944&gt;J944,N944="Home"),"✓",IF(AND(J944&gt;H944,J944&gt;I944,N944="Away"),"✓",IF(AND(I944&gt;H944,I944&gt;J944,N944="Draw"),"✓","✗"))))</f>
        <v>TBD</v>
      </c>
    </row>
    <row r="945" customFormat="false" ht="15" hidden="false" customHeight="false" outlineLevel="0" collapsed="false">
      <c r="A945" s="0" t="n">
        <f aca="false">'✍️ Score Entry 2025-26'!A946</f>
        <v>941</v>
      </c>
      <c r="B945" s="41" t="n">
        <f aca="false">'✍️ Score Entry 2025-26'!B946</f>
        <v>46040.8333333333</v>
      </c>
      <c r="C945" s="0" t="str">
        <f aca="false">'✍️ Score Entry 2025-26'!C946</f>
        <v>Spanish LALIGA</v>
      </c>
      <c r="D945" s="0" t="str">
        <f aca="false">'✍️ Score Entry 2025-26'!D946</f>
        <v>Real Sociedad</v>
      </c>
      <c r="E945" s="0" t="str">
        <f aca="false">'✍️ Score Entry 2025-26'!E946</f>
        <v>Barcelona</v>
      </c>
      <c r="F945" s="0" t="n">
        <f aca="false">IFERROR(VLOOKUP(D945,'⭐ Current Elo 2025-26'!$A:$B,2,FALSE()),1500)</f>
        <v>1395.4</v>
      </c>
      <c r="G945" s="0" t="n">
        <f aca="false">IFERROR(VLOOKUP(E945,'⭐ Current Elo 2025-26'!$A:$B,2,FALSE()),1500)</f>
        <v>1670.1</v>
      </c>
      <c r="H945" s="33" t="n">
        <f aca="false">1/(1+10^((G945-F945+'⚙️ Parameters'!$C$7)/400))</f>
        <v>0.133643179342209</v>
      </c>
      <c r="I945" s="33" t="n">
        <f aca="false">0.27*(1+((200-MIN(ABS(F945-G945),200))/500)+(IF(AND(F945&gt;1650,G945&gt;1650),0.15,0)))</f>
        <v>0.27</v>
      </c>
      <c r="J945" s="33" t="n">
        <f aca="false">MAX(0,1-H945-I945)</f>
        <v>0.596356820657791</v>
      </c>
      <c r="K945" s="33" t="n">
        <f aca="false">H945+I945</f>
        <v>0.403643179342209</v>
      </c>
      <c r="L945" s="33" t="n">
        <f aca="false">I945+J945</f>
        <v>0.866356820657791</v>
      </c>
      <c r="M945" s="0" t="str">
        <f aca="false">IF('✍️ Score Entry 2025-26'!F946=""," TBD",TEXT('✍️ Score Entry 2025-26'!F946,"0")&amp;"-"&amp;TEXT('✍️ Score Entry 2025-26'!G946,"0"))</f>
        <v> TBD</v>
      </c>
      <c r="N945" s="0" t="str">
        <f aca="false">IF('✍️ Score Entry 2025-26'!F946="","TBD",IF('✍️ Score Entry 2025-26'!F946&gt;'✍️ Score Entry 2025-26'!G946,"Home",IF('✍️ Score Entry 2025-26'!F946&lt;'✍️ Score Entry 2025-26'!G946,"Away","Draw")))</f>
        <v>TBD</v>
      </c>
      <c r="O945" s="0" t="str">
        <f aca="false">IF(N945="TBD","TBD",IF(AND(H945&gt;I945,H945&gt;J945,N945="Home"),"✓",IF(AND(J945&gt;H945,J945&gt;I945,N945="Away"),"✓",IF(AND(I945&gt;H945,I945&gt;J945,N945="Draw"),"✓","✗"))))</f>
        <v>TBD</v>
      </c>
    </row>
    <row r="946" customFormat="false" ht="15" hidden="false" customHeight="false" outlineLevel="0" collapsed="false">
      <c r="A946" s="0" t="n">
        <f aca="false">'✍️ Score Entry 2025-26'!A947</f>
        <v>942</v>
      </c>
      <c r="B946" s="41" t="n">
        <f aca="false">'✍️ Score Entry 2025-26'!B947</f>
        <v>46040.8333333333</v>
      </c>
      <c r="C946" s="0" t="str">
        <f aca="false">'✍️ Score Entry 2025-26'!C947</f>
        <v>Spanish LALIGA</v>
      </c>
      <c r="D946" s="0" t="str">
        <f aca="false">'✍️ Score Entry 2025-26'!D947</f>
        <v>Real Madrid</v>
      </c>
      <c r="E946" s="0" t="str">
        <f aca="false">'✍️ Score Entry 2025-26'!E947</f>
        <v>Levante</v>
      </c>
      <c r="F946" s="0" t="n">
        <f aca="false">IFERROR(VLOOKUP(D946,'⭐ Current Elo 2025-26'!$A:$B,2,FALSE()),1500)</f>
        <v>1520.7</v>
      </c>
      <c r="G946" s="0" t="n">
        <f aca="false">IFERROR(VLOOKUP(E946,'⭐ Current Elo 2025-26'!$A:$B,2,FALSE()),1500)</f>
        <v>1462.3</v>
      </c>
      <c r="H946" s="33" t="n">
        <f aca="false">1/(1+10^((G946-F946+'⚙️ Parameters'!$C$7)/400))</f>
        <v>0.512086216894007</v>
      </c>
      <c r="I946" s="33" t="n">
        <f aca="false">0.27*(1+((200-MIN(ABS(F946-G946),200))/500)+(IF(AND(F946&gt;1650,G946&gt;1650),0.15,0)))</f>
        <v>0.346464</v>
      </c>
      <c r="J946" s="33" t="n">
        <f aca="false">MAX(0,1-H946-I946)</f>
        <v>0.141449783105993</v>
      </c>
      <c r="K946" s="33" t="n">
        <f aca="false">H946+I946</f>
        <v>0.858550216894007</v>
      </c>
      <c r="L946" s="33" t="n">
        <f aca="false">I946+J946</f>
        <v>0.487913783105993</v>
      </c>
      <c r="M946" s="0" t="str">
        <f aca="false">IF('✍️ Score Entry 2025-26'!F947=""," TBD",TEXT('✍️ Score Entry 2025-26'!F947,"0")&amp;"-"&amp;TEXT('✍️ Score Entry 2025-26'!G947,"0"))</f>
        <v> TBD</v>
      </c>
      <c r="N946" s="0" t="str">
        <f aca="false">IF('✍️ Score Entry 2025-26'!F947="","TBD",IF('✍️ Score Entry 2025-26'!F947&gt;'✍️ Score Entry 2025-26'!G947,"Home",IF('✍️ Score Entry 2025-26'!F947&lt;'✍️ Score Entry 2025-26'!G947,"Away","Draw")))</f>
        <v>TBD</v>
      </c>
      <c r="O946" s="0" t="str">
        <f aca="false">IF(N946="TBD","TBD",IF(AND(H946&gt;I946,H946&gt;J946,N946="Home"),"✓",IF(AND(J946&gt;H946,J946&gt;I946,N946="Away"),"✓",IF(AND(I946&gt;H946,I946&gt;J946,N946="Draw"),"✓","✗"))))</f>
        <v>TBD</v>
      </c>
    </row>
    <row r="947" customFormat="false" ht="15" hidden="false" customHeight="false" outlineLevel="0" collapsed="false">
      <c r="A947" s="0" t="n">
        <f aca="false">'✍️ Score Entry 2025-26'!A948</f>
        <v>943</v>
      </c>
      <c r="B947" s="41" t="n">
        <f aca="false">'✍️ Score Entry 2025-26'!B948</f>
        <v>46040.8333333333</v>
      </c>
      <c r="C947" s="0" t="str">
        <f aca="false">'✍️ Score Entry 2025-26'!C948</f>
        <v>Spanish LALIGA</v>
      </c>
      <c r="D947" s="0" t="str">
        <f aca="false">'✍️ Score Entry 2025-26'!D948</f>
        <v>Real Betis</v>
      </c>
      <c r="E947" s="0" t="str">
        <f aca="false">'✍️ Score Entry 2025-26'!E948</f>
        <v>Villarreal</v>
      </c>
      <c r="F947" s="0" t="n">
        <f aca="false">IFERROR(VLOOKUP(D947,'⭐ Current Elo 2025-26'!$A:$B,2,FALSE()),1500)</f>
        <v>0</v>
      </c>
      <c r="G947" s="0" t="n">
        <f aca="false">IFERROR(VLOOKUP(E947,'⭐ Current Elo 2025-26'!$A:$B,2,FALSE()),1500)</f>
        <v>1629.8</v>
      </c>
      <c r="H947" s="33" t="n">
        <f aca="false">1/(1+10^((G947-F947+'⚙️ Parameters'!$C$7)/400))</f>
        <v>6.31644279317698E-005</v>
      </c>
      <c r="I947" s="33" t="n">
        <f aca="false">0.27*(1+((200-MIN(ABS(F947-G947),200))/500)+(IF(AND(F947&gt;1650,G947&gt;1650),0.15,0)))</f>
        <v>0.27</v>
      </c>
      <c r="J947" s="33" t="n">
        <f aca="false">MAX(0,1-H947-I947)</f>
        <v>0.729936835572068</v>
      </c>
      <c r="K947" s="33" t="n">
        <f aca="false">H947+I947</f>
        <v>0.270063164427932</v>
      </c>
      <c r="L947" s="33" t="n">
        <f aca="false">I947+J947</f>
        <v>0.999936835572068</v>
      </c>
      <c r="M947" s="0" t="str">
        <f aca="false">IF('✍️ Score Entry 2025-26'!F948=""," TBD",TEXT('✍️ Score Entry 2025-26'!F948,"0")&amp;"-"&amp;TEXT('✍️ Score Entry 2025-26'!G948,"0"))</f>
        <v> TBD</v>
      </c>
      <c r="N947" s="0" t="str">
        <f aca="false">IF('✍️ Score Entry 2025-26'!F948="","TBD",IF('✍️ Score Entry 2025-26'!F948&gt;'✍️ Score Entry 2025-26'!G948,"Home",IF('✍️ Score Entry 2025-26'!F948&lt;'✍️ Score Entry 2025-26'!G948,"Away","Draw")))</f>
        <v>TBD</v>
      </c>
      <c r="O947" s="0" t="str">
        <f aca="false">IF(N947="TBD","TBD",IF(AND(H947&gt;I947,H947&gt;J947,N947="Home"),"✓",IF(AND(J947&gt;H947,J947&gt;I947,N947="Away"),"✓",IF(AND(I947&gt;H947,I947&gt;J947,N947="Draw"),"✓","✗"))))</f>
        <v>TBD</v>
      </c>
    </row>
    <row r="948" customFormat="false" ht="15" hidden="false" customHeight="false" outlineLevel="0" collapsed="false">
      <c r="A948" s="0" t="n">
        <f aca="false">'✍️ Score Entry 2025-26'!A949</f>
        <v>944</v>
      </c>
      <c r="B948" s="41" t="n">
        <f aca="false">'✍️ Score Entry 2025-26'!B949</f>
        <v>46040.8333333333</v>
      </c>
      <c r="C948" s="0" t="str">
        <f aca="false">'✍️ Score Entry 2025-26'!C949</f>
        <v>Italian Serie A</v>
      </c>
      <c r="D948" s="0" t="str">
        <f aca="false">'✍️ Score Entry 2025-26'!D949</f>
        <v>Cagliari</v>
      </c>
      <c r="E948" s="0" t="str">
        <f aca="false">'✍️ Score Entry 2025-26'!E949</f>
        <v>Juventus</v>
      </c>
      <c r="F948" s="0" t="n">
        <f aca="false">IFERROR(VLOOKUP(D948,'⭐ Current Elo 2025-26'!$A:$B,2,FALSE()),1500)</f>
        <v>1647.4</v>
      </c>
      <c r="G948" s="0" t="n">
        <f aca="false">IFERROR(VLOOKUP(E948,'⭐ Current Elo 2025-26'!$A:$B,2,FALSE()),1500)</f>
        <v>1397.1</v>
      </c>
      <c r="H948" s="33" t="n">
        <f aca="false">1/(1+10^((G948-F948+'⚙️ Parameters'!$C$7)/400))</f>
        <v>0.760062006027484</v>
      </c>
      <c r="I948" s="33" t="n">
        <f aca="false">0.27*(1+((200-MIN(ABS(F948-G948),200))/500)+(IF(AND(F948&gt;1650,G948&gt;1650),0.15,0)))</f>
        <v>0.27</v>
      </c>
      <c r="J948" s="33" t="n">
        <f aca="false">MAX(0,1-H948-I948)</f>
        <v>0</v>
      </c>
      <c r="K948" s="33" t="n">
        <f aca="false">H948+I948</f>
        <v>1.03006200602748</v>
      </c>
      <c r="L948" s="33" t="n">
        <f aca="false">I948+J948</f>
        <v>0.27</v>
      </c>
      <c r="M948" s="0" t="str">
        <f aca="false">IF('✍️ Score Entry 2025-26'!F949=""," TBD",TEXT('✍️ Score Entry 2025-26'!F949,"0")&amp;"-"&amp;TEXT('✍️ Score Entry 2025-26'!G949,"0"))</f>
        <v> TBD</v>
      </c>
      <c r="N948" s="0" t="str">
        <f aca="false">IF('✍️ Score Entry 2025-26'!F949="","TBD",IF('✍️ Score Entry 2025-26'!F949&gt;'✍️ Score Entry 2025-26'!G949,"Home",IF('✍️ Score Entry 2025-26'!F949&lt;'✍️ Score Entry 2025-26'!G949,"Away","Draw")))</f>
        <v>TBD</v>
      </c>
      <c r="O948" s="0" t="str">
        <f aca="false">IF(N948="TBD","TBD",IF(AND(H948&gt;I948,H948&gt;J948,N948="Home"),"✓",IF(AND(J948&gt;H948,J948&gt;I948,N948="Away"),"✓",IF(AND(I948&gt;H948,I948&gt;J948,N948="Draw"),"✓","✗"))))</f>
        <v>TBD</v>
      </c>
    </row>
    <row r="949" customFormat="false" ht="15" hidden="false" customHeight="false" outlineLevel="0" collapsed="false">
      <c r="A949" s="0" t="n">
        <f aca="false">'✍️ Score Entry 2025-26'!A950</f>
        <v>945</v>
      </c>
      <c r="B949" s="41" t="n">
        <f aca="false">'✍️ Score Entry 2025-26'!B950</f>
        <v>46040.8333333333</v>
      </c>
      <c r="C949" s="0" t="str">
        <f aca="false">'✍️ Score Entry 2025-26'!C950</f>
        <v>Spanish LALIGA</v>
      </c>
      <c r="D949" s="0" t="str">
        <f aca="false">'✍️ Score Entry 2025-26'!D950</f>
        <v>Espanyol</v>
      </c>
      <c r="E949" s="0" t="str">
        <f aca="false">'✍️ Score Entry 2025-26'!E950</f>
        <v>Girona</v>
      </c>
      <c r="F949" s="0" t="n">
        <f aca="false">IFERROR(VLOOKUP(D949,'⭐ Current Elo 2025-26'!$A:$B,2,FALSE()),1500)</f>
        <v>1662.7</v>
      </c>
      <c r="G949" s="0" t="n">
        <f aca="false">IFERROR(VLOOKUP(E949,'⭐ Current Elo 2025-26'!$A:$B,2,FALSE()),1500)</f>
        <v>1542.4</v>
      </c>
      <c r="H949" s="33" t="n">
        <f aca="false">1/(1+10^((G949-F949+'⚙️ Parameters'!$C$7)/400))</f>
        <v>0.59981139846634</v>
      </c>
      <c r="I949" s="33" t="n">
        <f aca="false">0.27*(1+((200-MIN(ABS(F949-G949),200))/500)+(IF(AND(F949&gt;1650,G949&gt;1650),0.15,0)))</f>
        <v>0.313038</v>
      </c>
      <c r="J949" s="33" t="n">
        <f aca="false">MAX(0,1-H949-I949)</f>
        <v>0.0871506015336602</v>
      </c>
      <c r="K949" s="33" t="n">
        <f aca="false">H949+I949</f>
        <v>0.91284939846634</v>
      </c>
      <c r="L949" s="33" t="n">
        <f aca="false">I949+J949</f>
        <v>0.40018860153366</v>
      </c>
      <c r="M949" s="0" t="str">
        <f aca="false">IF('✍️ Score Entry 2025-26'!F950=""," TBD",TEXT('✍️ Score Entry 2025-26'!F950,"0")&amp;"-"&amp;TEXT('✍️ Score Entry 2025-26'!G950,"0"))</f>
        <v> TBD</v>
      </c>
      <c r="N949" s="0" t="str">
        <f aca="false">IF('✍️ Score Entry 2025-26'!F950="","TBD",IF('✍️ Score Entry 2025-26'!F950&gt;'✍️ Score Entry 2025-26'!G950,"Home",IF('✍️ Score Entry 2025-26'!F950&lt;'✍️ Score Entry 2025-26'!G950,"Away","Draw")))</f>
        <v>TBD</v>
      </c>
      <c r="O949" s="0" t="str">
        <f aca="false">IF(N949="TBD","TBD",IF(AND(H949&gt;I949,H949&gt;J949,N949="Home"),"✓",IF(AND(J949&gt;H949,J949&gt;I949,N949="Away"),"✓",IF(AND(I949&gt;H949,I949&gt;J949,N949="Draw"),"✓","✗"))))</f>
        <v>TBD</v>
      </c>
    </row>
    <row r="950" customFormat="false" ht="15" hidden="false" customHeight="false" outlineLevel="0" collapsed="false">
      <c r="A950" s="0" t="n">
        <f aca="false">'✍️ Score Entry 2025-26'!A951</f>
        <v>946</v>
      </c>
      <c r="B950" s="41" t="n">
        <f aca="false">'✍️ Score Entry 2025-26'!B951</f>
        <v>46040.8333333333</v>
      </c>
      <c r="C950" s="0" t="str">
        <f aca="false">'✍️ Score Entry 2025-26'!C951</f>
        <v>French Ligue 1</v>
      </c>
      <c r="D950" s="0" t="str">
        <f aca="false">'✍️ Score Entry 2025-26'!D951</f>
        <v>Stade Rennais</v>
      </c>
      <c r="E950" s="0" t="str">
        <f aca="false">'✍️ Score Entry 2025-26'!E951</f>
        <v>Le Havre AC</v>
      </c>
      <c r="F950" s="0" t="n">
        <f aca="false">IFERROR(VLOOKUP(D950,'⭐ Current Elo 2025-26'!$A:$B,2,FALSE()),1500)</f>
        <v>1621.1</v>
      </c>
      <c r="G950" s="0" t="n">
        <f aca="false">IFERROR(VLOOKUP(E950,'⭐ Current Elo 2025-26'!$A:$B,2,FALSE()),1500)</f>
        <v>1496.2</v>
      </c>
      <c r="H950" s="33" t="n">
        <f aca="false">1/(1+10^((G950-F950+'⚙️ Parameters'!$C$7)/400))</f>
        <v>0.606150406947541</v>
      </c>
      <c r="I950" s="33" t="n">
        <f aca="false">0.27*(1+((200-MIN(ABS(F950-G950),200))/500)+(IF(AND(F950&gt;1650,G950&gt;1650),0.15,0)))</f>
        <v>0.310554</v>
      </c>
      <c r="J950" s="33" t="n">
        <f aca="false">MAX(0,1-H950-I950)</f>
        <v>0.0832955930524589</v>
      </c>
      <c r="K950" s="33" t="n">
        <f aca="false">H950+I950</f>
        <v>0.916704406947541</v>
      </c>
      <c r="L950" s="33" t="n">
        <f aca="false">I950+J950</f>
        <v>0.393849593052459</v>
      </c>
      <c r="M950" s="0" t="str">
        <f aca="false">IF('✍️ Score Entry 2025-26'!F951=""," TBD",TEXT('✍️ Score Entry 2025-26'!F951,"0")&amp;"-"&amp;TEXT('✍️ Score Entry 2025-26'!G951,"0"))</f>
        <v> TBD</v>
      </c>
      <c r="N950" s="0" t="str">
        <f aca="false">IF('✍️ Score Entry 2025-26'!F951="","TBD",IF('✍️ Score Entry 2025-26'!F951&gt;'✍️ Score Entry 2025-26'!G951,"Home",IF('✍️ Score Entry 2025-26'!F951&lt;'✍️ Score Entry 2025-26'!G951,"Away","Draw")))</f>
        <v>TBD</v>
      </c>
      <c r="O950" s="0" t="str">
        <f aca="false">IF(N950="TBD","TBD",IF(AND(H950&gt;I950,H950&gt;J950,N950="Home"),"✓",IF(AND(J950&gt;H950,J950&gt;I950,N950="Away"),"✓",IF(AND(I950&gt;H950,I950&gt;J950,N950="Draw"),"✓","✗"))))</f>
        <v>TBD</v>
      </c>
    </row>
    <row r="951" customFormat="false" ht="15" hidden="false" customHeight="false" outlineLevel="0" collapsed="false">
      <c r="A951" s="0" t="n">
        <f aca="false">'✍️ Score Entry 2025-26'!A952</f>
        <v>947</v>
      </c>
      <c r="B951" s="41" t="n">
        <f aca="false">'✍️ Score Entry 2025-26'!B952</f>
        <v>46040.8333333333</v>
      </c>
      <c r="C951" s="0" t="str">
        <f aca="false">'✍️ Score Entry 2025-26'!C952</f>
        <v>French Ligue 1</v>
      </c>
      <c r="D951" s="0" t="str">
        <f aca="false">'✍️ Score Entry 2025-26'!D952</f>
        <v>Angers</v>
      </c>
      <c r="E951" s="0" t="str">
        <f aca="false">'✍️ Score Entry 2025-26'!E952</f>
        <v>Marseille</v>
      </c>
      <c r="F951" s="0" t="n">
        <f aca="false">IFERROR(VLOOKUP(D951,'⭐ Current Elo 2025-26'!$A:$B,2,FALSE()),1500)</f>
        <v>1494.5</v>
      </c>
      <c r="G951" s="0" t="n">
        <f aca="false">IFERROR(VLOOKUP(E951,'⭐ Current Elo 2025-26'!$A:$B,2,FALSE()),1500)</f>
        <v>1664.7</v>
      </c>
      <c r="H951" s="33" t="n">
        <f aca="false">1/(1+10^((G951-F951+'⚙️ Parameters'!$C$7)/400))</f>
        <v>0.219672981474172</v>
      </c>
      <c r="I951" s="33" t="n">
        <f aca="false">0.27*(1+((200-MIN(ABS(F951-G951),200))/500)+(IF(AND(F951&gt;1650,G951&gt;1650),0.15,0)))</f>
        <v>0.286092</v>
      </c>
      <c r="J951" s="33" t="n">
        <f aca="false">MAX(0,1-H951-I951)</f>
        <v>0.494235018525828</v>
      </c>
      <c r="K951" s="33" t="n">
        <f aca="false">H951+I951</f>
        <v>0.505764981474172</v>
      </c>
      <c r="L951" s="33" t="n">
        <f aca="false">I951+J951</f>
        <v>0.780327018525828</v>
      </c>
      <c r="M951" s="0" t="str">
        <f aca="false">IF('✍️ Score Entry 2025-26'!F952=""," TBD",TEXT('✍️ Score Entry 2025-26'!F952,"0")&amp;"-"&amp;TEXT('✍️ Score Entry 2025-26'!G952,"0"))</f>
        <v> TBD</v>
      </c>
      <c r="N951" s="0" t="str">
        <f aca="false">IF('✍️ Score Entry 2025-26'!F952="","TBD",IF('✍️ Score Entry 2025-26'!F952&gt;'✍️ Score Entry 2025-26'!G952,"Home",IF('✍️ Score Entry 2025-26'!F952&lt;'✍️ Score Entry 2025-26'!G952,"Away","Draw")))</f>
        <v>TBD</v>
      </c>
      <c r="O951" s="0" t="str">
        <f aca="false">IF(N951="TBD","TBD",IF(AND(H951&gt;I951,H951&gt;J951,N951="Home"),"✓",IF(AND(J951&gt;H951,J951&gt;I951,N951="Away"),"✓",IF(AND(I951&gt;H951,I951&gt;J951,N951="Draw"),"✓","✗"))))</f>
        <v>TBD</v>
      </c>
    </row>
    <row r="952" customFormat="false" ht="15" hidden="false" customHeight="false" outlineLevel="0" collapsed="false">
      <c r="A952" s="0" t="n">
        <f aca="false">'✍️ Score Entry 2025-26'!A953</f>
        <v>948</v>
      </c>
      <c r="B952" s="41" t="n">
        <f aca="false">'✍️ Score Entry 2025-26'!B953</f>
        <v>46040.8333333333</v>
      </c>
      <c r="C952" s="0" t="str">
        <f aca="false">'✍️ Score Entry 2025-26'!C953</f>
        <v>French Ligue 1</v>
      </c>
      <c r="D952" s="0" t="str">
        <f aca="false">'✍️ Score Entry 2025-26'!D953</f>
        <v>Lens</v>
      </c>
      <c r="E952" s="0" t="str">
        <f aca="false">'✍️ Score Entry 2025-26'!E953</f>
        <v>AJ Auxerre</v>
      </c>
      <c r="F952" s="0" t="n">
        <f aca="false">IFERROR(VLOOKUP(D952,'⭐ Current Elo 2025-26'!$A:$B,2,FALSE()),1500)</f>
        <v>1580.6</v>
      </c>
      <c r="G952" s="0" t="n">
        <f aca="false">IFERROR(VLOOKUP(E952,'⭐ Current Elo 2025-26'!$A:$B,2,FALSE()),1500)</f>
        <v>1588.5</v>
      </c>
      <c r="H952" s="33" t="n">
        <f aca="false">1/(1+10^((G952-F952+'⚙️ Parameters'!$C$7)/400))</f>
        <v>0.417438096073025</v>
      </c>
      <c r="I952" s="33" t="n">
        <f aca="false">0.27*(1+((200-MIN(ABS(F952-G952),200))/500)+(IF(AND(F952&gt;1650,G952&gt;1650),0.15,0)))</f>
        <v>0.373734</v>
      </c>
      <c r="J952" s="33" t="n">
        <f aca="false">MAX(0,1-H952-I952)</f>
        <v>0.208827903926975</v>
      </c>
      <c r="K952" s="33" t="n">
        <f aca="false">H952+I952</f>
        <v>0.791172096073025</v>
      </c>
      <c r="L952" s="33" t="n">
        <f aca="false">I952+J952</f>
        <v>0.582561903926975</v>
      </c>
      <c r="M952" s="0" t="str">
        <f aca="false">IF('✍️ Score Entry 2025-26'!F953=""," TBD",TEXT('✍️ Score Entry 2025-26'!F953,"0")&amp;"-"&amp;TEXT('✍️ Score Entry 2025-26'!G953,"0"))</f>
        <v> TBD</v>
      </c>
      <c r="N952" s="0" t="str">
        <f aca="false">IF('✍️ Score Entry 2025-26'!F953="","TBD",IF('✍️ Score Entry 2025-26'!F953&gt;'✍️ Score Entry 2025-26'!G953,"Home",IF('✍️ Score Entry 2025-26'!F953&lt;'✍️ Score Entry 2025-26'!G953,"Away","Draw")))</f>
        <v>TBD</v>
      </c>
      <c r="O952" s="0" t="str">
        <f aca="false">IF(N952="TBD","TBD",IF(AND(H952&gt;I952,H952&gt;J952,N952="Home"),"✓",IF(AND(J952&gt;H952,J952&gt;I952,N952="Away"),"✓",IF(AND(I952&gt;H952,I952&gt;J952,N952="Draw"),"✓","✗"))))</f>
        <v>TBD</v>
      </c>
    </row>
    <row r="953" customFormat="false" ht="15" hidden="false" customHeight="false" outlineLevel="0" collapsed="false">
      <c r="A953" s="0" t="n">
        <f aca="false">'✍️ Score Entry 2025-26'!A954</f>
        <v>949</v>
      </c>
      <c r="B953" s="41" t="n">
        <f aca="false">'✍️ Score Entry 2025-26'!B954</f>
        <v>46040.8333333333</v>
      </c>
      <c r="C953" s="0" t="str">
        <f aca="false">'✍️ Score Entry 2025-26'!C954</f>
        <v>French Ligue 1</v>
      </c>
      <c r="D953" s="0" t="str">
        <f aca="false">'✍️ Score Entry 2025-26'!D954</f>
        <v>Lyon</v>
      </c>
      <c r="E953" s="0" t="str">
        <f aca="false">'✍️ Score Entry 2025-26'!E954</f>
        <v>Brest</v>
      </c>
      <c r="F953" s="0" t="n">
        <f aca="false">IFERROR(VLOOKUP(D953,'⭐ Current Elo 2025-26'!$A:$B,2,FALSE()),1500)</f>
        <v>1529.2</v>
      </c>
      <c r="G953" s="0" t="n">
        <f aca="false">IFERROR(VLOOKUP(E953,'⭐ Current Elo 2025-26'!$A:$B,2,FALSE()),1500)</f>
        <v>1734.4</v>
      </c>
      <c r="H953" s="33" t="n">
        <f aca="false">1/(1+10^((G953-F953+'⚙️ Parameters'!$C$7)/400))</f>
        <v>0.187087160315761</v>
      </c>
      <c r="I953" s="33" t="n">
        <f aca="false">0.27*(1+((200-MIN(ABS(F953-G953),200))/500)+(IF(AND(F953&gt;1650,G953&gt;1650),0.15,0)))</f>
        <v>0.27</v>
      </c>
      <c r="J953" s="33" t="n">
        <f aca="false">MAX(0,1-H953-I953)</f>
        <v>0.542912839684239</v>
      </c>
      <c r="K953" s="33" t="n">
        <f aca="false">H953+I953</f>
        <v>0.457087160315761</v>
      </c>
      <c r="L953" s="33" t="n">
        <f aca="false">I953+J953</f>
        <v>0.812912839684239</v>
      </c>
      <c r="M953" s="0" t="str">
        <f aca="false">IF('✍️ Score Entry 2025-26'!F954=""," TBD",TEXT('✍️ Score Entry 2025-26'!F954,"0")&amp;"-"&amp;TEXT('✍️ Score Entry 2025-26'!G954,"0"))</f>
        <v> TBD</v>
      </c>
      <c r="N953" s="0" t="str">
        <f aca="false">IF('✍️ Score Entry 2025-26'!F954="","TBD",IF('✍️ Score Entry 2025-26'!F954&gt;'✍️ Score Entry 2025-26'!G954,"Home",IF('✍️ Score Entry 2025-26'!F954&lt;'✍️ Score Entry 2025-26'!G954,"Away","Draw")))</f>
        <v>TBD</v>
      </c>
      <c r="O953" s="0" t="str">
        <f aca="false">IF(N953="TBD","TBD",IF(AND(H953&gt;I953,H953&gt;J953,N953="Home"),"✓",IF(AND(J953&gt;H953,J953&gt;I953,N953="Away"),"✓",IF(AND(I953&gt;H953,I953&gt;J953,N953="Draw"),"✓","✗"))))</f>
        <v>TBD</v>
      </c>
    </row>
    <row r="954" customFormat="false" ht="15" hidden="false" customHeight="false" outlineLevel="0" collapsed="false">
      <c r="A954" s="0" t="n">
        <f aca="false">'✍️ Score Entry 2025-26'!A955</f>
        <v>950</v>
      </c>
      <c r="B954" s="41" t="n">
        <f aca="false">'✍️ Score Entry 2025-26'!B955</f>
        <v>46040.8333333333</v>
      </c>
      <c r="C954" s="0" t="str">
        <f aca="false">'✍️ Score Entry 2025-26'!C955</f>
        <v>French Ligue 1</v>
      </c>
      <c r="D954" s="0" t="str">
        <f aca="false">'✍️ Score Entry 2025-26'!D955</f>
        <v>AS Monaco</v>
      </c>
      <c r="E954" s="0" t="str">
        <f aca="false">'✍️ Score Entry 2025-26'!E955</f>
        <v>Lorient</v>
      </c>
      <c r="F954" s="0" t="n">
        <f aca="false">IFERROR(VLOOKUP(D954,'⭐ Current Elo 2025-26'!$A:$B,2,FALSE()),1500)</f>
        <v>1714.2</v>
      </c>
      <c r="G954" s="0" t="n">
        <f aca="false">IFERROR(VLOOKUP(E954,'⭐ Current Elo 2025-26'!$A:$B,2,FALSE()),1500)</f>
        <v>1624.7</v>
      </c>
      <c r="H954" s="33" t="n">
        <f aca="false">1/(1+10^((G954-F954+'⚙️ Parameters'!$C$7)/400))</f>
        <v>0.556601413161778</v>
      </c>
      <c r="I954" s="33" t="n">
        <f aca="false">0.27*(1+((200-MIN(ABS(F954-G954),200))/500)+(IF(AND(F954&gt;1650,G954&gt;1650),0.15,0)))</f>
        <v>0.32967</v>
      </c>
      <c r="J954" s="33" t="n">
        <f aca="false">MAX(0,1-H954-I954)</f>
        <v>0.113728586838222</v>
      </c>
      <c r="K954" s="33" t="n">
        <f aca="false">H954+I954</f>
        <v>0.886271413161778</v>
      </c>
      <c r="L954" s="33" t="n">
        <f aca="false">I954+J954</f>
        <v>0.443398586838222</v>
      </c>
      <c r="M954" s="0" t="str">
        <f aca="false">IF('✍️ Score Entry 2025-26'!F955=""," TBD",TEXT('✍️ Score Entry 2025-26'!F955,"0")&amp;"-"&amp;TEXT('✍️ Score Entry 2025-26'!G955,"0"))</f>
        <v> TBD</v>
      </c>
      <c r="N954" s="0" t="str">
        <f aca="false">IF('✍️ Score Entry 2025-26'!F955="","TBD",IF('✍️ Score Entry 2025-26'!F955&gt;'✍️ Score Entry 2025-26'!G955,"Home",IF('✍️ Score Entry 2025-26'!F955&lt;'✍️ Score Entry 2025-26'!G955,"Away","Draw")))</f>
        <v>TBD</v>
      </c>
      <c r="O954" s="0" t="str">
        <f aca="false">IF(N954="TBD","TBD",IF(AND(H954&gt;I954,H954&gt;J954,N954="Home"),"✓",IF(AND(J954&gt;H954,J954&gt;I954,N954="Away"),"✓",IF(AND(I954&gt;H954,I954&gt;J954,N954="Draw"),"✓","✗"))))</f>
        <v>TBD</v>
      </c>
    </row>
    <row r="955" customFormat="false" ht="15" hidden="false" customHeight="false" outlineLevel="0" collapsed="false">
      <c r="A955" s="0" t="n">
        <f aca="false">'✍️ Score Entry 2025-26'!A956</f>
        <v>951</v>
      </c>
      <c r="B955" s="41" t="n">
        <f aca="false">'✍️ Score Entry 2025-26'!B956</f>
        <v>46040.8333333333</v>
      </c>
      <c r="C955" s="0" t="str">
        <f aca="false">'✍️ Score Entry 2025-26'!C956</f>
        <v>French Ligue 1</v>
      </c>
      <c r="D955" s="0" t="str">
        <f aca="false">'✍️ Score Entry 2025-26'!D956</f>
        <v>Nantes</v>
      </c>
      <c r="E955" s="0" t="str">
        <f aca="false">'✍️ Score Entry 2025-26'!E956</f>
        <v>Paris FC</v>
      </c>
      <c r="F955" s="0" t="n">
        <f aca="false">IFERROR(VLOOKUP(D955,'⭐ Current Elo 2025-26'!$A:$B,2,FALSE()),1500)</f>
        <v>1720.8</v>
      </c>
      <c r="G955" s="0" t="n">
        <f aca="false">IFERROR(VLOOKUP(E955,'⭐ Current Elo 2025-26'!$A:$B,2,FALSE()),1500)</f>
        <v>1539.7</v>
      </c>
      <c r="H955" s="33" t="n">
        <f aca="false">1/(1+10^((G955-F955+'⚙️ Parameters'!$C$7)/400))</f>
        <v>0.680195908732348</v>
      </c>
      <c r="I955" s="33" t="n">
        <f aca="false">0.27*(1+((200-MIN(ABS(F955-G955),200))/500)+(IF(AND(F955&gt;1650,G955&gt;1650),0.15,0)))</f>
        <v>0.280206</v>
      </c>
      <c r="J955" s="33" t="n">
        <f aca="false">MAX(0,1-H955-I955)</f>
        <v>0.0395980912676525</v>
      </c>
      <c r="K955" s="33" t="n">
        <f aca="false">H955+I955</f>
        <v>0.960401908732348</v>
      </c>
      <c r="L955" s="33" t="n">
        <f aca="false">I955+J955</f>
        <v>0.319804091267653</v>
      </c>
      <c r="M955" s="0" t="str">
        <f aca="false">IF('✍️ Score Entry 2025-26'!F956=""," TBD",TEXT('✍️ Score Entry 2025-26'!F956,"0")&amp;"-"&amp;TEXT('✍️ Score Entry 2025-26'!G956,"0"))</f>
        <v> TBD</v>
      </c>
      <c r="N955" s="0" t="str">
        <f aca="false">IF('✍️ Score Entry 2025-26'!F956="","TBD",IF('✍️ Score Entry 2025-26'!F956&gt;'✍️ Score Entry 2025-26'!G956,"Home",IF('✍️ Score Entry 2025-26'!F956&lt;'✍️ Score Entry 2025-26'!G956,"Away","Draw")))</f>
        <v>TBD</v>
      </c>
      <c r="O955" s="0" t="str">
        <f aca="false">IF(N955="TBD","TBD",IF(AND(H955&gt;I955,H955&gt;J955,N955="Home"),"✓",IF(AND(J955&gt;H955,J955&gt;I955,N955="Away"),"✓",IF(AND(I955&gt;H955,I955&gt;J955,N955="Draw"),"✓","✗"))))</f>
        <v>TBD</v>
      </c>
    </row>
    <row r="956" customFormat="false" ht="15" hidden="false" customHeight="false" outlineLevel="0" collapsed="false">
      <c r="A956" s="0" t="n">
        <f aca="false">'✍️ Score Entry 2025-26'!A957</f>
        <v>952</v>
      </c>
      <c r="B956" s="41" t="n">
        <f aca="false">'✍️ Score Entry 2025-26'!B957</f>
        <v>46040.8333333333</v>
      </c>
      <c r="C956" s="0" t="str">
        <f aca="false">'✍️ Score Entry 2025-26'!C957</f>
        <v>French Ligue 1</v>
      </c>
      <c r="D956" s="0" t="str">
        <f aca="false">'✍️ Score Entry 2025-26'!D957</f>
        <v>Paris Saint-Germain</v>
      </c>
      <c r="E956" s="0" t="str">
        <f aca="false">'✍️ Score Entry 2025-26'!E957</f>
        <v>Lille</v>
      </c>
      <c r="F956" s="0" t="n">
        <f aca="false">IFERROR(VLOOKUP(D956,'⭐ Current Elo 2025-26'!$A:$B,2,FALSE()),1500)</f>
        <v>1650.9</v>
      </c>
      <c r="G956" s="0" t="n">
        <f aca="false">IFERROR(VLOOKUP(E956,'⭐ Current Elo 2025-26'!$A:$B,2,FALSE()),1500)</f>
        <v>1580.2</v>
      </c>
      <c r="H956" s="33" t="n">
        <f aca="false">1/(1+10^((G956-F956+'⚙️ Parameters'!$C$7)/400))</f>
        <v>0.529754496421359</v>
      </c>
      <c r="I956" s="33" t="n">
        <f aca="false">0.27*(1+((200-MIN(ABS(F956-G956),200))/500)+(IF(AND(F956&gt;1650,G956&gt;1650),0.15,0)))</f>
        <v>0.339822</v>
      </c>
      <c r="J956" s="33" t="n">
        <f aca="false">MAX(0,1-H956-I956)</f>
        <v>0.130423503578641</v>
      </c>
      <c r="K956" s="33" t="n">
        <f aca="false">H956+I956</f>
        <v>0.869576496421359</v>
      </c>
      <c r="L956" s="33" t="n">
        <f aca="false">I956+J956</f>
        <v>0.470245503578641</v>
      </c>
      <c r="M956" s="0" t="str">
        <f aca="false">IF('✍️ Score Entry 2025-26'!F957=""," TBD",TEXT('✍️ Score Entry 2025-26'!F957,"0")&amp;"-"&amp;TEXT('✍️ Score Entry 2025-26'!G957,"0"))</f>
        <v> TBD</v>
      </c>
      <c r="N956" s="0" t="str">
        <f aca="false">IF('✍️ Score Entry 2025-26'!F957="","TBD",IF('✍️ Score Entry 2025-26'!F957&gt;'✍️ Score Entry 2025-26'!G957,"Home",IF('✍️ Score Entry 2025-26'!F957&lt;'✍️ Score Entry 2025-26'!G957,"Away","Draw")))</f>
        <v>TBD</v>
      </c>
      <c r="O956" s="0" t="str">
        <f aca="false">IF(N956="TBD","TBD",IF(AND(H956&gt;I956,H956&gt;J956,N956="Home"),"✓",IF(AND(J956&gt;H956,J956&gt;I956,N956="Away"),"✓",IF(AND(I956&gt;H956,I956&gt;J956,N956="Draw"),"✓","✗"))))</f>
        <v>TBD</v>
      </c>
    </row>
    <row r="957" customFormat="false" ht="15" hidden="false" customHeight="false" outlineLevel="0" collapsed="false">
      <c r="A957" s="0" t="n">
        <f aca="false">'✍️ Score Entry 2025-26'!A958</f>
        <v>953</v>
      </c>
      <c r="B957" s="41" t="n">
        <f aca="false">'✍️ Score Entry 2025-26'!B958</f>
        <v>46040.8333333333</v>
      </c>
      <c r="C957" s="0" t="str">
        <f aca="false">'✍️ Score Entry 2025-26'!C958</f>
        <v>French Ligue 1</v>
      </c>
      <c r="D957" s="0" t="str">
        <f aca="false">'✍️ Score Entry 2025-26'!D958</f>
        <v>Strasbourg</v>
      </c>
      <c r="E957" s="0" t="str">
        <f aca="false">'✍️ Score Entry 2025-26'!E958</f>
        <v>Metz</v>
      </c>
      <c r="F957" s="0" t="n">
        <f aca="false">IFERROR(VLOOKUP(D957,'⭐ Current Elo 2025-26'!$A:$B,2,FALSE()),1500)</f>
        <v>1815.9</v>
      </c>
      <c r="G957" s="0" t="n">
        <f aca="false">IFERROR(VLOOKUP(E957,'⭐ Current Elo 2025-26'!$A:$B,2,FALSE()),1500)</f>
        <v>1581.9</v>
      </c>
      <c r="H957" s="33" t="n">
        <f aca="false">1/(1+10^((G957-F957+'⚙️ Parameters'!$C$7)/400))</f>
        <v>0.74253555894307</v>
      </c>
      <c r="I957" s="33" t="n">
        <f aca="false">0.27*(1+((200-MIN(ABS(F957-G957),200))/500)+(IF(AND(F957&gt;1650,G957&gt;1650),0.15,0)))</f>
        <v>0.27</v>
      </c>
      <c r="J957" s="33" t="n">
        <f aca="false">MAX(0,1-H957-I957)</f>
        <v>0</v>
      </c>
      <c r="K957" s="33" t="n">
        <f aca="false">H957+I957</f>
        <v>1.01253555894307</v>
      </c>
      <c r="L957" s="33" t="n">
        <f aca="false">I957+J957</f>
        <v>0.27</v>
      </c>
      <c r="M957" s="0" t="str">
        <f aca="false">IF('✍️ Score Entry 2025-26'!F958=""," TBD",TEXT('✍️ Score Entry 2025-26'!F958,"0")&amp;"-"&amp;TEXT('✍️ Score Entry 2025-26'!G958,"0"))</f>
        <v> TBD</v>
      </c>
      <c r="N957" s="0" t="str">
        <f aca="false">IF('✍️ Score Entry 2025-26'!F958="","TBD",IF('✍️ Score Entry 2025-26'!F958&gt;'✍️ Score Entry 2025-26'!G958,"Home",IF('✍️ Score Entry 2025-26'!F958&lt;'✍️ Score Entry 2025-26'!G958,"Away","Draw")))</f>
        <v>TBD</v>
      </c>
      <c r="O957" s="0" t="str">
        <f aca="false">IF(N957="TBD","TBD",IF(AND(H957&gt;I957,H957&gt;J957,N957="Home"),"✓",IF(AND(J957&gt;H957,J957&gt;I957,N957="Away"),"✓",IF(AND(I957&gt;H957,I957&gt;J957,N957="Draw"),"✓","✗"))))</f>
        <v>TBD</v>
      </c>
    </row>
    <row r="958" customFormat="false" ht="15" hidden="false" customHeight="false" outlineLevel="0" collapsed="false">
      <c r="A958" s="0" t="n">
        <f aca="false">'✍️ Score Entry 2025-26'!A959</f>
        <v>954</v>
      </c>
      <c r="B958" s="41" t="n">
        <f aca="false">'✍️ Score Entry 2025-26'!B959</f>
        <v>46040.8333333333</v>
      </c>
      <c r="C958" s="0" t="str">
        <f aca="false">'✍️ Score Entry 2025-26'!C959</f>
        <v>French Ligue 1</v>
      </c>
      <c r="D958" s="0" t="str">
        <f aca="false">'✍️ Score Entry 2025-26'!D959</f>
        <v>Toulouse</v>
      </c>
      <c r="E958" s="0" t="str">
        <f aca="false">'✍️ Score Entry 2025-26'!E959</f>
        <v>Nice</v>
      </c>
      <c r="F958" s="0" t="n">
        <f aca="false">IFERROR(VLOOKUP(D958,'⭐ Current Elo 2025-26'!$A:$B,2,FALSE()),1500)</f>
        <v>1668.4</v>
      </c>
      <c r="G958" s="0" t="n">
        <f aca="false">IFERROR(VLOOKUP(E958,'⭐ Current Elo 2025-26'!$A:$B,2,FALSE()),1500)</f>
        <v>1674.8</v>
      </c>
      <c r="H958" s="33" t="n">
        <f aca="false">1/(1+10^((G958-F958+'⚙️ Parameters'!$C$7)/400))</f>
        <v>0.419539396436435</v>
      </c>
      <c r="I958" s="33" t="n">
        <f aca="false">0.27*(1+((200-MIN(ABS(F958-G958),200))/500)+(IF(AND(F958&gt;1650,G958&gt;1650),0.15,0)))</f>
        <v>0.415044</v>
      </c>
      <c r="J958" s="33" t="n">
        <f aca="false">MAX(0,1-H958-I958)</f>
        <v>0.165416603563565</v>
      </c>
      <c r="K958" s="33" t="n">
        <f aca="false">H958+I958</f>
        <v>0.834583396436435</v>
      </c>
      <c r="L958" s="33" t="n">
        <f aca="false">I958+J958</f>
        <v>0.580460603563565</v>
      </c>
      <c r="M958" s="0" t="str">
        <f aca="false">IF('✍️ Score Entry 2025-26'!F959=""," TBD",TEXT('✍️ Score Entry 2025-26'!F959,"0")&amp;"-"&amp;TEXT('✍️ Score Entry 2025-26'!G959,"0"))</f>
        <v> TBD</v>
      </c>
      <c r="N958" s="0" t="str">
        <f aca="false">IF('✍️ Score Entry 2025-26'!F959="","TBD",IF('✍️ Score Entry 2025-26'!F959&gt;'✍️ Score Entry 2025-26'!G959,"Home",IF('✍️ Score Entry 2025-26'!F959&lt;'✍️ Score Entry 2025-26'!G959,"Away","Draw")))</f>
        <v>TBD</v>
      </c>
      <c r="O958" s="0" t="str">
        <f aca="false">IF(N958="TBD","TBD",IF(AND(H958&gt;I958,H958&gt;J958,N958="Home"),"✓",IF(AND(J958&gt;H958,J958&gt;I958,N958="Away"),"✓",IF(AND(I958&gt;H958,I958&gt;J958,N958="Draw"),"✓","✗"))))</f>
        <v>TBD</v>
      </c>
    </row>
    <row r="959" customFormat="false" ht="15" hidden="false" customHeight="false" outlineLevel="0" collapsed="false">
      <c r="A959" s="0" t="n">
        <f aca="false">'✍️ Score Entry 2025-26'!A960</f>
        <v>955</v>
      </c>
      <c r="B959" s="41" t="n">
        <f aca="false">'✍️ Score Entry 2025-26'!B960</f>
        <v>46046.625</v>
      </c>
      <c r="C959" s="0" t="str">
        <f aca="false">'✍️ Score Entry 2025-26'!C960</f>
        <v>English Premier League</v>
      </c>
      <c r="D959" s="0" t="str">
        <f aca="false">'✍️ Score Entry 2025-26'!D960</f>
        <v>AFC Bournemouth</v>
      </c>
      <c r="E959" s="0" t="str">
        <f aca="false">'✍️ Score Entry 2025-26'!E960</f>
        <v>Liverpool</v>
      </c>
      <c r="F959" s="0" t="n">
        <f aca="false">IFERROR(VLOOKUP(D959,'⭐ Current Elo 2025-26'!$A:$B,2,FALSE()),1500)</f>
        <v>1744.7</v>
      </c>
      <c r="G959" s="0" t="n">
        <f aca="false">IFERROR(VLOOKUP(E959,'⭐ Current Elo 2025-26'!$A:$B,2,FALSE()),1500)</f>
        <v>1648.2</v>
      </c>
      <c r="H959" s="33" t="n">
        <f aca="false">1/(1+10^((G959-F959+'⚙️ Parameters'!$C$7)/400))</f>
        <v>0.566522159038236</v>
      </c>
      <c r="I959" s="33" t="n">
        <f aca="false">0.27*(1+((200-MIN(ABS(F959-G959),200))/500)+(IF(AND(F959&gt;1650,G959&gt;1650),0.15,0)))</f>
        <v>0.32589</v>
      </c>
      <c r="J959" s="33" t="n">
        <f aca="false">MAX(0,1-H959-I959)</f>
        <v>0.107587840961764</v>
      </c>
      <c r="K959" s="33" t="n">
        <f aca="false">H959+I959</f>
        <v>0.892412159038236</v>
      </c>
      <c r="L959" s="33" t="n">
        <f aca="false">I959+J959</f>
        <v>0.433477840961764</v>
      </c>
      <c r="M959" s="0" t="str">
        <f aca="false">IF('✍️ Score Entry 2025-26'!F960=""," TBD",TEXT('✍️ Score Entry 2025-26'!F960,"0")&amp;"-"&amp;TEXT('✍️ Score Entry 2025-26'!G960,"0"))</f>
        <v> TBD</v>
      </c>
      <c r="N959" s="0" t="str">
        <f aca="false">IF('✍️ Score Entry 2025-26'!F960="","TBD",IF('✍️ Score Entry 2025-26'!F960&gt;'✍️ Score Entry 2025-26'!G960,"Home",IF('✍️ Score Entry 2025-26'!F960&lt;'✍️ Score Entry 2025-26'!G960,"Away","Draw")))</f>
        <v>TBD</v>
      </c>
      <c r="O959" s="0" t="str">
        <f aca="false">IF(N959="TBD","TBD",IF(AND(H959&gt;I959,H959&gt;J959,N959="Home"),"✓",IF(AND(J959&gt;H959,J959&gt;I959,N959="Away"),"✓",IF(AND(I959&gt;H959,I959&gt;J959,N959="Draw"),"✓","✗"))))</f>
        <v>TBD</v>
      </c>
    </row>
    <row r="960" customFormat="false" ht="15" hidden="false" customHeight="false" outlineLevel="0" collapsed="false">
      <c r="A960" s="0" t="n">
        <f aca="false">'✍️ Score Entry 2025-26'!A961</f>
        <v>956</v>
      </c>
      <c r="B960" s="41" t="n">
        <f aca="false">'✍️ Score Entry 2025-26'!B961</f>
        <v>46046.625</v>
      </c>
      <c r="C960" s="0" t="str">
        <f aca="false">'✍️ Score Entry 2025-26'!C961</f>
        <v>English Premier League</v>
      </c>
      <c r="D960" s="0" t="str">
        <f aca="false">'✍️ Score Entry 2025-26'!D961</f>
        <v>Fulham</v>
      </c>
      <c r="E960" s="0" t="str">
        <f aca="false">'✍️ Score Entry 2025-26'!E961</f>
        <v>Brighton &amp; Hove Albion</v>
      </c>
      <c r="F960" s="0" t="n">
        <f aca="false">IFERROR(VLOOKUP(D960,'⭐ Current Elo 2025-26'!$A:$B,2,FALSE()),1500)</f>
        <v>1393.4</v>
      </c>
      <c r="G960" s="0" t="n">
        <f aca="false">IFERROR(VLOOKUP(E960,'⭐ Current Elo 2025-26'!$A:$B,2,FALSE()),1500)</f>
        <v>1526.5</v>
      </c>
      <c r="H960" s="33" t="n">
        <f aca="false">1/(1+10^((G960-F960+'⚙️ Parameters'!$C$7)/400))</f>
        <v>0.258456135306082</v>
      </c>
      <c r="I960" s="33" t="n">
        <f aca="false">0.27*(1+((200-MIN(ABS(F960-G960),200))/500)+(IF(AND(F960&gt;1650,G960&gt;1650),0.15,0)))</f>
        <v>0.306126</v>
      </c>
      <c r="J960" s="33" t="n">
        <f aca="false">MAX(0,1-H960-I960)</f>
        <v>0.435417864693918</v>
      </c>
      <c r="K960" s="33" t="n">
        <f aca="false">H960+I960</f>
        <v>0.564582135306082</v>
      </c>
      <c r="L960" s="33" t="n">
        <f aca="false">I960+J960</f>
        <v>0.741543864693918</v>
      </c>
      <c r="M960" s="0" t="str">
        <f aca="false">IF('✍️ Score Entry 2025-26'!F961=""," TBD",TEXT('✍️ Score Entry 2025-26'!F961,"0")&amp;"-"&amp;TEXT('✍️ Score Entry 2025-26'!G961,"0"))</f>
        <v> TBD</v>
      </c>
      <c r="N960" s="0" t="str">
        <f aca="false">IF('✍️ Score Entry 2025-26'!F961="","TBD",IF('✍️ Score Entry 2025-26'!F961&gt;'✍️ Score Entry 2025-26'!G961,"Home",IF('✍️ Score Entry 2025-26'!F961&lt;'✍️ Score Entry 2025-26'!G961,"Away","Draw")))</f>
        <v>TBD</v>
      </c>
      <c r="O960" s="0" t="str">
        <f aca="false">IF(N960="TBD","TBD",IF(AND(H960&gt;I960,H960&gt;J960,N960="Home"),"✓",IF(AND(J960&gt;H960,J960&gt;I960,N960="Away"),"✓",IF(AND(I960&gt;H960,I960&gt;J960,N960="Draw"),"✓","✗"))))</f>
        <v>TBD</v>
      </c>
    </row>
    <row r="961" customFormat="false" ht="15" hidden="false" customHeight="false" outlineLevel="0" collapsed="false">
      <c r="A961" s="0" t="n">
        <f aca="false">'✍️ Score Entry 2025-26'!A962</f>
        <v>957</v>
      </c>
      <c r="B961" s="41" t="n">
        <f aca="false">'✍️ Score Entry 2025-26'!B962</f>
        <v>46046.625</v>
      </c>
      <c r="C961" s="0" t="str">
        <f aca="false">'✍️ Score Entry 2025-26'!C962</f>
        <v>English Premier League</v>
      </c>
      <c r="D961" s="0" t="str">
        <f aca="false">'✍️ Score Entry 2025-26'!D962</f>
        <v>Arsenal</v>
      </c>
      <c r="E961" s="0" t="str">
        <f aca="false">'✍️ Score Entry 2025-26'!E962</f>
        <v>Manchester United</v>
      </c>
      <c r="F961" s="0" t="n">
        <f aca="false">IFERROR(VLOOKUP(D961,'⭐ Current Elo 2025-26'!$A:$B,2,FALSE()),1500)</f>
        <v>1442.1</v>
      </c>
      <c r="G961" s="0" t="n">
        <f aca="false">IFERROR(VLOOKUP(E961,'⭐ Current Elo 2025-26'!$A:$B,2,FALSE()),1500)</f>
        <v>1451.7</v>
      </c>
      <c r="H961" s="33" t="n">
        <f aca="false">1/(1+10^((G961-F961+'⚙️ Parameters'!$C$7)/400))</f>
        <v>0.415060245436336</v>
      </c>
      <c r="I961" s="33" t="n">
        <f aca="false">0.27*(1+((200-MIN(ABS(F961-G961),200))/500)+(IF(AND(F961&gt;1650,G961&gt;1650),0.15,0)))</f>
        <v>0.372816</v>
      </c>
      <c r="J961" s="33" t="n">
        <f aca="false">MAX(0,1-H961-I961)</f>
        <v>0.212123754563664</v>
      </c>
      <c r="K961" s="33" t="n">
        <f aca="false">H961+I961</f>
        <v>0.787876245436336</v>
      </c>
      <c r="L961" s="33" t="n">
        <f aca="false">I961+J961</f>
        <v>0.584939754563664</v>
      </c>
      <c r="M961" s="0" t="str">
        <f aca="false">IF('✍️ Score Entry 2025-26'!F962=""," TBD",TEXT('✍️ Score Entry 2025-26'!F962,"0")&amp;"-"&amp;TEXT('✍️ Score Entry 2025-26'!G962,"0"))</f>
        <v> TBD</v>
      </c>
      <c r="N961" s="0" t="str">
        <f aca="false">IF('✍️ Score Entry 2025-26'!F962="","TBD",IF('✍️ Score Entry 2025-26'!F962&gt;'✍️ Score Entry 2025-26'!G962,"Home",IF('✍️ Score Entry 2025-26'!F962&lt;'✍️ Score Entry 2025-26'!G962,"Away","Draw")))</f>
        <v>TBD</v>
      </c>
      <c r="O961" s="0" t="str">
        <f aca="false">IF(N961="TBD","TBD",IF(AND(H961&gt;I961,H961&gt;J961,N961="Home"),"✓",IF(AND(J961&gt;H961,J961&gt;I961,N961="Away"),"✓",IF(AND(I961&gt;H961,I961&gt;J961,N961="Draw"),"✓","✗"))))</f>
        <v>TBD</v>
      </c>
    </row>
    <row r="962" customFormat="false" ht="15" hidden="false" customHeight="false" outlineLevel="0" collapsed="false">
      <c r="A962" s="0" t="n">
        <f aca="false">'✍️ Score Entry 2025-26'!A963</f>
        <v>958</v>
      </c>
      <c r="B962" s="41" t="n">
        <f aca="false">'✍️ Score Entry 2025-26'!B963</f>
        <v>46046.625</v>
      </c>
      <c r="C962" s="0" t="str">
        <f aca="false">'✍️ Score Entry 2025-26'!C963</f>
        <v>English Premier League</v>
      </c>
      <c r="D962" s="0" t="str">
        <f aca="false">'✍️ Score Entry 2025-26'!D963</f>
        <v>Crystal Palace</v>
      </c>
      <c r="E962" s="0" t="str">
        <f aca="false">'✍️ Score Entry 2025-26'!E963</f>
        <v>Chelsea</v>
      </c>
      <c r="F962" s="0" t="n">
        <f aca="false">IFERROR(VLOOKUP(D962,'⭐ Current Elo 2025-26'!$A:$B,2,FALSE()),1500)</f>
        <v>1530.6</v>
      </c>
      <c r="G962" s="0" t="n">
        <f aca="false">IFERROR(VLOOKUP(E962,'⭐ Current Elo 2025-26'!$A:$B,2,FALSE()),1500)</f>
        <v>1685.1</v>
      </c>
      <c r="H962" s="33" t="n">
        <f aca="false">1/(1+10^((G962-F962+'⚙️ Parameters'!$C$7)/400))</f>
        <v>0.235556624171779</v>
      </c>
      <c r="I962" s="33" t="n">
        <f aca="false">0.27*(1+((200-MIN(ABS(F962-G962),200))/500)+(IF(AND(F962&gt;1650,G962&gt;1650),0.15,0)))</f>
        <v>0.29457</v>
      </c>
      <c r="J962" s="33" t="n">
        <f aca="false">MAX(0,1-H962-I962)</f>
        <v>0.469873375828221</v>
      </c>
      <c r="K962" s="33" t="n">
        <f aca="false">H962+I962</f>
        <v>0.530126624171779</v>
      </c>
      <c r="L962" s="33" t="n">
        <f aca="false">I962+J962</f>
        <v>0.764443375828221</v>
      </c>
      <c r="M962" s="0" t="str">
        <f aca="false">IF('✍️ Score Entry 2025-26'!F963=""," TBD",TEXT('✍️ Score Entry 2025-26'!F963,"0")&amp;"-"&amp;TEXT('✍️ Score Entry 2025-26'!G963,"0"))</f>
        <v> TBD</v>
      </c>
      <c r="N962" s="0" t="str">
        <f aca="false">IF('✍️ Score Entry 2025-26'!F963="","TBD",IF('✍️ Score Entry 2025-26'!F963&gt;'✍️ Score Entry 2025-26'!G963,"Home",IF('✍️ Score Entry 2025-26'!F963&lt;'✍️ Score Entry 2025-26'!G963,"Away","Draw")))</f>
        <v>TBD</v>
      </c>
      <c r="O962" s="0" t="str">
        <f aca="false">IF(N962="TBD","TBD",IF(AND(H962&gt;I962,H962&gt;J962,N962="Home"),"✓",IF(AND(J962&gt;H962,J962&gt;I962,N962="Away"),"✓",IF(AND(I962&gt;H962,I962&gt;J962,N962="Draw"),"✓","✗"))))</f>
        <v>TBD</v>
      </c>
    </row>
    <row r="963" customFormat="false" ht="15" hidden="false" customHeight="false" outlineLevel="0" collapsed="false">
      <c r="A963" s="0" t="n">
        <f aca="false">'✍️ Score Entry 2025-26'!A964</f>
        <v>959</v>
      </c>
      <c r="B963" s="41" t="n">
        <f aca="false">'✍️ Score Entry 2025-26'!B964</f>
        <v>46046.625</v>
      </c>
      <c r="C963" s="0" t="str">
        <f aca="false">'✍️ Score Entry 2025-26'!C964</f>
        <v>English Premier League</v>
      </c>
      <c r="D963" s="0" t="str">
        <f aca="false">'✍️ Score Entry 2025-26'!D964</f>
        <v>Everton</v>
      </c>
      <c r="E963" s="0" t="str">
        <f aca="false">'✍️ Score Entry 2025-26'!E964</f>
        <v>Leeds United</v>
      </c>
      <c r="F963" s="0" t="n">
        <f aca="false">IFERROR(VLOOKUP(D963,'⭐ Current Elo 2025-26'!$A:$B,2,FALSE()),1500)</f>
        <v>1613.1</v>
      </c>
      <c r="G963" s="0" t="n">
        <f aca="false">IFERROR(VLOOKUP(E963,'⭐ Current Elo 2025-26'!$A:$B,2,FALSE()),1500)</f>
        <v>1530.4</v>
      </c>
      <c r="H963" s="33" t="n">
        <f aca="false">1/(1+10^((G963-F963+'⚙️ Parameters'!$C$7)/400))</f>
        <v>0.546920620052245</v>
      </c>
      <c r="I963" s="33" t="n">
        <f aca="false">0.27*(1+((200-MIN(ABS(F963-G963),200))/500)+(IF(AND(F963&gt;1650,G963&gt;1650),0.15,0)))</f>
        <v>0.333342</v>
      </c>
      <c r="J963" s="33" t="n">
        <f aca="false">MAX(0,1-H963-I963)</f>
        <v>0.119737379947755</v>
      </c>
      <c r="K963" s="33" t="n">
        <f aca="false">H963+I963</f>
        <v>0.880262620052245</v>
      </c>
      <c r="L963" s="33" t="n">
        <f aca="false">I963+J963</f>
        <v>0.453079379947755</v>
      </c>
      <c r="M963" s="0" t="str">
        <f aca="false">IF('✍️ Score Entry 2025-26'!F964=""," TBD",TEXT('✍️ Score Entry 2025-26'!F964,"0")&amp;"-"&amp;TEXT('✍️ Score Entry 2025-26'!G964,"0"))</f>
        <v> TBD</v>
      </c>
      <c r="N963" s="0" t="str">
        <f aca="false">IF('✍️ Score Entry 2025-26'!F964="","TBD",IF('✍️ Score Entry 2025-26'!F964&gt;'✍️ Score Entry 2025-26'!G964,"Home",IF('✍️ Score Entry 2025-26'!F964&lt;'✍️ Score Entry 2025-26'!G964,"Away","Draw")))</f>
        <v>TBD</v>
      </c>
      <c r="O963" s="0" t="str">
        <f aca="false">IF(N963="TBD","TBD",IF(AND(H963&gt;I963,H963&gt;J963,N963="Home"),"✓",IF(AND(J963&gt;H963,J963&gt;I963,N963="Away"),"✓",IF(AND(I963&gt;H963,I963&gt;J963,N963="Draw"),"✓","✗"))))</f>
        <v>TBD</v>
      </c>
    </row>
    <row r="964" customFormat="false" ht="15" hidden="false" customHeight="false" outlineLevel="0" collapsed="false">
      <c r="A964" s="0" t="n">
        <f aca="false">'✍️ Score Entry 2025-26'!A965</f>
        <v>960</v>
      </c>
      <c r="B964" s="41" t="n">
        <f aca="false">'✍️ Score Entry 2025-26'!B965</f>
        <v>46046.625</v>
      </c>
      <c r="C964" s="0" t="str">
        <f aca="false">'✍️ Score Entry 2025-26'!C965</f>
        <v>English Premier League</v>
      </c>
      <c r="D964" s="0" t="str">
        <f aca="false">'✍️ Score Entry 2025-26'!D965</f>
        <v>Manchester City</v>
      </c>
      <c r="E964" s="0" t="str">
        <f aca="false">'✍️ Score Entry 2025-26'!E965</f>
        <v>Wolverhampton Wanderers</v>
      </c>
      <c r="F964" s="0" t="n">
        <f aca="false">IFERROR(VLOOKUP(D964,'⭐ Current Elo 2025-26'!$A:$B,2,FALSE()),1500)</f>
        <v>1581.2</v>
      </c>
      <c r="G964" s="0" t="n">
        <f aca="false">IFERROR(VLOOKUP(E964,'⭐ Current Elo 2025-26'!$A:$B,2,FALSE()),1500)</f>
        <v>1747.8</v>
      </c>
      <c r="H964" s="33" t="n">
        <f aca="false">1/(1+10^((G964-F964+'⚙️ Parameters'!$C$7)/400))</f>
        <v>0.223245925019218</v>
      </c>
      <c r="I964" s="33" t="n">
        <f aca="false">0.27*(1+((200-MIN(ABS(F964-G964),200))/500)+(IF(AND(F964&gt;1650,G964&gt;1650),0.15,0)))</f>
        <v>0.288036</v>
      </c>
      <c r="J964" s="33" t="n">
        <f aca="false">MAX(0,1-H964-I964)</f>
        <v>0.488718074980782</v>
      </c>
      <c r="K964" s="33" t="n">
        <f aca="false">H964+I964</f>
        <v>0.511281925019218</v>
      </c>
      <c r="L964" s="33" t="n">
        <f aca="false">I964+J964</f>
        <v>0.776754074980782</v>
      </c>
      <c r="M964" s="0" t="str">
        <f aca="false">IF('✍️ Score Entry 2025-26'!F965=""," TBD",TEXT('✍️ Score Entry 2025-26'!F965,"0")&amp;"-"&amp;TEXT('✍️ Score Entry 2025-26'!G965,"0"))</f>
        <v> TBD</v>
      </c>
      <c r="N964" s="0" t="str">
        <f aca="false">IF('✍️ Score Entry 2025-26'!F965="","TBD",IF('✍️ Score Entry 2025-26'!F965&gt;'✍️ Score Entry 2025-26'!G965,"Home",IF('✍️ Score Entry 2025-26'!F965&lt;'✍️ Score Entry 2025-26'!G965,"Away","Draw")))</f>
        <v>TBD</v>
      </c>
      <c r="O964" s="0" t="str">
        <f aca="false">IF(N964="TBD","TBD",IF(AND(H964&gt;I964,H964&gt;J964,N964="Home"),"✓",IF(AND(J964&gt;H964,J964&gt;I964,N964="Away"),"✓",IF(AND(I964&gt;H964,I964&gt;J964,N964="Draw"),"✓","✗"))))</f>
        <v>TBD</v>
      </c>
    </row>
    <row r="965" customFormat="false" ht="15" hidden="false" customHeight="false" outlineLevel="0" collapsed="false">
      <c r="A965" s="0" t="n">
        <f aca="false">'✍️ Score Entry 2025-26'!A966</f>
        <v>961</v>
      </c>
      <c r="B965" s="41" t="n">
        <f aca="false">'✍️ Score Entry 2025-26'!B966</f>
        <v>46046.625</v>
      </c>
      <c r="C965" s="0" t="str">
        <f aca="false">'✍️ Score Entry 2025-26'!C966</f>
        <v>English Premier League</v>
      </c>
      <c r="D965" s="0" t="str">
        <f aca="false">'✍️ Score Entry 2025-26'!D966</f>
        <v>Newcastle United</v>
      </c>
      <c r="E965" s="0" t="str">
        <f aca="false">'✍️ Score Entry 2025-26'!E966</f>
        <v>Aston Villa</v>
      </c>
      <c r="F965" s="0" t="n">
        <f aca="false">IFERROR(VLOOKUP(D965,'⭐ Current Elo 2025-26'!$A:$B,2,FALSE()),1500)</f>
        <v>1795</v>
      </c>
      <c r="G965" s="0" t="n">
        <f aca="false">IFERROR(VLOOKUP(E965,'⭐ Current Elo 2025-26'!$A:$B,2,FALSE()),1500)</f>
        <v>1505.7</v>
      </c>
      <c r="H965" s="33" t="n">
        <f aca="false">1/(1+10^((G965-F965+'⚙️ Parameters'!$C$7)/400))</f>
        <v>0.79859265242229</v>
      </c>
      <c r="I965" s="33" t="n">
        <f aca="false">0.27*(1+((200-MIN(ABS(F965-G965),200))/500)+(IF(AND(F965&gt;1650,G965&gt;1650),0.15,0)))</f>
        <v>0.27</v>
      </c>
      <c r="J965" s="33" t="n">
        <f aca="false">MAX(0,1-H965-I965)</f>
        <v>0</v>
      </c>
      <c r="K965" s="33" t="n">
        <f aca="false">H965+I965</f>
        <v>1.06859265242229</v>
      </c>
      <c r="L965" s="33" t="n">
        <f aca="false">I965+J965</f>
        <v>0.27</v>
      </c>
      <c r="M965" s="0" t="str">
        <f aca="false">IF('✍️ Score Entry 2025-26'!F966=""," TBD",TEXT('✍️ Score Entry 2025-26'!F966,"0")&amp;"-"&amp;TEXT('✍️ Score Entry 2025-26'!G966,"0"))</f>
        <v> TBD</v>
      </c>
      <c r="N965" s="0" t="str">
        <f aca="false">IF('✍️ Score Entry 2025-26'!F966="","TBD",IF('✍️ Score Entry 2025-26'!F966&gt;'✍️ Score Entry 2025-26'!G966,"Home",IF('✍️ Score Entry 2025-26'!F966&lt;'✍️ Score Entry 2025-26'!G966,"Away","Draw")))</f>
        <v>TBD</v>
      </c>
      <c r="O965" s="0" t="str">
        <f aca="false">IF(N965="TBD","TBD",IF(AND(H965&gt;I965,H965&gt;J965,N965="Home"),"✓",IF(AND(J965&gt;H965,J965&gt;I965,N965="Away"),"✓",IF(AND(I965&gt;H965,I965&gt;J965,N965="Draw"),"✓","✗"))))</f>
        <v>TBD</v>
      </c>
    </row>
    <row r="966" customFormat="false" ht="15" hidden="false" customHeight="false" outlineLevel="0" collapsed="false">
      <c r="A966" s="0" t="n">
        <f aca="false">'✍️ Score Entry 2025-26'!A967</f>
        <v>962</v>
      </c>
      <c r="B966" s="41" t="n">
        <f aca="false">'✍️ Score Entry 2025-26'!B967</f>
        <v>46046.625</v>
      </c>
      <c r="C966" s="0" t="str">
        <f aca="false">'✍️ Score Entry 2025-26'!C967</f>
        <v>English Premier League</v>
      </c>
      <c r="D966" s="0" t="str">
        <f aca="false">'✍️ Score Entry 2025-26'!D967</f>
        <v>West Ham United</v>
      </c>
      <c r="E966" s="0" t="str">
        <f aca="false">'✍️ Score Entry 2025-26'!E967</f>
        <v>Sunderland</v>
      </c>
      <c r="F966" s="0" t="n">
        <f aca="false">IFERROR(VLOOKUP(D966,'⭐ Current Elo 2025-26'!$A:$B,2,FALSE()),1500)</f>
        <v>1395.5</v>
      </c>
      <c r="G966" s="0" t="n">
        <f aca="false">IFERROR(VLOOKUP(E966,'⭐ Current Elo 2025-26'!$A:$B,2,FALSE()),1500)</f>
        <v>1601.9</v>
      </c>
      <c r="H966" s="33" t="n">
        <f aca="false">1/(1+10^((G966-F966+'⚙️ Parameters'!$C$7)/400))</f>
        <v>0.186038860616828</v>
      </c>
      <c r="I966" s="33" t="n">
        <f aca="false">0.27*(1+((200-MIN(ABS(F966-G966),200))/500)+(IF(AND(F966&gt;1650,G966&gt;1650),0.15,0)))</f>
        <v>0.27</v>
      </c>
      <c r="J966" s="33" t="n">
        <f aca="false">MAX(0,1-H966-I966)</f>
        <v>0.543961139383172</v>
      </c>
      <c r="K966" s="33" t="n">
        <f aca="false">H966+I966</f>
        <v>0.456038860616828</v>
      </c>
      <c r="L966" s="33" t="n">
        <f aca="false">I966+J966</f>
        <v>0.813961139383172</v>
      </c>
      <c r="M966" s="0" t="str">
        <f aca="false">IF('✍️ Score Entry 2025-26'!F967=""," TBD",TEXT('✍️ Score Entry 2025-26'!F967,"0")&amp;"-"&amp;TEXT('✍️ Score Entry 2025-26'!G967,"0"))</f>
        <v> TBD</v>
      </c>
      <c r="N966" s="0" t="str">
        <f aca="false">IF('✍️ Score Entry 2025-26'!F967="","TBD",IF('✍️ Score Entry 2025-26'!F967&gt;'✍️ Score Entry 2025-26'!G967,"Home",IF('✍️ Score Entry 2025-26'!F967&lt;'✍️ Score Entry 2025-26'!G967,"Away","Draw")))</f>
        <v>TBD</v>
      </c>
      <c r="O966" s="0" t="str">
        <f aca="false">IF(N966="TBD","TBD",IF(AND(H966&gt;I966,H966&gt;J966,N966="Home"),"✓",IF(AND(J966&gt;H966,J966&gt;I966,N966="Away"),"✓",IF(AND(I966&gt;H966,I966&gt;J966,N966="Draw"),"✓","✗"))))</f>
        <v>TBD</v>
      </c>
    </row>
    <row r="967" customFormat="false" ht="15" hidden="false" customHeight="false" outlineLevel="0" collapsed="false">
      <c r="A967" s="0" t="n">
        <f aca="false">'✍️ Score Entry 2025-26'!A968</f>
        <v>963</v>
      </c>
      <c r="B967" s="41" t="n">
        <f aca="false">'✍️ Score Entry 2025-26'!B968</f>
        <v>46046.625</v>
      </c>
      <c r="C967" s="0" t="str">
        <f aca="false">'✍️ Score Entry 2025-26'!C968</f>
        <v>English Premier League</v>
      </c>
      <c r="D967" s="0" t="str">
        <f aca="false">'✍️ Score Entry 2025-26'!D968</f>
        <v>Brentford</v>
      </c>
      <c r="E967" s="0" t="str">
        <f aca="false">'✍️ Score Entry 2025-26'!E968</f>
        <v>Nottingham Forest</v>
      </c>
      <c r="F967" s="0" t="n">
        <f aca="false">IFERROR(VLOOKUP(D967,'⭐ Current Elo 2025-26'!$A:$B,2,FALSE()),1500)</f>
        <v>1507.3</v>
      </c>
      <c r="G967" s="0" t="n">
        <f aca="false">IFERROR(VLOOKUP(E967,'⭐ Current Elo 2025-26'!$A:$B,2,FALSE()),1500)</f>
        <v>1630.6</v>
      </c>
      <c r="H967" s="33" t="n">
        <f aca="false">1/(1+10^((G967-F967+'⚙️ Parameters'!$C$7)/400))</f>
        <v>0.26941453741436</v>
      </c>
      <c r="I967" s="33" t="n">
        <f aca="false">0.27*(1+((200-MIN(ABS(F967-G967),200))/500)+(IF(AND(F967&gt;1650,G967&gt;1650),0.15,0)))</f>
        <v>0.311418</v>
      </c>
      <c r="J967" s="33" t="n">
        <f aca="false">MAX(0,1-H967-I967)</f>
        <v>0.41916746258564</v>
      </c>
      <c r="K967" s="33" t="n">
        <f aca="false">H967+I967</f>
        <v>0.580832537414361</v>
      </c>
      <c r="L967" s="33" t="n">
        <f aca="false">I967+J967</f>
        <v>0.73058546258564</v>
      </c>
      <c r="M967" s="0" t="str">
        <f aca="false">IF('✍️ Score Entry 2025-26'!F968=""," TBD",TEXT('✍️ Score Entry 2025-26'!F968,"0")&amp;"-"&amp;TEXT('✍️ Score Entry 2025-26'!G968,"0"))</f>
        <v> TBD</v>
      </c>
      <c r="N967" s="0" t="str">
        <f aca="false">IF('✍️ Score Entry 2025-26'!F968="","TBD",IF('✍️ Score Entry 2025-26'!F968&gt;'✍️ Score Entry 2025-26'!G968,"Home",IF('✍️ Score Entry 2025-26'!F968&lt;'✍️ Score Entry 2025-26'!G968,"Away","Draw")))</f>
        <v>TBD</v>
      </c>
      <c r="O967" s="0" t="str">
        <f aca="false">IF(N967="TBD","TBD",IF(AND(H967&gt;I967,H967&gt;J967,N967="Home"),"✓",IF(AND(J967&gt;H967,J967&gt;I967,N967="Away"),"✓",IF(AND(I967&gt;H967,I967&gt;J967,N967="Draw"),"✓","✗"))))</f>
        <v>TBD</v>
      </c>
    </row>
    <row r="968" customFormat="false" ht="15" hidden="false" customHeight="false" outlineLevel="0" collapsed="false">
      <c r="A968" s="0" t="n">
        <f aca="false">'✍️ Score Entry 2025-26'!A969</f>
        <v>964</v>
      </c>
      <c r="B968" s="41" t="n">
        <f aca="false">'✍️ Score Entry 2025-26'!B969</f>
        <v>46046.625</v>
      </c>
      <c r="C968" s="0" t="str">
        <f aca="false">'✍️ Score Entry 2025-26'!C969</f>
        <v>English Premier League</v>
      </c>
      <c r="D968" s="0" t="str">
        <f aca="false">'✍️ Score Entry 2025-26'!D969</f>
        <v>Burnley</v>
      </c>
      <c r="E968" s="0" t="str">
        <f aca="false">'✍️ Score Entry 2025-26'!E969</f>
        <v>Tottenham Hotspur</v>
      </c>
      <c r="F968" s="0" t="n">
        <f aca="false">IFERROR(VLOOKUP(D968,'⭐ Current Elo 2025-26'!$A:$B,2,FALSE()),1500)</f>
        <v>1604</v>
      </c>
      <c r="G968" s="0" t="n">
        <f aca="false">IFERROR(VLOOKUP(E968,'⭐ Current Elo 2025-26'!$A:$B,2,FALSE()),1500)</f>
        <v>1545.2</v>
      </c>
      <c r="H968" s="33" t="n">
        <f aca="false">1/(1+10^((G968-F968+'⚙️ Parameters'!$C$7)/400))</f>
        <v>0.512661510549026</v>
      </c>
      <c r="I968" s="33" t="n">
        <f aca="false">0.27*(1+((200-MIN(ABS(F968-G968),200))/500)+(IF(AND(F968&gt;1650,G968&gt;1650),0.15,0)))</f>
        <v>0.346248</v>
      </c>
      <c r="J968" s="33" t="n">
        <f aca="false">MAX(0,1-H968-I968)</f>
        <v>0.141090489450974</v>
      </c>
      <c r="K968" s="33" t="n">
        <f aca="false">H968+I968</f>
        <v>0.858909510549026</v>
      </c>
      <c r="L968" s="33" t="n">
        <f aca="false">I968+J968</f>
        <v>0.487338489450974</v>
      </c>
      <c r="M968" s="0" t="str">
        <f aca="false">IF('✍️ Score Entry 2025-26'!F969=""," TBD",TEXT('✍️ Score Entry 2025-26'!F969,"0")&amp;"-"&amp;TEXT('✍️ Score Entry 2025-26'!G969,"0"))</f>
        <v> TBD</v>
      </c>
      <c r="N968" s="0" t="str">
        <f aca="false">IF('✍️ Score Entry 2025-26'!F969="","TBD",IF('✍️ Score Entry 2025-26'!F969&gt;'✍️ Score Entry 2025-26'!G969,"Home",IF('✍️ Score Entry 2025-26'!F969&lt;'✍️ Score Entry 2025-26'!G969,"Away","Draw")))</f>
        <v>TBD</v>
      </c>
      <c r="O968" s="0" t="str">
        <f aca="false">IF(N968="TBD","TBD",IF(AND(H968&gt;I968,H968&gt;J968,N968="Home"),"✓",IF(AND(J968&gt;H968,J968&gt;I968,N968="Away"),"✓",IF(AND(I968&gt;H968,I968&gt;J968,N968="Draw"),"✓","✗"))))</f>
        <v>TBD</v>
      </c>
    </row>
    <row r="969" customFormat="false" ht="15" hidden="false" customHeight="false" outlineLevel="0" collapsed="false">
      <c r="A969" s="0" t="n">
        <f aca="false">'✍️ Score Entry 2025-26'!A970</f>
        <v>965</v>
      </c>
      <c r="B969" s="41" t="n">
        <f aca="false">'✍️ Score Entry 2025-26'!B970</f>
        <v>46046.8333333333</v>
      </c>
      <c r="C969" s="0" t="str">
        <f aca="false">'✍️ Score Entry 2025-26'!C970</f>
        <v>German Bundesliga</v>
      </c>
      <c r="D969" s="0" t="str">
        <f aca="false">'✍️ Score Entry 2025-26'!D970</f>
        <v>St. Pauli</v>
      </c>
      <c r="E969" s="0" t="str">
        <f aca="false">'✍️ Score Entry 2025-26'!E970</f>
        <v>Hamburg SV</v>
      </c>
      <c r="F969" s="0" t="n">
        <f aca="false">IFERROR(VLOOKUP(D969,'⭐ Current Elo 2025-26'!$A:$B,2,FALSE()),1500)</f>
        <v>1501.5</v>
      </c>
      <c r="G969" s="0" t="n">
        <f aca="false">IFERROR(VLOOKUP(E969,'⭐ Current Elo 2025-26'!$A:$B,2,FALSE()),1500)</f>
        <v>1759.3</v>
      </c>
      <c r="H969" s="33" t="n">
        <f aca="false">1/(1+10^((G969-F969+'⚙️ Parameters'!$C$7)/400))</f>
        <v>0.145313751934049</v>
      </c>
      <c r="I969" s="33" t="n">
        <f aca="false">0.27*(1+((200-MIN(ABS(F969-G969),200))/500)+(IF(AND(F969&gt;1650,G969&gt;1650),0.15,0)))</f>
        <v>0.27</v>
      </c>
      <c r="J969" s="33" t="n">
        <f aca="false">MAX(0,1-H969-I969)</f>
        <v>0.584686248065951</v>
      </c>
      <c r="K969" s="33" t="n">
        <f aca="false">H969+I969</f>
        <v>0.415313751934049</v>
      </c>
      <c r="L969" s="33" t="n">
        <f aca="false">I969+J969</f>
        <v>0.854686248065951</v>
      </c>
      <c r="M969" s="0" t="str">
        <f aca="false">IF('✍️ Score Entry 2025-26'!F970=""," TBD",TEXT('✍️ Score Entry 2025-26'!F970,"0")&amp;"-"&amp;TEXT('✍️ Score Entry 2025-26'!G970,"0"))</f>
        <v> TBD</v>
      </c>
      <c r="N969" s="0" t="str">
        <f aca="false">IF('✍️ Score Entry 2025-26'!F970="","TBD",IF('✍️ Score Entry 2025-26'!F970&gt;'✍️ Score Entry 2025-26'!G970,"Home",IF('✍️ Score Entry 2025-26'!F970&lt;'✍️ Score Entry 2025-26'!G970,"Away","Draw")))</f>
        <v>TBD</v>
      </c>
      <c r="O969" s="0" t="str">
        <f aca="false">IF(N969="TBD","TBD",IF(AND(H969&gt;I969,H969&gt;J969,N969="Home"),"✓",IF(AND(J969&gt;H969,J969&gt;I969,N969="Away"),"✓",IF(AND(I969&gt;H969,I969&gt;J969,N969="Draw"),"✓","✗"))))</f>
        <v>TBD</v>
      </c>
    </row>
    <row r="970" customFormat="false" ht="15" hidden="false" customHeight="false" outlineLevel="0" collapsed="false">
      <c r="A970" s="0" t="n">
        <f aca="false">'✍️ Score Entry 2025-26'!A971</f>
        <v>966</v>
      </c>
      <c r="B970" s="41" t="n">
        <f aca="false">'✍️ Score Entry 2025-26'!B971</f>
        <v>46046.8333333333</v>
      </c>
      <c r="C970" s="0" t="str">
        <f aca="false">'✍️ Score Entry 2025-26'!C971</f>
        <v>German Bundesliga</v>
      </c>
      <c r="D970" s="0" t="str">
        <f aca="false">'✍️ Score Entry 2025-26'!D971</f>
        <v>1. FC Union Berlin</v>
      </c>
      <c r="E970" s="0" t="str">
        <f aca="false">'✍️ Score Entry 2025-26'!E971</f>
        <v>Borussia Dortmund</v>
      </c>
      <c r="F970" s="0" t="n">
        <f aca="false">IFERROR(VLOOKUP(D970,'⭐ Current Elo 2025-26'!$A:$B,2,FALSE()),1500)</f>
        <v>1536.1</v>
      </c>
      <c r="G970" s="0" t="n">
        <f aca="false">IFERROR(VLOOKUP(E970,'⭐ Current Elo 2025-26'!$A:$B,2,FALSE()),1500)</f>
        <v>1516.8</v>
      </c>
      <c r="H970" s="33" t="n">
        <f aca="false">1/(1+10^((G970-F970+'⚙️ Parameters'!$C$7)/400))</f>
        <v>0.455933775492978</v>
      </c>
      <c r="I970" s="33" t="n">
        <f aca="false">0.27*(1+((200-MIN(ABS(F970-G970),200))/500)+(IF(AND(F970&gt;1650,G970&gt;1650),0.15,0)))</f>
        <v>0.367578</v>
      </c>
      <c r="J970" s="33" t="n">
        <f aca="false">MAX(0,1-H970-I970)</f>
        <v>0.176488224507022</v>
      </c>
      <c r="K970" s="33" t="n">
        <f aca="false">H970+I970</f>
        <v>0.823511775492978</v>
      </c>
      <c r="L970" s="33" t="n">
        <f aca="false">I970+J970</f>
        <v>0.544066224507023</v>
      </c>
      <c r="M970" s="0" t="str">
        <f aca="false">IF('✍️ Score Entry 2025-26'!F971=""," TBD",TEXT('✍️ Score Entry 2025-26'!F971,"0")&amp;"-"&amp;TEXT('✍️ Score Entry 2025-26'!G971,"0"))</f>
        <v> TBD</v>
      </c>
      <c r="N970" s="0" t="str">
        <f aca="false">IF('✍️ Score Entry 2025-26'!F971="","TBD",IF('✍️ Score Entry 2025-26'!F971&gt;'✍️ Score Entry 2025-26'!G971,"Home",IF('✍️ Score Entry 2025-26'!F971&lt;'✍️ Score Entry 2025-26'!G971,"Away","Draw")))</f>
        <v>TBD</v>
      </c>
      <c r="O970" s="0" t="str">
        <f aca="false">IF(N970="TBD","TBD",IF(AND(H970&gt;I970,H970&gt;J970,N970="Home"),"✓",IF(AND(J970&gt;H970,J970&gt;I970,N970="Away"),"✓",IF(AND(I970&gt;H970,I970&gt;J970,N970="Draw"),"✓","✗"))))</f>
        <v>TBD</v>
      </c>
    </row>
    <row r="971" customFormat="false" ht="15" hidden="false" customHeight="false" outlineLevel="0" collapsed="false">
      <c r="A971" s="0" t="n">
        <f aca="false">'✍️ Score Entry 2025-26'!A972</f>
        <v>967</v>
      </c>
      <c r="B971" s="41" t="n">
        <f aca="false">'✍️ Score Entry 2025-26'!B972</f>
        <v>46046.8333333333</v>
      </c>
      <c r="C971" s="0" t="str">
        <f aca="false">'✍️ Score Entry 2025-26'!C972</f>
        <v>German Bundesliga</v>
      </c>
      <c r="D971" s="0" t="str">
        <f aca="false">'✍️ Score Entry 2025-26'!D972</f>
        <v>SC Freiburg</v>
      </c>
      <c r="E971" s="0" t="str">
        <f aca="false">'✍️ Score Entry 2025-26'!E972</f>
        <v>FC Cologne</v>
      </c>
      <c r="F971" s="0" t="n">
        <f aca="false">IFERROR(VLOOKUP(D971,'⭐ Current Elo 2025-26'!$A:$B,2,FALSE()),1500)</f>
        <v>1647.6</v>
      </c>
      <c r="G971" s="0" t="n">
        <f aca="false">IFERROR(VLOOKUP(E971,'⭐ Current Elo 2025-26'!$A:$B,2,FALSE()),1500)</f>
        <v>1612.2</v>
      </c>
      <c r="H971" s="33" t="n">
        <f aca="false">1/(1+10^((G971-F971+'⚙️ Parameters'!$C$7)/400))</f>
        <v>0.479001269868172</v>
      </c>
      <c r="I971" s="33" t="n">
        <f aca="false">0.27*(1+((200-MIN(ABS(F971-G971),200))/500)+(IF(AND(F971&gt;1650,G971&gt;1650),0.15,0)))</f>
        <v>0.358884</v>
      </c>
      <c r="J971" s="33" t="n">
        <f aca="false">MAX(0,1-H971-I971)</f>
        <v>0.162114730131828</v>
      </c>
      <c r="K971" s="33" t="n">
        <f aca="false">H971+I971</f>
        <v>0.837885269868172</v>
      </c>
      <c r="L971" s="33" t="n">
        <f aca="false">I971+J971</f>
        <v>0.520998730131828</v>
      </c>
      <c r="M971" s="0" t="str">
        <f aca="false">IF('✍️ Score Entry 2025-26'!F972=""," TBD",TEXT('✍️ Score Entry 2025-26'!F972,"0")&amp;"-"&amp;TEXT('✍️ Score Entry 2025-26'!G972,"0"))</f>
        <v> TBD</v>
      </c>
      <c r="N971" s="0" t="str">
        <f aca="false">IF('✍️ Score Entry 2025-26'!F972="","TBD",IF('✍️ Score Entry 2025-26'!F972&gt;'✍️ Score Entry 2025-26'!G972,"Home",IF('✍️ Score Entry 2025-26'!F972&lt;'✍️ Score Entry 2025-26'!G972,"Away","Draw")))</f>
        <v>TBD</v>
      </c>
      <c r="O971" s="0" t="str">
        <f aca="false">IF(N971="TBD","TBD",IF(AND(H971&gt;I971,H971&gt;J971,N971="Home"),"✓",IF(AND(J971&gt;H971,J971&gt;I971,N971="Away"),"✓",IF(AND(I971&gt;H971,I971&gt;J971,N971="Draw"),"✓","✗"))))</f>
        <v>TBD</v>
      </c>
    </row>
    <row r="972" customFormat="false" ht="15" hidden="false" customHeight="false" outlineLevel="0" collapsed="false">
      <c r="A972" s="0" t="n">
        <f aca="false">'✍️ Score Entry 2025-26'!A973</f>
        <v>968</v>
      </c>
      <c r="B972" s="41" t="n">
        <f aca="false">'✍️ Score Entry 2025-26'!B973</f>
        <v>46046.8333333333</v>
      </c>
      <c r="C972" s="0" t="str">
        <f aca="false">'✍️ Score Entry 2025-26'!C973</f>
        <v>German Bundesliga</v>
      </c>
      <c r="D972" s="0" t="str">
        <f aca="false">'✍️ Score Entry 2025-26'!D973</f>
        <v>Mainz</v>
      </c>
      <c r="E972" s="0" t="str">
        <f aca="false">'✍️ Score Entry 2025-26'!E973</f>
        <v>VfL Wolfsburg</v>
      </c>
      <c r="F972" s="0" t="n">
        <f aca="false">IFERROR(VLOOKUP(D972,'⭐ Current Elo 2025-26'!$A:$B,2,FALSE()),1500)</f>
        <v>1672.1</v>
      </c>
      <c r="G972" s="0" t="n">
        <f aca="false">IFERROR(VLOOKUP(E972,'⭐ Current Elo 2025-26'!$A:$B,2,FALSE()),1500)</f>
        <v>1526.2</v>
      </c>
      <c r="H972" s="33" t="n">
        <f aca="false">1/(1+10^((G972-F972+'⚙️ Parameters'!$C$7)/400))</f>
        <v>0.634609864434341</v>
      </c>
      <c r="I972" s="33" t="n">
        <f aca="false">0.27*(1+((200-MIN(ABS(F972-G972),200))/500)+(IF(AND(F972&gt;1650,G972&gt;1650),0.15,0)))</f>
        <v>0.299214</v>
      </c>
      <c r="J972" s="33" t="n">
        <f aca="false">MAX(0,1-H972-I972)</f>
        <v>0.0661761355656592</v>
      </c>
      <c r="K972" s="33" t="n">
        <f aca="false">H972+I972</f>
        <v>0.933823864434341</v>
      </c>
      <c r="L972" s="33" t="n">
        <f aca="false">I972+J972</f>
        <v>0.365390135565659</v>
      </c>
      <c r="M972" s="0" t="str">
        <f aca="false">IF('✍️ Score Entry 2025-26'!F973=""," TBD",TEXT('✍️ Score Entry 2025-26'!F973,"0")&amp;"-"&amp;TEXT('✍️ Score Entry 2025-26'!G973,"0"))</f>
        <v> TBD</v>
      </c>
      <c r="N972" s="0" t="str">
        <f aca="false">IF('✍️ Score Entry 2025-26'!F973="","TBD",IF('✍️ Score Entry 2025-26'!F973&gt;'✍️ Score Entry 2025-26'!G973,"Home",IF('✍️ Score Entry 2025-26'!F973&lt;'✍️ Score Entry 2025-26'!G973,"Away","Draw")))</f>
        <v>TBD</v>
      </c>
      <c r="O972" s="0" t="str">
        <f aca="false">IF(N972="TBD","TBD",IF(AND(H972&gt;I972,H972&gt;J972,N972="Home"),"✓",IF(AND(J972&gt;H972,J972&gt;I972,N972="Away"),"✓",IF(AND(I972&gt;H972,I972&gt;J972,N972="Draw"),"✓","✗"))))</f>
        <v>TBD</v>
      </c>
    </row>
    <row r="973" customFormat="false" ht="15" hidden="false" customHeight="false" outlineLevel="0" collapsed="false">
      <c r="A973" s="0" t="n">
        <f aca="false">'✍️ Score Entry 2025-26'!A974</f>
        <v>969</v>
      </c>
      <c r="B973" s="41" t="n">
        <f aca="false">'✍️ Score Entry 2025-26'!B974</f>
        <v>46046.8333333333</v>
      </c>
      <c r="C973" s="0" t="str">
        <f aca="false">'✍️ Score Entry 2025-26'!C974</f>
        <v>German Bundesliga</v>
      </c>
      <c r="D973" s="0" t="str">
        <f aca="false">'✍️ Score Entry 2025-26'!D974</f>
        <v>Bayer Leverkusen</v>
      </c>
      <c r="E973" s="0" t="str">
        <f aca="false">'✍️ Score Entry 2025-26'!E974</f>
        <v>Werder Bremen</v>
      </c>
      <c r="F973" s="0" t="n">
        <f aca="false">IFERROR(VLOOKUP(D973,'⭐ Current Elo 2025-26'!$A:$B,2,FALSE()),1500)</f>
        <v>1576.1</v>
      </c>
      <c r="G973" s="0" t="n">
        <f aca="false">IFERROR(VLOOKUP(E973,'⭐ Current Elo 2025-26'!$A:$B,2,FALSE()),1500)</f>
        <v>1618.2</v>
      </c>
      <c r="H973" s="33" t="n">
        <f aca="false">1/(1+10^((G973-F973+'⚙️ Parameters'!$C$7)/400))</f>
        <v>0.370477188340485</v>
      </c>
      <c r="I973" s="33" t="n">
        <f aca="false">0.27*(1+((200-MIN(ABS(F973-G973),200))/500)+(IF(AND(F973&gt;1650,G973&gt;1650),0.15,0)))</f>
        <v>0.355266</v>
      </c>
      <c r="J973" s="33" t="n">
        <f aca="false">MAX(0,1-H973-I973)</f>
        <v>0.274256811659515</v>
      </c>
      <c r="K973" s="33" t="n">
        <f aca="false">H973+I973</f>
        <v>0.725743188340485</v>
      </c>
      <c r="L973" s="33" t="n">
        <f aca="false">I973+J973</f>
        <v>0.629522811659515</v>
      </c>
      <c r="M973" s="0" t="str">
        <f aca="false">IF('✍️ Score Entry 2025-26'!F974=""," TBD",TEXT('✍️ Score Entry 2025-26'!F974,"0")&amp;"-"&amp;TEXT('✍️ Score Entry 2025-26'!G974,"0"))</f>
        <v> TBD</v>
      </c>
      <c r="N973" s="0" t="str">
        <f aca="false">IF('✍️ Score Entry 2025-26'!F974="","TBD",IF('✍️ Score Entry 2025-26'!F974&gt;'✍️ Score Entry 2025-26'!G974,"Home",IF('✍️ Score Entry 2025-26'!F974&lt;'✍️ Score Entry 2025-26'!G974,"Away","Draw")))</f>
        <v>TBD</v>
      </c>
      <c r="O973" s="0" t="str">
        <f aca="false">IF(N973="TBD","TBD",IF(AND(H973&gt;I973,H973&gt;J973,N973="Home"),"✓",IF(AND(J973&gt;H973,J973&gt;I973,N973="Away"),"✓",IF(AND(I973&gt;H973,I973&gt;J973,N973="Draw"),"✓","✗"))))</f>
        <v>TBD</v>
      </c>
    </row>
    <row r="974" customFormat="false" ht="15" hidden="false" customHeight="false" outlineLevel="0" collapsed="false">
      <c r="A974" s="0" t="n">
        <f aca="false">'✍️ Score Entry 2025-26'!A975</f>
        <v>970</v>
      </c>
      <c r="B974" s="41" t="n">
        <f aca="false">'✍️ Score Entry 2025-26'!B975</f>
        <v>46046.8333333333</v>
      </c>
      <c r="C974" s="0" t="str">
        <f aca="false">'✍️ Score Entry 2025-26'!C975</f>
        <v>German Bundesliga</v>
      </c>
      <c r="D974" s="0" t="str">
        <f aca="false">'✍️ Score Entry 2025-26'!D975</f>
        <v>Borussia MÃ¶nchengladbach</v>
      </c>
      <c r="E974" s="0" t="str">
        <f aca="false">'✍️ Score Entry 2025-26'!E975</f>
        <v>VfB Stuttgart</v>
      </c>
      <c r="F974" s="0" t="n">
        <f aca="false">IFERROR(VLOOKUP(D974,'⭐ Current Elo 2025-26'!$A:$B,2,FALSE()),1500)</f>
        <v>1433.1</v>
      </c>
      <c r="G974" s="0" t="n">
        <f aca="false">IFERROR(VLOOKUP(E974,'⭐ Current Elo 2025-26'!$A:$B,2,FALSE()),1500)</f>
        <v>1520.3</v>
      </c>
      <c r="H974" s="33" t="n">
        <f aca="false">1/(1+10^((G974-F974+'⚙️ Parameters'!$C$7)/400))</f>
        <v>0.312214473711852</v>
      </c>
      <c r="I974" s="33" t="n">
        <f aca="false">0.27*(1+((200-MIN(ABS(F974-G974),200))/500)+(IF(AND(F974&gt;1650,G974&gt;1650),0.15,0)))</f>
        <v>0.330912</v>
      </c>
      <c r="J974" s="33" t="n">
        <f aca="false">MAX(0,1-H974-I974)</f>
        <v>0.356873526288148</v>
      </c>
      <c r="K974" s="33" t="n">
        <f aca="false">H974+I974</f>
        <v>0.643126473711853</v>
      </c>
      <c r="L974" s="33" t="n">
        <f aca="false">I974+J974</f>
        <v>0.687785526288148</v>
      </c>
      <c r="M974" s="0" t="str">
        <f aca="false">IF('✍️ Score Entry 2025-26'!F975=""," TBD",TEXT('✍️ Score Entry 2025-26'!F975,"0")&amp;"-"&amp;TEXT('✍️ Score Entry 2025-26'!G975,"0"))</f>
        <v> TBD</v>
      </c>
      <c r="N974" s="0" t="str">
        <f aca="false">IF('✍️ Score Entry 2025-26'!F975="","TBD",IF('✍️ Score Entry 2025-26'!F975&gt;'✍️ Score Entry 2025-26'!G975,"Home",IF('✍️ Score Entry 2025-26'!F975&lt;'✍️ Score Entry 2025-26'!G975,"Away","Draw")))</f>
        <v>TBD</v>
      </c>
      <c r="O974" s="0" t="str">
        <f aca="false">IF(N974="TBD","TBD",IF(AND(H974&gt;I974,H974&gt;J974,N974="Home"),"✓",IF(AND(J974&gt;H974,J974&gt;I974,N974="Away"),"✓",IF(AND(I974&gt;H974,I974&gt;J974,N974="Draw"),"✓","✗"))))</f>
        <v>TBD</v>
      </c>
    </row>
    <row r="975" customFormat="false" ht="15" hidden="false" customHeight="false" outlineLevel="0" collapsed="false">
      <c r="A975" s="0" t="n">
        <f aca="false">'✍️ Score Entry 2025-26'!A976</f>
        <v>971</v>
      </c>
      <c r="B975" s="41" t="n">
        <f aca="false">'✍️ Score Entry 2025-26'!B976</f>
        <v>46046.8333333333</v>
      </c>
      <c r="C975" s="0" t="str">
        <f aca="false">'✍️ Score Entry 2025-26'!C976</f>
        <v>German Bundesliga</v>
      </c>
      <c r="D975" s="0" t="str">
        <f aca="false">'✍️ Score Entry 2025-26'!D976</f>
        <v>Eintracht Frankfurt</v>
      </c>
      <c r="E975" s="0" t="str">
        <f aca="false">'✍️ Score Entry 2025-26'!E976</f>
        <v>TSG Hoffenheim</v>
      </c>
      <c r="F975" s="0" t="n">
        <f aca="false">IFERROR(VLOOKUP(D975,'⭐ Current Elo 2025-26'!$A:$B,2,FALSE()),1500)</f>
        <v>1407.6</v>
      </c>
      <c r="G975" s="0" t="n">
        <f aca="false">IFERROR(VLOOKUP(E975,'⭐ Current Elo 2025-26'!$A:$B,2,FALSE()),1500)</f>
        <v>1699</v>
      </c>
      <c r="H975" s="33" t="n">
        <f aca="false">1/(1+10^((G975-F975+'⚙️ Parameters'!$C$7)/400))</f>
        <v>0.122899311997912</v>
      </c>
      <c r="I975" s="33" t="n">
        <f aca="false">0.27*(1+((200-MIN(ABS(F975-G975),200))/500)+(IF(AND(F975&gt;1650,G975&gt;1650),0.15,0)))</f>
        <v>0.27</v>
      </c>
      <c r="J975" s="33" t="n">
        <f aca="false">MAX(0,1-H975-I975)</f>
        <v>0.607100688002088</v>
      </c>
      <c r="K975" s="33" t="n">
        <f aca="false">H975+I975</f>
        <v>0.392899311997912</v>
      </c>
      <c r="L975" s="33" t="n">
        <f aca="false">I975+J975</f>
        <v>0.877100688002088</v>
      </c>
      <c r="M975" s="0" t="str">
        <f aca="false">IF('✍️ Score Entry 2025-26'!F976=""," TBD",TEXT('✍️ Score Entry 2025-26'!F976,"0")&amp;"-"&amp;TEXT('✍️ Score Entry 2025-26'!G976,"0"))</f>
        <v> TBD</v>
      </c>
      <c r="N975" s="0" t="str">
        <f aca="false">IF('✍️ Score Entry 2025-26'!F976="","TBD",IF('✍️ Score Entry 2025-26'!F976&gt;'✍️ Score Entry 2025-26'!G976,"Home",IF('✍️ Score Entry 2025-26'!F976&lt;'✍️ Score Entry 2025-26'!G976,"Away","Draw")))</f>
        <v>TBD</v>
      </c>
      <c r="O975" s="0" t="str">
        <f aca="false">IF(N975="TBD","TBD",IF(AND(H975&gt;I975,H975&gt;J975,N975="Home"),"✓",IF(AND(J975&gt;H975,J975&gt;I975,N975="Away"),"✓",IF(AND(I975&gt;H975,I975&gt;J975,N975="Draw"),"✓","✗"))))</f>
        <v>TBD</v>
      </c>
    </row>
    <row r="976" customFormat="false" ht="15" hidden="false" customHeight="false" outlineLevel="0" collapsed="false">
      <c r="A976" s="0" t="n">
        <f aca="false">'✍️ Score Entry 2025-26'!A977</f>
        <v>972</v>
      </c>
      <c r="B976" s="41" t="n">
        <f aca="false">'✍️ Score Entry 2025-26'!B977</f>
        <v>46046.8333333333</v>
      </c>
      <c r="C976" s="0" t="str">
        <f aca="false">'✍️ Score Entry 2025-26'!C977</f>
        <v>German Bundesliga</v>
      </c>
      <c r="D976" s="0" t="str">
        <f aca="false">'✍️ Score Entry 2025-26'!D977</f>
        <v>Bayern Munich</v>
      </c>
      <c r="E976" s="0" t="str">
        <f aca="false">'✍️ Score Entry 2025-26'!E977</f>
        <v>FC Augsburg</v>
      </c>
      <c r="F976" s="0" t="n">
        <f aca="false">IFERROR(VLOOKUP(D976,'⭐ Current Elo 2025-26'!$A:$B,2,FALSE()),1500)</f>
        <v>1706.9</v>
      </c>
      <c r="G976" s="0" t="n">
        <f aca="false">IFERROR(VLOOKUP(E976,'⭐ Current Elo 2025-26'!$A:$B,2,FALSE()),1500)</f>
        <v>1508.9</v>
      </c>
      <c r="H976" s="33" t="n">
        <f aca="false">1/(1+10^((G976-F976+'⚙️ Parameters'!$C$7)/400))</f>
        <v>0.700977398610108</v>
      </c>
      <c r="I976" s="33" t="n">
        <f aca="false">0.27*(1+((200-MIN(ABS(F976-G976),200))/500)+(IF(AND(F976&gt;1650,G976&gt;1650),0.15,0)))</f>
        <v>0.27108</v>
      </c>
      <c r="J976" s="33" t="n">
        <f aca="false">MAX(0,1-H976-I976)</f>
        <v>0.027942601389892</v>
      </c>
      <c r="K976" s="33" t="n">
        <f aca="false">H976+I976</f>
        <v>0.972057398610108</v>
      </c>
      <c r="L976" s="33" t="n">
        <f aca="false">I976+J976</f>
        <v>0.299022601389892</v>
      </c>
      <c r="M976" s="0" t="str">
        <f aca="false">IF('✍️ Score Entry 2025-26'!F977=""," TBD",TEXT('✍️ Score Entry 2025-26'!F977,"0")&amp;"-"&amp;TEXT('✍️ Score Entry 2025-26'!G977,"0"))</f>
        <v> TBD</v>
      </c>
      <c r="N976" s="0" t="str">
        <f aca="false">IF('✍️ Score Entry 2025-26'!F977="","TBD",IF('✍️ Score Entry 2025-26'!F977&gt;'✍️ Score Entry 2025-26'!G977,"Home",IF('✍️ Score Entry 2025-26'!F977&lt;'✍️ Score Entry 2025-26'!G977,"Away","Draw")))</f>
        <v>TBD</v>
      </c>
      <c r="O976" s="0" t="str">
        <f aca="false">IF(N976="TBD","TBD",IF(AND(H976&gt;I976,H976&gt;J976,N976="Home"),"✓",IF(AND(J976&gt;H976,J976&gt;I976,N976="Away"),"✓",IF(AND(I976&gt;H976,I976&gt;J976,N976="Draw"),"✓","✗"))))</f>
        <v>TBD</v>
      </c>
    </row>
    <row r="977" customFormat="false" ht="15" hidden="false" customHeight="false" outlineLevel="0" collapsed="false">
      <c r="A977" s="0" t="n">
        <f aca="false">'✍️ Score Entry 2025-26'!A978</f>
        <v>973</v>
      </c>
      <c r="B977" s="41" t="n">
        <f aca="false">'✍️ Score Entry 2025-26'!B978</f>
        <v>46046.8333333333</v>
      </c>
      <c r="C977" s="0" t="str">
        <f aca="false">'✍️ Score Entry 2025-26'!C978</f>
        <v>German Bundesliga</v>
      </c>
      <c r="D977" s="0" t="str">
        <f aca="false">'✍️ Score Entry 2025-26'!D978</f>
        <v>1. FC Heidenheim 1846</v>
      </c>
      <c r="E977" s="0" t="str">
        <f aca="false">'✍️ Score Entry 2025-26'!E978</f>
        <v>RB Leipzig</v>
      </c>
      <c r="F977" s="0" t="n">
        <f aca="false">IFERROR(VLOOKUP(D977,'⭐ Current Elo 2025-26'!$A:$B,2,FALSE()),1500)</f>
        <v>1529.3</v>
      </c>
      <c r="G977" s="0" t="n">
        <f aca="false">IFERROR(VLOOKUP(E977,'⭐ Current Elo 2025-26'!$A:$B,2,FALSE()),1500)</f>
        <v>1556</v>
      </c>
      <c r="H977" s="33" t="n">
        <f aca="false">1/(1+10^((G977-F977+'⚙️ Parameters'!$C$7)/400))</f>
        <v>0.391378678603612</v>
      </c>
      <c r="I977" s="33" t="n">
        <f aca="false">0.27*(1+((200-MIN(ABS(F977-G977),200))/500)+(IF(AND(F977&gt;1650,G977&gt;1650),0.15,0)))</f>
        <v>0.363582</v>
      </c>
      <c r="J977" s="33" t="n">
        <f aca="false">MAX(0,1-H977-I977)</f>
        <v>0.245039321396388</v>
      </c>
      <c r="K977" s="33" t="n">
        <f aca="false">H977+I977</f>
        <v>0.754960678603612</v>
      </c>
      <c r="L977" s="33" t="n">
        <f aca="false">I977+J977</f>
        <v>0.608621321396388</v>
      </c>
      <c r="M977" s="0" t="str">
        <f aca="false">IF('✍️ Score Entry 2025-26'!F978=""," TBD",TEXT('✍️ Score Entry 2025-26'!F978,"0")&amp;"-"&amp;TEXT('✍️ Score Entry 2025-26'!G978,"0"))</f>
        <v> TBD</v>
      </c>
      <c r="N977" s="0" t="str">
        <f aca="false">IF('✍️ Score Entry 2025-26'!F978="","TBD",IF('✍️ Score Entry 2025-26'!F978&gt;'✍️ Score Entry 2025-26'!G978,"Home",IF('✍️ Score Entry 2025-26'!F978&lt;'✍️ Score Entry 2025-26'!G978,"Away","Draw")))</f>
        <v>TBD</v>
      </c>
      <c r="O977" s="0" t="str">
        <f aca="false">IF(N977="TBD","TBD",IF(AND(H977&gt;I977,H977&gt;J977,N977="Home"),"✓",IF(AND(J977&gt;H977,J977&gt;I977,N977="Away"),"✓",IF(AND(I977&gt;H977,I977&gt;J977,N977="Draw"),"✓","✗"))))</f>
        <v>TBD</v>
      </c>
    </row>
    <row r="978" customFormat="false" ht="15" hidden="false" customHeight="false" outlineLevel="0" collapsed="false">
      <c r="A978" s="0" t="n">
        <f aca="false">'✍️ Score Entry 2025-26'!A979</f>
        <v>974</v>
      </c>
      <c r="B978" s="41" t="n">
        <f aca="false">'✍️ Score Entry 2025-26'!B979</f>
        <v>46047.8333333333</v>
      </c>
      <c r="C978" s="0" t="str">
        <f aca="false">'✍️ Score Entry 2025-26'!C979</f>
        <v>Italian Serie A</v>
      </c>
      <c r="D978" s="0" t="str">
        <f aca="false">'✍️ Score Entry 2025-26'!D979</f>
        <v>Como</v>
      </c>
      <c r="E978" s="0" t="str">
        <f aca="false">'✍️ Score Entry 2025-26'!E979</f>
        <v>Torino</v>
      </c>
      <c r="F978" s="0" t="n">
        <f aca="false">IFERROR(VLOOKUP(D978,'⭐ Current Elo 2025-26'!$A:$B,2,FALSE()),1500)</f>
        <v>1661.3</v>
      </c>
      <c r="G978" s="0" t="n">
        <f aca="false">IFERROR(VLOOKUP(E978,'⭐ Current Elo 2025-26'!$A:$B,2,FALSE()),1500)</f>
        <v>1631.8</v>
      </c>
      <c r="H978" s="33" t="n">
        <f aca="false">1/(1+10^((G978-F978+'⚙️ Parameters'!$C$7)/400))</f>
        <v>0.470532317234815</v>
      </c>
      <c r="I978" s="33" t="n">
        <f aca="false">0.27*(1+((200-MIN(ABS(F978-G978),200))/500)+(IF(AND(F978&gt;1650,G978&gt;1650),0.15,0)))</f>
        <v>0.36207</v>
      </c>
      <c r="J978" s="33" t="n">
        <f aca="false">MAX(0,1-H978-I978)</f>
        <v>0.167397682765185</v>
      </c>
      <c r="K978" s="33" t="n">
        <f aca="false">H978+I978</f>
        <v>0.832602317234815</v>
      </c>
      <c r="L978" s="33" t="n">
        <f aca="false">I978+J978</f>
        <v>0.529467682765185</v>
      </c>
      <c r="M978" s="0" t="str">
        <f aca="false">IF('✍️ Score Entry 2025-26'!F979=""," TBD",TEXT('✍️ Score Entry 2025-26'!F979,"0")&amp;"-"&amp;TEXT('✍️ Score Entry 2025-26'!G979,"0"))</f>
        <v> TBD</v>
      </c>
      <c r="N978" s="0" t="str">
        <f aca="false">IF('✍️ Score Entry 2025-26'!F979="","TBD",IF('✍️ Score Entry 2025-26'!F979&gt;'✍️ Score Entry 2025-26'!G979,"Home",IF('✍️ Score Entry 2025-26'!F979&lt;'✍️ Score Entry 2025-26'!G979,"Away","Draw")))</f>
        <v>TBD</v>
      </c>
      <c r="O978" s="0" t="str">
        <f aca="false">IF(N978="TBD","TBD",IF(AND(H978&gt;I978,H978&gt;J978,N978="Home"),"✓",IF(AND(J978&gt;H978,J978&gt;I978,N978="Away"),"✓",IF(AND(I978&gt;H978,I978&gt;J978,N978="Draw"),"✓","✗"))))</f>
        <v>TBD</v>
      </c>
    </row>
    <row r="979" customFormat="false" ht="15" hidden="false" customHeight="false" outlineLevel="0" collapsed="false">
      <c r="A979" s="0" t="n">
        <f aca="false">'✍️ Score Entry 2025-26'!A980</f>
        <v>975</v>
      </c>
      <c r="B979" s="41" t="n">
        <f aca="false">'✍️ Score Entry 2025-26'!B980</f>
        <v>46047.8333333333</v>
      </c>
      <c r="C979" s="0" t="str">
        <f aca="false">'✍️ Score Entry 2025-26'!C980</f>
        <v>Italian Serie A</v>
      </c>
      <c r="D979" s="0" t="str">
        <f aca="false">'✍️ Score Entry 2025-26'!D980</f>
        <v>Fiorentina</v>
      </c>
      <c r="E979" s="0" t="str">
        <f aca="false">'✍️ Score Entry 2025-26'!E980</f>
        <v>Cagliari</v>
      </c>
      <c r="F979" s="0" t="n">
        <f aca="false">IFERROR(VLOOKUP(D979,'⭐ Current Elo 2025-26'!$A:$B,2,FALSE()),1500)</f>
        <v>1398.1</v>
      </c>
      <c r="G979" s="0" t="n">
        <f aca="false">IFERROR(VLOOKUP(E979,'⭐ Current Elo 2025-26'!$A:$B,2,FALSE()),1500)</f>
        <v>1647.4</v>
      </c>
      <c r="H979" s="33" t="n">
        <f aca="false">1/(1+10^((G979-F979+'⚙️ Parameters'!$C$7)/400))</f>
        <v>0.151496807401839</v>
      </c>
      <c r="I979" s="33" t="n">
        <f aca="false">0.27*(1+((200-MIN(ABS(F979-G979),200))/500)+(IF(AND(F979&gt;1650,G979&gt;1650),0.15,0)))</f>
        <v>0.27</v>
      </c>
      <c r="J979" s="33" t="n">
        <f aca="false">MAX(0,1-H979-I979)</f>
        <v>0.578503192598161</v>
      </c>
      <c r="K979" s="33" t="n">
        <f aca="false">H979+I979</f>
        <v>0.421496807401839</v>
      </c>
      <c r="L979" s="33" t="n">
        <f aca="false">I979+J979</f>
        <v>0.848503192598161</v>
      </c>
      <c r="M979" s="0" t="str">
        <f aca="false">IF('✍️ Score Entry 2025-26'!F980=""," TBD",TEXT('✍️ Score Entry 2025-26'!F980,"0")&amp;"-"&amp;TEXT('✍️ Score Entry 2025-26'!G980,"0"))</f>
        <v> TBD</v>
      </c>
      <c r="N979" s="0" t="str">
        <f aca="false">IF('✍️ Score Entry 2025-26'!F980="","TBD",IF('✍️ Score Entry 2025-26'!F980&gt;'✍️ Score Entry 2025-26'!G980,"Home",IF('✍️ Score Entry 2025-26'!F980&lt;'✍️ Score Entry 2025-26'!G980,"Away","Draw")))</f>
        <v>TBD</v>
      </c>
      <c r="O979" s="0" t="str">
        <f aca="false">IF(N979="TBD","TBD",IF(AND(H979&gt;I979,H979&gt;J979,N979="Home"),"✓",IF(AND(J979&gt;H979,J979&gt;I979,N979="Away"),"✓",IF(AND(I979&gt;H979,I979&gt;J979,N979="Draw"),"✓","✗"))))</f>
        <v>TBD</v>
      </c>
    </row>
    <row r="980" customFormat="false" ht="15" hidden="false" customHeight="false" outlineLevel="0" collapsed="false">
      <c r="A980" s="0" t="n">
        <f aca="false">'✍️ Score Entry 2025-26'!A981</f>
        <v>976</v>
      </c>
      <c r="B980" s="41" t="n">
        <f aca="false">'✍️ Score Entry 2025-26'!B981</f>
        <v>46047.8333333333</v>
      </c>
      <c r="C980" s="0" t="str">
        <f aca="false">'✍️ Score Entry 2025-26'!C981</f>
        <v>Italian Serie A</v>
      </c>
      <c r="D980" s="0" t="str">
        <f aca="false">'✍️ Score Entry 2025-26'!D981</f>
        <v>Genoa</v>
      </c>
      <c r="E980" s="0" t="str">
        <f aca="false">'✍️ Score Entry 2025-26'!E981</f>
        <v>Bologna</v>
      </c>
      <c r="F980" s="0" t="n">
        <f aca="false">IFERROR(VLOOKUP(D980,'⭐ Current Elo 2025-26'!$A:$B,2,FALSE()),1500)</f>
        <v>1695.8</v>
      </c>
      <c r="G980" s="0" t="n">
        <f aca="false">IFERROR(VLOOKUP(E980,'⭐ Current Elo 2025-26'!$A:$B,2,FALSE()),1500)</f>
        <v>1415.9</v>
      </c>
      <c r="H980" s="33" t="n">
        <f aca="false">1/(1+10^((G980-F980+'⚙️ Parameters'!$C$7)/400))</f>
        <v>0.789748612088308</v>
      </c>
      <c r="I980" s="33" t="n">
        <f aca="false">0.27*(1+((200-MIN(ABS(F980-G980),200))/500)+(IF(AND(F980&gt;1650,G980&gt;1650),0.15,0)))</f>
        <v>0.27</v>
      </c>
      <c r="J980" s="33" t="n">
        <f aca="false">MAX(0,1-H980-I980)</f>
        <v>0</v>
      </c>
      <c r="K980" s="33" t="n">
        <f aca="false">H980+I980</f>
        <v>1.05974861208831</v>
      </c>
      <c r="L980" s="33" t="n">
        <f aca="false">I980+J980</f>
        <v>0.27</v>
      </c>
      <c r="M980" s="0" t="str">
        <f aca="false">IF('✍️ Score Entry 2025-26'!F981=""," TBD",TEXT('✍️ Score Entry 2025-26'!F981,"0")&amp;"-"&amp;TEXT('✍️ Score Entry 2025-26'!G981,"0"))</f>
        <v> TBD</v>
      </c>
      <c r="N980" s="0" t="str">
        <f aca="false">IF('✍️ Score Entry 2025-26'!F981="","TBD",IF('✍️ Score Entry 2025-26'!F981&gt;'✍️ Score Entry 2025-26'!G981,"Home",IF('✍️ Score Entry 2025-26'!F981&lt;'✍️ Score Entry 2025-26'!G981,"Away","Draw")))</f>
        <v>TBD</v>
      </c>
      <c r="O980" s="0" t="str">
        <f aca="false">IF(N980="TBD","TBD",IF(AND(H980&gt;I980,H980&gt;J980,N980="Home"),"✓",IF(AND(J980&gt;H980,J980&gt;I980,N980="Away"),"✓",IF(AND(I980&gt;H980,I980&gt;J980,N980="Draw"),"✓","✗"))))</f>
        <v>TBD</v>
      </c>
    </row>
    <row r="981" customFormat="false" ht="15" hidden="false" customHeight="false" outlineLevel="0" collapsed="false">
      <c r="A981" s="0" t="n">
        <f aca="false">'✍️ Score Entry 2025-26'!A982</f>
        <v>977</v>
      </c>
      <c r="B981" s="41" t="n">
        <f aca="false">'✍️ Score Entry 2025-26'!B982</f>
        <v>46047.8333333333</v>
      </c>
      <c r="C981" s="0" t="str">
        <f aca="false">'✍️ Score Entry 2025-26'!C982</f>
        <v>Italian Serie A</v>
      </c>
      <c r="D981" s="0" t="str">
        <f aca="false">'✍️ Score Entry 2025-26'!D982</f>
        <v>Sassuolo</v>
      </c>
      <c r="E981" s="0" t="str">
        <f aca="false">'✍️ Score Entry 2025-26'!E982</f>
        <v>Cremonese</v>
      </c>
      <c r="F981" s="0" t="n">
        <f aca="false">IFERROR(VLOOKUP(D981,'⭐ Current Elo 2025-26'!$A:$B,2,FALSE()),1500)</f>
        <v>1446.1</v>
      </c>
      <c r="G981" s="0" t="n">
        <f aca="false">IFERROR(VLOOKUP(E981,'⭐ Current Elo 2025-26'!$A:$B,2,FALSE()),1500)</f>
        <v>1421.1</v>
      </c>
      <c r="H981" s="33" t="n">
        <f aca="false">1/(1+10^((G981-F981+'⚙️ Parameters'!$C$7)/400))</f>
        <v>0.464084073054898</v>
      </c>
      <c r="I981" s="33" t="n">
        <f aca="false">0.27*(1+((200-MIN(ABS(F981-G981),200))/500)+(IF(AND(F981&gt;1650,G981&gt;1650),0.15,0)))</f>
        <v>0.3645</v>
      </c>
      <c r="J981" s="33" t="n">
        <f aca="false">MAX(0,1-H981-I981)</f>
        <v>0.171415926945102</v>
      </c>
      <c r="K981" s="33" t="n">
        <f aca="false">H981+I981</f>
        <v>0.828584073054898</v>
      </c>
      <c r="L981" s="33" t="n">
        <f aca="false">I981+J981</f>
        <v>0.535915926945102</v>
      </c>
      <c r="M981" s="0" t="str">
        <f aca="false">IF('✍️ Score Entry 2025-26'!F982=""," TBD",TEXT('✍️ Score Entry 2025-26'!F982,"0")&amp;"-"&amp;TEXT('✍️ Score Entry 2025-26'!G982,"0"))</f>
        <v> TBD</v>
      </c>
      <c r="N981" s="0" t="str">
        <f aca="false">IF('✍️ Score Entry 2025-26'!F982="","TBD",IF('✍️ Score Entry 2025-26'!F982&gt;'✍️ Score Entry 2025-26'!G982,"Home",IF('✍️ Score Entry 2025-26'!F982&lt;'✍️ Score Entry 2025-26'!G982,"Away","Draw")))</f>
        <v>TBD</v>
      </c>
      <c r="O981" s="0" t="str">
        <f aca="false">IF(N981="TBD","TBD",IF(AND(H981&gt;I981,H981&gt;J981,N981="Home"),"✓",IF(AND(J981&gt;H981,J981&gt;I981,N981="Away"),"✓",IF(AND(I981&gt;H981,I981&gt;J981,N981="Draw"),"✓","✗"))))</f>
        <v>TBD</v>
      </c>
    </row>
    <row r="982" customFormat="false" ht="15" hidden="false" customHeight="false" outlineLevel="0" collapsed="false">
      <c r="A982" s="0" t="n">
        <f aca="false">'✍️ Score Entry 2025-26'!A983</f>
        <v>978</v>
      </c>
      <c r="B982" s="41" t="n">
        <f aca="false">'✍️ Score Entry 2025-26'!B983</f>
        <v>46047.8333333333</v>
      </c>
      <c r="C982" s="0" t="str">
        <f aca="false">'✍️ Score Entry 2025-26'!C983</f>
        <v>Italian Serie A</v>
      </c>
      <c r="D982" s="0" t="str">
        <f aca="false">'✍️ Score Entry 2025-26'!D983</f>
        <v>Lecce</v>
      </c>
      <c r="E982" s="0" t="str">
        <f aca="false">'✍️ Score Entry 2025-26'!E983</f>
        <v>Lazio</v>
      </c>
      <c r="F982" s="0" t="n">
        <f aca="false">IFERROR(VLOOKUP(D982,'⭐ Current Elo 2025-26'!$A:$B,2,FALSE()),1500)</f>
        <v>1629.2</v>
      </c>
      <c r="G982" s="0" t="n">
        <f aca="false">IFERROR(VLOOKUP(E982,'⭐ Current Elo 2025-26'!$A:$B,2,FALSE()),1500)</f>
        <v>1499.9</v>
      </c>
      <c r="H982" s="33" t="n">
        <f aca="false">1/(1+10^((G982-F982+'⚙️ Parameters'!$C$7)/400))</f>
        <v>0.612180582196491</v>
      </c>
      <c r="I982" s="33" t="n">
        <f aca="false">0.27*(1+((200-MIN(ABS(F982-G982),200))/500)+(IF(AND(F982&gt;1650,G982&gt;1650),0.15,0)))</f>
        <v>0.308178</v>
      </c>
      <c r="J982" s="33" t="n">
        <f aca="false">MAX(0,1-H982-I982)</f>
        <v>0.079641417803509</v>
      </c>
      <c r="K982" s="33" t="n">
        <f aca="false">H982+I982</f>
        <v>0.920358582196491</v>
      </c>
      <c r="L982" s="33" t="n">
        <f aca="false">I982+J982</f>
        <v>0.387819417803509</v>
      </c>
      <c r="M982" s="0" t="str">
        <f aca="false">IF('✍️ Score Entry 2025-26'!F983=""," TBD",TEXT('✍️ Score Entry 2025-26'!F983,"0")&amp;"-"&amp;TEXT('✍️ Score Entry 2025-26'!G983,"0"))</f>
        <v> TBD</v>
      </c>
      <c r="N982" s="0" t="str">
        <f aca="false">IF('✍️ Score Entry 2025-26'!F983="","TBD",IF('✍️ Score Entry 2025-26'!F983&gt;'✍️ Score Entry 2025-26'!G983,"Home",IF('✍️ Score Entry 2025-26'!F983&lt;'✍️ Score Entry 2025-26'!G983,"Away","Draw")))</f>
        <v>TBD</v>
      </c>
      <c r="O982" s="0" t="str">
        <f aca="false">IF(N982="TBD","TBD",IF(AND(H982&gt;I982,H982&gt;J982,N982="Home"),"✓",IF(AND(J982&gt;H982,J982&gt;I982,N982="Away"),"✓",IF(AND(I982&gt;H982,I982&gt;J982,N982="Draw"),"✓","✗"))))</f>
        <v>TBD</v>
      </c>
    </row>
    <row r="983" customFormat="false" ht="15" hidden="false" customHeight="false" outlineLevel="0" collapsed="false">
      <c r="A983" s="0" t="n">
        <f aca="false">'✍️ Score Entry 2025-26'!A984</f>
        <v>979</v>
      </c>
      <c r="B983" s="41" t="n">
        <f aca="false">'✍️ Score Entry 2025-26'!B984</f>
        <v>46047.8333333333</v>
      </c>
      <c r="C983" s="0" t="str">
        <f aca="false">'✍️ Score Entry 2025-26'!C984</f>
        <v>Italian Serie A</v>
      </c>
      <c r="D983" s="0" t="str">
        <f aca="false">'✍️ Score Entry 2025-26'!D984</f>
        <v>AS Roma</v>
      </c>
      <c r="E983" s="0" t="str">
        <f aca="false">'✍️ Score Entry 2025-26'!E984</f>
        <v>AC Milan</v>
      </c>
      <c r="F983" s="0" t="n">
        <f aca="false">IFERROR(VLOOKUP(D983,'⭐ Current Elo 2025-26'!$A:$B,2,FALSE()),1500)</f>
        <v>1560.1</v>
      </c>
      <c r="G983" s="0" t="n">
        <f aca="false">IFERROR(VLOOKUP(E983,'⭐ Current Elo 2025-26'!$A:$B,2,FALSE()),1500)</f>
        <v>1588.1</v>
      </c>
      <c r="H983" s="33" t="n">
        <f aca="false">1/(1+10^((G983-F983+'⚙️ Parameters'!$C$7)/400))</f>
        <v>0.389597577905311</v>
      </c>
      <c r="I983" s="33" t="n">
        <f aca="false">0.27*(1+((200-MIN(ABS(F983-G983),200))/500)+(IF(AND(F983&gt;1650,G983&gt;1650),0.15,0)))</f>
        <v>0.36288</v>
      </c>
      <c r="J983" s="33" t="n">
        <f aca="false">MAX(0,1-H983-I983)</f>
        <v>0.247522422094689</v>
      </c>
      <c r="K983" s="33" t="n">
        <f aca="false">H983+I983</f>
        <v>0.752477577905311</v>
      </c>
      <c r="L983" s="33" t="n">
        <f aca="false">I983+J983</f>
        <v>0.610402422094689</v>
      </c>
      <c r="M983" s="0" t="str">
        <f aca="false">IF('✍️ Score Entry 2025-26'!F984=""," TBD",TEXT('✍️ Score Entry 2025-26'!F984,"0")&amp;"-"&amp;TEXT('✍️ Score Entry 2025-26'!G984,"0"))</f>
        <v> TBD</v>
      </c>
      <c r="N983" s="0" t="str">
        <f aca="false">IF('✍️ Score Entry 2025-26'!F984="","TBD",IF('✍️ Score Entry 2025-26'!F984&gt;'✍️ Score Entry 2025-26'!G984,"Home",IF('✍️ Score Entry 2025-26'!F984&lt;'✍️ Score Entry 2025-26'!G984,"Away","Draw")))</f>
        <v>TBD</v>
      </c>
      <c r="O983" s="0" t="str">
        <f aca="false">IF(N983="TBD","TBD",IF(AND(H983&gt;I983,H983&gt;J983,N983="Home"),"✓",IF(AND(J983&gt;H983,J983&gt;I983,N983="Away"),"✓",IF(AND(I983&gt;H983,I983&gt;J983,N983="Draw"),"✓","✗"))))</f>
        <v>TBD</v>
      </c>
    </row>
    <row r="984" customFormat="false" ht="15" hidden="false" customHeight="false" outlineLevel="0" collapsed="false">
      <c r="A984" s="0" t="n">
        <f aca="false">'✍️ Score Entry 2025-26'!A985</f>
        <v>980</v>
      </c>
      <c r="B984" s="41" t="n">
        <f aca="false">'✍️ Score Entry 2025-26'!B985</f>
        <v>46047.8333333333</v>
      </c>
      <c r="C984" s="0" t="str">
        <f aca="false">'✍️ Score Entry 2025-26'!C985</f>
        <v>Italian Serie A</v>
      </c>
      <c r="D984" s="0" t="str">
        <f aca="false">'✍️ Score Entry 2025-26'!D985</f>
        <v>Hellas Verona</v>
      </c>
      <c r="E984" s="0" t="str">
        <f aca="false">'✍️ Score Entry 2025-26'!E985</f>
        <v>Udinese</v>
      </c>
      <c r="F984" s="0" t="n">
        <f aca="false">IFERROR(VLOOKUP(D984,'⭐ Current Elo 2025-26'!$A:$B,2,FALSE()),1500)</f>
        <v>1452.9</v>
      </c>
      <c r="G984" s="0" t="n">
        <f aca="false">IFERROR(VLOOKUP(E984,'⭐ Current Elo 2025-26'!$A:$B,2,FALSE()),1500)</f>
        <v>1576.1</v>
      </c>
      <c r="H984" s="33" t="n">
        <f aca="false">1/(1+10^((G984-F984+'⚙️ Parameters'!$C$7)/400))</f>
        <v>0.269527857107037</v>
      </c>
      <c r="I984" s="33" t="n">
        <f aca="false">0.27*(1+((200-MIN(ABS(F984-G984),200))/500)+(IF(AND(F984&gt;1650,G984&gt;1650),0.15,0)))</f>
        <v>0.311472</v>
      </c>
      <c r="J984" s="33" t="n">
        <f aca="false">MAX(0,1-H984-I984)</f>
        <v>0.419000142892963</v>
      </c>
      <c r="K984" s="33" t="n">
        <f aca="false">H984+I984</f>
        <v>0.580999857107037</v>
      </c>
      <c r="L984" s="33" t="n">
        <f aca="false">I984+J984</f>
        <v>0.730472142892963</v>
      </c>
      <c r="M984" s="0" t="str">
        <f aca="false">IF('✍️ Score Entry 2025-26'!F985=""," TBD",TEXT('✍️ Score Entry 2025-26'!F985,"0")&amp;"-"&amp;TEXT('✍️ Score Entry 2025-26'!G985,"0"))</f>
        <v> TBD</v>
      </c>
      <c r="N984" s="0" t="str">
        <f aca="false">IF('✍️ Score Entry 2025-26'!F985="","TBD",IF('✍️ Score Entry 2025-26'!F985&gt;'✍️ Score Entry 2025-26'!G985,"Home",IF('✍️ Score Entry 2025-26'!F985&lt;'✍️ Score Entry 2025-26'!G985,"Away","Draw")))</f>
        <v>TBD</v>
      </c>
      <c r="O984" s="0" t="str">
        <f aca="false">IF(N984="TBD","TBD",IF(AND(H984&gt;I984,H984&gt;J984,N984="Home"),"✓",IF(AND(J984&gt;H984,J984&gt;I984,N984="Away"),"✓",IF(AND(I984&gt;H984,I984&gt;J984,N984="Draw"),"✓","✗"))))</f>
        <v>TBD</v>
      </c>
    </row>
    <row r="985" customFormat="false" ht="15" hidden="false" customHeight="false" outlineLevel="0" collapsed="false">
      <c r="A985" s="0" t="n">
        <f aca="false">'✍️ Score Entry 2025-26'!A986</f>
        <v>981</v>
      </c>
      <c r="B985" s="41" t="n">
        <f aca="false">'✍️ Score Entry 2025-26'!B986</f>
        <v>46047.8333333333</v>
      </c>
      <c r="C985" s="0" t="str">
        <f aca="false">'✍️ Score Entry 2025-26'!C986</f>
        <v>Italian Serie A</v>
      </c>
      <c r="D985" s="0" t="str">
        <f aca="false">'✍️ Score Entry 2025-26'!D986</f>
        <v>Juventus</v>
      </c>
      <c r="E985" s="0" t="str">
        <f aca="false">'✍️ Score Entry 2025-26'!E986</f>
        <v>Napoli</v>
      </c>
      <c r="F985" s="0" t="n">
        <f aca="false">IFERROR(VLOOKUP(D985,'⭐ Current Elo 2025-26'!$A:$B,2,FALSE()),1500)</f>
        <v>1397.1</v>
      </c>
      <c r="G985" s="0" t="n">
        <f aca="false">IFERROR(VLOOKUP(E985,'⭐ Current Elo 2025-26'!$A:$B,2,FALSE()),1500)</f>
        <v>1656.2</v>
      </c>
      <c r="H985" s="33" t="n">
        <f aca="false">1/(1+10^((G985-F985+'⚙️ Parameters'!$C$7)/400))</f>
        <v>0.144386795640317</v>
      </c>
      <c r="I985" s="33" t="n">
        <f aca="false">0.27*(1+((200-MIN(ABS(F985-G985),200))/500)+(IF(AND(F985&gt;1650,G985&gt;1650),0.15,0)))</f>
        <v>0.27</v>
      </c>
      <c r="J985" s="33" t="n">
        <f aca="false">MAX(0,1-H985-I985)</f>
        <v>0.585613204359683</v>
      </c>
      <c r="K985" s="33" t="n">
        <f aca="false">H985+I985</f>
        <v>0.414386795640317</v>
      </c>
      <c r="L985" s="33" t="n">
        <f aca="false">I985+J985</f>
        <v>0.855613204359683</v>
      </c>
      <c r="M985" s="0" t="str">
        <f aca="false">IF('✍️ Score Entry 2025-26'!F986=""," TBD",TEXT('✍️ Score Entry 2025-26'!F986,"0")&amp;"-"&amp;TEXT('✍️ Score Entry 2025-26'!G986,"0"))</f>
        <v> TBD</v>
      </c>
      <c r="N985" s="0" t="str">
        <f aca="false">IF('✍️ Score Entry 2025-26'!F986="","TBD",IF('✍️ Score Entry 2025-26'!F986&gt;'✍️ Score Entry 2025-26'!G986,"Home",IF('✍️ Score Entry 2025-26'!F986&lt;'✍️ Score Entry 2025-26'!G986,"Away","Draw")))</f>
        <v>TBD</v>
      </c>
      <c r="O985" s="0" t="str">
        <f aca="false">IF(N985="TBD","TBD",IF(AND(H985&gt;I985,H985&gt;J985,N985="Home"),"✓",IF(AND(J985&gt;H985,J985&gt;I985,N985="Away"),"✓",IF(AND(I985&gt;H985,I985&gt;J985,N985="Draw"),"✓","✗"))))</f>
        <v>TBD</v>
      </c>
    </row>
    <row r="986" customFormat="false" ht="15" hidden="false" customHeight="false" outlineLevel="0" collapsed="false">
      <c r="A986" s="0" t="n">
        <f aca="false">'✍️ Score Entry 2025-26'!A987</f>
        <v>982</v>
      </c>
      <c r="B986" s="41" t="n">
        <f aca="false">'✍️ Score Entry 2025-26'!B987</f>
        <v>46047.8333333333</v>
      </c>
      <c r="C986" s="0" t="str">
        <f aca="false">'✍️ Score Entry 2025-26'!C987</f>
        <v>Italian Serie A</v>
      </c>
      <c r="D986" s="0" t="str">
        <f aca="false">'✍️ Score Entry 2025-26'!D987</f>
        <v>Internazionale</v>
      </c>
      <c r="E986" s="0" t="str">
        <f aca="false">'✍️ Score Entry 2025-26'!E987</f>
        <v>Pisa</v>
      </c>
      <c r="F986" s="0" t="n">
        <f aca="false">IFERROR(VLOOKUP(D986,'⭐ Current Elo 2025-26'!$A:$B,2,FALSE()),1500)</f>
        <v>1603.3</v>
      </c>
      <c r="G986" s="0" t="n">
        <f aca="false">IFERROR(VLOOKUP(E986,'⭐ Current Elo 2025-26'!$A:$B,2,FALSE()),1500)</f>
        <v>1653.3</v>
      </c>
      <c r="H986" s="33" t="n">
        <f aca="false">1/(1+10^((G986-F986+'⚙️ Parameters'!$C$7)/400))</f>
        <v>0.359935000197115</v>
      </c>
      <c r="I986" s="33" t="n">
        <f aca="false">0.27*(1+((200-MIN(ABS(F986-G986),200))/500)+(IF(AND(F986&gt;1650,G986&gt;1650),0.15,0)))</f>
        <v>0.351</v>
      </c>
      <c r="J986" s="33" t="n">
        <f aca="false">MAX(0,1-H986-I986)</f>
        <v>0.289064999802885</v>
      </c>
      <c r="K986" s="33" t="n">
        <f aca="false">H986+I986</f>
        <v>0.710935000197115</v>
      </c>
      <c r="L986" s="33" t="n">
        <f aca="false">I986+J986</f>
        <v>0.640064999802885</v>
      </c>
      <c r="M986" s="0" t="str">
        <f aca="false">IF('✍️ Score Entry 2025-26'!F987=""," TBD",TEXT('✍️ Score Entry 2025-26'!F987,"0")&amp;"-"&amp;TEXT('✍️ Score Entry 2025-26'!G987,"0"))</f>
        <v> TBD</v>
      </c>
      <c r="N986" s="0" t="str">
        <f aca="false">IF('✍️ Score Entry 2025-26'!F987="","TBD",IF('✍️ Score Entry 2025-26'!F987&gt;'✍️ Score Entry 2025-26'!G987,"Home",IF('✍️ Score Entry 2025-26'!F987&lt;'✍️ Score Entry 2025-26'!G987,"Away","Draw")))</f>
        <v>TBD</v>
      </c>
      <c r="O986" s="0" t="str">
        <f aca="false">IF(N986="TBD","TBD",IF(AND(H986&gt;I986,H986&gt;J986,N986="Home"),"✓",IF(AND(J986&gt;H986,J986&gt;I986,N986="Away"),"✓",IF(AND(I986&gt;H986,I986&gt;J986,N986="Draw"),"✓","✗"))))</f>
        <v>TBD</v>
      </c>
    </row>
    <row r="987" customFormat="false" ht="15" hidden="false" customHeight="false" outlineLevel="0" collapsed="false">
      <c r="A987" s="0" t="n">
        <f aca="false">'✍️ Score Entry 2025-26'!A988</f>
        <v>983</v>
      </c>
      <c r="B987" s="41" t="n">
        <f aca="false">'✍️ Score Entry 2025-26'!B988</f>
        <v>46047.8333333333</v>
      </c>
      <c r="C987" s="0" t="str">
        <f aca="false">'✍️ Score Entry 2025-26'!C988</f>
        <v>Italian Serie A</v>
      </c>
      <c r="D987" s="0" t="str">
        <f aca="false">'✍️ Score Entry 2025-26'!D988</f>
        <v>Atalanta</v>
      </c>
      <c r="E987" s="0" t="str">
        <f aca="false">'✍️ Score Entry 2025-26'!E988</f>
        <v>Parma</v>
      </c>
      <c r="F987" s="0" t="n">
        <f aca="false">IFERROR(VLOOKUP(D987,'⭐ Current Elo 2025-26'!$A:$B,2,FALSE()),1500)</f>
        <v>1592</v>
      </c>
      <c r="G987" s="0" t="n">
        <f aca="false">IFERROR(VLOOKUP(E987,'⭐ Current Elo 2025-26'!$A:$B,2,FALSE()),1500)</f>
        <v>1449</v>
      </c>
      <c r="H987" s="33" t="n">
        <f aca="false">1/(1+10^((G987-F987+'⚙️ Parameters'!$C$7)/400))</f>
        <v>0.630730288616202</v>
      </c>
      <c r="I987" s="33" t="n">
        <f aca="false">0.27*(1+((200-MIN(ABS(F987-G987),200))/500)+(IF(AND(F987&gt;1650,G987&gt;1650),0.15,0)))</f>
        <v>0.30078</v>
      </c>
      <c r="J987" s="33" t="n">
        <f aca="false">MAX(0,1-H987-I987)</f>
        <v>0.0684897113837978</v>
      </c>
      <c r="K987" s="33" t="n">
        <f aca="false">H987+I987</f>
        <v>0.931510288616202</v>
      </c>
      <c r="L987" s="33" t="n">
        <f aca="false">I987+J987</f>
        <v>0.369269711383798</v>
      </c>
      <c r="M987" s="0" t="str">
        <f aca="false">IF('✍️ Score Entry 2025-26'!F988=""," TBD",TEXT('✍️ Score Entry 2025-26'!F988,"0")&amp;"-"&amp;TEXT('✍️ Score Entry 2025-26'!G988,"0"))</f>
        <v> TBD</v>
      </c>
      <c r="N987" s="0" t="str">
        <f aca="false">IF('✍️ Score Entry 2025-26'!F988="","TBD",IF('✍️ Score Entry 2025-26'!F988&gt;'✍️ Score Entry 2025-26'!G988,"Home",IF('✍️ Score Entry 2025-26'!F988&lt;'✍️ Score Entry 2025-26'!G988,"Away","Draw")))</f>
        <v>TBD</v>
      </c>
      <c r="O987" s="0" t="str">
        <f aca="false">IF(N987="TBD","TBD",IF(AND(H987&gt;I987,H987&gt;J987,N987="Home"),"✓",IF(AND(J987&gt;H987,J987&gt;I987,N987="Away"),"✓",IF(AND(I987&gt;H987,I987&gt;J987,N987="Draw"),"✓","✗"))))</f>
        <v>TBD</v>
      </c>
    </row>
    <row r="988" customFormat="false" ht="15" hidden="false" customHeight="false" outlineLevel="0" collapsed="false">
      <c r="A988" s="0" t="n">
        <f aca="false">'✍️ Score Entry 2025-26'!A989</f>
        <v>984</v>
      </c>
      <c r="B988" s="41" t="n">
        <f aca="false">'✍️ Score Entry 2025-26'!B989</f>
        <v>46047.8333333333</v>
      </c>
      <c r="C988" s="0" t="str">
        <f aca="false">'✍️ Score Entry 2025-26'!C989</f>
        <v>Spanish LALIGA</v>
      </c>
      <c r="D988" s="0" t="str">
        <f aca="false">'✍️ Score Entry 2025-26'!D989</f>
        <v>Barcelona</v>
      </c>
      <c r="E988" s="0" t="str">
        <f aca="false">'✍️ Score Entry 2025-26'!E989</f>
        <v>Real Oviedo</v>
      </c>
      <c r="F988" s="0" t="n">
        <f aca="false">IFERROR(VLOOKUP(D988,'⭐ Current Elo 2025-26'!$A:$B,2,FALSE()),1500)</f>
        <v>1670.1</v>
      </c>
      <c r="G988" s="0" t="n">
        <f aca="false">IFERROR(VLOOKUP(E988,'⭐ Current Elo 2025-26'!$A:$B,2,FALSE()),1500)</f>
        <v>1735.2</v>
      </c>
      <c r="H988" s="33" t="n">
        <f aca="false">1/(1+10^((G988-F988+'⚙️ Parameters'!$C$7)/400))</f>
        <v>0.340162788974315</v>
      </c>
      <c r="I988" s="33" t="n">
        <f aca="false">0.27*(1+((200-MIN(ABS(F988-G988),200))/500)+(IF(AND(F988&gt;1650,G988&gt;1650),0.15,0)))</f>
        <v>0.383346</v>
      </c>
      <c r="J988" s="33" t="n">
        <f aca="false">MAX(0,1-H988-I988)</f>
        <v>0.276491211025685</v>
      </c>
      <c r="K988" s="33" t="n">
        <f aca="false">H988+I988</f>
        <v>0.723508788974315</v>
      </c>
      <c r="L988" s="33" t="n">
        <f aca="false">I988+J988</f>
        <v>0.659837211025685</v>
      </c>
      <c r="M988" s="0" t="str">
        <f aca="false">IF('✍️ Score Entry 2025-26'!F989=""," TBD",TEXT('✍️ Score Entry 2025-26'!F989,"0")&amp;"-"&amp;TEXT('✍️ Score Entry 2025-26'!G989,"0"))</f>
        <v> TBD</v>
      </c>
      <c r="N988" s="0" t="str">
        <f aca="false">IF('✍️ Score Entry 2025-26'!F989="","TBD",IF('✍️ Score Entry 2025-26'!F989&gt;'✍️ Score Entry 2025-26'!G989,"Home",IF('✍️ Score Entry 2025-26'!F989&lt;'✍️ Score Entry 2025-26'!G989,"Away","Draw")))</f>
        <v>TBD</v>
      </c>
      <c r="O988" s="0" t="str">
        <f aca="false">IF(N988="TBD","TBD",IF(AND(H988&gt;I988,H988&gt;J988,N988="Home"),"✓",IF(AND(J988&gt;H988,J988&gt;I988,N988="Away"),"✓",IF(AND(I988&gt;H988,I988&gt;J988,N988="Draw"),"✓","✗"))))</f>
        <v>TBD</v>
      </c>
    </row>
    <row r="989" customFormat="false" ht="15" hidden="false" customHeight="false" outlineLevel="0" collapsed="false">
      <c r="A989" s="0" t="n">
        <f aca="false">'✍️ Score Entry 2025-26'!A990</f>
        <v>985</v>
      </c>
      <c r="B989" s="41" t="n">
        <f aca="false">'✍️ Score Entry 2025-26'!B990</f>
        <v>46047.8333333333</v>
      </c>
      <c r="C989" s="0" t="str">
        <f aca="false">'✍️ Score Entry 2025-26'!C990</f>
        <v>Spanish LALIGA</v>
      </c>
      <c r="D989" s="0" t="str">
        <f aca="false">'✍️ Score Entry 2025-26'!D990</f>
        <v>AlavÃ©s</v>
      </c>
      <c r="E989" s="0" t="str">
        <f aca="false">'✍️ Score Entry 2025-26'!E990</f>
        <v>Real Betis</v>
      </c>
      <c r="F989" s="0" t="n">
        <f aca="false">IFERROR(VLOOKUP(D989,'⭐ Current Elo 2025-26'!$A:$B,2,FALSE()),1500)</f>
        <v>1609.1</v>
      </c>
      <c r="G989" s="0" t="n">
        <f aca="false">IFERROR(VLOOKUP(E989,'⭐ Current Elo 2025-26'!$A:$B,2,FALSE()),1500)</f>
        <v>0</v>
      </c>
      <c r="H989" s="33" t="n">
        <f aca="false">1/(1+10^((G989-F989+'⚙️ Parameters'!$C$7)/400))</f>
        <v>0.999873469552198</v>
      </c>
      <c r="I989" s="33" t="n">
        <f aca="false">0.27*(1+((200-MIN(ABS(F989-G989),200))/500)+(IF(AND(F989&gt;1650,G989&gt;1650),0.15,0)))</f>
        <v>0.27</v>
      </c>
      <c r="J989" s="33" t="n">
        <f aca="false">MAX(0,1-H989-I989)</f>
        <v>0</v>
      </c>
      <c r="K989" s="33" t="n">
        <f aca="false">H989+I989</f>
        <v>1.2698734695522</v>
      </c>
      <c r="L989" s="33" t="n">
        <f aca="false">I989+J989</f>
        <v>0.27</v>
      </c>
      <c r="M989" s="0" t="str">
        <f aca="false">IF('✍️ Score Entry 2025-26'!F990=""," TBD",TEXT('✍️ Score Entry 2025-26'!F990,"0")&amp;"-"&amp;TEXT('✍️ Score Entry 2025-26'!G990,"0"))</f>
        <v> TBD</v>
      </c>
      <c r="N989" s="0" t="str">
        <f aca="false">IF('✍️ Score Entry 2025-26'!F990="","TBD",IF('✍️ Score Entry 2025-26'!F990&gt;'✍️ Score Entry 2025-26'!G990,"Home",IF('✍️ Score Entry 2025-26'!F990&lt;'✍️ Score Entry 2025-26'!G990,"Away","Draw")))</f>
        <v>TBD</v>
      </c>
      <c r="O989" s="0" t="str">
        <f aca="false">IF(N989="TBD","TBD",IF(AND(H989&gt;I989,H989&gt;J989,N989="Home"),"✓",IF(AND(J989&gt;H989,J989&gt;I989,N989="Away"),"✓",IF(AND(I989&gt;H989,I989&gt;J989,N989="Draw"),"✓","✗"))))</f>
        <v>TBD</v>
      </c>
    </row>
    <row r="990" customFormat="false" ht="15" hidden="false" customHeight="false" outlineLevel="0" collapsed="false">
      <c r="A990" s="0" t="n">
        <f aca="false">'✍️ Score Entry 2025-26'!A991</f>
        <v>986</v>
      </c>
      <c r="B990" s="41" t="n">
        <f aca="false">'✍️ Score Entry 2025-26'!B991</f>
        <v>46047.8333333333</v>
      </c>
      <c r="C990" s="0" t="str">
        <f aca="false">'✍️ Score Entry 2025-26'!C991</f>
        <v>French Ligue 1</v>
      </c>
      <c r="D990" s="0" t="str">
        <f aca="false">'✍️ Score Entry 2025-26'!D991</f>
        <v>AJ Auxerre</v>
      </c>
      <c r="E990" s="0" t="str">
        <f aca="false">'✍️ Score Entry 2025-26'!E991</f>
        <v>Paris Saint-Germain</v>
      </c>
      <c r="F990" s="0" t="n">
        <f aca="false">IFERROR(VLOOKUP(D990,'⭐ Current Elo 2025-26'!$A:$B,2,FALSE()),1500)</f>
        <v>1588.5</v>
      </c>
      <c r="G990" s="0" t="n">
        <f aca="false">IFERROR(VLOOKUP(E990,'⭐ Current Elo 2025-26'!$A:$B,2,FALSE()),1500)</f>
        <v>1650.9</v>
      </c>
      <c r="H990" s="33" t="n">
        <f aca="false">1/(1+10^((G990-F990+'⚙️ Parameters'!$C$7)/400))</f>
        <v>0.343659941289523</v>
      </c>
      <c r="I990" s="33" t="n">
        <f aca="false">0.27*(1+((200-MIN(ABS(F990-G990),200))/500)+(IF(AND(F990&gt;1650,G990&gt;1650),0.15,0)))</f>
        <v>0.344304</v>
      </c>
      <c r="J990" s="33" t="n">
        <f aca="false">MAX(0,1-H990-I990)</f>
        <v>0.312036058710477</v>
      </c>
      <c r="K990" s="33" t="n">
        <f aca="false">H990+I990</f>
        <v>0.687963941289523</v>
      </c>
      <c r="L990" s="33" t="n">
        <f aca="false">I990+J990</f>
        <v>0.656340058710477</v>
      </c>
      <c r="M990" s="0" t="str">
        <f aca="false">IF('✍️ Score Entry 2025-26'!F991=""," TBD",TEXT('✍️ Score Entry 2025-26'!F991,"0")&amp;"-"&amp;TEXT('✍️ Score Entry 2025-26'!G991,"0"))</f>
        <v> TBD</v>
      </c>
      <c r="N990" s="0" t="str">
        <f aca="false">IF('✍️ Score Entry 2025-26'!F991="","TBD",IF('✍️ Score Entry 2025-26'!F991&gt;'✍️ Score Entry 2025-26'!G991,"Home",IF('✍️ Score Entry 2025-26'!F991&lt;'✍️ Score Entry 2025-26'!G991,"Away","Draw")))</f>
        <v>TBD</v>
      </c>
      <c r="O990" s="0" t="str">
        <f aca="false">IF(N990="TBD","TBD",IF(AND(H990&gt;I990,H990&gt;J990,N990="Home"),"✓",IF(AND(J990&gt;H990,J990&gt;I990,N990="Away"),"✓",IF(AND(I990&gt;H990,I990&gt;J990,N990="Draw"),"✓","✗"))))</f>
        <v>TBD</v>
      </c>
    </row>
    <row r="991" customFormat="false" ht="15" hidden="false" customHeight="false" outlineLevel="0" collapsed="false">
      <c r="A991" s="0" t="n">
        <f aca="false">'✍️ Score Entry 2025-26'!A992</f>
        <v>987</v>
      </c>
      <c r="B991" s="41" t="n">
        <f aca="false">'✍️ Score Entry 2025-26'!B992</f>
        <v>46047.8333333333</v>
      </c>
      <c r="C991" s="0" t="str">
        <f aca="false">'✍️ Score Entry 2025-26'!C992</f>
        <v>French Ligue 1</v>
      </c>
      <c r="D991" s="0" t="str">
        <f aca="false">'✍️ Score Entry 2025-26'!D992</f>
        <v>Brest</v>
      </c>
      <c r="E991" s="0" t="str">
        <f aca="false">'✍️ Score Entry 2025-26'!E992</f>
        <v>Toulouse</v>
      </c>
      <c r="F991" s="0" t="n">
        <f aca="false">IFERROR(VLOOKUP(D991,'⭐ Current Elo 2025-26'!$A:$B,2,FALSE()),1500)</f>
        <v>1734.4</v>
      </c>
      <c r="G991" s="0" t="n">
        <f aca="false">IFERROR(VLOOKUP(E991,'⭐ Current Elo 2025-26'!$A:$B,2,FALSE()),1500)</f>
        <v>1668.4</v>
      </c>
      <c r="H991" s="33" t="n">
        <f aca="false">1/(1+10^((G991-F991+'⚙️ Parameters'!$C$7)/400))</f>
        <v>0.523009587297562</v>
      </c>
      <c r="I991" s="33" t="n">
        <f aca="false">0.27*(1+((200-MIN(ABS(F991-G991),200))/500)+(IF(AND(F991&gt;1650,G991&gt;1650),0.15,0)))</f>
        <v>0.38286</v>
      </c>
      <c r="J991" s="33" t="n">
        <f aca="false">MAX(0,1-H991-I991)</f>
        <v>0.0941304127024377</v>
      </c>
      <c r="K991" s="33" t="n">
        <f aca="false">H991+I991</f>
        <v>0.905869587297562</v>
      </c>
      <c r="L991" s="33" t="n">
        <f aca="false">I991+J991</f>
        <v>0.476990412702438</v>
      </c>
      <c r="M991" s="0" t="str">
        <f aca="false">IF('✍️ Score Entry 2025-26'!F992=""," TBD",TEXT('✍️ Score Entry 2025-26'!F992,"0")&amp;"-"&amp;TEXT('✍️ Score Entry 2025-26'!G992,"0"))</f>
        <v> TBD</v>
      </c>
      <c r="N991" s="0" t="str">
        <f aca="false">IF('✍️ Score Entry 2025-26'!F992="","TBD",IF('✍️ Score Entry 2025-26'!F992&gt;'✍️ Score Entry 2025-26'!G992,"Home",IF('✍️ Score Entry 2025-26'!F992&lt;'✍️ Score Entry 2025-26'!G992,"Away","Draw")))</f>
        <v>TBD</v>
      </c>
      <c r="O991" s="0" t="str">
        <f aca="false">IF(N991="TBD","TBD",IF(AND(H991&gt;I991,H991&gt;J991,N991="Home"),"✓",IF(AND(J991&gt;H991,J991&gt;I991,N991="Away"),"✓",IF(AND(I991&gt;H991,I991&gt;J991,N991="Draw"),"✓","✗"))))</f>
        <v>TBD</v>
      </c>
    </row>
    <row r="992" customFormat="false" ht="15" hidden="false" customHeight="false" outlineLevel="0" collapsed="false">
      <c r="A992" s="0" t="n">
        <f aca="false">'✍️ Score Entry 2025-26'!A993</f>
        <v>988</v>
      </c>
      <c r="B992" s="41" t="n">
        <f aca="false">'✍️ Score Entry 2025-26'!B993</f>
        <v>46047.8333333333</v>
      </c>
      <c r="C992" s="0" t="str">
        <f aca="false">'✍️ Score Entry 2025-26'!C993</f>
        <v>French Ligue 1</v>
      </c>
      <c r="D992" s="0" t="str">
        <f aca="false">'✍️ Score Entry 2025-26'!D993</f>
        <v>Le Havre AC</v>
      </c>
      <c r="E992" s="0" t="str">
        <f aca="false">'✍️ Score Entry 2025-26'!E993</f>
        <v>AS Monaco</v>
      </c>
      <c r="F992" s="0" t="n">
        <f aca="false">IFERROR(VLOOKUP(D992,'⭐ Current Elo 2025-26'!$A:$B,2,FALSE()),1500)</f>
        <v>1496.2</v>
      </c>
      <c r="G992" s="0" t="n">
        <f aca="false">IFERROR(VLOOKUP(E992,'⭐ Current Elo 2025-26'!$A:$B,2,FALSE()),1500)</f>
        <v>1714.2</v>
      </c>
      <c r="H992" s="33" t="n">
        <f aca="false">1/(1+10^((G992-F992+'⚙️ Parameters'!$C$7)/400))</f>
        <v>0.176138471494428</v>
      </c>
      <c r="I992" s="33" t="n">
        <f aca="false">0.27*(1+((200-MIN(ABS(F992-G992),200))/500)+(IF(AND(F992&gt;1650,G992&gt;1650),0.15,0)))</f>
        <v>0.27</v>
      </c>
      <c r="J992" s="33" t="n">
        <f aca="false">MAX(0,1-H992-I992)</f>
        <v>0.553861528505572</v>
      </c>
      <c r="K992" s="33" t="n">
        <f aca="false">H992+I992</f>
        <v>0.446138471494428</v>
      </c>
      <c r="L992" s="33" t="n">
        <f aca="false">I992+J992</f>
        <v>0.823861528505572</v>
      </c>
      <c r="M992" s="0" t="str">
        <f aca="false">IF('✍️ Score Entry 2025-26'!F993=""," TBD",TEXT('✍️ Score Entry 2025-26'!F993,"0")&amp;"-"&amp;TEXT('✍️ Score Entry 2025-26'!G993,"0"))</f>
        <v> TBD</v>
      </c>
      <c r="N992" s="0" t="str">
        <f aca="false">IF('✍️ Score Entry 2025-26'!F993="","TBD",IF('✍️ Score Entry 2025-26'!F993&gt;'✍️ Score Entry 2025-26'!G993,"Home",IF('✍️ Score Entry 2025-26'!F993&lt;'✍️ Score Entry 2025-26'!G993,"Away","Draw")))</f>
        <v>TBD</v>
      </c>
      <c r="O992" s="0" t="str">
        <f aca="false">IF(N992="TBD","TBD",IF(AND(H992&gt;I992,H992&gt;J992,N992="Home"),"✓",IF(AND(J992&gt;H992,J992&gt;I992,N992="Away"),"✓",IF(AND(I992&gt;H992,I992&gt;J992,N992="Draw"),"✓","✗"))))</f>
        <v>TBD</v>
      </c>
    </row>
    <row r="993" customFormat="false" ht="15" hidden="false" customHeight="false" outlineLevel="0" collapsed="false">
      <c r="A993" s="0" t="n">
        <f aca="false">'✍️ Score Entry 2025-26'!A994</f>
        <v>989</v>
      </c>
      <c r="B993" s="41" t="n">
        <f aca="false">'✍️ Score Entry 2025-26'!B994</f>
        <v>46047.8333333333</v>
      </c>
      <c r="C993" s="0" t="str">
        <f aca="false">'✍️ Score Entry 2025-26'!C994</f>
        <v>French Ligue 1</v>
      </c>
      <c r="D993" s="0" t="str">
        <f aca="false">'✍️ Score Entry 2025-26'!D994</f>
        <v>Lille</v>
      </c>
      <c r="E993" s="0" t="str">
        <f aca="false">'✍️ Score Entry 2025-26'!E994</f>
        <v>Strasbourg</v>
      </c>
      <c r="F993" s="0" t="n">
        <f aca="false">IFERROR(VLOOKUP(D993,'⭐ Current Elo 2025-26'!$A:$B,2,FALSE()),1500)</f>
        <v>1580.2</v>
      </c>
      <c r="G993" s="0" t="n">
        <f aca="false">IFERROR(VLOOKUP(E993,'⭐ Current Elo 2025-26'!$A:$B,2,FALSE()),1500)</f>
        <v>1815.9</v>
      </c>
      <c r="H993" s="33" t="n">
        <f aca="false">1/(1+10^((G993-F993+'⚙️ Parameters'!$C$7)/400))</f>
        <v>0.161837208050222</v>
      </c>
      <c r="I993" s="33" t="n">
        <f aca="false">0.27*(1+((200-MIN(ABS(F993-G993),200))/500)+(IF(AND(F993&gt;1650,G993&gt;1650),0.15,0)))</f>
        <v>0.27</v>
      </c>
      <c r="J993" s="33" t="n">
        <f aca="false">MAX(0,1-H993-I993)</f>
        <v>0.568162791949778</v>
      </c>
      <c r="K993" s="33" t="n">
        <f aca="false">H993+I993</f>
        <v>0.431837208050222</v>
      </c>
      <c r="L993" s="33" t="n">
        <f aca="false">I993+J993</f>
        <v>0.838162791949778</v>
      </c>
      <c r="M993" s="0" t="str">
        <f aca="false">IF('✍️ Score Entry 2025-26'!F994=""," TBD",TEXT('✍️ Score Entry 2025-26'!F994,"0")&amp;"-"&amp;TEXT('✍️ Score Entry 2025-26'!G994,"0"))</f>
        <v> TBD</v>
      </c>
      <c r="N993" s="0" t="str">
        <f aca="false">IF('✍️ Score Entry 2025-26'!F994="","TBD",IF('✍️ Score Entry 2025-26'!F994&gt;'✍️ Score Entry 2025-26'!G994,"Home",IF('✍️ Score Entry 2025-26'!F994&lt;'✍️ Score Entry 2025-26'!G994,"Away","Draw")))</f>
        <v>TBD</v>
      </c>
      <c r="O993" s="0" t="str">
        <f aca="false">IF(N993="TBD","TBD",IF(AND(H993&gt;I993,H993&gt;J993,N993="Home"),"✓",IF(AND(J993&gt;H993,J993&gt;I993,N993="Away"),"✓",IF(AND(I993&gt;H993,I993&gt;J993,N993="Draw"),"✓","✗"))))</f>
        <v>TBD</v>
      </c>
    </row>
    <row r="994" customFormat="false" ht="15" hidden="false" customHeight="false" outlineLevel="0" collapsed="false">
      <c r="A994" s="0" t="n">
        <f aca="false">'✍️ Score Entry 2025-26'!A995</f>
        <v>990</v>
      </c>
      <c r="B994" s="41" t="n">
        <f aca="false">'✍️ Score Entry 2025-26'!B995</f>
        <v>46047.8333333333</v>
      </c>
      <c r="C994" s="0" t="str">
        <f aca="false">'✍️ Score Entry 2025-26'!C995</f>
        <v>French Ligue 1</v>
      </c>
      <c r="D994" s="0" t="str">
        <f aca="false">'✍️ Score Entry 2025-26'!D995</f>
        <v>Marseille</v>
      </c>
      <c r="E994" s="0" t="str">
        <f aca="false">'✍️ Score Entry 2025-26'!E995</f>
        <v>Lens</v>
      </c>
      <c r="F994" s="0" t="n">
        <f aca="false">IFERROR(VLOOKUP(D994,'⭐ Current Elo 2025-26'!$A:$B,2,FALSE()),1500)</f>
        <v>1664.7</v>
      </c>
      <c r="G994" s="0" t="n">
        <f aca="false">IFERROR(VLOOKUP(E994,'⭐ Current Elo 2025-26'!$A:$B,2,FALSE()),1500)</f>
        <v>1580.6</v>
      </c>
      <c r="H994" s="33" t="n">
        <f aca="false">1/(1+10^((G994-F994+'⚙️ Parameters'!$C$7)/400))</f>
        <v>0.548916873996559</v>
      </c>
      <c r="I994" s="33" t="n">
        <f aca="false">0.27*(1+((200-MIN(ABS(F994-G994),200))/500)+(IF(AND(F994&gt;1650,G994&gt;1650),0.15,0)))</f>
        <v>0.332586</v>
      </c>
      <c r="J994" s="33" t="n">
        <f aca="false">MAX(0,1-H994-I994)</f>
        <v>0.118497126003441</v>
      </c>
      <c r="K994" s="33" t="n">
        <f aca="false">H994+I994</f>
        <v>0.881502873996559</v>
      </c>
      <c r="L994" s="33" t="n">
        <f aca="false">I994+J994</f>
        <v>0.451083126003441</v>
      </c>
      <c r="M994" s="0" t="str">
        <f aca="false">IF('✍️ Score Entry 2025-26'!F995=""," TBD",TEXT('✍️ Score Entry 2025-26'!F995,"0")&amp;"-"&amp;TEXT('✍️ Score Entry 2025-26'!G995,"0"))</f>
        <v> TBD</v>
      </c>
      <c r="N994" s="0" t="str">
        <f aca="false">IF('✍️ Score Entry 2025-26'!F995="","TBD",IF('✍️ Score Entry 2025-26'!F995&gt;'✍️ Score Entry 2025-26'!G995,"Home",IF('✍️ Score Entry 2025-26'!F995&lt;'✍️ Score Entry 2025-26'!G995,"Away","Draw")))</f>
        <v>TBD</v>
      </c>
      <c r="O994" s="0" t="str">
        <f aca="false">IF(N994="TBD","TBD",IF(AND(H994&gt;I994,H994&gt;J994,N994="Home"),"✓",IF(AND(J994&gt;H994,J994&gt;I994,N994="Away"),"✓",IF(AND(I994&gt;H994,I994&gt;J994,N994="Draw"),"✓","✗"))))</f>
        <v>TBD</v>
      </c>
    </row>
    <row r="995" customFormat="false" ht="15" hidden="false" customHeight="false" outlineLevel="0" collapsed="false">
      <c r="A995" s="0" t="n">
        <f aca="false">'✍️ Score Entry 2025-26'!A996</f>
        <v>991</v>
      </c>
      <c r="B995" s="41" t="n">
        <f aca="false">'✍️ Score Entry 2025-26'!B996</f>
        <v>46047.8333333333</v>
      </c>
      <c r="C995" s="0" t="str">
        <f aca="false">'✍️ Score Entry 2025-26'!C996</f>
        <v>French Ligue 1</v>
      </c>
      <c r="D995" s="0" t="str">
        <f aca="false">'✍️ Score Entry 2025-26'!D996</f>
        <v>Metz</v>
      </c>
      <c r="E995" s="0" t="str">
        <f aca="false">'✍️ Score Entry 2025-26'!E996</f>
        <v>Lyon</v>
      </c>
      <c r="F995" s="0" t="n">
        <f aca="false">IFERROR(VLOOKUP(D995,'⭐ Current Elo 2025-26'!$A:$B,2,FALSE()),1500)</f>
        <v>1581.9</v>
      </c>
      <c r="G995" s="0" t="n">
        <f aca="false">IFERROR(VLOOKUP(E995,'⭐ Current Elo 2025-26'!$A:$B,2,FALSE()),1500)</f>
        <v>1529.2</v>
      </c>
      <c r="H995" s="33" t="n">
        <f aca="false">1/(1+10^((G995-F995+'⚙️ Parameters'!$C$7)/400))</f>
        <v>0.503885534126437</v>
      </c>
      <c r="I995" s="33" t="n">
        <f aca="false">0.27*(1+((200-MIN(ABS(F995-G995),200))/500)+(IF(AND(F995&gt;1650,G995&gt;1650),0.15,0)))</f>
        <v>0.349542</v>
      </c>
      <c r="J995" s="33" t="n">
        <f aca="false">MAX(0,1-H995-I995)</f>
        <v>0.146572465873563</v>
      </c>
      <c r="K995" s="33" t="n">
        <f aca="false">H995+I995</f>
        <v>0.853427534126437</v>
      </c>
      <c r="L995" s="33" t="n">
        <f aca="false">I995+J995</f>
        <v>0.496114465873563</v>
      </c>
      <c r="M995" s="0" t="str">
        <f aca="false">IF('✍️ Score Entry 2025-26'!F996=""," TBD",TEXT('✍️ Score Entry 2025-26'!F996,"0")&amp;"-"&amp;TEXT('✍️ Score Entry 2025-26'!G996,"0"))</f>
        <v> TBD</v>
      </c>
      <c r="N995" s="0" t="str">
        <f aca="false">IF('✍️ Score Entry 2025-26'!F996="","TBD",IF('✍️ Score Entry 2025-26'!F996&gt;'✍️ Score Entry 2025-26'!G996,"Home",IF('✍️ Score Entry 2025-26'!F996&lt;'✍️ Score Entry 2025-26'!G996,"Away","Draw")))</f>
        <v>TBD</v>
      </c>
      <c r="O995" s="0" t="str">
        <f aca="false">IF(N995="TBD","TBD",IF(AND(H995&gt;I995,H995&gt;J995,N995="Home"),"✓",IF(AND(J995&gt;H995,J995&gt;I995,N995="Away"),"✓",IF(AND(I995&gt;H995,I995&gt;J995,N995="Draw"),"✓","✗"))))</f>
        <v>TBD</v>
      </c>
    </row>
    <row r="996" customFormat="false" ht="15" hidden="false" customHeight="false" outlineLevel="0" collapsed="false">
      <c r="A996" s="0" t="n">
        <f aca="false">'✍️ Score Entry 2025-26'!A997</f>
        <v>992</v>
      </c>
      <c r="B996" s="41" t="n">
        <f aca="false">'✍️ Score Entry 2025-26'!B997</f>
        <v>46047.8333333333</v>
      </c>
      <c r="C996" s="0" t="str">
        <f aca="false">'✍️ Score Entry 2025-26'!C997</f>
        <v>French Ligue 1</v>
      </c>
      <c r="D996" s="0" t="str">
        <f aca="false">'✍️ Score Entry 2025-26'!D997</f>
        <v>Nantes</v>
      </c>
      <c r="E996" s="0" t="str">
        <f aca="false">'✍️ Score Entry 2025-26'!E997</f>
        <v>Nice</v>
      </c>
      <c r="F996" s="0" t="n">
        <f aca="false">IFERROR(VLOOKUP(D996,'⭐ Current Elo 2025-26'!$A:$B,2,FALSE()),1500)</f>
        <v>1720.8</v>
      </c>
      <c r="G996" s="0" t="n">
        <f aca="false">IFERROR(VLOOKUP(E996,'⭐ Current Elo 2025-26'!$A:$B,2,FALSE()),1500)</f>
        <v>1674.8</v>
      </c>
      <c r="H996" s="33" t="n">
        <f aca="false">1/(1+10^((G996-F996+'⚙️ Parameters'!$C$7)/400))</f>
        <v>0.494243791588855</v>
      </c>
      <c r="I996" s="33" t="n">
        <f aca="false">0.27*(1+((200-MIN(ABS(F996-G996),200))/500)+(IF(AND(F996&gt;1650,G996&gt;1650),0.15,0)))</f>
        <v>0.39366</v>
      </c>
      <c r="J996" s="33" t="n">
        <f aca="false">MAX(0,1-H996-I996)</f>
        <v>0.112096208411145</v>
      </c>
      <c r="K996" s="33" t="n">
        <f aca="false">H996+I996</f>
        <v>0.887903791588855</v>
      </c>
      <c r="L996" s="33" t="n">
        <f aca="false">I996+J996</f>
        <v>0.505756208411145</v>
      </c>
      <c r="M996" s="0" t="str">
        <f aca="false">IF('✍️ Score Entry 2025-26'!F997=""," TBD",TEXT('✍️ Score Entry 2025-26'!F997,"0")&amp;"-"&amp;TEXT('✍️ Score Entry 2025-26'!G997,"0"))</f>
        <v> TBD</v>
      </c>
      <c r="N996" s="0" t="str">
        <f aca="false">IF('✍️ Score Entry 2025-26'!F997="","TBD",IF('✍️ Score Entry 2025-26'!F997&gt;'✍️ Score Entry 2025-26'!G997,"Home",IF('✍️ Score Entry 2025-26'!F997&lt;'✍️ Score Entry 2025-26'!G997,"Away","Draw")))</f>
        <v>TBD</v>
      </c>
      <c r="O996" s="0" t="str">
        <f aca="false">IF(N996="TBD","TBD",IF(AND(H996&gt;I996,H996&gt;J996,N996="Home"),"✓",IF(AND(J996&gt;H996,J996&gt;I996,N996="Away"),"✓",IF(AND(I996&gt;H996,I996&gt;J996,N996="Draw"),"✓","✗"))))</f>
        <v>TBD</v>
      </c>
    </row>
    <row r="997" customFormat="false" ht="15" hidden="false" customHeight="false" outlineLevel="0" collapsed="false">
      <c r="A997" s="0" t="n">
        <f aca="false">'✍️ Score Entry 2025-26'!A998</f>
        <v>993</v>
      </c>
      <c r="B997" s="41" t="n">
        <f aca="false">'✍️ Score Entry 2025-26'!B998</f>
        <v>46047.8333333333</v>
      </c>
      <c r="C997" s="0" t="str">
        <f aca="false">'✍️ Score Entry 2025-26'!C998</f>
        <v>French Ligue 1</v>
      </c>
      <c r="D997" s="0" t="str">
        <f aca="false">'✍️ Score Entry 2025-26'!D998</f>
        <v>Paris FC</v>
      </c>
      <c r="E997" s="0" t="str">
        <f aca="false">'✍️ Score Entry 2025-26'!E998</f>
        <v>Angers</v>
      </c>
      <c r="F997" s="0" t="n">
        <f aca="false">IFERROR(VLOOKUP(D997,'⭐ Current Elo 2025-26'!$A:$B,2,FALSE()),1500)</f>
        <v>1539.7</v>
      </c>
      <c r="G997" s="0" t="n">
        <f aca="false">IFERROR(VLOOKUP(E997,'⭐ Current Elo 2025-26'!$A:$B,2,FALSE()),1500)</f>
        <v>1494.5</v>
      </c>
      <c r="H997" s="33" t="n">
        <f aca="false">1/(1+10^((G997-F997+'⚙️ Parameters'!$C$7)/400))</f>
        <v>0.493092684178043</v>
      </c>
      <c r="I997" s="33" t="n">
        <f aca="false">0.27*(1+((200-MIN(ABS(F997-G997),200))/500)+(IF(AND(F997&gt;1650,G997&gt;1650),0.15,0)))</f>
        <v>0.353592</v>
      </c>
      <c r="J997" s="33" t="n">
        <f aca="false">MAX(0,1-H997-I997)</f>
        <v>0.153315315821958</v>
      </c>
      <c r="K997" s="33" t="n">
        <f aca="false">H997+I997</f>
        <v>0.846684684178042</v>
      </c>
      <c r="L997" s="33" t="n">
        <f aca="false">I997+J997</f>
        <v>0.506907315821958</v>
      </c>
      <c r="M997" s="0" t="str">
        <f aca="false">IF('✍️ Score Entry 2025-26'!F998=""," TBD",TEXT('✍️ Score Entry 2025-26'!F998,"0")&amp;"-"&amp;TEXT('✍️ Score Entry 2025-26'!G998,"0"))</f>
        <v> TBD</v>
      </c>
      <c r="N997" s="0" t="str">
        <f aca="false">IF('✍️ Score Entry 2025-26'!F998="","TBD",IF('✍️ Score Entry 2025-26'!F998&gt;'✍️ Score Entry 2025-26'!G998,"Home",IF('✍️ Score Entry 2025-26'!F998&lt;'✍️ Score Entry 2025-26'!G998,"Away","Draw")))</f>
        <v>TBD</v>
      </c>
      <c r="O997" s="0" t="str">
        <f aca="false">IF(N997="TBD","TBD",IF(AND(H997&gt;I997,H997&gt;J997,N997="Home"),"✓",IF(AND(J997&gt;H997,J997&gt;I997,N997="Away"),"✓",IF(AND(I997&gt;H997,I997&gt;J997,N997="Draw"),"✓","✗"))))</f>
        <v>TBD</v>
      </c>
    </row>
    <row r="998" customFormat="false" ht="15" hidden="false" customHeight="false" outlineLevel="0" collapsed="false">
      <c r="A998" s="0" t="n">
        <f aca="false">'✍️ Score Entry 2025-26'!A999</f>
        <v>994</v>
      </c>
      <c r="B998" s="41" t="n">
        <f aca="false">'✍️ Score Entry 2025-26'!B999</f>
        <v>46047.8333333333</v>
      </c>
      <c r="C998" s="0" t="str">
        <f aca="false">'✍️ Score Entry 2025-26'!C999</f>
        <v>French Ligue 1</v>
      </c>
      <c r="D998" s="0" t="str">
        <f aca="false">'✍️ Score Entry 2025-26'!D999</f>
        <v>Stade Rennais</v>
      </c>
      <c r="E998" s="0" t="str">
        <f aca="false">'✍️ Score Entry 2025-26'!E999</f>
        <v>Lorient</v>
      </c>
      <c r="F998" s="0" t="n">
        <f aca="false">IFERROR(VLOOKUP(D998,'⭐ Current Elo 2025-26'!$A:$B,2,FALSE()),1500)</f>
        <v>1621.1</v>
      </c>
      <c r="G998" s="0" t="n">
        <f aca="false">IFERROR(VLOOKUP(E998,'⭐ Current Elo 2025-26'!$A:$B,2,FALSE()),1500)</f>
        <v>1624.7</v>
      </c>
      <c r="H998" s="33" t="n">
        <f aca="false">1/(1+10^((G998-F998+'⚙️ Parameters'!$C$7)/400))</f>
        <v>0.423469585133684</v>
      </c>
      <c r="I998" s="33" t="n">
        <f aca="false">0.27*(1+((200-MIN(ABS(F998-G998),200))/500)+(IF(AND(F998&gt;1650,G998&gt;1650),0.15,0)))</f>
        <v>0.376056</v>
      </c>
      <c r="J998" s="33" t="n">
        <f aca="false">MAX(0,1-H998-I998)</f>
        <v>0.200474414866316</v>
      </c>
      <c r="K998" s="33" t="n">
        <f aca="false">H998+I998</f>
        <v>0.799525585133684</v>
      </c>
      <c r="L998" s="33" t="n">
        <f aca="false">I998+J998</f>
        <v>0.576530414866316</v>
      </c>
      <c r="M998" s="0" t="str">
        <f aca="false">IF('✍️ Score Entry 2025-26'!F999=""," TBD",TEXT('✍️ Score Entry 2025-26'!F999,"0")&amp;"-"&amp;TEXT('✍️ Score Entry 2025-26'!G999,"0"))</f>
        <v> TBD</v>
      </c>
      <c r="N998" s="0" t="str">
        <f aca="false">IF('✍️ Score Entry 2025-26'!F999="","TBD",IF('✍️ Score Entry 2025-26'!F999&gt;'✍️ Score Entry 2025-26'!G999,"Home",IF('✍️ Score Entry 2025-26'!F999&lt;'✍️ Score Entry 2025-26'!G999,"Away","Draw")))</f>
        <v>TBD</v>
      </c>
      <c r="O998" s="0" t="str">
        <f aca="false">IF(N998="TBD","TBD",IF(AND(H998&gt;I998,H998&gt;J998,N998="Home"),"✓",IF(AND(J998&gt;H998,J998&gt;I998,N998="Away"),"✓",IF(AND(I998&gt;H998,I998&gt;J998,N998="Draw"),"✓","✗"))))</f>
        <v>TBD</v>
      </c>
    </row>
    <row r="999" customFormat="false" ht="15" hidden="false" customHeight="false" outlineLevel="0" collapsed="false">
      <c r="A999" s="0" t="n">
        <f aca="false">'✍️ Score Entry 2025-26'!A1000</f>
        <v>995</v>
      </c>
      <c r="B999" s="41" t="n">
        <f aca="false">'✍️ Score Entry 2025-26'!B1000</f>
        <v>46047.8333333333</v>
      </c>
      <c r="C999" s="0" t="str">
        <f aca="false">'✍️ Score Entry 2025-26'!C1000</f>
        <v>Spanish LALIGA</v>
      </c>
      <c r="D999" s="0" t="str">
        <f aca="false">'✍️ Score Entry 2025-26'!D1000</f>
        <v>AtlÃ©tico Madrid</v>
      </c>
      <c r="E999" s="0" t="str">
        <f aca="false">'✍️ Score Entry 2025-26'!E1000</f>
        <v>Mallorca</v>
      </c>
      <c r="F999" s="0" t="n">
        <f aca="false">IFERROR(VLOOKUP(D999,'⭐ Current Elo 2025-26'!$A:$B,2,FALSE()),1500)</f>
        <v>1556.8</v>
      </c>
      <c r="G999" s="0" t="n">
        <f aca="false">IFERROR(VLOOKUP(E999,'⭐ Current Elo 2025-26'!$A:$B,2,FALSE()),1500)</f>
        <v>1654.7</v>
      </c>
      <c r="H999" s="33" t="n">
        <f aca="false">1/(1+10^((G999-F999+'⚙️ Parameters'!$C$7)/400))</f>
        <v>0.299143275460687</v>
      </c>
      <c r="I999" s="33" t="n">
        <f aca="false">0.27*(1+((200-MIN(ABS(F999-G999),200))/500)+(IF(AND(F999&gt;1650,G999&gt;1650),0.15,0)))</f>
        <v>0.325134</v>
      </c>
      <c r="J999" s="33" t="n">
        <f aca="false">MAX(0,1-H999-I999)</f>
        <v>0.375722724539313</v>
      </c>
      <c r="K999" s="33" t="n">
        <f aca="false">H999+I999</f>
        <v>0.624277275460687</v>
      </c>
      <c r="L999" s="33" t="n">
        <f aca="false">I999+J999</f>
        <v>0.700856724539313</v>
      </c>
      <c r="M999" s="0" t="str">
        <f aca="false">IF('✍️ Score Entry 2025-26'!F1000=""," TBD",TEXT('✍️ Score Entry 2025-26'!F1000,"0")&amp;"-"&amp;TEXT('✍️ Score Entry 2025-26'!G1000,"0"))</f>
        <v> TBD</v>
      </c>
      <c r="N999" s="0" t="str">
        <f aca="false">IF('✍️ Score Entry 2025-26'!F1000="","TBD",IF('✍️ Score Entry 2025-26'!F1000&gt;'✍️ Score Entry 2025-26'!G1000,"Home",IF('✍️ Score Entry 2025-26'!F1000&lt;'✍️ Score Entry 2025-26'!G1000,"Away","Draw")))</f>
        <v>TBD</v>
      </c>
      <c r="O999" s="0" t="str">
        <f aca="false">IF(N999="TBD","TBD",IF(AND(H999&gt;I999,H999&gt;J999,N999="Home"),"✓",IF(AND(J999&gt;H999,J999&gt;I999,N999="Away"),"✓",IF(AND(I999&gt;H999,I999&gt;J999,N999="Draw"),"✓","✗"))))</f>
        <v>TBD</v>
      </c>
    </row>
    <row r="1000" customFormat="false" ht="15" hidden="false" customHeight="false" outlineLevel="0" collapsed="false">
      <c r="A1000" s="0" t="n">
        <f aca="false">'✍️ Score Entry 2025-26'!A1001</f>
        <v>996</v>
      </c>
      <c r="B1000" s="41" t="n">
        <f aca="false">'✍️ Score Entry 2025-26'!B1001</f>
        <v>46047.8333333333</v>
      </c>
      <c r="C1000" s="0" t="str">
        <f aca="false">'✍️ Score Entry 2025-26'!C1001</f>
        <v>Spanish LALIGA</v>
      </c>
      <c r="D1000" s="0" t="str">
        <f aca="false">'✍️ Score Entry 2025-26'!D1001</f>
        <v>Girona</v>
      </c>
      <c r="E1000" s="0" t="str">
        <f aca="false">'✍️ Score Entry 2025-26'!E1001</f>
        <v>Getafe</v>
      </c>
      <c r="F1000" s="0" t="n">
        <f aca="false">IFERROR(VLOOKUP(D1000,'⭐ Current Elo 2025-26'!$A:$B,2,FALSE()),1500)</f>
        <v>1542.4</v>
      </c>
      <c r="G1000" s="0" t="n">
        <f aca="false">IFERROR(VLOOKUP(E1000,'⭐ Current Elo 2025-26'!$A:$B,2,FALSE()),1500)</f>
        <v>1582.4</v>
      </c>
      <c r="H1000" s="33" t="n">
        <f aca="false">1/(1+10^((G1000-F1000+'⚙️ Parameters'!$C$7)/400))</f>
        <v>0.373300918333268</v>
      </c>
      <c r="I1000" s="33" t="n">
        <f aca="false">0.27*(1+((200-MIN(ABS(F1000-G1000),200))/500)+(IF(AND(F1000&gt;1650,G1000&gt;1650),0.15,0)))</f>
        <v>0.3564</v>
      </c>
      <c r="J1000" s="33" t="n">
        <f aca="false">MAX(0,1-H1000-I1000)</f>
        <v>0.270299081666732</v>
      </c>
      <c r="K1000" s="33" t="n">
        <f aca="false">H1000+I1000</f>
        <v>0.729700918333268</v>
      </c>
      <c r="L1000" s="33" t="n">
        <f aca="false">I1000+J1000</f>
        <v>0.626699081666732</v>
      </c>
      <c r="M1000" s="0" t="str">
        <f aca="false">IF('✍️ Score Entry 2025-26'!F1001=""," TBD",TEXT('✍️ Score Entry 2025-26'!F1001,"0")&amp;"-"&amp;TEXT('✍️ Score Entry 2025-26'!G1001,"0"))</f>
        <v> TBD</v>
      </c>
      <c r="N1000" s="0" t="str">
        <f aca="false">IF('✍️ Score Entry 2025-26'!F1001="","TBD",IF('✍️ Score Entry 2025-26'!F1001&gt;'✍️ Score Entry 2025-26'!G1001,"Home",IF('✍️ Score Entry 2025-26'!F1001&lt;'✍️ Score Entry 2025-26'!G1001,"Away","Draw")))</f>
        <v>TBD</v>
      </c>
      <c r="O1000" s="0" t="str">
        <f aca="false">IF(N1000="TBD","TBD",IF(AND(H1000&gt;I1000,H1000&gt;J1000,N1000="Home"),"✓",IF(AND(J1000&gt;H1000,J1000&gt;I1000,N1000="Away"),"✓",IF(AND(I1000&gt;H1000,I1000&gt;J1000,N1000="Draw"),"✓","✗"))))</f>
        <v>TBD</v>
      </c>
    </row>
    <row r="1001" customFormat="false" ht="15" hidden="false" customHeight="false" outlineLevel="0" collapsed="false">
      <c r="A1001" s="0" t="n">
        <f aca="false">'✍️ Score Entry 2025-26'!A1002</f>
        <v>997</v>
      </c>
      <c r="B1001" s="41" t="n">
        <f aca="false">'✍️ Score Entry 2025-26'!B1002</f>
        <v>46047.8333333333</v>
      </c>
      <c r="C1001" s="0" t="str">
        <f aca="false">'✍️ Score Entry 2025-26'!C1002</f>
        <v>Spanish LALIGA</v>
      </c>
      <c r="D1001" s="0" t="str">
        <f aca="false">'✍️ Score Entry 2025-26'!D1002</f>
        <v>Villarreal</v>
      </c>
      <c r="E1001" s="0" t="str">
        <f aca="false">'✍️ Score Entry 2025-26'!E1002</f>
        <v>Real Madrid</v>
      </c>
      <c r="F1001" s="0" t="n">
        <f aca="false">IFERROR(VLOOKUP(D1001,'⭐ Current Elo 2025-26'!$A:$B,2,FALSE()),1500)</f>
        <v>1629.8</v>
      </c>
      <c r="G1001" s="0" t="n">
        <f aca="false">IFERROR(VLOOKUP(E1001,'⭐ Current Elo 2025-26'!$A:$B,2,FALSE()),1500)</f>
        <v>1520.7</v>
      </c>
      <c r="H1001" s="33" t="n">
        <f aca="false">1/(1+10^((G1001-F1001+'⚙️ Parameters'!$C$7)/400))</f>
        <v>0.58424079207891</v>
      </c>
      <c r="I1001" s="33" t="n">
        <f aca="false">0.27*(1+((200-MIN(ABS(F1001-G1001),200))/500)+(IF(AND(F1001&gt;1650,G1001&gt;1650),0.15,0)))</f>
        <v>0.319086</v>
      </c>
      <c r="J1001" s="33" t="n">
        <f aca="false">MAX(0,1-H1001-I1001)</f>
        <v>0.09667320792109</v>
      </c>
      <c r="K1001" s="33" t="n">
        <f aca="false">H1001+I1001</f>
        <v>0.90332679207891</v>
      </c>
      <c r="L1001" s="33" t="n">
        <f aca="false">I1001+J1001</f>
        <v>0.41575920792109</v>
      </c>
      <c r="M1001" s="0" t="str">
        <f aca="false">IF('✍️ Score Entry 2025-26'!F1002=""," TBD",TEXT('✍️ Score Entry 2025-26'!F1002,"0")&amp;"-"&amp;TEXT('✍️ Score Entry 2025-26'!G1002,"0"))</f>
        <v> TBD</v>
      </c>
      <c r="N1001" s="0" t="str">
        <f aca="false">IF('✍️ Score Entry 2025-26'!F1002="","TBD",IF('✍️ Score Entry 2025-26'!F1002&gt;'✍️ Score Entry 2025-26'!G1002,"Home",IF('✍️ Score Entry 2025-26'!F1002&lt;'✍️ Score Entry 2025-26'!G1002,"Away","Draw")))</f>
        <v>TBD</v>
      </c>
      <c r="O1001" s="0" t="str">
        <f aca="false">IF(N1001="TBD","TBD",IF(AND(H1001&gt;I1001,H1001&gt;J1001,N1001="Home"),"✓",IF(AND(J1001&gt;H1001,J1001&gt;I1001,N1001="Away"),"✓",IF(AND(I1001&gt;H1001,I1001&gt;J1001,N1001="Draw"),"✓","✗"))))</f>
        <v>TBD</v>
      </c>
    </row>
    <row r="1002" customFormat="false" ht="15" hidden="false" customHeight="false" outlineLevel="0" collapsed="false">
      <c r="A1002" s="0" t="n">
        <f aca="false">'✍️ Score Entry 2025-26'!A1003</f>
        <v>998</v>
      </c>
      <c r="B1002" s="41" t="n">
        <f aca="false">'✍️ Score Entry 2025-26'!B1003</f>
        <v>46047.8333333333</v>
      </c>
      <c r="C1002" s="0" t="str">
        <f aca="false">'✍️ Score Entry 2025-26'!C1003</f>
        <v>Spanish LALIGA</v>
      </c>
      <c r="D1002" s="0" t="str">
        <f aca="false">'✍️ Score Entry 2025-26'!D1003</f>
        <v>Real Sociedad</v>
      </c>
      <c r="E1002" s="0" t="str">
        <f aca="false">'✍️ Score Entry 2025-26'!E1003</f>
        <v>Celta Vigo</v>
      </c>
      <c r="F1002" s="0" t="n">
        <f aca="false">IFERROR(VLOOKUP(D1002,'⭐ Current Elo 2025-26'!$A:$B,2,FALSE()),1500)</f>
        <v>1395.4</v>
      </c>
      <c r="G1002" s="0" t="n">
        <f aca="false">IFERROR(VLOOKUP(E1002,'⭐ Current Elo 2025-26'!$A:$B,2,FALSE()),1500)</f>
        <v>1603.5</v>
      </c>
      <c r="H1002" s="33" t="n">
        <f aca="false">1/(1+10^((G1002-F1002+'⚙️ Parameters'!$C$7)/400))</f>
        <v>0.184561535041433</v>
      </c>
      <c r="I1002" s="33" t="n">
        <f aca="false">0.27*(1+((200-MIN(ABS(F1002-G1002),200))/500)+(IF(AND(F1002&gt;1650,G1002&gt;1650),0.15,0)))</f>
        <v>0.27</v>
      </c>
      <c r="J1002" s="33" t="n">
        <f aca="false">MAX(0,1-H1002-I1002)</f>
        <v>0.545438464958567</v>
      </c>
      <c r="K1002" s="33" t="n">
        <f aca="false">H1002+I1002</f>
        <v>0.454561535041433</v>
      </c>
      <c r="L1002" s="33" t="n">
        <f aca="false">I1002+J1002</f>
        <v>0.815438464958567</v>
      </c>
      <c r="M1002" s="0" t="str">
        <f aca="false">IF('✍️ Score Entry 2025-26'!F1003=""," TBD",TEXT('✍️ Score Entry 2025-26'!F1003,"0")&amp;"-"&amp;TEXT('✍️ Score Entry 2025-26'!G1003,"0"))</f>
        <v> TBD</v>
      </c>
      <c r="N1002" s="0" t="str">
        <f aca="false">IF('✍️ Score Entry 2025-26'!F1003="","TBD",IF('✍️ Score Entry 2025-26'!F1003&gt;'✍️ Score Entry 2025-26'!G1003,"Home",IF('✍️ Score Entry 2025-26'!F1003&lt;'✍️ Score Entry 2025-26'!G1003,"Away","Draw")))</f>
        <v>TBD</v>
      </c>
      <c r="O1002" s="0" t="str">
        <f aca="false">IF(N1002="TBD","TBD",IF(AND(H1002&gt;I1002,H1002&gt;J1002,N1002="Home"),"✓",IF(AND(J1002&gt;H1002,J1002&gt;I1002,N1002="Away"),"✓",IF(AND(I1002&gt;H1002,I1002&gt;J1002,N1002="Draw"),"✓","✗"))))</f>
        <v>TBD</v>
      </c>
    </row>
    <row r="1003" customFormat="false" ht="15" hidden="false" customHeight="false" outlineLevel="0" collapsed="false">
      <c r="A1003" s="0" t="n">
        <f aca="false">'✍️ Score Entry 2025-26'!A1004</f>
        <v>999</v>
      </c>
      <c r="B1003" s="41" t="n">
        <f aca="false">'✍️ Score Entry 2025-26'!B1004</f>
        <v>46047.8333333333</v>
      </c>
      <c r="C1003" s="0" t="str">
        <f aca="false">'✍️ Score Entry 2025-26'!C1004</f>
        <v>Spanish LALIGA</v>
      </c>
      <c r="D1003" s="0" t="str">
        <f aca="false">'✍️ Score Entry 2025-26'!D1004</f>
        <v>Sevilla</v>
      </c>
      <c r="E1003" s="0" t="str">
        <f aca="false">'✍️ Score Entry 2025-26'!E1004</f>
        <v>Athletic Club</v>
      </c>
      <c r="F1003" s="0" t="n">
        <f aca="false">IFERROR(VLOOKUP(D1003,'⭐ Current Elo 2025-26'!$A:$B,2,FALSE()),1500)</f>
        <v>1661.6</v>
      </c>
      <c r="G1003" s="0" t="n">
        <f aca="false">IFERROR(VLOOKUP(E1003,'⭐ Current Elo 2025-26'!$A:$B,2,FALSE()),1500)</f>
        <v>1432.8</v>
      </c>
      <c r="H1003" s="33" t="n">
        <f aca="false">1/(1+10^((G1003-F1003+'⚙️ Parameters'!$C$7)/400))</f>
        <v>0.736771540614933</v>
      </c>
      <c r="I1003" s="33" t="n">
        <f aca="false">0.27*(1+((200-MIN(ABS(F1003-G1003),200))/500)+(IF(AND(F1003&gt;1650,G1003&gt;1650),0.15,0)))</f>
        <v>0.27</v>
      </c>
      <c r="J1003" s="33" t="n">
        <f aca="false">MAX(0,1-H1003-I1003)</f>
        <v>0</v>
      </c>
      <c r="K1003" s="33" t="n">
        <f aca="false">H1003+I1003</f>
        <v>1.00677154061493</v>
      </c>
      <c r="L1003" s="33" t="n">
        <f aca="false">I1003+J1003</f>
        <v>0.27</v>
      </c>
      <c r="M1003" s="0" t="str">
        <f aca="false">IF('✍️ Score Entry 2025-26'!F1004=""," TBD",TEXT('✍️ Score Entry 2025-26'!F1004,"0")&amp;"-"&amp;TEXT('✍️ Score Entry 2025-26'!G1004,"0"))</f>
        <v> TBD</v>
      </c>
      <c r="N1003" s="0" t="str">
        <f aca="false">IF('✍️ Score Entry 2025-26'!F1004="","TBD",IF('✍️ Score Entry 2025-26'!F1004&gt;'✍️ Score Entry 2025-26'!G1004,"Home",IF('✍️ Score Entry 2025-26'!F1004&lt;'✍️ Score Entry 2025-26'!G1004,"Away","Draw")))</f>
        <v>TBD</v>
      </c>
      <c r="O1003" s="0" t="str">
        <f aca="false">IF(N1003="TBD","TBD",IF(AND(H1003&gt;I1003,H1003&gt;J1003,N1003="Home"),"✓",IF(AND(J1003&gt;H1003,J1003&gt;I1003,N1003="Away"),"✓",IF(AND(I1003&gt;H1003,I1003&gt;J1003,N1003="Draw"),"✓","✗"))))</f>
        <v>TBD</v>
      </c>
    </row>
    <row r="1004" customFormat="false" ht="15" hidden="false" customHeight="false" outlineLevel="0" collapsed="false">
      <c r="A1004" s="0" t="n">
        <f aca="false">'✍️ Score Entry 2025-26'!A1005</f>
        <v>1000</v>
      </c>
      <c r="B1004" s="41" t="n">
        <f aca="false">'✍️ Score Entry 2025-26'!B1005</f>
        <v>46047.8333333333</v>
      </c>
      <c r="C1004" s="0" t="str">
        <f aca="false">'✍️ Score Entry 2025-26'!C1005</f>
        <v>Spanish LALIGA</v>
      </c>
      <c r="D1004" s="0" t="str">
        <f aca="false">'✍️ Score Entry 2025-26'!D1005</f>
        <v>Valencia</v>
      </c>
      <c r="E1004" s="0" t="str">
        <f aca="false">'✍️ Score Entry 2025-26'!E1005</f>
        <v>Espanyol</v>
      </c>
      <c r="F1004" s="0" t="n">
        <f aca="false">IFERROR(VLOOKUP(D1004,'⭐ Current Elo 2025-26'!$A:$B,2,FALSE()),1500)</f>
        <v>1618.4</v>
      </c>
      <c r="G1004" s="0" t="n">
        <f aca="false">IFERROR(VLOOKUP(E1004,'⭐ Current Elo 2025-26'!$A:$B,2,FALSE()),1500)</f>
        <v>1662.7</v>
      </c>
      <c r="H1004" s="33" t="n">
        <f aca="false">1/(1+10^((G1004-F1004+'⚙️ Parameters'!$C$7)/400))</f>
        <v>0.367528466982203</v>
      </c>
      <c r="I1004" s="33" t="n">
        <f aca="false">0.27*(1+((200-MIN(ABS(F1004-G1004),200))/500)+(IF(AND(F1004&gt;1650,G1004&gt;1650),0.15,0)))</f>
        <v>0.354078</v>
      </c>
      <c r="J1004" s="33" t="n">
        <f aca="false">MAX(0,1-H1004-I1004)</f>
        <v>0.278393533017797</v>
      </c>
      <c r="K1004" s="33" t="n">
        <f aca="false">H1004+I1004</f>
        <v>0.721606466982203</v>
      </c>
      <c r="L1004" s="33" t="n">
        <f aca="false">I1004+J1004</f>
        <v>0.632471533017797</v>
      </c>
      <c r="M1004" s="0" t="str">
        <f aca="false">IF('✍️ Score Entry 2025-26'!F1005=""," TBD",TEXT('✍️ Score Entry 2025-26'!F1005,"0")&amp;"-"&amp;TEXT('✍️ Score Entry 2025-26'!G1005,"0"))</f>
        <v> TBD</v>
      </c>
      <c r="N1004" s="0" t="str">
        <f aca="false">IF('✍️ Score Entry 2025-26'!F1005="","TBD",IF('✍️ Score Entry 2025-26'!F1005&gt;'✍️ Score Entry 2025-26'!G1005,"Home",IF('✍️ Score Entry 2025-26'!F1005&lt;'✍️ Score Entry 2025-26'!G1005,"Away","Draw")))</f>
        <v>TBD</v>
      </c>
      <c r="O1004" s="0" t="str">
        <f aca="false">IF(N1004="TBD","TBD",IF(AND(H1004&gt;I1004,H1004&gt;J1004,N1004="Home"),"✓",IF(AND(J1004&gt;H1004,J1004&gt;I1004,N1004="Away"),"✓",IF(AND(I1004&gt;H1004,I1004&gt;J1004,N1004="Draw"),"✓","✗"))))</f>
        <v>TBD</v>
      </c>
    </row>
    <row r="1005" customFormat="false" ht="15" hidden="false" customHeight="false" outlineLevel="0" collapsed="false">
      <c r="A1005" s="0" t="n">
        <f aca="false">'✍️ Score Entry 2025-26'!A1006</f>
        <v>1001</v>
      </c>
      <c r="B1005" s="41" t="n">
        <f aca="false">'✍️ Score Entry 2025-26'!B1006</f>
        <v>46047.8333333333</v>
      </c>
      <c r="C1005" s="0" t="str">
        <f aca="false">'✍️ Score Entry 2025-26'!C1006</f>
        <v>Spanish LALIGA</v>
      </c>
      <c r="D1005" s="0" t="str">
        <f aca="false">'✍️ Score Entry 2025-26'!D1006</f>
        <v>Levante</v>
      </c>
      <c r="E1005" s="0" t="str">
        <f aca="false">'✍️ Score Entry 2025-26'!E1006</f>
        <v>Elche</v>
      </c>
      <c r="F1005" s="0" t="n">
        <f aca="false">IFERROR(VLOOKUP(D1005,'⭐ Current Elo 2025-26'!$A:$B,2,FALSE()),1500)</f>
        <v>1462.3</v>
      </c>
      <c r="G1005" s="0" t="n">
        <f aca="false">IFERROR(VLOOKUP(E1005,'⭐ Current Elo 2025-26'!$A:$B,2,FALSE()),1500)</f>
        <v>1553.2</v>
      </c>
      <c r="H1005" s="33" t="n">
        <f aca="false">1/(1+10^((G1005-F1005+'⚙️ Parameters'!$C$7)/400))</f>
        <v>0.307659209388675</v>
      </c>
      <c r="I1005" s="33" t="n">
        <f aca="false">0.27*(1+((200-MIN(ABS(F1005-G1005),200))/500)+(IF(AND(F1005&gt;1650,G1005&gt;1650),0.15,0)))</f>
        <v>0.328914</v>
      </c>
      <c r="J1005" s="33" t="n">
        <f aca="false">MAX(0,1-H1005-I1005)</f>
        <v>0.363426790611325</v>
      </c>
      <c r="K1005" s="33" t="n">
        <f aca="false">H1005+I1005</f>
        <v>0.636573209388675</v>
      </c>
      <c r="L1005" s="33" t="n">
        <f aca="false">I1005+J1005</f>
        <v>0.692340790611325</v>
      </c>
      <c r="M1005" s="0" t="str">
        <f aca="false">IF('✍️ Score Entry 2025-26'!F1006=""," TBD",TEXT('✍️ Score Entry 2025-26'!F1006,"0")&amp;"-"&amp;TEXT('✍️ Score Entry 2025-26'!G1006,"0"))</f>
        <v> TBD</v>
      </c>
      <c r="N1005" s="0" t="str">
        <f aca="false">IF('✍️ Score Entry 2025-26'!F1006="","TBD",IF('✍️ Score Entry 2025-26'!F1006&gt;'✍️ Score Entry 2025-26'!G1006,"Home",IF('✍️ Score Entry 2025-26'!F1006&lt;'✍️ Score Entry 2025-26'!G1006,"Away","Draw")))</f>
        <v>TBD</v>
      </c>
      <c r="O1005" s="0" t="str">
        <f aca="false">IF(N1005="TBD","TBD",IF(AND(H1005&gt;I1005,H1005&gt;J1005,N1005="Home"),"✓",IF(AND(J1005&gt;H1005,J1005&gt;I1005,N1005="Away"),"✓",IF(AND(I1005&gt;H1005,I1005&gt;J1005,N1005="Draw"),"✓","✗"))))</f>
        <v>TBD</v>
      </c>
    </row>
    <row r="1006" customFormat="false" ht="15" hidden="false" customHeight="false" outlineLevel="0" collapsed="false">
      <c r="A1006" s="0" t="n">
        <f aca="false">'✍️ Score Entry 2025-26'!A1007</f>
        <v>1002</v>
      </c>
      <c r="B1006" s="41" t="n">
        <f aca="false">'✍️ Score Entry 2025-26'!B1007</f>
        <v>46047.8333333333</v>
      </c>
      <c r="C1006" s="0" t="str">
        <f aca="false">'✍️ Score Entry 2025-26'!C1007</f>
        <v>Spanish LALIGA</v>
      </c>
      <c r="D1006" s="0" t="str">
        <f aca="false">'✍️ Score Entry 2025-26'!D1007</f>
        <v>Rayo Vallecano</v>
      </c>
      <c r="E1006" s="0" t="str">
        <f aca="false">'✍️ Score Entry 2025-26'!E1007</f>
        <v>Osasuna</v>
      </c>
      <c r="F1006" s="0" t="n">
        <f aca="false">IFERROR(VLOOKUP(D1006,'⭐ Current Elo 2025-26'!$A:$B,2,FALSE()),1500)</f>
        <v>1510</v>
      </c>
      <c r="G1006" s="0" t="n">
        <f aca="false">IFERROR(VLOOKUP(E1006,'⭐ Current Elo 2025-26'!$A:$B,2,FALSE()),1500)</f>
        <v>1713.5</v>
      </c>
      <c r="H1006" s="33" t="n">
        <f aca="false">1/(1+10^((G1006-F1006+'⚙️ Parameters'!$C$7)/400))</f>
        <v>0.188580027007804</v>
      </c>
      <c r="I1006" s="33" t="n">
        <f aca="false">0.27*(1+((200-MIN(ABS(F1006-G1006),200))/500)+(IF(AND(F1006&gt;1650,G1006&gt;1650),0.15,0)))</f>
        <v>0.27</v>
      </c>
      <c r="J1006" s="33" t="n">
        <f aca="false">MAX(0,1-H1006-I1006)</f>
        <v>0.541419972992196</v>
      </c>
      <c r="K1006" s="33" t="n">
        <f aca="false">H1006+I1006</f>
        <v>0.458580027007804</v>
      </c>
      <c r="L1006" s="33" t="n">
        <f aca="false">I1006+J1006</f>
        <v>0.811419972992196</v>
      </c>
      <c r="M1006" s="0" t="str">
        <f aca="false">IF('✍️ Score Entry 2025-26'!F1007=""," TBD",TEXT('✍️ Score Entry 2025-26'!F1007,"0")&amp;"-"&amp;TEXT('✍️ Score Entry 2025-26'!G1007,"0"))</f>
        <v> TBD</v>
      </c>
      <c r="N1006" s="0" t="str">
        <f aca="false">IF('✍️ Score Entry 2025-26'!F1007="","TBD",IF('✍️ Score Entry 2025-26'!F1007&gt;'✍️ Score Entry 2025-26'!G1007,"Home",IF('✍️ Score Entry 2025-26'!F1007&lt;'✍️ Score Entry 2025-26'!G1007,"Away","Draw")))</f>
        <v>TBD</v>
      </c>
      <c r="O1006" s="0" t="str">
        <f aca="false">IF(N1006="TBD","TBD",IF(AND(H1006&gt;I1006,H1006&gt;J1006,N1006="Home"),"✓",IF(AND(J1006&gt;H1006,J1006&gt;I1006,N1006="Away"),"✓",IF(AND(I1006&gt;H1006,I1006&gt;J1006,N1006="Draw"),"✓","✗"))))</f>
        <v>TBD</v>
      </c>
    </row>
    <row r="1007" customFormat="false" ht="15" hidden="false" customHeight="false" outlineLevel="0" collapsed="false">
      <c r="A1007" s="0" t="n">
        <f aca="false">'✍️ Score Entry 2025-26'!A1008</f>
        <v>1003</v>
      </c>
      <c r="B1007" s="41" t="n">
        <f aca="false">'✍️ Score Entry 2025-26'!B1008</f>
        <v>46053.625</v>
      </c>
      <c r="C1007" s="0" t="str">
        <f aca="false">'✍️ Score Entry 2025-26'!C1008</f>
        <v>English Premier League</v>
      </c>
      <c r="D1007" s="0" t="str">
        <f aca="false">'✍️ Score Entry 2025-26'!D1008</f>
        <v>Aston Villa</v>
      </c>
      <c r="E1007" s="0" t="str">
        <f aca="false">'✍️ Score Entry 2025-26'!E1008</f>
        <v>Brentford</v>
      </c>
      <c r="F1007" s="0" t="n">
        <f aca="false">IFERROR(VLOOKUP(D1007,'⭐ Current Elo 2025-26'!$A:$B,2,FALSE()),1500)</f>
        <v>1505.7</v>
      </c>
      <c r="G1007" s="0" t="n">
        <f aca="false">IFERROR(VLOOKUP(E1007,'⭐ Current Elo 2025-26'!$A:$B,2,FALSE()),1500)</f>
        <v>1507.3</v>
      </c>
      <c r="H1007" s="33" t="n">
        <f aca="false">1/(1+10^((G1007-F1007+'⚙️ Parameters'!$C$7)/400))</f>
        <v>0.426282834044669</v>
      </c>
      <c r="I1007" s="33" t="n">
        <f aca="false">0.27*(1+((200-MIN(ABS(F1007-G1007),200))/500)+(IF(AND(F1007&gt;1650,G1007&gt;1650),0.15,0)))</f>
        <v>0.377136</v>
      </c>
      <c r="J1007" s="33" t="n">
        <f aca="false">MAX(0,1-H1007-I1007)</f>
        <v>0.196581165955331</v>
      </c>
      <c r="K1007" s="33" t="n">
        <f aca="false">H1007+I1007</f>
        <v>0.803418834044669</v>
      </c>
      <c r="L1007" s="33" t="n">
        <f aca="false">I1007+J1007</f>
        <v>0.573717165955331</v>
      </c>
      <c r="M1007" s="0" t="str">
        <f aca="false">IF('✍️ Score Entry 2025-26'!F1008=""," TBD",TEXT('✍️ Score Entry 2025-26'!F1008,"0")&amp;"-"&amp;TEXT('✍️ Score Entry 2025-26'!G1008,"0"))</f>
        <v> TBD</v>
      </c>
      <c r="N1007" s="0" t="str">
        <f aca="false">IF('✍️ Score Entry 2025-26'!F1008="","TBD",IF('✍️ Score Entry 2025-26'!F1008&gt;'✍️ Score Entry 2025-26'!G1008,"Home",IF('✍️ Score Entry 2025-26'!F1008&lt;'✍️ Score Entry 2025-26'!G1008,"Away","Draw")))</f>
        <v>TBD</v>
      </c>
      <c r="O1007" s="0" t="str">
        <f aca="false">IF(N1007="TBD","TBD",IF(AND(H1007&gt;I1007,H1007&gt;J1007,N1007="Home"),"✓",IF(AND(J1007&gt;H1007,J1007&gt;I1007,N1007="Away"),"✓",IF(AND(I1007&gt;H1007,I1007&gt;J1007,N1007="Draw"),"✓","✗"))))</f>
        <v>TBD</v>
      </c>
    </row>
    <row r="1008" customFormat="false" ht="15" hidden="false" customHeight="false" outlineLevel="0" collapsed="false">
      <c r="A1008" s="0" t="n">
        <f aca="false">'✍️ Score Entry 2025-26'!A1009</f>
        <v>1004</v>
      </c>
      <c r="B1008" s="41" t="n">
        <f aca="false">'✍️ Score Entry 2025-26'!B1009</f>
        <v>46053.625</v>
      </c>
      <c r="C1008" s="0" t="str">
        <f aca="false">'✍️ Score Entry 2025-26'!C1009</f>
        <v>English Premier League</v>
      </c>
      <c r="D1008" s="0" t="str">
        <f aca="false">'✍️ Score Entry 2025-26'!D1009</f>
        <v>Wolverhampton Wanderers</v>
      </c>
      <c r="E1008" s="0" t="str">
        <f aca="false">'✍️ Score Entry 2025-26'!E1009</f>
        <v>AFC Bournemouth</v>
      </c>
      <c r="F1008" s="0" t="n">
        <f aca="false">IFERROR(VLOOKUP(D1008,'⭐ Current Elo 2025-26'!$A:$B,2,FALSE()),1500)</f>
        <v>1747.8</v>
      </c>
      <c r="G1008" s="0" t="n">
        <f aca="false">IFERROR(VLOOKUP(E1008,'⭐ Current Elo 2025-26'!$A:$B,2,FALSE()),1500)</f>
        <v>1744.7</v>
      </c>
      <c r="H1008" s="33" t="n">
        <f aca="false">1/(1+10^((G1008-F1008+'⚙️ Parameters'!$C$7)/400))</f>
        <v>0.432912470931822</v>
      </c>
      <c r="I1008" s="33" t="n">
        <f aca="false">0.27*(1+((200-MIN(ABS(F1008-G1008),200))/500)+(IF(AND(F1008&gt;1650,G1008&gt;1650),0.15,0)))</f>
        <v>0.416826</v>
      </c>
      <c r="J1008" s="33" t="n">
        <f aca="false">MAX(0,1-H1008-I1008)</f>
        <v>0.150261529068178</v>
      </c>
      <c r="K1008" s="33" t="n">
        <f aca="false">H1008+I1008</f>
        <v>0.849738470931822</v>
      </c>
      <c r="L1008" s="33" t="n">
        <f aca="false">I1008+J1008</f>
        <v>0.567087529068178</v>
      </c>
      <c r="M1008" s="0" t="str">
        <f aca="false">IF('✍️ Score Entry 2025-26'!F1009=""," TBD",TEXT('✍️ Score Entry 2025-26'!F1009,"0")&amp;"-"&amp;TEXT('✍️ Score Entry 2025-26'!G1009,"0"))</f>
        <v> TBD</v>
      </c>
      <c r="N1008" s="0" t="str">
        <f aca="false">IF('✍️ Score Entry 2025-26'!F1009="","TBD",IF('✍️ Score Entry 2025-26'!F1009&gt;'✍️ Score Entry 2025-26'!G1009,"Home",IF('✍️ Score Entry 2025-26'!F1009&lt;'✍️ Score Entry 2025-26'!G1009,"Away","Draw")))</f>
        <v>TBD</v>
      </c>
      <c r="O1008" s="0" t="str">
        <f aca="false">IF(N1008="TBD","TBD",IF(AND(H1008&gt;I1008,H1008&gt;J1008,N1008="Home"),"✓",IF(AND(J1008&gt;H1008,J1008&gt;I1008,N1008="Away"),"✓",IF(AND(I1008&gt;H1008,I1008&gt;J1008,N1008="Draw"),"✓","✗"))))</f>
        <v>TBD</v>
      </c>
    </row>
    <row r="1009" customFormat="false" ht="15" hidden="false" customHeight="false" outlineLevel="0" collapsed="false">
      <c r="A1009" s="0" t="n">
        <f aca="false">'✍️ Score Entry 2025-26'!A1010</f>
        <v>1005</v>
      </c>
      <c r="B1009" s="41" t="n">
        <f aca="false">'✍️ Score Entry 2025-26'!B1010</f>
        <v>46053.625</v>
      </c>
      <c r="C1009" s="0" t="str">
        <f aca="false">'✍️ Score Entry 2025-26'!C1010</f>
        <v>English Premier League</v>
      </c>
      <c r="D1009" s="0" t="str">
        <f aca="false">'✍️ Score Entry 2025-26'!D1010</f>
        <v>Tottenham Hotspur</v>
      </c>
      <c r="E1009" s="0" t="str">
        <f aca="false">'✍️ Score Entry 2025-26'!E1010</f>
        <v>Manchester City</v>
      </c>
      <c r="F1009" s="0" t="n">
        <f aca="false">IFERROR(VLOOKUP(D1009,'⭐ Current Elo 2025-26'!$A:$B,2,FALSE()),1500)</f>
        <v>1545.2</v>
      </c>
      <c r="G1009" s="0" t="n">
        <f aca="false">IFERROR(VLOOKUP(E1009,'⭐ Current Elo 2025-26'!$A:$B,2,FALSE()),1500)</f>
        <v>1581.2</v>
      </c>
      <c r="H1009" s="33" t="n">
        <f aca="false">1/(1+10^((G1009-F1009+'⚙️ Parameters'!$C$7)/400))</f>
        <v>0.378703276877545</v>
      </c>
      <c r="I1009" s="33" t="n">
        <f aca="false">0.27*(1+((200-MIN(ABS(F1009-G1009),200))/500)+(IF(AND(F1009&gt;1650,G1009&gt;1650),0.15,0)))</f>
        <v>0.35856</v>
      </c>
      <c r="J1009" s="33" t="n">
        <f aca="false">MAX(0,1-H1009-I1009)</f>
        <v>0.262736723122455</v>
      </c>
      <c r="K1009" s="33" t="n">
        <f aca="false">H1009+I1009</f>
        <v>0.737263276877545</v>
      </c>
      <c r="L1009" s="33" t="n">
        <f aca="false">I1009+J1009</f>
        <v>0.621296723122455</v>
      </c>
      <c r="M1009" s="0" t="str">
        <f aca="false">IF('✍️ Score Entry 2025-26'!F1010=""," TBD",TEXT('✍️ Score Entry 2025-26'!F1010,"0")&amp;"-"&amp;TEXT('✍️ Score Entry 2025-26'!G1010,"0"))</f>
        <v> TBD</v>
      </c>
      <c r="N1009" s="0" t="str">
        <f aca="false">IF('✍️ Score Entry 2025-26'!F1010="","TBD",IF('✍️ Score Entry 2025-26'!F1010&gt;'✍️ Score Entry 2025-26'!G1010,"Home",IF('✍️ Score Entry 2025-26'!F1010&lt;'✍️ Score Entry 2025-26'!G1010,"Away","Draw")))</f>
        <v>TBD</v>
      </c>
      <c r="O1009" s="0" t="str">
        <f aca="false">IF(N1009="TBD","TBD",IF(AND(H1009&gt;I1009,H1009&gt;J1009,N1009="Home"),"✓",IF(AND(J1009&gt;H1009,J1009&gt;I1009,N1009="Away"),"✓",IF(AND(I1009&gt;H1009,I1009&gt;J1009,N1009="Draw"),"✓","✗"))))</f>
        <v>TBD</v>
      </c>
    </row>
    <row r="1010" customFormat="false" ht="15" hidden="false" customHeight="false" outlineLevel="0" collapsed="false">
      <c r="A1010" s="0" t="n">
        <f aca="false">'✍️ Score Entry 2025-26'!A1011</f>
        <v>1006</v>
      </c>
      <c r="B1010" s="41" t="n">
        <f aca="false">'✍️ Score Entry 2025-26'!B1011</f>
        <v>46053.625</v>
      </c>
      <c r="C1010" s="0" t="str">
        <f aca="false">'✍️ Score Entry 2025-26'!C1011</f>
        <v>English Premier League</v>
      </c>
      <c r="D1010" s="0" t="str">
        <f aca="false">'✍️ Score Entry 2025-26'!D1011</f>
        <v>Leeds United</v>
      </c>
      <c r="E1010" s="0" t="str">
        <f aca="false">'✍️ Score Entry 2025-26'!E1011</f>
        <v>Arsenal</v>
      </c>
      <c r="F1010" s="0" t="n">
        <f aca="false">IFERROR(VLOOKUP(D1010,'⭐ Current Elo 2025-26'!$A:$B,2,FALSE()),1500)</f>
        <v>1530.4</v>
      </c>
      <c r="G1010" s="0" t="n">
        <f aca="false">IFERROR(VLOOKUP(E1010,'⭐ Current Elo 2025-26'!$A:$B,2,FALSE()),1500)</f>
        <v>1442.1</v>
      </c>
      <c r="H1010" s="33" t="n">
        <f aca="false">1/(1+10^((G1010-F1010+'⚙️ Parameters'!$C$7)/400))</f>
        <v>0.554895944818371</v>
      </c>
      <c r="I1010" s="33" t="n">
        <f aca="false">0.27*(1+((200-MIN(ABS(F1010-G1010),200))/500)+(IF(AND(F1010&gt;1650,G1010&gt;1650),0.15,0)))</f>
        <v>0.330318</v>
      </c>
      <c r="J1010" s="33" t="n">
        <f aca="false">MAX(0,1-H1010-I1010)</f>
        <v>0.114786055181629</v>
      </c>
      <c r="K1010" s="33" t="n">
        <f aca="false">H1010+I1010</f>
        <v>0.885213944818371</v>
      </c>
      <c r="L1010" s="33" t="n">
        <f aca="false">I1010+J1010</f>
        <v>0.445104055181629</v>
      </c>
      <c r="M1010" s="0" t="str">
        <f aca="false">IF('✍️ Score Entry 2025-26'!F1011=""," TBD",TEXT('✍️ Score Entry 2025-26'!F1011,"0")&amp;"-"&amp;TEXT('✍️ Score Entry 2025-26'!G1011,"0"))</f>
        <v> TBD</v>
      </c>
      <c r="N1010" s="0" t="str">
        <f aca="false">IF('✍️ Score Entry 2025-26'!F1011="","TBD",IF('✍️ Score Entry 2025-26'!F1011&gt;'✍️ Score Entry 2025-26'!G1011,"Home",IF('✍️ Score Entry 2025-26'!F1011&lt;'✍️ Score Entry 2025-26'!G1011,"Away","Draw")))</f>
        <v>TBD</v>
      </c>
      <c r="O1010" s="0" t="str">
        <f aca="false">IF(N1010="TBD","TBD",IF(AND(H1010&gt;I1010,H1010&gt;J1010,N1010="Home"),"✓",IF(AND(J1010&gt;H1010,J1010&gt;I1010,N1010="Away"),"✓",IF(AND(I1010&gt;H1010,I1010&gt;J1010,N1010="Draw"),"✓","✗"))))</f>
        <v>TBD</v>
      </c>
    </row>
    <row r="1011" customFormat="false" ht="15" hidden="false" customHeight="false" outlineLevel="0" collapsed="false">
      <c r="A1011" s="0" t="n">
        <f aca="false">'✍️ Score Entry 2025-26'!A1012</f>
        <v>1007</v>
      </c>
      <c r="B1011" s="41" t="n">
        <f aca="false">'✍️ Score Entry 2025-26'!B1012</f>
        <v>46053.625</v>
      </c>
      <c r="C1011" s="0" t="str">
        <f aca="false">'✍️ Score Entry 2025-26'!C1012</f>
        <v>English Premier League</v>
      </c>
      <c r="D1011" s="0" t="str">
        <f aca="false">'✍️ Score Entry 2025-26'!D1012</f>
        <v>Chelsea</v>
      </c>
      <c r="E1011" s="0" t="str">
        <f aca="false">'✍️ Score Entry 2025-26'!E1012</f>
        <v>West Ham United</v>
      </c>
      <c r="F1011" s="0" t="n">
        <f aca="false">IFERROR(VLOOKUP(D1011,'⭐ Current Elo 2025-26'!$A:$B,2,FALSE()),1500)</f>
        <v>1685.1</v>
      </c>
      <c r="G1011" s="0" t="n">
        <f aca="false">IFERROR(VLOOKUP(E1011,'⭐ Current Elo 2025-26'!$A:$B,2,FALSE()),1500)</f>
        <v>1395.5</v>
      </c>
      <c r="H1011" s="33" t="n">
        <f aca="false">1/(1+10^((G1011-F1011+'⚙️ Parameters'!$C$7)/400))</f>
        <v>0.798870274229899</v>
      </c>
      <c r="I1011" s="33" t="n">
        <f aca="false">0.27*(1+((200-MIN(ABS(F1011-G1011),200))/500)+(IF(AND(F1011&gt;1650,G1011&gt;1650),0.15,0)))</f>
        <v>0.27</v>
      </c>
      <c r="J1011" s="33" t="n">
        <f aca="false">MAX(0,1-H1011-I1011)</f>
        <v>0</v>
      </c>
      <c r="K1011" s="33" t="n">
        <f aca="false">H1011+I1011</f>
        <v>1.0688702742299</v>
      </c>
      <c r="L1011" s="33" t="n">
        <f aca="false">I1011+J1011</f>
        <v>0.27</v>
      </c>
      <c r="M1011" s="0" t="str">
        <f aca="false">IF('✍️ Score Entry 2025-26'!F1012=""," TBD",TEXT('✍️ Score Entry 2025-26'!F1012,"0")&amp;"-"&amp;TEXT('✍️ Score Entry 2025-26'!G1012,"0"))</f>
        <v> TBD</v>
      </c>
      <c r="N1011" s="0" t="str">
        <f aca="false">IF('✍️ Score Entry 2025-26'!F1012="","TBD",IF('✍️ Score Entry 2025-26'!F1012&gt;'✍️ Score Entry 2025-26'!G1012,"Home",IF('✍️ Score Entry 2025-26'!F1012&lt;'✍️ Score Entry 2025-26'!G1012,"Away","Draw")))</f>
        <v>TBD</v>
      </c>
      <c r="O1011" s="0" t="str">
        <f aca="false">IF(N1011="TBD","TBD",IF(AND(H1011&gt;I1011,H1011&gt;J1011,N1011="Home"),"✓",IF(AND(J1011&gt;H1011,J1011&gt;I1011,N1011="Away"),"✓",IF(AND(I1011&gt;H1011,I1011&gt;J1011,N1011="Draw"),"✓","✗"))))</f>
        <v>TBD</v>
      </c>
    </row>
    <row r="1012" customFormat="false" ht="15" hidden="false" customHeight="false" outlineLevel="0" collapsed="false">
      <c r="A1012" s="0" t="n">
        <f aca="false">'✍️ Score Entry 2025-26'!A1013</f>
        <v>1008</v>
      </c>
      <c r="B1012" s="41" t="n">
        <f aca="false">'✍️ Score Entry 2025-26'!B1013</f>
        <v>46053.625</v>
      </c>
      <c r="C1012" s="0" t="str">
        <f aca="false">'✍️ Score Entry 2025-26'!C1013</f>
        <v>English Premier League</v>
      </c>
      <c r="D1012" s="0" t="str">
        <f aca="false">'✍️ Score Entry 2025-26'!D1013</f>
        <v>Liverpool</v>
      </c>
      <c r="E1012" s="0" t="str">
        <f aca="false">'✍️ Score Entry 2025-26'!E1013</f>
        <v>Newcastle United</v>
      </c>
      <c r="F1012" s="0" t="n">
        <f aca="false">IFERROR(VLOOKUP(D1012,'⭐ Current Elo 2025-26'!$A:$B,2,FALSE()),1500)</f>
        <v>1648.2</v>
      </c>
      <c r="G1012" s="0" t="n">
        <f aca="false">IFERROR(VLOOKUP(E1012,'⭐ Current Elo 2025-26'!$A:$B,2,FALSE()),1500)</f>
        <v>1795</v>
      </c>
      <c r="H1012" s="33" t="n">
        <f aca="false">1/(1+10^((G1012-F1012+'⚙️ Parameters'!$C$7)/400))</f>
        <v>0.243631497735423</v>
      </c>
      <c r="I1012" s="33" t="n">
        <f aca="false">0.27*(1+((200-MIN(ABS(F1012-G1012),200))/500)+(IF(AND(F1012&gt;1650,G1012&gt;1650),0.15,0)))</f>
        <v>0.298728</v>
      </c>
      <c r="J1012" s="33" t="n">
        <f aca="false">MAX(0,1-H1012-I1012)</f>
        <v>0.457640502264578</v>
      </c>
      <c r="K1012" s="33" t="n">
        <f aca="false">H1012+I1012</f>
        <v>0.542359497735423</v>
      </c>
      <c r="L1012" s="33" t="n">
        <f aca="false">I1012+J1012</f>
        <v>0.756368502264578</v>
      </c>
      <c r="M1012" s="0" t="str">
        <f aca="false">IF('✍️ Score Entry 2025-26'!F1013=""," TBD",TEXT('✍️ Score Entry 2025-26'!F1013,"0")&amp;"-"&amp;TEXT('✍️ Score Entry 2025-26'!G1013,"0"))</f>
        <v> TBD</v>
      </c>
      <c r="N1012" s="0" t="str">
        <f aca="false">IF('✍️ Score Entry 2025-26'!F1013="","TBD",IF('✍️ Score Entry 2025-26'!F1013&gt;'✍️ Score Entry 2025-26'!G1013,"Home",IF('✍️ Score Entry 2025-26'!F1013&lt;'✍️ Score Entry 2025-26'!G1013,"Away","Draw")))</f>
        <v>TBD</v>
      </c>
      <c r="O1012" s="0" t="str">
        <f aca="false">IF(N1012="TBD","TBD",IF(AND(H1012&gt;I1012,H1012&gt;J1012,N1012="Home"),"✓",IF(AND(J1012&gt;H1012,J1012&gt;I1012,N1012="Away"),"✓",IF(AND(I1012&gt;H1012,I1012&gt;J1012,N1012="Draw"),"✓","✗"))))</f>
        <v>TBD</v>
      </c>
    </row>
    <row r="1013" customFormat="false" ht="15" hidden="false" customHeight="false" outlineLevel="0" collapsed="false">
      <c r="A1013" s="0" t="n">
        <f aca="false">'✍️ Score Entry 2025-26'!A1014</f>
        <v>1009</v>
      </c>
      <c r="B1013" s="41" t="n">
        <f aca="false">'✍️ Score Entry 2025-26'!B1014</f>
        <v>46053.625</v>
      </c>
      <c r="C1013" s="0" t="str">
        <f aca="false">'✍️ Score Entry 2025-26'!C1014</f>
        <v>English Premier League</v>
      </c>
      <c r="D1013" s="0" t="str">
        <f aca="false">'✍️ Score Entry 2025-26'!D1014</f>
        <v>Manchester United</v>
      </c>
      <c r="E1013" s="0" t="str">
        <f aca="false">'✍️ Score Entry 2025-26'!E1014</f>
        <v>Fulham</v>
      </c>
      <c r="F1013" s="0" t="n">
        <f aca="false">IFERROR(VLOOKUP(D1013,'⭐ Current Elo 2025-26'!$A:$B,2,FALSE()),1500)</f>
        <v>1451.7</v>
      </c>
      <c r="G1013" s="0" t="n">
        <f aca="false">IFERROR(VLOOKUP(E1013,'⭐ Current Elo 2025-26'!$A:$B,2,FALSE()),1500)</f>
        <v>1393.4</v>
      </c>
      <c r="H1013" s="33" t="n">
        <f aca="false">1/(1+10^((G1013-F1013+'⚙️ Parameters'!$C$7)/400))</f>
        <v>0.511942388417469</v>
      </c>
      <c r="I1013" s="33" t="n">
        <f aca="false">0.27*(1+((200-MIN(ABS(F1013-G1013),200))/500)+(IF(AND(F1013&gt;1650,G1013&gt;1650),0.15,0)))</f>
        <v>0.346518</v>
      </c>
      <c r="J1013" s="33" t="n">
        <f aca="false">MAX(0,1-H1013-I1013)</f>
        <v>0.141539611582531</v>
      </c>
      <c r="K1013" s="33" t="n">
        <f aca="false">H1013+I1013</f>
        <v>0.858460388417469</v>
      </c>
      <c r="L1013" s="33" t="n">
        <f aca="false">I1013+J1013</f>
        <v>0.488057611582531</v>
      </c>
      <c r="M1013" s="0" t="str">
        <f aca="false">IF('✍️ Score Entry 2025-26'!F1014=""," TBD",TEXT('✍️ Score Entry 2025-26'!F1014,"0")&amp;"-"&amp;TEXT('✍️ Score Entry 2025-26'!G1014,"0"))</f>
        <v> TBD</v>
      </c>
      <c r="N1013" s="0" t="str">
        <f aca="false">IF('✍️ Score Entry 2025-26'!F1014="","TBD",IF('✍️ Score Entry 2025-26'!F1014&gt;'✍️ Score Entry 2025-26'!G1014,"Home",IF('✍️ Score Entry 2025-26'!F1014&lt;'✍️ Score Entry 2025-26'!G1014,"Away","Draw")))</f>
        <v>TBD</v>
      </c>
      <c r="O1013" s="0" t="str">
        <f aca="false">IF(N1013="TBD","TBD",IF(AND(H1013&gt;I1013,H1013&gt;J1013,N1013="Home"),"✓",IF(AND(J1013&gt;H1013,J1013&gt;I1013,N1013="Away"),"✓",IF(AND(I1013&gt;H1013,I1013&gt;J1013,N1013="Draw"),"✓","✗"))))</f>
        <v>TBD</v>
      </c>
    </row>
    <row r="1014" customFormat="false" ht="15" hidden="false" customHeight="false" outlineLevel="0" collapsed="false">
      <c r="A1014" s="0" t="n">
        <f aca="false">'✍️ Score Entry 2025-26'!A1015</f>
        <v>1010</v>
      </c>
      <c r="B1014" s="41" t="n">
        <f aca="false">'✍️ Score Entry 2025-26'!B1015</f>
        <v>46053.625</v>
      </c>
      <c r="C1014" s="0" t="str">
        <f aca="false">'✍️ Score Entry 2025-26'!C1015</f>
        <v>English Premier League</v>
      </c>
      <c r="D1014" s="0" t="str">
        <f aca="false">'✍️ Score Entry 2025-26'!D1015</f>
        <v>Nottingham Forest</v>
      </c>
      <c r="E1014" s="0" t="str">
        <f aca="false">'✍️ Score Entry 2025-26'!E1015</f>
        <v>Crystal Palace</v>
      </c>
      <c r="F1014" s="0" t="n">
        <f aca="false">IFERROR(VLOOKUP(D1014,'⭐ Current Elo 2025-26'!$A:$B,2,FALSE()),1500)</f>
        <v>1630.6</v>
      </c>
      <c r="G1014" s="0" t="n">
        <f aca="false">IFERROR(VLOOKUP(E1014,'⭐ Current Elo 2025-26'!$A:$B,2,FALSE()),1500)</f>
        <v>1530.6</v>
      </c>
      <c r="H1014" s="33" t="n">
        <f aca="false">1/(1+10^((G1014-F1014+'⚙️ Parameters'!$C$7)/400))</f>
        <v>0.571463117408381</v>
      </c>
      <c r="I1014" s="33" t="n">
        <f aca="false">0.27*(1+((200-MIN(ABS(F1014-G1014),200))/500)+(IF(AND(F1014&gt;1650,G1014&gt;1650),0.15,0)))</f>
        <v>0.324</v>
      </c>
      <c r="J1014" s="33" t="n">
        <f aca="false">MAX(0,1-H1014-I1014)</f>
        <v>0.104536882591619</v>
      </c>
      <c r="K1014" s="33" t="n">
        <f aca="false">H1014+I1014</f>
        <v>0.895463117408381</v>
      </c>
      <c r="L1014" s="33" t="n">
        <f aca="false">I1014+J1014</f>
        <v>0.428536882591619</v>
      </c>
      <c r="M1014" s="0" t="str">
        <f aca="false">IF('✍️ Score Entry 2025-26'!F1015=""," TBD",TEXT('✍️ Score Entry 2025-26'!F1015,"0")&amp;"-"&amp;TEXT('✍️ Score Entry 2025-26'!G1015,"0"))</f>
        <v> TBD</v>
      </c>
      <c r="N1014" s="0" t="str">
        <f aca="false">IF('✍️ Score Entry 2025-26'!F1015="","TBD",IF('✍️ Score Entry 2025-26'!F1015&gt;'✍️ Score Entry 2025-26'!G1015,"Home",IF('✍️ Score Entry 2025-26'!F1015&lt;'✍️ Score Entry 2025-26'!G1015,"Away","Draw")))</f>
        <v>TBD</v>
      </c>
      <c r="O1014" s="0" t="str">
        <f aca="false">IF(N1014="TBD","TBD",IF(AND(H1014&gt;I1014,H1014&gt;J1014,N1014="Home"),"✓",IF(AND(J1014&gt;H1014,J1014&gt;I1014,N1014="Away"),"✓",IF(AND(I1014&gt;H1014,I1014&gt;J1014,N1014="Draw"),"✓","✗"))))</f>
        <v>TBD</v>
      </c>
    </row>
    <row r="1015" customFormat="false" ht="15" hidden="false" customHeight="false" outlineLevel="0" collapsed="false">
      <c r="A1015" s="0" t="n">
        <f aca="false">'✍️ Score Entry 2025-26'!A1016</f>
        <v>1011</v>
      </c>
      <c r="B1015" s="41" t="n">
        <f aca="false">'✍️ Score Entry 2025-26'!B1016</f>
        <v>46053.625</v>
      </c>
      <c r="C1015" s="0" t="str">
        <f aca="false">'✍️ Score Entry 2025-26'!C1016</f>
        <v>English Premier League</v>
      </c>
      <c r="D1015" s="0" t="str">
        <f aca="false">'✍️ Score Entry 2025-26'!D1016</f>
        <v>Brighton &amp; Hove Albion</v>
      </c>
      <c r="E1015" s="0" t="str">
        <f aca="false">'✍️ Score Entry 2025-26'!E1016</f>
        <v>Everton</v>
      </c>
      <c r="F1015" s="0" t="n">
        <f aca="false">IFERROR(VLOOKUP(D1015,'⭐ Current Elo 2025-26'!$A:$B,2,FALSE()),1500)</f>
        <v>1526.5</v>
      </c>
      <c r="G1015" s="0" t="n">
        <f aca="false">IFERROR(VLOOKUP(E1015,'⭐ Current Elo 2025-26'!$A:$B,2,FALSE()),1500)</f>
        <v>1613.1</v>
      </c>
      <c r="H1015" s="33" t="n">
        <f aca="false">1/(1+10^((G1015-F1015+'⚙️ Parameters'!$C$7)/400))</f>
        <v>0.312956628254482</v>
      </c>
      <c r="I1015" s="33" t="n">
        <f aca="false">0.27*(1+((200-MIN(ABS(F1015-G1015),200))/500)+(IF(AND(F1015&gt;1650,G1015&gt;1650),0.15,0)))</f>
        <v>0.331236</v>
      </c>
      <c r="J1015" s="33" t="n">
        <f aca="false">MAX(0,1-H1015-I1015)</f>
        <v>0.355807371745518</v>
      </c>
      <c r="K1015" s="33" t="n">
        <f aca="false">H1015+I1015</f>
        <v>0.644192628254482</v>
      </c>
      <c r="L1015" s="33" t="n">
        <f aca="false">I1015+J1015</f>
        <v>0.687043371745518</v>
      </c>
      <c r="M1015" s="0" t="str">
        <f aca="false">IF('✍️ Score Entry 2025-26'!F1016=""," TBD",TEXT('✍️ Score Entry 2025-26'!F1016,"0")&amp;"-"&amp;TEXT('✍️ Score Entry 2025-26'!G1016,"0"))</f>
        <v> TBD</v>
      </c>
      <c r="N1015" s="0" t="str">
        <f aca="false">IF('✍️ Score Entry 2025-26'!F1016="","TBD",IF('✍️ Score Entry 2025-26'!F1016&gt;'✍️ Score Entry 2025-26'!G1016,"Home",IF('✍️ Score Entry 2025-26'!F1016&lt;'✍️ Score Entry 2025-26'!G1016,"Away","Draw")))</f>
        <v>TBD</v>
      </c>
      <c r="O1015" s="0" t="str">
        <f aca="false">IF(N1015="TBD","TBD",IF(AND(H1015&gt;I1015,H1015&gt;J1015,N1015="Home"),"✓",IF(AND(J1015&gt;H1015,J1015&gt;I1015,N1015="Away"),"✓",IF(AND(I1015&gt;H1015,I1015&gt;J1015,N1015="Draw"),"✓","✗"))))</f>
        <v>TBD</v>
      </c>
    </row>
    <row r="1016" customFormat="false" ht="15" hidden="false" customHeight="false" outlineLevel="0" collapsed="false">
      <c r="A1016" s="0" t="n">
        <f aca="false">'✍️ Score Entry 2025-26'!A1017</f>
        <v>1012</v>
      </c>
      <c r="B1016" s="41" t="n">
        <f aca="false">'✍️ Score Entry 2025-26'!B1017</f>
        <v>46053.625</v>
      </c>
      <c r="C1016" s="0" t="str">
        <f aca="false">'✍️ Score Entry 2025-26'!C1017</f>
        <v>English Premier League</v>
      </c>
      <c r="D1016" s="0" t="str">
        <f aca="false">'✍️ Score Entry 2025-26'!D1017</f>
        <v>Sunderland</v>
      </c>
      <c r="E1016" s="0" t="str">
        <f aca="false">'✍️ Score Entry 2025-26'!E1017</f>
        <v>Burnley</v>
      </c>
      <c r="F1016" s="0" t="n">
        <f aca="false">IFERROR(VLOOKUP(D1016,'⭐ Current Elo 2025-26'!$A:$B,2,FALSE()),1500)</f>
        <v>1601.9</v>
      </c>
      <c r="G1016" s="0" t="n">
        <f aca="false">IFERROR(VLOOKUP(E1016,'⭐ Current Elo 2025-26'!$A:$B,2,FALSE()),1500)</f>
        <v>1604</v>
      </c>
      <c r="H1016" s="33" t="n">
        <f aca="false">1/(1+10^((G1016-F1016+'⚙️ Parameters'!$C$7)/400))</f>
        <v>0.425579066954836</v>
      </c>
      <c r="I1016" s="33" t="n">
        <f aca="false">0.27*(1+((200-MIN(ABS(F1016-G1016),200))/500)+(IF(AND(F1016&gt;1650,G1016&gt;1650),0.15,0)))</f>
        <v>0.376866</v>
      </c>
      <c r="J1016" s="33" t="n">
        <f aca="false">MAX(0,1-H1016-I1016)</f>
        <v>0.197554933045164</v>
      </c>
      <c r="K1016" s="33" t="n">
        <f aca="false">H1016+I1016</f>
        <v>0.802445066954836</v>
      </c>
      <c r="L1016" s="33" t="n">
        <f aca="false">I1016+J1016</f>
        <v>0.574420933045164</v>
      </c>
      <c r="M1016" s="0" t="str">
        <f aca="false">IF('✍️ Score Entry 2025-26'!F1017=""," TBD",TEXT('✍️ Score Entry 2025-26'!F1017,"0")&amp;"-"&amp;TEXT('✍️ Score Entry 2025-26'!G1017,"0"))</f>
        <v> TBD</v>
      </c>
      <c r="N1016" s="0" t="str">
        <f aca="false">IF('✍️ Score Entry 2025-26'!F1017="","TBD",IF('✍️ Score Entry 2025-26'!F1017&gt;'✍️ Score Entry 2025-26'!G1017,"Home",IF('✍️ Score Entry 2025-26'!F1017&lt;'✍️ Score Entry 2025-26'!G1017,"Away","Draw")))</f>
        <v>TBD</v>
      </c>
      <c r="O1016" s="0" t="str">
        <f aca="false">IF(N1016="TBD","TBD",IF(AND(H1016&gt;I1016,H1016&gt;J1016,N1016="Home"),"✓",IF(AND(J1016&gt;H1016,J1016&gt;I1016,N1016="Away"),"✓",IF(AND(I1016&gt;H1016,I1016&gt;J1016,N1016="Draw"),"✓","✗"))))</f>
        <v>TBD</v>
      </c>
    </row>
    <row r="1017" customFormat="false" ht="15" hidden="false" customHeight="false" outlineLevel="0" collapsed="false">
      <c r="A1017" s="0" t="n">
        <f aca="false">'✍️ Score Entry 2025-26'!A1018</f>
        <v>1013</v>
      </c>
      <c r="B1017" s="41" t="n">
        <f aca="false">'✍️ Score Entry 2025-26'!B1018</f>
        <v>46053.8333333333</v>
      </c>
      <c r="C1017" s="0" t="str">
        <f aca="false">'✍️ Score Entry 2025-26'!C1018</f>
        <v>German Bundesliga</v>
      </c>
      <c r="D1017" s="0" t="str">
        <f aca="false">'✍️ Score Entry 2025-26'!D1018</f>
        <v>FC Augsburg</v>
      </c>
      <c r="E1017" s="0" t="str">
        <f aca="false">'✍️ Score Entry 2025-26'!E1018</f>
        <v>St. Pauli</v>
      </c>
      <c r="F1017" s="0" t="n">
        <f aca="false">IFERROR(VLOOKUP(D1017,'⭐ Current Elo 2025-26'!$A:$B,2,FALSE()),1500)</f>
        <v>1508.9</v>
      </c>
      <c r="G1017" s="0" t="n">
        <f aca="false">IFERROR(VLOOKUP(E1017,'⭐ Current Elo 2025-26'!$A:$B,2,FALSE()),1500)</f>
        <v>1501.5</v>
      </c>
      <c r="H1017" s="33" t="n">
        <f aca="false">1/(1+10^((G1017-F1017+'⚙️ Parameters'!$C$7)/400))</f>
        <v>0.438999059225192</v>
      </c>
      <c r="I1017" s="33" t="n">
        <f aca="false">0.27*(1+((200-MIN(ABS(F1017-G1017),200))/500)+(IF(AND(F1017&gt;1650,G1017&gt;1650),0.15,0)))</f>
        <v>0.374004</v>
      </c>
      <c r="J1017" s="33" t="n">
        <f aca="false">MAX(0,1-H1017-I1017)</f>
        <v>0.186996940774808</v>
      </c>
      <c r="K1017" s="33" t="n">
        <f aca="false">H1017+I1017</f>
        <v>0.813003059225192</v>
      </c>
      <c r="L1017" s="33" t="n">
        <f aca="false">I1017+J1017</f>
        <v>0.561000940774808</v>
      </c>
      <c r="M1017" s="0" t="str">
        <f aca="false">IF('✍️ Score Entry 2025-26'!F1018=""," TBD",TEXT('✍️ Score Entry 2025-26'!F1018,"0")&amp;"-"&amp;TEXT('✍️ Score Entry 2025-26'!G1018,"0"))</f>
        <v> TBD</v>
      </c>
      <c r="N1017" s="0" t="str">
        <f aca="false">IF('✍️ Score Entry 2025-26'!F1018="","TBD",IF('✍️ Score Entry 2025-26'!F1018&gt;'✍️ Score Entry 2025-26'!G1018,"Home",IF('✍️ Score Entry 2025-26'!F1018&lt;'✍️ Score Entry 2025-26'!G1018,"Away","Draw")))</f>
        <v>TBD</v>
      </c>
      <c r="O1017" s="0" t="str">
        <f aca="false">IF(N1017="TBD","TBD",IF(AND(H1017&gt;I1017,H1017&gt;J1017,N1017="Home"),"✓",IF(AND(J1017&gt;H1017,J1017&gt;I1017,N1017="Away"),"✓",IF(AND(I1017&gt;H1017,I1017&gt;J1017,N1017="Draw"),"✓","✗"))))</f>
        <v>TBD</v>
      </c>
    </row>
    <row r="1018" customFormat="false" ht="15" hidden="false" customHeight="false" outlineLevel="0" collapsed="false">
      <c r="A1018" s="0" t="n">
        <f aca="false">'✍️ Score Entry 2025-26'!A1019</f>
        <v>1014</v>
      </c>
      <c r="B1018" s="41" t="n">
        <f aca="false">'✍️ Score Entry 2025-26'!B1019</f>
        <v>46053.8333333333</v>
      </c>
      <c r="C1018" s="0" t="str">
        <f aca="false">'✍️ Score Entry 2025-26'!C1019</f>
        <v>German Bundesliga</v>
      </c>
      <c r="D1018" s="0" t="str">
        <f aca="false">'✍️ Score Entry 2025-26'!D1019</f>
        <v>Eintracht Frankfurt</v>
      </c>
      <c r="E1018" s="0" t="str">
        <f aca="false">'✍️ Score Entry 2025-26'!E1019</f>
        <v>Bayer Leverkusen</v>
      </c>
      <c r="F1018" s="0" t="n">
        <f aca="false">IFERROR(VLOOKUP(D1018,'⭐ Current Elo 2025-26'!$A:$B,2,FALSE()),1500)</f>
        <v>1407.6</v>
      </c>
      <c r="G1018" s="0" t="n">
        <f aca="false">IFERROR(VLOOKUP(E1018,'⭐ Current Elo 2025-26'!$A:$B,2,FALSE()),1500)</f>
        <v>1576.1</v>
      </c>
      <c r="H1018" s="33" t="n">
        <f aca="false">1/(1+10^((G1018-F1018+'⚙️ Parameters'!$C$7)/400))</f>
        <v>0.221355064619888</v>
      </c>
      <c r="I1018" s="33" t="n">
        <f aca="false">0.27*(1+((200-MIN(ABS(F1018-G1018),200))/500)+(IF(AND(F1018&gt;1650,G1018&gt;1650),0.15,0)))</f>
        <v>0.28701</v>
      </c>
      <c r="J1018" s="33" t="n">
        <f aca="false">MAX(0,1-H1018-I1018)</f>
        <v>0.491634935380112</v>
      </c>
      <c r="K1018" s="33" t="n">
        <f aca="false">H1018+I1018</f>
        <v>0.508365064619888</v>
      </c>
      <c r="L1018" s="33" t="n">
        <f aca="false">I1018+J1018</f>
        <v>0.778644935380112</v>
      </c>
      <c r="M1018" s="0" t="str">
        <f aca="false">IF('✍️ Score Entry 2025-26'!F1019=""," TBD",TEXT('✍️ Score Entry 2025-26'!F1019,"0")&amp;"-"&amp;TEXT('✍️ Score Entry 2025-26'!G1019,"0"))</f>
        <v> TBD</v>
      </c>
      <c r="N1018" s="0" t="str">
        <f aca="false">IF('✍️ Score Entry 2025-26'!F1019="","TBD",IF('✍️ Score Entry 2025-26'!F1019&gt;'✍️ Score Entry 2025-26'!G1019,"Home",IF('✍️ Score Entry 2025-26'!F1019&lt;'✍️ Score Entry 2025-26'!G1019,"Away","Draw")))</f>
        <v>TBD</v>
      </c>
      <c r="O1018" s="0" t="str">
        <f aca="false">IF(N1018="TBD","TBD",IF(AND(H1018&gt;I1018,H1018&gt;J1018,N1018="Home"),"✓",IF(AND(J1018&gt;H1018,J1018&gt;I1018,N1018="Away"),"✓",IF(AND(I1018&gt;H1018,I1018&gt;J1018,N1018="Draw"),"✓","✗"))))</f>
        <v>TBD</v>
      </c>
    </row>
    <row r="1019" customFormat="false" ht="15" hidden="false" customHeight="false" outlineLevel="0" collapsed="false">
      <c r="A1019" s="0" t="n">
        <f aca="false">'✍️ Score Entry 2025-26'!A1020</f>
        <v>1015</v>
      </c>
      <c r="B1019" s="41" t="n">
        <f aca="false">'✍️ Score Entry 2025-26'!B1020</f>
        <v>46053.8333333333</v>
      </c>
      <c r="C1019" s="0" t="str">
        <f aca="false">'✍️ Score Entry 2025-26'!C1020</f>
        <v>German Bundesliga</v>
      </c>
      <c r="D1019" s="0" t="str">
        <f aca="false">'✍️ Score Entry 2025-26'!D1020</f>
        <v>Hamburg SV</v>
      </c>
      <c r="E1019" s="0" t="str">
        <f aca="false">'✍️ Score Entry 2025-26'!E1020</f>
        <v>Bayern Munich</v>
      </c>
      <c r="F1019" s="0" t="n">
        <f aca="false">IFERROR(VLOOKUP(D1019,'⭐ Current Elo 2025-26'!$A:$B,2,FALSE()),1500)</f>
        <v>1759.3</v>
      </c>
      <c r="G1019" s="0" t="n">
        <f aca="false">IFERROR(VLOOKUP(E1019,'⭐ Current Elo 2025-26'!$A:$B,2,FALSE()),1500)</f>
        <v>1706.9</v>
      </c>
      <c r="H1019" s="33" t="n">
        <f aca="false">1/(1+10^((G1019-F1019+'⚙️ Parameters'!$C$7)/400))</f>
        <v>0.503453822704217</v>
      </c>
      <c r="I1019" s="33" t="n">
        <f aca="false">0.27*(1+((200-MIN(ABS(F1019-G1019),200))/500)+(IF(AND(F1019&gt;1650,G1019&gt;1650),0.15,0)))</f>
        <v>0.390204</v>
      </c>
      <c r="J1019" s="33" t="n">
        <f aca="false">MAX(0,1-H1019-I1019)</f>
        <v>0.106342177295783</v>
      </c>
      <c r="K1019" s="33" t="n">
        <f aca="false">H1019+I1019</f>
        <v>0.893657822704218</v>
      </c>
      <c r="L1019" s="33" t="n">
        <f aca="false">I1019+J1019</f>
        <v>0.496546177295783</v>
      </c>
      <c r="M1019" s="0" t="str">
        <f aca="false">IF('✍️ Score Entry 2025-26'!F1020=""," TBD",TEXT('✍️ Score Entry 2025-26'!F1020,"0")&amp;"-"&amp;TEXT('✍️ Score Entry 2025-26'!G1020,"0"))</f>
        <v> TBD</v>
      </c>
      <c r="N1019" s="0" t="str">
        <f aca="false">IF('✍️ Score Entry 2025-26'!F1020="","TBD",IF('✍️ Score Entry 2025-26'!F1020&gt;'✍️ Score Entry 2025-26'!G1020,"Home",IF('✍️ Score Entry 2025-26'!F1020&lt;'✍️ Score Entry 2025-26'!G1020,"Away","Draw")))</f>
        <v>TBD</v>
      </c>
      <c r="O1019" s="0" t="str">
        <f aca="false">IF(N1019="TBD","TBD",IF(AND(H1019&gt;I1019,H1019&gt;J1019,N1019="Home"),"✓",IF(AND(J1019&gt;H1019,J1019&gt;I1019,N1019="Away"),"✓",IF(AND(I1019&gt;H1019,I1019&gt;J1019,N1019="Draw"),"✓","✗"))))</f>
        <v>TBD</v>
      </c>
    </row>
    <row r="1020" customFormat="false" ht="15" hidden="false" customHeight="false" outlineLevel="0" collapsed="false">
      <c r="A1020" s="0" t="n">
        <f aca="false">'✍️ Score Entry 2025-26'!A1021</f>
        <v>1016</v>
      </c>
      <c r="B1020" s="41" t="n">
        <f aca="false">'✍️ Score Entry 2025-26'!B1021</f>
        <v>46053.8333333333</v>
      </c>
      <c r="C1020" s="0" t="str">
        <f aca="false">'✍️ Score Entry 2025-26'!C1021</f>
        <v>German Bundesliga</v>
      </c>
      <c r="D1020" s="0" t="str">
        <f aca="false">'✍️ Score Entry 2025-26'!D1021</f>
        <v>TSG Hoffenheim</v>
      </c>
      <c r="E1020" s="0" t="str">
        <f aca="false">'✍️ Score Entry 2025-26'!E1021</f>
        <v>1. FC Union Berlin</v>
      </c>
      <c r="F1020" s="0" t="n">
        <f aca="false">IFERROR(VLOOKUP(D1020,'⭐ Current Elo 2025-26'!$A:$B,2,FALSE()),1500)</f>
        <v>1699</v>
      </c>
      <c r="G1020" s="0" t="n">
        <f aca="false">IFERROR(VLOOKUP(E1020,'⭐ Current Elo 2025-26'!$A:$B,2,FALSE()),1500)</f>
        <v>1536.1</v>
      </c>
      <c r="H1020" s="33" t="n">
        <f aca="false">1/(1+10^((G1020-F1020+'⚙️ Parameters'!$C$7)/400))</f>
        <v>0.656988973756537</v>
      </c>
      <c r="I1020" s="33" t="n">
        <f aca="false">0.27*(1+((200-MIN(ABS(F1020-G1020),200))/500)+(IF(AND(F1020&gt;1650,G1020&gt;1650),0.15,0)))</f>
        <v>0.290034</v>
      </c>
      <c r="J1020" s="33" t="n">
        <f aca="false">MAX(0,1-H1020-I1020)</f>
        <v>0.0529770262434634</v>
      </c>
      <c r="K1020" s="33" t="n">
        <f aca="false">H1020+I1020</f>
        <v>0.947022973756537</v>
      </c>
      <c r="L1020" s="33" t="n">
        <f aca="false">I1020+J1020</f>
        <v>0.343011026243463</v>
      </c>
      <c r="M1020" s="0" t="str">
        <f aca="false">IF('✍️ Score Entry 2025-26'!F1021=""," TBD",TEXT('✍️ Score Entry 2025-26'!F1021,"0")&amp;"-"&amp;TEXT('✍️ Score Entry 2025-26'!G1021,"0"))</f>
        <v> TBD</v>
      </c>
      <c r="N1020" s="0" t="str">
        <f aca="false">IF('✍️ Score Entry 2025-26'!F1021="","TBD",IF('✍️ Score Entry 2025-26'!F1021&gt;'✍️ Score Entry 2025-26'!G1021,"Home",IF('✍️ Score Entry 2025-26'!F1021&lt;'✍️ Score Entry 2025-26'!G1021,"Away","Draw")))</f>
        <v>TBD</v>
      </c>
      <c r="O1020" s="0" t="str">
        <f aca="false">IF(N1020="TBD","TBD",IF(AND(H1020&gt;I1020,H1020&gt;J1020,N1020="Home"),"✓",IF(AND(J1020&gt;H1020,J1020&gt;I1020,N1020="Away"),"✓",IF(AND(I1020&gt;H1020,I1020&gt;J1020,N1020="Draw"),"✓","✗"))))</f>
        <v>TBD</v>
      </c>
    </row>
    <row r="1021" customFormat="false" ht="15" hidden="false" customHeight="false" outlineLevel="0" collapsed="false">
      <c r="A1021" s="0" t="n">
        <f aca="false">'✍️ Score Entry 2025-26'!A1022</f>
        <v>1017</v>
      </c>
      <c r="B1021" s="41" t="n">
        <f aca="false">'✍️ Score Entry 2025-26'!B1022</f>
        <v>46053.8333333333</v>
      </c>
      <c r="C1021" s="0" t="str">
        <f aca="false">'✍️ Score Entry 2025-26'!C1022</f>
        <v>German Bundesliga</v>
      </c>
      <c r="D1021" s="0" t="str">
        <f aca="false">'✍️ Score Entry 2025-26'!D1022</f>
        <v>Werder Bremen</v>
      </c>
      <c r="E1021" s="0" t="str">
        <f aca="false">'✍️ Score Entry 2025-26'!E1022</f>
        <v>Borussia MÃ¶nchengladbach</v>
      </c>
      <c r="F1021" s="0" t="n">
        <f aca="false">IFERROR(VLOOKUP(D1021,'⭐ Current Elo 2025-26'!$A:$B,2,FALSE()),1500)</f>
        <v>1618.2</v>
      </c>
      <c r="G1021" s="0" t="n">
        <f aca="false">IFERROR(VLOOKUP(E1021,'⭐ Current Elo 2025-26'!$A:$B,2,FALSE()),1500)</f>
        <v>1433.1</v>
      </c>
      <c r="H1021" s="33" t="n">
        <f aca="false">1/(1+10^((G1021-F1021+'⚙️ Parameters'!$C$7)/400))</f>
        <v>0.685183793137222</v>
      </c>
      <c r="I1021" s="33" t="n">
        <f aca="false">0.27*(1+((200-MIN(ABS(F1021-G1021),200))/500)+(IF(AND(F1021&gt;1650,G1021&gt;1650),0.15,0)))</f>
        <v>0.278046</v>
      </c>
      <c r="J1021" s="33" t="n">
        <f aca="false">MAX(0,1-H1021-I1021)</f>
        <v>0.0367702068627782</v>
      </c>
      <c r="K1021" s="33" t="n">
        <f aca="false">H1021+I1021</f>
        <v>0.963229793137222</v>
      </c>
      <c r="L1021" s="33" t="n">
        <f aca="false">I1021+J1021</f>
        <v>0.314816206862778</v>
      </c>
      <c r="M1021" s="0" t="str">
        <f aca="false">IF('✍️ Score Entry 2025-26'!F1022=""," TBD",TEXT('✍️ Score Entry 2025-26'!F1022,"0")&amp;"-"&amp;TEXT('✍️ Score Entry 2025-26'!G1022,"0"))</f>
        <v> TBD</v>
      </c>
      <c r="N1021" s="0" t="str">
        <f aca="false">IF('✍️ Score Entry 2025-26'!F1022="","TBD",IF('✍️ Score Entry 2025-26'!F1022&gt;'✍️ Score Entry 2025-26'!G1022,"Home",IF('✍️ Score Entry 2025-26'!F1022&lt;'✍️ Score Entry 2025-26'!G1022,"Away","Draw")))</f>
        <v>TBD</v>
      </c>
      <c r="O1021" s="0" t="str">
        <f aca="false">IF(N1021="TBD","TBD",IF(AND(H1021&gt;I1021,H1021&gt;J1021,N1021="Home"),"✓",IF(AND(J1021&gt;H1021,J1021&gt;I1021,N1021="Away"),"✓",IF(AND(I1021&gt;H1021,I1021&gt;J1021,N1021="Draw"),"✓","✗"))))</f>
        <v>TBD</v>
      </c>
    </row>
    <row r="1022" customFormat="false" ht="15" hidden="false" customHeight="false" outlineLevel="0" collapsed="false">
      <c r="A1022" s="0" t="n">
        <f aca="false">'✍️ Score Entry 2025-26'!A1023</f>
        <v>1018</v>
      </c>
      <c r="B1022" s="41" t="n">
        <f aca="false">'✍️ Score Entry 2025-26'!B1023</f>
        <v>46053.8333333333</v>
      </c>
      <c r="C1022" s="0" t="str">
        <f aca="false">'✍️ Score Entry 2025-26'!C1023</f>
        <v>German Bundesliga</v>
      </c>
      <c r="D1022" s="0" t="str">
        <f aca="false">'✍️ Score Entry 2025-26'!D1023</f>
        <v>Borussia Dortmund</v>
      </c>
      <c r="E1022" s="0" t="str">
        <f aca="false">'✍️ Score Entry 2025-26'!E1023</f>
        <v>1. FC Heidenheim 1846</v>
      </c>
      <c r="F1022" s="0" t="n">
        <f aca="false">IFERROR(VLOOKUP(D1022,'⭐ Current Elo 2025-26'!$A:$B,2,FALSE()),1500)</f>
        <v>1516.8</v>
      </c>
      <c r="G1022" s="0" t="n">
        <f aca="false">IFERROR(VLOOKUP(E1022,'⭐ Current Elo 2025-26'!$A:$B,2,FALSE()),1500)</f>
        <v>1529.3</v>
      </c>
      <c r="H1022" s="33" t="n">
        <f aca="false">1/(1+10^((G1022-F1022+'⚙️ Parameters'!$C$7)/400))</f>
        <v>0.411013084039515</v>
      </c>
      <c r="I1022" s="33" t="n">
        <f aca="false">0.27*(1+((200-MIN(ABS(F1022-G1022),200))/500)+(IF(AND(F1022&gt;1650,G1022&gt;1650),0.15,0)))</f>
        <v>0.37125</v>
      </c>
      <c r="J1022" s="33" t="n">
        <f aca="false">MAX(0,1-H1022-I1022)</f>
        <v>0.217736915960485</v>
      </c>
      <c r="K1022" s="33" t="n">
        <f aca="false">H1022+I1022</f>
        <v>0.782263084039515</v>
      </c>
      <c r="L1022" s="33" t="n">
        <f aca="false">I1022+J1022</f>
        <v>0.588986915960486</v>
      </c>
      <c r="M1022" s="0" t="str">
        <f aca="false">IF('✍️ Score Entry 2025-26'!F1023=""," TBD",TEXT('✍️ Score Entry 2025-26'!F1023,"0")&amp;"-"&amp;TEXT('✍️ Score Entry 2025-26'!G1023,"0"))</f>
        <v> TBD</v>
      </c>
      <c r="N1022" s="0" t="str">
        <f aca="false">IF('✍️ Score Entry 2025-26'!F1023="","TBD",IF('✍️ Score Entry 2025-26'!F1023&gt;'✍️ Score Entry 2025-26'!G1023,"Home",IF('✍️ Score Entry 2025-26'!F1023&lt;'✍️ Score Entry 2025-26'!G1023,"Away","Draw")))</f>
        <v>TBD</v>
      </c>
      <c r="O1022" s="0" t="str">
        <f aca="false">IF(N1022="TBD","TBD",IF(AND(H1022&gt;I1022,H1022&gt;J1022,N1022="Home"),"✓",IF(AND(J1022&gt;H1022,J1022&gt;I1022,N1022="Away"),"✓",IF(AND(I1022&gt;H1022,I1022&gt;J1022,N1022="Draw"),"✓","✗"))))</f>
        <v>TBD</v>
      </c>
    </row>
    <row r="1023" customFormat="false" ht="15" hidden="false" customHeight="false" outlineLevel="0" collapsed="false">
      <c r="A1023" s="0" t="n">
        <f aca="false">'✍️ Score Entry 2025-26'!A1024</f>
        <v>1019</v>
      </c>
      <c r="B1023" s="41" t="n">
        <f aca="false">'✍️ Score Entry 2025-26'!B1024</f>
        <v>46053.8333333333</v>
      </c>
      <c r="C1023" s="0" t="str">
        <f aca="false">'✍️ Score Entry 2025-26'!C1024</f>
        <v>German Bundesliga</v>
      </c>
      <c r="D1023" s="0" t="str">
        <f aca="false">'✍️ Score Entry 2025-26'!D1024</f>
        <v>FC Cologne</v>
      </c>
      <c r="E1023" s="0" t="str">
        <f aca="false">'✍️ Score Entry 2025-26'!E1024</f>
        <v>VfL Wolfsburg</v>
      </c>
      <c r="F1023" s="0" t="n">
        <f aca="false">IFERROR(VLOOKUP(D1023,'⭐ Current Elo 2025-26'!$A:$B,2,FALSE()),1500)</f>
        <v>1612.2</v>
      </c>
      <c r="G1023" s="0" t="n">
        <f aca="false">IFERROR(VLOOKUP(E1023,'⭐ Current Elo 2025-26'!$A:$B,2,FALSE()),1500)</f>
        <v>1526.2</v>
      </c>
      <c r="H1023" s="33" t="n">
        <f aca="false">1/(1+10^((G1023-F1023+'⚙️ Parameters'!$C$7)/400))</f>
        <v>0.551623547310961</v>
      </c>
      <c r="I1023" s="33" t="n">
        <f aca="false">0.27*(1+((200-MIN(ABS(F1023-G1023),200))/500)+(IF(AND(F1023&gt;1650,G1023&gt;1650),0.15,0)))</f>
        <v>0.33156</v>
      </c>
      <c r="J1023" s="33" t="n">
        <f aca="false">MAX(0,1-H1023-I1023)</f>
        <v>0.116816452689039</v>
      </c>
      <c r="K1023" s="33" t="n">
        <f aca="false">H1023+I1023</f>
        <v>0.883183547310961</v>
      </c>
      <c r="L1023" s="33" t="n">
        <f aca="false">I1023+J1023</f>
        <v>0.44837645268904</v>
      </c>
      <c r="M1023" s="0" t="str">
        <f aca="false">IF('✍️ Score Entry 2025-26'!F1024=""," TBD",TEXT('✍️ Score Entry 2025-26'!F1024,"0")&amp;"-"&amp;TEXT('✍️ Score Entry 2025-26'!G1024,"0"))</f>
        <v> TBD</v>
      </c>
      <c r="N1023" s="0" t="str">
        <f aca="false">IF('✍️ Score Entry 2025-26'!F1024="","TBD",IF('✍️ Score Entry 2025-26'!F1024&gt;'✍️ Score Entry 2025-26'!G1024,"Home",IF('✍️ Score Entry 2025-26'!F1024&lt;'✍️ Score Entry 2025-26'!G1024,"Away","Draw")))</f>
        <v>TBD</v>
      </c>
      <c r="O1023" s="0" t="str">
        <f aca="false">IF(N1023="TBD","TBD",IF(AND(H1023&gt;I1023,H1023&gt;J1023,N1023="Home"),"✓",IF(AND(J1023&gt;H1023,J1023&gt;I1023,N1023="Away"),"✓",IF(AND(I1023&gt;H1023,I1023&gt;J1023,N1023="Draw"),"✓","✗"))))</f>
        <v>TBD</v>
      </c>
    </row>
    <row r="1024" customFormat="false" ht="15" hidden="false" customHeight="false" outlineLevel="0" collapsed="false">
      <c r="A1024" s="0" t="n">
        <f aca="false">'✍️ Score Entry 2025-26'!A1025</f>
        <v>1020</v>
      </c>
      <c r="B1024" s="41" t="n">
        <f aca="false">'✍️ Score Entry 2025-26'!B1025</f>
        <v>46053.8333333333</v>
      </c>
      <c r="C1024" s="0" t="str">
        <f aca="false">'✍️ Score Entry 2025-26'!C1025</f>
        <v>German Bundesliga</v>
      </c>
      <c r="D1024" s="0" t="str">
        <f aca="false">'✍️ Score Entry 2025-26'!D1025</f>
        <v>RB Leipzig</v>
      </c>
      <c r="E1024" s="0" t="str">
        <f aca="false">'✍️ Score Entry 2025-26'!E1025</f>
        <v>Mainz</v>
      </c>
      <c r="F1024" s="0" t="n">
        <f aca="false">IFERROR(VLOOKUP(D1024,'⭐ Current Elo 2025-26'!$A:$B,2,FALSE()),1500)</f>
        <v>1556</v>
      </c>
      <c r="G1024" s="0" t="n">
        <f aca="false">IFERROR(VLOOKUP(E1024,'⭐ Current Elo 2025-26'!$A:$B,2,FALSE()),1500)</f>
        <v>1672.1</v>
      </c>
      <c r="H1024" s="33" t="n">
        <f aca="false">1/(1+10^((G1024-F1024+'⚙️ Parameters'!$C$7)/400))</f>
        <v>0.277649999683515</v>
      </c>
      <c r="I1024" s="33" t="n">
        <f aca="false">0.27*(1+((200-MIN(ABS(F1024-G1024),200))/500)+(IF(AND(F1024&gt;1650,G1024&gt;1650),0.15,0)))</f>
        <v>0.315306</v>
      </c>
      <c r="J1024" s="33" t="n">
        <f aca="false">MAX(0,1-H1024-I1024)</f>
        <v>0.407044000316485</v>
      </c>
      <c r="K1024" s="33" t="n">
        <f aca="false">H1024+I1024</f>
        <v>0.592955999683515</v>
      </c>
      <c r="L1024" s="33" t="n">
        <f aca="false">I1024+J1024</f>
        <v>0.722350000316485</v>
      </c>
      <c r="M1024" s="0" t="str">
        <f aca="false">IF('✍️ Score Entry 2025-26'!F1025=""," TBD",TEXT('✍️ Score Entry 2025-26'!F1025,"0")&amp;"-"&amp;TEXT('✍️ Score Entry 2025-26'!G1025,"0"))</f>
        <v> TBD</v>
      </c>
      <c r="N1024" s="0" t="str">
        <f aca="false">IF('✍️ Score Entry 2025-26'!F1025="","TBD",IF('✍️ Score Entry 2025-26'!F1025&gt;'✍️ Score Entry 2025-26'!G1025,"Home",IF('✍️ Score Entry 2025-26'!F1025&lt;'✍️ Score Entry 2025-26'!G1025,"Away","Draw")))</f>
        <v>TBD</v>
      </c>
      <c r="O1024" s="0" t="str">
        <f aca="false">IF(N1024="TBD","TBD",IF(AND(H1024&gt;I1024,H1024&gt;J1024,N1024="Home"),"✓",IF(AND(J1024&gt;H1024,J1024&gt;I1024,N1024="Away"),"✓",IF(AND(I1024&gt;H1024,I1024&gt;J1024,N1024="Draw"),"✓","✗"))))</f>
        <v>TBD</v>
      </c>
    </row>
    <row r="1025" customFormat="false" ht="15" hidden="false" customHeight="false" outlineLevel="0" collapsed="false">
      <c r="A1025" s="0" t="n">
        <f aca="false">'✍️ Score Entry 2025-26'!A1026</f>
        <v>1021</v>
      </c>
      <c r="B1025" s="41" t="n">
        <f aca="false">'✍️ Score Entry 2025-26'!B1026</f>
        <v>46053.8333333333</v>
      </c>
      <c r="C1025" s="0" t="str">
        <f aca="false">'✍️ Score Entry 2025-26'!C1026</f>
        <v>German Bundesliga</v>
      </c>
      <c r="D1025" s="0" t="str">
        <f aca="false">'✍️ Score Entry 2025-26'!D1026</f>
        <v>VfB Stuttgart</v>
      </c>
      <c r="E1025" s="0" t="str">
        <f aca="false">'✍️ Score Entry 2025-26'!E1026</f>
        <v>SC Freiburg</v>
      </c>
      <c r="F1025" s="0" t="n">
        <f aca="false">IFERROR(VLOOKUP(D1025,'⭐ Current Elo 2025-26'!$A:$B,2,FALSE()),1500)</f>
        <v>1520.3</v>
      </c>
      <c r="G1025" s="0" t="n">
        <f aca="false">IFERROR(VLOOKUP(E1025,'⭐ Current Elo 2025-26'!$A:$B,2,FALSE()),1500)</f>
        <v>1647.6</v>
      </c>
      <c r="H1025" s="33" t="n">
        <f aca="false">1/(1+10^((G1025-F1025+'⚙️ Parameters'!$C$7)/400))</f>
        <v>0.264906485589637</v>
      </c>
      <c r="I1025" s="33" t="n">
        <f aca="false">0.27*(1+((200-MIN(ABS(F1025-G1025),200))/500)+(IF(AND(F1025&gt;1650,G1025&gt;1650),0.15,0)))</f>
        <v>0.309258</v>
      </c>
      <c r="J1025" s="33" t="n">
        <f aca="false">MAX(0,1-H1025-I1025)</f>
        <v>0.425835514410363</v>
      </c>
      <c r="K1025" s="33" t="n">
        <f aca="false">H1025+I1025</f>
        <v>0.574164485589637</v>
      </c>
      <c r="L1025" s="33" t="n">
        <f aca="false">I1025+J1025</f>
        <v>0.735093514410363</v>
      </c>
      <c r="M1025" s="0" t="str">
        <f aca="false">IF('✍️ Score Entry 2025-26'!F1026=""," TBD",TEXT('✍️ Score Entry 2025-26'!F1026,"0")&amp;"-"&amp;TEXT('✍️ Score Entry 2025-26'!G1026,"0"))</f>
        <v> TBD</v>
      </c>
      <c r="N1025" s="0" t="str">
        <f aca="false">IF('✍️ Score Entry 2025-26'!F1026="","TBD",IF('✍️ Score Entry 2025-26'!F1026&gt;'✍️ Score Entry 2025-26'!G1026,"Home",IF('✍️ Score Entry 2025-26'!F1026&lt;'✍️ Score Entry 2025-26'!G1026,"Away","Draw")))</f>
        <v>TBD</v>
      </c>
      <c r="O1025" s="0" t="str">
        <f aca="false">IF(N1025="TBD","TBD",IF(AND(H1025&gt;I1025,H1025&gt;J1025,N1025="Home"),"✓",IF(AND(J1025&gt;H1025,J1025&gt;I1025,N1025="Away"),"✓",IF(AND(I1025&gt;H1025,I1025&gt;J1025,N1025="Draw"),"✓","✗"))))</f>
        <v>TBD</v>
      </c>
    </row>
    <row r="1026" customFormat="false" ht="15" hidden="false" customHeight="false" outlineLevel="0" collapsed="false">
      <c r="A1026" s="0" t="n">
        <f aca="false">'✍️ Score Entry 2025-26'!A1027</f>
        <v>1022</v>
      </c>
      <c r="B1026" s="41" t="n">
        <f aca="false">'✍️ Score Entry 2025-26'!B1027</f>
        <v>46054.8333333333</v>
      </c>
      <c r="C1026" s="0" t="str">
        <f aca="false">'✍️ Score Entry 2025-26'!C1027</f>
        <v>Spanish LALIGA</v>
      </c>
      <c r="D1026" s="0" t="str">
        <f aca="false">'✍️ Score Entry 2025-26'!D1027</f>
        <v>Getafe</v>
      </c>
      <c r="E1026" s="0" t="str">
        <f aca="false">'✍️ Score Entry 2025-26'!E1027</f>
        <v>Celta Vigo</v>
      </c>
      <c r="F1026" s="0" t="n">
        <f aca="false">IFERROR(VLOOKUP(D1026,'⭐ Current Elo 2025-26'!$A:$B,2,FALSE()),1500)</f>
        <v>1582.4</v>
      </c>
      <c r="G1026" s="0" t="n">
        <f aca="false">IFERROR(VLOOKUP(E1026,'⭐ Current Elo 2025-26'!$A:$B,2,FALSE()),1500)</f>
        <v>1603.5</v>
      </c>
      <c r="H1026" s="33" t="n">
        <f aca="false">1/(1+10^((G1026-F1026+'⚙️ Parameters'!$C$7)/400))</f>
        <v>0.399083696964798</v>
      </c>
      <c r="I1026" s="33" t="n">
        <f aca="false">0.27*(1+((200-MIN(ABS(F1026-G1026),200))/500)+(IF(AND(F1026&gt;1650,G1026&gt;1650),0.15,0)))</f>
        <v>0.366606</v>
      </c>
      <c r="J1026" s="33" t="n">
        <f aca="false">MAX(0,1-H1026-I1026)</f>
        <v>0.234310303035202</v>
      </c>
      <c r="K1026" s="33" t="n">
        <f aca="false">H1026+I1026</f>
        <v>0.765689696964798</v>
      </c>
      <c r="L1026" s="33" t="n">
        <f aca="false">I1026+J1026</f>
        <v>0.600916303035202</v>
      </c>
      <c r="M1026" s="0" t="str">
        <f aca="false">IF('✍️ Score Entry 2025-26'!F1027=""," TBD",TEXT('✍️ Score Entry 2025-26'!F1027,"0")&amp;"-"&amp;TEXT('✍️ Score Entry 2025-26'!G1027,"0"))</f>
        <v> TBD</v>
      </c>
      <c r="N1026" s="0" t="str">
        <f aca="false">IF('✍️ Score Entry 2025-26'!F1027="","TBD",IF('✍️ Score Entry 2025-26'!F1027&gt;'✍️ Score Entry 2025-26'!G1027,"Home",IF('✍️ Score Entry 2025-26'!F1027&lt;'✍️ Score Entry 2025-26'!G1027,"Away","Draw")))</f>
        <v>TBD</v>
      </c>
      <c r="O1026" s="0" t="str">
        <f aca="false">IF(N1026="TBD","TBD",IF(AND(H1026&gt;I1026,H1026&gt;J1026,N1026="Home"),"✓",IF(AND(J1026&gt;H1026,J1026&gt;I1026,N1026="Away"),"✓",IF(AND(I1026&gt;H1026,I1026&gt;J1026,N1026="Draw"),"✓","✗"))))</f>
        <v>TBD</v>
      </c>
    </row>
    <row r="1027" customFormat="false" ht="15" hidden="false" customHeight="false" outlineLevel="0" collapsed="false">
      <c r="A1027" s="0" t="n">
        <f aca="false">'✍️ Score Entry 2025-26'!A1028</f>
        <v>1023</v>
      </c>
      <c r="B1027" s="41" t="n">
        <f aca="false">'✍️ Score Entry 2025-26'!B1028</f>
        <v>46054.8333333333</v>
      </c>
      <c r="C1027" s="0" t="str">
        <f aca="false">'✍️ Score Entry 2025-26'!C1028</f>
        <v>Spanish LALIGA</v>
      </c>
      <c r="D1027" s="0" t="str">
        <f aca="false">'✍️ Score Entry 2025-26'!D1028</f>
        <v>Real Oviedo</v>
      </c>
      <c r="E1027" s="0" t="str">
        <f aca="false">'✍️ Score Entry 2025-26'!E1028</f>
        <v>Girona</v>
      </c>
      <c r="F1027" s="0" t="n">
        <f aca="false">IFERROR(VLOOKUP(D1027,'⭐ Current Elo 2025-26'!$A:$B,2,FALSE()),1500)</f>
        <v>1735.2</v>
      </c>
      <c r="G1027" s="0" t="n">
        <f aca="false">IFERROR(VLOOKUP(E1027,'⭐ Current Elo 2025-26'!$A:$B,2,FALSE()),1500)</f>
        <v>1542.4</v>
      </c>
      <c r="H1027" s="33" t="n">
        <f aca="false">1/(1+10^((G1027-F1027+'⚙️ Parameters'!$C$7)/400))</f>
        <v>0.694665572204287</v>
      </c>
      <c r="I1027" s="33" t="n">
        <f aca="false">0.27*(1+((200-MIN(ABS(F1027-G1027),200))/500)+(IF(AND(F1027&gt;1650,G1027&gt;1650),0.15,0)))</f>
        <v>0.273888</v>
      </c>
      <c r="J1027" s="33" t="n">
        <f aca="false">MAX(0,1-H1027-I1027)</f>
        <v>0.031446427795713</v>
      </c>
      <c r="K1027" s="33" t="n">
        <f aca="false">H1027+I1027</f>
        <v>0.968553572204287</v>
      </c>
      <c r="L1027" s="33" t="n">
        <f aca="false">I1027+J1027</f>
        <v>0.305334427795713</v>
      </c>
      <c r="M1027" s="0" t="str">
        <f aca="false">IF('✍️ Score Entry 2025-26'!F1028=""," TBD",TEXT('✍️ Score Entry 2025-26'!F1028,"0")&amp;"-"&amp;TEXT('✍️ Score Entry 2025-26'!G1028,"0"))</f>
        <v> TBD</v>
      </c>
      <c r="N1027" s="0" t="str">
        <f aca="false">IF('✍️ Score Entry 2025-26'!F1028="","TBD",IF('✍️ Score Entry 2025-26'!F1028&gt;'✍️ Score Entry 2025-26'!G1028,"Home",IF('✍️ Score Entry 2025-26'!F1028&lt;'✍️ Score Entry 2025-26'!G1028,"Away","Draw")))</f>
        <v>TBD</v>
      </c>
      <c r="O1027" s="0" t="str">
        <f aca="false">IF(N1027="TBD","TBD",IF(AND(H1027&gt;I1027,H1027&gt;J1027,N1027="Home"),"✓",IF(AND(J1027&gt;H1027,J1027&gt;I1027,N1027="Away"),"✓",IF(AND(I1027&gt;H1027,I1027&gt;J1027,N1027="Draw"),"✓","✗"))))</f>
        <v>TBD</v>
      </c>
    </row>
    <row r="1028" customFormat="false" ht="15" hidden="false" customHeight="false" outlineLevel="0" collapsed="false">
      <c r="A1028" s="0" t="n">
        <f aca="false">'✍️ Score Entry 2025-26'!A1029</f>
        <v>1024</v>
      </c>
      <c r="B1028" s="41" t="n">
        <f aca="false">'✍️ Score Entry 2025-26'!B1029</f>
        <v>46054.8333333333</v>
      </c>
      <c r="C1028" s="0" t="str">
        <f aca="false">'✍️ Score Entry 2025-26'!C1029</f>
        <v>Spanish LALIGA</v>
      </c>
      <c r="D1028" s="0" t="str">
        <f aca="false">'✍️ Score Entry 2025-26'!D1029</f>
        <v>Athletic Club</v>
      </c>
      <c r="E1028" s="0" t="str">
        <f aca="false">'✍️ Score Entry 2025-26'!E1029</f>
        <v>Real Sociedad</v>
      </c>
      <c r="F1028" s="0" t="n">
        <f aca="false">IFERROR(VLOOKUP(D1028,'⭐ Current Elo 2025-26'!$A:$B,2,FALSE()),1500)</f>
        <v>1432.8</v>
      </c>
      <c r="G1028" s="0" t="n">
        <f aca="false">IFERROR(VLOOKUP(E1028,'⭐ Current Elo 2025-26'!$A:$B,2,FALSE()),1500)</f>
        <v>1395.4</v>
      </c>
      <c r="H1028" s="33" t="n">
        <f aca="false">1/(1+10^((G1028-F1028+'⚙️ Parameters'!$C$7)/400))</f>
        <v>0.481875087670308</v>
      </c>
      <c r="I1028" s="33" t="n">
        <f aca="false">0.27*(1+((200-MIN(ABS(F1028-G1028),200))/500)+(IF(AND(F1028&gt;1650,G1028&gt;1650),0.15,0)))</f>
        <v>0.357804</v>
      </c>
      <c r="J1028" s="33" t="n">
        <f aca="false">MAX(0,1-H1028-I1028)</f>
        <v>0.160320912329692</v>
      </c>
      <c r="K1028" s="33" t="n">
        <f aca="false">H1028+I1028</f>
        <v>0.839679087670308</v>
      </c>
      <c r="L1028" s="33" t="n">
        <f aca="false">I1028+J1028</f>
        <v>0.518124912329692</v>
      </c>
      <c r="M1028" s="0" t="str">
        <f aca="false">IF('✍️ Score Entry 2025-26'!F1029=""," TBD",TEXT('✍️ Score Entry 2025-26'!F1029,"0")&amp;"-"&amp;TEXT('✍️ Score Entry 2025-26'!G1029,"0"))</f>
        <v> TBD</v>
      </c>
      <c r="N1028" s="0" t="str">
        <f aca="false">IF('✍️ Score Entry 2025-26'!F1029="","TBD",IF('✍️ Score Entry 2025-26'!F1029&gt;'✍️ Score Entry 2025-26'!G1029,"Home",IF('✍️ Score Entry 2025-26'!F1029&lt;'✍️ Score Entry 2025-26'!G1029,"Away","Draw")))</f>
        <v>TBD</v>
      </c>
      <c r="O1028" s="0" t="str">
        <f aca="false">IF(N1028="TBD","TBD",IF(AND(H1028&gt;I1028,H1028&gt;J1028,N1028="Home"),"✓",IF(AND(J1028&gt;H1028,J1028&gt;I1028,N1028="Away"),"✓",IF(AND(I1028&gt;H1028,I1028&gt;J1028,N1028="Draw"),"✓","✗"))))</f>
        <v>TBD</v>
      </c>
    </row>
    <row r="1029" customFormat="false" ht="15" hidden="false" customHeight="false" outlineLevel="0" collapsed="false">
      <c r="A1029" s="0" t="n">
        <f aca="false">'✍️ Score Entry 2025-26'!A1030</f>
        <v>1025</v>
      </c>
      <c r="B1029" s="41" t="n">
        <f aca="false">'✍️ Score Entry 2025-26'!B1030</f>
        <v>46054.8333333333</v>
      </c>
      <c r="C1029" s="0" t="str">
        <f aca="false">'✍️ Score Entry 2025-26'!C1030</f>
        <v>Spanish LALIGA</v>
      </c>
      <c r="D1029" s="0" t="str">
        <f aca="false">'✍️ Score Entry 2025-26'!D1030</f>
        <v>Real Betis</v>
      </c>
      <c r="E1029" s="0" t="str">
        <f aca="false">'✍️ Score Entry 2025-26'!E1030</f>
        <v>Valencia</v>
      </c>
      <c r="F1029" s="0" t="n">
        <f aca="false">IFERROR(VLOOKUP(D1029,'⭐ Current Elo 2025-26'!$A:$B,2,FALSE()),1500)</f>
        <v>0</v>
      </c>
      <c r="G1029" s="0" t="n">
        <f aca="false">IFERROR(VLOOKUP(E1029,'⭐ Current Elo 2025-26'!$A:$B,2,FALSE()),1500)</f>
        <v>1618.4</v>
      </c>
      <c r="H1029" s="33" t="n">
        <f aca="false">1/(1+10^((G1029-F1029+'⚙️ Parameters'!$C$7)/400))</f>
        <v>6.74482531960722E-005</v>
      </c>
      <c r="I1029" s="33" t="n">
        <f aca="false">0.27*(1+((200-MIN(ABS(F1029-G1029),200))/500)+(IF(AND(F1029&gt;1650,G1029&gt;1650),0.15,0)))</f>
        <v>0.27</v>
      </c>
      <c r="J1029" s="33" t="n">
        <f aca="false">MAX(0,1-H1029-I1029)</f>
        <v>0.729932551746804</v>
      </c>
      <c r="K1029" s="33" t="n">
        <f aca="false">H1029+I1029</f>
        <v>0.270067448253196</v>
      </c>
      <c r="L1029" s="33" t="n">
        <f aca="false">I1029+J1029</f>
        <v>0.999932551746804</v>
      </c>
      <c r="M1029" s="0" t="str">
        <f aca="false">IF('✍️ Score Entry 2025-26'!F1030=""," TBD",TEXT('✍️ Score Entry 2025-26'!F1030,"0")&amp;"-"&amp;TEXT('✍️ Score Entry 2025-26'!G1030,"0"))</f>
        <v> TBD</v>
      </c>
      <c r="N1029" s="0" t="str">
        <f aca="false">IF('✍️ Score Entry 2025-26'!F1030="","TBD",IF('✍️ Score Entry 2025-26'!F1030&gt;'✍️ Score Entry 2025-26'!G1030,"Home",IF('✍️ Score Entry 2025-26'!F1030&lt;'✍️ Score Entry 2025-26'!G1030,"Away","Draw")))</f>
        <v>TBD</v>
      </c>
      <c r="O1029" s="0" t="str">
        <f aca="false">IF(N1029="TBD","TBD",IF(AND(H1029&gt;I1029,H1029&gt;J1029,N1029="Home"),"✓",IF(AND(J1029&gt;H1029,J1029&gt;I1029,N1029="Away"),"✓",IF(AND(I1029&gt;H1029,I1029&gt;J1029,N1029="Draw"),"✓","✗"))))</f>
        <v>TBD</v>
      </c>
    </row>
    <row r="1030" customFormat="false" ht="15" hidden="false" customHeight="false" outlineLevel="0" collapsed="false">
      <c r="A1030" s="0" t="n">
        <f aca="false">'✍️ Score Entry 2025-26'!A1031</f>
        <v>1026</v>
      </c>
      <c r="B1030" s="41" t="n">
        <f aca="false">'✍️ Score Entry 2025-26'!B1031</f>
        <v>46054.8333333333</v>
      </c>
      <c r="C1030" s="0" t="str">
        <f aca="false">'✍️ Score Entry 2025-26'!C1031</f>
        <v>Spanish LALIGA</v>
      </c>
      <c r="D1030" s="0" t="str">
        <f aca="false">'✍️ Score Entry 2025-26'!D1031</f>
        <v>Osasuna</v>
      </c>
      <c r="E1030" s="0" t="str">
        <f aca="false">'✍️ Score Entry 2025-26'!E1031</f>
        <v>Villarreal</v>
      </c>
      <c r="F1030" s="0" t="n">
        <f aca="false">IFERROR(VLOOKUP(D1030,'⭐ Current Elo 2025-26'!$A:$B,2,FALSE()),1500)</f>
        <v>1713.5</v>
      </c>
      <c r="G1030" s="0" t="n">
        <f aca="false">IFERROR(VLOOKUP(E1030,'⭐ Current Elo 2025-26'!$A:$B,2,FALSE()),1500)</f>
        <v>1629.8</v>
      </c>
      <c r="H1030" s="33" t="n">
        <f aca="false">1/(1+10^((G1030-F1030+'⚙️ Parameters'!$C$7)/400))</f>
        <v>0.548346673515615</v>
      </c>
      <c r="I1030" s="33" t="n">
        <f aca="false">0.27*(1+((200-MIN(ABS(F1030-G1030),200))/500)+(IF(AND(F1030&gt;1650,G1030&gt;1650),0.15,0)))</f>
        <v>0.332802</v>
      </c>
      <c r="J1030" s="33" t="n">
        <f aca="false">MAX(0,1-H1030-I1030)</f>
        <v>0.118851326484385</v>
      </c>
      <c r="K1030" s="33" t="n">
        <f aca="false">H1030+I1030</f>
        <v>0.881148673515615</v>
      </c>
      <c r="L1030" s="33" t="n">
        <f aca="false">I1030+J1030</f>
        <v>0.451653326484385</v>
      </c>
      <c r="M1030" s="0" t="str">
        <f aca="false">IF('✍️ Score Entry 2025-26'!F1031=""," TBD",TEXT('✍️ Score Entry 2025-26'!F1031,"0")&amp;"-"&amp;TEXT('✍️ Score Entry 2025-26'!G1031,"0"))</f>
        <v> TBD</v>
      </c>
      <c r="N1030" s="0" t="str">
        <f aca="false">IF('✍️ Score Entry 2025-26'!F1031="","TBD",IF('✍️ Score Entry 2025-26'!F1031&gt;'✍️ Score Entry 2025-26'!G1031,"Home",IF('✍️ Score Entry 2025-26'!F1031&lt;'✍️ Score Entry 2025-26'!G1031,"Away","Draw")))</f>
        <v>TBD</v>
      </c>
      <c r="O1030" s="0" t="str">
        <f aca="false">IF(N1030="TBD","TBD",IF(AND(H1030&gt;I1030,H1030&gt;J1030,N1030="Home"),"✓",IF(AND(J1030&gt;H1030,J1030&gt;I1030,N1030="Away"),"✓",IF(AND(I1030&gt;H1030,I1030&gt;J1030,N1030="Draw"),"✓","✗"))))</f>
        <v>TBD</v>
      </c>
    </row>
    <row r="1031" customFormat="false" ht="15" hidden="false" customHeight="false" outlineLevel="0" collapsed="false">
      <c r="A1031" s="0" t="n">
        <f aca="false">'✍️ Score Entry 2025-26'!A1032</f>
        <v>1027</v>
      </c>
      <c r="B1031" s="41" t="n">
        <f aca="false">'✍️ Score Entry 2025-26'!B1032</f>
        <v>46054.8333333333</v>
      </c>
      <c r="C1031" s="0" t="str">
        <f aca="false">'✍️ Score Entry 2025-26'!C1032</f>
        <v>Spanish LALIGA</v>
      </c>
      <c r="D1031" s="0" t="str">
        <f aca="false">'✍️ Score Entry 2025-26'!D1032</f>
        <v>Levante</v>
      </c>
      <c r="E1031" s="0" t="str">
        <f aca="false">'✍️ Score Entry 2025-26'!E1032</f>
        <v>AtlÃ©tico Madrid</v>
      </c>
      <c r="F1031" s="0" t="n">
        <f aca="false">IFERROR(VLOOKUP(D1031,'⭐ Current Elo 2025-26'!$A:$B,2,FALSE()),1500)</f>
        <v>1462.3</v>
      </c>
      <c r="G1031" s="0" t="n">
        <f aca="false">IFERROR(VLOOKUP(E1031,'⭐ Current Elo 2025-26'!$A:$B,2,FALSE()),1500)</f>
        <v>1556.8</v>
      </c>
      <c r="H1031" s="33" t="n">
        <f aca="false">1/(1+10^((G1031-F1031+'⚙️ Parameters'!$C$7)/400))</f>
        <v>0.303262731119993</v>
      </c>
      <c r="I1031" s="33" t="n">
        <f aca="false">0.27*(1+((200-MIN(ABS(F1031-G1031),200))/500)+(IF(AND(F1031&gt;1650,G1031&gt;1650),0.15,0)))</f>
        <v>0.32697</v>
      </c>
      <c r="J1031" s="33" t="n">
        <f aca="false">MAX(0,1-H1031-I1031)</f>
        <v>0.369767268880007</v>
      </c>
      <c r="K1031" s="33" t="n">
        <f aca="false">H1031+I1031</f>
        <v>0.630232731119993</v>
      </c>
      <c r="L1031" s="33" t="n">
        <f aca="false">I1031+J1031</f>
        <v>0.696737268880007</v>
      </c>
      <c r="M1031" s="0" t="str">
        <f aca="false">IF('✍️ Score Entry 2025-26'!F1032=""," TBD",TEXT('✍️ Score Entry 2025-26'!F1032,"0")&amp;"-"&amp;TEXT('✍️ Score Entry 2025-26'!G1032,"0"))</f>
        <v> TBD</v>
      </c>
      <c r="N1031" s="0" t="str">
        <f aca="false">IF('✍️ Score Entry 2025-26'!F1032="","TBD",IF('✍️ Score Entry 2025-26'!F1032&gt;'✍️ Score Entry 2025-26'!G1032,"Home",IF('✍️ Score Entry 2025-26'!F1032&lt;'✍️ Score Entry 2025-26'!G1032,"Away","Draw")))</f>
        <v>TBD</v>
      </c>
      <c r="O1031" s="0" t="str">
        <f aca="false">IF(N1031="TBD","TBD",IF(AND(H1031&gt;I1031,H1031&gt;J1031,N1031="Home"),"✓",IF(AND(J1031&gt;H1031,J1031&gt;I1031,N1031="Away"),"✓",IF(AND(I1031&gt;H1031,I1031&gt;J1031,N1031="Draw"),"✓","✗"))))</f>
        <v>TBD</v>
      </c>
    </row>
    <row r="1032" customFormat="false" ht="15" hidden="false" customHeight="false" outlineLevel="0" collapsed="false">
      <c r="A1032" s="0" t="n">
        <f aca="false">'✍️ Score Entry 2025-26'!A1033</f>
        <v>1028</v>
      </c>
      <c r="B1032" s="41" t="n">
        <f aca="false">'✍️ Score Entry 2025-26'!B1033</f>
        <v>46054.8333333333</v>
      </c>
      <c r="C1032" s="0" t="str">
        <f aca="false">'✍️ Score Entry 2025-26'!C1033</f>
        <v>Spanish LALIGA</v>
      </c>
      <c r="D1032" s="0" t="str">
        <f aca="false">'✍️ Score Entry 2025-26'!D1033</f>
        <v>Espanyol</v>
      </c>
      <c r="E1032" s="0" t="str">
        <f aca="false">'✍️ Score Entry 2025-26'!E1033</f>
        <v>AlavÃ©s</v>
      </c>
      <c r="F1032" s="0" t="n">
        <f aca="false">IFERROR(VLOOKUP(D1032,'⭐ Current Elo 2025-26'!$A:$B,2,FALSE()),1500)</f>
        <v>1662.7</v>
      </c>
      <c r="G1032" s="0" t="n">
        <f aca="false">IFERROR(VLOOKUP(E1032,'⭐ Current Elo 2025-26'!$A:$B,2,FALSE()),1500)</f>
        <v>1609.1</v>
      </c>
      <c r="H1032" s="33" t="n">
        <f aca="false">1/(1+10^((G1032-F1032+'⚙️ Parameters'!$C$7)/400))</f>
        <v>0.505180631057112</v>
      </c>
      <c r="I1032" s="33" t="n">
        <f aca="false">0.27*(1+((200-MIN(ABS(F1032-G1032),200))/500)+(IF(AND(F1032&gt;1650,G1032&gt;1650),0.15,0)))</f>
        <v>0.349056</v>
      </c>
      <c r="J1032" s="33" t="n">
        <f aca="false">MAX(0,1-H1032-I1032)</f>
        <v>0.145763368942888</v>
      </c>
      <c r="K1032" s="33" t="n">
        <f aca="false">H1032+I1032</f>
        <v>0.854236631057112</v>
      </c>
      <c r="L1032" s="33" t="n">
        <f aca="false">I1032+J1032</f>
        <v>0.494819368942888</v>
      </c>
      <c r="M1032" s="0" t="str">
        <f aca="false">IF('✍️ Score Entry 2025-26'!F1033=""," TBD",TEXT('✍️ Score Entry 2025-26'!F1033,"0")&amp;"-"&amp;TEXT('✍️ Score Entry 2025-26'!G1033,"0"))</f>
        <v> TBD</v>
      </c>
      <c r="N1032" s="0" t="str">
        <f aca="false">IF('✍️ Score Entry 2025-26'!F1033="","TBD",IF('✍️ Score Entry 2025-26'!F1033&gt;'✍️ Score Entry 2025-26'!G1033,"Home",IF('✍️ Score Entry 2025-26'!F1033&lt;'✍️ Score Entry 2025-26'!G1033,"Away","Draw")))</f>
        <v>TBD</v>
      </c>
      <c r="O1032" s="0" t="str">
        <f aca="false">IF(N1032="TBD","TBD",IF(AND(H1032&gt;I1032,H1032&gt;J1032,N1032="Home"),"✓",IF(AND(J1032&gt;H1032,J1032&gt;I1032,N1032="Away"),"✓",IF(AND(I1032&gt;H1032,I1032&gt;J1032,N1032="Draw"),"✓","✗"))))</f>
        <v>TBD</v>
      </c>
    </row>
    <row r="1033" customFormat="false" ht="15" hidden="false" customHeight="false" outlineLevel="0" collapsed="false">
      <c r="A1033" s="0" t="n">
        <f aca="false">'✍️ Score Entry 2025-26'!A1034</f>
        <v>1029</v>
      </c>
      <c r="B1033" s="41" t="n">
        <f aca="false">'✍️ Score Entry 2025-26'!B1034</f>
        <v>46054.8333333333</v>
      </c>
      <c r="C1033" s="0" t="str">
        <f aca="false">'✍️ Score Entry 2025-26'!C1034</f>
        <v>Spanish LALIGA</v>
      </c>
      <c r="D1033" s="0" t="str">
        <f aca="false">'✍️ Score Entry 2025-26'!D1034</f>
        <v>Mallorca</v>
      </c>
      <c r="E1033" s="0" t="str">
        <f aca="false">'✍️ Score Entry 2025-26'!E1034</f>
        <v>Sevilla</v>
      </c>
      <c r="F1033" s="0" t="n">
        <f aca="false">IFERROR(VLOOKUP(D1033,'⭐ Current Elo 2025-26'!$A:$B,2,FALSE()),1500)</f>
        <v>1654.7</v>
      </c>
      <c r="G1033" s="0" t="n">
        <f aca="false">IFERROR(VLOOKUP(E1033,'⭐ Current Elo 2025-26'!$A:$B,2,FALSE()),1500)</f>
        <v>1661.6</v>
      </c>
      <c r="H1033" s="33" t="n">
        <f aca="false">1/(1+10^((G1033-F1033+'⚙️ Parameters'!$C$7)/400))</f>
        <v>0.418838634771156</v>
      </c>
      <c r="I1033" s="33" t="n">
        <f aca="false">0.27*(1+((200-MIN(ABS(F1033-G1033),200))/500)+(IF(AND(F1033&gt;1650,G1033&gt;1650),0.15,0)))</f>
        <v>0.414774</v>
      </c>
      <c r="J1033" s="33" t="n">
        <f aca="false">MAX(0,1-H1033-I1033)</f>
        <v>0.166387365228844</v>
      </c>
      <c r="K1033" s="33" t="n">
        <f aca="false">H1033+I1033</f>
        <v>0.833612634771156</v>
      </c>
      <c r="L1033" s="33" t="n">
        <f aca="false">I1033+J1033</f>
        <v>0.581161365228844</v>
      </c>
      <c r="M1033" s="0" t="str">
        <f aca="false">IF('✍️ Score Entry 2025-26'!F1034=""," TBD",TEXT('✍️ Score Entry 2025-26'!F1034,"0")&amp;"-"&amp;TEXT('✍️ Score Entry 2025-26'!G1034,"0"))</f>
        <v> TBD</v>
      </c>
      <c r="N1033" s="0" t="str">
        <f aca="false">IF('✍️ Score Entry 2025-26'!F1034="","TBD",IF('✍️ Score Entry 2025-26'!F1034&gt;'✍️ Score Entry 2025-26'!G1034,"Home",IF('✍️ Score Entry 2025-26'!F1034&lt;'✍️ Score Entry 2025-26'!G1034,"Away","Draw")))</f>
        <v>TBD</v>
      </c>
      <c r="O1033" s="0" t="str">
        <f aca="false">IF(N1033="TBD","TBD",IF(AND(H1033&gt;I1033,H1033&gt;J1033,N1033="Home"),"✓",IF(AND(J1033&gt;H1033,J1033&gt;I1033,N1033="Away"),"✓",IF(AND(I1033&gt;H1033,I1033&gt;J1033,N1033="Draw"),"✓","✗"))))</f>
        <v>TBD</v>
      </c>
    </row>
    <row r="1034" customFormat="false" ht="15" hidden="false" customHeight="false" outlineLevel="0" collapsed="false">
      <c r="A1034" s="0" t="n">
        <f aca="false">'✍️ Score Entry 2025-26'!A1035</f>
        <v>1030</v>
      </c>
      <c r="B1034" s="41" t="n">
        <f aca="false">'✍️ Score Entry 2025-26'!B1035</f>
        <v>46054.8333333333</v>
      </c>
      <c r="C1034" s="0" t="str">
        <f aca="false">'✍️ Score Entry 2025-26'!C1035</f>
        <v>French Ligue 1</v>
      </c>
      <c r="D1034" s="0" t="str">
        <f aca="false">'✍️ Score Entry 2025-26'!D1035</f>
        <v>Strasbourg</v>
      </c>
      <c r="E1034" s="0" t="str">
        <f aca="false">'✍️ Score Entry 2025-26'!E1035</f>
        <v>Paris Saint-Germain</v>
      </c>
      <c r="F1034" s="0" t="n">
        <f aca="false">IFERROR(VLOOKUP(D1034,'⭐ Current Elo 2025-26'!$A:$B,2,FALSE()),1500)</f>
        <v>1815.9</v>
      </c>
      <c r="G1034" s="0" t="n">
        <f aca="false">IFERROR(VLOOKUP(E1034,'⭐ Current Elo 2025-26'!$A:$B,2,FALSE()),1500)</f>
        <v>1650.9</v>
      </c>
      <c r="H1034" s="33" t="n">
        <f aca="false">1/(1+10^((G1034-F1034+'⚙️ Parameters'!$C$7)/400))</f>
        <v>0.659707994144748</v>
      </c>
      <c r="I1034" s="33" t="n">
        <f aca="false">0.27*(1+((200-MIN(ABS(F1034-G1034),200))/500)+(IF(AND(F1034&gt;1650,G1034&gt;1650),0.15,0)))</f>
        <v>0.3294</v>
      </c>
      <c r="J1034" s="33" t="n">
        <f aca="false">MAX(0,1-H1034-I1034)</f>
        <v>0.0108920058552519</v>
      </c>
      <c r="K1034" s="33" t="n">
        <f aca="false">H1034+I1034</f>
        <v>0.989107994144748</v>
      </c>
      <c r="L1034" s="33" t="n">
        <f aca="false">I1034+J1034</f>
        <v>0.340292005855252</v>
      </c>
      <c r="M1034" s="0" t="str">
        <f aca="false">IF('✍️ Score Entry 2025-26'!F1035=""," TBD",TEXT('✍️ Score Entry 2025-26'!F1035,"0")&amp;"-"&amp;TEXT('✍️ Score Entry 2025-26'!G1035,"0"))</f>
        <v> TBD</v>
      </c>
      <c r="N1034" s="0" t="str">
        <f aca="false">IF('✍️ Score Entry 2025-26'!F1035="","TBD",IF('✍️ Score Entry 2025-26'!F1035&gt;'✍️ Score Entry 2025-26'!G1035,"Home",IF('✍️ Score Entry 2025-26'!F1035&lt;'✍️ Score Entry 2025-26'!G1035,"Away","Draw")))</f>
        <v>TBD</v>
      </c>
      <c r="O1034" s="0" t="str">
        <f aca="false">IF(N1034="TBD","TBD",IF(AND(H1034&gt;I1034,H1034&gt;J1034,N1034="Home"),"✓",IF(AND(J1034&gt;H1034,J1034&gt;I1034,N1034="Away"),"✓",IF(AND(I1034&gt;H1034,I1034&gt;J1034,N1034="Draw"),"✓","✗"))))</f>
        <v>TBD</v>
      </c>
    </row>
    <row r="1035" customFormat="false" ht="15" hidden="false" customHeight="false" outlineLevel="0" collapsed="false">
      <c r="A1035" s="0" t="n">
        <f aca="false">'✍️ Score Entry 2025-26'!A1036</f>
        <v>1031</v>
      </c>
      <c r="B1035" s="41" t="n">
        <f aca="false">'✍️ Score Entry 2025-26'!B1036</f>
        <v>46054.8333333333</v>
      </c>
      <c r="C1035" s="0" t="str">
        <f aca="false">'✍️ Score Entry 2025-26'!C1036</f>
        <v>French Ligue 1</v>
      </c>
      <c r="D1035" s="0" t="str">
        <f aca="false">'✍️ Score Entry 2025-26'!D1036</f>
        <v>Angers</v>
      </c>
      <c r="E1035" s="0" t="str">
        <f aca="false">'✍️ Score Entry 2025-26'!E1036</f>
        <v>Metz</v>
      </c>
      <c r="F1035" s="0" t="n">
        <f aca="false">IFERROR(VLOOKUP(D1035,'⭐ Current Elo 2025-26'!$A:$B,2,FALSE()),1500)</f>
        <v>1494.5</v>
      </c>
      <c r="G1035" s="0" t="n">
        <f aca="false">IFERROR(VLOOKUP(E1035,'⭐ Current Elo 2025-26'!$A:$B,2,FALSE()),1500)</f>
        <v>1581.9</v>
      </c>
      <c r="H1035" s="33" t="n">
        <f aca="false">1/(1+10^((G1035-F1035+'⚙️ Parameters'!$C$7)/400))</f>
        <v>0.311967302534024</v>
      </c>
      <c r="I1035" s="33" t="n">
        <f aca="false">0.27*(1+((200-MIN(ABS(F1035-G1035),200))/500)+(IF(AND(F1035&gt;1650,G1035&gt;1650),0.15,0)))</f>
        <v>0.330804</v>
      </c>
      <c r="J1035" s="33" t="n">
        <f aca="false">MAX(0,1-H1035-I1035)</f>
        <v>0.357228697465976</v>
      </c>
      <c r="K1035" s="33" t="n">
        <f aca="false">H1035+I1035</f>
        <v>0.642771302534024</v>
      </c>
      <c r="L1035" s="33" t="n">
        <f aca="false">I1035+J1035</f>
        <v>0.688032697465976</v>
      </c>
      <c r="M1035" s="0" t="str">
        <f aca="false">IF('✍️ Score Entry 2025-26'!F1036=""," TBD",TEXT('✍️ Score Entry 2025-26'!F1036,"0")&amp;"-"&amp;TEXT('✍️ Score Entry 2025-26'!G1036,"0"))</f>
        <v> TBD</v>
      </c>
      <c r="N1035" s="0" t="str">
        <f aca="false">IF('✍️ Score Entry 2025-26'!F1036="","TBD",IF('✍️ Score Entry 2025-26'!F1036&gt;'✍️ Score Entry 2025-26'!G1036,"Home",IF('✍️ Score Entry 2025-26'!F1036&lt;'✍️ Score Entry 2025-26'!G1036,"Away","Draw")))</f>
        <v>TBD</v>
      </c>
      <c r="O1035" s="0" t="str">
        <f aca="false">IF(N1035="TBD","TBD",IF(AND(H1035&gt;I1035,H1035&gt;J1035,N1035="Home"),"✓",IF(AND(J1035&gt;H1035,J1035&gt;I1035,N1035="Away"),"✓",IF(AND(I1035&gt;H1035,I1035&gt;J1035,N1035="Draw"),"✓","✗"))))</f>
        <v>TBD</v>
      </c>
    </row>
    <row r="1036" customFormat="false" ht="15" hidden="false" customHeight="false" outlineLevel="0" collapsed="false">
      <c r="A1036" s="0" t="n">
        <f aca="false">'✍️ Score Entry 2025-26'!A1037</f>
        <v>1032</v>
      </c>
      <c r="B1036" s="41" t="n">
        <f aca="false">'✍️ Score Entry 2025-26'!B1037</f>
        <v>46054.8333333333</v>
      </c>
      <c r="C1036" s="0" t="str">
        <f aca="false">'✍️ Score Entry 2025-26'!C1037</f>
        <v>French Ligue 1</v>
      </c>
      <c r="D1036" s="0" t="str">
        <f aca="false">'✍️ Score Entry 2025-26'!D1037</f>
        <v>Lens</v>
      </c>
      <c r="E1036" s="0" t="str">
        <f aca="false">'✍️ Score Entry 2025-26'!E1037</f>
        <v>Le Havre AC</v>
      </c>
      <c r="F1036" s="0" t="n">
        <f aca="false">IFERROR(VLOOKUP(D1036,'⭐ Current Elo 2025-26'!$A:$B,2,FALSE()),1500)</f>
        <v>1580.6</v>
      </c>
      <c r="G1036" s="0" t="n">
        <f aca="false">IFERROR(VLOOKUP(E1036,'⭐ Current Elo 2025-26'!$A:$B,2,FALSE()),1500)</f>
        <v>1496.2</v>
      </c>
      <c r="H1036" s="33" t="n">
        <f aca="false">1/(1+10^((G1036-F1036+'⚙️ Parameters'!$C$7)/400))</f>
        <v>0.549344440152169</v>
      </c>
      <c r="I1036" s="33" t="n">
        <f aca="false">0.27*(1+((200-MIN(ABS(F1036-G1036),200))/500)+(IF(AND(F1036&gt;1650,G1036&gt;1650),0.15,0)))</f>
        <v>0.332424</v>
      </c>
      <c r="J1036" s="33" t="n">
        <f aca="false">MAX(0,1-H1036-I1036)</f>
        <v>0.118231559847831</v>
      </c>
      <c r="K1036" s="33" t="n">
        <f aca="false">H1036+I1036</f>
        <v>0.881768440152169</v>
      </c>
      <c r="L1036" s="33" t="n">
        <f aca="false">I1036+J1036</f>
        <v>0.450655559847831</v>
      </c>
      <c r="M1036" s="0" t="str">
        <f aca="false">IF('✍️ Score Entry 2025-26'!F1037=""," TBD",TEXT('✍️ Score Entry 2025-26'!F1037,"0")&amp;"-"&amp;TEXT('✍️ Score Entry 2025-26'!G1037,"0"))</f>
        <v> TBD</v>
      </c>
      <c r="N1036" s="0" t="str">
        <f aca="false">IF('✍️ Score Entry 2025-26'!F1037="","TBD",IF('✍️ Score Entry 2025-26'!F1037&gt;'✍️ Score Entry 2025-26'!G1037,"Home",IF('✍️ Score Entry 2025-26'!F1037&lt;'✍️ Score Entry 2025-26'!G1037,"Away","Draw")))</f>
        <v>TBD</v>
      </c>
      <c r="O1036" s="0" t="str">
        <f aca="false">IF(N1036="TBD","TBD",IF(AND(H1036&gt;I1036,H1036&gt;J1036,N1036="Home"),"✓",IF(AND(J1036&gt;H1036,J1036&gt;I1036,N1036="Away"),"✓",IF(AND(I1036&gt;H1036,I1036&gt;J1036,N1036="Draw"),"✓","✗"))))</f>
        <v>TBD</v>
      </c>
    </row>
    <row r="1037" customFormat="false" ht="15" hidden="false" customHeight="false" outlineLevel="0" collapsed="false">
      <c r="A1037" s="0" t="n">
        <f aca="false">'✍️ Score Entry 2025-26'!A1038</f>
        <v>1033</v>
      </c>
      <c r="B1037" s="41" t="n">
        <f aca="false">'✍️ Score Entry 2025-26'!B1038</f>
        <v>46054.8333333333</v>
      </c>
      <c r="C1037" s="0" t="str">
        <f aca="false">'✍️ Score Entry 2025-26'!C1038</f>
        <v>French Ligue 1</v>
      </c>
      <c r="D1037" s="0" t="str">
        <f aca="false">'✍️ Score Entry 2025-26'!D1038</f>
        <v>Toulouse</v>
      </c>
      <c r="E1037" s="0" t="str">
        <f aca="false">'✍️ Score Entry 2025-26'!E1038</f>
        <v>AJ Auxerre</v>
      </c>
      <c r="F1037" s="0" t="n">
        <f aca="false">IFERROR(VLOOKUP(D1037,'⭐ Current Elo 2025-26'!$A:$B,2,FALSE()),1500)</f>
        <v>1668.4</v>
      </c>
      <c r="G1037" s="0" t="n">
        <f aca="false">IFERROR(VLOOKUP(E1037,'⭐ Current Elo 2025-26'!$A:$B,2,FALSE()),1500)</f>
        <v>1588.5</v>
      </c>
      <c r="H1037" s="33" t="n">
        <f aca="false">1/(1+10^((G1037-F1037+'⚙️ Parameters'!$C$7)/400))</f>
        <v>0.542923644580735</v>
      </c>
      <c r="I1037" s="33" t="n">
        <f aca="false">0.27*(1+((200-MIN(ABS(F1037-G1037),200))/500)+(IF(AND(F1037&gt;1650,G1037&gt;1650),0.15,0)))</f>
        <v>0.334854</v>
      </c>
      <c r="J1037" s="33" t="n">
        <f aca="false">MAX(0,1-H1037-I1037)</f>
        <v>0.122222355419266</v>
      </c>
      <c r="K1037" s="33" t="n">
        <f aca="false">H1037+I1037</f>
        <v>0.877777644580734</v>
      </c>
      <c r="L1037" s="33" t="n">
        <f aca="false">I1037+J1037</f>
        <v>0.457076355419266</v>
      </c>
      <c r="M1037" s="0" t="str">
        <f aca="false">IF('✍️ Score Entry 2025-26'!F1038=""," TBD",TEXT('✍️ Score Entry 2025-26'!F1038,"0")&amp;"-"&amp;TEXT('✍️ Score Entry 2025-26'!G1038,"0"))</f>
        <v> TBD</v>
      </c>
      <c r="N1037" s="0" t="str">
        <f aca="false">IF('✍️ Score Entry 2025-26'!F1038="","TBD",IF('✍️ Score Entry 2025-26'!F1038&gt;'✍️ Score Entry 2025-26'!G1038,"Home",IF('✍️ Score Entry 2025-26'!F1038&lt;'✍️ Score Entry 2025-26'!G1038,"Away","Draw")))</f>
        <v>TBD</v>
      </c>
      <c r="O1037" s="0" t="str">
        <f aca="false">IF(N1037="TBD","TBD",IF(AND(H1037&gt;I1037,H1037&gt;J1037,N1037="Home"),"✓",IF(AND(J1037&gt;H1037,J1037&gt;I1037,N1037="Away"),"✓",IF(AND(I1037&gt;H1037,I1037&gt;J1037,N1037="Draw"),"✓","✗"))))</f>
        <v>TBD</v>
      </c>
    </row>
    <row r="1038" customFormat="false" ht="15" hidden="false" customHeight="false" outlineLevel="0" collapsed="false">
      <c r="A1038" s="0" t="n">
        <f aca="false">'✍️ Score Entry 2025-26'!A1039</f>
        <v>1034</v>
      </c>
      <c r="B1038" s="41" t="n">
        <f aca="false">'✍️ Score Entry 2025-26'!B1039</f>
        <v>46054.8333333333</v>
      </c>
      <c r="C1038" s="0" t="str">
        <f aca="false">'✍️ Score Entry 2025-26'!C1039</f>
        <v>French Ligue 1</v>
      </c>
      <c r="D1038" s="0" t="str">
        <f aca="false">'✍️ Score Entry 2025-26'!D1039</f>
        <v>Lorient</v>
      </c>
      <c r="E1038" s="0" t="str">
        <f aca="false">'✍️ Score Entry 2025-26'!E1039</f>
        <v>Nantes</v>
      </c>
      <c r="F1038" s="0" t="n">
        <f aca="false">IFERROR(VLOOKUP(D1038,'⭐ Current Elo 2025-26'!$A:$B,2,FALSE()),1500)</f>
        <v>1624.7</v>
      </c>
      <c r="G1038" s="0" t="n">
        <f aca="false">IFERROR(VLOOKUP(E1038,'⭐ Current Elo 2025-26'!$A:$B,2,FALSE()),1500)</f>
        <v>1720.8</v>
      </c>
      <c r="H1038" s="33" t="n">
        <f aca="false">1/(1+10^((G1038-F1038+'⚙️ Parameters'!$C$7)/400))</f>
        <v>0.301320171028743</v>
      </c>
      <c r="I1038" s="33" t="n">
        <f aca="false">0.27*(1+((200-MIN(ABS(F1038-G1038),200))/500)+(IF(AND(F1038&gt;1650,G1038&gt;1650),0.15,0)))</f>
        <v>0.326106</v>
      </c>
      <c r="J1038" s="33" t="n">
        <f aca="false">MAX(0,1-H1038-I1038)</f>
        <v>0.372573828971257</v>
      </c>
      <c r="K1038" s="33" t="n">
        <f aca="false">H1038+I1038</f>
        <v>0.627426171028743</v>
      </c>
      <c r="L1038" s="33" t="n">
        <f aca="false">I1038+J1038</f>
        <v>0.698679828971257</v>
      </c>
      <c r="M1038" s="0" t="str">
        <f aca="false">IF('✍️ Score Entry 2025-26'!F1039=""," TBD",TEXT('✍️ Score Entry 2025-26'!F1039,"0")&amp;"-"&amp;TEXT('✍️ Score Entry 2025-26'!G1039,"0"))</f>
        <v> TBD</v>
      </c>
      <c r="N1038" s="0" t="str">
        <f aca="false">IF('✍️ Score Entry 2025-26'!F1039="","TBD",IF('✍️ Score Entry 2025-26'!F1039&gt;'✍️ Score Entry 2025-26'!G1039,"Home",IF('✍️ Score Entry 2025-26'!F1039&lt;'✍️ Score Entry 2025-26'!G1039,"Away","Draw")))</f>
        <v>TBD</v>
      </c>
      <c r="O1038" s="0" t="str">
        <f aca="false">IF(N1038="TBD","TBD",IF(AND(H1038&gt;I1038,H1038&gt;J1038,N1038="Home"),"✓",IF(AND(J1038&gt;H1038,J1038&gt;I1038,N1038="Away"),"✓",IF(AND(I1038&gt;H1038,I1038&gt;J1038,N1038="Draw"),"✓","✗"))))</f>
        <v>TBD</v>
      </c>
    </row>
    <row r="1039" customFormat="false" ht="15" hidden="false" customHeight="false" outlineLevel="0" collapsed="false">
      <c r="A1039" s="0" t="n">
        <f aca="false">'✍️ Score Entry 2025-26'!A1040</f>
        <v>1035</v>
      </c>
      <c r="B1039" s="41" t="n">
        <f aca="false">'✍️ Score Entry 2025-26'!B1040</f>
        <v>46054.8333333333</v>
      </c>
      <c r="C1039" s="0" t="str">
        <f aca="false">'✍️ Score Entry 2025-26'!C1040</f>
        <v>French Ligue 1</v>
      </c>
      <c r="D1039" s="0" t="str">
        <f aca="false">'✍️ Score Entry 2025-26'!D1040</f>
        <v>Paris FC</v>
      </c>
      <c r="E1039" s="0" t="str">
        <f aca="false">'✍️ Score Entry 2025-26'!E1040</f>
        <v>Marseille</v>
      </c>
      <c r="F1039" s="0" t="n">
        <f aca="false">IFERROR(VLOOKUP(D1039,'⭐ Current Elo 2025-26'!$A:$B,2,FALSE()),1500)</f>
        <v>1539.7</v>
      </c>
      <c r="G1039" s="0" t="n">
        <f aca="false">IFERROR(VLOOKUP(E1039,'⭐ Current Elo 2025-26'!$A:$B,2,FALSE()),1500)</f>
        <v>1664.7</v>
      </c>
      <c r="H1039" s="33" t="n">
        <f aca="false">1/(1+10^((G1039-F1039+'⚙️ Parameters'!$C$7)/400))</f>
        <v>0.267492710244332</v>
      </c>
      <c r="I1039" s="33" t="n">
        <f aca="false">0.27*(1+((200-MIN(ABS(F1039-G1039),200))/500)+(IF(AND(F1039&gt;1650,G1039&gt;1650),0.15,0)))</f>
        <v>0.3105</v>
      </c>
      <c r="J1039" s="33" t="n">
        <f aca="false">MAX(0,1-H1039-I1039)</f>
        <v>0.422007289755668</v>
      </c>
      <c r="K1039" s="33" t="n">
        <f aca="false">H1039+I1039</f>
        <v>0.577992710244332</v>
      </c>
      <c r="L1039" s="33" t="n">
        <f aca="false">I1039+J1039</f>
        <v>0.732507289755668</v>
      </c>
      <c r="M1039" s="0" t="str">
        <f aca="false">IF('✍️ Score Entry 2025-26'!F1040=""," TBD",TEXT('✍️ Score Entry 2025-26'!F1040,"0")&amp;"-"&amp;TEXT('✍️ Score Entry 2025-26'!G1040,"0"))</f>
        <v> TBD</v>
      </c>
      <c r="N1039" s="0" t="str">
        <f aca="false">IF('✍️ Score Entry 2025-26'!F1040="","TBD",IF('✍️ Score Entry 2025-26'!F1040&gt;'✍️ Score Entry 2025-26'!G1040,"Home",IF('✍️ Score Entry 2025-26'!F1040&lt;'✍️ Score Entry 2025-26'!G1040,"Away","Draw")))</f>
        <v>TBD</v>
      </c>
      <c r="O1039" s="0" t="str">
        <f aca="false">IF(N1039="TBD","TBD",IF(AND(H1039&gt;I1039,H1039&gt;J1039,N1039="Home"),"✓",IF(AND(J1039&gt;H1039,J1039&gt;I1039,N1039="Away"),"✓",IF(AND(I1039&gt;H1039,I1039&gt;J1039,N1039="Draw"),"✓","✗"))))</f>
        <v>TBD</v>
      </c>
    </row>
    <row r="1040" customFormat="false" ht="15" hidden="false" customHeight="false" outlineLevel="0" collapsed="false">
      <c r="A1040" s="0" t="n">
        <f aca="false">'✍️ Score Entry 2025-26'!A1041</f>
        <v>1036</v>
      </c>
      <c r="B1040" s="41" t="n">
        <f aca="false">'✍️ Score Entry 2025-26'!B1041</f>
        <v>46054.8333333333</v>
      </c>
      <c r="C1040" s="0" t="str">
        <f aca="false">'✍️ Score Entry 2025-26'!C1041</f>
        <v>Spanish LALIGA</v>
      </c>
      <c r="D1040" s="0" t="str">
        <f aca="false">'✍️ Score Entry 2025-26'!D1041</f>
        <v>Real Madrid</v>
      </c>
      <c r="E1040" s="0" t="str">
        <f aca="false">'✍️ Score Entry 2025-26'!E1041</f>
        <v>Rayo Vallecano</v>
      </c>
      <c r="F1040" s="0" t="n">
        <f aca="false">IFERROR(VLOOKUP(D1040,'⭐ Current Elo 2025-26'!$A:$B,2,FALSE()),1500)</f>
        <v>1520.7</v>
      </c>
      <c r="G1040" s="0" t="n">
        <f aca="false">IFERROR(VLOOKUP(E1040,'⭐ Current Elo 2025-26'!$A:$B,2,FALSE()),1500)</f>
        <v>1510</v>
      </c>
      <c r="H1040" s="33" t="n">
        <f aca="false">1/(1+10^((G1040-F1040+'⚙️ Parameters'!$C$7)/400))</f>
        <v>0.443682740041318</v>
      </c>
      <c r="I1040" s="33" t="n">
        <f aca="false">0.27*(1+((200-MIN(ABS(F1040-G1040),200))/500)+(IF(AND(F1040&gt;1650,G1040&gt;1650),0.15,0)))</f>
        <v>0.372222</v>
      </c>
      <c r="J1040" s="33" t="n">
        <f aca="false">MAX(0,1-H1040-I1040)</f>
        <v>0.184095259958682</v>
      </c>
      <c r="K1040" s="33" t="n">
        <f aca="false">H1040+I1040</f>
        <v>0.815904740041318</v>
      </c>
      <c r="L1040" s="33" t="n">
        <f aca="false">I1040+J1040</f>
        <v>0.556317259958682</v>
      </c>
      <c r="M1040" s="0" t="str">
        <f aca="false">IF('✍️ Score Entry 2025-26'!F1041=""," TBD",TEXT('✍️ Score Entry 2025-26'!F1041,"0")&amp;"-"&amp;TEXT('✍️ Score Entry 2025-26'!G1041,"0"))</f>
        <v> TBD</v>
      </c>
      <c r="N1040" s="0" t="str">
        <f aca="false">IF('✍️ Score Entry 2025-26'!F1041="","TBD",IF('✍️ Score Entry 2025-26'!F1041&gt;'✍️ Score Entry 2025-26'!G1041,"Home",IF('✍️ Score Entry 2025-26'!F1041&lt;'✍️ Score Entry 2025-26'!G1041,"Away","Draw")))</f>
        <v>TBD</v>
      </c>
      <c r="O1040" s="0" t="str">
        <f aca="false">IF(N1040="TBD","TBD",IF(AND(H1040&gt;I1040,H1040&gt;J1040,N1040="Home"),"✓",IF(AND(J1040&gt;H1040,J1040&gt;I1040,N1040="Away"),"✓",IF(AND(I1040&gt;H1040,I1040&gt;J1040,N1040="Draw"),"✓","✗"))))</f>
        <v>TBD</v>
      </c>
    </row>
    <row r="1041" customFormat="false" ht="15" hidden="false" customHeight="false" outlineLevel="0" collapsed="false">
      <c r="A1041" s="0" t="n">
        <f aca="false">'✍️ Score Entry 2025-26'!A1042</f>
        <v>1037</v>
      </c>
      <c r="B1041" s="41" t="n">
        <f aca="false">'✍️ Score Entry 2025-26'!B1042</f>
        <v>46054.8333333333</v>
      </c>
      <c r="C1041" s="0" t="str">
        <f aca="false">'✍️ Score Entry 2025-26'!C1042</f>
        <v>French Ligue 1</v>
      </c>
      <c r="D1041" s="0" t="str">
        <f aca="false">'✍️ Score Entry 2025-26'!D1042</f>
        <v>AS Monaco</v>
      </c>
      <c r="E1041" s="0" t="str">
        <f aca="false">'✍️ Score Entry 2025-26'!E1042</f>
        <v>Stade Rennais</v>
      </c>
      <c r="F1041" s="0" t="n">
        <f aca="false">IFERROR(VLOOKUP(D1041,'⭐ Current Elo 2025-26'!$A:$B,2,FALSE()),1500)</f>
        <v>1714.2</v>
      </c>
      <c r="G1041" s="0" t="n">
        <f aca="false">IFERROR(VLOOKUP(E1041,'⭐ Current Elo 2025-26'!$A:$B,2,FALSE()),1500)</f>
        <v>1621.1</v>
      </c>
      <c r="H1041" s="33" t="n">
        <f aca="false">1/(1+10^((G1041-F1041+'⚙️ Parameters'!$C$7)/400))</f>
        <v>0.561709663463978</v>
      </c>
      <c r="I1041" s="33" t="n">
        <f aca="false">0.27*(1+((200-MIN(ABS(F1041-G1041),200))/500)+(IF(AND(F1041&gt;1650,G1041&gt;1650),0.15,0)))</f>
        <v>0.327726</v>
      </c>
      <c r="J1041" s="33" t="n">
        <f aca="false">MAX(0,1-H1041-I1041)</f>
        <v>0.110564336536022</v>
      </c>
      <c r="K1041" s="33" t="n">
        <f aca="false">H1041+I1041</f>
        <v>0.889435663463978</v>
      </c>
      <c r="L1041" s="33" t="n">
        <f aca="false">I1041+J1041</f>
        <v>0.438290336536022</v>
      </c>
      <c r="M1041" s="0" t="str">
        <f aca="false">IF('✍️ Score Entry 2025-26'!F1042=""," TBD",TEXT('✍️ Score Entry 2025-26'!F1042,"0")&amp;"-"&amp;TEXT('✍️ Score Entry 2025-26'!G1042,"0"))</f>
        <v> TBD</v>
      </c>
      <c r="N1041" s="0" t="str">
        <f aca="false">IF('✍️ Score Entry 2025-26'!F1042="","TBD",IF('✍️ Score Entry 2025-26'!F1042&gt;'✍️ Score Entry 2025-26'!G1042,"Home",IF('✍️ Score Entry 2025-26'!F1042&lt;'✍️ Score Entry 2025-26'!G1042,"Away","Draw")))</f>
        <v>TBD</v>
      </c>
      <c r="O1041" s="0" t="str">
        <f aca="false">IF(N1041="TBD","TBD",IF(AND(H1041&gt;I1041,H1041&gt;J1041,N1041="Home"),"✓",IF(AND(J1041&gt;H1041,J1041&gt;I1041,N1041="Away"),"✓",IF(AND(I1041&gt;H1041,I1041&gt;J1041,N1041="Draw"),"✓","✗"))))</f>
        <v>TBD</v>
      </c>
    </row>
    <row r="1042" customFormat="false" ht="15" hidden="false" customHeight="false" outlineLevel="0" collapsed="false">
      <c r="A1042" s="0" t="n">
        <f aca="false">'✍️ Score Entry 2025-26'!A1043</f>
        <v>1038</v>
      </c>
      <c r="B1042" s="41" t="n">
        <f aca="false">'✍️ Score Entry 2025-26'!B1043</f>
        <v>46054.8333333333</v>
      </c>
      <c r="C1042" s="0" t="str">
        <f aca="false">'✍️ Score Entry 2025-26'!C1043</f>
        <v>French Ligue 1</v>
      </c>
      <c r="D1042" s="0" t="str">
        <f aca="false">'✍️ Score Entry 2025-26'!D1043</f>
        <v>Lyon</v>
      </c>
      <c r="E1042" s="0" t="str">
        <f aca="false">'✍️ Score Entry 2025-26'!E1043</f>
        <v>Lille</v>
      </c>
      <c r="F1042" s="0" t="n">
        <f aca="false">IFERROR(VLOOKUP(D1042,'⭐ Current Elo 2025-26'!$A:$B,2,FALSE()),1500)</f>
        <v>1529.2</v>
      </c>
      <c r="G1042" s="0" t="n">
        <f aca="false">IFERROR(VLOOKUP(E1042,'⭐ Current Elo 2025-26'!$A:$B,2,FALSE()),1500)</f>
        <v>1580.2</v>
      </c>
      <c r="H1042" s="33" t="n">
        <f aca="false">1/(1+10^((G1042-F1042+'⚙️ Parameters'!$C$7)/400))</f>
        <v>0.358609888044382</v>
      </c>
      <c r="I1042" s="33" t="n">
        <f aca="false">0.27*(1+((200-MIN(ABS(F1042-G1042),200))/500)+(IF(AND(F1042&gt;1650,G1042&gt;1650),0.15,0)))</f>
        <v>0.35046</v>
      </c>
      <c r="J1042" s="33" t="n">
        <f aca="false">MAX(0,1-H1042-I1042)</f>
        <v>0.290930111955618</v>
      </c>
      <c r="K1042" s="33" t="n">
        <f aca="false">H1042+I1042</f>
        <v>0.709069888044382</v>
      </c>
      <c r="L1042" s="33" t="n">
        <f aca="false">I1042+J1042</f>
        <v>0.641390111955618</v>
      </c>
      <c r="M1042" s="0" t="str">
        <f aca="false">IF('✍️ Score Entry 2025-26'!F1043=""," TBD",TEXT('✍️ Score Entry 2025-26'!F1043,"0")&amp;"-"&amp;TEXT('✍️ Score Entry 2025-26'!G1043,"0"))</f>
        <v> TBD</v>
      </c>
      <c r="N1042" s="0" t="str">
        <f aca="false">IF('✍️ Score Entry 2025-26'!F1043="","TBD",IF('✍️ Score Entry 2025-26'!F1043&gt;'✍️ Score Entry 2025-26'!G1043,"Home",IF('✍️ Score Entry 2025-26'!F1043&lt;'✍️ Score Entry 2025-26'!G1043,"Away","Draw")))</f>
        <v>TBD</v>
      </c>
      <c r="O1042" s="0" t="str">
        <f aca="false">IF(N1042="TBD","TBD",IF(AND(H1042&gt;I1042,H1042&gt;J1042,N1042="Home"),"✓",IF(AND(J1042&gt;H1042,J1042&gt;I1042,N1042="Away"),"✓",IF(AND(I1042&gt;H1042,I1042&gt;J1042,N1042="Draw"),"✓","✗"))))</f>
        <v>TBD</v>
      </c>
    </row>
    <row r="1043" customFormat="false" ht="15" hidden="false" customHeight="false" outlineLevel="0" collapsed="false">
      <c r="A1043" s="0" t="n">
        <f aca="false">'✍️ Score Entry 2025-26'!A1044</f>
        <v>1039</v>
      </c>
      <c r="B1043" s="41" t="n">
        <f aca="false">'✍️ Score Entry 2025-26'!B1044</f>
        <v>46054.8333333333</v>
      </c>
      <c r="C1043" s="0" t="str">
        <f aca="false">'✍️ Score Entry 2025-26'!C1044</f>
        <v>Italian Serie A</v>
      </c>
      <c r="D1043" s="0" t="str">
        <f aca="false">'✍️ Score Entry 2025-26'!D1044</f>
        <v>Torino</v>
      </c>
      <c r="E1043" s="0" t="str">
        <f aca="false">'✍️ Score Entry 2025-26'!E1044</f>
        <v>Lecce</v>
      </c>
      <c r="F1043" s="0" t="n">
        <f aca="false">IFERROR(VLOOKUP(D1043,'⭐ Current Elo 2025-26'!$A:$B,2,FALSE()),1500)</f>
        <v>1631.8</v>
      </c>
      <c r="G1043" s="0" t="n">
        <f aca="false">IFERROR(VLOOKUP(E1043,'⭐ Current Elo 2025-26'!$A:$B,2,FALSE()),1500)</f>
        <v>1629.2</v>
      </c>
      <c r="H1043" s="33" t="n">
        <f aca="false">1/(1+10^((G1043-F1043+'⚙️ Parameters'!$C$7)/400))</f>
        <v>0.432206004153193</v>
      </c>
      <c r="I1043" s="33" t="n">
        <f aca="false">0.27*(1+((200-MIN(ABS(F1043-G1043),200))/500)+(IF(AND(F1043&gt;1650,G1043&gt;1650),0.15,0)))</f>
        <v>0.376596</v>
      </c>
      <c r="J1043" s="33" t="n">
        <f aca="false">MAX(0,1-H1043-I1043)</f>
        <v>0.191197995846807</v>
      </c>
      <c r="K1043" s="33" t="n">
        <f aca="false">H1043+I1043</f>
        <v>0.808802004153193</v>
      </c>
      <c r="L1043" s="33" t="n">
        <f aca="false">I1043+J1043</f>
        <v>0.567793995846807</v>
      </c>
      <c r="M1043" s="0" t="str">
        <f aca="false">IF('✍️ Score Entry 2025-26'!F1044=""," TBD",TEXT('✍️ Score Entry 2025-26'!F1044,"0")&amp;"-"&amp;TEXT('✍️ Score Entry 2025-26'!G1044,"0"))</f>
        <v> TBD</v>
      </c>
      <c r="N1043" s="0" t="str">
        <f aca="false">IF('✍️ Score Entry 2025-26'!F1044="","TBD",IF('✍️ Score Entry 2025-26'!F1044&gt;'✍️ Score Entry 2025-26'!G1044,"Home",IF('✍️ Score Entry 2025-26'!F1044&lt;'✍️ Score Entry 2025-26'!G1044,"Away","Draw")))</f>
        <v>TBD</v>
      </c>
      <c r="O1043" s="0" t="str">
        <f aca="false">IF(N1043="TBD","TBD",IF(AND(H1043&gt;I1043,H1043&gt;J1043,N1043="Home"),"✓",IF(AND(J1043&gt;H1043,J1043&gt;I1043,N1043="Away"),"✓",IF(AND(I1043&gt;H1043,I1043&gt;J1043,N1043="Draw"),"✓","✗"))))</f>
        <v>TBD</v>
      </c>
    </row>
    <row r="1044" customFormat="false" ht="15" hidden="false" customHeight="false" outlineLevel="0" collapsed="false">
      <c r="A1044" s="0" t="n">
        <f aca="false">'✍️ Score Entry 2025-26'!A1045</f>
        <v>1040</v>
      </c>
      <c r="B1044" s="41" t="n">
        <f aca="false">'✍️ Score Entry 2025-26'!B1045</f>
        <v>46054.8333333333</v>
      </c>
      <c r="C1044" s="0" t="str">
        <f aca="false">'✍️ Score Entry 2025-26'!C1045</f>
        <v>Italian Serie A</v>
      </c>
      <c r="D1044" s="0" t="str">
        <f aca="false">'✍️ Score Entry 2025-26'!D1045</f>
        <v>Pisa</v>
      </c>
      <c r="E1044" s="0" t="str">
        <f aca="false">'✍️ Score Entry 2025-26'!E1045</f>
        <v>Sassuolo</v>
      </c>
      <c r="F1044" s="0" t="n">
        <f aca="false">IFERROR(VLOOKUP(D1044,'⭐ Current Elo 2025-26'!$A:$B,2,FALSE()),1500)</f>
        <v>1653.3</v>
      </c>
      <c r="G1044" s="0" t="n">
        <f aca="false">IFERROR(VLOOKUP(E1044,'⭐ Current Elo 2025-26'!$A:$B,2,FALSE()),1500)</f>
        <v>1446.1</v>
      </c>
      <c r="H1044" s="33" t="n">
        <f aca="false">1/(1+10^((G1044-F1044+'⚙️ Parameters'!$C$7)/400))</f>
        <v>0.711958681557243</v>
      </c>
      <c r="I1044" s="33" t="n">
        <f aca="false">0.27*(1+((200-MIN(ABS(F1044-G1044),200))/500)+(IF(AND(F1044&gt;1650,G1044&gt;1650),0.15,0)))</f>
        <v>0.27</v>
      </c>
      <c r="J1044" s="33" t="n">
        <f aca="false">MAX(0,1-H1044-I1044)</f>
        <v>0.018041318442757</v>
      </c>
      <c r="K1044" s="33" t="n">
        <f aca="false">H1044+I1044</f>
        <v>0.981958681557243</v>
      </c>
      <c r="L1044" s="33" t="n">
        <f aca="false">I1044+J1044</f>
        <v>0.288041318442757</v>
      </c>
      <c r="M1044" s="0" t="str">
        <f aca="false">IF('✍️ Score Entry 2025-26'!F1045=""," TBD",TEXT('✍️ Score Entry 2025-26'!F1045,"0")&amp;"-"&amp;TEXT('✍️ Score Entry 2025-26'!G1045,"0"))</f>
        <v> TBD</v>
      </c>
      <c r="N1044" s="0" t="str">
        <f aca="false">IF('✍️ Score Entry 2025-26'!F1045="","TBD",IF('✍️ Score Entry 2025-26'!F1045&gt;'✍️ Score Entry 2025-26'!G1045,"Home",IF('✍️ Score Entry 2025-26'!F1045&lt;'✍️ Score Entry 2025-26'!G1045,"Away","Draw")))</f>
        <v>TBD</v>
      </c>
      <c r="O1044" s="0" t="str">
        <f aca="false">IF(N1044="TBD","TBD",IF(AND(H1044&gt;I1044,H1044&gt;J1044,N1044="Home"),"✓",IF(AND(J1044&gt;H1044,J1044&gt;I1044,N1044="Away"),"✓",IF(AND(I1044&gt;H1044,I1044&gt;J1044,N1044="Draw"),"✓","✗"))))</f>
        <v>TBD</v>
      </c>
    </row>
    <row r="1045" customFormat="false" ht="15" hidden="false" customHeight="false" outlineLevel="0" collapsed="false">
      <c r="A1045" s="0" t="n">
        <f aca="false">'✍️ Score Entry 2025-26'!A1046</f>
        <v>1041</v>
      </c>
      <c r="B1045" s="41" t="n">
        <f aca="false">'✍️ Score Entry 2025-26'!B1046</f>
        <v>46054.8333333333</v>
      </c>
      <c r="C1045" s="0" t="str">
        <f aca="false">'✍️ Score Entry 2025-26'!C1046</f>
        <v>Italian Serie A</v>
      </c>
      <c r="D1045" s="0" t="str">
        <f aca="false">'✍️ Score Entry 2025-26'!D1046</f>
        <v>Parma</v>
      </c>
      <c r="E1045" s="0" t="str">
        <f aca="false">'✍️ Score Entry 2025-26'!E1046</f>
        <v>Juventus</v>
      </c>
      <c r="F1045" s="0" t="n">
        <f aca="false">IFERROR(VLOOKUP(D1045,'⭐ Current Elo 2025-26'!$A:$B,2,FALSE()),1500)</f>
        <v>1449</v>
      </c>
      <c r="G1045" s="0" t="n">
        <f aca="false">IFERROR(VLOOKUP(E1045,'⭐ Current Elo 2025-26'!$A:$B,2,FALSE()),1500)</f>
        <v>1397.1</v>
      </c>
      <c r="H1045" s="33" t="n">
        <f aca="false">1/(1+10^((G1045-F1045+'⚙️ Parameters'!$C$7)/400))</f>
        <v>0.502734292540717</v>
      </c>
      <c r="I1045" s="33" t="n">
        <f aca="false">0.27*(1+((200-MIN(ABS(F1045-G1045),200))/500)+(IF(AND(F1045&gt;1650,G1045&gt;1650),0.15,0)))</f>
        <v>0.349974</v>
      </c>
      <c r="J1045" s="33" t="n">
        <f aca="false">MAX(0,1-H1045-I1045)</f>
        <v>0.147291707459283</v>
      </c>
      <c r="K1045" s="33" t="n">
        <f aca="false">H1045+I1045</f>
        <v>0.852708292540717</v>
      </c>
      <c r="L1045" s="33" t="n">
        <f aca="false">I1045+J1045</f>
        <v>0.497265707459283</v>
      </c>
      <c r="M1045" s="0" t="str">
        <f aca="false">IF('✍️ Score Entry 2025-26'!F1046=""," TBD",TEXT('✍️ Score Entry 2025-26'!F1046,"0")&amp;"-"&amp;TEXT('✍️ Score Entry 2025-26'!G1046,"0"))</f>
        <v> TBD</v>
      </c>
      <c r="N1045" s="0" t="str">
        <f aca="false">IF('✍️ Score Entry 2025-26'!F1046="","TBD",IF('✍️ Score Entry 2025-26'!F1046&gt;'✍️ Score Entry 2025-26'!G1046,"Home",IF('✍️ Score Entry 2025-26'!F1046&lt;'✍️ Score Entry 2025-26'!G1046,"Away","Draw")))</f>
        <v>TBD</v>
      </c>
      <c r="O1045" s="0" t="str">
        <f aca="false">IF(N1045="TBD","TBD",IF(AND(H1045&gt;I1045,H1045&gt;J1045,N1045="Home"),"✓",IF(AND(J1045&gt;H1045,J1045&gt;I1045,N1045="Away"),"✓",IF(AND(I1045&gt;H1045,I1045&gt;J1045,N1045="Draw"),"✓","✗"))))</f>
        <v>TBD</v>
      </c>
    </row>
    <row r="1046" customFormat="false" ht="15" hidden="false" customHeight="false" outlineLevel="0" collapsed="false">
      <c r="A1046" s="0" t="n">
        <f aca="false">'✍️ Score Entry 2025-26'!A1047</f>
        <v>1042</v>
      </c>
      <c r="B1046" s="41" t="n">
        <f aca="false">'✍️ Score Entry 2025-26'!B1047</f>
        <v>46054.8333333333</v>
      </c>
      <c r="C1046" s="0" t="str">
        <f aca="false">'✍️ Score Entry 2025-26'!C1047</f>
        <v>Italian Serie A</v>
      </c>
      <c r="D1046" s="0" t="str">
        <f aca="false">'✍️ Score Entry 2025-26'!D1047</f>
        <v>Napoli</v>
      </c>
      <c r="E1046" s="0" t="str">
        <f aca="false">'✍️ Score Entry 2025-26'!E1047</f>
        <v>Fiorentina</v>
      </c>
      <c r="F1046" s="0" t="n">
        <f aca="false">IFERROR(VLOOKUP(D1046,'⭐ Current Elo 2025-26'!$A:$B,2,FALSE()),1500)</f>
        <v>1656.2</v>
      </c>
      <c r="G1046" s="0" t="n">
        <f aca="false">IFERROR(VLOOKUP(E1046,'⭐ Current Elo 2025-26'!$A:$B,2,FALSE()),1500)</f>
        <v>1398.1</v>
      </c>
      <c r="H1046" s="33" t="n">
        <f aca="false">1/(1+10^((G1046-F1046+'⚙️ Parameters'!$C$7)/400))</f>
        <v>0.768154537646796</v>
      </c>
      <c r="I1046" s="33" t="n">
        <f aca="false">0.27*(1+((200-MIN(ABS(F1046-G1046),200))/500)+(IF(AND(F1046&gt;1650,G1046&gt;1650),0.15,0)))</f>
        <v>0.27</v>
      </c>
      <c r="J1046" s="33" t="n">
        <f aca="false">MAX(0,1-H1046-I1046)</f>
        <v>0</v>
      </c>
      <c r="K1046" s="33" t="n">
        <f aca="false">H1046+I1046</f>
        <v>1.0381545376468</v>
      </c>
      <c r="L1046" s="33" t="n">
        <f aca="false">I1046+J1046</f>
        <v>0.27</v>
      </c>
      <c r="M1046" s="0" t="str">
        <f aca="false">IF('✍️ Score Entry 2025-26'!F1047=""," TBD",TEXT('✍️ Score Entry 2025-26'!F1047,"0")&amp;"-"&amp;TEXT('✍️ Score Entry 2025-26'!G1047,"0"))</f>
        <v> TBD</v>
      </c>
      <c r="N1046" s="0" t="str">
        <f aca="false">IF('✍️ Score Entry 2025-26'!F1047="","TBD",IF('✍️ Score Entry 2025-26'!F1047&gt;'✍️ Score Entry 2025-26'!G1047,"Home",IF('✍️ Score Entry 2025-26'!F1047&lt;'✍️ Score Entry 2025-26'!G1047,"Away","Draw")))</f>
        <v>TBD</v>
      </c>
      <c r="O1046" s="0" t="str">
        <f aca="false">IF(N1046="TBD","TBD",IF(AND(H1046&gt;I1046,H1046&gt;J1046,N1046="Home"),"✓",IF(AND(J1046&gt;H1046,J1046&gt;I1046,N1046="Away"),"✓",IF(AND(I1046&gt;H1046,I1046&gt;J1046,N1046="Draw"),"✓","✗"))))</f>
        <v>TBD</v>
      </c>
    </row>
    <row r="1047" customFormat="false" ht="15" hidden="false" customHeight="false" outlineLevel="0" collapsed="false">
      <c r="A1047" s="0" t="n">
        <f aca="false">'✍️ Score Entry 2025-26'!A1048</f>
        <v>1043</v>
      </c>
      <c r="B1047" s="41" t="n">
        <f aca="false">'✍️ Score Entry 2025-26'!B1048</f>
        <v>46054.8333333333</v>
      </c>
      <c r="C1047" s="0" t="str">
        <f aca="false">'✍️ Score Entry 2025-26'!C1048</f>
        <v>French Ligue 1</v>
      </c>
      <c r="D1047" s="0" t="str">
        <f aca="false">'✍️ Score Entry 2025-26'!D1048</f>
        <v>Nice</v>
      </c>
      <c r="E1047" s="0" t="str">
        <f aca="false">'✍️ Score Entry 2025-26'!E1048</f>
        <v>Brest</v>
      </c>
      <c r="F1047" s="0" t="n">
        <f aca="false">IFERROR(VLOOKUP(D1047,'⭐ Current Elo 2025-26'!$A:$B,2,FALSE()),1500)</f>
        <v>1674.8</v>
      </c>
      <c r="G1047" s="0" t="n">
        <f aca="false">IFERROR(VLOOKUP(E1047,'⭐ Current Elo 2025-26'!$A:$B,2,FALSE()),1500)</f>
        <v>1734.4</v>
      </c>
      <c r="H1047" s="33" t="n">
        <f aca="false">1/(1+10^((G1047-F1047+'⚙️ Parameters'!$C$7)/400))</f>
        <v>0.347304608566917</v>
      </c>
      <c r="I1047" s="33" t="n">
        <f aca="false">0.27*(1+((200-MIN(ABS(F1047-G1047),200))/500)+(IF(AND(F1047&gt;1650,G1047&gt;1650),0.15,0)))</f>
        <v>0.386316</v>
      </c>
      <c r="J1047" s="33" t="n">
        <f aca="false">MAX(0,1-H1047-I1047)</f>
        <v>0.266379391433083</v>
      </c>
      <c r="K1047" s="33" t="n">
        <f aca="false">H1047+I1047</f>
        <v>0.733620608566917</v>
      </c>
      <c r="L1047" s="33" t="n">
        <f aca="false">I1047+J1047</f>
        <v>0.652695391433083</v>
      </c>
      <c r="M1047" s="0" t="str">
        <f aca="false">IF('✍️ Score Entry 2025-26'!F1048=""," TBD",TEXT('✍️ Score Entry 2025-26'!F1048,"0")&amp;"-"&amp;TEXT('✍️ Score Entry 2025-26'!G1048,"0"))</f>
        <v> TBD</v>
      </c>
      <c r="N1047" s="0" t="str">
        <f aca="false">IF('✍️ Score Entry 2025-26'!F1048="","TBD",IF('✍️ Score Entry 2025-26'!F1048&gt;'✍️ Score Entry 2025-26'!G1048,"Home",IF('✍️ Score Entry 2025-26'!F1048&lt;'✍️ Score Entry 2025-26'!G1048,"Away","Draw")))</f>
        <v>TBD</v>
      </c>
      <c r="O1047" s="0" t="str">
        <f aca="false">IF(N1047="TBD","TBD",IF(AND(H1047&gt;I1047,H1047&gt;J1047,N1047="Home"),"✓",IF(AND(J1047&gt;H1047,J1047&gt;I1047,N1047="Away"),"✓",IF(AND(I1047&gt;H1047,I1047&gt;J1047,N1047="Draw"),"✓","✗"))))</f>
        <v>TBD</v>
      </c>
    </row>
    <row r="1048" customFormat="false" ht="15" hidden="false" customHeight="false" outlineLevel="0" collapsed="false">
      <c r="A1048" s="0" t="n">
        <f aca="false">'✍️ Score Entry 2025-26'!A1049</f>
        <v>1044</v>
      </c>
      <c r="B1048" s="41" t="n">
        <f aca="false">'✍️ Score Entry 2025-26'!B1049</f>
        <v>46054.8333333333</v>
      </c>
      <c r="C1048" s="0" t="str">
        <f aca="false">'✍️ Score Entry 2025-26'!C1049</f>
        <v>Italian Serie A</v>
      </c>
      <c r="D1048" s="0" t="str">
        <f aca="false">'✍️ Score Entry 2025-26'!D1049</f>
        <v>Cremonese</v>
      </c>
      <c r="E1048" s="0" t="str">
        <f aca="false">'✍️ Score Entry 2025-26'!E1049</f>
        <v>Internazionale</v>
      </c>
      <c r="F1048" s="0" t="n">
        <f aca="false">IFERROR(VLOOKUP(D1048,'⭐ Current Elo 2025-26'!$A:$B,2,FALSE()),1500)</f>
        <v>1421.1</v>
      </c>
      <c r="G1048" s="0" t="n">
        <f aca="false">IFERROR(VLOOKUP(E1048,'⭐ Current Elo 2025-26'!$A:$B,2,FALSE()),1500)</f>
        <v>1603.3</v>
      </c>
      <c r="H1048" s="33" t="n">
        <f aca="false">1/(1+10^((G1048-F1048+'⚙️ Parameters'!$C$7)/400))</f>
        <v>0.208061398125767</v>
      </c>
      <c r="I1048" s="33" t="n">
        <f aca="false">0.27*(1+((200-MIN(ABS(F1048-G1048),200))/500)+(IF(AND(F1048&gt;1650,G1048&gt;1650),0.15,0)))</f>
        <v>0.279612</v>
      </c>
      <c r="J1048" s="33" t="n">
        <f aca="false">MAX(0,1-H1048-I1048)</f>
        <v>0.512326601874233</v>
      </c>
      <c r="K1048" s="33" t="n">
        <f aca="false">H1048+I1048</f>
        <v>0.487673398125767</v>
      </c>
      <c r="L1048" s="33" t="n">
        <f aca="false">I1048+J1048</f>
        <v>0.791938601874233</v>
      </c>
      <c r="M1048" s="0" t="str">
        <f aca="false">IF('✍️ Score Entry 2025-26'!F1049=""," TBD",TEXT('✍️ Score Entry 2025-26'!F1049,"0")&amp;"-"&amp;TEXT('✍️ Score Entry 2025-26'!G1049,"0"))</f>
        <v> TBD</v>
      </c>
      <c r="N1048" s="0" t="str">
        <f aca="false">IF('✍️ Score Entry 2025-26'!F1049="","TBD",IF('✍️ Score Entry 2025-26'!F1049&gt;'✍️ Score Entry 2025-26'!G1049,"Home",IF('✍️ Score Entry 2025-26'!F1049&lt;'✍️ Score Entry 2025-26'!G1049,"Away","Draw")))</f>
        <v>TBD</v>
      </c>
      <c r="O1048" s="0" t="str">
        <f aca="false">IF(N1048="TBD","TBD",IF(AND(H1048&gt;I1048,H1048&gt;J1048,N1048="Home"),"✓",IF(AND(J1048&gt;H1048,J1048&gt;I1048,N1048="Away"),"✓",IF(AND(I1048&gt;H1048,I1048&gt;J1048,N1048="Draw"),"✓","✗"))))</f>
        <v>TBD</v>
      </c>
    </row>
    <row r="1049" customFormat="false" ht="15" hidden="false" customHeight="false" outlineLevel="0" collapsed="false">
      <c r="A1049" s="0" t="n">
        <f aca="false">'✍️ Score Entry 2025-26'!A1050</f>
        <v>1045</v>
      </c>
      <c r="B1049" s="41" t="n">
        <f aca="false">'✍️ Score Entry 2025-26'!B1050</f>
        <v>46054.8333333333</v>
      </c>
      <c r="C1049" s="0" t="str">
        <f aca="false">'✍️ Score Entry 2025-26'!C1050</f>
        <v>Italian Serie A</v>
      </c>
      <c r="D1049" s="0" t="str">
        <f aca="false">'✍️ Score Entry 2025-26'!D1050</f>
        <v>Como</v>
      </c>
      <c r="E1049" s="0" t="str">
        <f aca="false">'✍️ Score Entry 2025-26'!E1050</f>
        <v>Atalanta</v>
      </c>
      <c r="F1049" s="0" t="n">
        <f aca="false">IFERROR(VLOOKUP(D1049,'⭐ Current Elo 2025-26'!$A:$B,2,FALSE()),1500)</f>
        <v>1661.3</v>
      </c>
      <c r="G1049" s="0" t="n">
        <f aca="false">IFERROR(VLOOKUP(E1049,'⭐ Current Elo 2025-26'!$A:$B,2,FALSE()),1500)</f>
        <v>1592</v>
      </c>
      <c r="H1049" s="33" t="n">
        <f aca="false">1/(1+10^((G1049-F1049+'⚙️ Parameters'!$C$7)/400))</f>
        <v>0.527746398723197</v>
      </c>
      <c r="I1049" s="33" t="n">
        <f aca="false">0.27*(1+((200-MIN(ABS(F1049-G1049),200))/500)+(IF(AND(F1049&gt;1650,G1049&gt;1650),0.15,0)))</f>
        <v>0.340578</v>
      </c>
      <c r="J1049" s="33" t="n">
        <f aca="false">MAX(0,1-H1049-I1049)</f>
        <v>0.131675601276803</v>
      </c>
      <c r="K1049" s="33" t="n">
        <f aca="false">H1049+I1049</f>
        <v>0.868324398723197</v>
      </c>
      <c r="L1049" s="33" t="n">
        <f aca="false">I1049+J1049</f>
        <v>0.472253601276804</v>
      </c>
      <c r="M1049" s="0" t="str">
        <f aca="false">IF('✍️ Score Entry 2025-26'!F1050=""," TBD",TEXT('✍️ Score Entry 2025-26'!F1050,"0")&amp;"-"&amp;TEXT('✍️ Score Entry 2025-26'!G1050,"0"))</f>
        <v> TBD</v>
      </c>
      <c r="N1049" s="0" t="str">
        <f aca="false">IF('✍️ Score Entry 2025-26'!F1050="","TBD",IF('✍️ Score Entry 2025-26'!F1050&gt;'✍️ Score Entry 2025-26'!G1050,"Home",IF('✍️ Score Entry 2025-26'!F1050&lt;'✍️ Score Entry 2025-26'!G1050,"Away","Draw")))</f>
        <v>TBD</v>
      </c>
      <c r="O1049" s="0" t="str">
        <f aca="false">IF(N1049="TBD","TBD",IF(AND(H1049&gt;I1049,H1049&gt;J1049,N1049="Home"),"✓",IF(AND(J1049&gt;H1049,J1049&gt;I1049,N1049="Away"),"✓",IF(AND(I1049&gt;H1049,I1049&gt;J1049,N1049="Draw"),"✓","✗"))))</f>
        <v>TBD</v>
      </c>
    </row>
    <row r="1050" customFormat="false" ht="15" hidden="false" customHeight="false" outlineLevel="0" collapsed="false">
      <c r="A1050" s="0" t="n">
        <f aca="false">'✍️ Score Entry 2025-26'!A1051</f>
        <v>1046</v>
      </c>
      <c r="B1050" s="41" t="n">
        <f aca="false">'✍️ Score Entry 2025-26'!B1051</f>
        <v>46054.8333333333</v>
      </c>
      <c r="C1050" s="0" t="str">
        <f aca="false">'✍️ Score Entry 2025-26'!C1051</f>
        <v>Italian Serie A</v>
      </c>
      <c r="D1050" s="0" t="str">
        <f aca="false">'✍️ Score Entry 2025-26'!D1051</f>
        <v>Cagliari</v>
      </c>
      <c r="E1050" s="0" t="str">
        <f aca="false">'✍️ Score Entry 2025-26'!E1051</f>
        <v>Hellas Verona</v>
      </c>
      <c r="F1050" s="0" t="n">
        <f aca="false">IFERROR(VLOOKUP(D1050,'⭐ Current Elo 2025-26'!$A:$B,2,FALSE()),1500)</f>
        <v>1647.4</v>
      </c>
      <c r="G1050" s="0" t="n">
        <f aca="false">IFERROR(VLOOKUP(E1050,'⭐ Current Elo 2025-26'!$A:$B,2,FALSE()),1500)</f>
        <v>1452.9</v>
      </c>
      <c r="H1050" s="33" t="n">
        <f aca="false">1/(1+10^((G1050-F1050+'⚙️ Parameters'!$C$7)/400))</f>
        <v>0.696737268880007</v>
      </c>
      <c r="I1050" s="33" t="n">
        <f aca="false">0.27*(1+((200-MIN(ABS(F1050-G1050),200))/500)+(IF(AND(F1050&gt;1650,G1050&gt;1650),0.15,0)))</f>
        <v>0.27297</v>
      </c>
      <c r="J1050" s="33" t="n">
        <f aca="false">MAX(0,1-H1050-I1050)</f>
        <v>0.0302927311199926</v>
      </c>
      <c r="K1050" s="33" t="n">
        <f aca="false">H1050+I1050</f>
        <v>0.969707268880008</v>
      </c>
      <c r="L1050" s="33" t="n">
        <f aca="false">I1050+J1050</f>
        <v>0.303262731119993</v>
      </c>
      <c r="M1050" s="0" t="str">
        <f aca="false">IF('✍️ Score Entry 2025-26'!F1051=""," TBD",TEXT('✍️ Score Entry 2025-26'!F1051,"0")&amp;"-"&amp;TEXT('✍️ Score Entry 2025-26'!G1051,"0"))</f>
        <v> TBD</v>
      </c>
      <c r="N1050" s="0" t="str">
        <f aca="false">IF('✍️ Score Entry 2025-26'!F1051="","TBD",IF('✍️ Score Entry 2025-26'!F1051&gt;'✍️ Score Entry 2025-26'!G1051,"Home",IF('✍️ Score Entry 2025-26'!F1051&lt;'✍️ Score Entry 2025-26'!G1051,"Away","Draw")))</f>
        <v>TBD</v>
      </c>
      <c r="O1050" s="0" t="str">
        <f aca="false">IF(N1050="TBD","TBD",IF(AND(H1050&gt;I1050,H1050&gt;J1050,N1050="Home"),"✓",IF(AND(J1050&gt;H1050,J1050&gt;I1050,N1050="Away"),"✓",IF(AND(I1050&gt;H1050,I1050&gt;J1050,N1050="Draw"),"✓","✗"))))</f>
        <v>TBD</v>
      </c>
    </row>
    <row r="1051" customFormat="false" ht="15" hidden="false" customHeight="false" outlineLevel="0" collapsed="false">
      <c r="A1051" s="0" t="n">
        <f aca="false">'✍️ Score Entry 2025-26'!A1052</f>
        <v>1047</v>
      </c>
      <c r="B1051" s="41" t="n">
        <f aca="false">'✍️ Score Entry 2025-26'!B1052</f>
        <v>46054.8333333333</v>
      </c>
      <c r="C1051" s="0" t="str">
        <f aca="false">'✍️ Score Entry 2025-26'!C1052</f>
        <v>Italian Serie A</v>
      </c>
      <c r="D1051" s="0" t="str">
        <f aca="false">'✍️ Score Entry 2025-26'!D1052</f>
        <v>Bologna</v>
      </c>
      <c r="E1051" s="0" t="str">
        <f aca="false">'✍️ Score Entry 2025-26'!E1052</f>
        <v>AC Milan</v>
      </c>
      <c r="F1051" s="0" t="n">
        <f aca="false">IFERROR(VLOOKUP(D1051,'⭐ Current Elo 2025-26'!$A:$B,2,FALSE()),1500)</f>
        <v>1415.9</v>
      </c>
      <c r="G1051" s="0" t="n">
        <f aca="false">IFERROR(VLOOKUP(E1051,'⭐ Current Elo 2025-26'!$A:$B,2,FALSE()),1500)</f>
        <v>1588.1</v>
      </c>
      <c r="H1051" s="33" t="n">
        <f aca="false">1/(1+10^((G1051-F1051+'⚙️ Parameters'!$C$7)/400))</f>
        <v>0.217705843499915</v>
      </c>
      <c r="I1051" s="33" t="n">
        <f aca="false">0.27*(1+((200-MIN(ABS(F1051-G1051),200))/500)+(IF(AND(F1051&gt;1650,G1051&gt;1650),0.15,0)))</f>
        <v>0.285012</v>
      </c>
      <c r="J1051" s="33" t="n">
        <f aca="false">MAX(0,1-H1051-I1051)</f>
        <v>0.497282156500085</v>
      </c>
      <c r="K1051" s="33" t="n">
        <f aca="false">H1051+I1051</f>
        <v>0.502717843499915</v>
      </c>
      <c r="L1051" s="33" t="n">
        <f aca="false">I1051+J1051</f>
        <v>0.782294156500085</v>
      </c>
      <c r="M1051" s="0" t="str">
        <f aca="false">IF('✍️ Score Entry 2025-26'!F1052=""," TBD",TEXT('✍️ Score Entry 2025-26'!F1052,"0")&amp;"-"&amp;TEXT('✍️ Score Entry 2025-26'!G1052,"0"))</f>
        <v> TBD</v>
      </c>
      <c r="N1051" s="0" t="str">
        <f aca="false">IF('✍️ Score Entry 2025-26'!F1052="","TBD",IF('✍️ Score Entry 2025-26'!F1052&gt;'✍️ Score Entry 2025-26'!G1052,"Home",IF('✍️ Score Entry 2025-26'!F1052&lt;'✍️ Score Entry 2025-26'!G1052,"Away","Draw")))</f>
        <v>TBD</v>
      </c>
      <c r="O1051" s="0" t="str">
        <f aca="false">IF(N1051="TBD","TBD",IF(AND(H1051&gt;I1051,H1051&gt;J1051,N1051="Home"),"✓",IF(AND(J1051&gt;H1051,J1051&gt;I1051,N1051="Away"),"✓",IF(AND(I1051&gt;H1051,I1051&gt;J1051,N1051="Draw"),"✓","✗"))))</f>
        <v>TBD</v>
      </c>
    </row>
    <row r="1052" customFormat="false" ht="15" hidden="false" customHeight="false" outlineLevel="0" collapsed="false">
      <c r="A1052" s="0" t="n">
        <f aca="false">'✍️ Score Entry 2025-26'!A1053</f>
        <v>1048</v>
      </c>
      <c r="B1052" s="41" t="n">
        <f aca="false">'✍️ Score Entry 2025-26'!B1053</f>
        <v>46054.8333333333</v>
      </c>
      <c r="C1052" s="0" t="str">
        <f aca="false">'✍️ Score Entry 2025-26'!C1053</f>
        <v>Italian Serie A</v>
      </c>
      <c r="D1052" s="0" t="str">
        <f aca="false">'✍️ Score Entry 2025-26'!D1053</f>
        <v>Lazio</v>
      </c>
      <c r="E1052" s="0" t="str">
        <f aca="false">'✍️ Score Entry 2025-26'!E1053</f>
        <v>Genoa</v>
      </c>
      <c r="F1052" s="0" t="n">
        <f aca="false">IFERROR(VLOOKUP(D1052,'⭐ Current Elo 2025-26'!$A:$B,2,FALSE()),1500)</f>
        <v>1499.9</v>
      </c>
      <c r="G1052" s="0" t="n">
        <f aca="false">IFERROR(VLOOKUP(E1052,'⭐ Current Elo 2025-26'!$A:$B,2,FALSE()),1500)</f>
        <v>1695.8</v>
      </c>
      <c r="H1052" s="33" t="n">
        <f aca="false">1/(1+10^((G1052-F1052+'⚙️ Parameters'!$C$7)/400))</f>
        <v>0.195365781071117</v>
      </c>
      <c r="I1052" s="33" t="n">
        <f aca="false">0.27*(1+((200-MIN(ABS(F1052-G1052),200))/500)+(IF(AND(F1052&gt;1650,G1052&gt;1650),0.15,0)))</f>
        <v>0.272214</v>
      </c>
      <c r="J1052" s="33" t="n">
        <f aca="false">MAX(0,1-H1052-I1052)</f>
        <v>0.532420218928883</v>
      </c>
      <c r="K1052" s="33" t="n">
        <f aca="false">H1052+I1052</f>
        <v>0.467579781071117</v>
      </c>
      <c r="L1052" s="33" t="n">
        <f aca="false">I1052+J1052</f>
        <v>0.804634218928883</v>
      </c>
      <c r="M1052" s="0" t="str">
        <f aca="false">IF('✍️ Score Entry 2025-26'!F1053=""," TBD",TEXT('✍️ Score Entry 2025-26'!F1053,"0")&amp;"-"&amp;TEXT('✍️ Score Entry 2025-26'!G1053,"0"))</f>
        <v> TBD</v>
      </c>
      <c r="N1052" s="0" t="str">
        <f aca="false">IF('✍️ Score Entry 2025-26'!F1053="","TBD",IF('✍️ Score Entry 2025-26'!F1053&gt;'✍️ Score Entry 2025-26'!G1053,"Home",IF('✍️ Score Entry 2025-26'!F1053&lt;'✍️ Score Entry 2025-26'!G1053,"Away","Draw")))</f>
        <v>TBD</v>
      </c>
      <c r="O1052" s="0" t="str">
        <f aca="false">IF(N1052="TBD","TBD",IF(AND(H1052&gt;I1052,H1052&gt;J1052,N1052="Home"),"✓",IF(AND(J1052&gt;H1052,J1052&gt;I1052,N1052="Away"),"✓",IF(AND(I1052&gt;H1052,I1052&gt;J1052,N1052="Draw"),"✓","✗"))))</f>
        <v>TBD</v>
      </c>
    </row>
    <row r="1053" customFormat="false" ht="15" hidden="false" customHeight="false" outlineLevel="0" collapsed="false">
      <c r="A1053" s="0" t="n">
        <f aca="false">'✍️ Score Entry 2025-26'!A1054</f>
        <v>1049</v>
      </c>
      <c r="B1053" s="41" t="n">
        <f aca="false">'✍️ Score Entry 2025-26'!B1054</f>
        <v>46054.8333333333</v>
      </c>
      <c r="C1053" s="0" t="str">
        <f aca="false">'✍️ Score Entry 2025-26'!C1054</f>
        <v>Spanish LALIGA</v>
      </c>
      <c r="D1053" s="0" t="str">
        <f aca="false">'✍️ Score Entry 2025-26'!D1054</f>
        <v>Elche</v>
      </c>
      <c r="E1053" s="0" t="str">
        <f aca="false">'✍️ Score Entry 2025-26'!E1054</f>
        <v>Barcelona</v>
      </c>
      <c r="F1053" s="0" t="n">
        <f aca="false">IFERROR(VLOOKUP(D1053,'⭐ Current Elo 2025-26'!$A:$B,2,FALSE()),1500)</f>
        <v>1553.2</v>
      </c>
      <c r="G1053" s="0" t="n">
        <f aca="false">IFERROR(VLOOKUP(E1053,'⭐ Current Elo 2025-26'!$A:$B,2,FALSE()),1500)</f>
        <v>1670.1</v>
      </c>
      <c r="H1053" s="33" t="n">
        <f aca="false">1/(1+10^((G1053-F1053+'⚙️ Parameters'!$C$7)/400))</f>
        <v>0.276727330958815</v>
      </c>
      <c r="I1053" s="33" t="n">
        <f aca="false">0.27*(1+((200-MIN(ABS(F1053-G1053),200))/500)+(IF(AND(F1053&gt;1650,G1053&gt;1650),0.15,0)))</f>
        <v>0.314874</v>
      </c>
      <c r="J1053" s="33" t="n">
        <f aca="false">MAX(0,1-H1053-I1053)</f>
        <v>0.408398669041185</v>
      </c>
      <c r="K1053" s="33" t="n">
        <f aca="false">H1053+I1053</f>
        <v>0.591601330958815</v>
      </c>
      <c r="L1053" s="33" t="n">
        <f aca="false">I1053+J1053</f>
        <v>0.723272669041185</v>
      </c>
      <c r="M1053" s="0" t="str">
        <f aca="false">IF('✍️ Score Entry 2025-26'!F1054=""," TBD",TEXT('✍️ Score Entry 2025-26'!F1054,"0")&amp;"-"&amp;TEXT('✍️ Score Entry 2025-26'!G1054,"0"))</f>
        <v> TBD</v>
      </c>
      <c r="N1053" s="0" t="str">
        <f aca="false">IF('✍️ Score Entry 2025-26'!F1054="","TBD",IF('✍️ Score Entry 2025-26'!F1054&gt;'✍️ Score Entry 2025-26'!G1054,"Home",IF('✍️ Score Entry 2025-26'!F1054&lt;'✍️ Score Entry 2025-26'!G1054,"Away","Draw")))</f>
        <v>TBD</v>
      </c>
      <c r="O1053" s="0" t="str">
        <f aca="false">IF(N1053="TBD","TBD",IF(AND(H1053&gt;I1053,H1053&gt;J1053,N1053="Home"),"✓",IF(AND(J1053&gt;H1053,J1053&gt;I1053,N1053="Away"),"✓",IF(AND(I1053&gt;H1053,I1053&gt;J1053,N1053="Draw"),"✓","✗"))))</f>
        <v>TBD</v>
      </c>
    </row>
    <row r="1054" customFormat="false" ht="15" hidden="false" customHeight="false" outlineLevel="0" collapsed="false">
      <c r="A1054" s="0" t="n">
        <f aca="false">'✍️ Score Entry 2025-26'!A1055</f>
        <v>1050</v>
      </c>
      <c r="B1054" s="41" t="n">
        <f aca="false">'✍️ Score Entry 2025-26'!B1055</f>
        <v>46054.8333333333</v>
      </c>
      <c r="C1054" s="0" t="str">
        <f aca="false">'✍️ Score Entry 2025-26'!C1055</f>
        <v>Italian Serie A</v>
      </c>
      <c r="D1054" s="0" t="str">
        <f aca="false">'✍️ Score Entry 2025-26'!D1055</f>
        <v>Udinese</v>
      </c>
      <c r="E1054" s="0" t="str">
        <f aca="false">'✍️ Score Entry 2025-26'!E1055</f>
        <v>AS Roma</v>
      </c>
      <c r="F1054" s="0" t="n">
        <f aca="false">IFERROR(VLOOKUP(D1054,'⭐ Current Elo 2025-26'!$A:$B,2,FALSE()),1500)</f>
        <v>1576.1</v>
      </c>
      <c r="G1054" s="0" t="n">
        <f aca="false">IFERROR(VLOOKUP(E1054,'⭐ Current Elo 2025-26'!$A:$B,2,FALSE()),1500)</f>
        <v>1560.1</v>
      </c>
      <c r="H1054" s="33" t="n">
        <f aca="false">1/(1+10^((G1054-F1054+'⚙️ Parameters'!$C$7)/400))</f>
        <v>0.451225664140258</v>
      </c>
      <c r="I1054" s="33" t="n">
        <f aca="false">0.27*(1+((200-MIN(ABS(F1054-G1054),200))/500)+(IF(AND(F1054&gt;1650,G1054&gt;1650),0.15,0)))</f>
        <v>0.36936</v>
      </c>
      <c r="J1054" s="33" t="n">
        <f aca="false">MAX(0,1-H1054-I1054)</f>
        <v>0.179414335859742</v>
      </c>
      <c r="K1054" s="33" t="n">
        <f aca="false">H1054+I1054</f>
        <v>0.820585664140258</v>
      </c>
      <c r="L1054" s="33" t="n">
        <f aca="false">I1054+J1054</f>
        <v>0.548774335859742</v>
      </c>
      <c r="M1054" s="0" t="str">
        <f aca="false">IF('✍️ Score Entry 2025-26'!F1055=""," TBD",TEXT('✍️ Score Entry 2025-26'!F1055,"0")&amp;"-"&amp;TEXT('✍️ Score Entry 2025-26'!G1055,"0"))</f>
        <v> TBD</v>
      </c>
      <c r="N1054" s="0" t="str">
        <f aca="false">IF('✍️ Score Entry 2025-26'!F1055="","TBD",IF('✍️ Score Entry 2025-26'!F1055&gt;'✍️ Score Entry 2025-26'!G1055,"Home",IF('✍️ Score Entry 2025-26'!F1055&lt;'✍️ Score Entry 2025-26'!G1055,"Away","Draw")))</f>
        <v>TBD</v>
      </c>
      <c r="O1054" s="0" t="str">
        <f aca="false">IF(N1054="TBD","TBD",IF(AND(H1054&gt;I1054,H1054&gt;J1054,N1054="Home"),"✓",IF(AND(J1054&gt;H1054,J1054&gt;I1054,N1054="Away"),"✓",IF(AND(I1054&gt;H1054,I1054&gt;J1054,N1054="Draw"),"✓","✗"))))</f>
        <v>TBD</v>
      </c>
    </row>
    <row r="1055" customFormat="false" ht="15" hidden="false" customHeight="false" outlineLevel="0" collapsed="false">
      <c r="A1055" s="0" t="n">
        <f aca="false">'✍️ Score Entry 2025-26'!A1056</f>
        <v>1051</v>
      </c>
      <c r="B1055" s="41" t="n">
        <f aca="false">'✍️ Score Entry 2025-26'!B1056</f>
        <v>46060.625</v>
      </c>
      <c r="C1055" s="0" t="str">
        <f aca="false">'✍️ Score Entry 2025-26'!C1056</f>
        <v>English Premier League</v>
      </c>
      <c r="D1055" s="0" t="str">
        <f aca="false">'✍️ Score Entry 2025-26'!D1056</f>
        <v>Liverpool</v>
      </c>
      <c r="E1055" s="0" t="str">
        <f aca="false">'✍️ Score Entry 2025-26'!E1056</f>
        <v>Manchester City</v>
      </c>
      <c r="F1055" s="0" t="n">
        <f aca="false">IFERROR(VLOOKUP(D1055,'⭐ Current Elo 2025-26'!$A:$B,2,FALSE()),1500)</f>
        <v>1648.2</v>
      </c>
      <c r="G1055" s="0" t="n">
        <f aca="false">IFERROR(VLOOKUP(E1055,'⭐ Current Elo 2025-26'!$A:$B,2,FALSE()),1500)</f>
        <v>1581.2</v>
      </c>
      <c r="H1055" s="33" t="n">
        <f aca="false">1/(1+10^((G1055-F1055+'⚙️ Parameters'!$C$7)/400))</f>
        <v>0.524445461120662</v>
      </c>
      <c r="I1055" s="33" t="n">
        <f aca="false">0.27*(1+((200-MIN(ABS(F1055-G1055),200))/500)+(IF(AND(F1055&gt;1650,G1055&gt;1650),0.15,0)))</f>
        <v>0.34182</v>
      </c>
      <c r="J1055" s="33" t="n">
        <f aca="false">MAX(0,1-H1055-I1055)</f>
        <v>0.133734538879339</v>
      </c>
      <c r="K1055" s="33" t="n">
        <f aca="false">H1055+I1055</f>
        <v>0.866265461120662</v>
      </c>
      <c r="L1055" s="33" t="n">
        <f aca="false">I1055+J1055</f>
        <v>0.475554538879339</v>
      </c>
      <c r="M1055" s="0" t="str">
        <f aca="false">IF('✍️ Score Entry 2025-26'!F1056=""," TBD",TEXT('✍️ Score Entry 2025-26'!F1056,"0")&amp;"-"&amp;TEXT('✍️ Score Entry 2025-26'!G1056,"0"))</f>
        <v> TBD</v>
      </c>
      <c r="N1055" s="0" t="str">
        <f aca="false">IF('✍️ Score Entry 2025-26'!F1056="","TBD",IF('✍️ Score Entry 2025-26'!F1056&gt;'✍️ Score Entry 2025-26'!G1056,"Home",IF('✍️ Score Entry 2025-26'!F1056&lt;'✍️ Score Entry 2025-26'!G1056,"Away","Draw")))</f>
        <v>TBD</v>
      </c>
      <c r="O1055" s="0" t="str">
        <f aca="false">IF(N1055="TBD","TBD",IF(AND(H1055&gt;I1055,H1055&gt;J1055,N1055="Home"),"✓",IF(AND(J1055&gt;H1055,J1055&gt;I1055,N1055="Away"),"✓",IF(AND(I1055&gt;H1055,I1055&gt;J1055,N1055="Draw"),"✓","✗"))))</f>
        <v>TBD</v>
      </c>
    </row>
    <row r="1056" customFormat="false" ht="15" hidden="false" customHeight="false" outlineLevel="0" collapsed="false">
      <c r="A1056" s="0" t="n">
        <f aca="false">'✍️ Score Entry 2025-26'!A1057</f>
        <v>1052</v>
      </c>
      <c r="B1056" s="41" t="n">
        <f aca="false">'✍️ Score Entry 2025-26'!B1057</f>
        <v>46060.625</v>
      </c>
      <c r="C1056" s="0" t="str">
        <f aca="false">'✍️ Score Entry 2025-26'!C1057</f>
        <v>English Premier League</v>
      </c>
      <c r="D1056" s="0" t="str">
        <f aca="false">'✍️ Score Entry 2025-26'!D1057</f>
        <v>Newcastle United</v>
      </c>
      <c r="E1056" s="0" t="str">
        <f aca="false">'✍️ Score Entry 2025-26'!E1057</f>
        <v>Brentford</v>
      </c>
      <c r="F1056" s="0" t="n">
        <f aca="false">IFERROR(VLOOKUP(D1056,'⭐ Current Elo 2025-26'!$A:$B,2,FALSE()),1500)</f>
        <v>1795</v>
      </c>
      <c r="G1056" s="0" t="n">
        <f aca="false">IFERROR(VLOOKUP(E1056,'⭐ Current Elo 2025-26'!$A:$B,2,FALSE()),1500)</f>
        <v>1507.3</v>
      </c>
      <c r="H1056" s="33" t="n">
        <f aca="false">1/(1+10^((G1056-F1056+'⚙️ Parameters'!$C$7)/400))</f>
        <v>0.797107164115337</v>
      </c>
      <c r="I1056" s="33" t="n">
        <f aca="false">0.27*(1+((200-MIN(ABS(F1056-G1056),200))/500)+(IF(AND(F1056&gt;1650,G1056&gt;1650),0.15,0)))</f>
        <v>0.27</v>
      </c>
      <c r="J1056" s="33" t="n">
        <f aca="false">MAX(0,1-H1056-I1056)</f>
        <v>0</v>
      </c>
      <c r="K1056" s="33" t="n">
        <f aca="false">H1056+I1056</f>
        <v>1.06710716411534</v>
      </c>
      <c r="L1056" s="33" t="n">
        <f aca="false">I1056+J1056</f>
        <v>0.27</v>
      </c>
      <c r="M1056" s="0" t="str">
        <f aca="false">IF('✍️ Score Entry 2025-26'!F1057=""," TBD",TEXT('✍️ Score Entry 2025-26'!F1057,"0")&amp;"-"&amp;TEXT('✍️ Score Entry 2025-26'!G1057,"0"))</f>
        <v> TBD</v>
      </c>
      <c r="N1056" s="0" t="str">
        <f aca="false">IF('✍️ Score Entry 2025-26'!F1057="","TBD",IF('✍️ Score Entry 2025-26'!F1057&gt;'✍️ Score Entry 2025-26'!G1057,"Home",IF('✍️ Score Entry 2025-26'!F1057&lt;'✍️ Score Entry 2025-26'!G1057,"Away","Draw")))</f>
        <v>TBD</v>
      </c>
      <c r="O1056" s="0" t="str">
        <f aca="false">IF(N1056="TBD","TBD",IF(AND(H1056&gt;I1056,H1056&gt;J1056,N1056="Home"),"✓",IF(AND(J1056&gt;H1056,J1056&gt;I1056,N1056="Away"),"✓",IF(AND(I1056&gt;H1056,I1056&gt;J1056,N1056="Draw"),"✓","✗"))))</f>
        <v>TBD</v>
      </c>
    </row>
    <row r="1057" customFormat="false" ht="15" hidden="false" customHeight="false" outlineLevel="0" collapsed="false">
      <c r="A1057" s="0" t="n">
        <f aca="false">'✍️ Score Entry 2025-26'!A1058</f>
        <v>1053</v>
      </c>
      <c r="B1057" s="41" t="n">
        <f aca="false">'✍️ Score Entry 2025-26'!B1058</f>
        <v>46060.625</v>
      </c>
      <c r="C1057" s="0" t="str">
        <f aca="false">'✍️ Score Entry 2025-26'!C1058</f>
        <v>English Premier League</v>
      </c>
      <c r="D1057" s="0" t="str">
        <f aca="false">'✍️ Score Entry 2025-26'!D1058</f>
        <v>Manchester United</v>
      </c>
      <c r="E1057" s="0" t="str">
        <f aca="false">'✍️ Score Entry 2025-26'!E1058</f>
        <v>Tottenham Hotspur</v>
      </c>
      <c r="F1057" s="0" t="n">
        <f aca="false">IFERROR(VLOOKUP(D1057,'⭐ Current Elo 2025-26'!$A:$B,2,FALSE()),1500)</f>
        <v>1451.7</v>
      </c>
      <c r="G1057" s="0" t="n">
        <f aca="false">IFERROR(VLOOKUP(E1057,'⭐ Current Elo 2025-26'!$A:$B,2,FALSE()),1500)</f>
        <v>1545.2</v>
      </c>
      <c r="H1057" s="33" t="n">
        <f aca="false">1/(1+10^((G1057-F1057+'⚙️ Parameters'!$C$7)/400))</f>
        <v>0.304480415407959</v>
      </c>
      <c r="I1057" s="33" t="n">
        <f aca="false">0.27*(1+((200-MIN(ABS(F1057-G1057),200))/500)+(IF(AND(F1057&gt;1650,G1057&gt;1650),0.15,0)))</f>
        <v>0.32751</v>
      </c>
      <c r="J1057" s="33" t="n">
        <f aca="false">MAX(0,1-H1057-I1057)</f>
        <v>0.368009584592041</v>
      </c>
      <c r="K1057" s="33" t="n">
        <f aca="false">H1057+I1057</f>
        <v>0.631990415407959</v>
      </c>
      <c r="L1057" s="33" t="n">
        <f aca="false">I1057+J1057</f>
        <v>0.695519584592041</v>
      </c>
      <c r="M1057" s="0" t="str">
        <f aca="false">IF('✍️ Score Entry 2025-26'!F1058=""," TBD",TEXT('✍️ Score Entry 2025-26'!F1058,"0")&amp;"-"&amp;TEXT('✍️ Score Entry 2025-26'!G1058,"0"))</f>
        <v> TBD</v>
      </c>
      <c r="N1057" s="0" t="str">
        <f aca="false">IF('✍️ Score Entry 2025-26'!F1058="","TBD",IF('✍️ Score Entry 2025-26'!F1058&gt;'✍️ Score Entry 2025-26'!G1058,"Home",IF('✍️ Score Entry 2025-26'!F1058&lt;'✍️ Score Entry 2025-26'!G1058,"Away","Draw")))</f>
        <v>TBD</v>
      </c>
      <c r="O1057" s="0" t="str">
        <f aca="false">IF(N1057="TBD","TBD",IF(AND(H1057&gt;I1057,H1057&gt;J1057,N1057="Home"),"✓",IF(AND(J1057&gt;H1057,J1057&gt;I1057,N1057="Away"),"✓",IF(AND(I1057&gt;H1057,I1057&gt;J1057,N1057="Draw"),"✓","✗"))))</f>
        <v>TBD</v>
      </c>
    </row>
    <row r="1058" customFormat="false" ht="15" hidden="false" customHeight="false" outlineLevel="0" collapsed="false">
      <c r="A1058" s="0" t="n">
        <f aca="false">'✍️ Score Entry 2025-26'!A1059</f>
        <v>1054</v>
      </c>
      <c r="B1058" s="41" t="n">
        <f aca="false">'✍️ Score Entry 2025-26'!B1059</f>
        <v>46060.625</v>
      </c>
      <c r="C1058" s="0" t="str">
        <f aca="false">'✍️ Score Entry 2025-26'!C1059</f>
        <v>English Premier League</v>
      </c>
      <c r="D1058" s="0" t="str">
        <f aca="false">'✍️ Score Entry 2025-26'!D1059</f>
        <v>Fulham</v>
      </c>
      <c r="E1058" s="0" t="str">
        <f aca="false">'✍️ Score Entry 2025-26'!E1059</f>
        <v>Everton</v>
      </c>
      <c r="F1058" s="0" t="n">
        <f aca="false">IFERROR(VLOOKUP(D1058,'⭐ Current Elo 2025-26'!$A:$B,2,FALSE()),1500)</f>
        <v>1393.4</v>
      </c>
      <c r="G1058" s="0" t="n">
        <f aca="false">IFERROR(VLOOKUP(E1058,'⭐ Current Elo 2025-26'!$A:$B,2,FALSE()),1500)</f>
        <v>1613.1</v>
      </c>
      <c r="H1058" s="33" t="n">
        <f aca="false">1/(1+10^((G1058-F1058+'⚙️ Parameters'!$C$7)/400))</f>
        <v>0.174722888373938</v>
      </c>
      <c r="I1058" s="33" t="n">
        <f aca="false">0.27*(1+((200-MIN(ABS(F1058-G1058),200))/500)+(IF(AND(F1058&gt;1650,G1058&gt;1650),0.15,0)))</f>
        <v>0.27</v>
      </c>
      <c r="J1058" s="33" t="n">
        <f aca="false">MAX(0,1-H1058-I1058)</f>
        <v>0.555277111626062</v>
      </c>
      <c r="K1058" s="33" t="n">
        <f aca="false">H1058+I1058</f>
        <v>0.444722888373938</v>
      </c>
      <c r="L1058" s="33" t="n">
        <f aca="false">I1058+J1058</f>
        <v>0.825277111626062</v>
      </c>
      <c r="M1058" s="0" t="str">
        <f aca="false">IF('✍️ Score Entry 2025-26'!F1059=""," TBD",TEXT('✍️ Score Entry 2025-26'!F1059,"0")&amp;"-"&amp;TEXT('✍️ Score Entry 2025-26'!G1059,"0"))</f>
        <v> TBD</v>
      </c>
      <c r="N1058" s="0" t="str">
        <f aca="false">IF('✍️ Score Entry 2025-26'!F1059="","TBD",IF('✍️ Score Entry 2025-26'!F1059&gt;'✍️ Score Entry 2025-26'!G1059,"Home",IF('✍️ Score Entry 2025-26'!F1059&lt;'✍️ Score Entry 2025-26'!G1059,"Away","Draw")))</f>
        <v>TBD</v>
      </c>
      <c r="O1058" s="0" t="str">
        <f aca="false">IF(N1058="TBD","TBD",IF(AND(H1058&gt;I1058,H1058&gt;J1058,N1058="Home"),"✓",IF(AND(J1058&gt;H1058,J1058&gt;I1058,N1058="Away"),"✓",IF(AND(I1058&gt;H1058,I1058&gt;J1058,N1058="Draw"),"✓","✗"))))</f>
        <v>TBD</v>
      </c>
    </row>
    <row r="1059" customFormat="false" ht="15" hidden="false" customHeight="false" outlineLevel="0" collapsed="false">
      <c r="A1059" s="0" t="n">
        <f aca="false">'✍️ Score Entry 2025-26'!A1060</f>
        <v>1055</v>
      </c>
      <c r="B1059" s="41" t="n">
        <f aca="false">'✍️ Score Entry 2025-26'!B1060</f>
        <v>46060.625</v>
      </c>
      <c r="C1059" s="0" t="str">
        <f aca="false">'✍️ Score Entry 2025-26'!C1060</f>
        <v>English Premier League</v>
      </c>
      <c r="D1059" s="0" t="str">
        <f aca="false">'✍️ Score Entry 2025-26'!D1060</f>
        <v>Leeds United</v>
      </c>
      <c r="E1059" s="0" t="str">
        <f aca="false">'✍️ Score Entry 2025-26'!E1060</f>
        <v>Nottingham Forest</v>
      </c>
      <c r="F1059" s="0" t="n">
        <f aca="false">IFERROR(VLOOKUP(D1059,'⭐ Current Elo 2025-26'!$A:$B,2,FALSE()),1500)</f>
        <v>1530.4</v>
      </c>
      <c r="G1059" s="0" t="n">
        <f aca="false">IFERROR(VLOOKUP(E1059,'⭐ Current Elo 2025-26'!$A:$B,2,FALSE()),1500)</f>
        <v>1630.6</v>
      </c>
      <c r="H1059" s="33" t="n">
        <f aca="false">1/(1+10^((G1059-F1059+'⚙️ Parameters'!$C$7)/400))</f>
        <v>0.296374853394304</v>
      </c>
      <c r="I1059" s="33" t="n">
        <f aca="false">0.27*(1+((200-MIN(ABS(F1059-G1059),200))/500)+(IF(AND(F1059&gt;1650,G1059&gt;1650),0.15,0)))</f>
        <v>0.323892</v>
      </c>
      <c r="J1059" s="33" t="n">
        <f aca="false">MAX(0,1-H1059-I1059)</f>
        <v>0.379733146605696</v>
      </c>
      <c r="K1059" s="33" t="n">
        <f aca="false">H1059+I1059</f>
        <v>0.620266853394304</v>
      </c>
      <c r="L1059" s="33" t="n">
        <f aca="false">I1059+J1059</f>
        <v>0.703625146605696</v>
      </c>
      <c r="M1059" s="0" t="str">
        <f aca="false">IF('✍️ Score Entry 2025-26'!F1060=""," TBD",TEXT('✍️ Score Entry 2025-26'!F1060,"0")&amp;"-"&amp;TEXT('✍️ Score Entry 2025-26'!G1060,"0"))</f>
        <v> TBD</v>
      </c>
      <c r="N1059" s="0" t="str">
        <f aca="false">IF('✍️ Score Entry 2025-26'!F1060="","TBD",IF('✍️ Score Entry 2025-26'!F1060&gt;'✍️ Score Entry 2025-26'!G1060,"Home",IF('✍️ Score Entry 2025-26'!F1060&lt;'✍️ Score Entry 2025-26'!G1060,"Away","Draw")))</f>
        <v>TBD</v>
      </c>
      <c r="O1059" s="0" t="str">
        <f aca="false">IF(N1059="TBD","TBD",IF(AND(H1059&gt;I1059,H1059&gt;J1059,N1059="Home"),"✓",IF(AND(J1059&gt;H1059,J1059&gt;I1059,N1059="Away"),"✓",IF(AND(I1059&gt;H1059,I1059&gt;J1059,N1059="Draw"),"✓","✗"))))</f>
        <v>TBD</v>
      </c>
    </row>
    <row r="1060" customFormat="false" ht="15" hidden="false" customHeight="false" outlineLevel="0" collapsed="false">
      <c r="A1060" s="0" t="n">
        <f aca="false">'✍️ Score Entry 2025-26'!A1061</f>
        <v>1056</v>
      </c>
      <c r="B1060" s="41" t="n">
        <f aca="false">'✍️ Score Entry 2025-26'!B1061</f>
        <v>46060.625</v>
      </c>
      <c r="C1060" s="0" t="str">
        <f aca="false">'✍️ Score Entry 2025-26'!C1061</f>
        <v>English Premier League</v>
      </c>
      <c r="D1060" s="0" t="str">
        <f aca="false">'✍️ Score Entry 2025-26'!D1061</f>
        <v>Wolverhampton Wanderers</v>
      </c>
      <c r="E1060" s="0" t="str">
        <f aca="false">'✍️ Score Entry 2025-26'!E1061</f>
        <v>Chelsea</v>
      </c>
      <c r="F1060" s="0" t="n">
        <f aca="false">IFERROR(VLOOKUP(D1060,'⭐ Current Elo 2025-26'!$A:$B,2,FALSE()),1500)</f>
        <v>1747.8</v>
      </c>
      <c r="G1060" s="0" t="n">
        <f aca="false">IFERROR(VLOOKUP(E1060,'⭐ Current Elo 2025-26'!$A:$B,2,FALSE()),1500)</f>
        <v>1685.1</v>
      </c>
      <c r="H1060" s="33" t="n">
        <f aca="false">1/(1+10^((G1060-F1060+'⚙️ Parameters'!$C$7)/400))</f>
        <v>0.518268633287552</v>
      </c>
      <c r="I1060" s="33" t="n">
        <f aca="false">0.27*(1+((200-MIN(ABS(F1060-G1060),200))/500)+(IF(AND(F1060&gt;1650,G1060&gt;1650),0.15,0)))</f>
        <v>0.384642</v>
      </c>
      <c r="J1060" s="33" t="n">
        <f aca="false">MAX(0,1-H1060-I1060)</f>
        <v>0.0970893667124484</v>
      </c>
      <c r="K1060" s="33" t="n">
        <f aca="false">H1060+I1060</f>
        <v>0.902910633287552</v>
      </c>
      <c r="L1060" s="33" t="n">
        <f aca="false">I1060+J1060</f>
        <v>0.481731366712448</v>
      </c>
      <c r="M1060" s="0" t="str">
        <f aca="false">IF('✍️ Score Entry 2025-26'!F1061=""," TBD",TEXT('✍️ Score Entry 2025-26'!F1061,"0")&amp;"-"&amp;TEXT('✍️ Score Entry 2025-26'!G1061,"0"))</f>
        <v> TBD</v>
      </c>
      <c r="N1060" s="0" t="str">
        <f aca="false">IF('✍️ Score Entry 2025-26'!F1061="","TBD",IF('✍️ Score Entry 2025-26'!F1061&gt;'✍️ Score Entry 2025-26'!G1061,"Home",IF('✍️ Score Entry 2025-26'!F1061&lt;'✍️ Score Entry 2025-26'!G1061,"Away","Draw")))</f>
        <v>TBD</v>
      </c>
      <c r="O1060" s="0" t="str">
        <f aca="false">IF(N1060="TBD","TBD",IF(AND(H1060&gt;I1060,H1060&gt;J1060,N1060="Home"),"✓",IF(AND(J1060&gt;H1060,J1060&gt;I1060,N1060="Away"),"✓",IF(AND(I1060&gt;H1060,I1060&gt;J1060,N1060="Draw"),"✓","✗"))))</f>
        <v>TBD</v>
      </c>
    </row>
    <row r="1061" customFormat="false" ht="15" hidden="false" customHeight="false" outlineLevel="0" collapsed="false">
      <c r="A1061" s="0" t="n">
        <f aca="false">'✍️ Score Entry 2025-26'!A1062</f>
        <v>1057</v>
      </c>
      <c r="B1061" s="41" t="n">
        <f aca="false">'✍️ Score Entry 2025-26'!B1062</f>
        <v>46060.625</v>
      </c>
      <c r="C1061" s="0" t="str">
        <f aca="false">'✍️ Score Entry 2025-26'!C1062</f>
        <v>English Premier League</v>
      </c>
      <c r="D1061" s="0" t="str">
        <f aca="false">'✍️ Score Entry 2025-26'!D1062</f>
        <v>Burnley</v>
      </c>
      <c r="E1061" s="0" t="str">
        <f aca="false">'✍️ Score Entry 2025-26'!E1062</f>
        <v>West Ham United</v>
      </c>
      <c r="F1061" s="0" t="n">
        <f aca="false">IFERROR(VLOOKUP(D1061,'⭐ Current Elo 2025-26'!$A:$B,2,FALSE()),1500)</f>
        <v>1604</v>
      </c>
      <c r="G1061" s="0" t="n">
        <f aca="false">IFERROR(VLOOKUP(E1061,'⭐ Current Elo 2025-26'!$A:$B,2,FALSE()),1500)</f>
        <v>1395.5</v>
      </c>
      <c r="H1061" s="33" t="n">
        <f aca="false">1/(1+10^((G1061-F1061+'⚙️ Parameters'!$C$7)/400))</f>
        <v>0.713490891536094</v>
      </c>
      <c r="I1061" s="33" t="n">
        <f aca="false">0.27*(1+((200-MIN(ABS(F1061-G1061),200))/500)+(IF(AND(F1061&gt;1650,G1061&gt;1650),0.15,0)))</f>
        <v>0.27</v>
      </c>
      <c r="J1061" s="33" t="n">
        <f aca="false">MAX(0,1-H1061-I1061)</f>
        <v>0.0165091084639057</v>
      </c>
      <c r="K1061" s="33" t="n">
        <f aca="false">H1061+I1061</f>
        <v>0.983490891536094</v>
      </c>
      <c r="L1061" s="33" t="n">
        <f aca="false">I1061+J1061</f>
        <v>0.286509108463906</v>
      </c>
      <c r="M1061" s="0" t="str">
        <f aca="false">IF('✍️ Score Entry 2025-26'!F1062=""," TBD",TEXT('✍️ Score Entry 2025-26'!F1062,"0")&amp;"-"&amp;TEXT('✍️ Score Entry 2025-26'!G1062,"0"))</f>
        <v> TBD</v>
      </c>
      <c r="N1061" s="0" t="str">
        <f aca="false">IF('✍️ Score Entry 2025-26'!F1062="","TBD",IF('✍️ Score Entry 2025-26'!F1062&gt;'✍️ Score Entry 2025-26'!G1062,"Home",IF('✍️ Score Entry 2025-26'!F1062&lt;'✍️ Score Entry 2025-26'!G1062,"Away","Draw")))</f>
        <v>TBD</v>
      </c>
      <c r="O1061" s="0" t="str">
        <f aca="false">IF(N1061="TBD","TBD",IF(AND(H1061&gt;I1061,H1061&gt;J1061,N1061="Home"),"✓",IF(AND(J1061&gt;H1061,J1061&gt;I1061,N1061="Away"),"✓",IF(AND(I1061&gt;H1061,I1061&gt;J1061,N1061="Draw"),"✓","✗"))))</f>
        <v>TBD</v>
      </c>
    </row>
    <row r="1062" customFormat="false" ht="15" hidden="false" customHeight="false" outlineLevel="0" collapsed="false">
      <c r="A1062" s="0" t="n">
        <f aca="false">'✍️ Score Entry 2025-26'!A1063</f>
        <v>1058</v>
      </c>
      <c r="B1062" s="41" t="n">
        <f aca="false">'✍️ Score Entry 2025-26'!B1063</f>
        <v>46060.625</v>
      </c>
      <c r="C1062" s="0" t="str">
        <f aca="false">'✍️ Score Entry 2025-26'!C1063</f>
        <v>English Premier League</v>
      </c>
      <c r="D1062" s="0" t="str">
        <f aca="false">'✍️ Score Entry 2025-26'!D1063</f>
        <v>Brighton &amp; Hove Albion</v>
      </c>
      <c r="E1062" s="0" t="str">
        <f aca="false">'✍️ Score Entry 2025-26'!E1063</f>
        <v>Crystal Palace</v>
      </c>
      <c r="F1062" s="0" t="n">
        <f aca="false">IFERROR(VLOOKUP(D1062,'⭐ Current Elo 2025-26'!$A:$B,2,FALSE()),1500)</f>
        <v>1526.5</v>
      </c>
      <c r="G1062" s="0" t="n">
        <f aca="false">IFERROR(VLOOKUP(E1062,'⭐ Current Elo 2025-26'!$A:$B,2,FALSE()),1500)</f>
        <v>1530.6</v>
      </c>
      <c r="H1062" s="33" t="n">
        <f aca="false">1/(1+10^((G1062-F1062+'⚙️ Parameters'!$C$7)/400))</f>
        <v>0.422767040054257</v>
      </c>
      <c r="I1062" s="33" t="n">
        <f aca="false">0.27*(1+((200-MIN(ABS(F1062-G1062),200))/500)+(IF(AND(F1062&gt;1650,G1062&gt;1650),0.15,0)))</f>
        <v>0.375786</v>
      </c>
      <c r="J1062" s="33" t="n">
        <f aca="false">MAX(0,1-H1062-I1062)</f>
        <v>0.201446959945743</v>
      </c>
      <c r="K1062" s="33" t="n">
        <f aca="false">H1062+I1062</f>
        <v>0.798553040054257</v>
      </c>
      <c r="L1062" s="33" t="n">
        <f aca="false">I1062+J1062</f>
        <v>0.577232959945743</v>
      </c>
      <c r="M1062" s="0" t="str">
        <f aca="false">IF('✍️ Score Entry 2025-26'!F1063=""," TBD",TEXT('✍️ Score Entry 2025-26'!F1063,"0")&amp;"-"&amp;TEXT('✍️ Score Entry 2025-26'!G1063,"0"))</f>
        <v> TBD</v>
      </c>
      <c r="N1062" s="0" t="str">
        <f aca="false">IF('✍️ Score Entry 2025-26'!F1063="","TBD",IF('✍️ Score Entry 2025-26'!F1063&gt;'✍️ Score Entry 2025-26'!G1063,"Home",IF('✍️ Score Entry 2025-26'!F1063&lt;'✍️ Score Entry 2025-26'!G1063,"Away","Draw")))</f>
        <v>TBD</v>
      </c>
      <c r="O1062" s="0" t="str">
        <f aca="false">IF(N1062="TBD","TBD",IF(AND(H1062&gt;I1062,H1062&gt;J1062,N1062="Home"),"✓",IF(AND(J1062&gt;H1062,J1062&gt;I1062,N1062="Away"),"✓",IF(AND(I1062&gt;H1062,I1062&gt;J1062,N1062="Draw"),"✓","✗"))))</f>
        <v>TBD</v>
      </c>
    </row>
    <row r="1063" customFormat="false" ht="15" hidden="false" customHeight="false" outlineLevel="0" collapsed="false">
      <c r="A1063" s="0" t="n">
        <f aca="false">'✍️ Score Entry 2025-26'!A1064</f>
        <v>1059</v>
      </c>
      <c r="B1063" s="41" t="n">
        <f aca="false">'✍️ Score Entry 2025-26'!B1064</f>
        <v>46060.625</v>
      </c>
      <c r="C1063" s="0" t="str">
        <f aca="false">'✍️ Score Entry 2025-26'!C1064</f>
        <v>English Premier League</v>
      </c>
      <c r="D1063" s="0" t="str">
        <f aca="false">'✍️ Score Entry 2025-26'!D1064</f>
        <v>Arsenal</v>
      </c>
      <c r="E1063" s="0" t="str">
        <f aca="false">'✍️ Score Entry 2025-26'!E1064</f>
        <v>Sunderland</v>
      </c>
      <c r="F1063" s="0" t="n">
        <f aca="false">IFERROR(VLOOKUP(D1063,'⭐ Current Elo 2025-26'!$A:$B,2,FALSE()),1500)</f>
        <v>1442.1</v>
      </c>
      <c r="G1063" s="0" t="n">
        <f aca="false">IFERROR(VLOOKUP(E1063,'⭐ Current Elo 2025-26'!$A:$B,2,FALSE()),1500)</f>
        <v>1601.9</v>
      </c>
      <c r="H1063" s="33" t="n">
        <f aca="false">1/(1+10^((G1063-F1063+'⚙️ Parameters'!$C$7)/400))</f>
        <v>0.230107220515961</v>
      </c>
      <c r="I1063" s="33" t="n">
        <f aca="false">0.27*(1+((200-MIN(ABS(F1063-G1063),200))/500)+(IF(AND(F1063&gt;1650,G1063&gt;1650),0.15,0)))</f>
        <v>0.291708</v>
      </c>
      <c r="J1063" s="33" t="n">
        <f aca="false">MAX(0,1-H1063-I1063)</f>
        <v>0.478184779484039</v>
      </c>
      <c r="K1063" s="33" t="n">
        <f aca="false">H1063+I1063</f>
        <v>0.521815220515961</v>
      </c>
      <c r="L1063" s="33" t="n">
        <f aca="false">I1063+J1063</f>
        <v>0.769892779484039</v>
      </c>
      <c r="M1063" s="0" t="str">
        <f aca="false">IF('✍️ Score Entry 2025-26'!F1064=""," TBD",TEXT('✍️ Score Entry 2025-26'!F1064,"0")&amp;"-"&amp;TEXT('✍️ Score Entry 2025-26'!G1064,"0"))</f>
        <v> TBD</v>
      </c>
      <c r="N1063" s="0" t="str">
        <f aca="false">IF('✍️ Score Entry 2025-26'!F1064="","TBD",IF('✍️ Score Entry 2025-26'!F1064&gt;'✍️ Score Entry 2025-26'!G1064,"Home",IF('✍️ Score Entry 2025-26'!F1064&lt;'✍️ Score Entry 2025-26'!G1064,"Away","Draw")))</f>
        <v>TBD</v>
      </c>
      <c r="O1063" s="0" t="str">
        <f aca="false">IF(N1063="TBD","TBD",IF(AND(H1063&gt;I1063,H1063&gt;J1063,N1063="Home"),"✓",IF(AND(J1063&gt;H1063,J1063&gt;I1063,N1063="Away"),"✓",IF(AND(I1063&gt;H1063,I1063&gt;J1063,N1063="Draw"),"✓","✗"))))</f>
        <v>TBD</v>
      </c>
    </row>
    <row r="1064" customFormat="false" ht="15" hidden="false" customHeight="false" outlineLevel="0" collapsed="false">
      <c r="A1064" s="0" t="n">
        <f aca="false">'✍️ Score Entry 2025-26'!A1065</f>
        <v>1060</v>
      </c>
      <c r="B1064" s="41" t="n">
        <f aca="false">'✍️ Score Entry 2025-26'!B1065</f>
        <v>46060.625</v>
      </c>
      <c r="C1064" s="0" t="str">
        <f aca="false">'✍️ Score Entry 2025-26'!C1065</f>
        <v>English Premier League</v>
      </c>
      <c r="D1064" s="0" t="str">
        <f aca="false">'✍️ Score Entry 2025-26'!D1065</f>
        <v>AFC Bournemouth</v>
      </c>
      <c r="E1064" s="0" t="str">
        <f aca="false">'✍️ Score Entry 2025-26'!E1065</f>
        <v>Aston Villa</v>
      </c>
      <c r="F1064" s="0" t="n">
        <f aca="false">IFERROR(VLOOKUP(D1064,'⭐ Current Elo 2025-26'!$A:$B,2,FALSE()),1500)</f>
        <v>1744.7</v>
      </c>
      <c r="G1064" s="0" t="n">
        <f aca="false">IFERROR(VLOOKUP(E1064,'⭐ Current Elo 2025-26'!$A:$B,2,FALSE()),1500)</f>
        <v>1505.7</v>
      </c>
      <c r="H1064" s="33" t="n">
        <f aca="false">1/(1+10^((G1064-F1064+'⚙️ Parameters'!$C$7)/400))</f>
        <v>0.747999541196054</v>
      </c>
      <c r="I1064" s="33" t="n">
        <f aca="false">0.27*(1+((200-MIN(ABS(F1064-G1064),200))/500)+(IF(AND(F1064&gt;1650,G1064&gt;1650),0.15,0)))</f>
        <v>0.27</v>
      </c>
      <c r="J1064" s="33" t="n">
        <f aca="false">MAX(0,1-H1064-I1064)</f>
        <v>0</v>
      </c>
      <c r="K1064" s="33" t="n">
        <f aca="false">H1064+I1064</f>
        <v>1.01799954119605</v>
      </c>
      <c r="L1064" s="33" t="n">
        <f aca="false">I1064+J1064</f>
        <v>0.27</v>
      </c>
      <c r="M1064" s="0" t="str">
        <f aca="false">IF('✍️ Score Entry 2025-26'!F1065=""," TBD",TEXT('✍️ Score Entry 2025-26'!F1065,"0")&amp;"-"&amp;TEXT('✍️ Score Entry 2025-26'!G1065,"0"))</f>
        <v> TBD</v>
      </c>
      <c r="N1064" s="0" t="str">
        <f aca="false">IF('✍️ Score Entry 2025-26'!F1065="","TBD",IF('✍️ Score Entry 2025-26'!F1065&gt;'✍️ Score Entry 2025-26'!G1065,"Home",IF('✍️ Score Entry 2025-26'!F1065&lt;'✍️ Score Entry 2025-26'!G1065,"Away","Draw")))</f>
        <v>TBD</v>
      </c>
      <c r="O1064" s="0" t="str">
        <f aca="false">IF(N1064="TBD","TBD",IF(AND(H1064&gt;I1064,H1064&gt;J1064,N1064="Home"),"✓",IF(AND(J1064&gt;H1064,J1064&gt;I1064,N1064="Away"),"✓",IF(AND(I1064&gt;H1064,I1064&gt;J1064,N1064="Draw"),"✓","✗"))))</f>
        <v>TBD</v>
      </c>
    </row>
    <row r="1065" customFormat="false" ht="15" hidden="false" customHeight="false" outlineLevel="0" collapsed="false">
      <c r="A1065" s="0" t="n">
        <f aca="false">'✍️ Score Entry 2025-26'!A1066</f>
        <v>1061</v>
      </c>
      <c r="B1065" s="41" t="n">
        <f aca="false">'✍️ Score Entry 2025-26'!B1066</f>
        <v>46060.8333333333</v>
      </c>
      <c r="C1065" s="0" t="str">
        <f aca="false">'✍️ Score Entry 2025-26'!C1066</f>
        <v>German Bundesliga</v>
      </c>
      <c r="D1065" s="0" t="str">
        <f aca="false">'✍️ Score Entry 2025-26'!D1066</f>
        <v>Borussia MÃ¶nchengladbach</v>
      </c>
      <c r="E1065" s="0" t="str">
        <f aca="false">'✍️ Score Entry 2025-26'!E1066</f>
        <v>Bayer Leverkusen</v>
      </c>
      <c r="F1065" s="0" t="n">
        <f aca="false">IFERROR(VLOOKUP(D1065,'⭐ Current Elo 2025-26'!$A:$B,2,FALSE()),1500)</f>
        <v>1433.1</v>
      </c>
      <c r="G1065" s="0" t="n">
        <f aca="false">IFERROR(VLOOKUP(E1065,'⭐ Current Elo 2025-26'!$A:$B,2,FALSE()),1500)</f>
        <v>1576.1</v>
      </c>
      <c r="H1065" s="33" t="n">
        <f aca="false">1/(1+10^((G1065-F1065+'⚙️ Parameters'!$C$7)/400))</f>
        <v>0.247685006394318</v>
      </c>
      <c r="I1065" s="33" t="n">
        <f aca="false">0.27*(1+((200-MIN(ABS(F1065-G1065),200))/500)+(IF(AND(F1065&gt;1650,G1065&gt;1650),0.15,0)))</f>
        <v>0.30078</v>
      </c>
      <c r="J1065" s="33" t="n">
        <f aca="false">MAX(0,1-H1065-I1065)</f>
        <v>0.451534993605682</v>
      </c>
      <c r="K1065" s="33" t="n">
        <f aca="false">H1065+I1065</f>
        <v>0.548465006394318</v>
      </c>
      <c r="L1065" s="33" t="n">
        <f aca="false">I1065+J1065</f>
        <v>0.752314993605682</v>
      </c>
      <c r="M1065" s="0" t="str">
        <f aca="false">IF('✍️ Score Entry 2025-26'!F1066=""," TBD",TEXT('✍️ Score Entry 2025-26'!F1066,"0")&amp;"-"&amp;TEXT('✍️ Score Entry 2025-26'!G1066,"0"))</f>
        <v> TBD</v>
      </c>
      <c r="N1065" s="0" t="str">
        <f aca="false">IF('✍️ Score Entry 2025-26'!F1066="","TBD",IF('✍️ Score Entry 2025-26'!F1066&gt;'✍️ Score Entry 2025-26'!G1066,"Home",IF('✍️ Score Entry 2025-26'!F1066&lt;'✍️ Score Entry 2025-26'!G1066,"Away","Draw")))</f>
        <v>TBD</v>
      </c>
      <c r="O1065" s="0" t="str">
        <f aca="false">IF(N1065="TBD","TBD",IF(AND(H1065&gt;I1065,H1065&gt;J1065,N1065="Home"),"✓",IF(AND(J1065&gt;H1065,J1065&gt;I1065,N1065="Away"),"✓",IF(AND(I1065&gt;H1065,I1065&gt;J1065,N1065="Draw"),"✓","✗"))))</f>
        <v>TBD</v>
      </c>
    </row>
    <row r="1066" customFormat="false" ht="15" hidden="false" customHeight="false" outlineLevel="0" collapsed="false">
      <c r="A1066" s="0" t="n">
        <f aca="false">'✍️ Score Entry 2025-26'!A1067</f>
        <v>1062</v>
      </c>
      <c r="B1066" s="41" t="n">
        <f aca="false">'✍️ Score Entry 2025-26'!B1067</f>
        <v>46060.8333333333</v>
      </c>
      <c r="C1066" s="0" t="str">
        <f aca="false">'✍️ Score Entry 2025-26'!C1067</f>
        <v>German Bundesliga</v>
      </c>
      <c r="D1066" s="0" t="str">
        <f aca="false">'✍️ Score Entry 2025-26'!D1067</f>
        <v>SC Freiburg</v>
      </c>
      <c r="E1066" s="0" t="str">
        <f aca="false">'✍️ Score Entry 2025-26'!E1067</f>
        <v>Werder Bremen</v>
      </c>
      <c r="F1066" s="0" t="n">
        <f aca="false">IFERROR(VLOOKUP(D1066,'⭐ Current Elo 2025-26'!$A:$B,2,FALSE()),1500)</f>
        <v>1647.6</v>
      </c>
      <c r="G1066" s="0" t="n">
        <f aca="false">IFERROR(VLOOKUP(E1066,'⭐ Current Elo 2025-26'!$A:$B,2,FALSE()),1500)</f>
        <v>1618.2</v>
      </c>
      <c r="H1066" s="33" t="n">
        <f aca="false">1/(1+10^((G1066-F1066+'⚙️ Parameters'!$C$7)/400))</f>
        <v>0.470388907962285</v>
      </c>
      <c r="I1066" s="33" t="n">
        <f aca="false">0.27*(1+((200-MIN(ABS(F1066-G1066),200))/500)+(IF(AND(F1066&gt;1650,G1066&gt;1650),0.15,0)))</f>
        <v>0.362124</v>
      </c>
      <c r="J1066" s="33" t="n">
        <f aca="false">MAX(0,1-H1066-I1066)</f>
        <v>0.167487092037715</v>
      </c>
      <c r="K1066" s="33" t="n">
        <f aca="false">H1066+I1066</f>
        <v>0.832512907962285</v>
      </c>
      <c r="L1066" s="33" t="n">
        <f aca="false">I1066+J1066</f>
        <v>0.529611092037715</v>
      </c>
      <c r="M1066" s="0" t="str">
        <f aca="false">IF('✍️ Score Entry 2025-26'!F1067=""," TBD",TEXT('✍️ Score Entry 2025-26'!F1067,"0")&amp;"-"&amp;TEXT('✍️ Score Entry 2025-26'!G1067,"0"))</f>
        <v> TBD</v>
      </c>
      <c r="N1066" s="0" t="str">
        <f aca="false">IF('✍️ Score Entry 2025-26'!F1067="","TBD",IF('✍️ Score Entry 2025-26'!F1067&gt;'✍️ Score Entry 2025-26'!G1067,"Home",IF('✍️ Score Entry 2025-26'!F1067&lt;'✍️ Score Entry 2025-26'!G1067,"Away","Draw")))</f>
        <v>TBD</v>
      </c>
      <c r="O1066" s="0" t="str">
        <f aca="false">IF(N1066="TBD","TBD",IF(AND(H1066&gt;I1066,H1066&gt;J1066,N1066="Home"),"✓",IF(AND(J1066&gt;H1066,J1066&gt;I1066,N1066="Away"),"✓",IF(AND(I1066&gt;H1066,I1066&gt;J1066,N1066="Draw"),"✓","✗"))))</f>
        <v>TBD</v>
      </c>
    </row>
    <row r="1067" customFormat="false" ht="15" hidden="false" customHeight="false" outlineLevel="0" collapsed="false">
      <c r="A1067" s="0" t="n">
        <f aca="false">'✍️ Score Entry 2025-26'!A1068</f>
        <v>1063</v>
      </c>
      <c r="B1067" s="41" t="n">
        <f aca="false">'✍️ Score Entry 2025-26'!B1068</f>
        <v>46060.8333333333</v>
      </c>
      <c r="C1067" s="0" t="str">
        <f aca="false">'✍️ Score Entry 2025-26'!C1068</f>
        <v>German Bundesliga</v>
      </c>
      <c r="D1067" s="0" t="str">
        <f aca="false">'✍️ Score Entry 2025-26'!D1068</f>
        <v>Bayern Munich</v>
      </c>
      <c r="E1067" s="0" t="str">
        <f aca="false">'✍️ Score Entry 2025-26'!E1068</f>
        <v>TSG Hoffenheim</v>
      </c>
      <c r="F1067" s="0" t="n">
        <f aca="false">IFERROR(VLOOKUP(D1067,'⭐ Current Elo 2025-26'!$A:$B,2,FALSE()),1500)</f>
        <v>1706.9</v>
      </c>
      <c r="G1067" s="0" t="n">
        <f aca="false">IFERROR(VLOOKUP(E1067,'⭐ Current Elo 2025-26'!$A:$B,2,FALSE()),1500)</f>
        <v>1699</v>
      </c>
      <c r="H1067" s="33" t="n">
        <f aca="false">1/(1+10^((G1067-F1067+'⚙️ Parameters'!$C$7)/400))</f>
        <v>0.439708030825611</v>
      </c>
      <c r="I1067" s="33" t="n">
        <f aca="false">0.27*(1+((200-MIN(ABS(F1067-G1067),200))/500)+(IF(AND(F1067&gt;1650,G1067&gt;1650),0.15,0)))</f>
        <v>0.414234</v>
      </c>
      <c r="J1067" s="33" t="n">
        <f aca="false">MAX(0,1-H1067-I1067)</f>
        <v>0.146057969174389</v>
      </c>
      <c r="K1067" s="33" t="n">
        <f aca="false">H1067+I1067</f>
        <v>0.853942030825611</v>
      </c>
      <c r="L1067" s="33" t="n">
        <f aca="false">I1067+J1067</f>
        <v>0.560291969174389</v>
      </c>
      <c r="M1067" s="0" t="str">
        <f aca="false">IF('✍️ Score Entry 2025-26'!F1068=""," TBD",TEXT('✍️ Score Entry 2025-26'!F1068,"0")&amp;"-"&amp;TEXT('✍️ Score Entry 2025-26'!G1068,"0"))</f>
        <v> TBD</v>
      </c>
      <c r="N1067" s="0" t="str">
        <f aca="false">IF('✍️ Score Entry 2025-26'!F1068="","TBD",IF('✍️ Score Entry 2025-26'!F1068&gt;'✍️ Score Entry 2025-26'!G1068,"Home",IF('✍️ Score Entry 2025-26'!F1068&lt;'✍️ Score Entry 2025-26'!G1068,"Away","Draw")))</f>
        <v>TBD</v>
      </c>
      <c r="O1067" s="0" t="str">
        <f aca="false">IF(N1067="TBD","TBD",IF(AND(H1067&gt;I1067,H1067&gt;J1067,N1067="Home"),"✓",IF(AND(J1067&gt;H1067,J1067&gt;I1067,N1067="Away"),"✓",IF(AND(I1067&gt;H1067,I1067&gt;J1067,N1067="Draw"),"✓","✗"))))</f>
        <v>TBD</v>
      </c>
    </row>
    <row r="1068" customFormat="false" ht="15" hidden="false" customHeight="false" outlineLevel="0" collapsed="false">
      <c r="A1068" s="0" t="n">
        <f aca="false">'✍️ Score Entry 2025-26'!A1069</f>
        <v>1064</v>
      </c>
      <c r="B1068" s="41" t="n">
        <f aca="false">'✍️ Score Entry 2025-26'!B1069</f>
        <v>46060.8333333333</v>
      </c>
      <c r="C1068" s="0" t="str">
        <f aca="false">'✍️ Score Entry 2025-26'!C1069</f>
        <v>German Bundesliga</v>
      </c>
      <c r="D1068" s="0" t="str">
        <f aca="false">'✍️ Score Entry 2025-26'!D1069</f>
        <v>Mainz</v>
      </c>
      <c r="E1068" s="0" t="str">
        <f aca="false">'✍️ Score Entry 2025-26'!E1069</f>
        <v>FC Augsburg</v>
      </c>
      <c r="F1068" s="0" t="n">
        <f aca="false">IFERROR(VLOOKUP(D1068,'⭐ Current Elo 2025-26'!$A:$B,2,FALSE()),1500)</f>
        <v>1672.1</v>
      </c>
      <c r="G1068" s="0" t="n">
        <f aca="false">IFERROR(VLOOKUP(E1068,'⭐ Current Elo 2025-26'!$A:$B,2,FALSE()),1500)</f>
        <v>1508.9</v>
      </c>
      <c r="H1068" s="33" t="n">
        <f aca="false">1/(1+10^((G1068-F1068+'⚙️ Parameters'!$C$7)/400))</f>
        <v>0.657378041548372</v>
      </c>
      <c r="I1068" s="33" t="n">
        <f aca="false">0.27*(1+((200-MIN(ABS(F1068-G1068),200))/500)+(IF(AND(F1068&gt;1650,G1068&gt;1650),0.15,0)))</f>
        <v>0.289872</v>
      </c>
      <c r="J1068" s="33" t="n">
        <f aca="false">MAX(0,1-H1068-I1068)</f>
        <v>0.0527499584516277</v>
      </c>
      <c r="K1068" s="33" t="n">
        <f aca="false">H1068+I1068</f>
        <v>0.947250041548372</v>
      </c>
      <c r="L1068" s="33" t="n">
        <f aca="false">I1068+J1068</f>
        <v>0.342621958451628</v>
      </c>
      <c r="M1068" s="0" t="str">
        <f aca="false">IF('✍️ Score Entry 2025-26'!F1069=""," TBD",TEXT('✍️ Score Entry 2025-26'!F1069,"0")&amp;"-"&amp;TEXT('✍️ Score Entry 2025-26'!G1069,"0"))</f>
        <v> TBD</v>
      </c>
      <c r="N1068" s="0" t="str">
        <f aca="false">IF('✍️ Score Entry 2025-26'!F1069="","TBD",IF('✍️ Score Entry 2025-26'!F1069&gt;'✍️ Score Entry 2025-26'!G1069,"Home",IF('✍️ Score Entry 2025-26'!F1069&lt;'✍️ Score Entry 2025-26'!G1069,"Away","Draw")))</f>
        <v>TBD</v>
      </c>
      <c r="O1068" s="0" t="str">
        <f aca="false">IF(N1068="TBD","TBD",IF(AND(H1068&gt;I1068,H1068&gt;J1068,N1068="Home"),"✓",IF(AND(J1068&gt;H1068,J1068&gt;I1068,N1068="Away"),"✓",IF(AND(I1068&gt;H1068,I1068&gt;J1068,N1068="Draw"),"✓","✗"))))</f>
        <v>TBD</v>
      </c>
    </row>
    <row r="1069" customFormat="false" ht="15" hidden="false" customHeight="false" outlineLevel="0" collapsed="false">
      <c r="A1069" s="0" t="n">
        <f aca="false">'✍️ Score Entry 2025-26'!A1070</f>
        <v>1065</v>
      </c>
      <c r="B1069" s="41" t="n">
        <f aca="false">'✍️ Score Entry 2025-26'!B1070</f>
        <v>46060.8333333333</v>
      </c>
      <c r="C1069" s="0" t="str">
        <f aca="false">'✍️ Score Entry 2025-26'!C1070</f>
        <v>German Bundesliga</v>
      </c>
      <c r="D1069" s="0" t="str">
        <f aca="false">'✍️ Score Entry 2025-26'!D1070</f>
        <v>VfL Wolfsburg</v>
      </c>
      <c r="E1069" s="0" t="str">
        <f aca="false">'✍️ Score Entry 2025-26'!E1070</f>
        <v>Borussia Dortmund</v>
      </c>
      <c r="F1069" s="0" t="n">
        <f aca="false">IFERROR(VLOOKUP(D1069,'⭐ Current Elo 2025-26'!$A:$B,2,FALSE()),1500)</f>
        <v>1526.2</v>
      </c>
      <c r="G1069" s="0" t="n">
        <f aca="false">IFERROR(VLOOKUP(E1069,'⭐ Current Elo 2025-26'!$A:$B,2,FALSE()),1500)</f>
        <v>1516.8</v>
      </c>
      <c r="H1069" s="33" t="n">
        <f aca="false">1/(1+10^((G1069-F1069+'⚙️ Parameters'!$C$7)/400))</f>
        <v>0.441836411004259</v>
      </c>
      <c r="I1069" s="33" t="n">
        <f aca="false">0.27*(1+((200-MIN(ABS(F1069-G1069),200))/500)+(IF(AND(F1069&gt;1650,G1069&gt;1650),0.15,0)))</f>
        <v>0.372924</v>
      </c>
      <c r="J1069" s="33" t="n">
        <f aca="false">MAX(0,1-H1069-I1069)</f>
        <v>0.185239588995741</v>
      </c>
      <c r="K1069" s="33" t="n">
        <f aca="false">H1069+I1069</f>
        <v>0.814760411004259</v>
      </c>
      <c r="L1069" s="33" t="n">
        <f aca="false">I1069+J1069</f>
        <v>0.558163588995741</v>
      </c>
      <c r="M1069" s="0" t="str">
        <f aca="false">IF('✍️ Score Entry 2025-26'!F1070=""," TBD",TEXT('✍️ Score Entry 2025-26'!F1070,"0")&amp;"-"&amp;TEXT('✍️ Score Entry 2025-26'!G1070,"0"))</f>
        <v> TBD</v>
      </c>
      <c r="N1069" s="0" t="str">
        <f aca="false">IF('✍️ Score Entry 2025-26'!F1070="","TBD",IF('✍️ Score Entry 2025-26'!F1070&gt;'✍️ Score Entry 2025-26'!G1070,"Home",IF('✍️ Score Entry 2025-26'!F1070&lt;'✍️ Score Entry 2025-26'!G1070,"Away","Draw")))</f>
        <v>TBD</v>
      </c>
      <c r="O1069" s="0" t="str">
        <f aca="false">IF(N1069="TBD","TBD",IF(AND(H1069&gt;I1069,H1069&gt;J1069,N1069="Home"),"✓",IF(AND(J1069&gt;H1069,J1069&gt;I1069,N1069="Away"),"✓",IF(AND(I1069&gt;H1069,I1069&gt;J1069,N1069="Draw"),"✓","✗"))))</f>
        <v>TBD</v>
      </c>
    </row>
    <row r="1070" customFormat="false" ht="15" hidden="false" customHeight="false" outlineLevel="0" collapsed="false">
      <c r="A1070" s="0" t="n">
        <f aca="false">'✍️ Score Entry 2025-26'!A1071</f>
        <v>1066</v>
      </c>
      <c r="B1070" s="41" t="n">
        <f aca="false">'✍️ Score Entry 2025-26'!B1071</f>
        <v>46060.8333333333</v>
      </c>
      <c r="C1070" s="0" t="str">
        <f aca="false">'✍️ Score Entry 2025-26'!C1071</f>
        <v>German Bundesliga</v>
      </c>
      <c r="D1070" s="0" t="str">
        <f aca="false">'✍️ Score Entry 2025-26'!D1071</f>
        <v>1. FC Union Berlin</v>
      </c>
      <c r="E1070" s="0" t="str">
        <f aca="false">'✍️ Score Entry 2025-26'!E1071</f>
        <v>Eintracht Frankfurt</v>
      </c>
      <c r="F1070" s="0" t="n">
        <f aca="false">IFERROR(VLOOKUP(D1070,'⭐ Current Elo 2025-26'!$A:$B,2,FALSE()),1500)</f>
        <v>1536.1</v>
      </c>
      <c r="G1070" s="0" t="n">
        <f aca="false">IFERROR(VLOOKUP(E1070,'⭐ Current Elo 2025-26'!$A:$B,2,FALSE()),1500)</f>
        <v>1407.6</v>
      </c>
      <c r="H1070" s="33" t="n">
        <f aca="false">1/(1+10^((G1070-F1070+'⚙️ Parameters'!$C$7)/400))</f>
        <v>0.611086680147791</v>
      </c>
      <c r="I1070" s="33" t="n">
        <f aca="false">0.27*(1+((200-MIN(ABS(F1070-G1070),200))/500)+(IF(AND(F1070&gt;1650,G1070&gt;1650),0.15,0)))</f>
        <v>0.30861</v>
      </c>
      <c r="J1070" s="33" t="n">
        <f aca="false">MAX(0,1-H1070-I1070)</f>
        <v>0.0803033198522086</v>
      </c>
      <c r="K1070" s="33" t="n">
        <f aca="false">H1070+I1070</f>
        <v>0.919696680147791</v>
      </c>
      <c r="L1070" s="33" t="n">
        <f aca="false">I1070+J1070</f>
        <v>0.388913319852209</v>
      </c>
      <c r="M1070" s="0" t="str">
        <f aca="false">IF('✍️ Score Entry 2025-26'!F1071=""," TBD",TEXT('✍️ Score Entry 2025-26'!F1071,"0")&amp;"-"&amp;TEXT('✍️ Score Entry 2025-26'!G1071,"0"))</f>
        <v> TBD</v>
      </c>
      <c r="N1070" s="0" t="str">
        <f aca="false">IF('✍️ Score Entry 2025-26'!F1071="","TBD",IF('✍️ Score Entry 2025-26'!F1071&gt;'✍️ Score Entry 2025-26'!G1071,"Home",IF('✍️ Score Entry 2025-26'!F1071&lt;'✍️ Score Entry 2025-26'!G1071,"Away","Draw")))</f>
        <v>TBD</v>
      </c>
      <c r="O1070" s="0" t="str">
        <f aca="false">IF(N1070="TBD","TBD",IF(AND(H1070&gt;I1070,H1070&gt;J1070,N1070="Home"),"✓",IF(AND(J1070&gt;H1070,J1070&gt;I1070,N1070="Away"),"✓",IF(AND(I1070&gt;H1070,I1070&gt;J1070,N1070="Draw"),"✓","✗"))))</f>
        <v>TBD</v>
      </c>
    </row>
    <row r="1071" customFormat="false" ht="15" hidden="false" customHeight="false" outlineLevel="0" collapsed="false">
      <c r="A1071" s="0" t="n">
        <f aca="false">'✍️ Score Entry 2025-26'!A1072</f>
        <v>1067</v>
      </c>
      <c r="B1071" s="41" t="n">
        <f aca="false">'✍️ Score Entry 2025-26'!B1072</f>
        <v>46060.8333333333</v>
      </c>
      <c r="C1071" s="0" t="str">
        <f aca="false">'✍️ Score Entry 2025-26'!C1072</f>
        <v>German Bundesliga</v>
      </c>
      <c r="D1071" s="0" t="str">
        <f aca="false">'✍️ Score Entry 2025-26'!D1072</f>
        <v>FC Cologne</v>
      </c>
      <c r="E1071" s="0" t="str">
        <f aca="false">'✍️ Score Entry 2025-26'!E1072</f>
        <v>RB Leipzig</v>
      </c>
      <c r="F1071" s="0" t="n">
        <f aca="false">IFERROR(VLOOKUP(D1071,'⭐ Current Elo 2025-26'!$A:$B,2,FALSE()),1500)</f>
        <v>1612.2</v>
      </c>
      <c r="G1071" s="0" t="n">
        <f aca="false">IFERROR(VLOOKUP(E1071,'⭐ Current Elo 2025-26'!$A:$B,2,FALSE()),1500)</f>
        <v>1556</v>
      </c>
      <c r="H1071" s="33" t="n">
        <f aca="false">1/(1+10^((G1071-F1071+'⚙️ Parameters'!$C$7)/400))</f>
        <v>0.508921570244885</v>
      </c>
      <c r="I1071" s="33" t="n">
        <f aca="false">0.27*(1+((200-MIN(ABS(F1071-G1071),200))/500)+(IF(AND(F1071&gt;1650,G1071&gt;1650),0.15,0)))</f>
        <v>0.347652</v>
      </c>
      <c r="J1071" s="33" t="n">
        <f aca="false">MAX(0,1-H1071-I1071)</f>
        <v>0.143426429755115</v>
      </c>
      <c r="K1071" s="33" t="n">
        <f aca="false">H1071+I1071</f>
        <v>0.856573570244885</v>
      </c>
      <c r="L1071" s="33" t="n">
        <f aca="false">I1071+J1071</f>
        <v>0.491078429755115</v>
      </c>
      <c r="M1071" s="0" t="str">
        <f aca="false">IF('✍️ Score Entry 2025-26'!F1072=""," TBD",TEXT('✍️ Score Entry 2025-26'!F1072,"0")&amp;"-"&amp;TEXT('✍️ Score Entry 2025-26'!G1072,"0"))</f>
        <v> TBD</v>
      </c>
      <c r="N1071" s="0" t="str">
        <f aca="false">IF('✍️ Score Entry 2025-26'!F1072="","TBD",IF('✍️ Score Entry 2025-26'!F1072&gt;'✍️ Score Entry 2025-26'!G1072,"Home",IF('✍️ Score Entry 2025-26'!F1072&lt;'✍️ Score Entry 2025-26'!G1072,"Away","Draw")))</f>
        <v>TBD</v>
      </c>
      <c r="O1071" s="0" t="str">
        <f aca="false">IF(N1071="TBD","TBD",IF(AND(H1071&gt;I1071,H1071&gt;J1071,N1071="Home"),"✓",IF(AND(J1071&gt;H1071,J1071&gt;I1071,N1071="Away"),"✓",IF(AND(I1071&gt;H1071,I1071&gt;J1071,N1071="Draw"),"✓","✗"))))</f>
        <v>TBD</v>
      </c>
    </row>
    <row r="1072" customFormat="false" ht="15" hidden="false" customHeight="false" outlineLevel="0" collapsed="false">
      <c r="A1072" s="0" t="n">
        <f aca="false">'✍️ Score Entry 2025-26'!A1073</f>
        <v>1068</v>
      </c>
      <c r="B1072" s="41" t="n">
        <f aca="false">'✍️ Score Entry 2025-26'!B1073</f>
        <v>46060.8333333333</v>
      </c>
      <c r="C1072" s="0" t="str">
        <f aca="false">'✍️ Score Entry 2025-26'!C1073</f>
        <v>German Bundesliga</v>
      </c>
      <c r="D1072" s="0" t="str">
        <f aca="false">'✍️ Score Entry 2025-26'!D1073</f>
        <v>1. FC Heidenheim 1846</v>
      </c>
      <c r="E1072" s="0" t="str">
        <f aca="false">'✍️ Score Entry 2025-26'!E1073</f>
        <v>Hamburg SV</v>
      </c>
      <c r="F1072" s="0" t="n">
        <f aca="false">IFERROR(VLOOKUP(D1072,'⭐ Current Elo 2025-26'!$A:$B,2,FALSE()),1500)</f>
        <v>1529.3</v>
      </c>
      <c r="G1072" s="0" t="n">
        <f aca="false">IFERROR(VLOOKUP(E1072,'⭐ Current Elo 2025-26'!$A:$B,2,FALSE()),1500)</f>
        <v>1759.3</v>
      </c>
      <c r="H1072" s="33" t="n">
        <f aca="false">1/(1+10^((G1072-F1072+'⚙️ Parameters'!$C$7)/400))</f>
        <v>0.166337530816562</v>
      </c>
      <c r="I1072" s="33" t="n">
        <f aca="false">0.27*(1+((200-MIN(ABS(F1072-G1072),200))/500)+(IF(AND(F1072&gt;1650,G1072&gt;1650),0.15,0)))</f>
        <v>0.27</v>
      </c>
      <c r="J1072" s="33" t="n">
        <f aca="false">MAX(0,1-H1072-I1072)</f>
        <v>0.563662469183438</v>
      </c>
      <c r="K1072" s="33" t="n">
        <f aca="false">H1072+I1072</f>
        <v>0.436337530816562</v>
      </c>
      <c r="L1072" s="33" t="n">
        <f aca="false">I1072+J1072</f>
        <v>0.833662469183438</v>
      </c>
      <c r="M1072" s="0" t="str">
        <f aca="false">IF('✍️ Score Entry 2025-26'!F1073=""," TBD",TEXT('✍️ Score Entry 2025-26'!F1073,"0")&amp;"-"&amp;TEXT('✍️ Score Entry 2025-26'!G1073,"0"))</f>
        <v> TBD</v>
      </c>
      <c r="N1072" s="0" t="str">
        <f aca="false">IF('✍️ Score Entry 2025-26'!F1073="","TBD",IF('✍️ Score Entry 2025-26'!F1073&gt;'✍️ Score Entry 2025-26'!G1073,"Home",IF('✍️ Score Entry 2025-26'!F1073&lt;'✍️ Score Entry 2025-26'!G1073,"Away","Draw")))</f>
        <v>TBD</v>
      </c>
      <c r="O1072" s="0" t="str">
        <f aca="false">IF(N1072="TBD","TBD",IF(AND(H1072&gt;I1072,H1072&gt;J1072,N1072="Home"),"✓",IF(AND(J1072&gt;H1072,J1072&gt;I1072,N1072="Away"),"✓",IF(AND(I1072&gt;H1072,I1072&gt;J1072,N1072="Draw"),"✓","✗"))))</f>
        <v>TBD</v>
      </c>
    </row>
    <row r="1073" customFormat="false" ht="15" hidden="false" customHeight="false" outlineLevel="0" collapsed="false">
      <c r="A1073" s="0" t="n">
        <f aca="false">'✍️ Score Entry 2025-26'!A1074</f>
        <v>1069</v>
      </c>
      <c r="B1073" s="41" t="n">
        <f aca="false">'✍️ Score Entry 2025-26'!B1074</f>
        <v>46060.8333333333</v>
      </c>
      <c r="C1073" s="0" t="str">
        <f aca="false">'✍️ Score Entry 2025-26'!C1074</f>
        <v>German Bundesliga</v>
      </c>
      <c r="D1073" s="0" t="str">
        <f aca="false">'✍️ Score Entry 2025-26'!D1074</f>
        <v>St. Pauli</v>
      </c>
      <c r="E1073" s="0" t="str">
        <f aca="false">'✍️ Score Entry 2025-26'!E1074</f>
        <v>VfB Stuttgart</v>
      </c>
      <c r="F1073" s="0" t="n">
        <f aca="false">IFERROR(VLOOKUP(D1073,'⭐ Current Elo 2025-26'!$A:$B,2,FALSE()),1500)</f>
        <v>1501.5</v>
      </c>
      <c r="G1073" s="0" t="n">
        <f aca="false">IFERROR(VLOOKUP(E1073,'⭐ Current Elo 2025-26'!$A:$B,2,FALSE()),1500)</f>
        <v>1520.3</v>
      </c>
      <c r="H1073" s="33" t="n">
        <f aca="false">1/(1+10^((G1073-F1073+'⚙️ Parameters'!$C$7)/400))</f>
        <v>0.402263028450737</v>
      </c>
      <c r="I1073" s="33" t="n">
        <f aca="false">0.27*(1+((200-MIN(ABS(F1073-G1073),200))/500)+(IF(AND(F1073&gt;1650,G1073&gt;1650),0.15,0)))</f>
        <v>0.367848</v>
      </c>
      <c r="J1073" s="33" t="n">
        <f aca="false">MAX(0,1-H1073-I1073)</f>
        <v>0.229888971549263</v>
      </c>
      <c r="K1073" s="33" t="n">
        <f aca="false">H1073+I1073</f>
        <v>0.770111028450737</v>
      </c>
      <c r="L1073" s="33" t="n">
        <f aca="false">I1073+J1073</f>
        <v>0.597736971549263</v>
      </c>
      <c r="M1073" s="0" t="str">
        <f aca="false">IF('✍️ Score Entry 2025-26'!F1074=""," TBD",TEXT('✍️ Score Entry 2025-26'!F1074,"0")&amp;"-"&amp;TEXT('✍️ Score Entry 2025-26'!G1074,"0"))</f>
        <v> TBD</v>
      </c>
      <c r="N1073" s="0" t="str">
        <f aca="false">IF('✍️ Score Entry 2025-26'!F1074="","TBD",IF('✍️ Score Entry 2025-26'!F1074&gt;'✍️ Score Entry 2025-26'!G1074,"Home",IF('✍️ Score Entry 2025-26'!F1074&lt;'✍️ Score Entry 2025-26'!G1074,"Away","Draw")))</f>
        <v>TBD</v>
      </c>
      <c r="O1073" s="0" t="str">
        <f aca="false">IF(N1073="TBD","TBD",IF(AND(H1073&gt;I1073,H1073&gt;J1073,N1073="Home"),"✓",IF(AND(J1073&gt;H1073,J1073&gt;I1073,N1073="Away"),"✓",IF(AND(I1073&gt;H1073,I1073&gt;J1073,N1073="Draw"),"✓","✗"))))</f>
        <v>TBD</v>
      </c>
    </row>
    <row r="1074" customFormat="false" ht="15" hidden="false" customHeight="false" outlineLevel="0" collapsed="false">
      <c r="A1074" s="0" t="n">
        <f aca="false">'✍️ Score Entry 2025-26'!A1075</f>
        <v>1070</v>
      </c>
      <c r="B1074" s="41" t="n">
        <f aca="false">'✍️ Score Entry 2025-26'!B1075</f>
        <v>46061.8333333333</v>
      </c>
      <c r="C1074" s="0" t="str">
        <f aca="false">'✍️ Score Entry 2025-26'!C1075</f>
        <v>Italian Serie A</v>
      </c>
      <c r="D1074" s="0" t="str">
        <f aca="false">'✍️ Score Entry 2025-26'!D1075</f>
        <v>Fiorentina</v>
      </c>
      <c r="E1074" s="0" t="str">
        <f aca="false">'✍️ Score Entry 2025-26'!E1075</f>
        <v>Torino</v>
      </c>
      <c r="F1074" s="0" t="n">
        <f aca="false">IFERROR(VLOOKUP(D1074,'⭐ Current Elo 2025-26'!$A:$B,2,FALSE()),1500)</f>
        <v>1398.1</v>
      </c>
      <c r="G1074" s="0" t="n">
        <f aca="false">IFERROR(VLOOKUP(E1074,'⭐ Current Elo 2025-26'!$A:$B,2,FALSE()),1500)</f>
        <v>1631.8</v>
      </c>
      <c r="H1074" s="33" t="n">
        <f aca="false">1/(1+10^((G1074-F1074+'⚙️ Parameters'!$C$7)/400))</f>
        <v>0.163404975871702</v>
      </c>
      <c r="I1074" s="33" t="n">
        <f aca="false">0.27*(1+((200-MIN(ABS(F1074-G1074),200))/500)+(IF(AND(F1074&gt;1650,G1074&gt;1650),0.15,0)))</f>
        <v>0.27</v>
      </c>
      <c r="J1074" s="33" t="n">
        <f aca="false">MAX(0,1-H1074-I1074)</f>
        <v>0.566595024128298</v>
      </c>
      <c r="K1074" s="33" t="n">
        <f aca="false">H1074+I1074</f>
        <v>0.433404975871702</v>
      </c>
      <c r="L1074" s="33" t="n">
        <f aca="false">I1074+J1074</f>
        <v>0.836595024128298</v>
      </c>
      <c r="M1074" s="0" t="str">
        <f aca="false">IF('✍️ Score Entry 2025-26'!F1075=""," TBD",TEXT('✍️ Score Entry 2025-26'!F1075,"0")&amp;"-"&amp;TEXT('✍️ Score Entry 2025-26'!G1075,"0"))</f>
        <v> TBD</v>
      </c>
      <c r="N1074" s="0" t="str">
        <f aca="false">IF('✍️ Score Entry 2025-26'!F1075="","TBD",IF('✍️ Score Entry 2025-26'!F1075&gt;'✍️ Score Entry 2025-26'!G1075,"Home",IF('✍️ Score Entry 2025-26'!F1075&lt;'✍️ Score Entry 2025-26'!G1075,"Away","Draw")))</f>
        <v>TBD</v>
      </c>
      <c r="O1074" s="0" t="str">
        <f aca="false">IF(N1074="TBD","TBD",IF(AND(H1074&gt;I1074,H1074&gt;J1074,N1074="Home"),"✓",IF(AND(J1074&gt;H1074,J1074&gt;I1074,N1074="Away"),"✓",IF(AND(I1074&gt;H1074,I1074&gt;J1074,N1074="Draw"),"✓","✗"))))</f>
        <v>TBD</v>
      </c>
    </row>
    <row r="1075" customFormat="false" ht="15" hidden="false" customHeight="false" outlineLevel="0" collapsed="false">
      <c r="A1075" s="0" t="n">
        <f aca="false">'✍️ Score Entry 2025-26'!A1076</f>
        <v>1071</v>
      </c>
      <c r="B1075" s="41" t="n">
        <f aca="false">'✍️ Score Entry 2025-26'!B1076</f>
        <v>46061.8333333333</v>
      </c>
      <c r="C1075" s="0" t="str">
        <f aca="false">'✍️ Score Entry 2025-26'!C1076</f>
        <v>Italian Serie A</v>
      </c>
      <c r="D1075" s="0" t="str">
        <f aca="false">'✍️ Score Entry 2025-26'!D1076</f>
        <v>Bologna</v>
      </c>
      <c r="E1075" s="0" t="str">
        <f aca="false">'✍️ Score Entry 2025-26'!E1076</f>
        <v>Parma</v>
      </c>
      <c r="F1075" s="0" t="n">
        <f aca="false">IFERROR(VLOOKUP(D1075,'⭐ Current Elo 2025-26'!$A:$B,2,FALSE()),1500)</f>
        <v>1415.9</v>
      </c>
      <c r="G1075" s="0" t="n">
        <f aca="false">IFERROR(VLOOKUP(E1075,'⭐ Current Elo 2025-26'!$A:$B,2,FALSE()),1500)</f>
        <v>1449</v>
      </c>
      <c r="H1075" s="33" t="n">
        <f aca="false">1/(1+10^((G1075-F1075+'⚙️ Parameters'!$C$7)/400))</f>
        <v>0.382638977070183</v>
      </c>
      <c r="I1075" s="33" t="n">
        <f aca="false">0.27*(1+((200-MIN(ABS(F1075-G1075),200))/500)+(IF(AND(F1075&gt;1650,G1075&gt;1650),0.15,0)))</f>
        <v>0.360126</v>
      </c>
      <c r="J1075" s="33" t="n">
        <f aca="false">MAX(0,1-H1075-I1075)</f>
        <v>0.257235022929817</v>
      </c>
      <c r="K1075" s="33" t="n">
        <f aca="false">H1075+I1075</f>
        <v>0.742764977070183</v>
      </c>
      <c r="L1075" s="33" t="n">
        <f aca="false">I1075+J1075</f>
        <v>0.617361022929817</v>
      </c>
      <c r="M1075" s="0" t="str">
        <f aca="false">IF('✍️ Score Entry 2025-26'!F1076=""," TBD",TEXT('✍️ Score Entry 2025-26'!F1076,"0")&amp;"-"&amp;TEXT('✍️ Score Entry 2025-26'!G1076,"0"))</f>
        <v> TBD</v>
      </c>
      <c r="N1075" s="0" t="str">
        <f aca="false">IF('✍️ Score Entry 2025-26'!F1076="","TBD",IF('✍️ Score Entry 2025-26'!F1076&gt;'✍️ Score Entry 2025-26'!G1076,"Home",IF('✍️ Score Entry 2025-26'!F1076&lt;'✍️ Score Entry 2025-26'!G1076,"Away","Draw")))</f>
        <v>TBD</v>
      </c>
      <c r="O1075" s="0" t="str">
        <f aca="false">IF(N1075="TBD","TBD",IF(AND(H1075&gt;I1075,H1075&gt;J1075,N1075="Home"),"✓",IF(AND(J1075&gt;H1075,J1075&gt;I1075,N1075="Away"),"✓",IF(AND(I1075&gt;H1075,I1075&gt;J1075,N1075="Draw"),"✓","✗"))))</f>
        <v>TBD</v>
      </c>
    </row>
    <row r="1076" customFormat="false" ht="15" hidden="false" customHeight="false" outlineLevel="0" collapsed="false">
      <c r="A1076" s="0" t="n">
        <f aca="false">'✍️ Score Entry 2025-26'!A1077</f>
        <v>1072</v>
      </c>
      <c r="B1076" s="41" t="n">
        <f aca="false">'✍️ Score Entry 2025-26'!B1077</f>
        <v>46061.8333333333</v>
      </c>
      <c r="C1076" s="0" t="str">
        <f aca="false">'✍️ Score Entry 2025-26'!C1077</f>
        <v>Italian Serie A</v>
      </c>
      <c r="D1076" s="0" t="str">
        <f aca="false">'✍️ Score Entry 2025-26'!D1077</f>
        <v>Atalanta</v>
      </c>
      <c r="E1076" s="0" t="str">
        <f aca="false">'✍️ Score Entry 2025-26'!E1077</f>
        <v>Cremonese</v>
      </c>
      <c r="F1076" s="0" t="n">
        <f aca="false">IFERROR(VLOOKUP(D1076,'⭐ Current Elo 2025-26'!$A:$B,2,FALSE()),1500)</f>
        <v>1592</v>
      </c>
      <c r="G1076" s="0" t="n">
        <f aca="false">IFERROR(VLOOKUP(E1076,'⭐ Current Elo 2025-26'!$A:$B,2,FALSE()),1500)</f>
        <v>1421.1</v>
      </c>
      <c r="H1076" s="33" t="n">
        <f aca="false">1/(1+10^((G1076-F1076+'⚙️ Parameters'!$C$7)/400))</f>
        <v>0.667290632740853</v>
      </c>
      <c r="I1076" s="33" t="n">
        <f aca="false">0.27*(1+((200-MIN(ABS(F1076-G1076),200))/500)+(IF(AND(F1076&gt;1650,G1076&gt;1650),0.15,0)))</f>
        <v>0.285714</v>
      </c>
      <c r="J1076" s="33" t="n">
        <f aca="false">MAX(0,1-H1076-I1076)</f>
        <v>0.0469953672591471</v>
      </c>
      <c r="K1076" s="33" t="n">
        <f aca="false">H1076+I1076</f>
        <v>0.953004632740853</v>
      </c>
      <c r="L1076" s="33" t="n">
        <f aca="false">I1076+J1076</f>
        <v>0.332709367259147</v>
      </c>
      <c r="M1076" s="0" t="str">
        <f aca="false">IF('✍️ Score Entry 2025-26'!F1077=""," TBD",TEXT('✍️ Score Entry 2025-26'!F1077,"0")&amp;"-"&amp;TEXT('✍️ Score Entry 2025-26'!G1077,"0"))</f>
        <v> TBD</v>
      </c>
      <c r="N1076" s="0" t="str">
        <f aca="false">IF('✍️ Score Entry 2025-26'!F1077="","TBD",IF('✍️ Score Entry 2025-26'!F1077&gt;'✍️ Score Entry 2025-26'!G1077,"Home",IF('✍️ Score Entry 2025-26'!F1077&lt;'✍️ Score Entry 2025-26'!G1077,"Away","Draw")))</f>
        <v>TBD</v>
      </c>
      <c r="O1076" s="0" t="str">
        <f aca="false">IF(N1076="TBD","TBD",IF(AND(H1076&gt;I1076,H1076&gt;J1076,N1076="Home"),"✓",IF(AND(J1076&gt;H1076,J1076&gt;I1076,N1076="Away"),"✓",IF(AND(I1076&gt;H1076,I1076&gt;J1076,N1076="Draw"),"✓","✗"))))</f>
        <v>TBD</v>
      </c>
    </row>
    <row r="1077" customFormat="false" ht="15" hidden="false" customHeight="false" outlineLevel="0" collapsed="false">
      <c r="A1077" s="0" t="n">
        <f aca="false">'✍️ Score Entry 2025-26'!A1078</f>
        <v>1073</v>
      </c>
      <c r="B1077" s="41" t="n">
        <f aca="false">'✍️ Score Entry 2025-26'!B1078</f>
        <v>46061.8333333333</v>
      </c>
      <c r="C1077" s="0" t="str">
        <f aca="false">'✍️ Score Entry 2025-26'!C1078</f>
        <v>Italian Serie A</v>
      </c>
      <c r="D1077" s="0" t="str">
        <f aca="false">'✍️ Score Entry 2025-26'!D1078</f>
        <v>Sassuolo</v>
      </c>
      <c r="E1077" s="0" t="str">
        <f aca="false">'✍️ Score Entry 2025-26'!E1078</f>
        <v>Internazionale</v>
      </c>
      <c r="F1077" s="0" t="n">
        <f aca="false">IFERROR(VLOOKUP(D1077,'⭐ Current Elo 2025-26'!$A:$B,2,FALSE()),1500)</f>
        <v>1446.1</v>
      </c>
      <c r="G1077" s="0" t="n">
        <f aca="false">IFERROR(VLOOKUP(E1077,'⭐ Current Elo 2025-26'!$A:$B,2,FALSE()),1500)</f>
        <v>1603.3</v>
      </c>
      <c r="H1077" s="33" t="n">
        <f aca="false">1/(1+10^((G1077-F1077+'⚙️ Parameters'!$C$7)/400))</f>
        <v>0.23276941178344</v>
      </c>
      <c r="I1077" s="33" t="n">
        <f aca="false">0.27*(1+((200-MIN(ABS(F1077-G1077),200))/500)+(IF(AND(F1077&gt;1650,G1077&gt;1650),0.15,0)))</f>
        <v>0.293112</v>
      </c>
      <c r="J1077" s="33" t="n">
        <f aca="false">MAX(0,1-H1077-I1077)</f>
        <v>0.47411858821656</v>
      </c>
      <c r="K1077" s="33" t="n">
        <f aca="false">H1077+I1077</f>
        <v>0.52588141178344</v>
      </c>
      <c r="L1077" s="33" t="n">
        <f aca="false">I1077+J1077</f>
        <v>0.76723058821656</v>
      </c>
      <c r="M1077" s="0" t="str">
        <f aca="false">IF('✍️ Score Entry 2025-26'!F1078=""," TBD",TEXT('✍️ Score Entry 2025-26'!F1078,"0")&amp;"-"&amp;TEXT('✍️ Score Entry 2025-26'!G1078,"0"))</f>
        <v> TBD</v>
      </c>
      <c r="N1077" s="0" t="str">
        <f aca="false">IF('✍️ Score Entry 2025-26'!F1078="","TBD",IF('✍️ Score Entry 2025-26'!F1078&gt;'✍️ Score Entry 2025-26'!G1078,"Home",IF('✍️ Score Entry 2025-26'!F1078&lt;'✍️ Score Entry 2025-26'!G1078,"Away","Draw")))</f>
        <v>TBD</v>
      </c>
      <c r="O1077" s="0" t="str">
        <f aca="false">IF(N1077="TBD","TBD",IF(AND(H1077&gt;I1077,H1077&gt;J1077,N1077="Home"),"✓",IF(AND(J1077&gt;H1077,J1077&gt;I1077,N1077="Away"),"✓",IF(AND(I1077&gt;H1077,I1077&gt;J1077,N1077="Draw"),"✓","✗"))))</f>
        <v>TBD</v>
      </c>
    </row>
    <row r="1078" customFormat="false" ht="15" hidden="false" customHeight="false" outlineLevel="0" collapsed="false">
      <c r="A1078" s="0" t="n">
        <f aca="false">'✍️ Score Entry 2025-26'!A1079</f>
        <v>1074</v>
      </c>
      <c r="B1078" s="41" t="n">
        <f aca="false">'✍️ Score Entry 2025-26'!B1079</f>
        <v>46061.8333333333</v>
      </c>
      <c r="C1078" s="0" t="str">
        <f aca="false">'✍️ Score Entry 2025-26'!C1079</f>
        <v>Spanish LALIGA</v>
      </c>
      <c r="D1078" s="0" t="str">
        <f aca="false">'✍️ Score Entry 2025-26'!D1079</f>
        <v>Valencia</v>
      </c>
      <c r="E1078" s="0" t="str">
        <f aca="false">'✍️ Score Entry 2025-26'!E1079</f>
        <v>Real Madrid</v>
      </c>
      <c r="F1078" s="0" t="n">
        <f aca="false">IFERROR(VLOOKUP(D1078,'⭐ Current Elo 2025-26'!$A:$B,2,FALSE()),1500)</f>
        <v>1618.4</v>
      </c>
      <c r="G1078" s="0" t="n">
        <f aca="false">IFERROR(VLOOKUP(E1078,'⭐ Current Elo 2025-26'!$A:$B,2,FALSE()),1500)</f>
        <v>1520.7</v>
      </c>
      <c r="H1078" s="33" t="n">
        <f aca="false">1/(1+10^((G1078-F1078+'⚙️ Parameters'!$C$7)/400))</f>
        <v>0.568217743780186</v>
      </c>
      <c r="I1078" s="33" t="n">
        <f aca="false">0.27*(1+((200-MIN(ABS(F1078-G1078),200))/500)+(IF(AND(F1078&gt;1650,G1078&gt;1650),0.15,0)))</f>
        <v>0.325242</v>
      </c>
      <c r="J1078" s="33" t="n">
        <f aca="false">MAX(0,1-H1078-I1078)</f>
        <v>0.106540256219814</v>
      </c>
      <c r="K1078" s="33" t="n">
        <f aca="false">H1078+I1078</f>
        <v>0.893459743780186</v>
      </c>
      <c r="L1078" s="33" t="n">
        <f aca="false">I1078+J1078</f>
        <v>0.431782256219814</v>
      </c>
      <c r="M1078" s="0" t="str">
        <f aca="false">IF('✍️ Score Entry 2025-26'!F1079=""," TBD",TEXT('✍️ Score Entry 2025-26'!F1079,"0")&amp;"-"&amp;TEXT('✍️ Score Entry 2025-26'!G1079,"0"))</f>
        <v> TBD</v>
      </c>
      <c r="N1078" s="0" t="str">
        <f aca="false">IF('✍️ Score Entry 2025-26'!F1079="","TBD",IF('✍️ Score Entry 2025-26'!F1079&gt;'✍️ Score Entry 2025-26'!G1079,"Home",IF('✍️ Score Entry 2025-26'!F1079&lt;'✍️ Score Entry 2025-26'!G1079,"Away","Draw")))</f>
        <v>TBD</v>
      </c>
      <c r="O1078" s="0" t="str">
        <f aca="false">IF(N1078="TBD","TBD",IF(AND(H1078&gt;I1078,H1078&gt;J1078,N1078="Home"),"✓",IF(AND(J1078&gt;H1078,J1078&gt;I1078,N1078="Away"),"✓",IF(AND(I1078&gt;H1078,I1078&gt;J1078,N1078="Draw"),"✓","✗"))))</f>
        <v>TBD</v>
      </c>
    </row>
    <row r="1079" customFormat="false" ht="15" hidden="false" customHeight="false" outlineLevel="0" collapsed="false">
      <c r="A1079" s="0" t="n">
        <f aca="false">'✍️ Score Entry 2025-26'!A1080</f>
        <v>1075</v>
      </c>
      <c r="B1079" s="41" t="n">
        <f aca="false">'✍️ Score Entry 2025-26'!B1080</f>
        <v>46061.8333333333</v>
      </c>
      <c r="C1079" s="0" t="str">
        <f aca="false">'✍️ Score Entry 2025-26'!C1080</f>
        <v>French Ligue 1</v>
      </c>
      <c r="D1079" s="0" t="str">
        <f aca="false">'✍️ Score Entry 2025-26'!D1080</f>
        <v>Nantes</v>
      </c>
      <c r="E1079" s="0" t="str">
        <f aca="false">'✍️ Score Entry 2025-26'!E1080</f>
        <v>Lyon</v>
      </c>
      <c r="F1079" s="0" t="n">
        <f aca="false">IFERROR(VLOOKUP(D1079,'⭐ Current Elo 2025-26'!$A:$B,2,FALSE()),1500)</f>
        <v>1720.8</v>
      </c>
      <c r="G1079" s="0" t="n">
        <f aca="false">IFERROR(VLOOKUP(E1079,'⭐ Current Elo 2025-26'!$A:$B,2,FALSE()),1500)</f>
        <v>1529.2</v>
      </c>
      <c r="H1079" s="33" t="n">
        <f aca="false">1/(1+10^((G1079-F1079+'⚙️ Parameters'!$C$7)/400))</f>
        <v>0.693198433564407</v>
      </c>
      <c r="I1079" s="33" t="n">
        <f aca="false">0.27*(1+((200-MIN(ABS(F1079-G1079),200))/500)+(IF(AND(F1079&gt;1650,G1079&gt;1650),0.15,0)))</f>
        <v>0.274536</v>
      </c>
      <c r="J1079" s="33" t="n">
        <f aca="false">MAX(0,1-H1079-I1079)</f>
        <v>0.0322655664355931</v>
      </c>
      <c r="K1079" s="33" t="n">
        <f aca="false">H1079+I1079</f>
        <v>0.967734433564407</v>
      </c>
      <c r="L1079" s="33" t="n">
        <f aca="false">I1079+J1079</f>
        <v>0.306801566435593</v>
      </c>
      <c r="M1079" s="0" t="str">
        <f aca="false">IF('✍️ Score Entry 2025-26'!F1080=""," TBD",TEXT('✍️ Score Entry 2025-26'!F1080,"0")&amp;"-"&amp;TEXT('✍️ Score Entry 2025-26'!G1080,"0"))</f>
        <v> TBD</v>
      </c>
      <c r="N1079" s="0" t="str">
        <f aca="false">IF('✍️ Score Entry 2025-26'!F1080="","TBD",IF('✍️ Score Entry 2025-26'!F1080&gt;'✍️ Score Entry 2025-26'!G1080,"Home",IF('✍️ Score Entry 2025-26'!F1080&lt;'✍️ Score Entry 2025-26'!G1080,"Away","Draw")))</f>
        <v>TBD</v>
      </c>
      <c r="O1079" s="0" t="str">
        <f aca="false">IF(N1079="TBD","TBD",IF(AND(H1079&gt;I1079,H1079&gt;J1079,N1079="Home"),"✓",IF(AND(J1079&gt;H1079,J1079&gt;I1079,N1079="Away"),"✓",IF(AND(I1079&gt;H1079,I1079&gt;J1079,N1079="Draw"),"✓","✗"))))</f>
        <v>TBD</v>
      </c>
    </row>
    <row r="1080" customFormat="false" ht="15" hidden="false" customHeight="false" outlineLevel="0" collapsed="false">
      <c r="A1080" s="0" t="n">
        <f aca="false">'✍️ Score Entry 2025-26'!A1081</f>
        <v>1076</v>
      </c>
      <c r="B1080" s="41" t="n">
        <f aca="false">'✍️ Score Entry 2025-26'!B1081</f>
        <v>46061.8333333333</v>
      </c>
      <c r="C1080" s="0" t="str">
        <f aca="false">'✍️ Score Entry 2025-26'!C1081</f>
        <v>Spanish LALIGA</v>
      </c>
      <c r="D1080" s="0" t="str">
        <f aca="false">'✍️ Score Entry 2025-26'!D1081</f>
        <v>Athletic Club</v>
      </c>
      <c r="E1080" s="0" t="str">
        <f aca="false">'✍️ Score Entry 2025-26'!E1081</f>
        <v>Levante</v>
      </c>
      <c r="F1080" s="0" t="n">
        <f aca="false">IFERROR(VLOOKUP(D1080,'⭐ Current Elo 2025-26'!$A:$B,2,FALSE()),1500)</f>
        <v>1432.8</v>
      </c>
      <c r="G1080" s="0" t="n">
        <f aca="false">IFERROR(VLOOKUP(E1080,'⭐ Current Elo 2025-26'!$A:$B,2,FALSE()),1500)</f>
        <v>1462.3</v>
      </c>
      <c r="H1080" s="33" t="n">
        <f aca="false">1/(1+10^((G1080-F1080+'⚙️ Parameters'!$C$7)/400))</f>
        <v>0.387546118415922</v>
      </c>
      <c r="I1080" s="33" t="n">
        <f aca="false">0.27*(1+((200-MIN(ABS(F1080-G1080),200))/500)+(IF(AND(F1080&gt;1650,G1080&gt;1650),0.15,0)))</f>
        <v>0.36207</v>
      </c>
      <c r="J1080" s="33" t="n">
        <f aca="false">MAX(0,1-H1080-I1080)</f>
        <v>0.250383881584078</v>
      </c>
      <c r="K1080" s="33" t="n">
        <f aca="false">H1080+I1080</f>
        <v>0.749616118415922</v>
      </c>
      <c r="L1080" s="33" t="n">
        <f aca="false">I1080+J1080</f>
        <v>0.612453881584078</v>
      </c>
      <c r="M1080" s="0" t="str">
        <f aca="false">IF('✍️ Score Entry 2025-26'!F1081=""," TBD",TEXT('✍️ Score Entry 2025-26'!F1081,"0")&amp;"-"&amp;TEXT('✍️ Score Entry 2025-26'!G1081,"0"))</f>
        <v> TBD</v>
      </c>
      <c r="N1080" s="0" t="str">
        <f aca="false">IF('✍️ Score Entry 2025-26'!F1081="","TBD",IF('✍️ Score Entry 2025-26'!F1081&gt;'✍️ Score Entry 2025-26'!G1081,"Home",IF('✍️ Score Entry 2025-26'!F1081&lt;'✍️ Score Entry 2025-26'!G1081,"Away","Draw")))</f>
        <v>TBD</v>
      </c>
      <c r="O1080" s="0" t="str">
        <f aca="false">IF(N1080="TBD","TBD",IF(AND(H1080&gt;I1080,H1080&gt;J1080,N1080="Home"),"✓",IF(AND(J1080&gt;H1080,J1080&gt;I1080,N1080="Away"),"✓",IF(AND(I1080&gt;H1080,I1080&gt;J1080,N1080="Draw"),"✓","✗"))))</f>
        <v>TBD</v>
      </c>
    </row>
    <row r="1081" customFormat="false" ht="15" hidden="false" customHeight="false" outlineLevel="0" collapsed="false">
      <c r="A1081" s="0" t="n">
        <f aca="false">'✍️ Score Entry 2025-26'!A1082</f>
        <v>1077</v>
      </c>
      <c r="B1081" s="41" t="n">
        <f aca="false">'✍️ Score Entry 2025-26'!B1082</f>
        <v>46061.8333333333</v>
      </c>
      <c r="C1081" s="0" t="str">
        <f aca="false">'✍️ Score Entry 2025-26'!C1082</f>
        <v>Spanish LALIGA</v>
      </c>
      <c r="D1081" s="0" t="str">
        <f aca="false">'✍️ Score Entry 2025-26'!D1082</f>
        <v>Rayo Vallecano</v>
      </c>
      <c r="E1081" s="0" t="str">
        <f aca="false">'✍️ Score Entry 2025-26'!E1082</f>
        <v>Real Oviedo</v>
      </c>
      <c r="F1081" s="0" t="n">
        <f aca="false">IFERROR(VLOOKUP(D1081,'⭐ Current Elo 2025-26'!$A:$B,2,FALSE()),1500)</f>
        <v>1510</v>
      </c>
      <c r="G1081" s="0" t="n">
        <f aca="false">IFERROR(VLOOKUP(E1081,'⭐ Current Elo 2025-26'!$A:$B,2,FALSE()),1500)</f>
        <v>1735.2</v>
      </c>
      <c r="H1081" s="33" t="n">
        <f aca="false">1/(1+10^((G1081-F1081+'⚙️ Parameters'!$C$7)/400))</f>
        <v>0.17020451209507</v>
      </c>
      <c r="I1081" s="33" t="n">
        <f aca="false">0.27*(1+((200-MIN(ABS(F1081-G1081),200))/500)+(IF(AND(F1081&gt;1650,G1081&gt;1650),0.15,0)))</f>
        <v>0.27</v>
      </c>
      <c r="J1081" s="33" t="n">
        <f aca="false">MAX(0,1-H1081-I1081)</f>
        <v>0.55979548790493</v>
      </c>
      <c r="K1081" s="33" t="n">
        <f aca="false">H1081+I1081</f>
        <v>0.44020451209507</v>
      </c>
      <c r="L1081" s="33" t="n">
        <f aca="false">I1081+J1081</f>
        <v>0.82979548790493</v>
      </c>
      <c r="M1081" s="0" t="str">
        <f aca="false">IF('✍️ Score Entry 2025-26'!F1082=""," TBD",TEXT('✍️ Score Entry 2025-26'!F1082,"0")&amp;"-"&amp;TEXT('✍️ Score Entry 2025-26'!G1082,"0"))</f>
        <v> TBD</v>
      </c>
      <c r="N1081" s="0" t="str">
        <f aca="false">IF('✍️ Score Entry 2025-26'!F1082="","TBD",IF('✍️ Score Entry 2025-26'!F1082&gt;'✍️ Score Entry 2025-26'!G1082,"Home",IF('✍️ Score Entry 2025-26'!F1082&lt;'✍️ Score Entry 2025-26'!G1082,"Away","Draw")))</f>
        <v>TBD</v>
      </c>
      <c r="O1081" s="0" t="str">
        <f aca="false">IF(N1081="TBD","TBD",IF(AND(H1081&gt;I1081,H1081&gt;J1081,N1081="Home"),"✓",IF(AND(J1081&gt;H1081,J1081&gt;I1081,N1081="Away"),"✓",IF(AND(I1081&gt;H1081,I1081&gt;J1081,N1081="Draw"),"✓","✗"))))</f>
        <v>TBD</v>
      </c>
    </row>
    <row r="1082" customFormat="false" ht="15" hidden="false" customHeight="false" outlineLevel="0" collapsed="false">
      <c r="A1082" s="0" t="n">
        <f aca="false">'✍️ Score Entry 2025-26'!A1083</f>
        <v>1078</v>
      </c>
      <c r="B1082" s="41" t="n">
        <f aca="false">'✍️ Score Entry 2025-26'!B1083</f>
        <v>46061.8333333333</v>
      </c>
      <c r="C1082" s="0" t="str">
        <f aca="false">'✍️ Score Entry 2025-26'!C1083</f>
        <v>French Ligue 1</v>
      </c>
      <c r="D1082" s="0" t="str">
        <f aca="false">'✍️ Score Entry 2025-26'!D1083</f>
        <v>Angers</v>
      </c>
      <c r="E1082" s="0" t="str">
        <f aca="false">'✍️ Score Entry 2025-26'!E1083</f>
        <v>Toulouse</v>
      </c>
      <c r="F1082" s="0" t="n">
        <f aca="false">IFERROR(VLOOKUP(D1082,'⭐ Current Elo 2025-26'!$A:$B,2,FALSE()),1500)</f>
        <v>1494.5</v>
      </c>
      <c r="G1082" s="0" t="n">
        <f aca="false">IFERROR(VLOOKUP(E1082,'⭐ Current Elo 2025-26'!$A:$B,2,FALSE()),1500)</f>
        <v>1668.4</v>
      </c>
      <c r="H1082" s="33" t="n">
        <f aca="false">1/(1+10^((G1082-F1082+'⚙️ Parameters'!$C$7)/400))</f>
        <v>0.216043796736957</v>
      </c>
      <c r="I1082" s="33" t="n">
        <f aca="false">0.27*(1+((200-MIN(ABS(F1082-G1082),200))/500)+(IF(AND(F1082&gt;1650,G1082&gt;1650),0.15,0)))</f>
        <v>0.284094</v>
      </c>
      <c r="J1082" s="33" t="n">
        <f aca="false">MAX(0,1-H1082-I1082)</f>
        <v>0.499862203263043</v>
      </c>
      <c r="K1082" s="33" t="n">
        <f aca="false">H1082+I1082</f>
        <v>0.500137796736957</v>
      </c>
      <c r="L1082" s="33" t="n">
        <f aca="false">I1082+J1082</f>
        <v>0.783956203263043</v>
      </c>
      <c r="M1082" s="0" t="str">
        <f aca="false">IF('✍️ Score Entry 2025-26'!F1083=""," TBD",TEXT('✍️ Score Entry 2025-26'!F1083,"0")&amp;"-"&amp;TEXT('✍️ Score Entry 2025-26'!G1083,"0"))</f>
        <v> TBD</v>
      </c>
      <c r="N1082" s="0" t="str">
        <f aca="false">IF('✍️ Score Entry 2025-26'!F1083="","TBD",IF('✍️ Score Entry 2025-26'!F1083&gt;'✍️ Score Entry 2025-26'!G1083,"Home",IF('✍️ Score Entry 2025-26'!F1083&lt;'✍️ Score Entry 2025-26'!G1083,"Away","Draw")))</f>
        <v>TBD</v>
      </c>
      <c r="O1082" s="0" t="str">
        <f aca="false">IF(N1082="TBD","TBD",IF(AND(H1082&gt;I1082,H1082&gt;J1082,N1082="Home"),"✓",IF(AND(J1082&gt;H1082,J1082&gt;I1082,N1082="Away"),"✓",IF(AND(I1082&gt;H1082,I1082&gt;J1082,N1082="Draw"),"✓","✗"))))</f>
        <v>TBD</v>
      </c>
    </row>
    <row r="1083" customFormat="false" ht="15" hidden="false" customHeight="false" outlineLevel="0" collapsed="false">
      <c r="A1083" s="0" t="n">
        <f aca="false">'✍️ Score Entry 2025-26'!A1084</f>
        <v>1079</v>
      </c>
      <c r="B1083" s="41" t="n">
        <f aca="false">'✍️ Score Entry 2025-26'!B1084</f>
        <v>46061.8333333333</v>
      </c>
      <c r="C1083" s="0" t="str">
        <f aca="false">'✍️ Score Entry 2025-26'!C1084</f>
        <v>French Ligue 1</v>
      </c>
      <c r="D1083" s="0" t="str">
        <f aca="false">'✍️ Score Entry 2025-26'!D1084</f>
        <v>AJ Auxerre</v>
      </c>
      <c r="E1083" s="0" t="str">
        <f aca="false">'✍️ Score Entry 2025-26'!E1084</f>
        <v>Paris FC</v>
      </c>
      <c r="F1083" s="0" t="n">
        <f aca="false">IFERROR(VLOOKUP(D1083,'⭐ Current Elo 2025-26'!$A:$B,2,FALSE()),1500)</f>
        <v>1588.5</v>
      </c>
      <c r="G1083" s="0" t="n">
        <f aca="false">IFERROR(VLOOKUP(E1083,'⭐ Current Elo 2025-26'!$A:$B,2,FALSE()),1500)</f>
        <v>1539.7</v>
      </c>
      <c r="H1083" s="33" t="n">
        <f aca="false">1/(1+10^((G1083-F1083+'⚙️ Parameters'!$C$7)/400))</f>
        <v>0.498273068047262</v>
      </c>
      <c r="I1083" s="33" t="n">
        <f aca="false">0.27*(1+((200-MIN(ABS(F1083-G1083),200))/500)+(IF(AND(F1083&gt;1650,G1083&gt;1650),0.15,0)))</f>
        <v>0.351648</v>
      </c>
      <c r="J1083" s="33" t="n">
        <f aca="false">MAX(0,1-H1083-I1083)</f>
        <v>0.150078931952738</v>
      </c>
      <c r="K1083" s="33" t="n">
        <f aca="false">H1083+I1083</f>
        <v>0.849921068047262</v>
      </c>
      <c r="L1083" s="33" t="n">
        <f aca="false">I1083+J1083</f>
        <v>0.501726931952738</v>
      </c>
      <c r="M1083" s="0" t="str">
        <f aca="false">IF('✍️ Score Entry 2025-26'!F1084=""," TBD",TEXT('✍️ Score Entry 2025-26'!F1084,"0")&amp;"-"&amp;TEXT('✍️ Score Entry 2025-26'!G1084,"0"))</f>
        <v> TBD</v>
      </c>
      <c r="N1083" s="0" t="str">
        <f aca="false">IF('✍️ Score Entry 2025-26'!F1084="","TBD",IF('✍️ Score Entry 2025-26'!F1084&gt;'✍️ Score Entry 2025-26'!G1084,"Home",IF('✍️ Score Entry 2025-26'!F1084&lt;'✍️ Score Entry 2025-26'!G1084,"Away","Draw")))</f>
        <v>TBD</v>
      </c>
      <c r="O1083" s="0" t="str">
        <f aca="false">IF(N1083="TBD","TBD",IF(AND(H1083&gt;I1083,H1083&gt;J1083,N1083="Home"),"✓",IF(AND(J1083&gt;H1083,J1083&gt;I1083,N1083="Away"),"✓",IF(AND(I1083&gt;H1083,I1083&gt;J1083,N1083="Draw"),"✓","✗"))))</f>
        <v>TBD</v>
      </c>
    </row>
    <row r="1084" customFormat="false" ht="15" hidden="false" customHeight="false" outlineLevel="0" collapsed="false">
      <c r="A1084" s="0" t="n">
        <f aca="false">'✍️ Score Entry 2025-26'!A1085</f>
        <v>1080</v>
      </c>
      <c r="B1084" s="41" t="n">
        <f aca="false">'✍️ Score Entry 2025-26'!B1085</f>
        <v>46061.8333333333</v>
      </c>
      <c r="C1084" s="0" t="str">
        <f aca="false">'✍️ Score Entry 2025-26'!C1085</f>
        <v>French Ligue 1</v>
      </c>
      <c r="D1084" s="0" t="str">
        <f aca="false">'✍️ Score Entry 2025-26'!D1085</f>
        <v>Brest</v>
      </c>
      <c r="E1084" s="0" t="str">
        <f aca="false">'✍️ Score Entry 2025-26'!E1085</f>
        <v>Lorient</v>
      </c>
      <c r="F1084" s="0" t="n">
        <f aca="false">IFERROR(VLOOKUP(D1084,'⭐ Current Elo 2025-26'!$A:$B,2,FALSE()),1500)</f>
        <v>1734.4</v>
      </c>
      <c r="G1084" s="0" t="n">
        <f aca="false">IFERROR(VLOOKUP(E1084,'⭐ Current Elo 2025-26'!$A:$B,2,FALSE()),1500)</f>
        <v>1624.7</v>
      </c>
      <c r="H1084" s="33" t="n">
        <f aca="false">1/(1+10^((G1084-F1084+'⚙️ Parameters'!$C$7)/400))</f>
        <v>0.585079506144124</v>
      </c>
      <c r="I1084" s="33" t="n">
        <f aca="false">0.27*(1+((200-MIN(ABS(F1084-G1084),200))/500)+(IF(AND(F1084&gt;1650,G1084&gt;1650),0.15,0)))</f>
        <v>0.318762</v>
      </c>
      <c r="J1084" s="33" t="n">
        <f aca="false">MAX(0,1-H1084-I1084)</f>
        <v>0.0961584938558757</v>
      </c>
      <c r="K1084" s="33" t="n">
        <f aca="false">H1084+I1084</f>
        <v>0.903841506144124</v>
      </c>
      <c r="L1084" s="33" t="n">
        <f aca="false">I1084+J1084</f>
        <v>0.414920493855876</v>
      </c>
      <c r="M1084" s="0" t="str">
        <f aca="false">IF('✍️ Score Entry 2025-26'!F1085=""," TBD",TEXT('✍️ Score Entry 2025-26'!F1085,"0")&amp;"-"&amp;TEXT('✍️ Score Entry 2025-26'!G1085,"0"))</f>
        <v> TBD</v>
      </c>
      <c r="N1084" s="0" t="str">
        <f aca="false">IF('✍️ Score Entry 2025-26'!F1085="","TBD",IF('✍️ Score Entry 2025-26'!F1085&gt;'✍️ Score Entry 2025-26'!G1085,"Home",IF('✍️ Score Entry 2025-26'!F1085&lt;'✍️ Score Entry 2025-26'!G1085,"Away","Draw")))</f>
        <v>TBD</v>
      </c>
      <c r="O1084" s="0" t="str">
        <f aca="false">IF(N1084="TBD","TBD",IF(AND(H1084&gt;I1084,H1084&gt;J1084,N1084="Home"),"✓",IF(AND(J1084&gt;H1084,J1084&gt;I1084,N1084="Away"),"✓",IF(AND(I1084&gt;H1084,I1084&gt;J1084,N1084="Draw"),"✓","✗"))))</f>
        <v>TBD</v>
      </c>
    </row>
    <row r="1085" customFormat="false" ht="15" hidden="false" customHeight="false" outlineLevel="0" collapsed="false">
      <c r="A1085" s="0" t="n">
        <f aca="false">'✍️ Score Entry 2025-26'!A1086</f>
        <v>1081</v>
      </c>
      <c r="B1085" s="41" t="n">
        <f aca="false">'✍️ Score Entry 2025-26'!B1086</f>
        <v>46061.8333333333</v>
      </c>
      <c r="C1085" s="0" t="str">
        <f aca="false">'✍️ Score Entry 2025-26'!C1086</f>
        <v>French Ligue 1</v>
      </c>
      <c r="D1085" s="0" t="str">
        <f aca="false">'✍️ Score Entry 2025-26'!D1086</f>
        <v>Paris Saint-Germain</v>
      </c>
      <c r="E1085" s="0" t="str">
        <f aca="false">'✍️ Score Entry 2025-26'!E1086</f>
        <v>Marseille</v>
      </c>
      <c r="F1085" s="0" t="n">
        <f aca="false">IFERROR(VLOOKUP(D1085,'⭐ Current Elo 2025-26'!$A:$B,2,FALSE()),1500)</f>
        <v>1650.9</v>
      </c>
      <c r="G1085" s="0" t="n">
        <f aca="false">IFERROR(VLOOKUP(E1085,'⭐ Current Elo 2025-26'!$A:$B,2,FALSE()),1500)</f>
        <v>1664.7</v>
      </c>
      <c r="H1085" s="33" t="n">
        <f aca="false">1/(1+10^((G1085-F1085+'⚙️ Parameters'!$C$7)/400))</f>
        <v>0.409202706272013</v>
      </c>
      <c r="I1085" s="33" t="n">
        <f aca="false">0.27*(1+((200-MIN(ABS(F1085-G1085),200))/500)+(IF(AND(F1085&gt;1650,G1085&gt;1650),0.15,0)))</f>
        <v>0.411048</v>
      </c>
      <c r="J1085" s="33" t="n">
        <f aca="false">MAX(0,1-H1085-I1085)</f>
        <v>0.179749293727987</v>
      </c>
      <c r="K1085" s="33" t="n">
        <f aca="false">H1085+I1085</f>
        <v>0.820250706272013</v>
      </c>
      <c r="L1085" s="33" t="n">
        <f aca="false">I1085+J1085</f>
        <v>0.590797293727987</v>
      </c>
      <c r="M1085" s="0" t="str">
        <f aca="false">IF('✍️ Score Entry 2025-26'!F1086=""," TBD",TEXT('✍️ Score Entry 2025-26'!F1086,"0")&amp;"-"&amp;TEXT('✍️ Score Entry 2025-26'!G1086,"0"))</f>
        <v> TBD</v>
      </c>
      <c r="N1085" s="0" t="str">
        <f aca="false">IF('✍️ Score Entry 2025-26'!F1086="","TBD",IF('✍️ Score Entry 2025-26'!F1086&gt;'✍️ Score Entry 2025-26'!G1086,"Home",IF('✍️ Score Entry 2025-26'!F1086&lt;'✍️ Score Entry 2025-26'!G1086,"Away","Draw")))</f>
        <v>TBD</v>
      </c>
      <c r="O1085" s="0" t="str">
        <f aca="false">IF(N1085="TBD","TBD",IF(AND(H1085&gt;I1085,H1085&gt;J1085,N1085="Home"),"✓",IF(AND(J1085&gt;H1085,J1085&gt;I1085,N1085="Away"),"✓",IF(AND(I1085&gt;H1085,I1085&gt;J1085,N1085="Draw"),"✓","✗"))))</f>
        <v>TBD</v>
      </c>
    </row>
    <row r="1086" customFormat="false" ht="15" hidden="false" customHeight="false" outlineLevel="0" collapsed="false">
      <c r="A1086" s="0" t="n">
        <f aca="false">'✍️ Score Entry 2025-26'!A1087</f>
        <v>1082</v>
      </c>
      <c r="B1086" s="41" t="n">
        <f aca="false">'✍️ Score Entry 2025-26'!B1087</f>
        <v>46061.8333333333</v>
      </c>
      <c r="C1086" s="0" t="str">
        <f aca="false">'✍️ Score Entry 2025-26'!C1087</f>
        <v>French Ligue 1</v>
      </c>
      <c r="D1086" s="0" t="str">
        <f aca="false">'✍️ Score Entry 2025-26'!D1087</f>
        <v>Lens</v>
      </c>
      <c r="E1086" s="0" t="str">
        <f aca="false">'✍️ Score Entry 2025-26'!E1087</f>
        <v>Stade Rennais</v>
      </c>
      <c r="F1086" s="0" t="n">
        <f aca="false">IFERROR(VLOOKUP(D1086,'⭐ Current Elo 2025-26'!$A:$B,2,FALSE()),1500)</f>
        <v>1580.6</v>
      </c>
      <c r="G1086" s="0" t="n">
        <f aca="false">IFERROR(VLOOKUP(E1086,'⭐ Current Elo 2025-26'!$A:$B,2,FALSE()),1500)</f>
        <v>1621.1</v>
      </c>
      <c r="H1086" s="33" t="n">
        <f aca="false">1/(1+10^((G1086-F1086+'⚙️ Parameters'!$C$7)/400))</f>
        <v>0.372627809680169</v>
      </c>
      <c r="I1086" s="33" t="n">
        <f aca="false">0.27*(1+((200-MIN(ABS(F1086-G1086),200))/500)+(IF(AND(F1086&gt;1650,G1086&gt;1650),0.15,0)))</f>
        <v>0.35613</v>
      </c>
      <c r="J1086" s="33" t="n">
        <f aca="false">MAX(0,1-H1086-I1086)</f>
        <v>0.271242190319831</v>
      </c>
      <c r="K1086" s="33" t="n">
        <f aca="false">H1086+I1086</f>
        <v>0.728757809680169</v>
      </c>
      <c r="L1086" s="33" t="n">
        <f aca="false">I1086+J1086</f>
        <v>0.627372190319831</v>
      </c>
      <c r="M1086" s="0" t="str">
        <f aca="false">IF('✍️ Score Entry 2025-26'!F1087=""," TBD",TEXT('✍️ Score Entry 2025-26'!F1087,"0")&amp;"-"&amp;TEXT('✍️ Score Entry 2025-26'!G1087,"0"))</f>
        <v> TBD</v>
      </c>
      <c r="N1086" s="0" t="str">
        <f aca="false">IF('✍️ Score Entry 2025-26'!F1087="","TBD",IF('✍️ Score Entry 2025-26'!F1087&gt;'✍️ Score Entry 2025-26'!G1087,"Home",IF('✍️ Score Entry 2025-26'!F1087&lt;'✍️ Score Entry 2025-26'!G1087,"Away","Draw")))</f>
        <v>TBD</v>
      </c>
      <c r="O1086" s="0" t="str">
        <f aca="false">IF(N1086="TBD","TBD",IF(AND(H1086&gt;I1086,H1086&gt;J1086,N1086="Home"),"✓",IF(AND(J1086&gt;H1086,J1086&gt;I1086,N1086="Away"),"✓",IF(AND(I1086&gt;H1086,I1086&gt;J1086,N1086="Draw"),"✓","✗"))))</f>
        <v>TBD</v>
      </c>
    </row>
    <row r="1087" customFormat="false" ht="15" hidden="false" customHeight="false" outlineLevel="0" collapsed="false">
      <c r="A1087" s="0" t="n">
        <f aca="false">'✍️ Score Entry 2025-26'!A1088</f>
        <v>1083</v>
      </c>
      <c r="B1087" s="41" t="n">
        <f aca="false">'✍️ Score Entry 2025-26'!B1088</f>
        <v>46061.8333333333</v>
      </c>
      <c r="C1087" s="0" t="str">
        <f aca="false">'✍️ Score Entry 2025-26'!C1088</f>
        <v>French Ligue 1</v>
      </c>
      <c r="D1087" s="0" t="str">
        <f aca="false">'✍️ Score Entry 2025-26'!D1088</f>
        <v>Metz</v>
      </c>
      <c r="E1087" s="0" t="str">
        <f aca="false">'✍️ Score Entry 2025-26'!E1088</f>
        <v>Lille</v>
      </c>
      <c r="F1087" s="0" t="n">
        <f aca="false">IFERROR(VLOOKUP(D1087,'⭐ Current Elo 2025-26'!$A:$B,2,FALSE()),1500)</f>
        <v>1581.9</v>
      </c>
      <c r="G1087" s="0" t="n">
        <f aca="false">IFERROR(VLOOKUP(E1087,'⭐ Current Elo 2025-26'!$A:$B,2,FALSE()),1500)</f>
        <v>1580.2</v>
      </c>
      <c r="H1087" s="33" t="n">
        <f aca="false">1/(1+10^((G1087-F1087+'⚙️ Parameters'!$C$7)/400))</f>
        <v>0.430935060438977</v>
      </c>
      <c r="I1087" s="33" t="n">
        <f aca="false">0.27*(1+((200-MIN(ABS(F1087-G1087),200))/500)+(IF(AND(F1087&gt;1650,G1087&gt;1650),0.15,0)))</f>
        <v>0.377082</v>
      </c>
      <c r="J1087" s="33" t="n">
        <f aca="false">MAX(0,1-H1087-I1087)</f>
        <v>0.191982939561023</v>
      </c>
      <c r="K1087" s="33" t="n">
        <f aca="false">H1087+I1087</f>
        <v>0.808017060438977</v>
      </c>
      <c r="L1087" s="33" t="n">
        <f aca="false">I1087+J1087</f>
        <v>0.569064939561023</v>
      </c>
      <c r="M1087" s="0" t="str">
        <f aca="false">IF('✍️ Score Entry 2025-26'!F1088=""," TBD",TEXT('✍️ Score Entry 2025-26'!F1088,"0")&amp;"-"&amp;TEXT('✍️ Score Entry 2025-26'!G1088,"0"))</f>
        <v> TBD</v>
      </c>
      <c r="N1087" s="0" t="str">
        <f aca="false">IF('✍️ Score Entry 2025-26'!F1088="","TBD",IF('✍️ Score Entry 2025-26'!F1088&gt;'✍️ Score Entry 2025-26'!G1088,"Home",IF('✍️ Score Entry 2025-26'!F1088&lt;'✍️ Score Entry 2025-26'!G1088,"Away","Draw")))</f>
        <v>TBD</v>
      </c>
      <c r="O1087" s="0" t="str">
        <f aca="false">IF(N1087="TBD","TBD",IF(AND(H1087&gt;I1087,H1087&gt;J1087,N1087="Home"),"✓",IF(AND(J1087&gt;H1087,J1087&gt;I1087,N1087="Away"),"✓",IF(AND(I1087&gt;H1087,I1087&gt;J1087,N1087="Draw"),"✓","✗"))))</f>
        <v>TBD</v>
      </c>
    </row>
    <row r="1088" customFormat="false" ht="15" hidden="false" customHeight="false" outlineLevel="0" collapsed="false">
      <c r="A1088" s="0" t="n">
        <f aca="false">'✍️ Score Entry 2025-26'!A1089</f>
        <v>1084</v>
      </c>
      <c r="B1088" s="41" t="n">
        <f aca="false">'✍️ Score Entry 2025-26'!B1089</f>
        <v>46061.8333333333</v>
      </c>
      <c r="C1088" s="0" t="str">
        <f aca="false">'✍️ Score Entry 2025-26'!C1089</f>
        <v>French Ligue 1</v>
      </c>
      <c r="D1088" s="0" t="str">
        <f aca="false">'✍️ Score Entry 2025-26'!D1089</f>
        <v>Nice</v>
      </c>
      <c r="E1088" s="0" t="str">
        <f aca="false">'✍️ Score Entry 2025-26'!E1089</f>
        <v>AS Monaco</v>
      </c>
      <c r="F1088" s="0" t="n">
        <f aca="false">IFERROR(VLOOKUP(D1088,'⭐ Current Elo 2025-26'!$A:$B,2,FALSE()),1500)</f>
        <v>1674.8</v>
      </c>
      <c r="G1088" s="0" t="n">
        <f aca="false">IFERROR(VLOOKUP(E1088,'⭐ Current Elo 2025-26'!$A:$B,2,FALSE()),1500)</f>
        <v>1714.2</v>
      </c>
      <c r="H1088" s="33" t="n">
        <f aca="false">1/(1+10^((G1088-F1088+'⚙️ Parameters'!$C$7)/400))</f>
        <v>0.374109296774373</v>
      </c>
      <c r="I1088" s="33" t="n">
        <f aca="false">0.27*(1+((200-MIN(ABS(F1088-G1088),200))/500)+(IF(AND(F1088&gt;1650,G1088&gt;1650),0.15,0)))</f>
        <v>0.397224</v>
      </c>
      <c r="J1088" s="33" t="n">
        <f aca="false">MAX(0,1-H1088-I1088)</f>
        <v>0.228666703225627</v>
      </c>
      <c r="K1088" s="33" t="n">
        <f aca="false">H1088+I1088</f>
        <v>0.771333296774373</v>
      </c>
      <c r="L1088" s="33" t="n">
        <f aca="false">I1088+J1088</f>
        <v>0.625890703225627</v>
      </c>
      <c r="M1088" s="0" t="str">
        <f aca="false">IF('✍️ Score Entry 2025-26'!F1089=""," TBD",TEXT('✍️ Score Entry 2025-26'!F1089,"0")&amp;"-"&amp;TEXT('✍️ Score Entry 2025-26'!G1089,"0"))</f>
        <v> TBD</v>
      </c>
      <c r="N1088" s="0" t="str">
        <f aca="false">IF('✍️ Score Entry 2025-26'!F1089="","TBD",IF('✍️ Score Entry 2025-26'!F1089&gt;'✍️ Score Entry 2025-26'!G1089,"Home",IF('✍️ Score Entry 2025-26'!F1089&lt;'✍️ Score Entry 2025-26'!G1089,"Away","Draw")))</f>
        <v>TBD</v>
      </c>
      <c r="O1088" s="0" t="str">
        <f aca="false">IF(N1088="TBD","TBD",IF(AND(H1088&gt;I1088,H1088&gt;J1088,N1088="Home"),"✓",IF(AND(J1088&gt;H1088,J1088&gt;I1088,N1088="Away"),"✓",IF(AND(I1088&gt;H1088,I1088&gt;J1088,N1088="Draw"),"✓","✗"))))</f>
        <v>TBD</v>
      </c>
    </row>
    <row r="1089" customFormat="false" ht="15" hidden="false" customHeight="false" outlineLevel="0" collapsed="false">
      <c r="A1089" s="0" t="n">
        <f aca="false">'✍️ Score Entry 2025-26'!A1090</f>
        <v>1085</v>
      </c>
      <c r="B1089" s="41" t="n">
        <f aca="false">'✍️ Score Entry 2025-26'!B1090</f>
        <v>46061.8333333333</v>
      </c>
      <c r="C1089" s="0" t="str">
        <f aca="false">'✍️ Score Entry 2025-26'!C1090</f>
        <v>French Ligue 1</v>
      </c>
      <c r="D1089" s="0" t="str">
        <f aca="false">'✍️ Score Entry 2025-26'!D1090</f>
        <v>Le Havre AC</v>
      </c>
      <c r="E1089" s="0" t="str">
        <f aca="false">'✍️ Score Entry 2025-26'!E1090</f>
        <v>Strasbourg</v>
      </c>
      <c r="F1089" s="0" t="n">
        <f aca="false">IFERROR(VLOOKUP(D1089,'⭐ Current Elo 2025-26'!$A:$B,2,FALSE()),1500)</f>
        <v>1496.2</v>
      </c>
      <c r="G1089" s="0" t="n">
        <f aca="false">IFERROR(VLOOKUP(E1089,'⭐ Current Elo 2025-26'!$A:$B,2,FALSE()),1500)</f>
        <v>1815.9</v>
      </c>
      <c r="H1089" s="33" t="n">
        <f aca="false">1/(1+10^((G1089-F1089+'⚙️ Parameters'!$C$7)/400))</f>
        <v>0.106389389516651</v>
      </c>
      <c r="I1089" s="33" t="n">
        <f aca="false">0.27*(1+((200-MIN(ABS(F1089-G1089),200))/500)+(IF(AND(F1089&gt;1650,G1089&gt;1650),0.15,0)))</f>
        <v>0.27</v>
      </c>
      <c r="J1089" s="33" t="n">
        <f aca="false">MAX(0,1-H1089-I1089)</f>
        <v>0.623610610483349</v>
      </c>
      <c r="K1089" s="33" t="n">
        <f aca="false">H1089+I1089</f>
        <v>0.376389389516651</v>
      </c>
      <c r="L1089" s="33" t="n">
        <f aca="false">I1089+J1089</f>
        <v>0.893610610483349</v>
      </c>
      <c r="M1089" s="0" t="str">
        <f aca="false">IF('✍️ Score Entry 2025-26'!F1090=""," TBD",TEXT('✍️ Score Entry 2025-26'!F1090,"0")&amp;"-"&amp;TEXT('✍️ Score Entry 2025-26'!G1090,"0"))</f>
        <v> TBD</v>
      </c>
      <c r="N1089" s="0" t="str">
        <f aca="false">IF('✍️ Score Entry 2025-26'!F1090="","TBD",IF('✍️ Score Entry 2025-26'!F1090&gt;'✍️ Score Entry 2025-26'!G1090,"Home",IF('✍️ Score Entry 2025-26'!F1090&lt;'✍️ Score Entry 2025-26'!G1090,"Away","Draw")))</f>
        <v>TBD</v>
      </c>
      <c r="O1089" s="0" t="str">
        <f aca="false">IF(N1089="TBD","TBD",IF(AND(H1089&gt;I1089,H1089&gt;J1089,N1089="Home"),"✓",IF(AND(J1089&gt;H1089,J1089&gt;I1089,N1089="Away"),"✓",IF(AND(I1089&gt;H1089,I1089&gt;J1089,N1089="Draw"),"✓","✗"))))</f>
        <v>TBD</v>
      </c>
    </row>
    <row r="1090" customFormat="false" ht="15" hidden="false" customHeight="false" outlineLevel="0" collapsed="false">
      <c r="A1090" s="0" t="n">
        <f aca="false">'✍️ Score Entry 2025-26'!A1091</f>
        <v>1086</v>
      </c>
      <c r="B1090" s="41" t="n">
        <f aca="false">'✍️ Score Entry 2025-26'!B1091</f>
        <v>46061.8333333333</v>
      </c>
      <c r="C1090" s="0" t="str">
        <f aca="false">'✍️ Score Entry 2025-26'!C1091</f>
        <v>Italian Serie A</v>
      </c>
      <c r="D1090" s="0" t="str">
        <f aca="false">'✍️ Score Entry 2025-26'!D1091</f>
        <v>AC Milan</v>
      </c>
      <c r="E1090" s="0" t="str">
        <f aca="false">'✍️ Score Entry 2025-26'!E1091</f>
        <v>Como</v>
      </c>
      <c r="F1090" s="0" t="n">
        <f aca="false">IFERROR(VLOOKUP(D1090,'⭐ Current Elo 2025-26'!$A:$B,2,FALSE()),1500)</f>
        <v>1588.1</v>
      </c>
      <c r="G1090" s="0" t="n">
        <f aca="false">IFERROR(VLOOKUP(E1090,'⭐ Current Elo 2025-26'!$A:$B,2,FALSE()),1500)</f>
        <v>1661.3</v>
      </c>
      <c r="H1090" s="33" t="n">
        <f aca="false">1/(1+10^((G1090-F1090+'⚙️ Parameters'!$C$7)/400))</f>
        <v>0.329776473018675</v>
      </c>
      <c r="I1090" s="33" t="n">
        <f aca="false">0.27*(1+((200-MIN(ABS(F1090-G1090),200))/500)+(IF(AND(F1090&gt;1650,G1090&gt;1650),0.15,0)))</f>
        <v>0.338472</v>
      </c>
      <c r="J1090" s="33" t="n">
        <f aca="false">MAX(0,1-H1090-I1090)</f>
        <v>0.331751526981325</v>
      </c>
      <c r="K1090" s="33" t="n">
        <f aca="false">H1090+I1090</f>
        <v>0.668248473018675</v>
      </c>
      <c r="L1090" s="33" t="n">
        <f aca="false">I1090+J1090</f>
        <v>0.670223526981325</v>
      </c>
      <c r="M1090" s="0" t="str">
        <f aca="false">IF('✍️ Score Entry 2025-26'!F1091=""," TBD",TEXT('✍️ Score Entry 2025-26'!F1091,"0")&amp;"-"&amp;TEXT('✍️ Score Entry 2025-26'!G1091,"0"))</f>
        <v> TBD</v>
      </c>
      <c r="N1090" s="0" t="str">
        <f aca="false">IF('✍️ Score Entry 2025-26'!F1091="","TBD",IF('✍️ Score Entry 2025-26'!F1091&gt;'✍️ Score Entry 2025-26'!G1091,"Home",IF('✍️ Score Entry 2025-26'!F1091&lt;'✍️ Score Entry 2025-26'!G1091,"Away","Draw")))</f>
        <v>TBD</v>
      </c>
      <c r="O1090" s="0" t="str">
        <f aca="false">IF(N1090="TBD","TBD",IF(AND(H1090&gt;I1090,H1090&gt;J1090,N1090="Home"),"✓",IF(AND(J1090&gt;H1090,J1090&gt;I1090,N1090="Away"),"✓",IF(AND(I1090&gt;H1090,I1090&gt;J1090,N1090="Draw"),"✓","✗"))))</f>
        <v>TBD</v>
      </c>
    </row>
    <row r="1091" customFormat="false" ht="15" hidden="false" customHeight="false" outlineLevel="0" collapsed="false">
      <c r="A1091" s="0" t="n">
        <f aca="false">'✍️ Score Entry 2025-26'!A1092</f>
        <v>1087</v>
      </c>
      <c r="B1091" s="41" t="n">
        <f aca="false">'✍️ Score Entry 2025-26'!B1092</f>
        <v>46061.8333333333</v>
      </c>
      <c r="C1091" s="0" t="str">
        <f aca="false">'✍️ Score Entry 2025-26'!C1092</f>
        <v>Italian Serie A</v>
      </c>
      <c r="D1091" s="0" t="str">
        <f aca="false">'✍️ Score Entry 2025-26'!D1092</f>
        <v>AS Roma</v>
      </c>
      <c r="E1091" s="0" t="str">
        <f aca="false">'✍️ Score Entry 2025-26'!E1092</f>
        <v>Cagliari</v>
      </c>
      <c r="F1091" s="0" t="n">
        <f aca="false">IFERROR(VLOOKUP(D1091,'⭐ Current Elo 2025-26'!$A:$B,2,FALSE()),1500)</f>
        <v>1560.1</v>
      </c>
      <c r="G1091" s="0" t="n">
        <f aca="false">IFERROR(VLOOKUP(E1091,'⭐ Current Elo 2025-26'!$A:$B,2,FALSE()),1500)</f>
        <v>1647.4</v>
      </c>
      <c r="H1091" s="33" t="n">
        <f aca="false">1/(1+10^((G1091-F1091+'⚙️ Parameters'!$C$7)/400))</f>
        <v>0.312090874754786</v>
      </c>
      <c r="I1091" s="33" t="n">
        <f aca="false">0.27*(1+((200-MIN(ABS(F1091-G1091),200))/500)+(IF(AND(F1091&gt;1650,G1091&gt;1650),0.15,0)))</f>
        <v>0.330858</v>
      </c>
      <c r="J1091" s="33" t="n">
        <f aca="false">MAX(0,1-H1091-I1091)</f>
        <v>0.357051125245215</v>
      </c>
      <c r="K1091" s="33" t="n">
        <f aca="false">H1091+I1091</f>
        <v>0.642948874754786</v>
      </c>
      <c r="L1091" s="33" t="n">
        <f aca="false">I1091+J1091</f>
        <v>0.687909125245215</v>
      </c>
      <c r="M1091" s="0" t="str">
        <f aca="false">IF('✍️ Score Entry 2025-26'!F1092=""," TBD",TEXT('✍️ Score Entry 2025-26'!F1092,"0")&amp;"-"&amp;TEXT('✍️ Score Entry 2025-26'!G1092,"0"))</f>
        <v> TBD</v>
      </c>
      <c r="N1091" s="0" t="str">
        <f aca="false">IF('✍️ Score Entry 2025-26'!F1092="","TBD",IF('✍️ Score Entry 2025-26'!F1092&gt;'✍️ Score Entry 2025-26'!G1092,"Home",IF('✍️ Score Entry 2025-26'!F1092&lt;'✍️ Score Entry 2025-26'!G1092,"Away","Draw")))</f>
        <v>TBD</v>
      </c>
      <c r="O1091" s="0" t="str">
        <f aca="false">IF(N1091="TBD","TBD",IF(AND(H1091&gt;I1091,H1091&gt;J1091,N1091="Home"),"✓",IF(AND(J1091&gt;H1091,J1091&gt;I1091,N1091="Away"),"✓",IF(AND(I1091&gt;H1091,I1091&gt;J1091,N1091="Draw"),"✓","✗"))))</f>
        <v>TBD</v>
      </c>
    </row>
    <row r="1092" customFormat="false" ht="15" hidden="false" customHeight="false" outlineLevel="0" collapsed="false">
      <c r="A1092" s="0" t="n">
        <f aca="false">'✍️ Score Entry 2025-26'!A1093</f>
        <v>1088</v>
      </c>
      <c r="B1092" s="41" t="n">
        <f aca="false">'✍️ Score Entry 2025-26'!B1093</f>
        <v>46061.8333333333</v>
      </c>
      <c r="C1092" s="0" t="str">
        <f aca="false">'✍️ Score Entry 2025-26'!C1093</f>
        <v>Italian Serie A</v>
      </c>
      <c r="D1092" s="0" t="str">
        <f aca="false">'✍️ Score Entry 2025-26'!D1093</f>
        <v>Juventus</v>
      </c>
      <c r="E1092" s="0" t="str">
        <f aca="false">'✍️ Score Entry 2025-26'!E1093</f>
        <v>Lazio</v>
      </c>
      <c r="F1092" s="0" t="n">
        <f aca="false">IFERROR(VLOOKUP(D1092,'⭐ Current Elo 2025-26'!$A:$B,2,FALSE()),1500)</f>
        <v>1397.1</v>
      </c>
      <c r="G1092" s="0" t="n">
        <f aca="false">IFERROR(VLOOKUP(E1092,'⭐ Current Elo 2025-26'!$A:$B,2,FALSE()),1500)</f>
        <v>1499.9</v>
      </c>
      <c r="H1092" s="33" t="n">
        <f aca="false">1/(1+10^((G1092-F1092+'⚙️ Parameters'!$C$7)/400))</f>
        <v>0.293263265188317</v>
      </c>
      <c r="I1092" s="33" t="n">
        <f aca="false">0.27*(1+((200-MIN(ABS(F1092-G1092),200))/500)+(IF(AND(F1092&gt;1650,G1092&gt;1650),0.15,0)))</f>
        <v>0.322488</v>
      </c>
      <c r="J1092" s="33" t="n">
        <f aca="false">MAX(0,1-H1092-I1092)</f>
        <v>0.384248734811683</v>
      </c>
      <c r="K1092" s="33" t="n">
        <f aca="false">H1092+I1092</f>
        <v>0.615751265188317</v>
      </c>
      <c r="L1092" s="33" t="n">
        <f aca="false">I1092+J1092</f>
        <v>0.706736734811683</v>
      </c>
      <c r="M1092" s="0" t="str">
        <f aca="false">IF('✍️ Score Entry 2025-26'!F1093=""," TBD",TEXT('✍️ Score Entry 2025-26'!F1093,"0")&amp;"-"&amp;TEXT('✍️ Score Entry 2025-26'!G1093,"0"))</f>
        <v> TBD</v>
      </c>
      <c r="N1092" s="0" t="str">
        <f aca="false">IF('✍️ Score Entry 2025-26'!F1093="","TBD",IF('✍️ Score Entry 2025-26'!F1093&gt;'✍️ Score Entry 2025-26'!G1093,"Home",IF('✍️ Score Entry 2025-26'!F1093&lt;'✍️ Score Entry 2025-26'!G1093,"Away","Draw")))</f>
        <v>TBD</v>
      </c>
      <c r="O1092" s="0" t="str">
        <f aca="false">IF(N1092="TBD","TBD",IF(AND(H1092&gt;I1092,H1092&gt;J1092,N1092="Home"),"✓",IF(AND(J1092&gt;H1092,J1092&gt;I1092,N1092="Away"),"✓",IF(AND(I1092&gt;H1092,I1092&gt;J1092,N1092="Draw"),"✓","✗"))))</f>
        <v>TBD</v>
      </c>
    </row>
    <row r="1093" customFormat="false" ht="15" hidden="false" customHeight="false" outlineLevel="0" collapsed="false">
      <c r="A1093" s="0" t="n">
        <f aca="false">'✍️ Score Entry 2025-26'!A1094</f>
        <v>1089</v>
      </c>
      <c r="B1093" s="41" t="n">
        <f aca="false">'✍️ Score Entry 2025-26'!B1094</f>
        <v>46061.8333333333</v>
      </c>
      <c r="C1093" s="0" t="str">
        <f aca="false">'✍️ Score Entry 2025-26'!C1094</f>
        <v>Italian Serie A</v>
      </c>
      <c r="D1093" s="0" t="str">
        <f aca="false">'✍️ Score Entry 2025-26'!D1094</f>
        <v>Hellas Verona</v>
      </c>
      <c r="E1093" s="0" t="str">
        <f aca="false">'✍️ Score Entry 2025-26'!E1094</f>
        <v>Pisa</v>
      </c>
      <c r="F1093" s="0" t="n">
        <f aca="false">IFERROR(VLOOKUP(D1093,'⭐ Current Elo 2025-26'!$A:$B,2,FALSE()),1500)</f>
        <v>1452.9</v>
      </c>
      <c r="G1093" s="0" t="n">
        <f aca="false">IFERROR(VLOOKUP(E1093,'⭐ Current Elo 2025-26'!$A:$B,2,FALSE()),1500)</f>
        <v>1653.3</v>
      </c>
      <c r="H1093" s="33" t="n">
        <f aca="false">1/(1+10^((G1093-F1093+'⚙️ Parameters'!$C$7)/400))</f>
        <v>0.191325817679926</v>
      </c>
      <c r="I1093" s="33" t="n">
        <f aca="false">0.27*(1+((200-MIN(ABS(F1093-G1093),200))/500)+(IF(AND(F1093&gt;1650,G1093&gt;1650),0.15,0)))</f>
        <v>0.27</v>
      </c>
      <c r="J1093" s="33" t="n">
        <f aca="false">MAX(0,1-H1093-I1093)</f>
        <v>0.538674182320075</v>
      </c>
      <c r="K1093" s="33" t="n">
        <f aca="false">H1093+I1093</f>
        <v>0.461325817679926</v>
      </c>
      <c r="L1093" s="33" t="n">
        <f aca="false">I1093+J1093</f>
        <v>0.808674182320075</v>
      </c>
      <c r="M1093" s="0" t="str">
        <f aca="false">IF('✍️ Score Entry 2025-26'!F1094=""," TBD",TEXT('✍️ Score Entry 2025-26'!F1094,"0")&amp;"-"&amp;TEXT('✍️ Score Entry 2025-26'!G1094,"0"))</f>
        <v> TBD</v>
      </c>
      <c r="N1093" s="0" t="str">
        <f aca="false">IF('✍️ Score Entry 2025-26'!F1094="","TBD",IF('✍️ Score Entry 2025-26'!F1094&gt;'✍️ Score Entry 2025-26'!G1094,"Home",IF('✍️ Score Entry 2025-26'!F1094&lt;'✍️ Score Entry 2025-26'!G1094,"Away","Draw")))</f>
        <v>TBD</v>
      </c>
      <c r="O1093" s="0" t="str">
        <f aca="false">IF(N1093="TBD","TBD",IF(AND(H1093&gt;I1093,H1093&gt;J1093,N1093="Home"),"✓",IF(AND(J1093&gt;H1093,J1093&gt;I1093,N1093="Away"),"✓",IF(AND(I1093&gt;H1093,I1093&gt;J1093,N1093="Draw"),"✓","✗"))))</f>
        <v>TBD</v>
      </c>
    </row>
    <row r="1094" customFormat="false" ht="15" hidden="false" customHeight="false" outlineLevel="0" collapsed="false">
      <c r="A1094" s="0" t="n">
        <f aca="false">'✍️ Score Entry 2025-26'!A1095</f>
        <v>1090</v>
      </c>
      <c r="B1094" s="41" t="n">
        <f aca="false">'✍️ Score Entry 2025-26'!B1095</f>
        <v>46061.8333333333</v>
      </c>
      <c r="C1094" s="0" t="str">
        <f aca="false">'✍️ Score Entry 2025-26'!C1095</f>
        <v>Italian Serie A</v>
      </c>
      <c r="D1094" s="0" t="str">
        <f aca="false">'✍️ Score Entry 2025-26'!D1095</f>
        <v>Genoa</v>
      </c>
      <c r="E1094" s="0" t="str">
        <f aca="false">'✍️ Score Entry 2025-26'!E1095</f>
        <v>Napoli</v>
      </c>
      <c r="F1094" s="0" t="n">
        <f aca="false">IFERROR(VLOOKUP(D1094,'⭐ Current Elo 2025-26'!$A:$B,2,FALSE()),1500)</f>
        <v>1695.8</v>
      </c>
      <c r="G1094" s="0" t="n">
        <f aca="false">IFERROR(VLOOKUP(E1094,'⭐ Current Elo 2025-26'!$A:$B,2,FALSE()),1500)</f>
        <v>1656.2</v>
      </c>
      <c r="H1094" s="33" t="n">
        <f aca="false">1/(1+10^((G1094-F1094+'⚙️ Parameters'!$C$7)/400))</f>
        <v>0.485037665482834</v>
      </c>
      <c r="I1094" s="33" t="n">
        <f aca="false">0.27*(1+((200-MIN(ABS(F1094-G1094),200))/500)+(IF(AND(F1094&gt;1650,G1094&gt;1650),0.15,0)))</f>
        <v>0.397116</v>
      </c>
      <c r="J1094" s="33" t="n">
        <f aca="false">MAX(0,1-H1094-I1094)</f>
        <v>0.117846334517166</v>
      </c>
      <c r="K1094" s="33" t="n">
        <f aca="false">H1094+I1094</f>
        <v>0.882153665482834</v>
      </c>
      <c r="L1094" s="33" t="n">
        <f aca="false">I1094+J1094</f>
        <v>0.514962334517166</v>
      </c>
      <c r="M1094" s="0" t="str">
        <f aca="false">IF('✍️ Score Entry 2025-26'!F1095=""," TBD",TEXT('✍️ Score Entry 2025-26'!F1095,"0")&amp;"-"&amp;TEXT('✍️ Score Entry 2025-26'!G1095,"0"))</f>
        <v> TBD</v>
      </c>
      <c r="N1094" s="0" t="str">
        <f aca="false">IF('✍️ Score Entry 2025-26'!F1095="","TBD",IF('✍️ Score Entry 2025-26'!F1095&gt;'✍️ Score Entry 2025-26'!G1095,"Home",IF('✍️ Score Entry 2025-26'!F1095&lt;'✍️ Score Entry 2025-26'!G1095,"Away","Draw")))</f>
        <v>TBD</v>
      </c>
      <c r="O1094" s="0" t="str">
        <f aca="false">IF(N1094="TBD","TBD",IF(AND(H1094&gt;I1094,H1094&gt;J1094,N1094="Home"),"✓",IF(AND(J1094&gt;H1094,J1094&gt;I1094,N1094="Away"),"✓",IF(AND(I1094&gt;H1094,I1094&gt;J1094,N1094="Draw"),"✓","✗"))))</f>
        <v>TBD</v>
      </c>
    </row>
    <row r="1095" customFormat="false" ht="15" hidden="false" customHeight="false" outlineLevel="0" collapsed="false">
      <c r="A1095" s="0" t="n">
        <f aca="false">'✍️ Score Entry 2025-26'!A1096</f>
        <v>1091</v>
      </c>
      <c r="B1095" s="41" t="n">
        <f aca="false">'✍️ Score Entry 2025-26'!B1096</f>
        <v>46061.8333333333</v>
      </c>
      <c r="C1095" s="0" t="str">
        <f aca="false">'✍️ Score Entry 2025-26'!C1096</f>
        <v>Spanish LALIGA</v>
      </c>
      <c r="D1095" s="0" t="str">
        <f aca="false">'✍️ Score Entry 2025-26'!D1096</f>
        <v>Celta Vigo</v>
      </c>
      <c r="E1095" s="0" t="str">
        <f aca="false">'✍️ Score Entry 2025-26'!E1096</f>
        <v>Osasuna</v>
      </c>
      <c r="F1095" s="0" t="n">
        <f aca="false">IFERROR(VLOOKUP(D1095,'⭐ Current Elo 2025-26'!$A:$B,2,FALSE()),1500)</f>
        <v>1603.5</v>
      </c>
      <c r="G1095" s="0" t="n">
        <f aca="false">IFERROR(VLOOKUP(E1095,'⭐ Current Elo 2025-26'!$A:$B,2,FALSE()),1500)</f>
        <v>1713.5</v>
      </c>
      <c r="H1095" s="33" t="n">
        <f aca="false">1/(1+10^((G1095-F1095+'⚙️ Parameters'!$C$7)/400))</f>
        <v>0.284747248950801</v>
      </c>
      <c r="I1095" s="33" t="n">
        <f aca="false">0.27*(1+((200-MIN(ABS(F1095-G1095),200))/500)+(IF(AND(F1095&gt;1650,G1095&gt;1650),0.15,0)))</f>
        <v>0.3186</v>
      </c>
      <c r="J1095" s="33" t="n">
        <f aca="false">MAX(0,1-H1095-I1095)</f>
        <v>0.396652751049199</v>
      </c>
      <c r="K1095" s="33" t="n">
        <f aca="false">H1095+I1095</f>
        <v>0.603347248950801</v>
      </c>
      <c r="L1095" s="33" t="n">
        <f aca="false">I1095+J1095</f>
        <v>0.715252751049199</v>
      </c>
      <c r="M1095" s="0" t="str">
        <f aca="false">IF('✍️ Score Entry 2025-26'!F1096=""," TBD",TEXT('✍️ Score Entry 2025-26'!F1096,"0")&amp;"-"&amp;TEXT('✍️ Score Entry 2025-26'!G1096,"0"))</f>
        <v> TBD</v>
      </c>
      <c r="N1095" s="0" t="str">
        <f aca="false">IF('✍️ Score Entry 2025-26'!F1096="","TBD",IF('✍️ Score Entry 2025-26'!F1096&gt;'✍️ Score Entry 2025-26'!G1096,"Home",IF('✍️ Score Entry 2025-26'!F1096&lt;'✍️ Score Entry 2025-26'!G1096,"Away","Draw")))</f>
        <v>TBD</v>
      </c>
      <c r="O1095" s="0" t="str">
        <f aca="false">IF(N1095="TBD","TBD",IF(AND(H1095&gt;I1095,H1095&gt;J1095,N1095="Home"),"✓",IF(AND(J1095&gt;H1095,J1095&gt;I1095,N1095="Away"),"✓",IF(AND(I1095&gt;H1095,I1095&gt;J1095,N1095="Draw"),"✓","✗"))))</f>
        <v>TBD</v>
      </c>
    </row>
    <row r="1096" customFormat="false" ht="15" hidden="false" customHeight="false" outlineLevel="0" collapsed="false">
      <c r="A1096" s="0" t="n">
        <f aca="false">'✍️ Score Entry 2025-26'!A1097</f>
        <v>1092</v>
      </c>
      <c r="B1096" s="41" t="n">
        <f aca="false">'✍️ Score Entry 2025-26'!B1097</f>
        <v>46061.8333333333</v>
      </c>
      <c r="C1096" s="0" t="str">
        <f aca="false">'✍️ Score Entry 2025-26'!C1097</f>
        <v>Spanish LALIGA</v>
      </c>
      <c r="D1096" s="0" t="str">
        <f aca="false">'✍️ Score Entry 2025-26'!D1097</f>
        <v>Barcelona</v>
      </c>
      <c r="E1096" s="0" t="str">
        <f aca="false">'✍️ Score Entry 2025-26'!E1097</f>
        <v>Mallorca</v>
      </c>
      <c r="F1096" s="0" t="n">
        <f aca="false">IFERROR(VLOOKUP(D1096,'⭐ Current Elo 2025-26'!$A:$B,2,FALSE()),1500)</f>
        <v>1670.1</v>
      </c>
      <c r="G1096" s="0" t="n">
        <f aca="false">IFERROR(VLOOKUP(E1096,'⭐ Current Elo 2025-26'!$A:$B,2,FALSE()),1500)</f>
        <v>1654.7</v>
      </c>
      <c r="H1096" s="33" t="n">
        <f aca="false">1/(1+10^((G1096-F1096+'⚙️ Parameters'!$C$7)/400))</f>
        <v>0.45037055618574</v>
      </c>
      <c r="I1096" s="33" t="n">
        <f aca="false">0.27*(1+((200-MIN(ABS(F1096-G1096),200))/500)+(IF(AND(F1096&gt;1650,G1096&gt;1650),0.15,0)))</f>
        <v>0.410184</v>
      </c>
      <c r="J1096" s="33" t="n">
        <f aca="false">MAX(0,1-H1096-I1096)</f>
        <v>0.13944544381426</v>
      </c>
      <c r="K1096" s="33" t="n">
        <f aca="false">H1096+I1096</f>
        <v>0.86055455618574</v>
      </c>
      <c r="L1096" s="33" t="n">
        <f aca="false">I1096+J1096</f>
        <v>0.54962944381426</v>
      </c>
      <c r="M1096" s="0" t="str">
        <f aca="false">IF('✍️ Score Entry 2025-26'!F1097=""," TBD",TEXT('✍️ Score Entry 2025-26'!F1097,"0")&amp;"-"&amp;TEXT('✍️ Score Entry 2025-26'!G1097,"0"))</f>
        <v> TBD</v>
      </c>
      <c r="N1096" s="0" t="str">
        <f aca="false">IF('✍️ Score Entry 2025-26'!F1097="","TBD",IF('✍️ Score Entry 2025-26'!F1097&gt;'✍️ Score Entry 2025-26'!G1097,"Home",IF('✍️ Score Entry 2025-26'!F1097&lt;'✍️ Score Entry 2025-26'!G1097,"Away","Draw")))</f>
        <v>TBD</v>
      </c>
      <c r="O1096" s="0" t="str">
        <f aca="false">IF(N1096="TBD","TBD",IF(AND(H1096&gt;I1096,H1096&gt;J1096,N1096="Home"),"✓",IF(AND(J1096&gt;H1096,J1096&gt;I1096,N1096="Away"),"✓",IF(AND(I1096&gt;H1096,I1096&gt;J1096,N1096="Draw"),"✓","✗"))))</f>
        <v>TBD</v>
      </c>
    </row>
    <row r="1097" customFormat="false" ht="15" hidden="false" customHeight="false" outlineLevel="0" collapsed="false">
      <c r="A1097" s="0" t="n">
        <f aca="false">'✍️ Score Entry 2025-26'!A1098</f>
        <v>1093</v>
      </c>
      <c r="B1097" s="41" t="n">
        <f aca="false">'✍️ Score Entry 2025-26'!B1098</f>
        <v>46061.8333333333</v>
      </c>
      <c r="C1097" s="0" t="str">
        <f aca="false">'✍️ Score Entry 2025-26'!C1098</f>
        <v>Spanish LALIGA</v>
      </c>
      <c r="D1097" s="0" t="str">
        <f aca="false">'✍️ Score Entry 2025-26'!D1098</f>
        <v>AtlÃ©tico Madrid</v>
      </c>
      <c r="E1097" s="0" t="str">
        <f aca="false">'✍️ Score Entry 2025-26'!E1098</f>
        <v>Real Betis</v>
      </c>
      <c r="F1097" s="0" t="n">
        <f aca="false">IFERROR(VLOOKUP(D1097,'⭐ Current Elo 2025-26'!$A:$B,2,FALSE()),1500)</f>
        <v>1556.8</v>
      </c>
      <c r="G1097" s="0" t="n">
        <f aca="false">IFERROR(VLOOKUP(E1097,'⭐ Current Elo 2025-26'!$A:$B,2,FALSE()),1500)</f>
        <v>0</v>
      </c>
      <c r="H1097" s="33" t="n">
        <f aca="false">1/(1+10^((G1097-F1097+'⚙️ Parameters'!$C$7)/400))</f>
        <v>0.999829027705015</v>
      </c>
      <c r="I1097" s="33" t="n">
        <f aca="false">0.27*(1+((200-MIN(ABS(F1097-G1097),200))/500)+(IF(AND(F1097&gt;1650,G1097&gt;1650),0.15,0)))</f>
        <v>0.27</v>
      </c>
      <c r="J1097" s="33" t="n">
        <f aca="false">MAX(0,1-H1097-I1097)</f>
        <v>0</v>
      </c>
      <c r="K1097" s="33" t="n">
        <f aca="false">H1097+I1097</f>
        <v>1.26982902770502</v>
      </c>
      <c r="L1097" s="33" t="n">
        <f aca="false">I1097+J1097</f>
        <v>0.27</v>
      </c>
      <c r="M1097" s="0" t="str">
        <f aca="false">IF('✍️ Score Entry 2025-26'!F1098=""," TBD",TEXT('✍️ Score Entry 2025-26'!F1098,"0")&amp;"-"&amp;TEXT('✍️ Score Entry 2025-26'!G1098,"0"))</f>
        <v> TBD</v>
      </c>
      <c r="N1097" s="0" t="str">
        <f aca="false">IF('✍️ Score Entry 2025-26'!F1098="","TBD",IF('✍️ Score Entry 2025-26'!F1098&gt;'✍️ Score Entry 2025-26'!G1098,"Home",IF('✍️ Score Entry 2025-26'!F1098&lt;'✍️ Score Entry 2025-26'!G1098,"Away","Draw")))</f>
        <v>TBD</v>
      </c>
      <c r="O1097" s="0" t="str">
        <f aca="false">IF(N1097="TBD","TBD",IF(AND(H1097&gt;I1097,H1097&gt;J1097,N1097="Home"),"✓",IF(AND(J1097&gt;H1097,J1097&gt;I1097,N1097="Away"),"✓",IF(AND(I1097&gt;H1097,I1097&gt;J1097,N1097="Draw"),"✓","✗"))))</f>
        <v>TBD</v>
      </c>
    </row>
    <row r="1098" customFormat="false" ht="15" hidden="false" customHeight="false" outlineLevel="0" collapsed="false">
      <c r="A1098" s="0" t="n">
        <f aca="false">'✍️ Score Entry 2025-26'!A1099</f>
        <v>1094</v>
      </c>
      <c r="B1098" s="41" t="n">
        <f aca="false">'✍️ Score Entry 2025-26'!B1099</f>
        <v>46061.8333333333</v>
      </c>
      <c r="C1098" s="0" t="str">
        <f aca="false">'✍️ Score Entry 2025-26'!C1099</f>
        <v>Spanish LALIGA</v>
      </c>
      <c r="D1098" s="0" t="str">
        <f aca="false">'✍️ Score Entry 2025-26'!D1099</f>
        <v>Villarreal</v>
      </c>
      <c r="E1098" s="0" t="str">
        <f aca="false">'✍️ Score Entry 2025-26'!E1099</f>
        <v>Espanyol</v>
      </c>
      <c r="F1098" s="0" t="n">
        <f aca="false">IFERROR(VLOOKUP(D1098,'⭐ Current Elo 2025-26'!$A:$B,2,FALSE()),1500)</f>
        <v>1629.8</v>
      </c>
      <c r="G1098" s="0" t="n">
        <f aca="false">IFERROR(VLOOKUP(E1098,'⭐ Current Elo 2025-26'!$A:$B,2,FALSE()),1500)</f>
        <v>1662.7</v>
      </c>
      <c r="H1098" s="33" t="n">
        <f aca="false">1/(1+10^((G1098-F1098+'⚙️ Parameters'!$C$7)/400))</f>
        <v>0.382910979474687</v>
      </c>
      <c r="I1098" s="33" t="n">
        <f aca="false">0.27*(1+((200-MIN(ABS(F1098-G1098),200))/500)+(IF(AND(F1098&gt;1650,G1098&gt;1650),0.15,0)))</f>
        <v>0.360234</v>
      </c>
      <c r="J1098" s="33" t="n">
        <f aca="false">MAX(0,1-H1098-I1098)</f>
        <v>0.256855020525313</v>
      </c>
      <c r="K1098" s="33" t="n">
        <f aca="false">H1098+I1098</f>
        <v>0.743144979474687</v>
      </c>
      <c r="L1098" s="33" t="n">
        <f aca="false">I1098+J1098</f>
        <v>0.617089020525313</v>
      </c>
      <c r="M1098" s="0" t="str">
        <f aca="false">IF('✍️ Score Entry 2025-26'!F1099=""," TBD",TEXT('✍️ Score Entry 2025-26'!F1099,"0")&amp;"-"&amp;TEXT('✍️ Score Entry 2025-26'!G1099,"0"))</f>
        <v> TBD</v>
      </c>
      <c r="N1098" s="0" t="str">
        <f aca="false">IF('✍️ Score Entry 2025-26'!F1099="","TBD",IF('✍️ Score Entry 2025-26'!F1099&gt;'✍️ Score Entry 2025-26'!G1099,"Home",IF('✍️ Score Entry 2025-26'!F1099&lt;'✍️ Score Entry 2025-26'!G1099,"Away","Draw")))</f>
        <v>TBD</v>
      </c>
      <c r="O1098" s="0" t="str">
        <f aca="false">IF(N1098="TBD","TBD",IF(AND(H1098&gt;I1098,H1098&gt;J1098,N1098="Home"),"✓",IF(AND(J1098&gt;H1098,J1098&gt;I1098,N1098="Away"),"✓",IF(AND(I1098&gt;H1098,I1098&gt;J1098,N1098="Draw"),"✓","✗"))))</f>
        <v>TBD</v>
      </c>
    </row>
    <row r="1099" customFormat="false" ht="15" hidden="false" customHeight="false" outlineLevel="0" collapsed="false">
      <c r="A1099" s="0" t="n">
        <f aca="false">'✍️ Score Entry 2025-26'!A1100</f>
        <v>1095</v>
      </c>
      <c r="B1099" s="41" t="n">
        <f aca="false">'✍️ Score Entry 2025-26'!B1100</f>
        <v>46061.8333333333</v>
      </c>
      <c r="C1099" s="0" t="str">
        <f aca="false">'✍️ Score Entry 2025-26'!C1100</f>
        <v>Spanish LALIGA</v>
      </c>
      <c r="D1099" s="0" t="str">
        <f aca="false">'✍️ Score Entry 2025-26'!D1100</f>
        <v>AlavÃ©s</v>
      </c>
      <c r="E1099" s="0" t="str">
        <f aca="false">'✍️ Score Entry 2025-26'!E1100</f>
        <v>Getafe</v>
      </c>
      <c r="F1099" s="0" t="n">
        <f aca="false">IFERROR(VLOOKUP(D1099,'⭐ Current Elo 2025-26'!$A:$B,2,FALSE()),1500)</f>
        <v>1609.1</v>
      </c>
      <c r="G1099" s="0" t="n">
        <f aca="false">IFERROR(VLOOKUP(E1099,'⭐ Current Elo 2025-26'!$A:$B,2,FALSE()),1500)</f>
        <v>1582.4</v>
      </c>
      <c r="H1099" s="33" t="n">
        <f aca="false">1/(1+10^((G1099-F1099+'⚙️ Parameters'!$C$7)/400))</f>
        <v>0.466518782549507</v>
      </c>
      <c r="I1099" s="33" t="n">
        <f aca="false">0.27*(1+((200-MIN(ABS(F1099-G1099),200))/500)+(IF(AND(F1099&gt;1650,G1099&gt;1650),0.15,0)))</f>
        <v>0.363582</v>
      </c>
      <c r="J1099" s="33" t="n">
        <f aca="false">MAX(0,1-H1099-I1099)</f>
        <v>0.169899217450493</v>
      </c>
      <c r="K1099" s="33" t="n">
        <f aca="false">H1099+I1099</f>
        <v>0.830100782549507</v>
      </c>
      <c r="L1099" s="33" t="n">
        <f aca="false">I1099+J1099</f>
        <v>0.533481217450493</v>
      </c>
      <c r="M1099" s="0" t="str">
        <f aca="false">IF('✍️ Score Entry 2025-26'!F1100=""," TBD",TEXT('✍️ Score Entry 2025-26'!F1100,"0")&amp;"-"&amp;TEXT('✍️ Score Entry 2025-26'!G1100,"0"))</f>
        <v> TBD</v>
      </c>
      <c r="N1099" s="0" t="str">
        <f aca="false">IF('✍️ Score Entry 2025-26'!F1100="","TBD",IF('✍️ Score Entry 2025-26'!F1100&gt;'✍️ Score Entry 2025-26'!G1100,"Home",IF('✍️ Score Entry 2025-26'!F1100&lt;'✍️ Score Entry 2025-26'!G1100,"Away","Draw")))</f>
        <v>TBD</v>
      </c>
      <c r="O1099" s="0" t="str">
        <f aca="false">IF(N1099="TBD","TBD",IF(AND(H1099&gt;I1099,H1099&gt;J1099,N1099="Home"),"✓",IF(AND(J1099&gt;H1099,J1099&gt;I1099,N1099="Away"),"✓",IF(AND(I1099&gt;H1099,I1099&gt;J1099,N1099="Draw"),"✓","✗"))))</f>
        <v>TBD</v>
      </c>
    </row>
    <row r="1100" customFormat="false" ht="15" hidden="false" customHeight="false" outlineLevel="0" collapsed="false">
      <c r="A1100" s="0" t="n">
        <f aca="false">'✍️ Score Entry 2025-26'!A1101</f>
        <v>1096</v>
      </c>
      <c r="B1100" s="41" t="n">
        <f aca="false">'✍️ Score Entry 2025-26'!B1101</f>
        <v>46061.8333333333</v>
      </c>
      <c r="C1100" s="0" t="str">
        <f aca="false">'✍️ Score Entry 2025-26'!C1101</f>
        <v>Spanish LALIGA</v>
      </c>
      <c r="D1100" s="0" t="str">
        <f aca="false">'✍️ Score Entry 2025-26'!D1101</f>
        <v>Real Sociedad</v>
      </c>
      <c r="E1100" s="0" t="str">
        <f aca="false">'✍️ Score Entry 2025-26'!E1101</f>
        <v>Elche</v>
      </c>
      <c r="F1100" s="0" t="n">
        <f aca="false">IFERROR(VLOOKUP(D1100,'⭐ Current Elo 2025-26'!$A:$B,2,FALSE()),1500)</f>
        <v>1395.4</v>
      </c>
      <c r="G1100" s="0" t="n">
        <f aca="false">IFERROR(VLOOKUP(E1100,'⭐ Current Elo 2025-26'!$A:$B,2,FALSE()),1500)</f>
        <v>1553.2</v>
      </c>
      <c r="H1100" s="33" t="n">
        <f aca="false">1/(1+10^((G1100-F1100+'⚙️ Parameters'!$C$7)/400))</f>
        <v>0.232153160731491</v>
      </c>
      <c r="I1100" s="33" t="n">
        <f aca="false">0.27*(1+((200-MIN(ABS(F1100-G1100),200))/500)+(IF(AND(F1100&gt;1650,G1100&gt;1650),0.15,0)))</f>
        <v>0.292788</v>
      </c>
      <c r="J1100" s="33" t="n">
        <f aca="false">MAX(0,1-H1100-I1100)</f>
        <v>0.475058839268509</v>
      </c>
      <c r="K1100" s="33" t="n">
        <f aca="false">H1100+I1100</f>
        <v>0.524941160731491</v>
      </c>
      <c r="L1100" s="33" t="n">
        <f aca="false">I1100+J1100</f>
        <v>0.767846839268509</v>
      </c>
      <c r="M1100" s="0" t="str">
        <f aca="false">IF('✍️ Score Entry 2025-26'!F1101=""," TBD",TEXT('✍️ Score Entry 2025-26'!F1101,"0")&amp;"-"&amp;TEXT('✍️ Score Entry 2025-26'!G1101,"0"))</f>
        <v> TBD</v>
      </c>
      <c r="N1100" s="0" t="str">
        <f aca="false">IF('✍️ Score Entry 2025-26'!F1101="","TBD",IF('✍️ Score Entry 2025-26'!F1101&gt;'✍️ Score Entry 2025-26'!G1101,"Home",IF('✍️ Score Entry 2025-26'!F1101&lt;'✍️ Score Entry 2025-26'!G1101,"Away","Draw")))</f>
        <v>TBD</v>
      </c>
      <c r="O1100" s="0" t="str">
        <f aca="false">IF(N1100="TBD","TBD",IF(AND(H1100&gt;I1100,H1100&gt;J1100,N1100="Home"),"✓",IF(AND(J1100&gt;H1100,J1100&gt;I1100,N1100="Away"),"✓",IF(AND(I1100&gt;H1100,I1100&gt;J1100,N1100="Draw"),"✓","✗"))))</f>
        <v>TBD</v>
      </c>
    </row>
    <row r="1101" customFormat="false" ht="15" hidden="false" customHeight="false" outlineLevel="0" collapsed="false">
      <c r="A1101" s="0" t="n">
        <f aca="false">'✍️ Score Entry 2025-26'!A1102</f>
        <v>1097</v>
      </c>
      <c r="B1101" s="41" t="n">
        <f aca="false">'✍️ Score Entry 2025-26'!B1102</f>
        <v>46061.8333333333</v>
      </c>
      <c r="C1101" s="0" t="str">
        <f aca="false">'✍️ Score Entry 2025-26'!C1102</f>
        <v>Spanish LALIGA</v>
      </c>
      <c r="D1101" s="0" t="str">
        <f aca="false">'✍️ Score Entry 2025-26'!D1102</f>
        <v>Sevilla</v>
      </c>
      <c r="E1101" s="0" t="str">
        <f aca="false">'✍️ Score Entry 2025-26'!E1102</f>
        <v>Girona</v>
      </c>
      <c r="F1101" s="0" t="n">
        <f aca="false">IFERROR(VLOOKUP(D1101,'⭐ Current Elo 2025-26'!$A:$B,2,FALSE()),1500)</f>
        <v>1661.6</v>
      </c>
      <c r="G1101" s="0" t="n">
        <f aca="false">IFERROR(VLOOKUP(E1101,'⭐ Current Elo 2025-26'!$A:$B,2,FALSE()),1500)</f>
        <v>1542.4</v>
      </c>
      <c r="H1101" s="33" t="n">
        <f aca="false">1/(1+10^((G1101-F1101+'⚙️ Parameters'!$C$7)/400))</f>
        <v>0.598290497528166</v>
      </c>
      <c r="I1101" s="33" t="n">
        <f aca="false">0.27*(1+((200-MIN(ABS(F1101-G1101),200))/500)+(IF(AND(F1101&gt;1650,G1101&gt;1650),0.15,0)))</f>
        <v>0.313632</v>
      </c>
      <c r="J1101" s="33" t="n">
        <f aca="false">MAX(0,1-H1101-I1101)</f>
        <v>0.088077502471834</v>
      </c>
      <c r="K1101" s="33" t="n">
        <f aca="false">H1101+I1101</f>
        <v>0.911922497528166</v>
      </c>
      <c r="L1101" s="33" t="n">
        <f aca="false">I1101+J1101</f>
        <v>0.401709502471834</v>
      </c>
      <c r="M1101" s="0" t="str">
        <f aca="false">IF('✍️ Score Entry 2025-26'!F1102=""," TBD",TEXT('✍️ Score Entry 2025-26'!F1102,"0")&amp;"-"&amp;TEXT('✍️ Score Entry 2025-26'!G1102,"0"))</f>
        <v> TBD</v>
      </c>
      <c r="N1101" s="0" t="str">
        <f aca="false">IF('✍️ Score Entry 2025-26'!F1102="","TBD",IF('✍️ Score Entry 2025-26'!F1102&gt;'✍️ Score Entry 2025-26'!G1102,"Home",IF('✍️ Score Entry 2025-26'!F1102&lt;'✍️ Score Entry 2025-26'!G1102,"Away","Draw")))</f>
        <v>TBD</v>
      </c>
      <c r="O1101" s="0" t="str">
        <f aca="false">IF(N1101="TBD","TBD",IF(AND(H1101&gt;I1101,H1101&gt;J1101,N1101="Home"),"✓",IF(AND(J1101&gt;H1101,J1101&gt;I1101,N1101="Away"),"✓",IF(AND(I1101&gt;H1101,I1101&gt;J1101,N1101="Draw"),"✓","✗"))))</f>
        <v>TBD</v>
      </c>
    </row>
    <row r="1102" customFormat="false" ht="15" hidden="false" customHeight="false" outlineLevel="0" collapsed="false">
      <c r="A1102" s="0" t="n">
        <f aca="false">'✍️ Score Entry 2025-26'!A1103</f>
        <v>1098</v>
      </c>
      <c r="B1102" s="41" t="n">
        <f aca="false">'✍️ Score Entry 2025-26'!B1103</f>
        <v>46061.8333333333</v>
      </c>
      <c r="C1102" s="0" t="str">
        <f aca="false">'✍️ Score Entry 2025-26'!C1103</f>
        <v>Italian Serie A</v>
      </c>
      <c r="D1102" s="0" t="str">
        <f aca="false">'✍️ Score Entry 2025-26'!D1103</f>
        <v>Lecce</v>
      </c>
      <c r="E1102" s="0" t="str">
        <f aca="false">'✍️ Score Entry 2025-26'!E1103</f>
        <v>Udinese</v>
      </c>
      <c r="F1102" s="0" t="n">
        <f aca="false">IFERROR(VLOOKUP(D1102,'⭐ Current Elo 2025-26'!$A:$B,2,FALSE()),1500)</f>
        <v>1629.2</v>
      </c>
      <c r="G1102" s="0" t="n">
        <f aca="false">IFERROR(VLOOKUP(E1102,'⭐ Current Elo 2025-26'!$A:$B,2,FALSE()),1500)</f>
        <v>1576.1</v>
      </c>
      <c r="H1102" s="33" t="n">
        <f aca="false">1/(1+10^((G1102-F1102+'⚙️ Parameters'!$C$7)/400))</f>
        <v>0.50446114023256</v>
      </c>
      <c r="I1102" s="33" t="n">
        <f aca="false">0.27*(1+((200-MIN(ABS(F1102-G1102),200))/500)+(IF(AND(F1102&gt;1650,G1102&gt;1650),0.15,0)))</f>
        <v>0.349326</v>
      </c>
      <c r="J1102" s="33" t="n">
        <f aca="false">MAX(0,1-H1102-I1102)</f>
        <v>0.146212859767441</v>
      </c>
      <c r="K1102" s="33" t="n">
        <f aca="false">H1102+I1102</f>
        <v>0.853787140232559</v>
      </c>
      <c r="L1102" s="33" t="n">
        <f aca="false">I1102+J1102</f>
        <v>0.495538859767441</v>
      </c>
      <c r="M1102" s="0" t="str">
        <f aca="false">IF('✍️ Score Entry 2025-26'!F1103=""," TBD",TEXT('✍️ Score Entry 2025-26'!F1103,"0")&amp;"-"&amp;TEXT('✍️ Score Entry 2025-26'!G1103,"0"))</f>
        <v> TBD</v>
      </c>
      <c r="N1102" s="0" t="str">
        <f aca="false">IF('✍️ Score Entry 2025-26'!F1103="","TBD",IF('✍️ Score Entry 2025-26'!F1103&gt;'✍️ Score Entry 2025-26'!G1103,"Home",IF('✍️ Score Entry 2025-26'!F1103&lt;'✍️ Score Entry 2025-26'!G1103,"Away","Draw")))</f>
        <v>TBD</v>
      </c>
      <c r="O1102" s="0" t="str">
        <f aca="false">IF(N1102="TBD","TBD",IF(AND(H1102&gt;I1102,H1102&gt;J1102,N1102="Home"),"✓",IF(AND(J1102&gt;H1102,J1102&gt;I1102,N1102="Away"),"✓",IF(AND(I1102&gt;H1102,I1102&gt;J1102,N1102="Draw"),"✓","✗"))))</f>
        <v>TBD</v>
      </c>
    </row>
    <row r="1103" customFormat="false" ht="15" hidden="false" customHeight="false" outlineLevel="0" collapsed="false">
      <c r="A1103" s="0" t="n">
        <f aca="false">'✍️ Score Entry 2025-26'!A1104</f>
        <v>1099</v>
      </c>
      <c r="B1103" s="41" t="n">
        <f aca="false">'✍️ Score Entry 2025-26'!B1104</f>
        <v>46064.8333333333</v>
      </c>
      <c r="C1103" s="0" t="str">
        <f aca="false">'✍️ Score Entry 2025-26'!C1104</f>
        <v>English Premier League</v>
      </c>
      <c r="D1103" s="0" t="str">
        <f aca="false">'✍️ Score Entry 2025-26'!D1104</f>
        <v>Crystal Palace</v>
      </c>
      <c r="E1103" s="0" t="str">
        <f aca="false">'✍️ Score Entry 2025-26'!E1104</f>
        <v>Burnley</v>
      </c>
      <c r="F1103" s="0" t="n">
        <f aca="false">IFERROR(VLOOKUP(D1103,'⭐ Current Elo 2025-26'!$A:$B,2,FALSE()),1500)</f>
        <v>1530.6</v>
      </c>
      <c r="G1103" s="0" t="n">
        <f aca="false">IFERROR(VLOOKUP(E1103,'⭐ Current Elo 2025-26'!$A:$B,2,FALSE()),1500)</f>
        <v>1604</v>
      </c>
      <c r="H1103" s="33" t="n">
        <f aca="false">1/(1+10^((G1103-F1103+'⚙️ Parameters'!$C$7)/400))</f>
        <v>0.329522059678735</v>
      </c>
      <c r="I1103" s="33" t="n">
        <f aca="false">0.27*(1+((200-MIN(ABS(F1103-G1103),200))/500)+(IF(AND(F1103&gt;1650,G1103&gt;1650),0.15,0)))</f>
        <v>0.338364</v>
      </c>
      <c r="J1103" s="33" t="n">
        <f aca="false">MAX(0,1-H1103-I1103)</f>
        <v>0.332113940321265</v>
      </c>
      <c r="K1103" s="33" t="n">
        <f aca="false">H1103+I1103</f>
        <v>0.667886059678735</v>
      </c>
      <c r="L1103" s="33" t="n">
        <f aca="false">I1103+J1103</f>
        <v>0.670477940321265</v>
      </c>
      <c r="M1103" s="0" t="str">
        <f aca="false">IF('✍️ Score Entry 2025-26'!F1104=""," TBD",TEXT('✍️ Score Entry 2025-26'!F1104,"0")&amp;"-"&amp;TEXT('✍️ Score Entry 2025-26'!G1104,"0"))</f>
        <v> TBD</v>
      </c>
      <c r="N1103" s="0" t="str">
        <f aca="false">IF('✍️ Score Entry 2025-26'!F1104="","TBD",IF('✍️ Score Entry 2025-26'!F1104&gt;'✍️ Score Entry 2025-26'!G1104,"Home",IF('✍️ Score Entry 2025-26'!F1104&lt;'✍️ Score Entry 2025-26'!G1104,"Away","Draw")))</f>
        <v>TBD</v>
      </c>
      <c r="O1103" s="0" t="str">
        <f aca="false">IF(N1103="TBD","TBD",IF(AND(H1103&gt;I1103,H1103&gt;J1103,N1103="Home"),"✓",IF(AND(J1103&gt;H1103,J1103&gt;I1103,N1103="Away"),"✓",IF(AND(I1103&gt;H1103,I1103&gt;J1103,N1103="Draw"),"✓","✗"))))</f>
        <v>TBD</v>
      </c>
    </row>
    <row r="1104" customFormat="false" ht="15" hidden="false" customHeight="false" outlineLevel="0" collapsed="false">
      <c r="A1104" s="0" t="n">
        <f aca="false">'✍️ Score Entry 2025-26'!A1105</f>
        <v>1100</v>
      </c>
      <c r="B1104" s="41" t="n">
        <f aca="false">'✍️ Score Entry 2025-26'!B1105</f>
        <v>46064.8333333333</v>
      </c>
      <c r="C1104" s="0" t="str">
        <f aca="false">'✍️ Score Entry 2025-26'!C1105</f>
        <v>English Premier League</v>
      </c>
      <c r="D1104" s="0" t="str">
        <f aca="false">'✍️ Score Entry 2025-26'!D1105</f>
        <v>Sunderland</v>
      </c>
      <c r="E1104" s="0" t="str">
        <f aca="false">'✍️ Score Entry 2025-26'!E1105</f>
        <v>Liverpool</v>
      </c>
      <c r="F1104" s="0" t="n">
        <f aca="false">IFERROR(VLOOKUP(D1104,'⭐ Current Elo 2025-26'!$A:$B,2,FALSE()),1500)</f>
        <v>1601.9</v>
      </c>
      <c r="G1104" s="0" t="n">
        <f aca="false">IFERROR(VLOOKUP(E1104,'⭐ Current Elo 2025-26'!$A:$B,2,FALSE()),1500)</f>
        <v>1648.2</v>
      </c>
      <c r="H1104" s="33" t="n">
        <f aca="false">1/(1+10^((G1104-F1104+'⚙️ Parameters'!$C$7)/400))</f>
        <v>0.364856377384238</v>
      </c>
      <c r="I1104" s="33" t="n">
        <f aca="false">0.27*(1+((200-MIN(ABS(F1104-G1104),200))/500)+(IF(AND(F1104&gt;1650,G1104&gt;1650),0.15,0)))</f>
        <v>0.352998</v>
      </c>
      <c r="J1104" s="33" t="n">
        <f aca="false">MAX(0,1-H1104-I1104)</f>
        <v>0.282145622615762</v>
      </c>
      <c r="K1104" s="33" t="n">
        <f aca="false">H1104+I1104</f>
        <v>0.717854377384238</v>
      </c>
      <c r="L1104" s="33" t="n">
        <f aca="false">I1104+J1104</f>
        <v>0.635143622615762</v>
      </c>
      <c r="M1104" s="0" t="str">
        <f aca="false">IF('✍️ Score Entry 2025-26'!F1105=""," TBD",TEXT('✍️ Score Entry 2025-26'!F1105,"0")&amp;"-"&amp;TEXT('✍️ Score Entry 2025-26'!G1105,"0"))</f>
        <v> TBD</v>
      </c>
      <c r="N1104" s="0" t="str">
        <f aca="false">IF('✍️ Score Entry 2025-26'!F1105="","TBD",IF('✍️ Score Entry 2025-26'!F1105&gt;'✍️ Score Entry 2025-26'!G1105,"Home",IF('✍️ Score Entry 2025-26'!F1105&lt;'✍️ Score Entry 2025-26'!G1105,"Away","Draw")))</f>
        <v>TBD</v>
      </c>
      <c r="O1104" s="0" t="str">
        <f aca="false">IF(N1104="TBD","TBD",IF(AND(H1104&gt;I1104,H1104&gt;J1104,N1104="Home"),"✓",IF(AND(J1104&gt;H1104,J1104&gt;I1104,N1104="Away"),"✓",IF(AND(I1104&gt;H1104,I1104&gt;J1104,N1104="Draw"),"✓","✗"))))</f>
        <v>TBD</v>
      </c>
    </row>
    <row r="1105" customFormat="false" ht="15" hidden="false" customHeight="false" outlineLevel="0" collapsed="false">
      <c r="A1105" s="0" t="n">
        <f aca="false">'✍️ Score Entry 2025-26'!A1106</f>
        <v>1101</v>
      </c>
      <c r="B1105" s="41" t="n">
        <f aca="false">'✍️ Score Entry 2025-26'!B1106</f>
        <v>46064.8333333333</v>
      </c>
      <c r="C1105" s="0" t="str">
        <f aca="false">'✍️ Score Entry 2025-26'!C1106</f>
        <v>English Premier League</v>
      </c>
      <c r="D1105" s="0" t="str">
        <f aca="false">'✍️ Score Entry 2025-26'!D1106</f>
        <v>Nottingham Forest</v>
      </c>
      <c r="E1105" s="0" t="str">
        <f aca="false">'✍️ Score Entry 2025-26'!E1106</f>
        <v>Wolverhampton Wanderers</v>
      </c>
      <c r="F1105" s="0" t="n">
        <f aca="false">IFERROR(VLOOKUP(D1105,'⭐ Current Elo 2025-26'!$A:$B,2,FALSE()),1500)</f>
        <v>1630.6</v>
      </c>
      <c r="G1105" s="0" t="n">
        <f aca="false">IFERROR(VLOOKUP(E1105,'⭐ Current Elo 2025-26'!$A:$B,2,FALSE()),1500)</f>
        <v>1747.8</v>
      </c>
      <c r="H1105" s="33" t="n">
        <f aca="false">1/(1+10^((G1105-F1105+'⚙️ Parameters'!$C$7)/400))</f>
        <v>0.276381818644447</v>
      </c>
      <c r="I1105" s="33" t="n">
        <f aca="false">0.27*(1+((200-MIN(ABS(F1105-G1105),200))/500)+(IF(AND(F1105&gt;1650,G1105&gt;1650),0.15,0)))</f>
        <v>0.314712</v>
      </c>
      <c r="J1105" s="33" t="n">
        <f aca="false">MAX(0,1-H1105-I1105)</f>
        <v>0.408906181355553</v>
      </c>
      <c r="K1105" s="33" t="n">
        <f aca="false">H1105+I1105</f>
        <v>0.591093818644447</v>
      </c>
      <c r="L1105" s="33" t="n">
        <f aca="false">I1105+J1105</f>
        <v>0.723618181355553</v>
      </c>
      <c r="M1105" s="0" t="str">
        <f aca="false">IF('✍️ Score Entry 2025-26'!F1106=""," TBD",TEXT('✍️ Score Entry 2025-26'!F1106,"0")&amp;"-"&amp;TEXT('✍️ Score Entry 2025-26'!G1106,"0"))</f>
        <v> TBD</v>
      </c>
      <c r="N1105" s="0" t="str">
        <f aca="false">IF('✍️ Score Entry 2025-26'!F1106="","TBD",IF('✍️ Score Entry 2025-26'!F1106&gt;'✍️ Score Entry 2025-26'!G1106,"Home",IF('✍️ Score Entry 2025-26'!F1106&lt;'✍️ Score Entry 2025-26'!G1106,"Away","Draw")))</f>
        <v>TBD</v>
      </c>
      <c r="O1105" s="0" t="str">
        <f aca="false">IF(N1105="TBD","TBD",IF(AND(H1105&gt;I1105,H1105&gt;J1105,N1105="Home"),"✓",IF(AND(J1105&gt;H1105,J1105&gt;I1105,N1105="Away"),"✓",IF(AND(I1105&gt;H1105,I1105&gt;J1105,N1105="Draw"),"✓","✗"))))</f>
        <v>TBD</v>
      </c>
    </row>
    <row r="1106" customFormat="false" ht="15" hidden="false" customHeight="false" outlineLevel="0" collapsed="false">
      <c r="A1106" s="0" t="n">
        <f aca="false">'✍️ Score Entry 2025-26'!A1107</f>
        <v>1102</v>
      </c>
      <c r="B1106" s="41" t="n">
        <f aca="false">'✍️ Score Entry 2025-26'!B1107</f>
        <v>46064.8333333333</v>
      </c>
      <c r="C1106" s="0" t="str">
        <f aca="false">'✍️ Score Entry 2025-26'!C1107</f>
        <v>English Premier League</v>
      </c>
      <c r="D1106" s="0" t="str">
        <f aca="false">'✍️ Score Entry 2025-26'!D1107</f>
        <v>Everton</v>
      </c>
      <c r="E1106" s="0" t="str">
        <f aca="false">'✍️ Score Entry 2025-26'!E1107</f>
        <v>AFC Bournemouth</v>
      </c>
      <c r="F1106" s="0" t="n">
        <f aca="false">IFERROR(VLOOKUP(D1106,'⭐ Current Elo 2025-26'!$A:$B,2,FALSE()),1500)</f>
        <v>1613.1</v>
      </c>
      <c r="G1106" s="0" t="n">
        <f aca="false">IFERROR(VLOOKUP(E1106,'⭐ Current Elo 2025-26'!$A:$B,2,FALSE()),1500)</f>
        <v>1744.7</v>
      </c>
      <c r="H1106" s="33" t="n">
        <f aca="false">1/(1+10^((G1106-F1106+'⚙️ Parameters'!$C$7)/400))</f>
        <v>0.260114479520339</v>
      </c>
      <c r="I1106" s="33" t="n">
        <f aca="false">0.27*(1+((200-MIN(ABS(F1106-G1106),200))/500)+(IF(AND(F1106&gt;1650,G1106&gt;1650),0.15,0)))</f>
        <v>0.306936</v>
      </c>
      <c r="J1106" s="33" t="n">
        <f aca="false">MAX(0,1-H1106-I1106)</f>
        <v>0.432949520479661</v>
      </c>
      <c r="K1106" s="33" t="n">
        <f aca="false">H1106+I1106</f>
        <v>0.567050479520339</v>
      </c>
      <c r="L1106" s="33" t="n">
        <f aca="false">I1106+J1106</f>
        <v>0.739885520479661</v>
      </c>
      <c r="M1106" s="0" t="str">
        <f aca="false">IF('✍️ Score Entry 2025-26'!F1107=""," TBD",TEXT('✍️ Score Entry 2025-26'!F1107,"0")&amp;"-"&amp;TEXT('✍️ Score Entry 2025-26'!G1107,"0"))</f>
        <v> TBD</v>
      </c>
      <c r="N1106" s="0" t="str">
        <f aca="false">IF('✍️ Score Entry 2025-26'!F1107="","TBD",IF('✍️ Score Entry 2025-26'!F1107&gt;'✍️ Score Entry 2025-26'!G1107,"Home",IF('✍️ Score Entry 2025-26'!F1107&lt;'✍️ Score Entry 2025-26'!G1107,"Away","Draw")))</f>
        <v>TBD</v>
      </c>
      <c r="O1106" s="0" t="str">
        <f aca="false">IF(N1106="TBD","TBD",IF(AND(H1106&gt;I1106,H1106&gt;J1106,N1106="Home"),"✓",IF(AND(J1106&gt;H1106,J1106&gt;I1106,N1106="Away"),"✓",IF(AND(I1106&gt;H1106,I1106&gt;J1106,N1106="Draw"),"✓","✗"))))</f>
        <v>TBD</v>
      </c>
    </row>
    <row r="1107" customFormat="false" ht="15" hidden="false" customHeight="false" outlineLevel="0" collapsed="false">
      <c r="A1107" s="0" t="n">
        <f aca="false">'✍️ Score Entry 2025-26'!A1108</f>
        <v>1103</v>
      </c>
      <c r="B1107" s="41" t="n">
        <f aca="false">'✍️ Score Entry 2025-26'!B1108</f>
        <v>46064.8333333333</v>
      </c>
      <c r="C1107" s="0" t="str">
        <f aca="false">'✍️ Score Entry 2025-26'!C1108</f>
        <v>English Premier League</v>
      </c>
      <c r="D1107" s="0" t="str">
        <f aca="false">'✍️ Score Entry 2025-26'!D1108</f>
        <v>Chelsea</v>
      </c>
      <c r="E1107" s="0" t="str">
        <f aca="false">'✍️ Score Entry 2025-26'!E1108</f>
        <v>Leeds United</v>
      </c>
      <c r="F1107" s="0" t="n">
        <f aca="false">IFERROR(VLOOKUP(D1107,'⭐ Current Elo 2025-26'!$A:$B,2,FALSE()),1500)</f>
        <v>1685.1</v>
      </c>
      <c r="G1107" s="0" t="n">
        <f aca="false">IFERROR(VLOOKUP(E1107,'⭐ Current Elo 2025-26'!$A:$B,2,FALSE()),1500)</f>
        <v>1530.4</v>
      </c>
      <c r="H1107" s="33" t="n">
        <f aca="false">1/(1+10^((G1107-F1107+'⚙️ Parameters'!$C$7)/400))</f>
        <v>0.646274157224684</v>
      </c>
      <c r="I1107" s="33" t="n">
        <f aca="false">0.27*(1+((200-MIN(ABS(F1107-G1107),200))/500)+(IF(AND(F1107&gt;1650,G1107&gt;1650),0.15,0)))</f>
        <v>0.294462</v>
      </c>
      <c r="J1107" s="33" t="n">
        <f aca="false">MAX(0,1-H1107-I1107)</f>
        <v>0.0592638427753158</v>
      </c>
      <c r="K1107" s="33" t="n">
        <f aca="false">H1107+I1107</f>
        <v>0.940736157224684</v>
      </c>
      <c r="L1107" s="33" t="n">
        <f aca="false">I1107+J1107</f>
        <v>0.353725842775316</v>
      </c>
      <c r="M1107" s="0" t="str">
        <f aca="false">IF('✍️ Score Entry 2025-26'!F1108=""," TBD",TEXT('✍️ Score Entry 2025-26'!F1108,"0")&amp;"-"&amp;TEXT('✍️ Score Entry 2025-26'!G1108,"0"))</f>
        <v> TBD</v>
      </c>
      <c r="N1107" s="0" t="str">
        <f aca="false">IF('✍️ Score Entry 2025-26'!F1108="","TBD",IF('✍️ Score Entry 2025-26'!F1108&gt;'✍️ Score Entry 2025-26'!G1108,"Home",IF('✍️ Score Entry 2025-26'!F1108&lt;'✍️ Score Entry 2025-26'!G1108,"Away","Draw")))</f>
        <v>TBD</v>
      </c>
      <c r="O1107" s="0" t="str">
        <f aca="false">IF(N1107="TBD","TBD",IF(AND(H1107&gt;I1107,H1107&gt;J1107,N1107="Home"),"✓",IF(AND(J1107&gt;H1107,J1107&gt;I1107,N1107="Away"),"✓",IF(AND(I1107&gt;H1107,I1107&gt;J1107,N1107="Draw"),"✓","✗"))))</f>
        <v>TBD</v>
      </c>
    </row>
    <row r="1108" customFormat="false" ht="15" hidden="false" customHeight="false" outlineLevel="0" collapsed="false">
      <c r="A1108" s="0" t="n">
        <f aca="false">'✍️ Score Entry 2025-26'!A1109</f>
        <v>1104</v>
      </c>
      <c r="B1108" s="41" t="n">
        <f aca="false">'✍️ Score Entry 2025-26'!B1109</f>
        <v>46064.8333333333</v>
      </c>
      <c r="C1108" s="0" t="str">
        <f aca="false">'✍️ Score Entry 2025-26'!C1109</f>
        <v>English Premier League</v>
      </c>
      <c r="D1108" s="0" t="str">
        <f aca="false">'✍️ Score Entry 2025-26'!D1109</f>
        <v>Brentford</v>
      </c>
      <c r="E1108" s="0" t="str">
        <f aca="false">'✍️ Score Entry 2025-26'!E1109</f>
        <v>Arsenal</v>
      </c>
      <c r="F1108" s="0" t="n">
        <f aca="false">IFERROR(VLOOKUP(D1108,'⭐ Current Elo 2025-26'!$A:$B,2,FALSE()),1500)</f>
        <v>1507.3</v>
      </c>
      <c r="G1108" s="0" t="n">
        <f aca="false">IFERROR(VLOOKUP(E1108,'⭐ Current Elo 2025-26'!$A:$B,2,FALSE()),1500)</f>
        <v>1442.1</v>
      </c>
      <c r="H1108" s="33" t="n">
        <f aca="false">1/(1+10^((G1108-F1108+'⚙️ Parameters'!$C$7)/400))</f>
        <v>0.521860613199232</v>
      </c>
      <c r="I1108" s="33" t="n">
        <f aca="false">0.27*(1+((200-MIN(ABS(F1108-G1108),200))/500)+(IF(AND(F1108&gt;1650,G1108&gt;1650),0.15,0)))</f>
        <v>0.342792</v>
      </c>
      <c r="J1108" s="33" t="n">
        <f aca="false">MAX(0,1-H1108-I1108)</f>
        <v>0.135347386800768</v>
      </c>
      <c r="K1108" s="33" t="n">
        <f aca="false">H1108+I1108</f>
        <v>0.864652613199232</v>
      </c>
      <c r="L1108" s="33" t="n">
        <f aca="false">I1108+J1108</f>
        <v>0.478139386800768</v>
      </c>
      <c r="M1108" s="0" t="str">
        <f aca="false">IF('✍️ Score Entry 2025-26'!F1109=""," TBD",TEXT('✍️ Score Entry 2025-26'!F1109,"0")&amp;"-"&amp;TEXT('✍️ Score Entry 2025-26'!G1109,"0"))</f>
        <v> TBD</v>
      </c>
      <c r="N1108" s="0" t="str">
        <f aca="false">IF('✍️ Score Entry 2025-26'!F1109="","TBD",IF('✍️ Score Entry 2025-26'!F1109&gt;'✍️ Score Entry 2025-26'!G1109,"Home",IF('✍️ Score Entry 2025-26'!F1109&lt;'✍️ Score Entry 2025-26'!G1109,"Away","Draw")))</f>
        <v>TBD</v>
      </c>
      <c r="O1108" s="0" t="str">
        <f aca="false">IF(N1108="TBD","TBD",IF(AND(H1108&gt;I1108,H1108&gt;J1108,N1108="Home"),"✓",IF(AND(J1108&gt;H1108,J1108&gt;I1108,N1108="Away"),"✓",IF(AND(I1108&gt;H1108,I1108&gt;J1108,N1108="Draw"),"✓","✗"))))</f>
        <v>TBD</v>
      </c>
    </row>
    <row r="1109" customFormat="false" ht="15" hidden="false" customHeight="false" outlineLevel="0" collapsed="false">
      <c r="A1109" s="0" t="n">
        <f aca="false">'✍️ Score Entry 2025-26'!A1110</f>
        <v>1105</v>
      </c>
      <c r="B1109" s="41" t="n">
        <f aca="false">'✍️ Score Entry 2025-26'!B1110</f>
        <v>46064.8333333333</v>
      </c>
      <c r="C1109" s="0" t="str">
        <f aca="false">'✍️ Score Entry 2025-26'!C1110</f>
        <v>English Premier League</v>
      </c>
      <c r="D1109" s="0" t="str">
        <f aca="false">'✍️ Score Entry 2025-26'!D1110</f>
        <v>Aston Villa</v>
      </c>
      <c r="E1109" s="0" t="str">
        <f aca="false">'✍️ Score Entry 2025-26'!E1110</f>
        <v>Brighton &amp; Hove Albion</v>
      </c>
      <c r="F1109" s="0" t="n">
        <f aca="false">IFERROR(VLOOKUP(D1109,'⭐ Current Elo 2025-26'!$A:$B,2,FALSE()),1500)</f>
        <v>1505.7</v>
      </c>
      <c r="G1109" s="0" t="n">
        <f aca="false">IFERROR(VLOOKUP(E1109,'⭐ Current Elo 2025-26'!$A:$B,2,FALSE()),1500)</f>
        <v>1526.5</v>
      </c>
      <c r="H1109" s="33" t="n">
        <f aca="false">1/(1+10^((G1109-F1109+'⚙️ Parameters'!$C$7)/400))</f>
        <v>0.399497916437408</v>
      </c>
      <c r="I1109" s="33" t="n">
        <f aca="false">0.27*(1+((200-MIN(ABS(F1109-G1109),200))/500)+(IF(AND(F1109&gt;1650,G1109&gt;1650),0.15,0)))</f>
        <v>0.366768</v>
      </c>
      <c r="J1109" s="33" t="n">
        <f aca="false">MAX(0,1-H1109-I1109)</f>
        <v>0.233734083562592</v>
      </c>
      <c r="K1109" s="33" t="n">
        <f aca="false">H1109+I1109</f>
        <v>0.766265916437408</v>
      </c>
      <c r="L1109" s="33" t="n">
        <f aca="false">I1109+J1109</f>
        <v>0.600502083562592</v>
      </c>
      <c r="M1109" s="0" t="str">
        <f aca="false">IF('✍️ Score Entry 2025-26'!F1110=""," TBD",TEXT('✍️ Score Entry 2025-26'!F1110,"0")&amp;"-"&amp;TEXT('✍️ Score Entry 2025-26'!G1110,"0"))</f>
        <v> TBD</v>
      </c>
      <c r="N1109" s="0" t="str">
        <f aca="false">IF('✍️ Score Entry 2025-26'!F1110="","TBD",IF('✍️ Score Entry 2025-26'!F1110&gt;'✍️ Score Entry 2025-26'!G1110,"Home",IF('✍️ Score Entry 2025-26'!F1110&lt;'✍️ Score Entry 2025-26'!G1110,"Away","Draw")))</f>
        <v>TBD</v>
      </c>
      <c r="O1109" s="0" t="str">
        <f aca="false">IF(N1109="TBD","TBD",IF(AND(H1109&gt;I1109,H1109&gt;J1109,N1109="Home"),"✓",IF(AND(J1109&gt;H1109,J1109&gt;I1109,N1109="Away"),"✓",IF(AND(I1109&gt;H1109,I1109&gt;J1109,N1109="Draw"),"✓","✗"))))</f>
        <v>TBD</v>
      </c>
    </row>
    <row r="1110" customFormat="false" ht="15" hidden="false" customHeight="false" outlineLevel="0" collapsed="false">
      <c r="A1110" s="0" t="n">
        <f aca="false">'✍️ Score Entry 2025-26'!A1111</f>
        <v>1106</v>
      </c>
      <c r="B1110" s="41" t="n">
        <f aca="false">'✍️ Score Entry 2025-26'!B1111</f>
        <v>46064.8333333333</v>
      </c>
      <c r="C1110" s="0" t="str">
        <f aca="false">'✍️ Score Entry 2025-26'!C1111</f>
        <v>English Premier League</v>
      </c>
      <c r="D1110" s="0" t="str">
        <f aca="false">'✍️ Score Entry 2025-26'!D1111</f>
        <v>Tottenham Hotspur</v>
      </c>
      <c r="E1110" s="0" t="str">
        <f aca="false">'✍️ Score Entry 2025-26'!E1111</f>
        <v>Newcastle United</v>
      </c>
      <c r="F1110" s="0" t="n">
        <f aca="false">IFERROR(VLOOKUP(D1110,'⭐ Current Elo 2025-26'!$A:$B,2,FALSE()),1500)</f>
        <v>1545.2</v>
      </c>
      <c r="G1110" s="0" t="n">
        <f aca="false">IFERROR(VLOOKUP(E1110,'⭐ Current Elo 2025-26'!$A:$B,2,FALSE()),1500)</f>
        <v>1795</v>
      </c>
      <c r="H1110" s="33" t="n">
        <f aca="false">1/(1+10^((G1110-F1110+'⚙️ Parameters'!$C$7)/400))</f>
        <v>0.151127194644191</v>
      </c>
      <c r="I1110" s="33" t="n">
        <f aca="false">0.27*(1+((200-MIN(ABS(F1110-G1110),200))/500)+(IF(AND(F1110&gt;1650,G1110&gt;1650),0.15,0)))</f>
        <v>0.27</v>
      </c>
      <c r="J1110" s="33" t="n">
        <f aca="false">MAX(0,1-H1110-I1110)</f>
        <v>0.578872805355809</v>
      </c>
      <c r="K1110" s="33" t="n">
        <f aca="false">H1110+I1110</f>
        <v>0.421127194644191</v>
      </c>
      <c r="L1110" s="33" t="n">
        <f aca="false">I1110+J1110</f>
        <v>0.848872805355809</v>
      </c>
      <c r="M1110" s="0" t="str">
        <f aca="false">IF('✍️ Score Entry 2025-26'!F1111=""," TBD",TEXT('✍️ Score Entry 2025-26'!F1111,"0")&amp;"-"&amp;TEXT('✍️ Score Entry 2025-26'!G1111,"0"))</f>
        <v> TBD</v>
      </c>
      <c r="N1110" s="0" t="str">
        <f aca="false">IF('✍️ Score Entry 2025-26'!F1111="","TBD",IF('✍️ Score Entry 2025-26'!F1111&gt;'✍️ Score Entry 2025-26'!G1111,"Home",IF('✍️ Score Entry 2025-26'!F1111&lt;'✍️ Score Entry 2025-26'!G1111,"Away","Draw")))</f>
        <v>TBD</v>
      </c>
      <c r="O1110" s="0" t="str">
        <f aca="false">IF(N1110="TBD","TBD",IF(AND(H1110&gt;I1110,H1110&gt;J1110,N1110="Home"),"✓",IF(AND(J1110&gt;H1110,J1110&gt;I1110,N1110="Away"),"✓",IF(AND(I1110&gt;H1110,I1110&gt;J1110,N1110="Draw"),"✓","✗"))))</f>
        <v>TBD</v>
      </c>
    </row>
    <row r="1111" customFormat="false" ht="15" hidden="false" customHeight="false" outlineLevel="0" collapsed="false">
      <c r="A1111" s="0" t="n">
        <f aca="false">'✍️ Score Entry 2025-26'!A1112</f>
        <v>1107</v>
      </c>
      <c r="B1111" s="41" t="n">
        <f aca="false">'✍️ Score Entry 2025-26'!B1112</f>
        <v>46064.8333333333</v>
      </c>
      <c r="C1111" s="0" t="str">
        <f aca="false">'✍️ Score Entry 2025-26'!C1112</f>
        <v>English Premier League</v>
      </c>
      <c r="D1111" s="0" t="str">
        <f aca="false">'✍️ Score Entry 2025-26'!D1112</f>
        <v>Manchester City</v>
      </c>
      <c r="E1111" s="0" t="str">
        <f aca="false">'✍️ Score Entry 2025-26'!E1112</f>
        <v>Fulham</v>
      </c>
      <c r="F1111" s="0" t="n">
        <f aca="false">IFERROR(VLOOKUP(D1111,'⭐ Current Elo 2025-26'!$A:$B,2,FALSE()),1500)</f>
        <v>1581.2</v>
      </c>
      <c r="G1111" s="0" t="n">
        <f aca="false">IFERROR(VLOOKUP(E1111,'⭐ Current Elo 2025-26'!$A:$B,2,FALSE()),1500)</f>
        <v>1393.4</v>
      </c>
      <c r="H1111" s="33" t="n">
        <f aca="false">1/(1+10^((G1111-F1111+'⚙️ Parameters'!$C$7)/400))</f>
        <v>0.688526718750324</v>
      </c>
      <c r="I1111" s="33" t="n">
        <f aca="false">0.27*(1+((200-MIN(ABS(F1111-G1111),200))/500)+(IF(AND(F1111&gt;1650,G1111&gt;1650),0.15,0)))</f>
        <v>0.276588</v>
      </c>
      <c r="J1111" s="33" t="n">
        <f aca="false">MAX(0,1-H1111-I1111)</f>
        <v>0.0348852812496756</v>
      </c>
      <c r="K1111" s="33" t="n">
        <f aca="false">H1111+I1111</f>
        <v>0.965114718750324</v>
      </c>
      <c r="L1111" s="33" t="n">
        <f aca="false">I1111+J1111</f>
        <v>0.311473281249676</v>
      </c>
      <c r="M1111" s="0" t="str">
        <f aca="false">IF('✍️ Score Entry 2025-26'!F1112=""," TBD",TEXT('✍️ Score Entry 2025-26'!F1112,"0")&amp;"-"&amp;TEXT('✍️ Score Entry 2025-26'!G1112,"0"))</f>
        <v> TBD</v>
      </c>
      <c r="N1111" s="0" t="str">
        <f aca="false">IF('✍️ Score Entry 2025-26'!F1112="","TBD",IF('✍️ Score Entry 2025-26'!F1112&gt;'✍️ Score Entry 2025-26'!G1112,"Home",IF('✍️ Score Entry 2025-26'!F1112&lt;'✍️ Score Entry 2025-26'!G1112,"Away","Draw")))</f>
        <v>TBD</v>
      </c>
      <c r="O1111" s="0" t="str">
        <f aca="false">IF(N1111="TBD","TBD",IF(AND(H1111&gt;I1111,H1111&gt;J1111,N1111="Home"),"✓",IF(AND(J1111&gt;H1111,J1111&gt;I1111,N1111="Away"),"✓",IF(AND(I1111&gt;H1111,I1111&gt;J1111,N1111="Draw"),"✓","✗"))))</f>
        <v>TBD</v>
      </c>
    </row>
    <row r="1112" customFormat="false" ht="15" hidden="false" customHeight="false" outlineLevel="0" collapsed="false">
      <c r="A1112" s="0" t="n">
        <f aca="false">'✍️ Score Entry 2025-26'!A1113</f>
        <v>1108</v>
      </c>
      <c r="B1112" s="41" t="n">
        <f aca="false">'✍️ Score Entry 2025-26'!B1113</f>
        <v>46064.8333333333</v>
      </c>
      <c r="C1112" s="0" t="str">
        <f aca="false">'✍️ Score Entry 2025-26'!C1113</f>
        <v>English Premier League</v>
      </c>
      <c r="D1112" s="0" t="str">
        <f aca="false">'✍️ Score Entry 2025-26'!D1113</f>
        <v>West Ham United</v>
      </c>
      <c r="E1112" s="0" t="str">
        <f aca="false">'✍️ Score Entry 2025-26'!E1113</f>
        <v>Manchester United</v>
      </c>
      <c r="F1112" s="0" t="n">
        <f aca="false">IFERROR(VLOOKUP(D1112,'⭐ Current Elo 2025-26'!$A:$B,2,FALSE()),1500)</f>
        <v>1395.5</v>
      </c>
      <c r="G1112" s="0" t="n">
        <f aca="false">IFERROR(VLOOKUP(E1112,'⭐ Current Elo 2025-26'!$A:$B,2,FALSE()),1500)</f>
        <v>1451.7</v>
      </c>
      <c r="H1112" s="33" t="n">
        <f aca="false">1/(1+10^((G1112-F1112+'⚙️ Parameters'!$C$7)/400))</f>
        <v>0.351754420499423</v>
      </c>
      <c r="I1112" s="33" t="n">
        <f aca="false">0.27*(1+((200-MIN(ABS(F1112-G1112),200))/500)+(IF(AND(F1112&gt;1650,G1112&gt;1650),0.15,0)))</f>
        <v>0.347652</v>
      </c>
      <c r="J1112" s="33" t="n">
        <f aca="false">MAX(0,1-H1112-I1112)</f>
        <v>0.300593579500577</v>
      </c>
      <c r="K1112" s="33" t="n">
        <f aca="false">H1112+I1112</f>
        <v>0.699406420499423</v>
      </c>
      <c r="L1112" s="33" t="n">
        <f aca="false">I1112+J1112</f>
        <v>0.648245579500577</v>
      </c>
      <c r="M1112" s="0" t="str">
        <f aca="false">IF('✍️ Score Entry 2025-26'!F1113=""," TBD",TEXT('✍️ Score Entry 2025-26'!F1113,"0")&amp;"-"&amp;TEXT('✍️ Score Entry 2025-26'!G1113,"0"))</f>
        <v> TBD</v>
      </c>
      <c r="N1112" s="0" t="str">
        <f aca="false">IF('✍️ Score Entry 2025-26'!F1113="","TBD",IF('✍️ Score Entry 2025-26'!F1113&gt;'✍️ Score Entry 2025-26'!G1113,"Home",IF('✍️ Score Entry 2025-26'!F1113&lt;'✍️ Score Entry 2025-26'!G1113,"Away","Draw")))</f>
        <v>TBD</v>
      </c>
      <c r="O1112" s="0" t="str">
        <f aca="false">IF(N1112="TBD","TBD",IF(AND(H1112&gt;I1112,H1112&gt;J1112,N1112="Home"),"✓",IF(AND(J1112&gt;H1112,J1112&gt;I1112,N1112="Away"),"✓",IF(AND(I1112&gt;H1112,I1112&gt;J1112,N1112="Draw"),"✓","✗"))))</f>
        <v>TBD</v>
      </c>
    </row>
    <row r="1113" customFormat="false" ht="15" hidden="false" customHeight="false" outlineLevel="0" collapsed="false">
      <c r="A1113" s="0" t="n">
        <f aca="false">'✍️ Score Entry 2025-26'!A1114</f>
        <v>1109</v>
      </c>
      <c r="B1113" s="41" t="n">
        <f aca="false">'✍️ Score Entry 2025-26'!B1114</f>
        <v>46067.8333333333</v>
      </c>
      <c r="C1113" s="0" t="str">
        <f aca="false">'✍️ Score Entry 2025-26'!C1114</f>
        <v>German Bundesliga</v>
      </c>
      <c r="D1113" s="0" t="str">
        <f aca="false">'✍️ Score Entry 2025-26'!D1114</f>
        <v>Borussia Dortmund</v>
      </c>
      <c r="E1113" s="0" t="str">
        <f aca="false">'✍️ Score Entry 2025-26'!E1114</f>
        <v>Mainz</v>
      </c>
      <c r="F1113" s="0" t="n">
        <f aca="false">IFERROR(VLOOKUP(D1113,'⭐ Current Elo 2025-26'!$A:$B,2,FALSE()),1500)</f>
        <v>1516.8</v>
      </c>
      <c r="G1113" s="0" t="n">
        <f aca="false">IFERROR(VLOOKUP(E1113,'⭐ Current Elo 2025-26'!$A:$B,2,FALSE()),1500)</f>
        <v>1672.1</v>
      </c>
      <c r="H1113" s="33" t="n">
        <f aca="false">1/(1+10^((G1113-F1113+'⚙️ Parameters'!$C$7)/400))</f>
        <v>0.234728382655284</v>
      </c>
      <c r="I1113" s="33" t="n">
        <f aca="false">0.27*(1+((200-MIN(ABS(F1113-G1113),200))/500)+(IF(AND(F1113&gt;1650,G1113&gt;1650),0.15,0)))</f>
        <v>0.294138</v>
      </c>
      <c r="J1113" s="33" t="n">
        <f aca="false">MAX(0,1-H1113-I1113)</f>
        <v>0.471133617344716</v>
      </c>
      <c r="K1113" s="33" t="n">
        <f aca="false">H1113+I1113</f>
        <v>0.528866382655284</v>
      </c>
      <c r="L1113" s="33" t="n">
        <f aca="false">I1113+J1113</f>
        <v>0.765271617344716</v>
      </c>
      <c r="M1113" s="0" t="str">
        <f aca="false">IF('✍️ Score Entry 2025-26'!F1114=""," TBD",TEXT('✍️ Score Entry 2025-26'!F1114,"0")&amp;"-"&amp;TEXT('✍️ Score Entry 2025-26'!G1114,"0"))</f>
        <v> TBD</v>
      </c>
      <c r="N1113" s="0" t="str">
        <f aca="false">IF('✍️ Score Entry 2025-26'!F1114="","TBD",IF('✍️ Score Entry 2025-26'!F1114&gt;'✍️ Score Entry 2025-26'!G1114,"Home",IF('✍️ Score Entry 2025-26'!F1114&lt;'✍️ Score Entry 2025-26'!G1114,"Away","Draw")))</f>
        <v>TBD</v>
      </c>
      <c r="O1113" s="0" t="str">
        <f aca="false">IF(N1113="TBD","TBD",IF(AND(H1113&gt;I1113,H1113&gt;J1113,N1113="Home"),"✓",IF(AND(J1113&gt;H1113,J1113&gt;I1113,N1113="Away"),"✓",IF(AND(I1113&gt;H1113,I1113&gt;J1113,N1113="Draw"),"✓","✗"))))</f>
        <v>TBD</v>
      </c>
    </row>
    <row r="1114" customFormat="false" ht="15" hidden="false" customHeight="false" outlineLevel="0" collapsed="false">
      <c r="A1114" s="0" t="n">
        <f aca="false">'✍️ Score Entry 2025-26'!A1115</f>
        <v>1110</v>
      </c>
      <c r="B1114" s="41" t="n">
        <f aca="false">'✍️ Score Entry 2025-26'!B1115</f>
        <v>46067.8333333333</v>
      </c>
      <c r="C1114" s="0" t="str">
        <f aca="false">'✍️ Score Entry 2025-26'!C1115</f>
        <v>German Bundesliga</v>
      </c>
      <c r="D1114" s="0" t="str">
        <f aca="false">'✍️ Score Entry 2025-26'!D1115</f>
        <v>Werder Bremen</v>
      </c>
      <c r="E1114" s="0" t="str">
        <f aca="false">'✍️ Score Entry 2025-26'!E1115</f>
        <v>Bayern Munich</v>
      </c>
      <c r="F1114" s="0" t="n">
        <f aca="false">IFERROR(VLOOKUP(D1114,'⭐ Current Elo 2025-26'!$A:$B,2,FALSE()),1500)</f>
        <v>1618.2</v>
      </c>
      <c r="G1114" s="0" t="n">
        <f aca="false">IFERROR(VLOOKUP(E1114,'⭐ Current Elo 2025-26'!$A:$B,2,FALSE()),1500)</f>
        <v>1706.9</v>
      </c>
      <c r="H1114" s="33" t="n">
        <f aca="false">1/(1+10^((G1114-F1114+'⚙️ Parameters'!$C$7)/400))</f>
        <v>0.310363302014635</v>
      </c>
      <c r="I1114" s="33" t="n">
        <f aca="false">0.27*(1+((200-MIN(ABS(F1114-G1114),200))/500)+(IF(AND(F1114&gt;1650,G1114&gt;1650),0.15,0)))</f>
        <v>0.330102</v>
      </c>
      <c r="J1114" s="33" t="n">
        <f aca="false">MAX(0,1-H1114-I1114)</f>
        <v>0.359534697985365</v>
      </c>
      <c r="K1114" s="33" t="n">
        <f aca="false">H1114+I1114</f>
        <v>0.640465302014636</v>
      </c>
      <c r="L1114" s="33" t="n">
        <f aca="false">I1114+J1114</f>
        <v>0.689636697985365</v>
      </c>
      <c r="M1114" s="0" t="str">
        <f aca="false">IF('✍️ Score Entry 2025-26'!F1115=""," TBD",TEXT('✍️ Score Entry 2025-26'!F1115,"0")&amp;"-"&amp;TEXT('✍️ Score Entry 2025-26'!G1115,"0"))</f>
        <v> TBD</v>
      </c>
      <c r="N1114" s="0" t="str">
        <f aca="false">IF('✍️ Score Entry 2025-26'!F1115="","TBD",IF('✍️ Score Entry 2025-26'!F1115&gt;'✍️ Score Entry 2025-26'!G1115,"Home",IF('✍️ Score Entry 2025-26'!F1115&lt;'✍️ Score Entry 2025-26'!G1115,"Away","Draw")))</f>
        <v>TBD</v>
      </c>
      <c r="O1114" s="0" t="str">
        <f aca="false">IF(N1114="TBD","TBD",IF(AND(H1114&gt;I1114,H1114&gt;J1114,N1114="Home"),"✓",IF(AND(J1114&gt;H1114,J1114&gt;I1114,N1114="Away"),"✓",IF(AND(I1114&gt;H1114,I1114&gt;J1114,N1114="Draw"),"✓","✗"))))</f>
        <v>TBD</v>
      </c>
    </row>
    <row r="1115" customFormat="false" ht="15" hidden="false" customHeight="false" outlineLevel="0" collapsed="false">
      <c r="A1115" s="0" t="n">
        <f aca="false">'✍️ Score Entry 2025-26'!A1116</f>
        <v>1111</v>
      </c>
      <c r="B1115" s="41" t="n">
        <f aca="false">'✍️ Score Entry 2025-26'!B1116</f>
        <v>46067.8333333333</v>
      </c>
      <c r="C1115" s="0" t="str">
        <f aca="false">'✍️ Score Entry 2025-26'!C1116</f>
        <v>German Bundesliga</v>
      </c>
      <c r="D1115" s="0" t="str">
        <f aca="false">'✍️ Score Entry 2025-26'!D1116</f>
        <v>Eintracht Frankfurt</v>
      </c>
      <c r="E1115" s="0" t="str">
        <f aca="false">'✍️ Score Entry 2025-26'!E1116</f>
        <v>Borussia MÃ¶nchengladbach</v>
      </c>
      <c r="F1115" s="0" t="n">
        <f aca="false">IFERROR(VLOOKUP(D1115,'⭐ Current Elo 2025-26'!$A:$B,2,FALSE()),1500)</f>
        <v>1407.6</v>
      </c>
      <c r="G1115" s="0" t="n">
        <f aca="false">IFERROR(VLOOKUP(E1115,'⭐ Current Elo 2025-26'!$A:$B,2,FALSE()),1500)</f>
        <v>1433.1</v>
      </c>
      <c r="H1115" s="33" t="n">
        <f aca="false">1/(1+10^((G1115-F1115+'⚙️ Parameters'!$C$7)/400))</f>
        <v>0.393025344635176</v>
      </c>
      <c r="I1115" s="33" t="n">
        <f aca="false">0.27*(1+((200-MIN(ABS(F1115-G1115),200))/500)+(IF(AND(F1115&gt;1650,G1115&gt;1650),0.15,0)))</f>
        <v>0.36423</v>
      </c>
      <c r="J1115" s="33" t="n">
        <f aca="false">MAX(0,1-H1115-I1115)</f>
        <v>0.242744655364824</v>
      </c>
      <c r="K1115" s="33" t="n">
        <f aca="false">H1115+I1115</f>
        <v>0.757255344635176</v>
      </c>
      <c r="L1115" s="33" t="n">
        <f aca="false">I1115+J1115</f>
        <v>0.606974655364824</v>
      </c>
      <c r="M1115" s="0" t="str">
        <f aca="false">IF('✍️ Score Entry 2025-26'!F1116=""," TBD",TEXT('✍️ Score Entry 2025-26'!F1116,"0")&amp;"-"&amp;TEXT('✍️ Score Entry 2025-26'!G1116,"0"))</f>
        <v> TBD</v>
      </c>
      <c r="N1115" s="0" t="str">
        <f aca="false">IF('✍️ Score Entry 2025-26'!F1116="","TBD",IF('✍️ Score Entry 2025-26'!F1116&gt;'✍️ Score Entry 2025-26'!G1116,"Home",IF('✍️ Score Entry 2025-26'!F1116&lt;'✍️ Score Entry 2025-26'!G1116,"Away","Draw")))</f>
        <v>TBD</v>
      </c>
      <c r="O1115" s="0" t="str">
        <f aca="false">IF(N1115="TBD","TBD",IF(AND(H1115&gt;I1115,H1115&gt;J1115,N1115="Home"),"✓",IF(AND(J1115&gt;H1115,J1115&gt;I1115,N1115="Away"),"✓",IF(AND(I1115&gt;H1115,I1115&gt;J1115,N1115="Draw"),"✓","✗"))))</f>
        <v>TBD</v>
      </c>
    </row>
    <row r="1116" customFormat="false" ht="15" hidden="false" customHeight="false" outlineLevel="0" collapsed="false">
      <c r="A1116" s="0" t="n">
        <f aca="false">'✍️ Score Entry 2025-26'!A1117</f>
        <v>1112</v>
      </c>
      <c r="B1116" s="41" t="n">
        <f aca="false">'✍️ Score Entry 2025-26'!B1117</f>
        <v>46067.8333333333</v>
      </c>
      <c r="C1116" s="0" t="str">
        <f aca="false">'✍️ Score Entry 2025-26'!C1117</f>
        <v>German Bundesliga</v>
      </c>
      <c r="D1116" s="0" t="str">
        <f aca="false">'✍️ Score Entry 2025-26'!D1117</f>
        <v>Bayer Leverkusen</v>
      </c>
      <c r="E1116" s="0" t="str">
        <f aca="false">'✍️ Score Entry 2025-26'!E1117</f>
        <v>St. Pauli</v>
      </c>
      <c r="F1116" s="0" t="n">
        <f aca="false">IFERROR(VLOOKUP(D1116,'⭐ Current Elo 2025-26'!$A:$B,2,FALSE()),1500)</f>
        <v>1576.1</v>
      </c>
      <c r="G1116" s="0" t="n">
        <f aca="false">IFERROR(VLOOKUP(E1116,'⭐ Current Elo 2025-26'!$A:$B,2,FALSE()),1500)</f>
        <v>1501.5</v>
      </c>
      <c r="H1116" s="33" t="n">
        <f aca="false">1/(1+10^((G1116-F1116+'⚙️ Parameters'!$C$7)/400))</f>
        <v>0.535343203789401</v>
      </c>
      <c r="I1116" s="33" t="n">
        <f aca="false">0.27*(1+((200-MIN(ABS(F1116-G1116),200))/500)+(IF(AND(F1116&gt;1650,G1116&gt;1650),0.15,0)))</f>
        <v>0.337716</v>
      </c>
      <c r="J1116" s="33" t="n">
        <f aca="false">MAX(0,1-H1116-I1116)</f>
        <v>0.126940796210599</v>
      </c>
      <c r="K1116" s="33" t="n">
        <f aca="false">H1116+I1116</f>
        <v>0.873059203789401</v>
      </c>
      <c r="L1116" s="33" t="n">
        <f aca="false">I1116+J1116</f>
        <v>0.464656796210599</v>
      </c>
      <c r="M1116" s="0" t="str">
        <f aca="false">IF('✍️ Score Entry 2025-26'!F1117=""," TBD",TEXT('✍️ Score Entry 2025-26'!F1117,"0")&amp;"-"&amp;TEXT('✍️ Score Entry 2025-26'!G1117,"0"))</f>
        <v> TBD</v>
      </c>
      <c r="N1116" s="0" t="str">
        <f aca="false">IF('✍️ Score Entry 2025-26'!F1117="","TBD",IF('✍️ Score Entry 2025-26'!F1117&gt;'✍️ Score Entry 2025-26'!G1117,"Home",IF('✍️ Score Entry 2025-26'!F1117&lt;'✍️ Score Entry 2025-26'!G1117,"Away","Draw")))</f>
        <v>TBD</v>
      </c>
      <c r="O1116" s="0" t="str">
        <f aca="false">IF(N1116="TBD","TBD",IF(AND(H1116&gt;I1116,H1116&gt;J1116,N1116="Home"),"✓",IF(AND(J1116&gt;H1116,J1116&gt;I1116,N1116="Away"),"✓",IF(AND(I1116&gt;H1116,I1116&gt;J1116,N1116="Draw"),"✓","✗"))))</f>
        <v>TBD</v>
      </c>
    </row>
    <row r="1117" customFormat="false" ht="15" hidden="false" customHeight="false" outlineLevel="0" collapsed="false">
      <c r="A1117" s="0" t="n">
        <f aca="false">'✍️ Score Entry 2025-26'!A1118</f>
        <v>1113</v>
      </c>
      <c r="B1117" s="41" t="n">
        <f aca="false">'✍️ Score Entry 2025-26'!B1118</f>
        <v>46067.8333333333</v>
      </c>
      <c r="C1117" s="0" t="str">
        <f aca="false">'✍️ Score Entry 2025-26'!C1118</f>
        <v>German Bundesliga</v>
      </c>
      <c r="D1117" s="0" t="str">
        <f aca="false">'✍️ Score Entry 2025-26'!D1118</f>
        <v>FC Augsburg</v>
      </c>
      <c r="E1117" s="0" t="str">
        <f aca="false">'✍️ Score Entry 2025-26'!E1118</f>
        <v>1. FC Heidenheim 1846</v>
      </c>
      <c r="F1117" s="0" t="n">
        <f aca="false">IFERROR(VLOOKUP(D1117,'⭐ Current Elo 2025-26'!$A:$B,2,FALSE()),1500)</f>
        <v>1508.9</v>
      </c>
      <c r="G1117" s="0" t="n">
        <f aca="false">IFERROR(VLOOKUP(E1117,'⭐ Current Elo 2025-26'!$A:$B,2,FALSE()),1500)</f>
        <v>1529.3</v>
      </c>
      <c r="H1117" s="33" t="n">
        <f aca="false">1/(1+10^((G1117-F1117+'⚙️ Parameters'!$C$7)/400))</f>
        <v>0.400050432677456</v>
      </c>
      <c r="I1117" s="33" t="n">
        <f aca="false">0.27*(1+((200-MIN(ABS(F1117-G1117),200))/500)+(IF(AND(F1117&gt;1650,G1117&gt;1650),0.15,0)))</f>
        <v>0.366984</v>
      </c>
      <c r="J1117" s="33" t="n">
        <f aca="false">MAX(0,1-H1117-I1117)</f>
        <v>0.232965567322544</v>
      </c>
      <c r="K1117" s="33" t="n">
        <f aca="false">H1117+I1117</f>
        <v>0.767034432677456</v>
      </c>
      <c r="L1117" s="33" t="n">
        <f aca="false">I1117+J1117</f>
        <v>0.599949567322544</v>
      </c>
      <c r="M1117" s="0" t="str">
        <f aca="false">IF('✍️ Score Entry 2025-26'!F1118=""," TBD",TEXT('✍️ Score Entry 2025-26'!F1118,"0")&amp;"-"&amp;TEXT('✍️ Score Entry 2025-26'!G1118,"0"))</f>
        <v> TBD</v>
      </c>
      <c r="N1117" s="0" t="str">
        <f aca="false">IF('✍️ Score Entry 2025-26'!F1118="","TBD",IF('✍️ Score Entry 2025-26'!F1118&gt;'✍️ Score Entry 2025-26'!G1118,"Home",IF('✍️ Score Entry 2025-26'!F1118&lt;'✍️ Score Entry 2025-26'!G1118,"Away","Draw")))</f>
        <v>TBD</v>
      </c>
      <c r="O1117" s="0" t="str">
        <f aca="false">IF(N1117="TBD","TBD",IF(AND(H1117&gt;I1117,H1117&gt;J1117,N1117="Home"),"✓",IF(AND(J1117&gt;H1117,J1117&gt;I1117,N1117="Away"),"✓",IF(AND(I1117&gt;H1117,I1117&gt;J1117,N1117="Draw"),"✓","✗"))))</f>
        <v>TBD</v>
      </c>
    </row>
    <row r="1118" customFormat="false" ht="15" hidden="false" customHeight="false" outlineLevel="0" collapsed="false">
      <c r="A1118" s="0" t="n">
        <f aca="false">'✍️ Score Entry 2025-26'!A1119</f>
        <v>1114</v>
      </c>
      <c r="B1118" s="41" t="n">
        <f aca="false">'✍️ Score Entry 2025-26'!B1119</f>
        <v>46067.8333333333</v>
      </c>
      <c r="C1118" s="0" t="str">
        <f aca="false">'✍️ Score Entry 2025-26'!C1119</f>
        <v>German Bundesliga</v>
      </c>
      <c r="D1118" s="0" t="str">
        <f aca="false">'✍️ Score Entry 2025-26'!D1119</f>
        <v>VfB Stuttgart</v>
      </c>
      <c r="E1118" s="0" t="str">
        <f aca="false">'✍️ Score Entry 2025-26'!E1119</f>
        <v>FC Cologne</v>
      </c>
      <c r="F1118" s="0" t="n">
        <f aca="false">IFERROR(VLOOKUP(D1118,'⭐ Current Elo 2025-26'!$A:$B,2,FALSE()),1500)</f>
        <v>1520.3</v>
      </c>
      <c r="G1118" s="0" t="n">
        <f aca="false">IFERROR(VLOOKUP(E1118,'⭐ Current Elo 2025-26'!$A:$B,2,FALSE()),1500)</f>
        <v>1612.2</v>
      </c>
      <c r="H1118" s="33" t="n">
        <f aca="false">1/(1+10^((G1118-F1118+'⚙️ Parameters'!$C$7)/400))</f>
        <v>0.306434413407119</v>
      </c>
      <c r="I1118" s="33" t="n">
        <f aca="false">0.27*(1+((200-MIN(ABS(F1118-G1118),200))/500)+(IF(AND(F1118&gt;1650,G1118&gt;1650),0.15,0)))</f>
        <v>0.328374</v>
      </c>
      <c r="J1118" s="33" t="n">
        <f aca="false">MAX(0,1-H1118-I1118)</f>
        <v>0.365191586592882</v>
      </c>
      <c r="K1118" s="33" t="n">
        <f aca="false">H1118+I1118</f>
        <v>0.634808413407119</v>
      </c>
      <c r="L1118" s="33" t="n">
        <f aca="false">I1118+J1118</f>
        <v>0.693565586592882</v>
      </c>
      <c r="M1118" s="0" t="str">
        <f aca="false">IF('✍️ Score Entry 2025-26'!F1119=""," TBD",TEXT('✍️ Score Entry 2025-26'!F1119,"0")&amp;"-"&amp;TEXT('✍️ Score Entry 2025-26'!G1119,"0"))</f>
        <v> TBD</v>
      </c>
      <c r="N1118" s="0" t="str">
        <f aca="false">IF('✍️ Score Entry 2025-26'!F1119="","TBD",IF('✍️ Score Entry 2025-26'!F1119&gt;'✍️ Score Entry 2025-26'!G1119,"Home",IF('✍️ Score Entry 2025-26'!F1119&lt;'✍️ Score Entry 2025-26'!G1119,"Away","Draw")))</f>
        <v>TBD</v>
      </c>
      <c r="O1118" s="0" t="str">
        <f aca="false">IF(N1118="TBD","TBD",IF(AND(H1118&gt;I1118,H1118&gt;J1118,N1118="Home"),"✓",IF(AND(J1118&gt;H1118,J1118&gt;I1118,N1118="Away"),"✓",IF(AND(I1118&gt;H1118,I1118&gt;J1118,N1118="Draw"),"✓","✗"))))</f>
        <v>TBD</v>
      </c>
    </row>
    <row r="1119" customFormat="false" ht="15" hidden="false" customHeight="false" outlineLevel="0" collapsed="false">
      <c r="A1119" s="0" t="n">
        <f aca="false">'✍️ Score Entry 2025-26'!A1120</f>
        <v>1115</v>
      </c>
      <c r="B1119" s="41" t="n">
        <f aca="false">'✍️ Score Entry 2025-26'!B1120</f>
        <v>46067.8333333333</v>
      </c>
      <c r="C1119" s="0" t="str">
        <f aca="false">'✍️ Score Entry 2025-26'!C1120</f>
        <v>German Bundesliga</v>
      </c>
      <c r="D1119" s="0" t="str">
        <f aca="false">'✍️ Score Entry 2025-26'!D1120</f>
        <v>TSG Hoffenheim</v>
      </c>
      <c r="E1119" s="0" t="str">
        <f aca="false">'✍️ Score Entry 2025-26'!E1120</f>
        <v>SC Freiburg</v>
      </c>
      <c r="F1119" s="0" t="n">
        <f aca="false">IFERROR(VLOOKUP(D1119,'⭐ Current Elo 2025-26'!$A:$B,2,FALSE()),1500)</f>
        <v>1699</v>
      </c>
      <c r="G1119" s="0" t="n">
        <f aca="false">IFERROR(VLOOKUP(E1119,'⭐ Current Elo 2025-26'!$A:$B,2,FALSE()),1500)</f>
        <v>1647.6</v>
      </c>
      <c r="H1119" s="33" t="n">
        <f aca="false">1/(1+10^((G1119-F1119+'⚙️ Parameters'!$C$7)/400))</f>
        <v>0.502014751051835</v>
      </c>
      <c r="I1119" s="33" t="n">
        <f aca="false">0.27*(1+((200-MIN(ABS(F1119-G1119),200))/500)+(IF(AND(F1119&gt;1650,G1119&gt;1650),0.15,0)))</f>
        <v>0.350244</v>
      </c>
      <c r="J1119" s="33" t="n">
        <f aca="false">MAX(0,1-H1119-I1119)</f>
        <v>0.147741248948165</v>
      </c>
      <c r="K1119" s="33" t="n">
        <f aca="false">H1119+I1119</f>
        <v>0.852258751051835</v>
      </c>
      <c r="L1119" s="33" t="n">
        <f aca="false">I1119+J1119</f>
        <v>0.497985248948165</v>
      </c>
      <c r="M1119" s="0" t="str">
        <f aca="false">IF('✍️ Score Entry 2025-26'!F1120=""," TBD",TEXT('✍️ Score Entry 2025-26'!F1120,"0")&amp;"-"&amp;TEXT('✍️ Score Entry 2025-26'!G1120,"0"))</f>
        <v> TBD</v>
      </c>
      <c r="N1119" s="0" t="str">
        <f aca="false">IF('✍️ Score Entry 2025-26'!F1120="","TBD",IF('✍️ Score Entry 2025-26'!F1120&gt;'✍️ Score Entry 2025-26'!G1120,"Home",IF('✍️ Score Entry 2025-26'!F1120&lt;'✍️ Score Entry 2025-26'!G1120,"Away","Draw")))</f>
        <v>TBD</v>
      </c>
      <c r="O1119" s="0" t="str">
        <f aca="false">IF(N1119="TBD","TBD",IF(AND(H1119&gt;I1119,H1119&gt;J1119,N1119="Home"),"✓",IF(AND(J1119&gt;H1119,J1119&gt;I1119,N1119="Away"),"✓",IF(AND(I1119&gt;H1119,I1119&gt;J1119,N1119="Draw"),"✓","✗"))))</f>
        <v>TBD</v>
      </c>
    </row>
    <row r="1120" customFormat="false" ht="15" hidden="false" customHeight="false" outlineLevel="0" collapsed="false">
      <c r="A1120" s="0" t="n">
        <f aca="false">'✍️ Score Entry 2025-26'!A1121</f>
        <v>1116</v>
      </c>
      <c r="B1120" s="41" t="n">
        <f aca="false">'✍️ Score Entry 2025-26'!B1121</f>
        <v>46067.8333333333</v>
      </c>
      <c r="C1120" s="0" t="str">
        <f aca="false">'✍️ Score Entry 2025-26'!C1121</f>
        <v>German Bundesliga</v>
      </c>
      <c r="D1120" s="0" t="str">
        <f aca="false">'✍️ Score Entry 2025-26'!D1121</f>
        <v>Hamburg SV</v>
      </c>
      <c r="E1120" s="0" t="str">
        <f aca="false">'✍️ Score Entry 2025-26'!E1121</f>
        <v>1. FC Union Berlin</v>
      </c>
      <c r="F1120" s="0" t="n">
        <f aca="false">IFERROR(VLOOKUP(D1120,'⭐ Current Elo 2025-26'!$A:$B,2,FALSE()),1500)</f>
        <v>1759.3</v>
      </c>
      <c r="G1120" s="0" t="n">
        <f aca="false">IFERROR(VLOOKUP(E1120,'⭐ Current Elo 2025-26'!$A:$B,2,FALSE()),1500)</f>
        <v>1536.1</v>
      </c>
      <c r="H1120" s="33" t="n">
        <f aca="false">1/(1+10^((G1120-F1120+'⚙️ Parameters'!$C$7)/400))</f>
        <v>0.730472142892963</v>
      </c>
      <c r="I1120" s="33" t="n">
        <f aca="false">0.27*(1+((200-MIN(ABS(F1120-G1120),200))/500)+(IF(AND(F1120&gt;1650,G1120&gt;1650),0.15,0)))</f>
        <v>0.27</v>
      </c>
      <c r="J1120" s="33" t="n">
        <f aca="false">MAX(0,1-H1120-I1120)</f>
        <v>0</v>
      </c>
      <c r="K1120" s="33" t="n">
        <f aca="false">H1120+I1120</f>
        <v>1.00047214289296</v>
      </c>
      <c r="L1120" s="33" t="n">
        <f aca="false">I1120+J1120</f>
        <v>0.27</v>
      </c>
      <c r="M1120" s="0" t="str">
        <f aca="false">IF('✍️ Score Entry 2025-26'!F1121=""," TBD",TEXT('✍️ Score Entry 2025-26'!F1121,"0")&amp;"-"&amp;TEXT('✍️ Score Entry 2025-26'!G1121,"0"))</f>
        <v> TBD</v>
      </c>
      <c r="N1120" s="0" t="str">
        <f aca="false">IF('✍️ Score Entry 2025-26'!F1121="","TBD",IF('✍️ Score Entry 2025-26'!F1121&gt;'✍️ Score Entry 2025-26'!G1121,"Home",IF('✍️ Score Entry 2025-26'!F1121&lt;'✍️ Score Entry 2025-26'!G1121,"Away","Draw")))</f>
        <v>TBD</v>
      </c>
      <c r="O1120" s="0" t="str">
        <f aca="false">IF(N1120="TBD","TBD",IF(AND(H1120&gt;I1120,H1120&gt;J1120,N1120="Home"),"✓",IF(AND(J1120&gt;H1120,J1120&gt;I1120,N1120="Away"),"✓",IF(AND(I1120&gt;H1120,I1120&gt;J1120,N1120="Draw"),"✓","✗"))))</f>
        <v>TBD</v>
      </c>
    </row>
    <row r="1121" customFormat="false" ht="15" hidden="false" customHeight="false" outlineLevel="0" collapsed="false">
      <c r="A1121" s="0" t="n">
        <f aca="false">'✍️ Score Entry 2025-26'!A1122</f>
        <v>1117</v>
      </c>
      <c r="B1121" s="41" t="n">
        <f aca="false">'✍️ Score Entry 2025-26'!B1122</f>
        <v>46067.8333333333</v>
      </c>
      <c r="C1121" s="0" t="str">
        <f aca="false">'✍️ Score Entry 2025-26'!C1122</f>
        <v>German Bundesliga</v>
      </c>
      <c r="D1121" s="0" t="str">
        <f aca="false">'✍️ Score Entry 2025-26'!D1122</f>
        <v>RB Leipzig</v>
      </c>
      <c r="E1121" s="0" t="str">
        <f aca="false">'✍️ Score Entry 2025-26'!E1122</f>
        <v>VfL Wolfsburg</v>
      </c>
      <c r="F1121" s="0" t="n">
        <f aca="false">IFERROR(VLOOKUP(D1121,'⭐ Current Elo 2025-26'!$A:$B,2,FALSE()),1500)</f>
        <v>1556</v>
      </c>
      <c r="G1121" s="0" t="n">
        <f aca="false">IFERROR(VLOOKUP(E1121,'⭐ Current Elo 2025-26'!$A:$B,2,FALSE()),1500)</f>
        <v>1526.2</v>
      </c>
      <c r="H1121" s="33" t="n">
        <f aca="false">1/(1+10^((G1121-F1121+'⚙️ Parameters'!$C$7)/400))</f>
        <v>0.470962574150587</v>
      </c>
      <c r="I1121" s="33" t="n">
        <f aca="false">0.27*(1+((200-MIN(ABS(F1121-G1121),200))/500)+(IF(AND(F1121&gt;1650,G1121&gt;1650),0.15,0)))</f>
        <v>0.361908</v>
      </c>
      <c r="J1121" s="33" t="n">
        <f aca="false">MAX(0,1-H1121-I1121)</f>
        <v>0.167129425849413</v>
      </c>
      <c r="K1121" s="33" t="n">
        <f aca="false">H1121+I1121</f>
        <v>0.832870574150588</v>
      </c>
      <c r="L1121" s="33" t="n">
        <f aca="false">I1121+J1121</f>
        <v>0.529037425849413</v>
      </c>
      <c r="M1121" s="0" t="str">
        <f aca="false">IF('✍️ Score Entry 2025-26'!F1122=""," TBD",TEXT('✍️ Score Entry 2025-26'!F1122,"0")&amp;"-"&amp;TEXT('✍️ Score Entry 2025-26'!G1122,"0"))</f>
        <v> TBD</v>
      </c>
      <c r="N1121" s="0" t="str">
        <f aca="false">IF('✍️ Score Entry 2025-26'!F1122="","TBD",IF('✍️ Score Entry 2025-26'!F1122&gt;'✍️ Score Entry 2025-26'!G1122,"Home",IF('✍️ Score Entry 2025-26'!F1122&lt;'✍️ Score Entry 2025-26'!G1122,"Away","Draw")))</f>
        <v>TBD</v>
      </c>
      <c r="O1121" s="0" t="str">
        <f aca="false">IF(N1121="TBD","TBD",IF(AND(H1121&gt;I1121,H1121&gt;J1121,N1121="Home"),"✓",IF(AND(J1121&gt;H1121,J1121&gt;I1121,N1121="Away"),"✓",IF(AND(I1121&gt;H1121,I1121&gt;J1121,N1121="Draw"),"✓","✗"))))</f>
        <v>TBD</v>
      </c>
    </row>
    <row r="1122" customFormat="false" ht="15" hidden="false" customHeight="false" outlineLevel="0" collapsed="false">
      <c r="A1122" s="0" t="n">
        <f aca="false">'✍️ Score Entry 2025-26'!A1123</f>
        <v>1118</v>
      </c>
      <c r="B1122" s="41" t="n">
        <f aca="false">'✍️ Score Entry 2025-26'!B1123</f>
        <v>46068.8333333333</v>
      </c>
      <c r="C1122" s="0" t="str">
        <f aca="false">'✍️ Score Entry 2025-26'!C1123</f>
        <v>Italian Serie A</v>
      </c>
      <c r="D1122" s="0" t="str">
        <f aca="false">'✍️ Score Entry 2025-26'!D1123</f>
        <v>Lazio</v>
      </c>
      <c r="E1122" s="0" t="str">
        <f aca="false">'✍️ Score Entry 2025-26'!E1123</f>
        <v>Atalanta</v>
      </c>
      <c r="F1122" s="0" t="n">
        <f aca="false">IFERROR(VLOOKUP(D1122,'⭐ Current Elo 2025-26'!$A:$B,2,FALSE()),1500)</f>
        <v>1499.9</v>
      </c>
      <c r="G1122" s="0" t="n">
        <f aca="false">IFERROR(VLOOKUP(E1122,'⭐ Current Elo 2025-26'!$A:$B,2,FALSE()),1500)</f>
        <v>1592</v>
      </c>
      <c r="H1122" s="33" t="n">
        <f aca="false">1/(1+10^((G1122-F1122+'⚙️ Parameters'!$C$7)/400))</f>
        <v>0.306189781024415</v>
      </c>
      <c r="I1122" s="33" t="n">
        <f aca="false">0.27*(1+((200-MIN(ABS(F1122-G1122),200))/500)+(IF(AND(F1122&gt;1650,G1122&gt;1650),0.15,0)))</f>
        <v>0.328266</v>
      </c>
      <c r="J1122" s="33" t="n">
        <f aca="false">MAX(0,1-H1122-I1122)</f>
        <v>0.365544218975585</v>
      </c>
      <c r="K1122" s="33" t="n">
        <f aca="false">H1122+I1122</f>
        <v>0.634455781024415</v>
      </c>
      <c r="L1122" s="33" t="n">
        <f aca="false">I1122+J1122</f>
        <v>0.693810218975585</v>
      </c>
      <c r="M1122" s="0" t="str">
        <f aca="false">IF('✍️ Score Entry 2025-26'!F1123=""," TBD",TEXT('✍️ Score Entry 2025-26'!F1123,"0")&amp;"-"&amp;TEXT('✍️ Score Entry 2025-26'!G1123,"0"))</f>
        <v> TBD</v>
      </c>
      <c r="N1122" s="0" t="str">
        <f aca="false">IF('✍️ Score Entry 2025-26'!F1123="","TBD",IF('✍️ Score Entry 2025-26'!F1123&gt;'✍️ Score Entry 2025-26'!G1123,"Home",IF('✍️ Score Entry 2025-26'!F1123&lt;'✍️ Score Entry 2025-26'!G1123,"Away","Draw")))</f>
        <v>TBD</v>
      </c>
      <c r="O1122" s="0" t="str">
        <f aca="false">IF(N1122="TBD","TBD",IF(AND(H1122&gt;I1122,H1122&gt;J1122,N1122="Home"),"✓",IF(AND(J1122&gt;H1122,J1122&gt;I1122,N1122="Away"),"✓",IF(AND(I1122&gt;H1122,I1122&gt;J1122,N1122="Draw"),"✓","✗"))))</f>
        <v>TBD</v>
      </c>
    </row>
    <row r="1123" customFormat="false" ht="15" hidden="false" customHeight="false" outlineLevel="0" collapsed="false">
      <c r="A1123" s="0" t="n">
        <f aca="false">'✍️ Score Entry 2025-26'!A1124</f>
        <v>1119</v>
      </c>
      <c r="B1123" s="41" t="n">
        <f aca="false">'✍️ Score Entry 2025-26'!B1124</f>
        <v>46068.8333333333</v>
      </c>
      <c r="C1123" s="0" t="str">
        <f aca="false">'✍️ Score Entry 2025-26'!C1124</f>
        <v>Italian Serie A</v>
      </c>
      <c r="D1123" s="0" t="str">
        <f aca="false">'✍️ Score Entry 2025-26'!D1124</f>
        <v>Napoli</v>
      </c>
      <c r="E1123" s="0" t="str">
        <f aca="false">'✍️ Score Entry 2025-26'!E1124</f>
        <v>AS Roma</v>
      </c>
      <c r="F1123" s="0" t="n">
        <f aca="false">IFERROR(VLOOKUP(D1123,'⭐ Current Elo 2025-26'!$A:$B,2,FALSE()),1500)</f>
        <v>1656.2</v>
      </c>
      <c r="G1123" s="0" t="n">
        <f aca="false">IFERROR(VLOOKUP(E1123,'⭐ Current Elo 2025-26'!$A:$B,2,FALSE()),1500)</f>
        <v>1560.1</v>
      </c>
      <c r="H1123" s="33" t="n">
        <f aca="false">1/(1+10^((G1123-F1123+'⚙️ Parameters'!$C$7)/400))</f>
        <v>0.565956615783067</v>
      </c>
      <c r="I1123" s="33" t="n">
        <f aca="false">0.27*(1+((200-MIN(ABS(F1123-G1123),200))/500)+(IF(AND(F1123&gt;1650,G1123&gt;1650),0.15,0)))</f>
        <v>0.326106</v>
      </c>
      <c r="J1123" s="33" t="n">
        <f aca="false">MAX(0,1-H1123-I1123)</f>
        <v>0.107937384216934</v>
      </c>
      <c r="K1123" s="33" t="n">
        <f aca="false">H1123+I1123</f>
        <v>0.892062615783066</v>
      </c>
      <c r="L1123" s="33" t="n">
        <f aca="false">I1123+J1123</f>
        <v>0.434043384216933</v>
      </c>
      <c r="M1123" s="0" t="str">
        <f aca="false">IF('✍️ Score Entry 2025-26'!F1124=""," TBD",TEXT('✍️ Score Entry 2025-26'!F1124,"0")&amp;"-"&amp;TEXT('✍️ Score Entry 2025-26'!G1124,"0"))</f>
        <v> TBD</v>
      </c>
      <c r="N1123" s="0" t="str">
        <f aca="false">IF('✍️ Score Entry 2025-26'!F1124="","TBD",IF('✍️ Score Entry 2025-26'!F1124&gt;'✍️ Score Entry 2025-26'!G1124,"Home",IF('✍️ Score Entry 2025-26'!F1124&lt;'✍️ Score Entry 2025-26'!G1124,"Away","Draw")))</f>
        <v>TBD</v>
      </c>
      <c r="O1123" s="0" t="str">
        <f aca="false">IF(N1123="TBD","TBD",IF(AND(H1123&gt;I1123,H1123&gt;J1123,N1123="Home"),"✓",IF(AND(J1123&gt;H1123,J1123&gt;I1123,N1123="Away"),"✓",IF(AND(I1123&gt;H1123,I1123&gt;J1123,N1123="Draw"),"✓","✗"))))</f>
        <v>TBD</v>
      </c>
    </row>
    <row r="1124" customFormat="false" ht="15" hidden="false" customHeight="false" outlineLevel="0" collapsed="false">
      <c r="A1124" s="0" t="n">
        <f aca="false">'✍️ Score Entry 2025-26'!A1125</f>
        <v>1120</v>
      </c>
      <c r="B1124" s="41" t="n">
        <f aca="false">'✍️ Score Entry 2025-26'!B1125</f>
        <v>46068.8333333333</v>
      </c>
      <c r="C1124" s="0" t="str">
        <f aca="false">'✍️ Score Entry 2025-26'!C1125</f>
        <v>Italian Serie A</v>
      </c>
      <c r="D1124" s="0" t="str">
        <f aca="false">'✍️ Score Entry 2025-26'!D1125</f>
        <v>Parma</v>
      </c>
      <c r="E1124" s="0" t="str">
        <f aca="false">'✍️ Score Entry 2025-26'!E1125</f>
        <v>Hellas Verona</v>
      </c>
      <c r="F1124" s="0" t="n">
        <f aca="false">IFERROR(VLOOKUP(D1124,'⭐ Current Elo 2025-26'!$A:$B,2,FALSE()),1500)</f>
        <v>1449</v>
      </c>
      <c r="G1124" s="0" t="n">
        <f aca="false">IFERROR(VLOOKUP(E1124,'⭐ Current Elo 2025-26'!$A:$B,2,FALSE()),1500)</f>
        <v>1452.9</v>
      </c>
      <c r="H1124" s="33" t="n">
        <f aca="false">1/(1+10^((G1124-F1124+'⚙️ Parameters'!$C$7)/400))</f>
        <v>0.423048020764446</v>
      </c>
      <c r="I1124" s="33" t="n">
        <f aca="false">0.27*(1+((200-MIN(ABS(F1124-G1124),200))/500)+(IF(AND(F1124&gt;1650,G1124&gt;1650),0.15,0)))</f>
        <v>0.375894</v>
      </c>
      <c r="J1124" s="33" t="n">
        <f aca="false">MAX(0,1-H1124-I1124)</f>
        <v>0.201057979235554</v>
      </c>
      <c r="K1124" s="33" t="n">
        <f aca="false">H1124+I1124</f>
        <v>0.798942020764446</v>
      </c>
      <c r="L1124" s="33" t="n">
        <f aca="false">I1124+J1124</f>
        <v>0.576951979235554</v>
      </c>
      <c r="M1124" s="0" t="str">
        <f aca="false">IF('✍️ Score Entry 2025-26'!F1125=""," TBD",TEXT('✍️ Score Entry 2025-26'!F1125,"0")&amp;"-"&amp;TEXT('✍️ Score Entry 2025-26'!G1125,"0"))</f>
        <v> TBD</v>
      </c>
      <c r="N1124" s="0" t="str">
        <f aca="false">IF('✍️ Score Entry 2025-26'!F1125="","TBD",IF('✍️ Score Entry 2025-26'!F1125&gt;'✍️ Score Entry 2025-26'!G1125,"Home",IF('✍️ Score Entry 2025-26'!F1125&lt;'✍️ Score Entry 2025-26'!G1125,"Away","Draw")))</f>
        <v>TBD</v>
      </c>
      <c r="O1124" s="0" t="str">
        <f aca="false">IF(N1124="TBD","TBD",IF(AND(H1124&gt;I1124,H1124&gt;J1124,N1124="Home"),"✓",IF(AND(J1124&gt;H1124,J1124&gt;I1124,N1124="Away"),"✓",IF(AND(I1124&gt;H1124,I1124&gt;J1124,N1124="Draw"),"✓","✗"))))</f>
        <v>TBD</v>
      </c>
    </row>
    <row r="1125" customFormat="false" ht="15" hidden="false" customHeight="false" outlineLevel="0" collapsed="false">
      <c r="A1125" s="0" t="n">
        <f aca="false">'✍️ Score Entry 2025-26'!A1126</f>
        <v>1121</v>
      </c>
      <c r="B1125" s="41" t="n">
        <f aca="false">'✍️ Score Entry 2025-26'!B1126</f>
        <v>46068.8333333333</v>
      </c>
      <c r="C1125" s="0" t="str">
        <f aca="false">'✍️ Score Entry 2025-26'!C1126</f>
        <v>Italian Serie A</v>
      </c>
      <c r="D1125" s="0" t="str">
        <f aca="false">'✍️ Score Entry 2025-26'!D1126</f>
        <v>Pisa</v>
      </c>
      <c r="E1125" s="0" t="str">
        <f aca="false">'✍️ Score Entry 2025-26'!E1126</f>
        <v>AC Milan</v>
      </c>
      <c r="F1125" s="0" t="n">
        <f aca="false">IFERROR(VLOOKUP(D1125,'⭐ Current Elo 2025-26'!$A:$B,2,FALSE()),1500)</f>
        <v>1653.3</v>
      </c>
      <c r="G1125" s="0" t="n">
        <f aca="false">IFERROR(VLOOKUP(E1125,'⭐ Current Elo 2025-26'!$A:$B,2,FALSE()),1500)</f>
        <v>1588.1</v>
      </c>
      <c r="H1125" s="33" t="n">
        <f aca="false">1/(1+10^((G1125-F1125+'⚙️ Parameters'!$C$7)/400))</f>
        <v>0.521860613199232</v>
      </c>
      <c r="I1125" s="33" t="n">
        <f aca="false">0.27*(1+((200-MIN(ABS(F1125-G1125),200))/500)+(IF(AND(F1125&gt;1650,G1125&gt;1650),0.15,0)))</f>
        <v>0.342792</v>
      </c>
      <c r="J1125" s="33" t="n">
        <f aca="false">MAX(0,1-H1125-I1125)</f>
        <v>0.135347386800768</v>
      </c>
      <c r="K1125" s="33" t="n">
        <f aca="false">H1125+I1125</f>
        <v>0.864652613199232</v>
      </c>
      <c r="L1125" s="33" t="n">
        <f aca="false">I1125+J1125</f>
        <v>0.478139386800768</v>
      </c>
      <c r="M1125" s="0" t="str">
        <f aca="false">IF('✍️ Score Entry 2025-26'!F1126=""," TBD",TEXT('✍️ Score Entry 2025-26'!F1126,"0")&amp;"-"&amp;TEXT('✍️ Score Entry 2025-26'!G1126,"0"))</f>
        <v> TBD</v>
      </c>
      <c r="N1125" s="0" t="str">
        <f aca="false">IF('✍️ Score Entry 2025-26'!F1126="","TBD",IF('✍️ Score Entry 2025-26'!F1126&gt;'✍️ Score Entry 2025-26'!G1126,"Home",IF('✍️ Score Entry 2025-26'!F1126&lt;'✍️ Score Entry 2025-26'!G1126,"Away","Draw")))</f>
        <v>TBD</v>
      </c>
      <c r="O1125" s="0" t="str">
        <f aca="false">IF(N1125="TBD","TBD",IF(AND(H1125&gt;I1125,H1125&gt;J1125,N1125="Home"),"✓",IF(AND(J1125&gt;H1125,J1125&gt;I1125,N1125="Away"),"✓",IF(AND(I1125&gt;H1125,I1125&gt;J1125,N1125="Draw"),"✓","✗"))))</f>
        <v>TBD</v>
      </c>
    </row>
    <row r="1126" customFormat="false" ht="15" hidden="false" customHeight="false" outlineLevel="0" collapsed="false">
      <c r="A1126" s="0" t="n">
        <f aca="false">'✍️ Score Entry 2025-26'!A1127</f>
        <v>1122</v>
      </c>
      <c r="B1126" s="41" t="n">
        <f aca="false">'✍️ Score Entry 2025-26'!B1127</f>
        <v>46068.8333333333</v>
      </c>
      <c r="C1126" s="0" t="str">
        <f aca="false">'✍️ Score Entry 2025-26'!C1127</f>
        <v>Italian Serie A</v>
      </c>
      <c r="D1126" s="0" t="str">
        <f aca="false">'✍️ Score Entry 2025-26'!D1127</f>
        <v>Torino</v>
      </c>
      <c r="E1126" s="0" t="str">
        <f aca="false">'✍️ Score Entry 2025-26'!E1127</f>
        <v>Bologna</v>
      </c>
      <c r="F1126" s="0" t="n">
        <f aca="false">IFERROR(VLOOKUP(D1126,'⭐ Current Elo 2025-26'!$A:$B,2,FALSE()),1500)</f>
        <v>1631.8</v>
      </c>
      <c r="G1126" s="0" t="n">
        <f aca="false">IFERROR(VLOOKUP(E1126,'⭐ Current Elo 2025-26'!$A:$B,2,FALSE()),1500)</f>
        <v>1415.9</v>
      </c>
      <c r="H1126" s="33" t="n">
        <f aca="false">1/(1+10^((G1126-F1126+'⚙️ Parameters'!$C$7)/400))</f>
        <v>0.722119037435126</v>
      </c>
      <c r="I1126" s="33" t="n">
        <f aca="false">0.27*(1+((200-MIN(ABS(F1126-G1126),200))/500)+(IF(AND(F1126&gt;1650,G1126&gt;1650),0.15,0)))</f>
        <v>0.27</v>
      </c>
      <c r="J1126" s="33" t="n">
        <f aca="false">MAX(0,1-H1126-I1126)</f>
        <v>0.00788096256487381</v>
      </c>
      <c r="K1126" s="33" t="n">
        <f aca="false">H1126+I1126</f>
        <v>0.992119037435126</v>
      </c>
      <c r="L1126" s="33" t="n">
        <f aca="false">I1126+J1126</f>
        <v>0.277880962564874</v>
      </c>
      <c r="M1126" s="0" t="str">
        <f aca="false">IF('✍️ Score Entry 2025-26'!F1127=""," TBD",TEXT('✍️ Score Entry 2025-26'!F1127,"0")&amp;"-"&amp;TEXT('✍️ Score Entry 2025-26'!G1127,"0"))</f>
        <v> TBD</v>
      </c>
      <c r="N1126" s="0" t="str">
        <f aca="false">IF('✍️ Score Entry 2025-26'!F1127="","TBD",IF('✍️ Score Entry 2025-26'!F1127&gt;'✍️ Score Entry 2025-26'!G1127,"Home",IF('✍️ Score Entry 2025-26'!F1127&lt;'✍️ Score Entry 2025-26'!G1127,"Away","Draw")))</f>
        <v>TBD</v>
      </c>
      <c r="O1126" s="0" t="str">
        <f aca="false">IF(N1126="TBD","TBD",IF(AND(H1126&gt;I1126,H1126&gt;J1126,N1126="Home"),"✓",IF(AND(J1126&gt;H1126,J1126&gt;I1126,N1126="Away"),"✓",IF(AND(I1126&gt;H1126,I1126&gt;J1126,N1126="Draw"),"✓","✗"))))</f>
        <v>TBD</v>
      </c>
    </row>
    <row r="1127" customFormat="false" ht="15" hidden="false" customHeight="false" outlineLevel="0" collapsed="false">
      <c r="A1127" s="0" t="n">
        <f aca="false">'✍️ Score Entry 2025-26'!A1128</f>
        <v>1123</v>
      </c>
      <c r="B1127" s="41" t="n">
        <f aca="false">'✍️ Score Entry 2025-26'!B1128</f>
        <v>46068.8333333333</v>
      </c>
      <c r="C1127" s="0" t="str">
        <f aca="false">'✍️ Score Entry 2025-26'!C1128</f>
        <v>Italian Serie A</v>
      </c>
      <c r="D1127" s="0" t="str">
        <f aca="false">'✍️ Score Entry 2025-26'!D1128</f>
        <v>Udinese</v>
      </c>
      <c r="E1127" s="0" t="str">
        <f aca="false">'✍️ Score Entry 2025-26'!E1128</f>
        <v>Sassuolo</v>
      </c>
      <c r="F1127" s="0" t="n">
        <f aca="false">IFERROR(VLOOKUP(D1127,'⭐ Current Elo 2025-26'!$A:$B,2,FALSE()),1500)</f>
        <v>1576.1</v>
      </c>
      <c r="G1127" s="0" t="n">
        <f aca="false">IFERROR(VLOOKUP(E1127,'⭐ Current Elo 2025-26'!$A:$B,2,FALSE()),1500)</f>
        <v>1446.1</v>
      </c>
      <c r="H1127" s="33" t="n">
        <f aca="false">1/(1+10^((G1127-F1127+'⚙️ Parameters'!$C$7)/400))</f>
        <v>0.613136820153143</v>
      </c>
      <c r="I1127" s="33" t="n">
        <f aca="false">0.27*(1+((200-MIN(ABS(F1127-G1127),200))/500)+(IF(AND(F1127&gt;1650,G1127&gt;1650),0.15,0)))</f>
        <v>0.3078</v>
      </c>
      <c r="J1127" s="33" t="n">
        <f aca="false">MAX(0,1-H1127-I1127)</f>
        <v>0.0790631798468569</v>
      </c>
      <c r="K1127" s="33" t="n">
        <f aca="false">H1127+I1127</f>
        <v>0.920936820153143</v>
      </c>
      <c r="L1127" s="33" t="n">
        <f aca="false">I1127+J1127</f>
        <v>0.386863179846857</v>
      </c>
      <c r="M1127" s="0" t="str">
        <f aca="false">IF('✍️ Score Entry 2025-26'!F1128=""," TBD",TEXT('✍️ Score Entry 2025-26'!F1128,"0")&amp;"-"&amp;TEXT('✍️ Score Entry 2025-26'!G1128,"0"))</f>
        <v> TBD</v>
      </c>
      <c r="N1127" s="0" t="str">
        <f aca="false">IF('✍️ Score Entry 2025-26'!F1128="","TBD",IF('✍️ Score Entry 2025-26'!F1128&gt;'✍️ Score Entry 2025-26'!G1128,"Home",IF('✍️ Score Entry 2025-26'!F1128&lt;'✍️ Score Entry 2025-26'!G1128,"Away","Draw")))</f>
        <v>TBD</v>
      </c>
      <c r="O1127" s="0" t="str">
        <f aca="false">IF(N1127="TBD","TBD",IF(AND(H1127&gt;I1127,H1127&gt;J1127,N1127="Home"),"✓",IF(AND(J1127&gt;H1127,J1127&gt;I1127,N1127="Away"),"✓",IF(AND(I1127&gt;H1127,I1127&gt;J1127,N1127="Draw"),"✓","✗"))))</f>
        <v>TBD</v>
      </c>
    </row>
    <row r="1128" customFormat="false" ht="15" hidden="false" customHeight="false" outlineLevel="0" collapsed="false">
      <c r="A1128" s="0" t="n">
        <f aca="false">'✍️ Score Entry 2025-26'!A1129</f>
        <v>1124</v>
      </c>
      <c r="B1128" s="41" t="n">
        <f aca="false">'✍️ Score Entry 2025-26'!B1129</f>
        <v>46068.8333333333</v>
      </c>
      <c r="C1128" s="0" t="str">
        <f aca="false">'✍️ Score Entry 2025-26'!C1129</f>
        <v>Italian Serie A</v>
      </c>
      <c r="D1128" s="0" t="str">
        <f aca="false">'✍️ Score Entry 2025-26'!D1129</f>
        <v>Como</v>
      </c>
      <c r="E1128" s="0" t="str">
        <f aca="false">'✍️ Score Entry 2025-26'!E1129</f>
        <v>Fiorentina</v>
      </c>
      <c r="F1128" s="0" t="n">
        <f aca="false">IFERROR(VLOOKUP(D1128,'⭐ Current Elo 2025-26'!$A:$B,2,FALSE()),1500)</f>
        <v>1661.3</v>
      </c>
      <c r="G1128" s="0" t="n">
        <f aca="false">IFERROR(VLOOKUP(E1128,'⭐ Current Elo 2025-26'!$A:$B,2,FALSE()),1500)</f>
        <v>1398.1</v>
      </c>
      <c r="H1128" s="33" t="n">
        <f aca="false">1/(1+10^((G1128-F1128+'⚙️ Parameters'!$C$7)/400))</f>
        <v>0.77334178005631</v>
      </c>
      <c r="I1128" s="33" t="n">
        <f aca="false">0.27*(1+((200-MIN(ABS(F1128-G1128),200))/500)+(IF(AND(F1128&gt;1650,G1128&gt;1650),0.15,0)))</f>
        <v>0.27</v>
      </c>
      <c r="J1128" s="33" t="n">
        <f aca="false">MAX(0,1-H1128-I1128)</f>
        <v>0</v>
      </c>
      <c r="K1128" s="33" t="n">
        <f aca="false">H1128+I1128</f>
        <v>1.04334178005631</v>
      </c>
      <c r="L1128" s="33" t="n">
        <f aca="false">I1128+J1128</f>
        <v>0.27</v>
      </c>
      <c r="M1128" s="0" t="str">
        <f aca="false">IF('✍️ Score Entry 2025-26'!F1129=""," TBD",TEXT('✍️ Score Entry 2025-26'!F1129,"0")&amp;"-"&amp;TEXT('✍️ Score Entry 2025-26'!G1129,"0"))</f>
        <v> TBD</v>
      </c>
      <c r="N1128" s="0" t="str">
        <f aca="false">IF('✍️ Score Entry 2025-26'!F1129="","TBD",IF('✍️ Score Entry 2025-26'!F1129&gt;'✍️ Score Entry 2025-26'!G1129,"Home",IF('✍️ Score Entry 2025-26'!F1129&lt;'✍️ Score Entry 2025-26'!G1129,"Away","Draw")))</f>
        <v>TBD</v>
      </c>
      <c r="O1128" s="0" t="str">
        <f aca="false">IF(N1128="TBD","TBD",IF(AND(H1128&gt;I1128,H1128&gt;J1128,N1128="Home"),"✓",IF(AND(J1128&gt;H1128,J1128&gt;I1128,N1128="Away"),"✓",IF(AND(I1128&gt;H1128,I1128&gt;J1128,N1128="Draw"),"✓","✗"))))</f>
        <v>TBD</v>
      </c>
    </row>
    <row r="1129" customFormat="false" ht="15" hidden="false" customHeight="false" outlineLevel="0" collapsed="false">
      <c r="A1129" s="0" t="n">
        <f aca="false">'✍️ Score Entry 2025-26'!A1130</f>
        <v>1125</v>
      </c>
      <c r="B1129" s="41" t="n">
        <f aca="false">'✍️ Score Entry 2025-26'!B1130</f>
        <v>46068.8333333333</v>
      </c>
      <c r="C1129" s="0" t="str">
        <f aca="false">'✍️ Score Entry 2025-26'!C1130</f>
        <v>Spanish LALIGA</v>
      </c>
      <c r="D1129" s="0" t="str">
        <f aca="false">'✍️ Score Entry 2025-26'!D1130</f>
        <v>Rayo Vallecano</v>
      </c>
      <c r="E1129" s="0" t="str">
        <f aca="false">'✍️ Score Entry 2025-26'!E1130</f>
        <v>AtlÃ©tico Madrid</v>
      </c>
      <c r="F1129" s="0" t="n">
        <f aca="false">IFERROR(VLOOKUP(D1129,'⭐ Current Elo 2025-26'!$A:$B,2,FALSE()),1500)</f>
        <v>1510</v>
      </c>
      <c r="G1129" s="0" t="n">
        <f aca="false">IFERROR(VLOOKUP(E1129,'⭐ Current Elo 2025-26'!$A:$B,2,FALSE()),1500)</f>
        <v>1556.8</v>
      </c>
      <c r="H1129" s="33" t="n">
        <f aca="false">1/(1+10^((G1129-F1129+'⚙️ Parameters'!$C$7)/400))</f>
        <v>0.364189646782616</v>
      </c>
      <c r="I1129" s="33" t="n">
        <f aca="false">0.27*(1+((200-MIN(ABS(F1129-G1129),200))/500)+(IF(AND(F1129&gt;1650,G1129&gt;1650),0.15,0)))</f>
        <v>0.352728</v>
      </c>
      <c r="J1129" s="33" t="n">
        <f aca="false">MAX(0,1-H1129-I1129)</f>
        <v>0.283082353217384</v>
      </c>
      <c r="K1129" s="33" t="n">
        <f aca="false">H1129+I1129</f>
        <v>0.716917646782616</v>
      </c>
      <c r="L1129" s="33" t="n">
        <f aca="false">I1129+J1129</f>
        <v>0.635810353217384</v>
      </c>
      <c r="M1129" s="0" t="str">
        <f aca="false">IF('✍️ Score Entry 2025-26'!F1130=""," TBD",TEXT('✍️ Score Entry 2025-26'!F1130,"0")&amp;"-"&amp;TEXT('✍️ Score Entry 2025-26'!G1130,"0"))</f>
        <v> TBD</v>
      </c>
      <c r="N1129" s="0" t="str">
        <f aca="false">IF('✍️ Score Entry 2025-26'!F1130="","TBD",IF('✍️ Score Entry 2025-26'!F1130&gt;'✍️ Score Entry 2025-26'!G1130,"Home",IF('✍️ Score Entry 2025-26'!F1130&lt;'✍️ Score Entry 2025-26'!G1130,"Away","Draw")))</f>
        <v>TBD</v>
      </c>
      <c r="O1129" s="0" t="str">
        <f aca="false">IF(N1129="TBD","TBD",IF(AND(H1129&gt;I1129,H1129&gt;J1129,N1129="Home"),"✓",IF(AND(J1129&gt;H1129,J1129&gt;I1129,N1129="Away"),"✓",IF(AND(I1129&gt;H1129,I1129&gt;J1129,N1129="Draw"),"✓","✗"))))</f>
        <v>TBD</v>
      </c>
    </row>
    <row r="1130" customFormat="false" ht="15" hidden="false" customHeight="false" outlineLevel="0" collapsed="false">
      <c r="A1130" s="0" t="n">
        <f aca="false">'✍️ Score Entry 2025-26'!A1131</f>
        <v>1126</v>
      </c>
      <c r="B1130" s="41" t="n">
        <f aca="false">'✍️ Score Entry 2025-26'!B1131</f>
        <v>46068.8333333333</v>
      </c>
      <c r="C1130" s="0" t="str">
        <f aca="false">'✍️ Score Entry 2025-26'!C1131</f>
        <v>Italian Serie A</v>
      </c>
      <c r="D1130" s="0" t="str">
        <f aca="false">'✍️ Score Entry 2025-26'!D1131</f>
        <v>Internazionale</v>
      </c>
      <c r="E1130" s="0" t="str">
        <f aca="false">'✍️ Score Entry 2025-26'!E1131</f>
        <v>Juventus</v>
      </c>
      <c r="F1130" s="0" t="n">
        <f aca="false">IFERROR(VLOOKUP(D1130,'⭐ Current Elo 2025-26'!$A:$B,2,FALSE()),1500)</f>
        <v>1603.3</v>
      </c>
      <c r="G1130" s="0" t="n">
        <f aca="false">IFERROR(VLOOKUP(E1130,'⭐ Current Elo 2025-26'!$A:$B,2,FALSE()),1500)</f>
        <v>1397.1</v>
      </c>
      <c r="H1130" s="33" t="n">
        <f aca="false">1/(1+10^((G1130-F1130+'⚙️ Parameters'!$C$7)/400))</f>
        <v>0.710776744641869</v>
      </c>
      <c r="I1130" s="33" t="n">
        <f aca="false">0.27*(1+((200-MIN(ABS(F1130-G1130),200))/500)+(IF(AND(F1130&gt;1650,G1130&gt;1650),0.15,0)))</f>
        <v>0.27</v>
      </c>
      <c r="J1130" s="33" t="n">
        <f aca="false">MAX(0,1-H1130-I1130)</f>
        <v>0.0192232553581306</v>
      </c>
      <c r="K1130" s="33" t="n">
        <f aca="false">H1130+I1130</f>
        <v>0.980776744641869</v>
      </c>
      <c r="L1130" s="33" t="n">
        <f aca="false">I1130+J1130</f>
        <v>0.289223255358131</v>
      </c>
      <c r="M1130" s="0" t="str">
        <f aca="false">IF('✍️ Score Entry 2025-26'!F1131=""," TBD",TEXT('✍️ Score Entry 2025-26'!F1131,"0")&amp;"-"&amp;TEXT('✍️ Score Entry 2025-26'!G1131,"0"))</f>
        <v> TBD</v>
      </c>
      <c r="N1130" s="0" t="str">
        <f aca="false">IF('✍️ Score Entry 2025-26'!F1131="","TBD",IF('✍️ Score Entry 2025-26'!F1131&gt;'✍️ Score Entry 2025-26'!G1131,"Home",IF('✍️ Score Entry 2025-26'!F1131&lt;'✍️ Score Entry 2025-26'!G1131,"Away","Draw")))</f>
        <v>TBD</v>
      </c>
      <c r="O1130" s="0" t="str">
        <f aca="false">IF(N1130="TBD","TBD",IF(AND(H1130&gt;I1130,H1130&gt;J1130,N1130="Home"),"✓",IF(AND(J1130&gt;H1130,J1130&gt;I1130,N1130="Away"),"✓",IF(AND(I1130&gt;H1130,I1130&gt;J1130,N1130="Draw"),"✓","✗"))))</f>
        <v>TBD</v>
      </c>
    </row>
    <row r="1131" customFormat="false" ht="15" hidden="false" customHeight="false" outlineLevel="0" collapsed="false">
      <c r="A1131" s="0" t="n">
        <f aca="false">'✍️ Score Entry 2025-26'!A1132</f>
        <v>1127</v>
      </c>
      <c r="B1131" s="41" t="n">
        <f aca="false">'✍️ Score Entry 2025-26'!B1132</f>
        <v>46068.8333333333</v>
      </c>
      <c r="C1131" s="0" t="str">
        <f aca="false">'✍️ Score Entry 2025-26'!C1132</f>
        <v>Spanish LALIGA</v>
      </c>
      <c r="D1131" s="0" t="str">
        <f aca="false">'✍️ Score Entry 2025-26'!D1132</f>
        <v>Sevilla</v>
      </c>
      <c r="E1131" s="0" t="str">
        <f aca="false">'✍️ Score Entry 2025-26'!E1132</f>
        <v>AlavÃ©s</v>
      </c>
      <c r="F1131" s="0" t="n">
        <f aca="false">IFERROR(VLOOKUP(D1131,'⭐ Current Elo 2025-26'!$A:$B,2,FALSE()),1500)</f>
        <v>1661.6</v>
      </c>
      <c r="G1131" s="0" t="n">
        <f aca="false">IFERROR(VLOOKUP(E1131,'⭐ Current Elo 2025-26'!$A:$B,2,FALSE()),1500)</f>
        <v>1609.1</v>
      </c>
      <c r="H1131" s="33" t="n">
        <f aca="false">1/(1+10^((G1131-F1131+'⚙️ Parameters'!$C$7)/400))</f>
        <v>0.503597727115626</v>
      </c>
      <c r="I1131" s="33" t="n">
        <f aca="false">0.27*(1+((200-MIN(ABS(F1131-G1131),200))/500)+(IF(AND(F1131&gt;1650,G1131&gt;1650),0.15,0)))</f>
        <v>0.34965</v>
      </c>
      <c r="J1131" s="33" t="n">
        <f aca="false">MAX(0,1-H1131-I1131)</f>
        <v>0.146752272884374</v>
      </c>
      <c r="K1131" s="33" t="n">
        <f aca="false">H1131+I1131</f>
        <v>0.853247727115626</v>
      </c>
      <c r="L1131" s="33" t="n">
        <f aca="false">I1131+J1131</f>
        <v>0.496402272884374</v>
      </c>
      <c r="M1131" s="0" t="str">
        <f aca="false">IF('✍️ Score Entry 2025-26'!F1132=""," TBD",TEXT('✍️ Score Entry 2025-26'!F1132,"0")&amp;"-"&amp;TEXT('✍️ Score Entry 2025-26'!G1132,"0"))</f>
        <v> TBD</v>
      </c>
      <c r="N1131" s="0" t="str">
        <f aca="false">IF('✍️ Score Entry 2025-26'!F1132="","TBD",IF('✍️ Score Entry 2025-26'!F1132&gt;'✍️ Score Entry 2025-26'!G1132,"Home",IF('✍️ Score Entry 2025-26'!F1132&lt;'✍️ Score Entry 2025-26'!G1132,"Away","Draw")))</f>
        <v>TBD</v>
      </c>
      <c r="O1131" s="0" t="str">
        <f aca="false">IF(N1131="TBD","TBD",IF(AND(H1131&gt;I1131,H1131&gt;J1131,N1131="Home"),"✓",IF(AND(J1131&gt;H1131,J1131&gt;I1131,N1131="Away"),"✓",IF(AND(I1131&gt;H1131,I1131&gt;J1131,N1131="Draw"),"✓","✗"))))</f>
        <v>TBD</v>
      </c>
    </row>
    <row r="1132" customFormat="false" ht="15" hidden="false" customHeight="false" outlineLevel="0" collapsed="false">
      <c r="A1132" s="0" t="n">
        <f aca="false">'✍️ Score Entry 2025-26'!A1133</f>
        <v>1128</v>
      </c>
      <c r="B1132" s="41" t="n">
        <f aca="false">'✍️ Score Entry 2025-26'!B1133</f>
        <v>46068.8333333333</v>
      </c>
      <c r="C1132" s="0" t="str">
        <f aca="false">'✍️ Score Entry 2025-26'!C1133</f>
        <v>Spanish LALIGA</v>
      </c>
      <c r="D1132" s="0" t="str">
        <f aca="false">'✍️ Score Entry 2025-26'!D1133</f>
        <v>Real Oviedo</v>
      </c>
      <c r="E1132" s="0" t="str">
        <f aca="false">'✍️ Score Entry 2025-26'!E1133</f>
        <v>Athletic Club</v>
      </c>
      <c r="F1132" s="0" t="n">
        <f aca="false">IFERROR(VLOOKUP(D1132,'⭐ Current Elo 2025-26'!$A:$B,2,FALSE()),1500)</f>
        <v>1735.2</v>
      </c>
      <c r="G1132" s="0" t="n">
        <f aca="false">IFERROR(VLOOKUP(E1132,'⭐ Current Elo 2025-26'!$A:$B,2,FALSE()),1500)</f>
        <v>1432.8</v>
      </c>
      <c r="H1132" s="33" t="n">
        <f aca="false">1/(1+10^((G1132-F1132+'⚙️ Parameters'!$C$7)/400))</f>
        <v>0.810449137676325</v>
      </c>
      <c r="I1132" s="33" t="n">
        <f aca="false">0.27*(1+((200-MIN(ABS(F1132-G1132),200))/500)+(IF(AND(F1132&gt;1650,G1132&gt;1650),0.15,0)))</f>
        <v>0.27</v>
      </c>
      <c r="J1132" s="33" t="n">
        <f aca="false">MAX(0,1-H1132-I1132)</f>
        <v>0</v>
      </c>
      <c r="K1132" s="33" t="n">
        <f aca="false">H1132+I1132</f>
        <v>1.08044913767633</v>
      </c>
      <c r="L1132" s="33" t="n">
        <f aca="false">I1132+J1132</f>
        <v>0.27</v>
      </c>
      <c r="M1132" s="0" t="str">
        <f aca="false">IF('✍️ Score Entry 2025-26'!F1133=""," TBD",TEXT('✍️ Score Entry 2025-26'!F1133,"0")&amp;"-"&amp;TEXT('✍️ Score Entry 2025-26'!G1133,"0"))</f>
        <v> TBD</v>
      </c>
      <c r="N1132" s="0" t="str">
        <f aca="false">IF('✍️ Score Entry 2025-26'!F1133="","TBD",IF('✍️ Score Entry 2025-26'!F1133&gt;'✍️ Score Entry 2025-26'!G1133,"Home",IF('✍️ Score Entry 2025-26'!F1133&lt;'✍️ Score Entry 2025-26'!G1133,"Away","Draw")))</f>
        <v>TBD</v>
      </c>
      <c r="O1132" s="0" t="str">
        <f aca="false">IF(N1132="TBD","TBD",IF(AND(H1132&gt;I1132,H1132&gt;J1132,N1132="Home"),"✓",IF(AND(J1132&gt;H1132,J1132&gt;I1132,N1132="Away"),"✓",IF(AND(I1132&gt;H1132,I1132&gt;J1132,N1132="Draw"),"✓","✗"))))</f>
        <v>TBD</v>
      </c>
    </row>
    <row r="1133" customFormat="false" ht="15" hidden="false" customHeight="false" outlineLevel="0" collapsed="false">
      <c r="A1133" s="0" t="n">
        <f aca="false">'✍️ Score Entry 2025-26'!A1134</f>
        <v>1129</v>
      </c>
      <c r="B1133" s="41" t="n">
        <f aca="false">'✍️ Score Entry 2025-26'!B1134</f>
        <v>46068.8333333333</v>
      </c>
      <c r="C1133" s="0" t="str">
        <f aca="false">'✍️ Score Entry 2025-26'!C1134</f>
        <v>Spanish LALIGA</v>
      </c>
      <c r="D1133" s="0" t="str">
        <f aca="false">'✍️ Score Entry 2025-26'!D1134</f>
        <v>Elche</v>
      </c>
      <c r="E1133" s="0" t="str">
        <f aca="false">'✍️ Score Entry 2025-26'!E1134</f>
        <v>Osasuna</v>
      </c>
      <c r="F1133" s="0" t="n">
        <f aca="false">IFERROR(VLOOKUP(D1133,'⭐ Current Elo 2025-26'!$A:$B,2,FALSE()),1500)</f>
        <v>1553.2</v>
      </c>
      <c r="G1133" s="0" t="n">
        <f aca="false">IFERROR(VLOOKUP(E1133,'⭐ Current Elo 2025-26'!$A:$B,2,FALSE()),1500)</f>
        <v>1713.5</v>
      </c>
      <c r="H1133" s="33" t="n">
        <f aca="false">1/(1+10^((G1133-F1133+'⚙️ Parameters'!$C$7)/400))</f>
        <v>0.229597715269621</v>
      </c>
      <c r="I1133" s="33" t="n">
        <f aca="false">0.27*(1+((200-MIN(ABS(F1133-G1133),200))/500)+(IF(AND(F1133&gt;1650,G1133&gt;1650),0.15,0)))</f>
        <v>0.291438</v>
      </c>
      <c r="J1133" s="33" t="n">
        <f aca="false">MAX(0,1-H1133-I1133)</f>
        <v>0.478964284730379</v>
      </c>
      <c r="K1133" s="33" t="n">
        <f aca="false">H1133+I1133</f>
        <v>0.521035715269621</v>
      </c>
      <c r="L1133" s="33" t="n">
        <f aca="false">I1133+J1133</f>
        <v>0.770402284730379</v>
      </c>
      <c r="M1133" s="0" t="str">
        <f aca="false">IF('✍️ Score Entry 2025-26'!F1134=""," TBD",TEXT('✍️ Score Entry 2025-26'!F1134,"0")&amp;"-"&amp;TEXT('✍️ Score Entry 2025-26'!G1134,"0"))</f>
        <v> TBD</v>
      </c>
      <c r="N1133" s="0" t="str">
        <f aca="false">IF('✍️ Score Entry 2025-26'!F1134="","TBD",IF('✍️ Score Entry 2025-26'!F1134&gt;'✍️ Score Entry 2025-26'!G1134,"Home",IF('✍️ Score Entry 2025-26'!F1134&lt;'✍️ Score Entry 2025-26'!G1134,"Away","Draw")))</f>
        <v>TBD</v>
      </c>
      <c r="O1133" s="0" t="str">
        <f aca="false">IF(N1133="TBD","TBD",IF(AND(H1133&gt;I1133,H1133&gt;J1133,N1133="Home"),"✓",IF(AND(J1133&gt;H1133,J1133&gt;I1133,N1133="Away"),"✓",IF(AND(I1133&gt;H1133,I1133&gt;J1133,N1133="Draw"),"✓","✗"))))</f>
        <v>TBD</v>
      </c>
    </row>
    <row r="1134" customFormat="false" ht="15" hidden="false" customHeight="false" outlineLevel="0" collapsed="false">
      <c r="A1134" s="0" t="n">
        <f aca="false">'✍️ Score Entry 2025-26'!A1135</f>
        <v>1130</v>
      </c>
      <c r="B1134" s="41" t="n">
        <f aca="false">'✍️ Score Entry 2025-26'!B1135</f>
        <v>46068.8333333333</v>
      </c>
      <c r="C1134" s="0" t="str">
        <f aca="false">'✍️ Score Entry 2025-26'!C1135</f>
        <v>Spanish LALIGA</v>
      </c>
      <c r="D1134" s="0" t="str">
        <f aca="false">'✍️ Score Entry 2025-26'!D1135</f>
        <v>Espanyol</v>
      </c>
      <c r="E1134" s="0" t="str">
        <f aca="false">'✍️ Score Entry 2025-26'!E1135</f>
        <v>Celta Vigo</v>
      </c>
      <c r="F1134" s="0" t="n">
        <f aca="false">IFERROR(VLOOKUP(D1134,'⭐ Current Elo 2025-26'!$A:$B,2,FALSE()),1500)</f>
        <v>1662.7</v>
      </c>
      <c r="G1134" s="0" t="n">
        <f aca="false">IFERROR(VLOOKUP(E1134,'⭐ Current Elo 2025-26'!$A:$B,2,FALSE()),1500)</f>
        <v>1603.5</v>
      </c>
      <c r="H1134" s="33" t="n">
        <f aca="false">1/(1+10^((G1134-F1134+'⚙️ Parameters'!$C$7)/400))</f>
        <v>0.513236770660579</v>
      </c>
      <c r="I1134" s="33" t="n">
        <f aca="false">0.27*(1+((200-MIN(ABS(F1134-G1134),200))/500)+(IF(AND(F1134&gt;1650,G1134&gt;1650),0.15,0)))</f>
        <v>0.346032</v>
      </c>
      <c r="J1134" s="33" t="n">
        <f aca="false">MAX(0,1-H1134-I1134)</f>
        <v>0.140731229339421</v>
      </c>
      <c r="K1134" s="33" t="n">
        <f aca="false">H1134+I1134</f>
        <v>0.859268770660579</v>
      </c>
      <c r="L1134" s="33" t="n">
        <f aca="false">I1134+J1134</f>
        <v>0.486763229339421</v>
      </c>
      <c r="M1134" s="0" t="str">
        <f aca="false">IF('✍️ Score Entry 2025-26'!F1135=""," TBD",TEXT('✍️ Score Entry 2025-26'!F1135,"0")&amp;"-"&amp;TEXT('✍️ Score Entry 2025-26'!G1135,"0"))</f>
        <v> TBD</v>
      </c>
      <c r="N1134" s="0" t="str">
        <f aca="false">IF('✍️ Score Entry 2025-26'!F1135="","TBD",IF('✍️ Score Entry 2025-26'!F1135&gt;'✍️ Score Entry 2025-26'!G1135,"Home",IF('✍️ Score Entry 2025-26'!F1135&lt;'✍️ Score Entry 2025-26'!G1135,"Away","Draw")))</f>
        <v>TBD</v>
      </c>
      <c r="O1134" s="0" t="str">
        <f aca="false">IF(N1134="TBD","TBD",IF(AND(H1134&gt;I1134,H1134&gt;J1134,N1134="Home"),"✓",IF(AND(J1134&gt;H1134,J1134&gt;I1134,N1134="Away"),"✓",IF(AND(I1134&gt;H1134,I1134&gt;J1134,N1134="Draw"),"✓","✗"))))</f>
        <v>TBD</v>
      </c>
    </row>
    <row r="1135" customFormat="false" ht="15" hidden="false" customHeight="false" outlineLevel="0" collapsed="false">
      <c r="A1135" s="0" t="n">
        <f aca="false">'✍️ Score Entry 2025-26'!A1136</f>
        <v>1131</v>
      </c>
      <c r="B1135" s="41" t="n">
        <f aca="false">'✍️ Score Entry 2025-26'!B1136</f>
        <v>46068.8333333333</v>
      </c>
      <c r="C1135" s="0" t="str">
        <f aca="false">'✍️ Score Entry 2025-26'!C1136</f>
        <v>Spanish LALIGA</v>
      </c>
      <c r="D1135" s="0" t="str">
        <f aca="false">'✍️ Score Entry 2025-26'!D1136</f>
        <v>Getafe</v>
      </c>
      <c r="E1135" s="0" t="str">
        <f aca="false">'✍️ Score Entry 2025-26'!E1136</f>
        <v>Villarreal</v>
      </c>
      <c r="F1135" s="0" t="n">
        <f aca="false">IFERROR(VLOOKUP(D1135,'⭐ Current Elo 2025-26'!$A:$B,2,FALSE()),1500)</f>
        <v>1582.4</v>
      </c>
      <c r="G1135" s="0" t="n">
        <f aca="false">IFERROR(VLOOKUP(E1135,'⭐ Current Elo 2025-26'!$A:$B,2,FALSE()),1500)</f>
        <v>1629.8</v>
      </c>
      <c r="H1135" s="33" t="n">
        <f aca="false">1/(1+10^((G1135-F1135+'⚙️ Parameters'!$C$7)/400))</f>
        <v>0.363390258019057</v>
      </c>
      <c r="I1135" s="33" t="n">
        <f aca="false">0.27*(1+((200-MIN(ABS(F1135-G1135),200))/500)+(IF(AND(F1135&gt;1650,G1135&gt;1650),0.15,0)))</f>
        <v>0.352404</v>
      </c>
      <c r="J1135" s="33" t="n">
        <f aca="false">MAX(0,1-H1135-I1135)</f>
        <v>0.284205741980943</v>
      </c>
      <c r="K1135" s="33" t="n">
        <f aca="false">H1135+I1135</f>
        <v>0.715794258019057</v>
      </c>
      <c r="L1135" s="33" t="n">
        <f aca="false">I1135+J1135</f>
        <v>0.636609741980943</v>
      </c>
      <c r="M1135" s="0" t="str">
        <f aca="false">IF('✍️ Score Entry 2025-26'!F1136=""," TBD",TEXT('✍️ Score Entry 2025-26'!F1136,"0")&amp;"-"&amp;TEXT('✍️ Score Entry 2025-26'!G1136,"0"))</f>
        <v> TBD</v>
      </c>
      <c r="N1135" s="0" t="str">
        <f aca="false">IF('✍️ Score Entry 2025-26'!F1136="","TBD",IF('✍️ Score Entry 2025-26'!F1136&gt;'✍️ Score Entry 2025-26'!G1136,"Home",IF('✍️ Score Entry 2025-26'!F1136&lt;'✍️ Score Entry 2025-26'!G1136,"Away","Draw")))</f>
        <v>TBD</v>
      </c>
      <c r="O1135" s="0" t="str">
        <f aca="false">IF(N1135="TBD","TBD",IF(AND(H1135&gt;I1135,H1135&gt;J1135,N1135="Home"),"✓",IF(AND(J1135&gt;H1135,J1135&gt;I1135,N1135="Away"),"✓",IF(AND(I1135&gt;H1135,I1135&gt;J1135,N1135="Draw"),"✓","✗"))))</f>
        <v>TBD</v>
      </c>
    </row>
    <row r="1136" customFormat="false" ht="15" hidden="false" customHeight="false" outlineLevel="0" collapsed="false">
      <c r="A1136" s="0" t="n">
        <f aca="false">'✍️ Score Entry 2025-26'!A1137</f>
        <v>1132</v>
      </c>
      <c r="B1136" s="41" t="n">
        <f aca="false">'✍️ Score Entry 2025-26'!B1137</f>
        <v>46068.8333333333</v>
      </c>
      <c r="C1136" s="0" t="str">
        <f aca="false">'✍️ Score Entry 2025-26'!C1137</f>
        <v>Spanish LALIGA</v>
      </c>
      <c r="D1136" s="0" t="str">
        <f aca="false">'✍️ Score Entry 2025-26'!D1137</f>
        <v>Mallorca</v>
      </c>
      <c r="E1136" s="0" t="str">
        <f aca="false">'✍️ Score Entry 2025-26'!E1137</f>
        <v>Real Betis</v>
      </c>
      <c r="F1136" s="0" t="n">
        <f aca="false">IFERROR(VLOOKUP(D1136,'⭐ Current Elo 2025-26'!$A:$B,2,FALSE()),1500)</f>
        <v>1654.7</v>
      </c>
      <c r="G1136" s="0" t="n">
        <f aca="false">IFERROR(VLOOKUP(E1136,'⭐ Current Elo 2025-26'!$A:$B,2,FALSE()),1500)</f>
        <v>0</v>
      </c>
      <c r="H1136" s="33" t="n">
        <f aca="false">1/(1+10^((G1136-F1136+'⚙️ Parameters'!$C$7)/400))</f>
        <v>0.999902678738021</v>
      </c>
      <c r="I1136" s="33" t="n">
        <f aca="false">0.27*(1+((200-MIN(ABS(F1136-G1136),200))/500)+(IF(AND(F1136&gt;1650,G1136&gt;1650),0.15,0)))</f>
        <v>0.27</v>
      </c>
      <c r="J1136" s="33" t="n">
        <f aca="false">MAX(0,1-H1136-I1136)</f>
        <v>0</v>
      </c>
      <c r="K1136" s="33" t="n">
        <f aca="false">H1136+I1136</f>
        <v>1.26990267873802</v>
      </c>
      <c r="L1136" s="33" t="n">
        <f aca="false">I1136+J1136</f>
        <v>0.27</v>
      </c>
      <c r="M1136" s="0" t="str">
        <f aca="false">IF('✍️ Score Entry 2025-26'!F1137=""," TBD",TEXT('✍️ Score Entry 2025-26'!F1137,"0")&amp;"-"&amp;TEXT('✍️ Score Entry 2025-26'!G1137,"0"))</f>
        <v> TBD</v>
      </c>
      <c r="N1136" s="0" t="str">
        <f aca="false">IF('✍️ Score Entry 2025-26'!F1137="","TBD",IF('✍️ Score Entry 2025-26'!F1137&gt;'✍️ Score Entry 2025-26'!G1137,"Home",IF('✍️ Score Entry 2025-26'!F1137&lt;'✍️ Score Entry 2025-26'!G1137,"Away","Draw")))</f>
        <v>TBD</v>
      </c>
      <c r="O1136" s="0" t="str">
        <f aca="false">IF(N1136="TBD","TBD",IF(AND(H1136&gt;I1136,H1136&gt;J1136,N1136="Home"),"✓",IF(AND(J1136&gt;H1136,J1136&gt;I1136,N1136="Away"),"✓",IF(AND(I1136&gt;H1136,I1136&gt;J1136,N1136="Draw"),"✓","✗"))))</f>
        <v>TBD</v>
      </c>
    </row>
    <row r="1137" customFormat="false" ht="15" hidden="false" customHeight="false" outlineLevel="0" collapsed="false">
      <c r="A1137" s="0" t="n">
        <f aca="false">'✍️ Score Entry 2025-26'!A1138</f>
        <v>1133</v>
      </c>
      <c r="B1137" s="41" t="n">
        <f aca="false">'✍️ Score Entry 2025-26'!B1138</f>
        <v>46068.8333333333</v>
      </c>
      <c r="C1137" s="0" t="str">
        <f aca="false">'✍️ Score Entry 2025-26'!C1138</f>
        <v>Spanish LALIGA</v>
      </c>
      <c r="D1137" s="0" t="str">
        <f aca="false">'✍️ Score Entry 2025-26'!D1138</f>
        <v>Levante</v>
      </c>
      <c r="E1137" s="0" t="str">
        <f aca="false">'✍️ Score Entry 2025-26'!E1138</f>
        <v>Valencia</v>
      </c>
      <c r="F1137" s="0" t="n">
        <f aca="false">IFERROR(VLOOKUP(D1137,'⭐ Current Elo 2025-26'!$A:$B,2,FALSE()),1500)</f>
        <v>1462.3</v>
      </c>
      <c r="G1137" s="0" t="n">
        <f aca="false">IFERROR(VLOOKUP(E1137,'⭐ Current Elo 2025-26'!$A:$B,2,FALSE()),1500)</f>
        <v>1618.4</v>
      </c>
      <c r="H1137" s="33" t="n">
        <f aca="false">1/(1+10^((G1137-F1137+'⚙️ Parameters'!$C$7)/400))</f>
        <v>0.233902162260537</v>
      </c>
      <c r="I1137" s="33" t="n">
        <f aca="false">0.27*(1+((200-MIN(ABS(F1137-G1137),200))/500)+(IF(AND(F1137&gt;1650,G1137&gt;1650),0.15,0)))</f>
        <v>0.293706</v>
      </c>
      <c r="J1137" s="33" t="n">
        <f aca="false">MAX(0,1-H1137-I1137)</f>
        <v>0.472391837739463</v>
      </c>
      <c r="K1137" s="33" t="n">
        <f aca="false">H1137+I1137</f>
        <v>0.527608162260537</v>
      </c>
      <c r="L1137" s="33" t="n">
        <f aca="false">I1137+J1137</f>
        <v>0.766097837739463</v>
      </c>
      <c r="M1137" s="0" t="str">
        <f aca="false">IF('✍️ Score Entry 2025-26'!F1138=""," TBD",TEXT('✍️ Score Entry 2025-26'!F1138,"0")&amp;"-"&amp;TEXT('✍️ Score Entry 2025-26'!G1138,"0"))</f>
        <v> TBD</v>
      </c>
      <c r="N1137" s="0" t="str">
        <f aca="false">IF('✍️ Score Entry 2025-26'!F1138="","TBD",IF('✍️ Score Entry 2025-26'!F1138&gt;'✍️ Score Entry 2025-26'!G1138,"Home",IF('✍️ Score Entry 2025-26'!F1138&lt;'✍️ Score Entry 2025-26'!G1138,"Away","Draw")))</f>
        <v>TBD</v>
      </c>
      <c r="O1137" s="0" t="str">
        <f aca="false">IF(N1137="TBD","TBD",IF(AND(H1137&gt;I1137,H1137&gt;J1137,N1137="Home"),"✓",IF(AND(J1137&gt;H1137,J1137&gt;I1137,N1137="Away"),"✓",IF(AND(I1137&gt;H1137,I1137&gt;J1137,N1137="Draw"),"✓","✗"))))</f>
        <v>TBD</v>
      </c>
    </row>
    <row r="1138" customFormat="false" ht="15" hidden="false" customHeight="false" outlineLevel="0" collapsed="false">
      <c r="A1138" s="0" t="n">
        <f aca="false">'✍️ Score Entry 2025-26'!A1139</f>
        <v>1134</v>
      </c>
      <c r="B1138" s="41" t="n">
        <f aca="false">'✍️ Score Entry 2025-26'!B1139</f>
        <v>46068.8333333333</v>
      </c>
      <c r="C1138" s="0" t="str">
        <f aca="false">'✍️ Score Entry 2025-26'!C1139</f>
        <v>Spanish LALIGA</v>
      </c>
      <c r="D1138" s="0" t="str">
        <f aca="false">'✍️ Score Entry 2025-26'!D1139</f>
        <v>Girona</v>
      </c>
      <c r="E1138" s="0" t="str">
        <f aca="false">'✍️ Score Entry 2025-26'!E1139</f>
        <v>Barcelona</v>
      </c>
      <c r="F1138" s="0" t="n">
        <f aca="false">IFERROR(VLOOKUP(D1138,'⭐ Current Elo 2025-26'!$A:$B,2,FALSE()),1500)</f>
        <v>1542.4</v>
      </c>
      <c r="G1138" s="0" t="n">
        <f aca="false">IFERROR(VLOOKUP(E1138,'⭐ Current Elo 2025-26'!$A:$B,2,FALSE()),1500)</f>
        <v>1670.1</v>
      </c>
      <c r="H1138" s="33" t="n">
        <f aca="false">1/(1+10^((G1138-F1138+'⚙️ Parameters'!$C$7)/400))</f>
        <v>0.264458343588475</v>
      </c>
      <c r="I1138" s="33" t="n">
        <f aca="false">0.27*(1+((200-MIN(ABS(F1138-G1138),200))/500)+(IF(AND(F1138&gt;1650,G1138&gt;1650),0.15,0)))</f>
        <v>0.309042</v>
      </c>
      <c r="J1138" s="33" t="n">
        <f aca="false">MAX(0,1-H1138-I1138)</f>
        <v>0.426499656411525</v>
      </c>
      <c r="K1138" s="33" t="n">
        <f aca="false">H1138+I1138</f>
        <v>0.573500343588475</v>
      </c>
      <c r="L1138" s="33" t="n">
        <f aca="false">I1138+J1138</f>
        <v>0.735541656411525</v>
      </c>
      <c r="M1138" s="0" t="str">
        <f aca="false">IF('✍️ Score Entry 2025-26'!F1139=""," TBD",TEXT('✍️ Score Entry 2025-26'!F1139,"0")&amp;"-"&amp;TEXT('✍️ Score Entry 2025-26'!G1139,"0"))</f>
        <v> TBD</v>
      </c>
      <c r="N1138" s="0" t="str">
        <f aca="false">IF('✍️ Score Entry 2025-26'!F1139="","TBD",IF('✍️ Score Entry 2025-26'!F1139&gt;'✍️ Score Entry 2025-26'!G1139,"Home",IF('✍️ Score Entry 2025-26'!F1139&lt;'✍️ Score Entry 2025-26'!G1139,"Away","Draw")))</f>
        <v>TBD</v>
      </c>
      <c r="O1138" s="0" t="str">
        <f aca="false">IF(N1138="TBD","TBD",IF(AND(H1138&gt;I1138,H1138&gt;J1138,N1138="Home"),"✓",IF(AND(J1138&gt;H1138,J1138&gt;I1138,N1138="Away"),"✓",IF(AND(I1138&gt;H1138,I1138&gt;J1138,N1138="Draw"),"✓","✗"))))</f>
        <v>TBD</v>
      </c>
    </row>
    <row r="1139" customFormat="false" ht="15" hidden="false" customHeight="false" outlineLevel="0" collapsed="false">
      <c r="A1139" s="0" t="n">
        <f aca="false">'✍️ Score Entry 2025-26'!A1140</f>
        <v>1135</v>
      </c>
      <c r="B1139" s="41" t="n">
        <f aca="false">'✍️ Score Entry 2025-26'!B1140</f>
        <v>46068.8333333333</v>
      </c>
      <c r="C1139" s="0" t="str">
        <f aca="false">'✍️ Score Entry 2025-26'!C1140</f>
        <v>Spanish LALIGA</v>
      </c>
      <c r="D1139" s="0" t="str">
        <f aca="false">'✍️ Score Entry 2025-26'!D1140</f>
        <v>Real Madrid</v>
      </c>
      <c r="E1139" s="0" t="str">
        <f aca="false">'✍️ Score Entry 2025-26'!E1140</f>
        <v>Real Sociedad</v>
      </c>
      <c r="F1139" s="0" t="n">
        <f aca="false">IFERROR(VLOOKUP(D1139,'⭐ Current Elo 2025-26'!$A:$B,2,FALSE()),1500)</f>
        <v>1520.7</v>
      </c>
      <c r="G1139" s="0" t="n">
        <f aca="false">IFERROR(VLOOKUP(E1139,'⭐ Current Elo 2025-26'!$A:$B,2,FALSE()),1500)</f>
        <v>1395.4</v>
      </c>
      <c r="H1139" s="33" t="n">
        <f aca="false">1/(1+10^((G1139-F1139+'⚙️ Parameters'!$C$7)/400))</f>
        <v>0.606699973333721</v>
      </c>
      <c r="I1139" s="33" t="n">
        <f aca="false">0.27*(1+((200-MIN(ABS(F1139-G1139),200))/500)+(IF(AND(F1139&gt;1650,G1139&gt;1650),0.15,0)))</f>
        <v>0.310338</v>
      </c>
      <c r="J1139" s="33" t="n">
        <f aca="false">MAX(0,1-H1139-I1139)</f>
        <v>0.0829620266662791</v>
      </c>
      <c r="K1139" s="33" t="n">
        <f aca="false">H1139+I1139</f>
        <v>0.917037973333721</v>
      </c>
      <c r="L1139" s="33" t="n">
        <f aca="false">I1139+J1139</f>
        <v>0.393300026666279</v>
      </c>
      <c r="M1139" s="0" t="str">
        <f aca="false">IF('✍️ Score Entry 2025-26'!F1140=""," TBD",TEXT('✍️ Score Entry 2025-26'!F1140,"0")&amp;"-"&amp;TEXT('✍️ Score Entry 2025-26'!G1140,"0"))</f>
        <v> TBD</v>
      </c>
      <c r="N1139" s="0" t="str">
        <f aca="false">IF('✍️ Score Entry 2025-26'!F1140="","TBD",IF('✍️ Score Entry 2025-26'!F1140&gt;'✍️ Score Entry 2025-26'!G1140,"Home",IF('✍️ Score Entry 2025-26'!F1140&lt;'✍️ Score Entry 2025-26'!G1140,"Away","Draw")))</f>
        <v>TBD</v>
      </c>
      <c r="O1139" s="0" t="str">
        <f aca="false">IF(N1139="TBD","TBD",IF(AND(H1139&gt;I1139,H1139&gt;J1139,N1139="Home"),"✓",IF(AND(J1139&gt;H1139,J1139&gt;I1139,N1139="Away"),"✓",IF(AND(I1139&gt;H1139,I1139&gt;J1139,N1139="Draw"),"✓","✗"))))</f>
        <v>TBD</v>
      </c>
    </row>
    <row r="1140" customFormat="false" ht="15" hidden="false" customHeight="false" outlineLevel="0" collapsed="false">
      <c r="A1140" s="0" t="n">
        <f aca="false">'✍️ Score Entry 2025-26'!A1141</f>
        <v>1136</v>
      </c>
      <c r="B1140" s="41" t="n">
        <f aca="false">'✍️ Score Entry 2025-26'!B1141</f>
        <v>46068.8333333333</v>
      </c>
      <c r="C1140" s="0" t="str">
        <f aca="false">'✍️ Score Entry 2025-26'!C1141</f>
        <v>Italian Serie A</v>
      </c>
      <c r="D1140" s="0" t="str">
        <f aca="false">'✍️ Score Entry 2025-26'!D1141</f>
        <v>Cremonese</v>
      </c>
      <c r="E1140" s="0" t="str">
        <f aca="false">'✍️ Score Entry 2025-26'!E1141</f>
        <v>Genoa</v>
      </c>
      <c r="F1140" s="0" t="n">
        <f aca="false">IFERROR(VLOOKUP(D1140,'⭐ Current Elo 2025-26'!$A:$B,2,FALSE()),1500)</f>
        <v>1421.1</v>
      </c>
      <c r="G1140" s="0" t="n">
        <f aca="false">IFERROR(VLOOKUP(E1140,'⭐ Current Elo 2025-26'!$A:$B,2,FALSE()),1500)</f>
        <v>1695.8</v>
      </c>
      <c r="H1140" s="33" t="n">
        <f aca="false">1/(1+10^((G1140-F1140+'⚙️ Parameters'!$C$7)/400))</f>
        <v>0.133643179342209</v>
      </c>
      <c r="I1140" s="33" t="n">
        <f aca="false">0.27*(1+((200-MIN(ABS(F1140-G1140),200))/500)+(IF(AND(F1140&gt;1650,G1140&gt;1650),0.15,0)))</f>
        <v>0.27</v>
      </c>
      <c r="J1140" s="33" t="n">
        <f aca="false">MAX(0,1-H1140-I1140)</f>
        <v>0.596356820657792</v>
      </c>
      <c r="K1140" s="33" t="n">
        <f aca="false">H1140+I1140</f>
        <v>0.403643179342209</v>
      </c>
      <c r="L1140" s="33" t="n">
        <f aca="false">I1140+J1140</f>
        <v>0.866356820657792</v>
      </c>
      <c r="M1140" s="0" t="str">
        <f aca="false">IF('✍️ Score Entry 2025-26'!F1141=""," TBD",TEXT('✍️ Score Entry 2025-26'!F1141,"0")&amp;"-"&amp;TEXT('✍️ Score Entry 2025-26'!G1141,"0"))</f>
        <v> TBD</v>
      </c>
      <c r="N1140" s="0" t="str">
        <f aca="false">IF('✍️ Score Entry 2025-26'!F1141="","TBD",IF('✍️ Score Entry 2025-26'!F1141&gt;'✍️ Score Entry 2025-26'!G1141,"Home",IF('✍️ Score Entry 2025-26'!F1141&lt;'✍️ Score Entry 2025-26'!G1141,"Away","Draw")))</f>
        <v>TBD</v>
      </c>
      <c r="O1140" s="0" t="str">
        <f aca="false">IF(N1140="TBD","TBD",IF(AND(H1140&gt;I1140,H1140&gt;J1140,N1140="Home"),"✓",IF(AND(J1140&gt;H1140,J1140&gt;I1140,N1140="Away"),"✓",IF(AND(I1140&gt;H1140,I1140&gt;J1140,N1140="Draw"),"✓","✗"))))</f>
        <v>TBD</v>
      </c>
    </row>
    <row r="1141" customFormat="false" ht="15" hidden="false" customHeight="false" outlineLevel="0" collapsed="false">
      <c r="A1141" s="0" t="n">
        <f aca="false">'✍️ Score Entry 2025-26'!A1142</f>
        <v>1137</v>
      </c>
      <c r="B1141" s="41" t="n">
        <f aca="false">'✍️ Score Entry 2025-26'!B1142</f>
        <v>46068.8333333333</v>
      </c>
      <c r="C1141" s="0" t="str">
        <f aca="false">'✍️ Score Entry 2025-26'!C1142</f>
        <v>Italian Serie A</v>
      </c>
      <c r="D1141" s="0" t="str">
        <f aca="false">'✍️ Score Entry 2025-26'!D1142</f>
        <v>Cagliari</v>
      </c>
      <c r="E1141" s="0" t="str">
        <f aca="false">'✍️ Score Entry 2025-26'!E1142</f>
        <v>Lecce</v>
      </c>
      <c r="F1141" s="0" t="n">
        <f aca="false">IFERROR(VLOOKUP(D1141,'⭐ Current Elo 2025-26'!$A:$B,2,FALSE()),1500)</f>
        <v>1647.4</v>
      </c>
      <c r="G1141" s="0" t="n">
        <f aca="false">IFERROR(VLOOKUP(E1141,'⭐ Current Elo 2025-26'!$A:$B,2,FALSE()),1500)</f>
        <v>1629.2</v>
      </c>
      <c r="H1141" s="33" t="n">
        <f aca="false">1/(1+10^((G1141-F1141+'⚙️ Parameters'!$C$7)/400))</f>
        <v>0.454363487541943</v>
      </c>
      <c r="I1141" s="33" t="n">
        <f aca="false">0.27*(1+((200-MIN(ABS(F1141-G1141),200))/500)+(IF(AND(F1141&gt;1650,G1141&gt;1650),0.15,0)))</f>
        <v>0.368172</v>
      </c>
      <c r="J1141" s="33" t="n">
        <f aca="false">MAX(0,1-H1141-I1141)</f>
        <v>0.177464512458057</v>
      </c>
      <c r="K1141" s="33" t="n">
        <f aca="false">H1141+I1141</f>
        <v>0.822535487541943</v>
      </c>
      <c r="L1141" s="33" t="n">
        <f aca="false">I1141+J1141</f>
        <v>0.545636512458057</v>
      </c>
      <c r="M1141" s="0" t="str">
        <f aca="false">IF('✍️ Score Entry 2025-26'!F1142=""," TBD",TEXT('✍️ Score Entry 2025-26'!F1142,"0")&amp;"-"&amp;TEXT('✍️ Score Entry 2025-26'!G1142,"0"))</f>
        <v> TBD</v>
      </c>
      <c r="N1141" s="0" t="str">
        <f aca="false">IF('✍️ Score Entry 2025-26'!F1142="","TBD",IF('✍️ Score Entry 2025-26'!F1142&gt;'✍️ Score Entry 2025-26'!G1142,"Home",IF('✍️ Score Entry 2025-26'!F1142&lt;'✍️ Score Entry 2025-26'!G1142,"Away","Draw")))</f>
        <v>TBD</v>
      </c>
      <c r="O1141" s="0" t="str">
        <f aca="false">IF(N1141="TBD","TBD",IF(AND(H1141&gt;I1141,H1141&gt;J1141,N1141="Home"),"✓",IF(AND(J1141&gt;H1141,J1141&gt;I1141,N1141="Away"),"✓",IF(AND(I1141&gt;H1141,I1141&gt;J1141,N1141="Draw"),"✓","✗"))))</f>
        <v>TBD</v>
      </c>
    </row>
    <row r="1142" customFormat="false" ht="15" hidden="false" customHeight="false" outlineLevel="0" collapsed="false">
      <c r="A1142" s="0" t="n">
        <f aca="false">'✍️ Score Entry 2025-26'!A1143</f>
        <v>1138</v>
      </c>
      <c r="B1142" s="41" t="n">
        <f aca="false">'✍️ Score Entry 2025-26'!B1143</f>
        <v>46068.8333333333</v>
      </c>
      <c r="C1142" s="0" t="str">
        <f aca="false">'✍️ Score Entry 2025-26'!C1143</f>
        <v>French Ligue 1</v>
      </c>
      <c r="D1142" s="0" t="str">
        <f aca="false">'✍️ Score Entry 2025-26'!D1143</f>
        <v>Stade Rennais</v>
      </c>
      <c r="E1142" s="0" t="str">
        <f aca="false">'✍️ Score Entry 2025-26'!E1143</f>
        <v>Paris Saint-Germain</v>
      </c>
      <c r="F1142" s="0" t="n">
        <f aca="false">IFERROR(VLOOKUP(D1142,'⭐ Current Elo 2025-26'!$A:$B,2,FALSE()),1500)</f>
        <v>1621.1</v>
      </c>
      <c r="G1142" s="0" t="n">
        <f aca="false">IFERROR(VLOOKUP(E1142,'⭐ Current Elo 2025-26'!$A:$B,2,FALSE()),1500)</f>
        <v>1650.9</v>
      </c>
      <c r="H1142" s="33" t="n">
        <f aca="false">1/(1+10^((G1142-F1142+'⚙️ Parameters'!$C$7)/400))</f>
        <v>0.387136302052854</v>
      </c>
      <c r="I1142" s="33" t="n">
        <f aca="false">0.27*(1+((200-MIN(ABS(F1142-G1142),200))/500)+(IF(AND(F1142&gt;1650,G1142&gt;1650),0.15,0)))</f>
        <v>0.361908</v>
      </c>
      <c r="J1142" s="33" t="n">
        <f aca="false">MAX(0,1-H1142-I1142)</f>
        <v>0.250955697947146</v>
      </c>
      <c r="K1142" s="33" t="n">
        <f aca="false">H1142+I1142</f>
        <v>0.749044302052854</v>
      </c>
      <c r="L1142" s="33" t="n">
        <f aca="false">I1142+J1142</f>
        <v>0.612863697947146</v>
      </c>
      <c r="M1142" s="0" t="str">
        <f aca="false">IF('✍️ Score Entry 2025-26'!F1143=""," TBD",TEXT('✍️ Score Entry 2025-26'!F1143,"0")&amp;"-"&amp;TEXT('✍️ Score Entry 2025-26'!G1143,"0"))</f>
        <v> TBD</v>
      </c>
      <c r="N1142" s="0" t="str">
        <f aca="false">IF('✍️ Score Entry 2025-26'!F1143="","TBD",IF('✍️ Score Entry 2025-26'!F1143&gt;'✍️ Score Entry 2025-26'!G1143,"Home",IF('✍️ Score Entry 2025-26'!F1143&lt;'✍️ Score Entry 2025-26'!G1143,"Away","Draw")))</f>
        <v>TBD</v>
      </c>
      <c r="O1142" s="0" t="str">
        <f aca="false">IF(N1142="TBD","TBD",IF(AND(H1142&gt;I1142,H1142&gt;J1142,N1142="Home"),"✓",IF(AND(J1142&gt;H1142,J1142&gt;I1142,N1142="Away"),"✓",IF(AND(I1142&gt;H1142,I1142&gt;J1142,N1142="Draw"),"✓","✗"))))</f>
        <v>TBD</v>
      </c>
    </row>
    <row r="1143" customFormat="false" ht="15" hidden="false" customHeight="false" outlineLevel="0" collapsed="false">
      <c r="A1143" s="0" t="n">
        <f aca="false">'✍️ Score Entry 2025-26'!A1144</f>
        <v>1139</v>
      </c>
      <c r="B1143" s="41" t="n">
        <f aca="false">'✍️ Score Entry 2025-26'!B1144</f>
        <v>46068.8333333333</v>
      </c>
      <c r="C1143" s="0" t="str">
        <f aca="false">'✍️ Score Entry 2025-26'!C1144</f>
        <v>French Ligue 1</v>
      </c>
      <c r="D1143" s="0" t="str">
        <f aca="false">'✍️ Score Entry 2025-26'!D1144</f>
        <v>Paris FC</v>
      </c>
      <c r="E1143" s="0" t="str">
        <f aca="false">'✍️ Score Entry 2025-26'!E1144</f>
        <v>Lens</v>
      </c>
      <c r="F1143" s="0" t="n">
        <f aca="false">IFERROR(VLOOKUP(D1143,'⭐ Current Elo 2025-26'!$A:$B,2,FALSE()),1500)</f>
        <v>1539.7</v>
      </c>
      <c r="G1143" s="0" t="n">
        <f aca="false">IFERROR(VLOOKUP(E1143,'⭐ Current Elo 2025-26'!$A:$B,2,FALSE()),1500)</f>
        <v>1580.6</v>
      </c>
      <c r="H1143" s="33" t="n">
        <f aca="false">1/(1+10^((G1143-F1143+'⚙️ Parameters'!$C$7)/400))</f>
        <v>0.372089677862738</v>
      </c>
      <c r="I1143" s="33" t="n">
        <f aca="false">0.27*(1+((200-MIN(ABS(F1143-G1143),200))/500)+(IF(AND(F1143&gt;1650,G1143&gt;1650),0.15,0)))</f>
        <v>0.355914</v>
      </c>
      <c r="J1143" s="33" t="n">
        <f aca="false">MAX(0,1-H1143-I1143)</f>
        <v>0.271996322137262</v>
      </c>
      <c r="K1143" s="33" t="n">
        <f aca="false">H1143+I1143</f>
        <v>0.728003677862738</v>
      </c>
      <c r="L1143" s="33" t="n">
        <f aca="false">I1143+J1143</f>
        <v>0.627910322137262</v>
      </c>
      <c r="M1143" s="0" t="str">
        <f aca="false">IF('✍️ Score Entry 2025-26'!F1144=""," TBD",TEXT('✍️ Score Entry 2025-26'!F1144,"0")&amp;"-"&amp;TEXT('✍️ Score Entry 2025-26'!G1144,"0"))</f>
        <v> TBD</v>
      </c>
      <c r="N1143" s="0" t="str">
        <f aca="false">IF('✍️ Score Entry 2025-26'!F1144="","TBD",IF('✍️ Score Entry 2025-26'!F1144&gt;'✍️ Score Entry 2025-26'!G1144,"Home",IF('✍️ Score Entry 2025-26'!F1144&lt;'✍️ Score Entry 2025-26'!G1144,"Away","Draw")))</f>
        <v>TBD</v>
      </c>
      <c r="O1143" s="0" t="str">
        <f aca="false">IF(N1143="TBD","TBD",IF(AND(H1143&gt;I1143,H1143&gt;J1143,N1143="Home"),"✓",IF(AND(J1143&gt;H1143,J1143&gt;I1143,N1143="Away"),"✓",IF(AND(I1143&gt;H1143,I1143&gt;J1143,N1143="Draw"),"✓","✗"))))</f>
        <v>TBD</v>
      </c>
    </row>
    <row r="1144" customFormat="false" ht="15" hidden="false" customHeight="false" outlineLevel="0" collapsed="false">
      <c r="A1144" s="0" t="n">
        <f aca="false">'✍️ Score Entry 2025-26'!A1145</f>
        <v>1140</v>
      </c>
      <c r="B1144" s="41" t="n">
        <f aca="false">'✍️ Score Entry 2025-26'!B1145</f>
        <v>46068.8333333333</v>
      </c>
      <c r="C1144" s="0" t="str">
        <f aca="false">'✍️ Score Entry 2025-26'!C1145</f>
        <v>French Ligue 1</v>
      </c>
      <c r="D1144" s="0" t="str">
        <f aca="false">'✍️ Score Entry 2025-26'!D1145</f>
        <v>Le Havre AC</v>
      </c>
      <c r="E1144" s="0" t="str">
        <f aca="false">'✍️ Score Entry 2025-26'!E1145</f>
        <v>Toulouse</v>
      </c>
      <c r="F1144" s="0" t="n">
        <f aca="false">IFERROR(VLOOKUP(D1144,'⭐ Current Elo 2025-26'!$A:$B,2,FALSE()),1500)</f>
        <v>1496.2</v>
      </c>
      <c r="G1144" s="0" t="n">
        <f aca="false">IFERROR(VLOOKUP(E1144,'⭐ Current Elo 2025-26'!$A:$B,2,FALSE()),1500)</f>
        <v>1668.4</v>
      </c>
      <c r="H1144" s="33" t="n">
        <f aca="false">1/(1+10^((G1144-F1144+'⚙️ Parameters'!$C$7)/400))</f>
        <v>0.217705843499914</v>
      </c>
      <c r="I1144" s="33" t="n">
        <f aca="false">0.27*(1+((200-MIN(ABS(F1144-G1144),200))/500)+(IF(AND(F1144&gt;1650,G1144&gt;1650),0.15,0)))</f>
        <v>0.285012</v>
      </c>
      <c r="J1144" s="33" t="n">
        <f aca="false">MAX(0,1-H1144-I1144)</f>
        <v>0.497282156500086</v>
      </c>
      <c r="K1144" s="33" t="n">
        <f aca="false">H1144+I1144</f>
        <v>0.502717843499914</v>
      </c>
      <c r="L1144" s="33" t="n">
        <f aca="false">I1144+J1144</f>
        <v>0.782294156500086</v>
      </c>
      <c r="M1144" s="0" t="str">
        <f aca="false">IF('✍️ Score Entry 2025-26'!F1145=""," TBD",TEXT('✍️ Score Entry 2025-26'!F1145,"0")&amp;"-"&amp;TEXT('✍️ Score Entry 2025-26'!G1145,"0"))</f>
        <v> TBD</v>
      </c>
      <c r="N1144" s="0" t="str">
        <f aca="false">IF('✍️ Score Entry 2025-26'!F1145="","TBD",IF('✍️ Score Entry 2025-26'!F1145&gt;'✍️ Score Entry 2025-26'!G1145,"Home",IF('✍️ Score Entry 2025-26'!F1145&lt;'✍️ Score Entry 2025-26'!G1145,"Away","Draw")))</f>
        <v>TBD</v>
      </c>
      <c r="O1144" s="0" t="str">
        <f aca="false">IF(N1144="TBD","TBD",IF(AND(H1144&gt;I1144,H1144&gt;J1144,N1144="Home"),"✓",IF(AND(J1144&gt;H1144,J1144&gt;I1144,N1144="Away"),"✓",IF(AND(I1144&gt;H1144,I1144&gt;J1144,N1144="Draw"),"✓","✗"))))</f>
        <v>TBD</v>
      </c>
    </row>
    <row r="1145" customFormat="false" ht="15" hidden="false" customHeight="false" outlineLevel="0" collapsed="false">
      <c r="A1145" s="0" t="n">
        <f aca="false">'✍️ Score Entry 2025-26'!A1146</f>
        <v>1141</v>
      </c>
      <c r="B1145" s="41" t="n">
        <f aca="false">'✍️ Score Entry 2025-26'!B1146</f>
        <v>46068.8333333333</v>
      </c>
      <c r="C1145" s="0" t="str">
        <f aca="false">'✍️ Score Entry 2025-26'!C1146</f>
        <v>French Ligue 1</v>
      </c>
      <c r="D1145" s="0" t="str">
        <f aca="false">'✍️ Score Entry 2025-26'!D1146</f>
        <v>Lorient</v>
      </c>
      <c r="E1145" s="0" t="str">
        <f aca="false">'✍️ Score Entry 2025-26'!E1146</f>
        <v>Angers</v>
      </c>
      <c r="F1145" s="0" t="n">
        <f aca="false">IFERROR(VLOOKUP(D1145,'⭐ Current Elo 2025-26'!$A:$B,2,FALSE()),1500)</f>
        <v>1624.7</v>
      </c>
      <c r="G1145" s="0" t="n">
        <f aca="false">IFERROR(VLOOKUP(E1145,'⭐ Current Elo 2025-26'!$A:$B,2,FALSE()),1500)</f>
        <v>1494.5</v>
      </c>
      <c r="H1145" s="33" t="n">
        <f aca="false">1/(1+10^((G1145-F1145+'⚙️ Parameters'!$C$7)/400))</f>
        <v>0.613409871218126</v>
      </c>
      <c r="I1145" s="33" t="n">
        <f aca="false">0.27*(1+((200-MIN(ABS(F1145-G1145),200))/500)+(IF(AND(F1145&gt;1650,G1145&gt;1650),0.15,0)))</f>
        <v>0.307692</v>
      </c>
      <c r="J1145" s="33" t="n">
        <f aca="false">MAX(0,1-H1145-I1145)</f>
        <v>0.0788981287818741</v>
      </c>
      <c r="K1145" s="33" t="n">
        <f aca="false">H1145+I1145</f>
        <v>0.921101871218126</v>
      </c>
      <c r="L1145" s="33" t="n">
        <f aca="false">I1145+J1145</f>
        <v>0.386590128781874</v>
      </c>
      <c r="M1145" s="0" t="str">
        <f aca="false">IF('✍️ Score Entry 2025-26'!F1146=""," TBD",TEXT('✍️ Score Entry 2025-26'!F1146,"0")&amp;"-"&amp;TEXT('✍️ Score Entry 2025-26'!G1146,"0"))</f>
        <v> TBD</v>
      </c>
      <c r="N1145" s="0" t="str">
        <f aca="false">IF('✍️ Score Entry 2025-26'!F1146="","TBD",IF('✍️ Score Entry 2025-26'!F1146&gt;'✍️ Score Entry 2025-26'!G1146,"Home",IF('✍️ Score Entry 2025-26'!F1146&lt;'✍️ Score Entry 2025-26'!G1146,"Away","Draw")))</f>
        <v>TBD</v>
      </c>
      <c r="O1145" s="0" t="str">
        <f aca="false">IF(N1145="TBD","TBD",IF(AND(H1145&gt;I1145,H1145&gt;J1145,N1145="Home"),"✓",IF(AND(J1145&gt;H1145,J1145&gt;I1145,N1145="Away"),"✓",IF(AND(I1145&gt;H1145,I1145&gt;J1145,N1145="Draw"),"✓","✗"))))</f>
        <v>TBD</v>
      </c>
    </row>
    <row r="1146" customFormat="false" ht="15" hidden="false" customHeight="false" outlineLevel="0" collapsed="false">
      <c r="A1146" s="0" t="n">
        <f aca="false">'✍️ Score Entry 2025-26'!A1147</f>
        <v>1142</v>
      </c>
      <c r="B1146" s="41" t="n">
        <f aca="false">'✍️ Score Entry 2025-26'!B1147</f>
        <v>46068.8333333333</v>
      </c>
      <c r="C1146" s="0" t="str">
        <f aca="false">'✍️ Score Entry 2025-26'!C1147</f>
        <v>French Ligue 1</v>
      </c>
      <c r="D1146" s="0" t="str">
        <f aca="false">'✍️ Score Entry 2025-26'!D1147</f>
        <v>Lyon</v>
      </c>
      <c r="E1146" s="0" t="str">
        <f aca="false">'✍️ Score Entry 2025-26'!E1147</f>
        <v>Nice</v>
      </c>
      <c r="F1146" s="0" t="n">
        <f aca="false">IFERROR(VLOOKUP(D1146,'⭐ Current Elo 2025-26'!$A:$B,2,FALSE()),1500)</f>
        <v>1529.2</v>
      </c>
      <c r="G1146" s="0" t="n">
        <f aca="false">IFERROR(VLOOKUP(E1146,'⭐ Current Elo 2025-26'!$A:$B,2,FALSE()),1500)</f>
        <v>1674.8</v>
      </c>
      <c r="H1146" s="33" t="n">
        <f aca="false">1/(1+10^((G1146-F1146+'⚙️ Parameters'!$C$7)/400))</f>
        <v>0.244906678846104</v>
      </c>
      <c r="I1146" s="33" t="n">
        <f aca="false">0.27*(1+((200-MIN(ABS(F1146-G1146),200))/500)+(IF(AND(F1146&gt;1650,G1146&gt;1650),0.15,0)))</f>
        <v>0.299376</v>
      </c>
      <c r="J1146" s="33" t="n">
        <f aca="false">MAX(0,1-H1146-I1146)</f>
        <v>0.455717321153896</v>
      </c>
      <c r="K1146" s="33" t="n">
        <f aca="false">H1146+I1146</f>
        <v>0.544282678846104</v>
      </c>
      <c r="L1146" s="33" t="n">
        <f aca="false">I1146+J1146</f>
        <v>0.755093321153896</v>
      </c>
      <c r="M1146" s="0" t="str">
        <f aca="false">IF('✍️ Score Entry 2025-26'!F1147=""," TBD",TEXT('✍️ Score Entry 2025-26'!F1147,"0")&amp;"-"&amp;TEXT('✍️ Score Entry 2025-26'!G1147,"0"))</f>
        <v> TBD</v>
      </c>
      <c r="N1146" s="0" t="str">
        <f aca="false">IF('✍️ Score Entry 2025-26'!F1147="","TBD",IF('✍️ Score Entry 2025-26'!F1147&gt;'✍️ Score Entry 2025-26'!G1147,"Home",IF('✍️ Score Entry 2025-26'!F1147&lt;'✍️ Score Entry 2025-26'!G1147,"Away","Draw")))</f>
        <v>TBD</v>
      </c>
      <c r="O1146" s="0" t="str">
        <f aca="false">IF(N1146="TBD","TBD",IF(AND(H1146&gt;I1146,H1146&gt;J1146,N1146="Home"),"✓",IF(AND(J1146&gt;H1146,J1146&gt;I1146,N1146="Away"),"✓",IF(AND(I1146&gt;H1146,I1146&gt;J1146,N1146="Draw"),"✓","✗"))))</f>
        <v>TBD</v>
      </c>
    </row>
    <row r="1147" customFormat="false" ht="15" hidden="false" customHeight="false" outlineLevel="0" collapsed="false">
      <c r="A1147" s="0" t="n">
        <f aca="false">'✍️ Score Entry 2025-26'!A1148</f>
        <v>1143</v>
      </c>
      <c r="B1147" s="41" t="n">
        <f aca="false">'✍️ Score Entry 2025-26'!B1148</f>
        <v>46068.8333333333</v>
      </c>
      <c r="C1147" s="0" t="str">
        <f aca="false">'✍️ Score Entry 2025-26'!C1148</f>
        <v>French Ligue 1</v>
      </c>
      <c r="D1147" s="0" t="str">
        <f aca="false">'✍️ Score Entry 2025-26'!D1148</f>
        <v>Marseille</v>
      </c>
      <c r="E1147" s="0" t="str">
        <f aca="false">'✍️ Score Entry 2025-26'!E1148</f>
        <v>Strasbourg</v>
      </c>
      <c r="F1147" s="0" t="n">
        <f aca="false">IFERROR(VLOOKUP(D1147,'⭐ Current Elo 2025-26'!$A:$B,2,FALSE()),1500)</f>
        <v>1664.7</v>
      </c>
      <c r="G1147" s="0" t="n">
        <f aca="false">IFERROR(VLOOKUP(E1147,'⭐ Current Elo 2025-26'!$A:$B,2,FALSE()),1500)</f>
        <v>1815.9</v>
      </c>
      <c r="H1147" s="33" t="n">
        <f aca="false">1/(1+10^((G1147-F1147+'⚙️ Parameters'!$C$7)/400))</f>
        <v>0.238994453490204</v>
      </c>
      <c r="I1147" s="33" t="n">
        <f aca="false">0.27*(1+((200-MIN(ABS(F1147-G1147),200))/500)+(IF(AND(F1147&gt;1650,G1147&gt;1650),0.15,0)))</f>
        <v>0.336852</v>
      </c>
      <c r="J1147" s="33" t="n">
        <f aca="false">MAX(0,1-H1147-I1147)</f>
        <v>0.424153546509796</v>
      </c>
      <c r="K1147" s="33" t="n">
        <f aca="false">H1147+I1147</f>
        <v>0.575846453490204</v>
      </c>
      <c r="L1147" s="33" t="n">
        <f aca="false">I1147+J1147</f>
        <v>0.761005546509796</v>
      </c>
      <c r="M1147" s="0" t="str">
        <f aca="false">IF('✍️ Score Entry 2025-26'!F1148=""," TBD",TEXT('✍️ Score Entry 2025-26'!F1148,"0")&amp;"-"&amp;TEXT('✍️ Score Entry 2025-26'!G1148,"0"))</f>
        <v> TBD</v>
      </c>
      <c r="N1147" s="0" t="str">
        <f aca="false">IF('✍️ Score Entry 2025-26'!F1148="","TBD",IF('✍️ Score Entry 2025-26'!F1148&gt;'✍️ Score Entry 2025-26'!G1148,"Home",IF('✍️ Score Entry 2025-26'!F1148&lt;'✍️ Score Entry 2025-26'!G1148,"Away","Draw")))</f>
        <v>TBD</v>
      </c>
      <c r="O1147" s="0" t="str">
        <f aca="false">IF(N1147="TBD","TBD",IF(AND(H1147&gt;I1147,H1147&gt;J1147,N1147="Home"),"✓",IF(AND(J1147&gt;H1147,J1147&gt;I1147,N1147="Away"),"✓",IF(AND(I1147&gt;H1147,I1147&gt;J1147,N1147="Draw"),"✓","✗"))))</f>
        <v>TBD</v>
      </c>
    </row>
    <row r="1148" customFormat="false" ht="15" hidden="false" customHeight="false" outlineLevel="0" collapsed="false">
      <c r="A1148" s="0" t="n">
        <f aca="false">'✍️ Score Entry 2025-26'!A1149</f>
        <v>1144</v>
      </c>
      <c r="B1148" s="41" t="n">
        <f aca="false">'✍️ Score Entry 2025-26'!B1149</f>
        <v>46068.8333333333</v>
      </c>
      <c r="C1148" s="0" t="str">
        <f aca="false">'✍️ Score Entry 2025-26'!C1149</f>
        <v>French Ligue 1</v>
      </c>
      <c r="D1148" s="0" t="str">
        <f aca="false">'✍️ Score Entry 2025-26'!D1149</f>
        <v>Metz</v>
      </c>
      <c r="E1148" s="0" t="str">
        <f aca="false">'✍️ Score Entry 2025-26'!E1149</f>
        <v>AJ Auxerre</v>
      </c>
      <c r="F1148" s="0" t="n">
        <f aca="false">IFERROR(VLOOKUP(D1148,'⭐ Current Elo 2025-26'!$A:$B,2,FALSE()),1500)</f>
        <v>1581.9</v>
      </c>
      <c r="G1148" s="0" t="n">
        <f aca="false">IFERROR(VLOOKUP(E1148,'⭐ Current Elo 2025-26'!$A:$B,2,FALSE()),1500)</f>
        <v>1588.5</v>
      </c>
      <c r="H1148" s="33" t="n">
        <f aca="false">1/(1+10^((G1148-F1148+'⚙️ Parameters'!$C$7)/400))</f>
        <v>0.419259052662918</v>
      </c>
      <c r="I1148" s="33" t="n">
        <f aca="false">0.27*(1+((200-MIN(ABS(F1148-G1148),200))/500)+(IF(AND(F1148&gt;1650,G1148&gt;1650),0.15,0)))</f>
        <v>0.374436</v>
      </c>
      <c r="J1148" s="33" t="n">
        <f aca="false">MAX(0,1-H1148-I1148)</f>
        <v>0.206304947337081</v>
      </c>
      <c r="K1148" s="33" t="n">
        <f aca="false">H1148+I1148</f>
        <v>0.793695052662919</v>
      </c>
      <c r="L1148" s="33" t="n">
        <f aca="false">I1148+J1148</f>
        <v>0.580740947337082</v>
      </c>
      <c r="M1148" s="0" t="str">
        <f aca="false">IF('✍️ Score Entry 2025-26'!F1149=""," TBD",TEXT('✍️ Score Entry 2025-26'!F1149,"0")&amp;"-"&amp;TEXT('✍️ Score Entry 2025-26'!G1149,"0"))</f>
        <v> TBD</v>
      </c>
      <c r="N1148" s="0" t="str">
        <f aca="false">IF('✍️ Score Entry 2025-26'!F1149="","TBD",IF('✍️ Score Entry 2025-26'!F1149&gt;'✍️ Score Entry 2025-26'!G1149,"Home",IF('✍️ Score Entry 2025-26'!F1149&lt;'✍️ Score Entry 2025-26'!G1149,"Away","Draw")))</f>
        <v>TBD</v>
      </c>
      <c r="O1148" s="0" t="str">
        <f aca="false">IF(N1148="TBD","TBD",IF(AND(H1148&gt;I1148,H1148&gt;J1148,N1148="Home"),"✓",IF(AND(J1148&gt;H1148,J1148&gt;I1148,N1148="Away"),"✓",IF(AND(I1148&gt;H1148,I1148&gt;J1148,N1148="Draw"),"✓","✗"))))</f>
        <v>TBD</v>
      </c>
    </row>
    <row r="1149" customFormat="false" ht="15" hidden="false" customHeight="false" outlineLevel="0" collapsed="false">
      <c r="A1149" s="0" t="n">
        <f aca="false">'✍️ Score Entry 2025-26'!A1150</f>
        <v>1145</v>
      </c>
      <c r="B1149" s="41" t="n">
        <f aca="false">'✍️ Score Entry 2025-26'!B1150</f>
        <v>46068.8333333333</v>
      </c>
      <c r="C1149" s="0" t="str">
        <f aca="false">'✍️ Score Entry 2025-26'!C1150</f>
        <v>French Ligue 1</v>
      </c>
      <c r="D1149" s="0" t="str">
        <f aca="false">'✍️ Score Entry 2025-26'!D1150</f>
        <v>AS Monaco</v>
      </c>
      <c r="E1149" s="0" t="str">
        <f aca="false">'✍️ Score Entry 2025-26'!E1150</f>
        <v>Nantes</v>
      </c>
      <c r="F1149" s="0" t="n">
        <f aca="false">IFERROR(VLOOKUP(D1149,'⭐ Current Elo 2025-26'!$A:$B,2,FALSE()),1500)</f>
        <v>1714.2</v>
      </c>
      <c r="G1149" s="0" t="n">
        <f aca="false">IFERROR(VLOOKUP(E1149,'⭐ Current Elo 2025-26'!$A:$B,2,FALSE()),1500)</f>
        <v>1720.8</v>
      </c>
      <c r="H1149" s="33" t="n">
        <f aca="false">1/(1+10^((G1149-F1149+'⚙️ Parameters'!$C$7)/400))</f>
        <v>0.419259052662918</v>
      </c>
      <c r="I1149" s="33" t="n">
        <f aca="false">0.27*(1+((200-MIN(ABS(F1149-G1149),200))/500)+(IF(AND(F1149&gt;1650,G1149&gt;1650),0.15,0)))</f>
        <v>0.414936</v>
      </c>
      <c r="J1149" s="33" t="n">
        <f aca="false">MAX(0,1-H1149-I1149)</f>
        <v>0.165804947337081</v>
      </c>
      <c r="K1149" s="33" t="n">
        <f aca="false">H1149+I1149</f>
        <v>0.834195052662919</v>
      </c>
      <c r="L1149" s="33" t="n">
        <f aca="false">I1149+J1149</f>
        <v>0.580740947337082</v>
      </c>
      <c r="M1149" s="0" t="str">
        <f aca="false">IF('✍️ Score Entry 2025-26'!F1150=""," TBD",TEXT('✍️ Score Entry 2025-26'!F1150,"0")&amp;"-"&amp;TEXT('✍️ Score Entry 2025-26'!G1150,"0"))</f>
        <v> TBD</v>
      </c>
      <c r="N1149" s="0" t="str">
        <f aca="false">IF('✍️ Score Entry 2025-26'!F1150="","TBD",IF('✍️ Score Entry 2025-26'!F1150&gt;'✍️ Score Entry 2025-26'!G1150,"Home",IF('✍️ Score Entry 2025-26'!F1150&lt;'✍️ Score Entry 2025-26'!G1150,"Away","Draw")))</f>
        <v>TBD</v>
      </c>
      <c r="O1149" s="0" t="str">
        <f aca="false">IF(N1149="TBD","TBD",IF(AND(H1149&gt;I1149,H1149&gt;J1149,N1149="Home"),"✓",IF(AND(J1149&gt;H1149,J1149&gt;I1149,N1149="Away"),"✓",IF(AND(I1149&gt;H1149,I1149&gt;J1149,N1149="Draw"),"✓","✗"))))</f>
        <v>TBD</v>
      </c>
    </row>
    <row r="1150" customFormat="false" ht="15" hidden="false" customHeight="false" outlineLevel="0" collapsed="false">
      <c r="A1150" s="0" t="n">
        <f aca="false">'✍️ Score Entry 2025-26'!A1151</f>
        <v>1146</v>
      </c>
      <c r="B1150" s="41" t="n">
        <f aca="false">'✍️ Score Entry 2025-26'!B1151</f>
        <v>46068.8333333333</v>
      </c>
      <c r="C1150" s="0" t="str">
        <f aca="false">'✍️ Score Entry 2025-26'!C1151</f>
        <v>French Ligue 1</v>
      </c>
      <c r="D1150" s="0" t="str">
        <f aca="false">'✍️ Score Entry 2025-26'!D1151</f>
        <v>Lille</v>
      </c>
      <c r="E1150" s="0" t="str">
        <f aca="false">'✍️ Score Entry 2025-26'!E1151</f>
        <v>Brest</v>
      </c>
      <c r="F1150" s="0" t="n">
        <f aca="false">IFERROR(VLOOKUP(D1150,'⭐ Current Elo 2025-26'!$A:$B,2,FALSE()),1500)</f>
        <v>1580.2</v>
      </c>
      <c r="G1150" s="0" t="n">
        <f aca="false">IFERROR(VLOOKUP(E1150,'⭐ Current Elo 2025-26'!$A:$B,2,FALSE()),1500)</f>
        <v>1734.4</v>
      </c>
      <c r="H1150" s="33" t="n">
        <f aca="false">1/(1+10^((G1150-F1150+'⚙️ Parameters'!$C$7)/400))</f>
        <v>0.23586773552891</v>
      </c>
      <c r="I1150" s="33" t="n">
        <f aca="false">0.27*(1+((200-MIN(ABS(F1150-G1150),200))/500)+(IF(AND(F1150&gt;1650,G1150&gt;1650),0.15,0)))</f>
        <v>0.294732</v>
      </c>
      <c r="J1150" s="33" t="n">
        <f aca="false">MAX(0,1-H1150-I1150)</f>
        <v>0.46940026447109</v>
      </c>
      <c r="K1150" s="33" t="n">
        <f aca="false">H1150+I1150</f>
        <v>0.53059973552891</v>
      </c>
      <c r="L1150" s="33" t="n">
        <f aca="false">I1150+J1150</f>
        <v>0.76413226447109</v>
      </c>
      <c r="M1150" s="0" t="str">
        <f aca="false">IF('✍️ Score Entry 2025-26'!F1151=""," TBD",TEXT('✍️ Score Entry 2025-26'!F1151,"0")&amp;"-"&amp;TEXT('✍️ Score Entry 2025-26'!G1151,"0"))</f>
        <v> TBD</v>
      </c>
      <c r="N1150" s="0" t="str">
        <f aca="false">IF('✍️ Score Entry 2025-26'!F1151="","TBD",IF('✍️ Score Entry 2025-26'!F1151&gt;'✍️ Score Entry 2025-26'!G1151,"Home",IF('✍️ Score Entry 2025-26'!F1151&lt;'✍️ Score Entry 2025-26'!G1151,"Away","Draw")))</f>
        <v>TBD</v>
      </c>
      <c r="O1150" s="0" t="str">
        <f aca="false">IF(N1150="TBD","TBD",IF(AND(H1150&gt;I1150,H1150&gt;J1150,N1150="Home"),"✓",IF(AND(J1150&gt;H1150,J1150&gt;I1150,N1150="Away"),"✓",IF(AND(I1150&gt;H1150,I1150&gt;J1150,N1150="Draw"),"✓","✗"))))</f>
        <v>TBD</v>
      </c>
    </row>
    <row r="1151" customFormat="false" ht="15" hidden="false" customHeight="false" outlineLevel="0" collapsed="false">
      <c r="A1151" s="0" t="n">
        <f aca="false">'✍️ Score Entry 2025-26'!A1152</f>
        <v>1147</v>
      </c>
      <c r="B1151" s="41" t="n">
        <f aca="false">'✍️ Score Entry 2025-26'!B1152</f>
        <v>46074.625</v>
      </c>
      <c r="C1151" s="0" t="str">
        <f aca="false">'✍️ Score Entry 2025-26'!C1152</f>
        <v>English Premier League</v>
      </c>
      <c r="D1151" s="0" t="str">
        <f aca="false">'✍️ Score Entry 2025-26'!D1152</f>
        <v>Tottenham Hotspur</v>
      </c>
      <c r="E1151" s="0" t="str">
        <f aca="false">'✍️ Score Entry 2025-26'!E1152</f>
        <v>Arsenal</v>
      </c>
      <c r="F1151" s="0" t="n">
        <f aca="false">IFERROR(VLOOKUP(D1151,'⭐ Current Elo 2025-26'!$A:$B,2,FALSE()),1500)</f>
        <v>1545.2</v>
      </c>
      <c r="G1151" s="0" t="n">
        <f aca="false">IFERROR(VLOOKUP(E1151,'⭐ Current Elo 2025-26'!$A:$B,2,FALSE()),1500)</f>
        <v>1442.1</v>
      </c>
      <c r="H1151" s="33" t="n">
        <f aca="false">1/(1+10^((G1151-F1151+'⚙️ Parameters'!$C$7)/400))</f>
        <v>0.575827560216556</v>
      </c>
      <c r="I1151" s="33" t="n">
        <f aca="false">0.27*(1+((200-MIN(ABS(F1151-G1151),200))/500)+(IF(AND(F1151&gt;1650,G1151&gt;1650),0.15,0)))</f>
        <v>0.322326</v>
      </c>
      <c r="J1151" s="33" t="n">
        <f aca="false">MAX(0,1-H1151-I1151)</f>
        <v>0.101846439783444</v>
      </c>
      <c r="K1151" s="33" t="n">
        <f aca="false">H1151+I1151</f>
        <v>0.898153560216556</v>
      </c>
      <c r="L1151" s="33" t="n">
        <f aca="false">I1151+J1151</f>
        <v>0.424172439783444</v>
      </c>
      <c r="M1151" s="0" t="str">
        <f aca="false">IF('✍️ Score Entry 2025-26'!F1152=""," TBD",TEXT('✍️ Score Entry 2025-26'!F1152,"0")&amp;"-"&amp;TEXT('✍️ Score Entry 2025-26'!G1152,"0"))</f>
        <v> TBD</v>
      </c>
      <c r="N1151" s="0" t="str">
        <f aca="false">IF('✍️ Score Entry 2025-26'!F1152="","TBD",IF('✍️ Score Entry 2025-26'!F1152&gt;'✍️ Score Entry 2025-26'!G1152,"Home",IF('✍️ Score Entry 2025-26'!F1152&lt;'✍️ Score Entry 2025-26'!G1152,"Away","Draw")))</f>
        <v>TBD</v>
      </c>
      <c r="O1151" s="0" t="str">
        <f aca="false">IF(N1151="TBD","TBD",IF(AND(H1151&gt;I1151,H1151&gt;J1151,N1151="Home"),"✓",IF(AND(J1151&gt;H1151,J1151&gt;I1151,N1151="Away"),"✓",IF(AND(I1151&gt;H1151,I1151&gt;J1151,N1151="Draw"),"✓","✗"))))</f>
        <v>TBD</v>
      </c>
    </row>
    <row r="1152" customFormat="false" ht="15" hidden="false" customHeight="false" outlineLevel="0" collapsed="false">
      <c r="A1152" s="0" t="n">
        <f aca="false">'✍️ Score Entry 2025-26'!A1153</f>
        <v>1148</v>
      </c>
      <c r="B1152" s="41" t="n">
        <f aca="false">'✍️ Score Entry 2025-26'!B1153</f>
        <v>46074.625</v>
      </c>
      <c r="C1152" s="0" t="str">
        <f aca="false">'✍️ Score Entry 2025-26'!C1153</f>
        <v>English Premier League</v>
      </c>
      <c r="D1152" s="0" t="str">
        <f aca="false">'✍️ Score Entry 2025-26'!D1153</f>
        <v>Brentford</v>
      </c>
      <c r="E1152" s="0" t="str">
        <f aca="false">'✍️ Score Entry 2025-26'!E1153</f>
        <v>Brighton &amp; Hove Albion</v>
      </c>
      <c r="F1152" s="0" t="n">
        <f aca="false">IFERROR(VLOOKUP(D1152,'⭐ Current Elo 2025-26'!$A:$B,2,FALSE()),1500)</f>
        <v>1507.3</v>
      </c>
      <c r="G1152" s="0" t="n">
        <f aca="false">IFERROR(VLOOKUP(E1152,'⭐ Current Elo 2025-26'!$A:$B,2,FALSE()),1500)</f>
        <v>1526.5</v>
      </c>
      <c r="H1152" s="33" t="n">
        <f aca="false">1/(1+10^((G1152-F1152+'⚙️ Parameters'!$C$7)/400))</f>
        <v>0.401709502471834</v>
      </c>
      <c r="I1152" s="33" t="n">
        <f aca="false">0.27*(1+((200-MIN(ABS(F1152-G1152),200))/500)+(IF(AND(F1152&gt;1650,G1152&gt;1650),0.15,0)))</f>
        <v>0.367632</v>
      </c>
      <c r="J1152" s="33" t="n">
        <f aca="false">MAX(0,1-H1152-I1152)</f>
        <v>0.230658497528166</v>
      </c>
      <c r="K1152" s="33" t="n">
        <f aca="false">H1152+I1152</f>
        <v>0.769341502471834</v>
      </c>
      <c r="L1152" s="33" t="n">
        <f aca="false">I1152+J1152</f>
        <v>0.598290497528166</v>
      </c>
      <c r="M1152" s="0" t="str">
        <f aca="false">IF('✍️ Score Entry 2025-26'!F1153=""," TBD",TEXT('✍️ Score Entry 2025-26'!F1153,"0")&amp;"-"&amp;TEXT('✍️ Score Entry 2025-26'!G1153,"0"))</f>
        <v> TBD</v>
      </c>
      <c r="N1152" s="0" t="str">
        <f aca="false">IF('✍️ Score Entry 2025-26'!F1153="","TBD",IF('✍️ Score Entry 2025-26'!F1153&gt;'✍️ Score Entry 2025-26'!G1153,"Home",IF('✍️ Score Entry 2025-26'!F1153&lt;'✍️ Score Entry 2025-26'!G1153,"Away","Draw")))</f>
        <v>TBD</v>
      </c>
      <c r="O1152" s="0" t="str">
        <f aca="false">IF(N1152="TBD","TBD",IF(AND(H1152&gt;I1152,H1152&gt;J1152,N1152="Home"),"✓",IF(AND(J1152&gt;H1152,J1152&gt;I1152,N1152="Away"),"✓",IF(AND(I1152&gt;H1152,I1152&gt;J1152,N1152="Draw"),"✓","✗"))))</f>
        <v>TBD</v>
      </c>
    </row>
    <row r="1153" customFormat="false" ht="15" hidden="false" customHeight="false" outlineLevel="0" collapsed="false">
      <c r="A1153" s="0" t="n">
        <f aca="false">'✍️ Score Entry 2025-26'!A1154</f>
        <v>1149</v>
      </c>
      <c r="B1153" s="41" t="n">
        <f aca="false">'✍️ Score Entry 2025-26'!B1154</f>
        <v>46074.625</v>
      </c>
      <c r="C1153" s="0" t="str">
        <f aca="false">'✍️ Score Entry 2025-26'!C1154</f>
        <v>English Premier League</v>
      </c>
      <c r="D1153" s="0" t="str">
        <f aca="false">'✍️ Score Entry 2025-26'!D1154</f>
        <v>Sunderland</v>
      </c>
      <c r="E1153" s="0" t="str">
        <f aca="false">'✍️ Score Entry 2025-26'!E1154</f>
        <v>Fulham</v>
      </c>
      <c r="F1153" s="0" t="n">
        <f aca="false">IFERROR(VLOOKUP(D1153,'⭐ Current Elo 2025-26'!$A:$B,2,FALSE()),1500)</f>
        <v>1601.9</v>
      </c>
      <c r="G1153" s="0" t="n">
        <f aca="false">IFERROR(VLOOKUP(E1153,'⭐ Current Elo 2025-26'!$A:$B,2,FALSE()),1500)</f>
        <v>1393.4</v>
      </c>
      <c r="H1153" s="33" t="n">
        <f aca="false">1/(1+10^((G1153-F1153+'⚙️ Parameters'!$C$7)/400))</f>
        <v>0.713490891536094</v>
      </c>
      <c r="I1153" s="33" t="n">
        <f aca="false">0.27*(1+((200-MIN(ABS(F1153-G1153),200))/500)+(IF(AND(F1153&gt;1650,G1153&gt;1650),0.15,0)))</f>
        <v>0.27</v>
      </c>
      <c r="J1153" s="33" t="n">
        <f aca="false">MAX(0,1-H1153-I1153)</f>
        <v>0.0165091084639057</v>
      </c>
      <c r="K1153" s="33" t="n">
        <f aca="false">H1153+I1153</f>
        <v>0.983490891536094</v>
      </c>
      <c r="L1153" s="33" t="n">
        <f aca="false">I1153+J1153</f>
        <v>0.286509108463906</v>
      </c>
      <c r="M1153" s="0" t="str">
        <f aca="false">IF('✍️ Score Entry 2025-26'!F1154=""," TBD",TEXT('✍️ Score Entry 2025-26'!F1154,"0")&amp;"-"&amp;TEXT('✍️ Score Entry 2025-26'!G1154,"0"))</f>
        <v> TBD</v>
      </c>
      <c r="N1153" s="0" t="str">
        <f aca="false">IF('✍️ Score Entry 2025-26'!F1154="","TBD",IF('✍️ Score Entry 2025-26'!F1154&gt;'✍️ Score Entry 2025-26'!G1154,"Home",IF('✍️ Score Entry 2025-26'!F1154&lt;'✍️ Score Entry 2025-26'!G1154,"Away","Draw")))</f>
        <v>TBD</v>
      </c>
      <c r="O1153" s="0" t="str">
        <f aca="false">IF(N1153="TBD","TBD",IF(AND(H1153&gt;I1153,H1153&gt;J1153,N1153="Home"),"✓",IF(AND(J1153&gt;H1153,J1153&gt;I1153,N1153="Away"),"✓",IF(AND(I1153&gt;H1153,I1153&gt;J1153,N1153="Draw"),"✓","✗"))))</f>
        <v>TBD</v>
      </c>
    </row>
    <row r="1154" customFormat="false" ht="15" hidden="false" customHeight="false" outlineLevel="0" collapsed="false">
      <c r="A1154" s="0" t="n">
        <f aca="false">'✍️ Score Entry 2025-26'!A1155</f>
        <v>1150</v>
      </c>
      <c r="B1154" s="41" t="n">
        <f aca="false">'✍️ Score Entry 2025-26'!B1155</f>
        <v>46074.625</v>
      </c>
      <c r="C1154" s="0" t="str">
        <f aca="false">'✍️ Score Entry 2025-26'!C1155</f>
        <v>English Premier League</v>
      </c>
      <c r="D1154" s="0" t="str">
        <f aca="false">'✍️ Score Entry 2025-26'!D1155</f>
        <v>Crystal Palace</v>
      </c>
      <c r="E1154" s="0" t="str">
        <f aca="false">'✍️ Score Entry 2025-26'!E1155</f>
        <v>Wolverhampton Wanderers</v>
      </c>
      <c r="F1154" s="0" t="n">
        <f aca="false">IFERROR(VLOOKUP(D1154,'⭐ Current Elo 2025-26'!$A:$B,2,FALSE()),1500)</f>
        <v>1530.6</v>
      </c>
      <c r="G1154" s="0" t="n">
        <f aca="false">IFERROR(VLOOKUP(E1154,'⭐ Current Elo 2025-26'!$A:$B,2,FALSE()),1500)</f>
        <v>1747.8</v>
      </c>
      <c r="H1154" s="33" t="n">
        <f aca="false">1/(1+10^((G1154-F1154+'⚙️ Parameters'!$C$7)/400))</f>
        <v>0.176807741818957</v>
      </c>
      <c r="I1154" s="33" t="n">
        <f aca="false">0.27*(1+((200-MIN(ABS(F1154-G1154),200))/500)+(IF(AND(F1154&gt;1650,G1154&gt;1650),0.15,0)))</f>
        <v>0.27</v>
      </c>
      <c r="J1154" s="33" t="n">
        <f aca="false">MAX(0,1-H1154-I1154)</f>
        <v>0.553192258181043</v>
      </c>
      <c r="K1154" s="33" t="n">
        <f aca="false">H1154+I1154</f>
        <v>0.446807741818957</v>
      </c>
      <c r="L1154" s="33" t="n">
        <f aca="false">I1154+J1154</f>
        <v>0.823192258181043</v>
      </c>
      <c r="M1154" s="0" t="str">
        <f aca="false">IF('✍️ Score Entry 2025-26'!F1155=""," TBD",TEXT('✍️ Score Entry 2025-26'!F1155,"0")&amp;"-"&amp;TEXT('✍️ Score Entry 2025-26'!G1155,"0"))</f>
        <v> TBD</v>
      </c>
      <c r="N1154" s="0" t="str">
        <f aca="false">IF('✍️ Score Entry 2025-26'!F1155="","TBD",IF('✍️ Score Entry 2025-26'!F1155&gt;'✍️ Score Entry 2025-26'!G1155,"Home",IF('✍️ Score Entry 2025-26'!F1155&lt;'✍️ Score Entry 2025-26'!G1155,"Away","Draw")))</f>
        <v>TBD</v>
      </c>
      <c r="O1154" s="0" t="str">
        <f aca="false">IF(N1154="TBD","TBD",IF(AND(H1154&gt;I1154,H1154&gt;J1154,N1154="Home"),"✓",IF(AND(J1154&gt;H1154,J1154&gt;I1154,N1154="Away"),"✓",IF(AND(I1154&gt;H1154,I1154&gt;J1154,N1154="Draw"),"✓","✗"))))</f>
        <v>TBD</v>
      </c>
    </row>
    <row r="1155" customFormat="false" ht="15" hidden="false" customHeight="false" outlineLevel="0" collapsed="false">
      <c r="A1155" s="0" t="n">
        <f aca="false">'✍️ Score Entry 2025-26'!A1156</f>
        <v>1151</v>
      </c>
      <c r="B1155" s="41" t="n">
        <f aca="false">'✍️ Score Entry 2025-26'!B1156</f>
        <v>46074.625</v>
      </c>
      <c r="C1155" s="0" t="str">
        <f aca="false">'✍️ Score Entry 2025-26'!C1156</f>
        <v>English Premier League</v>
      </c>
      <c r="D1155" s="0" t="str">
        <f aca="false">'✍️ Score Entry 2025-26'!D1156</f>
        <v>West Ham United</v>
      </c>
      <c r="E1155" s="0" t="str">
        <f aca="false">'✍️ Score Entry 2025-26'!E1156</f>
        <v>AFC Bournemouth</v>
      </c>
      <c r="F1155" s="0" t="n">
        <f aca="false">IFERROR(VLOOKUP(D1155,'⭐ Current Elo 2025-26'!$A:$B,2,FALSE()),1500)</f>
        <v>1395.5</v>
      </c>
      <c r="G1155" s="0" t="n">
        <f aca="false">IFERROR(VLOOKUP(E1155,'⭐ Current Elo 2025-26'!$A:$B,2,FALSE()),1500)</f>
        <v>1744.7</v>
      </c>
      <c r="H1155" s="33" t="n">
        <f aca="false">1/(1+10^((G1155-F1155+'⚙️ Parameters'!$C$7)/400))</f>
        <v>0.0912904011756489</v>
      </c>
      <c r="I1155" s="33" t="n">
        <f aca="false">0.27*(1+((200-MIN(ABS(F1155-G1155),200))/500)+(IF(AND(F1155&gt;1650,G1155&gt;1650),0.15,0)))</f>
        <v>0.27</v>
      </c>
      <c r="J1155" s="33" t="n">
        <f aca="false">MAX(0,1-H1155-I1155)</f>
        <v>0.638709598824351</v>
      </c>
      <c r="K1155" s="33" t="n">
        <f aca="false">H1155+I1155</f>
        <v>0.361290401175649</v>
      </c>
      <c r="L1155" s="33" t="n">
        <f aca="false">I1155+J1155</f>
        <v>0.908709598824351</v>
      </c>
      <c r="M1155" s="0" t="str">
        <f aca="false">IF('✍️ Score Entry 2025-26'!F1156=""," TBD",TEXT('✍️ Score Entry 2025-26'!F1156,"0")&amp;"-"&amp;TEXT('✍️ Score Entry 2025-26'!G1156,"0"))</f>
        <v> TBD</v>
      </c>
      <c r="N1155" s="0" t="str">
        <f aca="false">IF('✍️ Score Entry 2025-26'!F1156="","TBD",IF('✍️ Score Entry 2025-26'!F1156&gt;'✍️ Score Entry 2025-26'!G1156,"Home",IF('✍️ Score Entry 2025-26'!F1156&lt;'✍️ Score Entry 2025-26'!G1156,"Away","Draw")))</f>
        <v>TBD</v>
      </c>
      <c r="O1155" s="0" t="str">
        <f aca="false">IF(N1155="TBD","TBD",IF(AND(H1155&gt;I1155,H1155&gt;J1155,N1155="Home"),"✓",IF(AND(J1155&gt;H1155,J1155&gt;I1155,N1155="Away"),"✓",IF(AND(I1155&gt;H1155,I1155&gt;J1155,N1155="Draw"),"✓","✗"))))</f>
        <v>TBD</v>
      </c>
    </row>
    <row r="1156" customFormat="false" ht="15" hidden="false" customHeight="false" outlineLevel="0" collapsed="false">
      <c r="A1156" s="0" t="n">
        <f aca="false">'✍️ Score Entry 2025-26'!A1157</f>
        <v>1152</v>
      </c>
      <c r="B1156" s="41" t="n">
        <f aca="false">'✍️ Score Entry 2025-26'!B1157</f>
        <v>46074.625</v>
      </c>
      <c r="C1156" s="0" t="str">
        <f aca="false">'✍️ Score Entry 2025-26'!C1157</f>
        <v>English Premier League</v>
      </c>
      <c r="D1156" s="0" t="str">
        <f aca="false">'✍️ Score Entry 2025-26'!D1157</f>
        <v>Aston Villa</v>
      </c>
      <c r="E1156" s="0" t="str">
        <f aca="false">'✍️ Score Entry 2025-26'!E1157</f>
        <v>Leeds United</v>
      </c>
      <c r="F1156" s="0" t="n">
        <f aca="false">IFERROR(VLOOKUP(D1156,'⭐ Current Elo 2025-26'!$A:$B,2,FALSE()),1500)</f>
        <v>1505.7</v>
      </c>
      <c r="G1156" s="0" t="n">
        <f aca="false">IFERROR(VLOOKUP(E1156,'⭐ Current Elo 2025-26'!$A:$B,2,FALSE()),1500)</f>
        <v>1530.4</v>
      </c>
      <c r="H1156" s="33" t="n">
        <f aca="false">1/(1+10^((G1156-F1156+'⚙️ Parameters'!$C$7)/400))</f>
        <v>0.394124477092821</v>
      </c>
      <c r="I1156" s="33" t="n">
        <f aca="false">0.27*(1+((200-MIN(ABS(F1156-G1156),200))/500)+(IF(AND(F1156&gt;1650,G1156&gt;1650),0.15,0)))</f>
        <v>0.364662</v>
      </c>
      <c r="J1156" s="33" t="n">
        <f aca="false">MAX(0,1-H1156-I1156)</f>
        <v>0.241213522907179</v>
      </c>
      <c r="K1156" s="33" t="n">
        <f aca="false">H1156+I1156</f>
        <v>0.758786477092821</v>
      </c>
      <c r="L1156" s="33" t="n">
        <f aca="false">I1156+J1156</f>
        <v>0.605875522907179</v>
      </c>
      <c r="M1156" s="0" t="str">
        <f aca="false">IF('✍️ Score Entry 2025-26'!F1157=""," TBD",TEXT('✍️ Score Entry 2025-26'!F1157,"0")&amp;"-"&amp;TEXT('✍️ Score Entry 2025-26'!G1157,"0"))</f>
        <v> TBD</v>
      </c>
      <c r="N1156" s="0" t="str">
        <f aca="false">IF('✍️ Score Entry 2025-26'!F1157="","TBD",IF('✍️ Score Entry 2025-26'!F1157&gt;'✍️ Score Entry 2025-26'!G1157,"Home",IF('✍️ Score Entry 2025-26'!F1157&lt;'✍️ Score Entry 2025-26'!G1157,"Away","Draw")))</f>
        <v>TBD</v>
      </c>
      <c r="O1156" s="0" t="str">
        <f aca="false">IF(N1156="TBD","TBD",IF(AND(H1156&gt;I1156,H1156&gt;J1156,N1156="Home"),"✓",IF(AND(J1156&gt;H1156,J1156&gt;I1156,N1156="Away"),"✓",IF(AND(I1156&gt;H1156,I1156&gt;J1156,N1156="Draw"),"✓","✗"))))</f>
        <v>TBD</v>
      </c>
    </row>
    <row r="1157" customFormat="false" ht="15" hidden="false" customHeight="false" outlineLevel="0" collapsed="false">
      <c r="A1157" s="0" t="n">
        <f aca="false">'✍️ Score Entry 2025-26'!A1158</f>
        <v>1153</v>
      </c>
      <c r="B1157" s="41" t="n">
        <f aca="false">'✍️ Score Entry 2025-26'!B1158</f>
        <v>46074.625</v>
      </c>
      <c r="C1157" s="0" t="str">
        <f aca="false">'✍️ Score Entry 2025-26'!C1158</f>
        <v>English Premier League</v>
      </c>
      <c r="D1157" s="0" t="str">
        <f aca="false">'✍️ Score Entry 2025-26'!D1158</f>
        <v>Nottingham Forest</v>
      </c>
      <c r="E1157" s="0" t="str">
        <f aca="false">'✍️ Score Entry 2025-26'!E1158</f>
        <v>Liverpool</v>
      </c>
      <c r="F1157" s="0" t="n">
        <f aca="false">IFERROR(VLOOKUP(D1157,'⭐ Current Elo 2025-26'!$A:$B,2,FALSE()),1500)</f>
        <v>1630.6</v>
      </c>
      <c r="G1157" s="0" t="n">
        <f aca="false">IFERROR(VLOOKUP(E1157,'⭐ Current Elo 2025-26'!$A:$B,2,FALSE()),1500)</f>
        <v>1648.2</v>
      </c>
      <c r="H1157" s="33" t="n">
        <f aca="false">1/(1+10^((G1157-F1157+'⚙️ Parameters'!$C$7)/400))</f>
        <v>0.403925096354932</v>
      </c>
      <c r="I1157" s="33" t="n">
        <f aca="false">0.27*(1+((200-MIN(ABS(F1157-G1157),200))/500)+(IF(AND(F1157&gt;1650,G1157&gt;1650),0.15,0)))</f>
        <v>0.368496</v>
      </c>
      <c r="J1157" s="33" t="n">
        <f aca="false">MAX(0,1-H1157-I1157)</f>
        <v>0.227578903645068</v>
      </c>
      <c r="K1157" s="33" t="n">
        <f aca="false">H1157+I1157</f>
        <v>0.772421096354932</v>
      </c>
      <c r="L1157" s="33" t="n">
        <f aca="false">I1157+J1157</f>
        <v>0.596074903645068</v>
      </c>
      <c r="M1157" s="0" t="str">
        <f aca="false">IF('✍️ Score Entry 2025-26'!F1158=""," TBD",TEXT('✍️ Score Entry 2025-26'!F1158,"0")&amp;"-"&amp;TEXT('✍️ Score Entry 2025-26'!G1158,"0"))</f>
        <v> TBD</v>
      </c>
      <c r="N1157" s="0" t="str">
        <f aca="false">IF('✍️ Score Entry 2025-26'!F1158="","TBD",IF('✍️ Score Entry 2025-26'!F1158&gt;'✍️ Score Entry 2025-26'!G1158,"Home",IF('✍️ Score Entry 2025-26'!F1158&lt;'✍️ Score Entry 2025-26'!G1158,"Away","Draw")))</f>
        <v>TBD</v>
      </c>
      <c r="O1157" s="0" t="str">
        <f aca="false">IF(N1157="TBD","TBD",IF(AND(H1157&gt;I1157,H1157&gt;J1157,N1157="Home"),"✓",IF(AND(J1157&gt;H1157,J1157&gt;I1157,N1157="Away"),"✓",IF(AND(I1157&gt;H1157,I1157&gt;J1157,N1157="Draw"),"✓","✗"))))</f>
        <v>TBD</v>
      </c>
    </row>
    <row r="1158" customFormat="false" ht="15" hidden="false" customHeight="false" outlineLevel="0" collapsed="false">
      <c r="A1158" s="0" t="n">
        <f aca="false">'✍️ Score Entry 2025-26'!A1159</f>
        <v>1154</v>
      </c>
      <c r="B1158" s="41" t="n">
        <f aca="false">'✍️ Score Entry 2025-26'!B1159</f>
        <v>46074.625</v>
      </c>
      <c r="C1158" s="0" t="str">
        <f aca="false">'✍️ Score Entry 2025-26'!C1159</f>
        <v>English Premier League</v>
      </c>
      <c r="D1158" s="0" t="str">
        <f aca="false">'✍️ Score Entry 2025-26'!D1159</f>
        <v>Chelsea</v>
      </c>
      <c r="E1158" s="0" t="str">
        <f aca="false">'✍️ Score Entry 2025-26'!E1159</f>
        <v>Burnley</v>
      </c>
      <c r="F1158" s="0" t="n">
        <f aca="false">IFERROR(VLOOKUP(D1158,'⭐ Current Elo 2025-26'!$A:$B,2,FALSE()),1500)</f>
        <v>1685.1</v>
      </c>
      <c r="G1158" s="0" t="n">
        <f aca="false">IFERROR(VLOOKUP(E1158,'⭐ Current Elo 2025-26'!$A:$B,2,FALSE()),1500)</f>
        <v>1604</v>
      </c>
      <c r="H1158" s="33" t="n">
        <f aca="false">1/(1+10^((G1158-F1158+'⚙️ Parameters'!$C$7)/400))</f>
        <v>0.54463734134512</v>
      </c>
      <c r="I1158" s="33" t="n">
        <f aca="false">0.27*(1+((200-MIN(ABS(F1158-G1158),200))/500)+(IF(AND(F1158&gt;1650,G1158&gt;1650),0.15,0)))</f>
        <v>0.334206</v>
      </c>
      <c r="J1158" s="33" t="n">
        <f aca="false">MAX(0,1-H1158-I1158)</f>
        <v>0.12115665865488</v>
      </c>
      <c r="K1158" s="33" t="n">
        <f aca="false">H1158+I1158</f>
        <v>0.87884334134512</v>
      </c>
      <c r="L1158" s="33" t="n">
        <f aca="false">I1158+J1158</f>
        <v>0.45536265865488</v>
      </c>
      <c r="M1158" s="0" t="str">
        <f aca="false">IF('✍️ Score Entry 2025-26'!F1159=""," TBD",TEXT('✍️ Score Entry 2025-26'!F1159,"0")&amp;"-"&amp;TEXT('✍️ Score Entry 2025-26'!G1159,"0"))</f>
        <v> TBD</v>
      </c>
      <c r="N1158" s="0" t="str">
        <f aca="false">IF('✍️ Score Entry 2025-26'!F1159="","TBD",IF('✍️ Score Entry 2025-26'!F1159&gt;'✍️ Score Entry 2025-26'!G1159,"Home",IF('✍️ Score Entry 2025-26'!F1159&lt;'✍️ Score Entry 2025-26'!G1159,"Away","Draw")))</f>
        <v>TBD</v>
      </c>
      <c r="O1158" s="0" t="str">
        <f aca="false">IF(N1158="TBD","TBD",IF(AND(H1158&gt;I1158,H1158&gt;J1158,N1158="Home"),"✓",IF(AND(J1158&gt;H1158,J1158&gt;I1158,N1158="Away"),"✓",IF(AND(I1158&gt;H1158,I1158&gt;J1158,N1158="Draw"),"✓","✗"))))</f>
        <v>TBD</v>
      </c>
    </row>
    <row r="1159" customFormat="false" ht="15" hidden="false" customHeight="false" outlineLevel="0" collapsed="false">
      <c r="A1159" s="0" t="n">
        <f aca="false">'✍️ Score Entry 2025-26'!A1160</f>
        <v>1155</v>
      </c>
      <c r="B1159" s="41" t="n">
        <f aca="false">'✍️ Score Entry 2025-26'!B1160</f>
        <v>46074.625</v>
      </c>
      <c r="C1159" s="0" t="str">
        <f aca="false">'✍️ Score Entry 2025-26'!C1160</f>
        <v>English Premier League</v>
      </c>
      <c r="D1159" s="0" t="str">
        <f aca="false">'✍️ Score Entry 2025-26'!D1160</f>
        <v>Everton</v>
      </c>
      <c r="E1159" s="0" t="str">
        <f aca="false">'✍️ Score Entry 2025-26'!E1160</f>
        <v>Manchester United</v>
      </c>
      <c r="F1159" s="0" t="n">
        <f aca="false">IFERROR(VLOOKUP(D1159,'⭐ Current Elo 2025-26'!$A:$B,2,FALSE()),1500)</f>
        <v>1613.1</v>
      </c>
      <c r="G1159" s="0" t="n">
        <f aca="false">IFERROR(VLOOKUP(E1159,'⭐ Current Elo 2025-26'!$A:$B,2,FALSE()),1500)</f>
        <v>1451.7</v>
      </c>
      <c r="H1159" s="33" t="n">
        <f aca="false">1/(1+10^((G1159-F1159+'⚙️ Parameters'!$C$7)/400))</f>
        <v>0.655040477731436</v>
      </c>
      <c r="I1159" s="33" t="n">
        <f aca="false">0.27*(1+((200-MIN(ABS(F1159-G1159),200))/500)+(IF(AND(F1159&gt;1650,G1159&gt;1650),0.15,0)))</f>
        <v>0.290844</v>
      </c>
      <c r="J1159" s="33" t="n">
        <f aca="false">MAX(0,1-H1159-I1159)</f>
        <v>0.0541155222685636</v>
      </c>
      <c r="K1159" s="33" t="n">
        <f aca="false">H1159+I1159</f>
        <v>0.945884477731436</v>
      </c>
      <c r="L1159" s="33" t="n">
        <f aca="false">I1159+J1159</f>
        <v>0.344959522268564</v>
      </c>
      <c r="M1159" s="0" t="str">
        <f aca="false">IF('✍️ Score Entry 2025-26'!F1160=""," TBD",TEXT('✍️ Score Entry 2025-26'!F1160,"0")&amp;"-"&amp;TEXT('✍️ Score Entry 2025-26'!G1160,"0"))</f>
        <v> TBD</v>
      </c>
      <c r="N1159" s="0" t="str">
        <f aca="false">IF('✍️ Score Entry 2025-26'!F1160="","TBD",IF('✍️ Score Entry 2025-26'!F1160&gt;'✍️ Score Entry 2025-26'!G1160,"Home",IF('✍️ Score Entry 2025-26'!F1160&lt;'✍️ Score Entry 2025-26'!G1160,"Away","Draw")))</f>
        <v>TBD</v>
      </c>
      <c r="O1159" s="0" t="str">
        <f aca="false">IF(N1159="TBD","TBD",IF(AND(H1159&gt;I1159,H1159&gt;J1159,N1159="Home"),"✓",IF(AND(J1159&gt;H1159,J1159&gt;I1159,N1159="Away"),"✓",IF(AND(I1159&gt;H1159,I1159&gt;J1159,N1159="Draw"),"✓","✗"))))</f>
        <v>TBD</v>
      </c>
    </row>
    <row r="1160" customFormat="false" ht="15" hidden="false" customHeight="false" outlineLevel="0" collapsed="false">
      <c r="A1160" s="0" t="n">
        <f aca="false">'✍️ Score Entry 2025-26'!A1161</f>
        <v>1156</v>
      </c>
      <c r="B1160" s="41" t="n">
        <f aca="false">'✍️ Score Entry 2025-26'!B1161</f>
        <v>46074.625</v>
      </c>
      <c r="C1160" s="0" t="str">
        <f aca="false">'✍️ Score Entry 2025-26'!C1161</f>
        <v>English Premier League</v>
      </c>
      <c r="D1160" s="0" t="str">
        <f aca="false">'✍️ Score Entry 2025-26'!D1161</f>
        <v>Manchester City</v>
      </c>
      <c r="E1160" s="0" t="str">
        <f aca="false">'✍️ Score Entry 2025-26'!E1161</f>
        <v>Newcastle United</v>
      </c>
      <c r="F1160" s="0" t="n">
        <f aca="false">IFERROR(VLOOKUP(D1160,'⭐ Current Elo 2025-26'!$A:$B,2,FALSE()),1500)</f>
        <v>1581.2</v>
      </c>
      <c r="G1160" s="0" t="n">
        <f aca="false">IFERROR(VLOOKUP(E1160,'⭐ Current Elo 2025-26'!$A:$B,2,FALSE()),1500)</f>
        <v>1795</v>
      </c>
      <c r="H1160" s="33" t="n">
        <f aca="false">1/(1+10^((G1160-F1160+'⚙️ Parameters'!$C$7)/400))</f>
        <v>0.179674420900202</v>
      </c>
      <c r="I1160" s="33" t="n">
        <f aca="false">0.27*(1+((200-MIN(ABS(F1160-G1160),200))/500)+(IF(AND(F1160&gt;1650,G1160&gt;1650),0.15,0)))</f>
        <v>0.27</v>
      </c>
      <c r="J1160" s="33" t="n">
        <f aca="false">MAX(0,1-H1160-I1160)</f>
        <v>0.550325579099798</v>
      </c>
      <c r="K1160" s="33" t="n">
        <f aca="false">H1160+I1160</f>
        <v>0.449674420900202</v>
      </c>
      <c r="L1160" s="33" t="n">
        <f aca="false">I1160+J1160</f>
        <v>0.820325579099798</v>
      </c>
      <c r="M1160" s="0" t="str">
        <f aca="false">IF('✍️ Score Entry 2025-26'!F1161=""," TBD",TEXT('✍️ Score Entry 2025-26'!F1161,"0")&amp;"-"&amp;TEXT('✍️ Score Entry 2025-26'!G1161,"0"))</f>
        <v> TBD</v>
      </c>
      <c r="N1160" s="0" t="str">
        <f aca="false">IF('✍️ Score Entry 2025-26'!F1161="","TBD",IF('✍️ Score Entry 2025-26'!F1161&gt;'✍️ Score Entry 2025-26'!G1161,"Home",IF('✍️ Score Entry 2025-26'!F1161&lt;'✍️ Score Entry 2025-26'!G1161,"Away","Draw")))</f>
        <v>TBD</v>
      </c>
      <c r="O1160" s="0" t="str">
        <f aca="false">IF(N1160="TBD","TBD",IF(AND(H1160&gt;I1160,H1160&gt;J1160,N1160="Home"),"✓",IF(AND(J1160&gt;H1160,J1160&gt;I1160,N1160="Away"),"✓",IF(AND(I1160&gt;H1160,I1160&gt;J1160,N1160="Draw"),"✓","✗"))))</f>
        <v>TBD</v>
      </c>
    </row>
    <row r="1161" customFormat="false" ht="15" hidden="false" customHeight="false" outlineLevel="0" collapsed="false">
      <c r="A1161" s="0" t="n">
        <f aca="false">'✍️ Score Entry 2025-26'!A1162</f>
        <v>1157</v>
      </c>
      <c r="B1161" s="41" t="n">
        <f aca="false">'✍️ Score Entry 2025-26'!B1162</f>
        <v>46074.8333333333</v>
      </c>
      <c r="C1161" s="0" t="str">
        <f aca="false">'✍️ Score Entry 2025-26'!C1162</f>
        <v>German Bundesliga</v>
      </c>
      <c r="D1161" s="0" t="str">
        <f aca="false">'✍️ Score Entry 2025-26'!D1162</f>
        <v>FC Cologne</v>
      </c>
      <c r="E1161" s="0" t="str">
        <f aca="false">'✍️ Score Entry 2025-26'!E1162</f>
        <v>TSG Hoffenheim</v>
      </c>
      <c r="F1161" s="0" t="n">
        <f aca="false">IFERROR(VLOOKUP(D1161,'⭐ Current Elo 2025-26'!$A:$B,2,FALSE()),1500)</f>
        <v>1612.2</v>
      </c>
      <c r="G1161" s="0" t="n">
        <f aca="false">IFERROR(VLOOKUP(E1161,'⭐ Current Elo 2025-26'!$A:$B,2,FALSE()),1500)</f>
        <v>1699</v>
      </c>
      <c r="H1161" s="33" t="n">
        <f aca="false">1/(1+10^((G1161-F1161+'⚙️ Parameters'!$C$7)/400))</f>
        <v>0.312709136666817</v>
      </c>
      <c r="I1161" s="33" t="n">
        <f aca="false">0.27*(1+((200-MIN(ABS(F1161-G1161),200))/500)+(IF(AND(F1161&gt;1650,G1161&gt;1650),0.15,0)))</f>
        <v>0.331128</v>
      </c>
      <c r="J1161" s="33" t="n">
        <f aca="false">MAX(0,1-H1161-I1161)</f>
        <v>0.356162863333183</v>
      </c>
      <c r="K1161" s="33" t="n">
        <f aca="false">H1161+I1161</f>
        <v>0.643837136666817</v>
      </c>
      <c r="L1161" s="33" t="n">
        <f aca="false">I1161+J1161</f>
        <v>0.687290863333183</v>
      </c>
      <c r="M1161" s="0" t="str">
        <f aca="false">IF('✍️ Score Entry 2025-26'!F1162=""," TBD",TEXT('✍️ Score Entry 2025-26'!F1162,"0")&amp;"-"&amp;TEXT('✍️ Score Entry 2025-26'!G1162,"0"))</f>
        <v> TBD</v>
      </c>
      <c r="N1161" s="0" t="str">
        <f aca="false">IF('✍️ Score Entry 2025-26'!F1162="","TBD",IF('✍️ Score Entry 2025-26'!F1162&gt;'✍️ Score Entry 2025-26'!G1162,"Home",IF('✍️ Score Entry 2025-26'!F1162&lt;'✍️ Score Entry 2025-26'!G1162,"Away","Draw")))</f>
        <v>TBD</v>
      </c>
      <c r="O1161" s="0" t="str">
        <f aca="false">IF(N1161="TBD","TBD",IF(AND(H1161&gt;I1161,H1161&gt;J1161,N1161="Home"),"✓",IF(AND(J1161&gt;H1161,J1161&gt;I1161,N1161="Away"),"✓",IF(AND(I1161&gt;H1161,I1161&gt;J1161,N1161="Draw"),"✓","✗"))))</f>
        <v>TBD</v>
      </c>
    </row>
    <row r="1162" customFormat="false" ht="15" hidden="false" customHeight="false" outlineLevel="0" collapsed="false">
      <c r="A1162" s="0" t="n">
        <f aca="false">'✍️ Score Entry 2025-26'!A1163</f>
        <v>1158</v>
      </c>
      <c r="B1162" s="41" t="n">
        <f aca="false">'✍️ Score Entry 2025-26'!B1163</f>
        <v>46074.8333333333</v>
      </c>
      <c r="C1162" s="0" t="str">
        <f aca="false">'✍️ Score Entry 2025-26'!C1163</f>
        <v>German Bundesliga</v>
      </c>
      <c r="D1162" s="0" t="str">
        <f aca="false">'✍️ Score Entry 2025-26'!D1163</f>
        <v>1. FC Union Berlin</v>
      </c>
      <c r="E1162" s="0" t="str">
        <f aca="false">'✍️ Score Entry 2025-26'!E1163</f>
        <v>Bayer Leverkusen</v>
      </c>
      <c r="F1162" s="0" t="n">
        <f aca="false">IFERROR(VLOOKUP(D1162,'⭐ Current Elo 2025-26'!$A:$B,2,FALSE()),1500)</f>
        <v>1536.1</v>
      </c>
      <c r="G1162" s="0" t="n">
        <f aca="false">IFERROR(VLOOKUP(E1162,'⭐ Current Elo 2025-26'!$A:$B,2,FALSE()),1500)</f>
        <v>1576.1</v>
      </c>
      <c r="H1162" s="33" t="n">
        <f aca="false">1/(1+10^((G1162-F1162+'⚙️ Parameters'!$C$7)/400))</f>
        <v>0.373300918333268</v>
      </c>
      <c r="I1162" s="33" t="n">
        <f aca="false">0.27*(1+((200-MIN(ABS(F1162-G1162),200))/500)+(IF(AND(F1162&gt;1650,G1162&gt;1650),0.15,0)))</f>
        <v>0.3564</v>
      </c>
      <c r="J1162" s="33" t="n">
        <f aca="false">MAX(0,1-H1162-I1162)</f>
        <v>0.270299081666732</v>
      </c>
      <c r="K1162" s="33" t="n">
        <f aca="false">H1162+I1162</f>
        <v>0.729700918333268</v>
      </c>
      <c r="L1162" s="33" t="n">
        <f aca="false">I1162+J1162</f>
        <v>0.626699081666732</v>
      </c>
      <c r="M1162" s="0" t="str">
        <f aca="false">IF('✍️ Score Entry 2025-26'!F1163=""," TBD",TEXT('✍️ Score Entry 2025-26'!F1163,"0")&amp;"-"&amp;TEXT('✍️ Score Entry 2025-26'!G1163,"0"))</f>
        <v> TBD</v>
      </c>
      <c r="N1162" s="0" t="str">
        <f aca="false">IF('✍️ Score Entry 2025-26'!F1163="","TBD",IF('✍️ Score Entry 2025-26'!F1163&gt;'✍️ Score Entry 2025-26'!G1163,"Home",IF('✍️ Score Entry 2025-26'!F1163&lt;'✍️ Score Entry 2025-26'!G1163,"Away","Draw")))</f>
        <v>TBD</v>
      </c>
      <c r="O1162" s="0" t="str">
        <f aca="false">IF(N1162="TBD","TBD",IF(AND(H1162&gt;I1162,H1162&gt;J1162,N1162="Home"),"✓",IF(AND(J1162&gt;H1162,J1162&gt;I1162,N1162="Away"),"✓",IF(AND(I1162&gt;H1162,I1162&gt;J1162,N1162="Draw"),"✓","✗"))))</f>
        <v>TBD</v>
      </c>
    </row>
    <row r="1163" customFormat="false" ht="15" hidden="false" customHeight="false" outlineLevel="0" collapsed="false">
      <c r="A1163" s="0" t="n">
        <f aca="false">'✍️ Score Entry 2025-26'!A1164</f>
        <v>1159</v>
      </c>
      <c r="B1163" s="41" t="n">
        <f aca="false">'✍️ Score Entry 2025-26'!B1164</f>
        <v>46074.8333333333</v>
      </c>
      <c r="C1163" s="0" t="str">
        <f aca="false">'✍️ Score Entry 2025-26'!C1164</f>
        <v>German Bundesliga</v>
      </c>
      <c r="D1163" s="0" t="str">
        <f aca="false">'✍️ Score Entry 2025-26'!D1164</f>
        <v>Mainz</v>
      </c>
      <c r="E1163" s="0" t="str">
        <f aca="false">'✍️ Score Entry 2025-26'!E1164</f>
        <v>Hamburg SV</v>
      </c>
      <c r="F1163" s="0" t="n">
        <f aca="false">IFERROR(VLOOKUP(D1163,'⭐ Current Elo 2025-26'!$A:$B,2,FALSE()),1500)</f>
        <v>1672.1</v>
      </c>
      <c r="G1163" s="0" t="n">
        <f aca="false">IFERROR(VLOOKUP(E1163,'⭐ Current Elo 2025-26'!$A:$B,2,FALSE()),1500)</f>
        <v>1759.3</v>
      </c>
      <c r="H1163" s="33" t="n">
        <f aca="false">1/(1+10^((G1163-F1163+'⚙️ Parameters'!$C$7)/400))</f>
        <v>0.312214473711852</v>
      </c>
      <c r="I1163" s="33" t="n">
        <f aca="false">0.27*(1+((200-MIN(ABS(F1163-G1163),200))/500)+(IF(AND(F1163&gt;1650,G1163&gt;1650),0.15,0)))</f>
        <v>0.371412</v>
      </c>
      <c r="J1163" s="33" t="n">
        <f aca="false">MAX(0,1-H1163-I1163)</f>
        <v>0.316373526288148</v>
      </c>
      <c r="K1163" s="33" t="n">
        <f aca="false">H1163+I1163</f>
        <v>0.683626473711853</v>
      </c>
      <c r="L1163" s="33" t="n">
        <f aca="false">I1163+J1163</f>
        <v>0.687785526288148</v>
      </c>
      <c r="M1163" s="0" t="str">
        <f aca="false">IF('✍️ Score Entry 2025-26'!F1164=""," TBD",TEXT('✍️ Score Entry 2025-26'!F1164,"0")&amp;"-"&amp;TEXT('✍️ Score Entry 2025-26'!G1164,"0"))</f>
        <v> TBD</v>
      </c>
      <c r="N1163" s="0" t="str">
        <f aca="false">IF('✍️ Score Entry 2025-26'!F1164="","TBD",IF('✍️ Score Entry 2025-26'!F1164&gt;'✍️ Score Entry 2025-26'!G1164,"Home",IF('✍️ Score Entry 2025-26'!F1164&lt;'✍️ Score Entry 2025-26'!G1164,"Away","Draw")))</f>
        <v>TBD</v>
      </c>
      <c r="O1163" s="0" t="str">
        <f aca="false">IF(N1163="TBD","TBD",IF(AND(H1163&gt;I1163,H1163&gt;J1163,N1163="Home"),"✓",IF(AND(J1163&gt;H1163,J1163&gt;I1163,N1163="Away"),"✓",IF(AND(I1163&gt;H1163,I1163&gt;J1163,N1163="Draw"),"✓","✗"))))</f>
        <v>TBD</v>
      </c>
    </row>
    <row r="1164" customFormat="false" ht="15" hidden="false" customHeight="false" outlineLevel="0" collapsed="false">
      <c r="A1164" s="0" t="n">
        <f aca="false">'✍️ Score Entry 2025-26'!A1165</f>
        <v>1160</v>
      </c>
      <c r="B1164" s="41" t="n">
        <f aca="false">'✍️ Score Entry 2025-26'!B1165</f>
        <v>46074.8333333333</v>
      </c>
      <c r="C1164" s="0" t="str">
        <f aca="false">'✍️ Score Entry 2025-26'!C1165</f>
        <v>German Bundesliga</v>
      </c>
      <c r="D1164" s="0" t="str">
        <f aca="false">'✍️ Score Entry 2025-26'!D1165</f>
        <v>Bayern Munich</v>
      </c>
      <c r="E1164" s="0" t="str">
        <f aca="false">'✍️ Score Entry 2025-26'!E1165</f>
        <v>Eintracht Frankfurt</v>
      </c>
      <c r="F1164" s="0" t="n">
        <f aca="false">IFERROR(VLOOKUP(D1164,'⭐ Current Elo 2025-26'!$A:$B,2,FALSE()),1500)</f>
        <v>1706.9</v>
      </c>
      <c r="G1164" s="0" t="n">
        <f aca="false">IFERROR(VLOOKUP(E1164,'⭐ Current Elo 2025-26'!$A:$B,2,FALSE()),1500)</f>
        <v>1407.6</v>
      </c>
      <c r="H1164" s="33" t="n">
        <f aca="false">1/(1+10^((G1164-F1164+'⚙️ Parameters'!$C$7)/400))</f>
        <v>0.807692561481408</v>
      </c>
      <c r="I1164" s="33" t="n">
        <f aca="false">0.27*(1+((200-MIN(ABS(F1164-G1164),200))/500)+(IF(AND(F1164&gt;1650,G1164&gt;1650),0.15,0)))</f>
        <v>0.27</v>
      </c>
      <c r="J1164" s="33" t="n">
        <f aca="false">MAX(0,1-H1164-I1164)</f>
        <v>0</v>
      </c>
      <c r="K1164" s="33" t="n">
        <f aca="false">H1164+I1164</f>
        <v>1.07769256148141</v>
      </c>
      <c r="L1164" s="33" t="n">
        <f aca="false">I1164+J1164</f>
        <v>0.27</v>
      </c>
      <c r="M1164" s="0" t="str">
        <f aca="false">IF('✍️ Score Entry 2025-26'!F1165=""," TBD",TEXT('✍️ Score Entry 2025-26'!F1165,"0")&amp;"-"&amp;TEXT('✍️ Score Entry 2025-26'!G1165,"0"))</f>
        <v> TBD</v>
      </c>
      <c r="N1164" s="0" t="str">
        <f aca="false">IF('✍️ Score Entry 2025-26'!F1165="","TBD",IF('✍️ Score Entry 2025-26'!F1165&gt;'✍️ Score Entry 2025-26'!G1165,"Home",IF('✍️ Score Entry 2025-26'!F1165&lt;'✍️ Score Entry 2025-26'!G1165,"Away","Draw")))</f>
        <v>TBD</v>
      </c>
      <c r="O1164" s="0" t="str">
        <f aca="false">IF(N1164="TBD","TBD",IF(AND(H1164&gt;I1164,H1164&gt;J1164,N1164="Home"),"✓",IF(AND(J1164&gt;H1164,J1164&gt;I1164,N1164="Away"),"✓",IF(AND(I1164&gt;H1164,I1164&gt;J1164,N1164="Draw"),"✓","✗"))))</f>
        <v>TBD</v>
      </c>
    </row>
    <row r="1165" customFormat="false" ht="15" hidden="false" customHeight="false" outlineLevel="0" collapsed="false">
      <c r="A1165" s="0" t="n">
        <f aca="false">'✍️ Score Entry 2025-26'!A1166</f>
        <v>1161</v>
      </c>
      <c r="B1165" s="41" t="n">
        <f aca="false">'✍️ Score Entry 2025-26'!B1166</f>
        <v>46074.8333333333</v>
      </c>
      <c r="C1165" s="0" t="str">
        <f aca="false">'✍️ Score Entry 2025-26'!C1166</f>
        <v>German Bundesliga</v>
      </c>
      <c r="D1165" s="0" t="str">
        <f aca="false">'✍️ Score Entry 2025-26'!D1166</f>
        <v>St. Pauli</v>
      </c>
      <c r="E1165" s="0" t="str">
        <f aca="false">'✍️ Score Entry 2025-26'!E1166</f>
        <v>Werder Bremen</v>
      </c>
      <c r="F1165" s="0" t="n">
        <f aca="false">IFERROR(VLOOKUP(D1165,'⭐ Current Elo 2025-26'!$A:$B,2,FALSE()),1500)</f>
        <v>1501.5</v>
      </c>
      <c r="G1165" s="0" t="n">
        <f aca="false">IFERROR(VLOOKUP(E1165,'⭐ Current Elo 2025-26'!$A:$B,2,FALSE()),1500)</f>
        <v>1618.2</v>
      </c>
      <c r="H1165" s="33" t="n">
        <f aca="false">1/(1+10^((G1165-F1165+'⚙️ Parameters'!$C$7)/400))</f>
        <v>0.276957820596059</v>
      </c>
      <c r="I1165" s="33" t="n">
        <f aca="false">0.27*(1+((200-MIN(ABS(F1165-G1165),200))/500)+(IF(AND(F1165&gt;1650,G1165&gt;1650),0.15,0)))</f>
        <v>0.314982</v>
      </c>
      <c r="J1165" s="33" t="n">
        <f aca="false">MAX(0,1-H1165-I1165)</f>
        <v>0.408060179403941</v>
      </c>
      <c r="K1165" s="33" t="n">
        <f aca="false">H1165+I1165</f>
        <v>0.591939820596059</v>
      </c>
      <c r="L1165" s="33" t="n">
        <f aca="false">I1165+J1165</f>
        <v>0.723042179403941</v>
      </c>
      <c r="M1165" s="0" t="str">
        <f aca="false">IF('✍️ Score Entry 2025-26'!F1166=""," TBD",TEXT('✍️ Score Entry 2025-26'!F1166,"0")&amp;"-"&amp;TEXT('✍️ Score Entry 2025-26'!G1166,"0"))</f>
        <v> TBD</v>
      </c>
      <c r="N1165" s="0" t="str">
        <f aca="false">IF('✍️ Score Entry 2025-26'!F1166="","TBD",IF('✍️ Score Entry 2025-26'!F1166&gt;'✍️ Score Entry 2025-26'!G1166,"Home",IF('✍️ Score Entry 2025-26'!F1166&lt;'✍️ Score Entry 2025-26'!G1166,"Away","Draw")))</f>
        <v>TBD</v>
      </c>
      <c r="O1165" s="0" t="str">
        <f aca="false">IF(N1165="TBD","TBD",IF(AND(H1165&gt;I1165,H1165&gt;J1165,N1165="Home"),"✓",IF(AND(J1165&gt;H1165,J1165&gt;I1165,N1165="Away"),"✓",IF(AND(I1165&gt;H1165,I1165&gt;J1165,N1165="Draw"),"✓","✗"))))</f>
        <v>TBD</v>
      </c>
    </row>
    <row r="1166" customFormat="false" ht="15" hidden="false" customHeight="false" outlineLevel="0" collapsed="false">
      <c r="A1166" s="0" t="n">
        <f aca="false">'✍️ Score Entry 2025-26'!A1167</f>
        <v>1162</v>
      </c>
      <c r="B1166" s="41" t="n">
        <f aca="false">'✍️ Score Entry 2025-26'!B1167</f>
        <v>46074.8333333333</v>
      </c>
      <c r="C1166" s="0" t="str">
        <f aca="false">'✍️ Score Entry 2025-26'!C1167</f>
        <v>German Bundesliga</v>
      </c>
      <c r="D1166" s="0" t="str">
        <f aca="false">'✍️ Score Entry 2025-26'!D1167</f>
        <v>RB Leipzig</v>
      </c>
      <c r="E1166" s="0" t="str">
        <f aca="false">'✍️ Score Entry 2025-26'!E1167</f>
        <v>Borussia Dortmund</v>
      </c>
      <c r="F1166" s="0" t="n">
        <f aca="false">IFERROR(VLOOKUP(D1166,'⭐ Current Elo 2025-26'!$A:$B,2,FALSE()),1500)</f>
        <v>1556</v>
      </c>
      <c r="G1166" s="0" t="n">
        <f aca="false">IFERROR(VLOOKUP(E1166,'⭐ Current Elo 2025-26'!$A:$B,2,FALSE()),1500)</f>
        <v>1516.8</v>
      </c>
      <c r="H1166" s="33" t="n">
        <f aca="false">1/(1+10^((G1166-F1166+'⚙️ Parameters'!$C$7)/400))</f>
        <v>0.484462554760499</v>
      </c>
      <c r="I1166" s="33" t="n">
        <f aca="false">0.27*(1+((200-MIN(ABS(F1166-G1166),200))/500)+(IF(AND(F1166&gt;1650,G1166&gt;1650),0.15,0)))</f>
        <v>0.356832</v>
      </c>
      <c r="J1166" s="33" t="n">
        <f aca="false">MAX(0,1-H1166-I1166)</f>
        <v>0.158705445239501</v>
      </c>
      <c r="K1166" s="33" t="n">
        <f aca="false">H1166+I1166</f>
        <v>0.841294554760499</v>
      </c>
      <c r="L1166" s="33" t="n">
        <f aca="false">I1166+J1166</f>
        <v>0.515537445239501</v>
      </c>
      <c r="M1166" s="0" t="str">
        <f aca="false">IF('✍️ Score Entry 2025-26'!F1167=""," TBD",TEXT('✍️ Score Entry 2025-26'!F1167,"0")&amp;"-"&amp;TEXT('✍️ Score Entry 2025-26'!G1167,"0"))</f>
        <v> TBD</v>
      </c>
      <c r="N1166" s="0" t="str">
        <f aca="false">IF('✍️ Score Entry 2025-26'!F1167="","TBD",IF('✍️ Score Entry 2025-26'!F1167&gt;'✍️ Score Entry 2025-26'!G1167,"Home",IF('✍️ Score Entry 2025-26'!F1167&lt;'✍️ Score Entry 2025-26'!G1167,"Away","Draw")))</f>
        <v>TBD</v>
      </c>
      <c r="O1166" s="0" t="str">
        <f aca="false">IF(N1166="TBD","TBD",IF(AND(H1166&gt;I1166,H1166&gt;J1166,N1166="Home"),"✓",IF(AND(J1166&gt;H1166,J1166&gt;I1166,N1166="Away"),"✓",IF(AND(I1166&gt;H1166,I1166&gt;J1166,N1166="Draw"),"✓","✗"))))</f>
        <v>TBD</v>
      </c>
    </row>
    <row r="1167" customFormat="false" ht="15" hidden="false" customHeight="false" outlineLevel="0" collapsed="false">
      <c r="A1167" s="0" t="n">
        <f aca="false">'✍️ Score Entry 2025-26'!A1168</f>
        <v>1163</v>
      </c>
      <c r="B1167" s="41" t="n">
        <f aca="false">'✍️ Score Entry 2025-26'!B1168</f>
        <v>46074.8333333333</v>
      </c>
      <c r="C1167" s="0" t="str">
        <f aca="false">'✍️ Score Entry 2025-26'!C1168</f>
        <v>German Bundesliga</v>
      </c>
      <c r="D1167" s="0" t="str">
        <f aca="false">'✍️ Score Entry 2025-26'!D1168</f>
        <v>VfL Wolfsburg</v>
      </c>
      <c r="E1167" s="0" t="str">
        <f aca="false">'✍️ Score Entry 2025-26'!E1168</f>
        <v>FC Augsburg</v>
      </c>
      <c r="F1167" s="0" t="n">
        <f aca="false">IFERROR(VLOOKUP(D1167,'⭐ Current Elo 2025-26'!$A:$B,2,FALSE()),1500)</f>
        <v>1526.2</v>
      </c>
      <c r="G1167" s="0" t="n">
        <f aca="false">IFERROR(VLOOKUP(E1167,'⭐ Current Elo 2025-26'!$A:$B,2,FALSE()),1500)</f>
        <v>1508.9</v>
      </c>
      <c r="H1167" s="33" t="n">
        <f aca="false">1/(1+10^((G1167-F1167+'⚙️ Parameters'!$C$7)/400))</f>
        <v>0.453079379947755</v>
      </c>
      <c r="I1167" s="33" t="n">
        <f aca="false">0.27*(1+((200-MIN(ABS(F1167-G1167),200))/500)+(IF(AND(F1167&gt;1650,G1167&gt;1650),0.15,0)))</f>
        <v>0.368658</v>
      </c>
      <c r="J1167" s="33" t="n">
        <f aca="false">MAX(0,1-H1167-I1167)</f>
        <v>0.178262620052245</v>
      </c>
      <c r="K1167" s="33" t="n">
        <f aca="false">H1167+I1167</f>
        <v>0.821737379947755</v>
      </c>
      <c r="L1167" s="33" t="n">
        <f aca="false">I1167+J1167</f>
        <v>0.546920620052245</v>
      </c>
      <c r="M1167" s="0" t="str">
        <f aca="false">IF('✍️ Score Entry 2025-26'!F1168=""," TBD",TEXT('✍️ Score Entry 2025-26'!F1168,"0")&amp;"-"&amp;TEXT('✍️ Score Entry 2025-26'!G1168,"0"))</f>
        <v> TBD</v>
      </c>
      <c r="N1167" s="0" t="str">
        <f aca="false">IF('✍️ Score Entry 2025-26'!F1168="","TBD",IF('✍️ Score Entry 2025-26'!F1168&gt;'✍️ Score Entry 2025-26'!G1168,"Home",IF('✍️ Score Entry 2025-26'!F1168&lt;'✍️ Score Entry 2025-26'!G1168,"Away","Draw")))</f>
        <v>TBD</v>
      </c>
      <c r="O1167" s="0" t="str">
        <f aca="false">IF(N1167="TBD","TBD",IF(AND(H1167&gt;I1167,H1167&gt;J1167,N1167="Home"),"✓",IF(AND(J1167&gt;H1167,J1167&gt;I1167,N1167="Away"),"✓",IF(AND(I1167&gt;H1167,I1167&gt;J1167,N1167="Draw"),"✓","✗"))))</f>
        <v>TBD</v>
      </c>
    </row>
    <row r="1168" customFormat="false" ht="15" hidden="false" customHeight="false" outlineLevel="0" collapsed="false">
      <c r="A1168" s="0" t="n">
        <f aca="false">'✍️ Score Entry 2025-26'!A1169</f>
        <v>1164</v>
      </c>
      <c r="B1168" s="41" t="n">
        <f aca="false">'✍️ Score Entry 2025-26'!B1169</f>
        <v>46074.8333333333</v>
      </c>
      <c r="C1168" s="0" t="str">
        <f aca="false">'✍️ Score Entry 2025-26'!C1169</f>
        <v>German Bundesliga</v>
      </c>
      <c r="D1168" s="0" t="str">
        <f aca="false">'✍️ Score Entry 2025-26'!D1169</f>
        <v>SC Freiburg</v>
      </c>
      <c r="E1168" s="0" t="str">
        <f aca="false">'✍️ Score Entry 2025-26'!E1169</f>
        <v>Borussia MÃ¶nchengladbach</v>
      </c>
      <c r="F1168" s="0" t="n">
        <f aca="false">IFERROR(VLOOKUP(D1168,'⭐ Current Elo 2025-26'!$A:$B,2,FALSE()),1500)</f>
        <v>1647.6</v>
      </c>
      <c r="G1168" s="0" t="n">
        <f aca="false">IFERROR(VLOOKUP(E1168,'⭐ Current Elo 2025-26'!$A:$B,2,FALSE()),1500)</f>
        <v>1433.1</v>
      </c>
      <c r="H1168" s="33" t="n">
        <f aca="false">1/(1+10^((G1168-F1168+'⚙️ Parameters'!$C$7)/400))</f>
        <v>0.720498992425391</v>
      </c>
      <c r="I1168" s="33" t="n">
        <f aca="false">0.27*(1+((200-MIN(ABS(F1168-G1168),200))/500)+(IF(AND(F1168&gt;1650,G1168&gt;1650),0.15,0)))</f>
        <v>0.27</v>
      </c>
      <c r="J1168" s="33" t="n">
        <f aca="false">MAX(0,1-H1168-I1168)</f>
        <v>0.00950100757460892</v>
      </c>
      <c r="K1168" s="33" t="n">
        <f aca="false">H1168+I1168</f>
        <v>0.990498992425391</v>
      </c>
      <c r="L1168" s="33" t="n">
        <f aca="false">I1168+J1168</f>
        <v>0.279501007574609</v>
      </c>
      <c r="M1168" s="0" t="str">
        <f aca="false">IF('✍️ Score Entry 2025-26'!F1169=""," TBD",TEXT('✍️ Score Entry 2025-26'!F1169,"0")&amp;"-"&amp;TEXT('✍️ Score Entry 2025-26'!G1169,"0"))</f>
        <v> TBD</v>
      </c>
      <c r="N1168" s="0" t="str">
        <f aca="false">IF('✍️ Score Entry 2025-26'!F1169="","TBD",IF('✍️ Score Entry 2025-26'!F1169&gt;'✍️ Score Entry 2025-26'!G1169,"Home",IF('✍️ Score Entry 2025-26'!F1169&lt;'✍️ Score Entry 2025-26'!G1169,"Away","Draw")))</f>
        <v>TBD</v>
      </c>
      <c r="O1168" s="0" t="str">
        <f aca="false">IF(N1168="TBD","TBD",IF(AND(H1168&gt;I1168,H1168&gt;J1168,N1168="Home"),"✓",IF(AND(J1168&gt;H1168,J1168&gt;I1168,N1168="Away"),"✓",IF(AND(I1168&gt;H1168,I1168&gt;J1168,N1168="Draw"),"✓","✗"))))</f>
        <v>TBD</v>
      </c>
    </row>
    <row r="1169" customFormat="false" ht="15" hidden="false" customHeight="false" outlineLevel="0" collapsed="false">
      <c r="A1169" s="0" t="n">
        <f aca="false">'✍️ Score Entry 2025-26'!A1170</f>
        <v>1165</v>
      </c>
      <c r="B1169" s="41" t="n">
        <f aca="false">'✍️ Score Entry 2025-26'!B1170</f>
        <v>46074.8333333333</v>
      </c>
      <c r="C1169" s="0" t="str">
        <f aca="false">'✍️ Score Entry 2025-26'!C1170</f>
        <v>German Bundesliga</v>
      </c>
      <c r="D1169" s="0" t="str">
        <f aca="false">'✍️ Score Entry 2025-26'!D1170</f>
        <v>1. FC Heidenheim 1846</v>
      </c>
      <c r="E1169" s="0" t="str">
        <f aca="false">'✍️ Score Entry 2025-26'!E1170</f>
        <v>VfB Stuttgart</v>
      </c>
      <c r="F1169" s="0" t="n">
        <f aca="false">IFERROR(VLOOKUP(D1169,'⭐ Current Elo 2025-26'!$A:$B,2,FALSE()),1500)</f>
        <v>1529.3</v>
      </c>
      <c r="G1169" s="0" t="n">
        <f aca="false">IFERROR(VLOOKUP(E1169,'⭐ Current Elo 2025-26'!$A:$B,2,FALSE()),1500)</f>
        <v>1520.3</v>
      </c>
      <c r="H1169" s="33" t="n">
        <f aca="false">1/(1+10^((G1169-F1169+'⚙️ Parameters'!$C$7)/400))</f>
        <v>0.441268630675239</v>
      </c>
      <c r="I1169" s="33" t="n">
        <f aca="false">0.27*(1+((200-MIN(ABS(F1169-G1169),200))/500)+(IF(AND(F1169&gt;1650,G1169&gt;1650),0.15,0)))</f>
        <v>0.37314</v>
      </c>
      <c r="J1169" s="33" t="n">
        <f aca="false">MAX(0,1-H1169-I1169)</f>
        <v>0.185591369324761</v>
      </c>
      <c r="K1169" s="33" t="n">
        <f aca="false">H1169+I1169</f>
        <v>0.814408630675239</v>
      </c>
      <c r="L1169" s="33" t="n">
        <f aca="false">I1169+J1169</f>
        <v>0.558731369324761</v>
      </c>
      <c r="M1169" s="0" t="str">
        <f aca="false">IF('✍️ Score Entry 2025-26'!F1170=""," TBD",TEXT('✍️ Score Entry 2025-26'!F1170,"0")&amp;"-"&amp;TEXT('✍️ Score Entry 2025-26'!G1170,"0"))</f>
        <v> TBD</v>
      </c>
      <c r="N1169" s="0" t="str">
        <f aca="false">IF('✍️ Score Entry 2025-26'!F1170="","TBD",IF('✍️ Score Entry 2025-26'!F1170&gt;'✍️ Score Entry 2025-26'!G1170,"Home",IF('✍️ Score Entry 2025-26'!F1170&lt;'✍️ Score Entry 2025-26'!G1170,"Away","Draw")))</f>
        <v>TBD</v>
      </c>
      <c r="O1169" s="0" t="str">
        <f aca="false">IF(N1169="TBD","TBD",IF(AND(H1169&gt;I1169,H1169&gt;J1169,N1169="Home"),"✓",IF(AND(J1169&gt;H1169,J1169&gt;I1169,N1169="Away"),"✓",IF(AND(I1169&gt;H1169,I1169&gt;J1169,N1169="Draw"),"✓","✗"))))</f>
        <v>TBD</v>
      </c>
    </row>
    <row r="1170" customFormat="false" ht="15" hidden="false" customHeight="false" outlineLevel="0" collapsed="false">
      <c r="A1170" s="0" t="n">
        <f aca="false">'✍️ Score Entry 2025-26'!A1171</f>
        <v>1166</v>
      </c>
      <c r="B1170" s="41" t="n">
        <f aca="false">'✍️ Score Entry 2025-26'!B1171</f>
        <v>46075.8333333333</v>
      </c>
      <c r="C1170" s="0" t="str">
        <f aca="false">'✍️ Score Entry 2025-26'!C1171</f>
        <v>Spanish LALIGA</v>
      </c>
      <c r="D1170" s="0" t="str">
        <f aca="false">'✍️ Score Entry 2025-26'!D1171</f>
        <v>Real Betis</v>
      </c>
      <c r="E1170" s="0" t="str">
        <f aca="false">'✍️ Score Entry 2025-26'!E1171</f>
        <v>Rayo Vallecano</v>
      </c>
      <c r="F1170" s="0" t="n">
        <f aca="false">IFERROR(VLOOKUP(D1170,'⭐ Current Elo 2025-26'!$A:$B,2,FALSE()),1500)</f>
        <v>0</v>
      </c>
      <c r="G1170" s="0" t="n">
        <f aca="false">IFERROR(VLOOKUP(E1170,'⭐ Current Elo 2025-26'!$A:$B,2,FALSE()),1500)</f>
        <v>1510</v>
      </c>
      <c r="H1170" s="33" t="n">
        <f aca="false">1/(1+10^((G1170-F1170+'⚙️ Parameters'!$C$7)/400))</f>
        <v>0.000125876694242503</v>
      </c>
      <c r="I1170" s="33" t="n">
        <f aca="false">0.27*(1+((200-MIN(ABS(F1170-G1170),200))/500)+(IF(AND(F1170&gt;1650,G1170&gt;1650),0.15,0)))</f>
        <v>0.27</v>
      </c>
      <c r="J1170" s="33" t="n">
        <f aca="false">MAX(0,1-H1170-I1170)</f>
        <v>0.729874123305758</v>
      </c>
      <c r="K1170" s="33" t="n">
        <f aca="false">H1170+I1170</f>
        <v>0.270125876694243</v>
      </c>
      <c r="L1170" s="33" t="n">
        <f aca="false">I1170+J1170</f>
        <v>0.999874123305758</v>
      </c>
      <c r="M1170" s="0" t="str">
        <f aca="false">IF('✍️ Score Entry 2025-26'!F1171=""," TBD",TEXT('✍️ Score Entry 2025-26'!F1171,"0")&amp;"-"&amp;TEXT('✍️ Score Entry 2025-26'!G1171,"0"))</f>
        <v> TBD</v>
      </c>
      <c r="N1170" s="0" t="str">
        <f aca="false">IF('✍️ Score Entry 2025-26'!F1171="","TBD",IF('✍️ Score Entry 2025-26'!F1171&gt;'✍️ Score Entry 2025-26'!G1171,"Home",IF('✍️ Score Entry 2025-26'!F1171&lt;'✍️ Score Entry 2025-26'!G1171,"Away","Draw")))</f>
        <v>TBD</v>
      </c>
      <c r="O1170" s="0" t="str">
        <f aca="false">IF(N1170="TBD","TBD",IF(AND(H1170&gt;I1170,H1170&gt;J1170,N1170="Home"),"✓",IF(AND(J1170&gt;H1170,J1170&gt;I1170,N1170="Away"),"✓",IF(AND(I1170&gt;H1170,I1170&gt;J1170,N1170="Draw"),"✓","✗"))))</f>
        <v>TBD</v>
      </c>
    </row>
    <row r="1171" customFormat="false" ht="15" hidden="false" customHeight="false" outlineLevel="0" collapsed="false">
      <c r="A1171" s="0" t="n">
        <f aca="false">'✍️ Score Entry 2025-26'!A1172</f>
        <v>1167</v>
      </c>
      <c r="B1171" s="41" t="n">
        <f aca="false">'✍️ Score Entry 2025-26'!B1172</f>
        <v>46075.8333333333</v>
      </c>
      <c r="C1171" s="0" t="str">
        <f aca="false">'✍️ Score Entry 2025-26'!C1172</f>
        <v>Italian Serie A</v>
      </c>
      <c r="D1171" s="0" t="str">
        <f aca="false">'✍️ Score Entry 2025-26'!D1172</f>
        <v>AC Milan</v>
      </c>
      <c r="E1171" s="0" t="str">
        <f aca="false">'✍️ Score Entry 2025-26'!E1172</f>
        <v>Parma</v>
      </c>
      <c r="F1171" s="0" t="n">
        <f aca="false">IFERROR(VLOOKUP(D1171,'⭐ Current Elo 2025-26'!$A:$B,2,FALSE()),1500)</f>
        <v>1588.1</v>
      </c>
      <c r="G1171" s="0" t="n">
        <f aca="false">IFERROR(VLOOKUP(E1171,'⭐ Current Elo 2025-26'!$A:$B,2,FALSE()),1500)</f>
        <v>1449</v>
      </c>
      <c r="H1171" s="33" t="n">
        <f aca="false">1/(1+10^((G1171-F1171+'⚙️ Parameters'!$C$7)/400))</f>
        <v>0.625486250027465</v>
      </c>
      <c r="I1171" s="33" t="n">
        <f aca="false">0.27*(1+((200-MIN(ABS(F1171-G1171),200))/500)+(IF(AND(F1171&gt;1650,G1171&gt;1650),0.15,0)))</f>
        <v>0.302886</v>
      </c>
      <c r="J1171" s="33" t="n">
        <f aca="false">MAX(0,1-H1171-I1171)</f>
        <v>0.0716277499725354</v>
      </c>
      <c r="K1171" s="33" t="n">
        <f aca="false">H1171+I1171</f>
        <v>0.928372250027465</v>
      </c>
      <c r="L1171" s="33" t="n">
        <f aca="false">I1171+J1171</f>
        <v>0.374513749972535</v>
      </c>
      <c r="M1171" s="0" t="str">
        <f aca="false">IF('✍️ Score Entry 2025-26'!F1172=""," TBD",TEXT('✍️ Score Entry 2025-26'!F1172,"0")&amp;"-"&amp;TEXT('✍️ Score Entry 2025-26'!G1172,"0"))</f>
        <v> TBD</v>
      </c>
      <c r="N1171" s="0" t="str">
        <f aca="false">IF('✍️ Score Entry 2025-26'!F1172="","TBD",IF('✍️ Score Entry 2025-26'!F1172&gt;'✍️ Score Entry 2025-26'!G1172,"Home",IF('✍️ Score Entry 2025-26'!F1172&lt;'✍️ Score Entry 2025-26'!G1172,"Away","Draw")))</f>
        <v>TBD</v>
      </c>
      <c r="O1171" s="0" t="str">
        <f aca="false">IF(N1171="TBD","TBD",IF(AND(H1171&gt;I1171,H1171&gt;J1171,N1171="Home"),"✓",IF(AND(J1171&gt;H1171,J1171&gt;I1171,N1171="Away"),"✓",IF(AND(I1171&gt;H1171,I1171&gt;J1171,N1171="Draw"),"✓","✗"))))</f>
        <v>TBD</v>
      </c>
    </row>
    <row r="1172" customFormat="false" ht="15" hidden="false" customHeight="false" outlineLevel="0" collapsed="false">
      <c r="A1172" s="0" t="n">
        <f aca="false">'✍️ Score Entry 2025-26'!A1173</f>
        <v>1168</v>
      </c>
      <c r="B1172" s="41" t="n">
        <f aca="false">'✍️ Score Entry 2025-26'!B1173</f>
        <v>46075.8333333333</v>
      </c>
      <c r="C1172" s="0" t="str">
        <f aca="false">'✍️ Score Entry 2025-26'!C1173</f>
        <v>Italian Serie A</v>
      </c>
      <c r="D1172" s="0" t="str">
        <f aca="false">'✍️ Score Entry 2025-26'!D1173</f>
        <v>Lecce</v>
      </c>
      <c r="E1172" s="0" t="str">
        <f aca="false">'✍️ Score Entry 2025-26'!E1173</f>
        <v>Internazionale</v>
      </c>
      <c r="F1172" s="0" t="n">
        <f aca="false">IFERROR(VLOOKUP(D1172,'⭐ Current Elo 2025-26'!$A:$B,2,FALSE()),1500)</f>
        <v>1629.2</v>
      </c>
      <c r="G1172" s="0" t="n">
        <f aca="false">IFERROR(VLOOKUP(E1172,'⭐ Current Elo 2025-26'!$A:$B,2,FALSE()),1500)</f>
        <v>1603.3</v>
      </c>
      <c r="H1172" s="33" t="n">
        <f aca="false">1/(1+10^((G1172-F1172+'⚙️ Parameters'!$C$7)/400))</f>
        <v>0.465372831077308</v>
      </c>
      <c r="I1172" s="33" t="n">
        <f aca="false">0.27*(1+((200-MIN(ABS(F1172-G1172),200))/500)+(IF(AND(F1172&gt;1650,G1172&gt;1650),0.15,0)))</f>
        <v>0.364014</v>
      </c>
      <c r="J1172" s="33" t="n">
        <f aca="false">MAX(0,1-H1172-I1172)</f>
        <v>0.170613168922692</v>
      </c>
      <c r="K1172" s="33" t="n">
        <f aca="false">H1172+I1172</f>
        <v>0.829386831077308</v>
      </c>
      <c r="L1172" s="33" t="n">
        <f aca="false">I1172+J1172</f>
        <v>0.534627168922693</v>
      </c>
      <c r="M1172" s="0" t="str">
        <f aca="false">IF('✍️ Score Entry 2025-26'!F1173=""," TBD",TEXT('✍️ Score Entry 2025-26'!F1173,"0")&amp;"-"&amp;TEXT('✍️ Score Entry 2025-26'!G1173,"0"))</f>
        <v> TBD</v>
      </c>
      <c r="N1172" s="0" t="str">
        <f aca="false">IF('✍️ Score Entry 2025-26'!F1173="","TBD",IF('✍️ Score Entry 2025-26'!F1173&gt;'✍️ Score Entry 2025-26'!G1173,"Home",IF('✍️ Score Entry 2025-26'!F1173&lt;'✍️ Score Entry 2025-26'!G1173,"Away","Draw")))</f>
        <v>TBD</v>
      </c>
      <c r="O1172" s="0" t="str">
        <f aca="false">IF(N1172="TBD","TBD",IF(AND(H1172&gt;I1172,H1172&gt;J1172,N1172="Home"),"✓",IF(AND(J1172&gt;H1172,J1172&gt;I1172,N1172="Away"),"✓",IF(AND(I1172&gt;H1172,I1172&gt;J1172,N1172="Draw"),"✓","✗"))))</f>
        <v>TBD</v>
      </c>
    </row>
    <row r="1173" customFormat="false" ht="15" hidden="false" customHeight="false" outlineLevel="0" collapsed="false">
      <c r="A1173" s="0" t="n">
        <f aca="false">'✍️ Score Entry 2025-26'!A1174</f>
        <v>1169</v>
      </c>
      <c r="B1173" s="41" t="n">
        <f aca="false">'✍️ Score Entry 2025-26'!B1174</f>
        <v>46075.8333333333</v>
      </c>
      <c r="C1173" s="0" t="str">
        <f aca="false">'✍️ Score Entry 2025-26'!C1174</f>
        <v>Italian Serie A</v>
      </c>
      <c r="D1173" s="0" t="str">
        <f aca="false">'✍️ Score Entry 2025-26'!D1174</f>
        <v>Sassuolo</v>
      </c>
      <c r="E1173" s="0" t="str">
        <f aca="false">'✍️ Score Entry 2025-26'!E1174</f>
        <v>Hellas Verona</v>
      </c>
      <c r="F1173" s="0" t="n">
        <f aca="false">IFERROR(VLOOKUP(D1173,'⭐ Current Elo 2025-26'!$A:$B,2,FALSE()),1500)</f>
        <v>1446.1</v>
      </c>
      <c r="G1173" s="0" t="n">
        <f aca="false">IFERROR(VLOOKUP(E1173,'⭐ Current Elo 2025-26'!$A:$B,2,FALSE()),1500)</f>
        <v>1452.9</v>
      </c>
      <c r="H1173" s="33" t="n">
        <f aca="false">1/(1+10^((G1173-F1173+'⚙️ Parameters'!$C$7)/400))</f>
        <v>0.418978761004076</v>
      </c>
      <c r="I1173" s="33" t="n">
        <f aca="false">0.27*(1+((200-MIN(ABS(F1173-G1173),200))/500)+(IF(AND(F1173&gt;1650,G1173&gt;1650),0.15,0)))</f>
        <v>0.374328</v>
      </c>
      <c r="J1173" s="33" t="n">
        <f aca="false">MAX(0,1-H1173-I1173)</f>
        <v>0.206693238995924</v>
      </c>
      <c r="K1173" s="33" t="n">
        <f aca="false">H1173+I1173</f>
        <v>0.793306761004076</v>
      </c>
      <c r="L1173" s="33" t="n">
        <f aca="false">I1173+J1173</f>
        <v>0.581021238995924</v>
      </c>
      <c r="M1173" s="0" t="str">
        <f aca="false">IF('✍️ Score Entry 2025-26'!F1174=""," TBD",TEXT('✍️ Score Entry 2025-26'!F1174,"0")&amp;"-"&amp;TEXT('✍️ Score Entry 2025-26'!G1174,"0"))</f>
        <v> TBD</v>
      </c>
      <c r="N1173" s="0" t="str">
        <f aca="false">IF('✍️ Score Entry 2025-26'!F1174="","TBD",IF('✍️ Score Entry 2025-26'!F1174&gt;'✍️ Score Entry 2025-26'!G1174,"Home",IF('✍️ Score Entry 2025-26'!F1174&lt;'✍️ Score Entry 2025-26'!G1174,"Away","Draw")))</f>
        <v>TBD</v>
      </c>
      <c r="O1173" s="0" t="str">
        <f aca="false">IF(N1173="TBD","TBD",IF(AND(H1173&gt;I1173,H1173&gt;J1173,N1173="Home"),"✓",IF(AND(J1173&gt;H1173,J1173&gt;I1173,N1173="Away"),"✓",IF(AND(I1173&gt;H1173,I1173&gt;J1173,N1173="Draw"),"✓","✗"))))</f>
        <v>TBD</v>
      </c>
    </row>
    <row r="1174" customFormat="false" ht="15" hidden="false" customHeight="false" outlineLevel="0" collapsed="false">
      <c r="A1174" s="0" t="n">
        <f aca="false">'✍️ Score Entry 2025-26'!A1175</f>
        <v>1170</v>
      </c>
      <c r="B1174" s="41" t="n">
        <f aca="false">'✍️ Score Entry 2025-26'!B1175</f>
        <v>46075.8333333333</v>
      </c>
      <c r="C1174" s="0" t="str">
        <f aca="false">'✍️ Score Entry 2025-26'!C1175</f>
        <v>French Ligue 1</v>
      </c>
      <c r="D1174" s="0" t="str">
        <f aca="false">'✍️ Score Entry 2025-26'!D1175</f>
        <v>Toulouse</v>
      </c>
      <c r="E1174" s="0" t="str">
        <f aca="false">'✍️ Score Entry 2025-26'!E1175</f>
        <v>Paris FC</v>
      </c>
      <c r="F1174" s="0" t="n">
        <f aca="false">IFERROR(VLOOKUP(D1174,'⭐ Current Elo 2025-26'!$A:$B,2,FALSE()),1500)</f>
        <v>1668.4</v>
      </c>
      <c r="G1174" s="0" t="n">
        <f aca="false">IFERROR(VLOOKUP(E1174,'⭐ Current Elo 2025-26'!$A:$B,2,FALSE()),1500)</f>
        <v>1539.7</v>
      </c>
      <c r="H1174" s="33" t="n">
        <f aca="false">1/(1+10^((G1174-F1174+'⚙️ Parameters'!$C$7)/400))</f>
        <v>0.611360261026615</v>
      </c>
      <c r="I1174" s="33" t="n">
        <f aca="false">0.27*(1+((200-MIN(ABS(F1174-G1174),200))/500)+(IF(AND(F1174&gt;1650,G1174&gt;1650),0.15,0)))</f>
        <v>0.308502</v>
      </c>
      <c r="J1174" s="33" t="n">
        <f aca="false">MAX(0,1-H1174-I1174)</f>
        <v>0.0801377389733852</v>
      </c>
      <c r="K1174" s="33" t="n">
        <f aca="false">H1174+I1174</f>
        <v>0.919862261026615</v>
      </c>
      <c r="L1174" s="33" t="n">
        <f aca="false">I1174+J1174</f>
        <v>0.388639738973385</v>
      </c>
      <c r="M1174" s="0" t="str">
        <f aca="false">IF('✍️ Score Entry 2025-26'!F1175=""," TBD",TEXT('✍️ Score Entry 2025-26'!F1175,"0")&amp;"-"&amp;TEXT('✍️ Score Entry 2025-26'!G1175,"0"))</f>
        <v> TBD</v>
      </c>
      <c r="N1174" s="0" t="str">
        <f aca="false">IF('✍️ Score Entry 2025-26'!F1175="","TBD",IF('✍️ Score Entry 2025-26'!F1175&gt;'✍️ Score Entry 2025-26'!G1175,"Home",IF('✍️ Score Entry 2025-26'!F1175&lt;'✍️ Score Entry 2025-26'!G1175,"Away","Draw")))</f>
        <v>TBD</v>
      </c>
      <c r="O1174" s="0" t="str">
        <f aca="false">IF(N1174="TBD","TBD",IF(AND(H1174&gt;I1174,H1174&gt;J1174,N1174="Home"),"✓",IF(AND(J1174&gt;H1174,J1174&gt;I1174,N1174="Away"),"✓",IF(AND(I1174&gt;H1174,I1174&gt;J1174,N1174="Draw"),"✓","✗"))))</f>
        <v>TBD</v>
      </c>
    </row>
    <row r="1175" customFormat="false" ht="15" hidden="false" customHeight="false" outlineLevel="0" collapsed="false">
      <c r="A1175" s="0" t="n">
        <f aca="false">'✍️ Score Entry 2025-26'!A1176</f>
        <v>1171</v>
      </c>
      <c r="B1175" s="41" t="n">
        <f aca="false">'✍️ Score Entry 2025-26'!B1176</f>
        <v>46075.8333333333</v>
      </c>
      <c r="C1175" s="0" t="str">
        <f aca="false">'✍️ Score Entry 2025-26'!C1176</f>
        <v>Spanish LALIGA</v>
      </c>
      <c r="D1175" s="0" t="str">
        <f aca="false">'✍️ Score Entry 2025-26'!D1176</f>
        <v>Osasuna</v>
      </c>
      <c r="E1175" s="0" t="str">
        <f aca="false">'✍️ Score Entry 2025-26'!E1176</f>
        <v>Real Madrid</v>
      </c>
      <c r="F1175" s="0" t="n">
        <f aca="false">IFERROR(VLOOKUP(D1175,'⭐ Current Elo 2025-26'!$A:$B,2,FALSE()),1500)</f>
        <v>1713.5</v>
      </c>
      <c r="G1175" s="0" t="n">
        <f aca="false">IFERROR(VLOOKUP(E1175,'⭐ Current Elo 2025-26'!$A:$B,2,FALSE()),1500)</f>
        <v>1520.7</v>
      </c>
      <c r="H1175" s="33" t="n">
        <f aca="false">1/(1+10^((G1175-F1175+'⚙️ Parameters'!$C$7)/400))</f>
        <v>0.694665572204287</v>
      </c>
      <c r="I1175" s="33" t="n">
        <f aca="false">0.27*(1+((200-MIN(ABS(F1175-G1175),200))/500)+(IF(AND(F1175&gt;1650,G1175&gt;1650),0.15,0)))</f>
        <v>0.273888</v>
      </c>
      <c r="J1175" s="33" t="n">
        <f aca="false">MAX(0,1-H1175-I1175)</f>
        <v>0.031446427795713</v>
      </c>
      <c r="K1175" s="33" t="n">
        <f aca="false">H1175+I1175</f>
        <v>0.968553572204287</v>
      </c>
      <c r="L1175" s="33" t="n">
        <f aca="false">I1175+J1175</f>
        <v>0.305334427795713</v>
      </c>
      <c r="M1175" s="0" t="str">
        <f aca="false">IF('✍️ Score Entry 2025-26'!F1176=""," TBD",TEXT('✍️ Score Entry 2025-26'!F1176,"0")&amp;"-"&amp;TEXT('✍️ Score Entry 2025-26'!G1176,"0"))</f>
        <v> TBD</v>
      </c>
      <c r="N1175" s="0" t="str">
        <f aca="false">IF('✍️ Score Entry 2025-26'!F1176="","TBD",IF('✍️ Score Entry 2025-26'!F1176&gt;'✍️ Score Entry 2025-26'!G1176,"Home",IF('✍️ Score Entry 2025-26'!F1176&lt;'✍️ Score Entry 2025-26'!G1176,"Away","Draw")))</f>
        <v>TBD</v>
      </c>
      <c r="O1175" s="0" t="str">
        <f aca="false">IF(N1175="TBD","TBD",IF(AND(H1175&gt;I1175,H1175&gt;J1175,N1175="Home"),"✓",IF(AND(J1175&gt;H1175,J1175&gt;I1175,N1175="Away"),"✓",IF(AND(I1175&gt;H1175,I1175&gt;J1175,N1175="Draw"),"✓","✗"))))</f>
        <v>TBD</v>
      </c>
    </row>
    <row r="1176" customFormat="false" ht="15" hidden="false" customHeight="false" outlineLevel="0" collapsed="false">
      <c r="A1176" s="0" t="n">
        <f aca="false">'✍️ Score Entry 2025-26'!A1177</f>
        <v>1172</v>
      </c>
      <c r="B1176" s="41" t="n">
        <f aca="false">'✍️ Score Entry 2025-26'!B1177</f>
        <v>46075.8333333333</v>
      </c>
      <c r="C1176" s="0" t="str">
        <f aca="false">'✍️ Score Entry 2025-26'!C1177</f>
        <v>French Ligue 1</v>
      </c>
      <c r="D1176" s="0" t="str">
        <f aca="false">'✍️ Score Entry 2025-26'!D1177</f>
        <v>AJ Auxerre</v>
      </c>
      <c r="E1176" s="0" t="str">
        <f aca="false">'✍️ Score Entry 2025-26'!E1177</f>
        <v>Stade Rennais</v>
      </c>
      <c r="F1176" s="0" t="n">
        <f aca="false">IFERROR(VLOOKUP(D1176,'⭐ Current Elo 2025-26'!$A:$B,2,FALSE()),1500)</f>
        <v>1588.5</v>
      </c>
      <c r="G1176" s="0" t="n">
        <f aca="false">IFERROR(VLOOKUP(E1176,'⭐ Current Elo 2025-26'!$A:$B,2,FALSE()),1500)</f>
        <v>1621.1</v>
      </c>
      <c r="H1176" s="33" t="n">
        <f aca="false">1/(1+10^((G1176-F1176+'⚙️ Parameters'!$C$7)/400))</f>
        <v>0.38331912055388</v>
      </c>
      <c r="I1176" s="33" t="n">
        <f aca="false">0.27*(1+((200-MIN(ABS(F1176-G1176),200))/500)+(IF(AND(F1176&gt;1650,G1176&gt;1650),0.15,0)))</f>
        <v>0.360396</v>
      </c>
      <c r="J1176" s="33" t="n">
        <f aca="false">MAX(0,1-H1176-I1176)</f>
        <v>0.25628487944612</v>
      </c>
      <c r="K1176" s="33" t="n">
        <f aca="false">H1176+I1176</f>
        <v>0.743715120553881</v>
      </c>
      <c r="L1176" s="33" t="n">
        <f aca="false">I1176+J1176</f>
        <v>0.61668087944612</v>
      </c>
      <c r="M1176" s="0" t="str">
        <f aca="false">IF('✍️ Score Entry 2025-26'!F1177=""," TBD",TEXT('✍️ Score Entry 2025-26'!F1177,"0")&amp;"-"&amp;TEXT('✍️ Score Entry 2025-26'!G1177,"0"))</f>
        <v> TBD</v>
      </c>
      <c r="N1176" s="0" t="str">
        <f aca="false">IF('✍️ Score Entry 2025-26'!F1177="","TBD",IF('✍️ Score Entry 2025-26'!F1177&gt;'✍️ Score Entry 2025-26'!G1177,"Home",IF('✍️ Score Entry 2025-26'!F1177&lt;'✍️ Score Entry 2025-26'!G1177,"Away","Draw")))</f>
        <v>TBD</v>
      </c>
      <c r="O1176" s="0" t="str">
        <f aca="false">IF(N1176="TBD","TBD",IF(AND(H1176&gt;I1176,H1176&gt;J1176,N1176="Home"),"✓",IF(AND(J1176&gt;H1176,J1176&gt;I1176,N1176="Away"),"✓",IF(AND(I1176&gt;H1176,I1176&gt;J1176,N1176="Draw"),"✓","✗"))))</f>
        <v>TBD</v>
      </c>
    </row>
    <row r="1177" customFormat="false" ht="15" hidden="false" customHeight="false" outlineLevel="0" collapsed="false">
      <c r="A1177" s="0" t="n">
        <f aca="false">'✍️ Score Entry 2025-26'!A1178</f>
        <v>1173</v>
      </c>
      <c r="B1177" s="41" t="n">
        <f aca="false">'✍️ Score Entry 2025-26'!B1178</f>
        <v>46075.8333333333</v>
      </c>
      <c r="C1177" s="0" t="str">
        <f aca="false">'✍️ Score Entry 2025-26'!C1178</f>
        <v>French Ligue 1</v>
      </c>
      <c r="D1177" s="0" t="str">
        <f aca="false">'✍️ Score Entry 2025-26'!D1178</f>
        <v>Brest</v>
      </c>
      <c r="E1177" s="0" t="str">
        <f aca="false">'✍️ Score Entry 2025-26'!E1178</f>
        <v>Marseille</v>
      </c>
      <c r="F1177" s="0" t="n">
        <f aca="false">IFERROR(VLOOKUP(D1177,'⭐ Current Elo 2025-26'!$A:$B,2,FALSE()),1500)</f>
        <v>1734.4</v>
      </c>
      <c r="G1177" s="0" t="n">
        <f aca="false">IFERROR(VLOOKUP(E1177,'⭐ Current Elo 2025-26'!$A:$B,2,FALSE()),1500)</f>
        <v>1664.7</v>
      </c>
      <c r="H1177" s="33" t="n">
        <f aca="false">1/(1+10^((G1177-F1177+'⚙️ Parameters'!$C$7)/400))</f>
        <v>0.528320235407134</v>
      </c>
      <c r="I1177" s="33" t="n">
        <f aca="false">0.27*(1+((200-MIN(ABS(F1177-G1177),200))/500)+(IF(AND(F1177&gt;1650,G1177&gt;1650),0.15,0)))</f>
        <v>0.380862</v>
      </c>
      <c r="J1177" s="33" t="n">
        <f aca="false">MAX(0,1-H1177-I1177)</f>
        <v>0.0908177645928665</v>
      </c>
      <c r="K1177" s="33" t="n">
        <f aca="false">H1177+I1177</f>
        <v>0.909182235407134</v>
      </c>
      <c r="L1177" s="33" t="n">
        <f aca="false">I1177+J1177</f>
        <v>0.471679764592866</v>
      </c>
      <c r="M1177" s="0" t="str">
        <f aca="false">IF('✍️ Score Entry 2025-26'!F1178=""," TBD",TEXT('✍️ Score Entry 2025-26'!F1178,"0")&amp;"-"&amp;TEXT('✍️ Score Entry 2025-26'!G1178,"0"))</f>
        <v> TBD</v>
      </c>
      <c r="N1177" s="0" t="str">
        <f aca="false">IF('✍️ Score Entry 2025-26'!F1178="","TBD",IF('✍️ Score Entry 2025-26'!F1178&gt;'✍️ Score Entry 2025-26'!G1178,"Home",IF('✍️ Score Entry 2025-26'!F1178&lt;'✍️ Score Entry 2025-26'!G1178,"Away","Draw")))</f>
        <v>TBD</v>
      </c>
      <c r="O1177" s="0" t="str">
        <f aca="false">IF(N1177="TBD","TBD",IF(AND(H1177&gt;I1177,H1177&gt;J1177,N1177="Home"),"✓",IF(AND(J1177&gt;H1177,J1177&gt;I1177,N1177="Away"),"✓",IF(AND(I1177&gt;H1177,I1177&gt;J1177,N1177="Draw"),"✓","✗"))))</f>
        <v>TBD</v>
      </c>
    </row>
    <row r="1178" customFormat="false" ht="15" hidden="false" customHeight="false" outlineLevel="0" collapsed="false">
      <c r="A1178" s="0" t="n">
        <f aca="false">'✍️ Score Entry 2025-26'!A1179</f>
        <v>1174</v>
      </c>
      <c r="B1178" s="41" t="n">
        <f aca="false">'✍️ Score Entry 2025-26'!B1179</f>
        <v>46075.8333333333</v>
      </c>
      <c r="C1178" s="0" t="str">
        <f aca="false">'✍️ Score Entry 2025-26'!C1179</f>
        <v>French Ligue 1</v>
      </c>
      <c r="D1178" s="0" t="str">
        <f aca="false">'✍️ Score Entry 2025-26'!D1179</f>
        <v>Lens</v>
      </c>
      <c r="E1178" s="0" t="str">
        <f aca="false">'✍️ Score Entry 2025-26'!E1179</f>
        <v>AS Monaco</v>
      </c>
      <c r="F1178" s="0" t="n">
        <f aca="false">IFERROR(VLOOKUP(D1178,'⭐ Current Elo 2025-26'!$A:$B,2,FALSE()),1500)</f>
        <v>1580.6</v>
      </c>
      <c r="G1178" s="0" t="n">
        <f aca="false">IFERROR(VLOOKUP(E1178,'⭐ Current Elo 2025-26'!$A:$B,2,FALSE()),1500)</f>
        <v>1714.2</v>
      </c>
      <c r="H1178" s="33" t="n">
        <f aca="false">1/(1+10^((G1178-F1178+'⚙️ Parameters'!$C$7)/400))</f>
        <v>0.257904886998354</v>
      </c>
      <c r="I1178" s="33" t="n">
        <f aca="false">0.27*(1+((200-MIN(ABS(F1178-G1178),200))/500)+(IF(AND(F1178&gt;1650,G1178&gt;1650),0.15,0)))</f>
        <v>0.305856</v>
      </c>
      <c r="J1178" s="33" t="n">
        <f aca="false">MAX(0,1-H1178-I1178)</f>
        <v>0.436239113001646</v>
      </c>
      <c r="K1178" s="33" t="n">
        <f aca="false">H1178+I1178</f>
        <v>0.563760886998354</v>
      </c>
      <c r="L1178" s="33" t="n">
        <f aca="false">I1178+J1178</f>
        <v>0.742095113001646</v>
      </c>
      <c r="M1178" s="0" t="str">
        <f aca="false">IF('✍️ Score Entry 2025-26'!F1179=""," TBD",TEXT('✍️ Score Entry 2025-26'!F1179,"0")&amp;"-"&amp;TEXT('✍️ Score Entry 2025-26'!G1179,"0"))</f>
        <v> TBD</v>
      </c>
      <c r="N1178" s="0" t="str">
        <f aca="false">IF('✍️ Score Entry 2025-26'!F1179="","TBD",IF('✍️ Score Entry 2025-26'!F1179&gt;'✍️ Score Entry 2025-26'!G1179,"Home",IF('✍️ Score Entry 2025-26'!F1179&lt;'✍️ Score Entry 2025-26'!G1179,"Away","Draw")))</f>
        <v>TBD</v>
      </c>
      <c r="O1178" s="0" t="str">
        <f aca="false">IF(N1178="TBD","TBD",IF(AND(H1178&gt;I1178,H1178&gt;J1178,N1178="Home"),"✓",IF(AND(J1178&gt;H1178,J1178&gt;I1178,N1178="Away"),"✓",IF(AND(I1178&gt;H1178,I1178&gt;J1178,N1178="Draw"),"✓","✗"))))</f>
        <v>TBD</v>
      </c>
    </row>
    <row r="1179" customFormat="false" ht="15" hidden="false" customHeight="false" outlineLevel="0" collapsed="false">
      <c r="A1179" s="0" t="n">
        <f aca="false">'✍️ Score Entry 2025-26'!A1180</f>
        <v>1175</v>
      </c>
      <c r="B1179" s="41" t="n">
        <f aca="false">'✍️ Score Entry 2025-26'!B1180</f>
        <v>46075.8333333333</v>
      </c>
      <c r="C1179" s="0" t="str">
        <f aca="false">'✍️ Score Entry 2025-26'!C1180</f>
        <v>French Ligue 1</v>
      </c>
      <c r="D1179" s="0" t="str">
        <f aca="false">'✍️ Score Entry 2025-26'!D1180</f>
        <v>Nantes</v>
      </c>
      <c r="E1179" s="0" t="str">
        <f aca="false">'✍️ Score Entry 2025-26'!E1180</f>
        <v>Le Havre AC</v>
      </c>
      <c r="F1179" s="0" t="n">
        <f aca="false">IFERROR(VLOOKUP(D1179,'⭐ Current Elo 2025-26'!$A:$B,2,FALSE()),1500)</f>
        <v>1720.8</v>
      </c>
      <c r="G1179" s="0" t="n">
        <f aca="false">IFERROR(VLOOKUP(E1179,'⭐ Current Elo 2025-26'!$A:$B,2,FALSE()),1500)</f>
        <v>1496.2</v>
      </c>
      <c r="H1179" s="33" t="n">
        <f aca="false">1/(1+10^((G1179-F1179+'⚙️ Parameters'!$C$7)/400))</f>
        <v>0.732055878931747</v>
      </c>
      <c r="I1179" s="33" t="n">
        <f aca="false">0.27*(1+((200-MIN(ABS(F1179-G1179),200))/500)+(IF(AND(F1179&gt;1650,G1179&gt;1650),0.15,0)))</f>
        <v>0.27</v>
      </c>
      <c r="J1179" s="33" t="n">
        <f aca="false">MAX(0,1-H1179-I1179)</f>
        <v>0</v>
      </c>
      <c r="K1179" s="33" t="n">
        <f aca="false">H1179+I1179</f>
        <v>1.00205587893175</v>
      </c>
      <c r="L1179" s="33" t="n">
        <f aca="false">I1179+J1179</f>
        <v>0.27</v>
      </c>
      <c r="M1179" s="0" t="str">
        <f aca="false">IF('✍️ Score Entry 2025-26'!F1180=""," TBD",TEXT('✍️ Score Entry 2025-26'!F1180,"0")&amp;"-"&amp;TEXT('✍️ Score Entry 2025-26'!G1180,"0"))</f>
        <v> TBD</v>
      </c>
      <c r="N1179" s="0" t="str">
        <f aca="false">IF('✍️ Score Entry 2025-26'!F1180="","TBD",IF('✍️ Score Entry 2025-26'!F1180&gt;'✍️ Score Entry 2025-26'!G1180,"Home",IF('✍️ Score Entry 2025-26'!F1180&lt;'✍️ Score Entry 2025-26'!G1180,"Away","Draw")))</f>
        <v>TBD</v>
      </c>
      <c r="O1179" s="0" t="str">
        <f aca="false">IF(N1179="TBD","TBD",IF(AND(H1179&gt;I1179,H1179&gt;J1179,N1179="Home"),"✓",IF(AND(J1179&gt;H1179,J1179&gt;I1179,N1179="Away"),"✓",IF(AND(I1179&gt;H1179,I1179&gt;J1179,N1179="Draw"),"✓","✗"))))</f>
        <v>TBD</v>
      </c>
    </row>
    <row r="1180" customFormat="false" ht="15" hidden="false" customHeight="false" outlineLevel="0" collapsed="false">
      <c r="A1180" s="0" t="n">
        <f aca="false">'✍️ Score Entry 2025-26'!A1181</f>
        <v>1176</v>
      </c>
      <c r="B1180" s="41" t="n">
        <f aca="false">'✍️ Score Entry 2025-26'!B1181</f>
        <v>46075.8333333333</v>
      </c>
      <c r="C1180" s="0" t="str">
        <f aca="false">'✍️ Score Entry 2025-26'!C1181</f>
        <v>French Ligue 1</v>
      </c>
      <c r="D1180" s="0" t="str">
        <f aca="false">'✍️ Score Entry 2025-26'!D1181</f>
        <v>Nice</v>
      </c>
      <c r="E1180" s="0" t="str">
        <f aca="false">'✍️ Score Entry 2025-26'!E1181</f>
        <v>Lorient</v>
      </c>
      <c r="F1180" s="0" t="n">
        <f aca="false">IFERROR(VLOOKUP(D1180,'⭐ Current Elo 2025-26'!$A:$B,2,FALSE()),1500)</f>
        <v>1674.8</v>
      </c>
      <c r="G1180" s="0" t="n">
        <f aca="false">IFERROR(VLOOKUP(E1180,'⭐ Current Elo 2025-26'!$A:$B,2,FALSE()),1500)</f>
        <v>1624.7</v>
      </c>
      <c r="H1180" s="33" t="n">
        <f aca="false">1/(1+10^((G1180-F1180+'⚙️ Parameters'!$C$7)/400))</f>
        <v>0.500143911564338</v>
      </c>
      <c r="I1180" s="33" t="n">
        <f aca="false">0.27*(1+((200-MIN(ABS(F1180-G1180),200))/500)+(IF(AND(F1180&gt;1650,G1180&gt;1650),0.15,0)))</f>
        <v>0.350946</v>
      </c>
      <c r="J1180" s="33" t="n">
        <f aca="false">MAX(0,1-H1180-I1180)</f>
        <v>0.148910088435662</v>
      </c>
      <c r="K1180" s="33" t="n">
        <f aca="false">H1180+I1180</f>
        <v>0.851089911564338</v>
      </c>
      <c r="L1180" s="33" t="n">
        <f aca="false">I1180+J1180</f>
        <v>0.499856088435662</v>
      </c>
      <c r="M1180" s="0" t="str">
        <f aca="false">IF('✍️ Score Entry 2025-26'!F1181=""," TBD",TEXT('✍️ Score Entry 2025-26'!F1181,"0")&amp;"-"&amp;TEXT('✍️ Score Entry 2025-26'!G1181,"0"))</f>
        <v> TBD</v>
      </c>
      <c r="N1180" s="0" t="str">
        <f aca="false">IF('✍️ Score Entry 2025-26'!F1181="","TBD",IF('✍️ Score Entry 2025-26'!F1181&gt;'✍️ Score Entry 2025-26'!G1181,"Home",IF('✍️ Score Entry 2025-26'!F1181&lt;'✍️ Score Entry 2025-26'!G1181,"Away","Draw")))</f>
        <v>TBD</v>
      </c>
      <c r="O1180" s="0" t="str">
        <f aca="false">IF(N1180="TBD","TBD",IF(AND(H1180&gt;I1180,H1180&gt;J1180,N1180="Home"),"✓",IF(AND(J1180&gt;H1180,J1180&gt;I1180,N1180="Away"),"✓",IF(AND(I1180&gt;H1180,I1180&gt;J1180,N1180="Draw"),"✓","✗"))))</f>
        <v>TBD</v>
      </c>
    </row>
    <row r="1181" customFormat="false" ht="15" hidden="false" customHeight="false" outlineLevel="0" collapsed="false">
      <c r="A1181" s="0" t="n">
        <f aca="false">'✍️ Score Entry 2025-26'!A1182</f>
        <v>1177</v>
      </c>
      <c r="B1181" s="41" t="n">
        <f aca="false">'✍️ Score Entry 2025-26'!B1182</f>
        <v>46075.8333333333</v>
      </c>
      <c r="C1181" s="0" t="str">
        <f aca="false">'✍️ Score Entry 2025-26'!C1182</f>
        <v>French Ligue 1</v>
      </c>
      <c r="D1181" s="0" t="str">
        <f aca="false">'✍️ Score Entry 2025-26'!D1182</f>
        <v>Paris Saint-Germain</v>
      </c>
      <c r="E1181" s="0" t="str">
        <f aca="false">'✍️ Score Entry 2025-26'!E1182</f>
        <v>Metz</v>
      </c>
      <c r="F1181" s="0" t="n">
        <f aca="false">IFERROR(VLOOKUP(D1181,'⭐ Current Elo 2025-26'!$A:$B,2,FALSE()),1500)</f>
        <v>1650.9</v>
      </c>
      <c r="G1181" s="0" t="n">
        <f aca="false">IFERROR(VLOOKUP(E1181,'⭐ Current Elo 2025-26'!$A:$B,2,FALSE()),1500)</f>
        <v>1581.9</v>
      </c>
      <c r="H1181" s="33" t="n">
        <f aca="false">1/(1+10^((G1181-F1181+'⚙️ Parameters'!$C$7)/400))</f>
        <v>0.527315973006493</v>
      </c>
      <c r="I1181" s="33" t="n">
        <f aca="false">0.27*(1+((200-MIN(ABS(F1181-G1181),200))/500)+(IF(AND(F1181&gt;1650,G1181&gt;1650),0.15,0)))</f>
        <v>0.34074</v>
      </c>
      <c r="J1181" s="33" t="n">
        <f aca="false">MAX(0,1-H1181-I1181)</f>
        <v>0.131944026993507</v>
      </c>
      <c r="K1181" s="33" t="n">
        <f aca="false">H1181+I1181</f>
        <v>0.868055973006493</v>
      </c>
      <c r="L1181" s="33" t="n">
        <f aca="false">I1181+J1181</f>
        <v>0.472684026993507</v>
      </c>
      <c r="M1181" s="0" t="str">
        <f aca="false">IF('✍️ Score Entry 2025-26'!F1182=""," TBD",TEXT('✍️ Score Entry 2025-26'!F1182,"0")&amp;"-"&amp;TEXT('✍️ Score Entry 2025-26'!G1182,"0"))</f>
        <v> TBD</v>
      </c>
      <c r="N1181" s="0" t="str">
        <f aca="false">IF('✍️ Score Entry 2025-26'!F1182="","TBD",IF('✍️ Score Entry 2025-26'!F1182&gt;'✍️ Score Entry 2025-26'!G1182,"Home",IF('✍️ Score Entry 2025-26'!F1182&lt;'✍️ Score Entry 2025-26'!G1182,"Away","Draw")))</f>
        <v>TBD</v>
      </c>
      <c r="O1181" s="0" t="str">
        <f aca="false">IF(N1181="TBD","TBD",IF(AND(H1181&gt;I1181,H1181&gt;J1181,N1181="Home"),"✓",IF(AND(J1181&gt;H1181,J1181&gt;I1181,N1181="Away"),"✓",IF(AND(I1181&gt;H1181,I1181&gt;J1181,N1181="Draw"),"✓","✗"))))</f>
        <v>TBD</v>
      </c>
    </row>
    <row r="1182" customFormat="false" ht="15" hidden="false" customHeight="false" outlineLevel="0" collapsed="false">
      <c r="A1182" s="0" t="n">
        <f aca="false">'✍️ Score Entry 2025-26'!A1183</f>
        <v>1178</v>
      </c>
      <c r="B1182" s="41" t="n">
        <f aca="false">'✍️ Score Entry 2025-26'!B1183</f>
        <v>46075.8333333333</v>
      </c>
      <c r="C1182" s="0" t="str">
        <f aca="false">'✍️ Score Entry 2025-26'!C1183</f>
        <v>French Ligue 1</v>
      </c>
      <c r="D1182" s="0" t="str">
        <f aca="false">'✍️ Score Entry 2025-26'!D1183</f>
        <v>Strasbourg</v>
      </c>
      <c r="E1182" s="0" t="str">
        <f aca="false">'✍️ Score Entry 2025-26'!E1183</f>
        <v>Lyon</v>
      </c>
      <c r="F1182" s="0" t="n">
        <f aca="false">IFERROR(VLOOKUP(D1182,'⭐ Current Elo 2025-26'!$A:$B,2,FALSE()),1500)</f>
        <v>1815.9</v>
      </c>
      <c r="G1182" s="0" t="n">
        <f aca="false">IFERROR(VLOOKUP(E1182,'⭐ Current Elo 2025-26'!$A:$B,2,FALSE()),1500)</f>
        <v>1529.2</v>
      </c>
      <c r="H1182" s="33" t="n">
        <f aca="false">1/(1+10^((G1182-F1182+'⚙️ Parameters'!$C$7)/400))</f>
        <v>0.796174594363833</v>
      </c>
      <c r="I1182" s="33" t="n">
        <f aca="false">0.27*(1+((200-MIN(ABS(F1182-G1182),200))/500)+(IF(AND(F1182&gt;1650,G1182&gt;1650),0.15,0)))</f>
        <v>0.27</v>
      </c>
      <c r="J1182" s="33" t="n">
        <f aca="false">MAX(0,1-H1182-I1182)</f>
        <v>0</v>
      </c>
      <c r="K1182" s="33" t="n">
        <f aca="false">H1182+I1182</f>
        <v>1.06617459436383</v>
      </c>
      <c r="L1182" s="33" t="n">
        <f aca="false">I1182+J1182</f>
        <v>0.27</v>
      </c>
      <c r="M1182" s="0" t="str">
        <f aca="false">IF('✍️ Score Entry 2025-26'!F1183=""," TBD",TEXT('✍️ Score Entry 2025-26'!F1183,"0")&amp;"-"&amp;TEXT('✍️ Score Entry 2025-26'!G1183,"0"))</f>
        <v> TBD</v>
      </c>
      <c r="N1182" s="0" t="str">
        <f aca="false">IF('✍️ Score Entry 2025-26'!F1183="","TBD",IF('✍️ Score Entry 2025-26'!F1183&gt;'✍️ Score Entry 2025-26'!G1183,"Home",IF('✍️ Score Entry 2025-26'!F1183&lt;'✍️ Score Entry 2025-26'!G1183,"Away","Draw")))</f>
        <v>TBD</v>
      </c>
      <c r="O1182" s="0" t="str">
        <f aca="false">IF(N1182="TBD","TBD",IF(AND(H1182&gt;I1182,H1182&gt;J1182,N1182="Home"),"✓",IF(AND(J1182&gt;H1182,J1182&gt;I1182,N1182="Away"),"✓",IF(AND(I1182&gt;H1182,I1182&gt;J1182,N1182="Draw"),"✓","✗"))))</f>
        <v>TBD</v>
      </c>
    </row>
    <row r="1183" customFormat="false" ht="15" hidden="false" customHeight="false" outlineLevel="0" collapsed="false">
      <c r="A1183" s="0" t="n">
        <f aca="false">'✍️ Score Entry 2025-26'!A1184</f>
        <v>1179</v>
      </c>
      <c r="B1183" s="41" t="n">
        <f aca="false">'✍️ Score Entry 2025-26'!B1184</f>
        <v>46075.8333333333</v>
      </c>
      <c r="C1183" s="0" t="str">
        <f aca="false">'✍️ Score Entry 2025-26'!C1184</f>
        <v>Italian Serie A</v>
      </c>
      <c r="D1183" s="0" t="str">
        <f aca="false">'✍️ Score Entry 2025-26'!D1184</f>
        <v>Genoa</v>
      </c>
      <c r="E1183" s="0" t="str">
        <f aca="false">'✍️ Score Entry 2025-26'!E1184</f>
        <v>Torino</v>
      </c>
      <c r="F1183" s="0" t="n">
        <f aca="false">IFERROR(VLOOKUP(D1183,'⭐ Current Elo 2025-26'!$A:$B,2,FALSE()),1500)</f>
        <v>1695.8</v>
      </c>
      <c r="G1183" s="0" t="n">
        <f aca="false">IFERROR(VLOOKUP(E1183,'⭐ Current Elo 2025-26'!$A:$B,2,FALSE()),1500)</f>
        <v>1631.8</v>
      </c>
      <c r="H1183" s="33" t="n">
        <f aca="false">1/(1+10^((G1183-F1183+'⚙️ Parameters'!$C$7)/400))</f>
        <v>0.520136722035817</v>
      </c>
      <c r="I1183" s="33" t="n">
        <f aca="false">0.27*(1+((200-MIN(ABS(F1183-G1183),200))/500)+(IF(AND(F1183&gt;1650,G1183&gt;1650),0.15,0)))</f>
        <v>0.34344</v>
      </c>
      <c r="J1183" s="33" t="n">
        <f aca="false">MAX(0,1-H1183-I1183)</f>
        <v>0.136423277964183</v>
      </c>
      <c r="K1183" s="33" t="n">
        <f aca="false">H1183+I1183</f>
        <v>0.863576722035817</v>
      </c>
      <c r="L1183" s="33" t="n">
        <f aca="false">I1183+J1183</f>
        <v>0.479863277964184</v>
      </c>
      <c r="M1183" s="0" t="str">
        <f aca="false">IF('✍️ Score Entry 2025-26'!F1184=""," TBD",TEXT('✍️ Score Entry 2025-26'!F1184,"0")&amp;"-"&amp;TEXT('✍️ Score Entry 2025-26'!G1184,"0"))</f>
        <v> TBD</v>
      </c>
      <c r="N1183" s="0" t="str">
        <f aca="false">IF('✍️ Score Entry 2025-26'!F1184="","TBD",IF('✍️ Score Entry 2025-26'!F1184&gt;'✍️ Score Entry 2025-26'!G1184,"Home",IF('✍️ Score Entry 2025-26'!F1184&lt;'✍️ Score Entry 2025-26'!G1184,"Away","Draw")))</f>
        <v>TBD</v>
      </c>
      <c r="O1183" s="0" t="str">
        <f aca="false">IF(N1183="TBD","TBD",IF(AND(H1183&gt;I1183,H1183&gt;J1183,N1183="Home"),"✓",IF(AND(J1183&gt;H1183,J1183&gt;I1183,N1183="Away"),"✓",IF(AND(I1183&gt;H1183,I1183&gt;J1183,N1183="Draw"),"✓","✗"))))</f>
        <v>TBD</v>
      </c>
    </row>
    <row r="1184" customFormat="false" ht="15" hidden="false" customHeight="false" outlineLevel="0" collapsed="false">
      <c r="A1184" s="0" t="n">
        <f aca="false">'✍️ Score Entry 2025-26'!A1185</f>
        <v>1180</v>
      </c>
      <c r="B1184" s="41" t="n">
        <f aca="false">'✍️ Score Entry 2025-26'!B1185</f>
        <v>46075.8333333333</v>
      </c>
      <c r="C1184" s="0" t="str">
        <f aca="false">'✍️ Score Entry 2025-26'!C1185</f>
        <v>Italian Serie A</v>
      </c>
      <c r="D1184" s="0" t="str">
        <f aca="false">'✍️ Score Entry 2025-26'!D1185</f>
        <v>Fiorentina</v>
      </c>
      <c r="E1184" s="0" t="str">
        <f aca="false">'✍️ Score Entry 2025-26'!E1185</f>
        <v>Pisa</v>
      </c>
      <c r="F1184" s="0" t="n">
        <f aca="false">IFERROR(VLOOKUP(D1184,'⭐ Current Elo 2025-26'!$A:$B,2,FALSE()),1500)</f>
        <v>1398.1</v>
      </c>
      <c r="G1184" s="0" t="n">
        <f aca="false">IFERROR(VLOOKUP(E1184,'⭐ Current Elo 2025-26'!$A:$B,2,FALSE()),1500)</f>
        <v>1653.3</v>
      </c>
      <c r="H1184" s="33" t="n">
        <f aca="false">1/(1+10^((G1184-F1184+'⚙️ Parameters'!$C$7)/400))</f>
        <v>0.14718247922983</v>
      </c>
      <c r="I1184" s="33" t="n">
        <f aca="false">0.27*(1+((200-MIN(ABS(F1184-G1184),200))/500)+(IF(AND(F1184&gt;1650,G1184&gt;1650),0.15,0)))</f>
        <v>0.27</v>
      </c>
      <c r="J1184" s="33" t="n">
        <f aca="false">MAX(0,1-H1184-I1184)</f>
        <v>0.58281752077017</v>
      </c>
      <c r="K1184" s="33" t="n">
        <f aca="false">H1184+I1184</f>
        <v>0.41718247922983</v>
      </c>
      <c r="L1184" s="33" t="n">
        <f aca="false">I1184+J1184</f>
        <v>0.85281752077017</v>
      </c>
      <c r="M1184" s="0" t="str">
        <f aca="false">IF('✍️ Score Entry 2025-26'!F1185=""," TBD",TEXT('✍️ Score Entry 2025-26'!F1185,"0")&amp;"-"&amp;TEXT('✍️ Score Entry 2025-26'!G1185,"0"))</f>
        <v> TBD</v>
      </c>
      <c r="N1184" s="0" t="str">
        <f aca="false">IF('✍️ Score Entry 2025-26'!F1185="","TBD",IF('✍️ Score Entry 2025-26'!F1185&gt;'✍️ Score Entry 2025-26'!G1185,"Home",IF('✍️ Score Entry 2025-26'!F1185&lt;'✍️ Score Entry 2025-26'!G1185,"Away","Draw")))</f>
        <v>TBD</v>
      </c>
      <c r="O1184" s="0" t="str">
        <f aca="false">IF(N1184="TBD","TBD",IF(AND(H1184&gt;I1184,H1184&gt;J1184,N1184="Home"),"✓",IF(AND(J1184&gt;H1184,J1184&gt;I1184,N1184="Away"),"✓",IF(AND(I1184&gt;H1184,I1184&gt;J1184,N1184="Draw"),"✓","✗"))))</f>
        <v>TBD</v>
      </c>
    </row>
    <row r="1185" customFormat="false" ht="15" hidden="false" customHeight="false" outlineLevel="0" collapsed="false">
      <c r="A1185" s="0" t="n">
        <f aca="false">'✍️ Score Entry 2025-26'!A1186</f>
        <v>1181</v>
      </c>
      <c r="B1185" s="41" t="n">
        <f aca="false">'✍️ Score Entry 2025-26'!B1186</f>
        <v>46075.8333333333</v>
      </c>
      <c r="C1185" s="0" t="str">
        <f aca="false">'✍️ Score Entry 2025-26'!C1186</f>
        <v>Italian Serie A</v>
      </c>
      <c r="D1185" s="0" t="str">
        <f aca="false">'✍️ Score Entry 2025-26'!D1186</f>
        <v>Cagliari</v>
      </c>
      <c r="E1185" s="0" t="str">
        <f aca="false">'✍️ Score Entry 2025-26'!E1186</f>
        <v>Lazio</v>
      </c>
      <c r="F1185" s="0" t="n">
        <f aca="false">IFERROR(VLOOKUP(D1185,'⭐ Current Elo 2025-26'!$A:$B,2,FALSE()),1500)</f>
        <v>1647.4</v>
      </c>
      <c r="G1185" s="0" t="n">
        <f aca="false">IFERROR(VLOOKUP(E1185,'⭐ Current Elo 2025-26'!$A:$B,2,FALSE()),1500)</f>
        <v>1499.9</v>
      </c>
      <c r="H1185" s="33" t="n">
        <f aca="false">1/(1+10^((G1185-F1185+'⚙️ Parameters'!$C$7)/400))</f>
        <v>0.636742900235844</v>
      </c>
      <c r="I1185" s="33" t="n">
        <f aca="false">0.27*(1+((200-MIN(ABS(F1185-G1185),200))/500)+(IF(AND(F1185&gt;1650,G1185&gt;1650),0.15,0)))</f>
        <v>0.29835</v>
      </c>
      <c r="J1185" s="33" t="n">
        <f aca="false">MAX(0,1-H1185-I1185)</f>
        <v>0.0649070997641559</v>
      </c>
      <c r="K1185" s="33" t="n">
        <f aca="false">H1185+I1185</f>
        <v>0.935092900235844</v>
      </c>
      <c r="L1185" s="33" t="n">
        <f aca="false">I1185+J1185</f>
        <v>0.363257099764156</v>
      </c>
      <c r="M1185" s="0" t="str">
        <f aca="false">IF('✍️ Score Entry 2025-26'!F1186=""," TBD",TEXT('✍️ Score Entry 2025-26'!F1186,"0")&amp;"-"&amp;TEXT('✍️ Score Entry 2025-26'!G1186,"0"))</f>
        <v> TBD</v>
      </c>
      <c r="N1185" s="0" t="str">
        <f aca="false">IF('✍️ Score Entry 2025-26'!F1186="","TBD",IF('✍️ Score Entry 2025-26'!F1186&gt;'✍️ Score Entry 2025-26'!G1186,"Home",IF('✍️ Score Entry 2025-26'!F1186&lt;'✍️ Score Entry 2025-26'!G1186,"Away","Draw")))</f>
        <v>TBD</v>
      </c>
      <c r="O1185" s="0" t="str">
        <f aca="false">IF(N1185="TBD","TBD",IF(AND(H1185&gt;I1185,H1185&gt;J1185,N1185="Home"),"✓",IF(AND(J1185&gt;H1185,J1185&gt;I1185,N1185="Away"),"✓",IF(AND(I1185&gt;H1185,I1185&gt;J1185,N1185="Draw"),"✓","✗"))))</f>
        <v>TBD</v>
      </c>
    </row>
    <row r="1186" customFormat="false" ht="15" hidden="false" customHeight="false" outlineLevel="0" collapsed="false">
      <c r="A1186" s="0" t="n">
        <f aca="false">'✍️ Score Entry 2025-26'!A1187</f>
        <v>1182</v>
      </c>
      <c r="B1186" s="41" t="n">
        <f aca="false">'✍️ Score Entry 2025-26'!B1187</f>
        <v>46075.8333333333</v>
      </c>
      <c r="C1186" s="0" t="str">
        <f aca="false">'✍️ Score Entry 2025-26'!C1187</f>
        <v>Italian Serie A</v>
      </c>
      <c r="D1186" s="0" t="str">
        <f aca="false">'✍️ Score Entry 2025-26'!D1187</f>
        <v>Bologna</v>
      </c>
      <c r="E1186" s="0" t="str">
        <f aca="false">'✍️ Score Entry 2025-26'!E1187</f>
        <v>Udinese</v>
      </c>
      <c r="F1186" s="0" t="n">
        <f aca="false">IFERROR(VLOOKUP(D1186,'⭐ Current Elo 2025-26'!$A:$B,2,FALSE()),1500)</f>
        <v>1415.9</v>
      </c>
      <c r="G1186" s="0" t="n">
        <f aca="false">IFERROR(VLOOKUP(E1186,'⭐ Current Elo 2025-26'!$A:$B,2,FALSE()),1500)</f>
        <v>1576.1</v>
      </c>
      <c r="H1186" s="33" t="n">
        <f aca="false">1/(1+10^((G1186-F1186+'⚙️ Parameters'!$C$7)/400))</f>
        <v>0.229699552930492</v>
      </c>
      <c r="I1186" s="33" t="n">
        <f aca="false">0.27*(1+((200-MIN(ABS(F1186-G1186),200))/500)+(IF(AND(F1186&gt;1650,G1186&gt;1650),0.15,0)))</f>
        <v>0.291492</v>
      </c>
      <c r="J1186" s="33" t="n">
        <f aca="false">MAX(0,1-H1186-I1186)</f>
        <v>0.478808447069508</v>
      </c>
      <c r="K1186" s="33" t="n">
        <f aca="false">H1186+I1186</f>
        <v>0.521191552930492</v>
      </c>
      <c r="L1186" s="33" t="n">
        <f aca="false">I1186+J1186</f>
        <v>0.770300447069509</v>
      </c>
      <c r="M1186" s="0" t="str">
        <f aca="false">IF('✍️ Score Entry 2025-26'!F1187=""," TBD",TEXT('✍️ Score Entry 2025-26'!F1187,"0")&amp;"-"&amp;TEXT('✍️ Score Entry 2025-26'!G1187,"0"))</f>
        <v> TBD</v>
      </c>
      <c r="N1186" s="0" t="str">
        <f aca="false">IF('✍️ Score Entry 2025-26'!F1187="","TBD",IF('✍️ Score Entry 2025-26'!F1187&gt;'✍️ Score Entry 2025-26'!G1187,"Home",IF('✍️ Score Entry 2025-26'!F1187&lt;'✍️ Score Entry 2025-26'!G1187,"Away","Draw")))</f>
        <v>TBD</v>
      </c>
      <c r="O1186" s="0" t="str">
        <f aca="false">IF(N1186="TBD","TBD",IF(AND(H1186&gt;I1186,H1186&gt;J1186,N1186="Home"),"✓",IF(AND(J1186&gt;H1186,J1186&gt;I1186,N1186="Away"),"✓",IF(AND(I1186&gt;H1186,I1186&gt;J1186,N1186="Draw"),"✓","✗"))))</f>
        <v>TBD</v>
      </c>
    </row>
    <row r="1187" customFormat="false" ht="15" hidden="false" customHeight="false" outlineLevel="0" collapsed="false">
      <c r="A1187" s="0" t="n">
        <f aca="false">'✍️ Score Entry 2025-26'!A1188</f>
        <v>1183</v>
      </c>
      <c r="B1187" s="41" t="n">
        <f aca="false">'✍️ Score Entry 2025-26'!B1188</f>
        <v>46075.8333333333</v>
      </c>
      <c r="C1187" s="0" t="str">
        <f aca="false">'✍️ Score Entry 2025-26'!C1188</f>
        <v>Italian Serie A</v>
      </c>
      <c r="D1187" s="0" t="str">
        <f aca="false">'✍️ Score Entry 2025-26'!D1188</f>
        <v>Juventus</v>
      </c>
      <c r="E1187" s="0" t="str">
        <f aca="false">'✍️ Score Entry 2025-26'!E1188</f>
        <v>Como</v>
      </c>
      <c r="F1187" s="0" t="n">
        <f aca="false">IFERROR(VLOOKUP(D1187,'⭐ Current Elo 2025-26'!$A:$B,2,FALSE()),1500)</f>
        <v>1397.1</v>
      </c>
      <c r="G1187" s="0" t="n">
        <f aca="false">IFERROR(VLOOKUP(E1187,'⭐ Current Elo 2025-26'!$A:$B,2,FALSE()),1500)</f>
        <v>1661.3</v>
      </c>
      <c r="H1187" s="33" t="n">
        <f aca="false">1/(1+10^((G1187-F1187+'⚙️ Parameters'!$C$7)/400))</f>
        <v>0.140797663919559</v>
      </c>
      <c r="I1187" s="33" t="n">
        <f aca="false">0.27*(1+((200-MIN(ABS(F1187-G1187),200))/500)+(IF(AND(F1187&gt;1650,G1187&gt;1650),0.15,0)))</f>
        <v>0.27</v>
      </c>
      <c r="J1187" s="33" t="n">
        <f aca="false">MAX(0,1-H1187-I1187)</f>
        <v>0.589202336080441</v>
      </c>
      <c r="K1187" s="33" t="n">
        <f aca="false">H1187+I1187</f>
        <v>0.410797663919559</v>
      </c>
      <c r="L1187" s="33" t="n">
        <f aca="false">I1187+J1187</f>
        <v>0.859202336080441</v>
      </c>
      <c r="M1187" s="0" t="str">
        <f aca="false">IF('✍️ Score Entry 2025-26'!F1188=""," TBD",TEXT('✍️ Score Entry 2025-26'!F1188,"0")&amp;"-"&amp;TEXT('✍️ Score Entry 2025-26'!G1188,"0"))</f>
        <v> TBD</v>
      </c>
      <c r="N1187" s="0" t="str">
        <f aca="false">IF('✍️ Score Entry 2025-26'!F1188="","TBD",IF('✍️ Score Entry 2025-26'!F1188&gt;'✍️ Score Entry 2025-26'!G1188,"Home",IF('✍️ Score Entry 2025-26'!F1188&lt;'✍️ Score Entry 2025-26'!G1188,"Away","Draw")))</f>
        <v>TBD</v>
      </c>
      <c r="O1187" s="0" t="str">
        <f aca="false">IF(N1187="TBD","TBD",IF(AND(H1187&gt;I1187,H1187&gt;J1187,N1187="Home"),"✓",IF(AND(J1187&gt;H1187,J1187&gt;I1187,N1187="Away"),"✓",IF(AND(I1187&gt;H1187,I1187&gt;J1187,N1187="Draw"),"✓","✗"))))</f>
        <v>TBD</v>
      </c>
    </row>
    <row r="1188" customFormat="false" ht="15" hidden="false" customHeight="false" outlineLevel="0" collapsed="false">
      <c r="A1188" s="0" t="n">
        <f aca="false">'✍️ Score Entry 2025-26'!A1189</f>
        <v>1184</v>
      </c>
      <c r="B1188" s="41" t="n">
        <f aca="false">'✍️ Score Entry 2025-26'!B1189</f>
        <v>46075.8333333333</v>
      </c>
      <c r="C1188" s="0" t="str">
        <f aca="false">'✍️ Score Entry 2025-26'!C1189</f>
        <v>Italian Serie A</v>
      </c>
      <c r="D1188" s="0" t="str">
        <f aca="false">'✍️ Score Entry 2025-26'!D1189</f>
        <v>AS Roma</v>
      </c>
      <c r="E1188" s="0" t="str">
        <f aca="false">'✍️ Score Entry 2025-26'!E1189</f>
        <v>Cremonese</v>
      </c>
      <c r="F1188" s="0" t="n">
        <f aca="false">IFERROR(VLOOKUP(D1188,'⭐ Current Elo 2025-26'!$A:$B,2,FALSE()),1500)</f>
        <v>1560.1</v>
      </c>
      <c r="G1188" s="0" t="n">
        <f aca="false">IFERROR(VLOOKUP(E1188,'⭐ Current Elo 2025-26'!$A:$B,2,FALSE()),1500)</f>
        <v>1421.1</v>
      </c>
      <c r="H1188" s="33" t="n">
        <f aca="false">1/(1+10^((G1188-F1188+'⚙️ Parameters'!$C$7)/400))</f>
        <v>0.625351393307537</v>
      </c>
      <c r="I1188" s="33" t="n">
        <f aca="false">0.27*(1+((200-MIN(ABS(F1188-G1188),200))/500)+(IF(AND(F1188&gt;1650,G1188&gt;1650),0.15,0)))</f>
        <v>0.30294</v>
      </c>
      <c r="J1188" s="33" t="n">
        <f aca="false">MAX(0,1-H1188-I1188)</f>
        <v>0.0717086066924633</v>
      </c>
      <c r="K1188" s="33" t="n">
        <f aca="false">H1188+I1188</f>
        <v>0.928291393307537</v>
      </c>
      <c r="L1188" s="33" t="n">
        <f aca="false">I1188+J1188</f>
        <v>0.374648606692463</v>
      </c>
      <c r="M1188" s="0" t="str">
        <f aca="false">IF('✍️ Score Entry 2025-26'!F1189=""," TBD",TEXT('✍️ Score Entry 2025-26'!F1189,"0")&amp;"-"&amp;TEXT('✍️ Score Entry 2025-26'!G1189,"0"))</f>
        <v> TBD</v>
      </c>
      <c r="N1188" s="0" t="str">
        <f aca="false">IF('✍️ Score Entry 2025-26'!F1189="","TBD",IF('✍️ Score Entry 2025-26'!F1189&gt;'✍️ Score Entry 2025-26'!G1189,"Home",IF('✍️ Score Entry 2025-26'!F1189&lt;'✍️ Score Entry 2025-26'!G1189,"Away","Draw")))</f>
        <v>TBD</v>
      </c>
      <c r="O1188" s="0" t="str">
        <f aca="false">IF(N1188="TBD","TBD",IF(AND(H1188&gt;I1188,H1188&gt;J1188,N1188="Home"),"✓",IF(AND(J1188&gt;H1188,J1188&gt;I1188,N1188="Away"),"✓",IF(AND(I1188&gt;H1188,I1188&gt;J1188,N1188="Draw"),"✓","✗"))))</f>
        <v>TBD</v>
      </c>
    </row>
    <row r="1189" customFormat="false" ht="15" hidden="false" customHeight="false" outlineLevel="0" collapsed="false">
      <c r="A1189" s="0" t="n">
        <f aca="false">'✍️ Score Entry 2025-26'!A1190</f>
        <v>1185</v>
      </c>
      <c r="B1189" s="41" t="n">
        <f aca="false">'✍️ Score Entry 2025-26'!B1190</f>
        <v>46075.8333333333</v>
      </c>
      <c r="C1189" s="0" t="str">
        <f aca="false">'✍️ Score Entry 2025-26'!C1190</f>
        <v>Italian Serie A</v>
      </c>
      <c r="D1189" s="0" t="str">
        <f aca="false">'✍️ Score Entry 2025-26'!D1190</f>
        <v>Atalanta</v>
      </c>
      <c r="E1189" s="0" t="str">
        <f aca="false">'✍️ Score Entry 2025-26'!E1190</f>
        <v>Napoli</v>
      </c>
      <c r="F1189" s="0" t="n">
        <f aca="false">IFERROR(VLOOKUP(D1189,'⭐ Current Elo 2025-26'!$A:$B,2,FALSE()),1500)</f>
        <v>1592</v>
      </c>
      <c r="G1189" s="0" t="n">
        <f aca="false">IFERROR(VLOOKUP(E1189,'⭐ Current Elo 2025-26'!$A:$B,2,FALSE()),1500)</f>
        <v>1656.2</v>
      </c>
      <c r="H1189" s="33" t="n">
        <f aca="false">1/(1+10^((G1189-F1189+'⚙️ Parameters'!$C$7)/400))</f>
        <v>0.341326595061868</v>
      </c>
      <c r="I1189" s="33" t="n">
        <f aca="false">0.27*(1+((200-MIN(ABS(F1189-G1189),200))/500)+(IF(AND(F1189&gt;1650,G1189&gt;1650),0.15,0)))</f>
        <v>0.343332</v>
      </c>
      <c r="J1189" s="33" t="n">
        <f aca="false">MAX(0,1-H1189-I1189)</f>
        <v>0.315341404938132</v>
      </c>
      <c r="K1189" s="33" t="n">
        <f aca="false">H1189+I1189</f>
        <v>0.684658595061868</v>
      </c>
      <c r="L1189" s="33" t="n">
        <f aca="false">I1189+J1189</f>
        <v>0.658673404938132</v>
      </c>
      <c r="M1189" s="0" t="str">
        <f aca="false">IF('✍️ Score Entry 2025-26'!F1190=""," TBD",TEXT('✍️ Score Entry 2025-26'!F1190,"0")&amp;"-"&amp;TEXT('✍️ Score Entry 2025-26'!G1190,"0"))</f>
        <v> TBD</v>
      </c>
      <c r="N1189" s="0" t="str">
        <f aca="false">IF('✍️ Score Entry 2025-26'!F1190="","TBD",IF('✍️ Score Entry 2025-26'!F1190&gt;'✍️ Score Entry 2025-26'!G1190,"Home",IF('✍️ Score Entry 2025-26'!F1190&lt;'✍️ Score Entry 2025-26'!G1190,"Away","Draw")))</f>
        <v>TBD</v>
      </c>
      <c r="O1189" s="0" t="str">
        <f aca="false">IF(N1189="TBD","TBD",IF(AND(H1189&gt;I1189,H1189&gt;J1189,N1189="Home"),"✓",IF(AND(J1189&gt;H1189,J1189&gt;I1189,N1189="Away"),"✓",IF(AND(I1189&gt;H1189,I1189&gt;J1189,N1189="Draw"),"✓","✗"))))</f>
        <v>TBD</v>
      </c>
    </row>
    <row r="1190" customFormat="false" ht="15" hidden="false" customHeight="false" outlineLevel="0" collapsed="false">
      <c r="A1190" s="0" t="n">
        <f aca="false">'✍️ Score Entry 2025-26'!A1191</f>
        <v>1186</v>
      </c>
      <c r="B1190" s="41" t="n">
        <f aca="false">'✍️ Score Entry 2025-26'!B1191</f>
        <v>46075.8333333333</v>
      </c>
      <c r="C1190" s="0" t="str">
        <f aca="false">'✍️ Score Entry 2025-26'!C1191</f>
        <v>French Ligue 1</v>
      </c>
      <c r="D1190" s="0" t="str">
        <f aca="false">'✍️ Score Entry 2025-26'!D1191</f>
        <v>Angers</v>
      </c>
      <c r="E1190" s="0" t="str">
        <f aca="false">'✍️ Score Entry 2025-26'!E1191</f>
        <v>Lille</v>
      </c>
      <c r="F1190" s="0" t="n">
        <f aca="false">IFERROR(VLOOKUP(D1190,'⭐ Current Elo 2025-26'!$A:$B,2,FALSE()),1500)</f>
        <v>1494.5</v>
      </c>
      <c r="G1190" s="0" t="n">
        <f aca="false">IFERROR(VLOOKUP(E1190,'⭐ Current Elo 2025-26'!$A:$B,2,FALSE()),1500)</f>
        <v>1580.2</v>
      </c>
      <c r="H1190" s="33" t="n">
        <f aca="false">1/(1+10^((G1190-F1190+'⚙️ Parameters'!$C$7)/400))</f>
        <v>0.314071658362412</v>
      </c>
      <c r="I1190" s="33" t="n">
        <f aca="false">0.27*(1+((200-MIN(ABS(F1190-G1190),200))/500)+(IF(AND(F1190&gt;1650,G1190&gt;1650),0.15,0)))</f>
        <v>0.331722</v>
      </c>
      <c r="J1190" s="33" t="n">
        <f aca="false">MAX(0,1-H1190-I1190)</f>
        <v>0.354206341637588</v>
      </c>
      <c r="K1190" s="33" t="n">
        <f aca="false">H1190+I1190</f>
        <v>0.645793658362412</v>
      </c>
      <c r="L1190" s="33" t="n">
        <f aca="false">I1190+J1190</f>
        <v>0.685928341637588</v>
      </c>
      <c r="M1190" s="0" t="str">
        <f aca="false">IF('✍️ Score Entry 2025-26'!F1191=""," TBD",TEXT('✍️ Score Entry 2025-26'!F1191,"0")&amp;"-"&amp;TEXT('✍️ Score Entry 2025-26'!G1191,"0"))</f>
        <v> TBD</v>
      </c>
      <c r="N1190" s="0" t="str">
        <f aca="false">IF('✍️ Score Entry 2025-26'!F1191="","TBD",IF('✍️ Score Entry 2025-26'!F1191&gt;'✍️ Score Entry 2025-26'!G1191,"Home",IF('✍️ Score Entry 2025-26'!F1191&lt;'✍️ Score Entry 2025-26'!G1191,"Away","Draw")))</f>
        <v>TBD</v>
      </c>
      <c r="O1190" s="0" t="str">
        <f aca="false">IF(N1190="TBD","TBD",IF(AND(H1190&gt;I1190,H1190&gt;J1190,N1190="Home"),"✓",IF(AND(J1190&gt;H1190,J1190&gt;I1190,N1190="Away"),"✓",IF(AND(I1190&gt;H1190,I1190&gt;J1190,N1190="Draw"),"✓","✗"))))</f>
        <v>TBD</v>
      </c>
    </row>
    <row r="1191" customFormat="false" ht="15" hidden="false" customHeight="false" outlineLevel="0" collapsed="false">
      <c r="A1191" s="0" t="n">
        <f aca="false">'✍️ Score Entry 2025-26'!A1192</f>
        <v>1187</v>
      </c>
      <c r="B1191" s="41" t="n">
        <f aca="false">'✍️ Score Entry 2025-26'!B1192</f>
        <v>46075.8333333333</v>
      </c>
      <c r="C1191" s="0" t="str">
        <f aca="false">'✍️ Score Entry 2025-26'!C1192</f>
        <v>Spanish LALIGA</v>
      </c>
      <c r="D1191" s="0" t="str">
        <f aca="false">'✍️ Score Entry 2025-26'!D1192</f>
        <v>Real Sociedad</v>
      </c>
      <c r="E1191" s="0" t="str">
        <f aca="false">'✍️ Score Entry 2025-26'!E1192</f>
        <v>Real Oviedo</v>
      </c>
      <c r="F1191" s="0" t="n">
        <f aca="false">IFERROR(VLOOKUP(D1191,'⭐ Current Elo 2025-26'!$A:$B,2,FALSE()),1500)</f>
        <v>1395.4</v>
      </c>
      <c r="G1191" s="0" t="n">
        <f aca="false">IFERROR(VLOOKUP(E1191,'⭐ Current Elo 2025-26'!$A:$B,2,FALSE()),1500)</f>
        <v>1735.2</v>
      </c>
      <c r="H1191" s="33" t="n">
        <f aca="false">1/(1+10^((G1191-F1191+'⚙️ Parameters'!$C$7)/400))</f>
        <v>0.0958796109715705</v>
      </c>
      <c r="I1191" s="33" t="n">
        <f aca="false">0.27*(1+((200-MIN(ABS(F1191-G1191),200))/500)+(IF(AND(F1191&gt;1650,G1191&gt;1650),0.15,0)))</f>
        <v>0.27</v>
      </c>
      <c r="J1191" s="33" t="n">
        <f aca="false">MAX(0,1-H1191-I1191)</f>
        <v>0.63412038902843</v>
      </c>
      <c r="K1191" s="33" t="n">
        <f aca="false">H1191+I1191</f>
        <v>0.365879610971571</v>
      </c>
      <c r="L1191" s="33" t="n">
        <f aca="false">I1191+J1191</f>
        <v>0.90412038902843</v>
      </c>
      <c r="M1191" s="0" t="str">
        <f aca="false">IF('✍️ Score Entry 2025-26'!F1192=""," TBD",TEXT('✍️ Score Entry 2025-26'!F1192,"0")&amp;"-"&amp;TEXT('✍️ Score Entry 2025-26'!G1192,"0"))</f>
        <v> TBD</v>
      </c>
      <c r="N1191" s="0" t="str">
        <f aca="false">IF('✍️ Score Entry 2025-26'!F1192="","TBD",IF('✍️ Score Entry 2025-26'!F1192&gt;'✍️ Score Entry 2025-26'!G1192,"Home",IF('✍️ Score Entry 2025-26'!F1192&lt;'✍️ Score Entry 2025-26'!G1192,"Away","Draw")))</f>
        <v>TBD</v>
      </c>
      <c r="O1191" s="0" t="str">
        <f aca="false">IF(N1191="TBD","TBD",IF(AND(H1191&gt;I1191,H1191&gt;J1191,N1191="Home"),"✓",IF(AND(J1191&gt;H1191,J1191&gt;I1191,N1191="Away"),"✓",IF(AND(I1191&gt;H1191,I1191&gt;J1191,N1191="Draw"),"✓","✗"))))</f>
        <v>TBD</v>
      </c>
    </row>
    <row r="1192" customFormat="false" ht="15" hidden="false" customHeight="false" outlineLevel="0" collapsed="false">
      <c r="A1192" s="0" t="n">
        <f aca="false">'✍️ Score Entry 2025-26'!A1193</f>
        <v>1188</v>
      </c>
      <c r="B1192" s="41" t="n">
        <f aca="false">'✍️ Score Entry 2025-26'!B1193</f>
        <v>46075.8333333333</v>
      </c>
      <c r="C1192" s="0" t="str">
        <f aca="false">'✍️ Score Entry 2025-26'!C1193</f>
        <v>Spanish LALIGA</v>
      </c>
      <c r="D1192" s="0" t="str">
        <f aca="false">'✍️ Score Entry 2025-26'!D1193</f>
        <v>Getafe</v>
      </c>
      <c r="E1192" s="0" t="str">
        <f aca="false">'✍️ Score Entry 2025-26'!E1193</f>
        <v>Sevilla</v>
      </c>
      <c r="F1192" s="0" t="n">
        <f aca="false">IFERROR(VLOOKUP(D1192,'⭐ Current Elo 2025-26'!$A:$B,2,FALSE()),1500)</f>
        <v>1582.4</v>
      </c>
      <c r="G1192" s="0" t="n">
        <f aca="false">IFERROR(VLOOKUP(E1192,'⭐ Current Elo 2025-26'!$A:$B,2,FALSE()),1500)</f>
        <v>1661.6</v>
      </c>
      <c r="H1192" s="33" t="n">
        <f aca="false">1/(1+10^((G1192-F1192+'⚙️ Parameters'!$C$7)/400))</f>
        <v>0.322187945888058</v>
      </c>
      <c r="I1192" s="33" t="n">
        <f aca="false">0.27*(1+((200-MIN(ABS(F1192-G1192),200))/500)+(IF(AND(F1192&gt;1650,G1192&gt;1650),0.15,0)))</f>
        <v>0.335232</v>
      </c>
      <c r="J1192" s="33" t="n">
        <f aca="false">MAX(0,1-H1192-I1192)</f>
        <v>0.342580054111942</v>
      </c>
      <c r="K1192" s="33" t="n">
        <f aca="false">H1192+I1192</f>
        <v>0.657419945888058</v>
      </c>
      <c r="L1192" s="33" t="n">
        <f aca="false">I1192+J1192</f>
        <v>0.677812054111943</v>
      </c>
      <c r="M1192" s="0" t="str">
        <f aca="false">IF('✍️ Score Entry 2025-26'!F1193=""," TBD",TEXT('✍️ Score Entry 2025-26'!F1193,"0")&amp;"-"&amp;TEXT('✍️ Score Entry 2025-26'!G1193,"0"))</f>
        <v> TBD</v>
      </c>
      <c r="N1192" s="0" t="str">
        <f aca="false">IF('✍️ Score Entry 2025-26'!F1193="","TBD",IF('✍️ Score Entry 2025-26'!F1193&gt;'✍️ Score Entry 2025-26'!G1193,"Home",IF('✍️ Score Entry 2025-26'!F1193&lt;'✍️ Score Entry 2025-26'!G1193,"Away","Draw")))</f>
        <v>TBD</v>
      </c>
      <c r="O1192" s="0" t="str">
        <f aca="false">IF(N1192="TBD","TBD",IF(AND(H1192&gt;I1192,H1192&gt;J1192,N1192="Home"),"✓",IF(AND(J1192&gt;H1192,J1192&gt;I1192,N1192="Away"),"✓",IF(AND(I1192&gt;H1192,I1192&gt;J1192,N1192="Draw"),"✓","✗"))))</f>
        <v>TBD</v>
      </c>
    </row>
    <row r="1193" customFormat="false" ht="15" hidden="false" customHeight="false" outlineLevel="0" collapsed="false">
      <c r="A1193" s="0" t="n">
        <f aca="false">'✍️ Score Entry 2025-26'!A1194</f>
        <v>1189</v>
      </c>
      <c r="B1193" s="41" t="n">
        <f aca="false">'✍️ Score Entry 2025-26'!B1194</f>
        <v>46075.8333333333</v>
      </c>
      <c r="C1193" s="0" t="str">
        <f aca="false">'✍️ Score Entry 2025-26'!C1194</f>
        <v>Spanish LALIGA</v>
      </c>
      <c r="D1193" s="0" t="str">
        <f aca="false">'✍️ Score Entry 2025-26'!D1194</f>
        <v>Athletic Club</v>
      </c>
      <c r="E1193" s="0" t="str">
        <f aca="false">'✍️ Score Entry 2025-26'!E1194</f>
        <v>Elche</v>
      </c>
      <c r="F1193" s="0" t="n">
        <f aca="false">IFERROR(VLOOKUP(D1193,'⭐ Current Elo 2025-26'!$A:$B,2,FALSE()),1500)</f>
        <v>1432.8</v>
      </c>
      <c r="G1193" s="0" t="n">
        <f aca="false">IFERROR(VLOOKUP(E1193,'⭐ Current Elo 2025-26'!$A:$B,2,FALSE()),1500)</f>
        <v>1553.2</v>
      </c>
      <c r="H1193" s="33" t="n">
        <f aca="false">1/(1+10^((G1193-F1193+'⚙️ Parameters'!$C$7)/400))</f>
        <v>0.272712992642845</v>
      </c>
      <c r="I1193" s="33" t="n">
        <f aca="false">0.27*(1+((200-MIN(ABS(F1193-G1193),200))/500)+(IF(AND(F1193&gt;1650,G1193&gt;1650),0.15,0)))</f>
        <v>0.312984</v>
      </c>
      <c r="J1193" s="33" t="n">
        <f aca="false">MAX(0,1-H1193-I1193)</f>
        <v>0.414303007357155</v>
      </c>
      <c r="K1193" s="33" t="n">
        <f aca="false">H1193+I1193</f>
        <v>0.585696992642845</v>
      </c>
      <c r="L1193" s="33" t="n">
        <f aca="false">I1193+J1193</f>
        <v>0.727287007357155</v>
      </c>
      <c r="M1193" s="0" t="str">
        <f aca="false">IF('✍️ Score Entry 2025-26'!F1194=""," TBD",TEXT('✍️ Score Entry 2025-26'!F1194,"0")&amp;"-"&amp;TEXT('✍️ Score Entry 2025-26'!G1194,"0"))</f>
        <v> TBD</v>
      </c>
      <c r="N1193" s="0" t="str">
        <f aca="false">IF('✍️ Score Entry 2025-26'!F1194="","TBD",IF('✍️ Score Entry 2025-26'!F1194&gt;'✍️ Score Entry 2025-26'!G1194,"Home",IF('✍️ Score Entry 2025-26'!F1194&lt;'✍️ Score Entry 2025-26'!G1194,"Away","Draw")))</f>
        <v>TBD</v>
      </c>
      <c r="O1193" s="0" t="str">
        <f aca="false">IF(N1193="TBD","TBD",IF(AND(H1193&gt;I1193,H1193&gt;J1193,N1193="Home"),"✓",IF(AND(J1193&gt;H1193,J1193&gt;I1193,N1193="Away"),"✓",IF(AND(I1193&gt;H1193,I1193&gt;J1193,N1193="Draw"),"✓","✗"))))</f>
        <v>TBD</v>
      </c>
    </row>
    <row r="1194" customFormat="false" ht="15" hidden="false" customHeight="false" outlineLevel="0" collapsed="false">
      <c r="A1194" s="0" t="n">
        <f aca="false">'✍️ Score Entry 2025-26'!A1195</f>
        <v>1190</v>
      </c>
      <c r="B1194" s="41" t="n">
        <f aca="false">'✍️ Score Entry 2025-26'!B1195</f>
        <v>46075.8333333333</v>
      </c>
      <c r="C1194" s="0" t="str">
        <f aca="false">'✍️ Score Entry 2025-26'!C1195</f>
        <v>Spanish LALIGA</v>
      </c>
      <c r="D1194" s="0" t="str">
        <f aca="false">'✍️ Score Entry 2025-26'!D1195</f>
        <v>Villarreal</v>
      </c>
      <c r="E1194" s="0" t="str">
        <f aca="false">'✍️ Score Entry 2025-26'!E1195</f>
        <v>Valencia</v>
      </c>
      <c r="F1194" s="0" t="n">
        <f aca="false">IFERROR(VLOOKUP(D1194,'⭐ Current Elo 2025-26'!$A:$B,2,FALSE()),1500)</f>
        <v>1629.8</v>
      </c>
      <c r="G1194" s="0" t="n">
        <f aca="false">IFERROR(VLOOKUP(E1194,'⭐ Current Elo 2025-26'!$A:$B,2,FALSE()),1500)</f>
        <v>1618.4</v>
      </c>
      <c r="H1194" s="33" t="n">
        <f aca="false">1/(1+10^((G1194-F1194+'⚙️ Parameters'!$C$7)/400))</f>
        <v>0.444677565256724</v>
      </c>
      <c r="I1194" s="33" t="n">
        <f aca="false">0.27*(1+((200-MIN(ABS(F1194-G1194),200))/500)+(IF(AND(F1194&gt;1650,G1194&gt;1650),0.15,0)))</f>
        <v>0.371844</v>
      </c>
      <c r="J1194" s="33" t="n">
        <f aca="false">MAX(0,1-H1194-I1194)</f>
        <v>0.183478434743277</v>
      </c>
      <c r="K1194" s="33" t="n">
        <f aca="false">H1194+I1194</f>
        <v>0.816521565256724</v>
      </c>
      <c r="L1194" s="33" t="n">
        <f aca="false">I1194+J1194</f>
        <v>0.555322434743277</v>
      </c>
      <c r="M1194" s="0" t="str">
        <f aca="false">IF('✍️ Score Entry 2025-26'!F1195=""," TBD",TEXT('✍️ Score Entry 2025-26'!F1195,"0")&amp;"-"&amp;TEXT('✍️ Score Entry 2025-26'!G1195,"0"))</f>
        <v> TBD</v>
      </c>
      <c r="N1194" s="0" t="str">
        <f aca="false">IF('✍️ Score Entry 2025-26'!F1195="","TBD",IF('✍️ Score Entry 2025-26'!F1195&gt;'✍️ Score Entry 2025-26'!G1195,"Home",IF('✍️ Score Entry 2025-26'!F1195&lt;'✍️ Score Entry 2025-26'!G1195,"Away","Draw")))</f>
        <v>TBD</v>
      </c>
      <c r="O1194" s="0" t="str">
        <f aca="false">IF(N1194="TBD","TBD",IF(AND(H1194&gt;I1194,H1194&gt;J1194,N1194="Home"),"✓",IF(AND(J1194&gt;H1194,J1194&gt;I1194,N1194="Away"),"✓",IF(AND(I1194&gt;H1194,I1194&gt;J1194,N1194="Draw"),"✓","✗"))))</f>
        <v>TBD</v>
      </c>
    </row>
    <row r="1195" customFormat="false" ht="15" hidden="false" customHeight="false" outlineLevel="0" collapsed="false">
      <c r="A1195" s="0" t="n">
        <f aca="false">'✍️ Score Entry 2025-26'!A1196</f>
        <v>1191</v>
      </c>
      <c r="B1195" s="41" t="n">
        <f aca="false">'✍️ Score Entry 2025-26'!B1196</f>
        <v>46075.8333333333</v>
      </c>
      <c r="C1195" s="0" t="str">
        <f aca="false">'✍️ Score Entry 2025-26'!C1196</f>
        <v>Spanish LALIGA</v>
      </c>
      <c r="D1195" s="0" t="str">
        <f aca="false">'✍️ Score Entry 2025-26'!D1196</f>
        <v>AtlÃ©tico Madrid</v>
      </c>
      <c r="E1195" s="0" t="str">
        <f aca="false">'✍️ Score Entry 2025-26'!E1196</f>
        <v>Espanyol</v>
      </c>
      <c r="F1195" s="0" t="n">
        <f aca="false">IFERROR(VLOOKUP(D1195,'⭐ Current Elo 2025-26'!$A:$B,2,FALSE()),1500)</f>
        <v>1556.8</v>
      </c>
      <c r="G1195" s="0" t="n">
        <f aca="false">IFERROR(VLOOKUP(E1195,'⭐ Current Elo 2025-26'!$A:$B,2,FALSE()),1500)</f>
        <v>1662.7</v>
      </c>
      <c r="H1195" s="33" t="n">
        <f aca="false">1/(1+10^((G1195-F1195+'⚙️ Parameters'!$C$7)/400))</f>
        <v>0.289578396817911</v>
      </c>
      <c r="I1195" s="33" t="n">
        <f aca="false">0.27*(1+((200-MIN(ABS(F1195-G1195),200))/500)+(IF(AND(F1195&gt;1650,G1195&gt;1650),0.15,0)))</f>
        <v>0.320814</v>
      </c>
      <c r="J1195" s="33" t="n">
        <f aca="false">MAX(0,1-H1195-I1195)</f>
        <v>0.38960760318209</v>
      </c>
      <c r="K1195" s="33" t="n">
        <f aca="false">H1195+I1195</f>
        <v>0.61039239681791</v>
      </c>
      <c r="L1195" s="33" t="n">
        <f aca="false">I1195+J1195</f>
        <v>0.71042160318209</v>
      </c>
      <c r="M1195" s="0" t="str">
        <f aca="false">IF('✍️ Score Entry 2025-26'!F1196=""," TBD",TEXT('✍️ Score Entry 2025-26'!F1196,"0")&amp;"-"&amp;TEXT('✍️ Score Entry 2025-26'!G1196,"0"))</f>
        <v> TBD</v>
      </c>
      <c r="N1195" s="0" t="str">
        <f aca="false">IF('✍️ Score Entry 2025-26'!F1196="","TBD",IF('✍️ Score Entry 2025-26'!F1196&gt;'✍️ Score Entry 2025-26'!G1196,"Home",IF('✍️ Score Entry 2025-26'!F1196&lt;'✍️ Score Entry 2025-26'!G1196,"Away","Draw")))</f>
        <v>TBD</v>
      </c>
      <c r="O1195" s="0" t="str">
        <f aca="false">IF(N1195="TBD","TBD",IF(AND(H1195&gt;I1195,H1195&gt;J1195,N1195="Home"),"✓",IF(AND(J1195&gt;H1195,J1195&gt;I1195,N1195="Away"),"✓",IF(AND(I1195&gt;H1195,I1195&gt;J1195,N1195="Draw"),"✓","✗"))))</f>
        <v>TBD</v>
      </c>
    </row>
    <row r="1196" customFormat="false" ht="15" hidden="false" customHeight="false" outlineLevel="0" collapsed="false">
      <c r="A1196" s="0" t="n">
        <f aca="false">'✍️ Score Entry 2025-26'!A1197</f>
        <v>1192</v>
      </c>
      <c r="B1196" s="41" t="n">
        <f aca="false">'✍️ Score Entry 2025-26'!B1197</f>
        <v>46075.8333333333</v>
      </c>
      <c r="C1196" s="0" t="str">
        <f aca="false">'✍️ Score Entry 2025-26'!C1197</f>
        <v>Spanish LALIGA</v>
      </c>
      <c r="D1196" s="0" t="str">
        <f aca="false">'✍️ Score Entry 2025-26'!D1197</f>
        <v>Barcelona</v>
      </c>
      <c r="E1196" s="0" t="str">
        <f aca="false">'✍️ Score Entry 2025-26'!E1197</f>
        <v>Levante</v>
      </c>
      <c r="F1196" s="0" t="n">
        <f aca="false">IFERROR(VLOOKUP(D1196,'⭐ Current Elo 2025-26'!$A:$B,2,FALSE()),1500)</f>
        <v>1670.1</v>
      </c>
      <c r="G1196" s="0" t="n">
        <f aca="false">IFERROR(VLOOKUP(E1196,'⭐ Current Elo 2025-26'!$A:$B,2,FALSE()),1500)</f>
        <v>1462.3</v>
      </c>
      <c r="H1196" s="33" t="n">
        <f aca="false">1/(1+10^((G1196-F1196+'⚙️ Parameters'!$C$7)/400))</f>
        <v>0.712666461538423</v>
      </c>
      <c r="I1196" s="33" t="n">
        <f aca="false">0.27*(1+((200-MIN(ABS(F1196-G1196),200))/500)+(IF(AND(F1196&gt;1650,G1196&gt;1650),0.15,0)))</f>
        <v>0.27</v>
      </c>
      <c r="J1196" s="33" t="n">
        <f aca="false">MAX(0,1-H1196-I1196)</f>
        <v>0.0173335384615768</v>
      </c>
      <c r="K1196" s="33" t="n">
        <f aca="false">H1196+I1196</f>
        <v>0.982666461538423</v>
      </c>
      <c r="L1196" s="33" t="n">
        <f aca="false">I1196+J1196</f>
        <v>0.287333538461577</v>
      </c>
      <c r="M1196" s="0" t="str">
        <f aca="false">IF('✍️ Score Entry 2025-26'!F1197=""," TBD",TEXT('✍️ Score Entry 2025-26'!F1197,"0")&amp;"-"&amp;TEXT('✍️ Score Entry 2025-26'!G1197,"0"))</f>
        <v> TBD</v>
      </c>
      <c r="N1196" s="0" t="str">
        <f aca="false">IF('✍️ Score Entry 2025-26'!F1197="","TBD",IF('✍️ Score Entry 2025-26'!F1197&gt;'✍️ Score Entry 2025-26'!G1197,"Home",IF('✍️ Score Entry 2025-26'!F1197&lt;'✍️ Score Entry 2025-26'!G1197,"Away","Draw")))</f>
        <v>TBD</v>
      </c>
      <c r="O1196" s="0" t="str">
        <f aca="false">IF(N1196="TBD","TBD",IF(AND(H1196&gt;I1196,H1196&gt;J1196,N1196="Home"),"✓",IF(AND(J1196&gt;H1196,J1196&gt;I1196,N1196="Away"),"✓",IF(AND(I1196&gt;H1196,I1196&gt;J1196,N1196="Draw"),"✓","✗"))))</f>
        <v>TBD</v>
      </c>
    </row>
    <row r="1197" customFormat="false" ht="15" hidden="false" customHeight="false" outlineLevel="0" collapsed="false">
      <c r="A1197" s="0" t="n">
        <f aca="false">'✍️ Score Entry 2025-26'!A1198</f>
        <v>1193</v>
      </c>
      <c r="B1197" s="41" t="n">
        <f aca="false">'✍️ Score Entry 2025-26'!B1198</f>
        <v>46075.8333333333</v>
      </c>
      <c r="C1197" s="0" t="str">
        <f aca="false">'✍️ Score Entry 2025-26'!C1198</f>
        <v>Spanish LALIGA</v>
      </c>
      <c r="D1197" s="0" t="str">
        <f aca="false">'✍️ Score Entry 2025-26'!D1198</f>
        <v>Celta Vigo</v>
      </c>
      <c r="E1197" s="0" t="str">
        <f aca="false">'✍️ Score Entry 2025-26'!E1198</f>
        <v>Mallorca</v>
      </c>
      <c r="F1197" s="0" t="n">
        <f aca="false">IFERROR(VLOOKUP(D1197,'⭐ Current Elo 2025-26'!$A:$B,2,FALSE()),1500)</f>
        <v>1603.5</v>
      </c>
      <c r="G1197" s="0" t="n">
        <f aca="false">IFERROR(VLOOKUP(E1197,'⭐ Current Elo 2025-26'!$A:$B,2,FALSE()),1500)</f>
        <v>1654.7</v>
      </c>
      <c r="H1197" s="33" t="n">
        <f aca="false">1/(1+10^((G1197-F1197+'⚙️ Parameters'!$C$7)/400))</f>
        <v>0.358345123713538</v>
      </c>
      <c r="I1197" s="33" t="n">
        <f aca="false">0.27*(1+((200-MIN(ABS(F1197-G1197),200))/500)+(IF(AND(F1197&gt;1650,G1197&gt;1650),0.15,0)))</f>
        <v>0.350352</v>
      </c>
      <c r="J1197" s="33" t="n">
        <f aca="false">MAX(0,1-H1197-I1197)</f>
        <v>0.291302876286462</v>
      </c>
      <c r="K1197" s="33" t="n">
        <f aca="false">H1197+I1197</f>
        <v>0.708697123713538</v>
      </c>
      <c r="L1197" s="33" t="n">
        <f aca="false">I1197+J1197</f>
        <v>0.641654876286462</v>
      </c>
      <c r="M1197" s="0" t="str">
        <f aca="false">IF('✍️ Score Entry 2025-26'!F1198=""," TBD",TEXT('✍️ Score Entry 2025-26'!F1198,"0")&amp;"-"&amp;TEXT('✍️ Score Entry 2025-26'!G1198,"0"))</f>
        <v> TBD</v>
      </c>
      <c r="N1197" s="0" t="str">
        <f aca="false">IF('✍️ Score Entry 2025-26'!F1198="","TBD",IF('✍️ Score Entry 2025-26'!F1198&gt;'✍️ Score Entry 2025-26'!G1198,"Home",IF('✍️ Score Entry 2025-26'!F1198&lt;'✍️ Score Entry 2025-26'!G1198,"Away","Draw")))</f>
        <v>TBD</v>
      </c>
      <c r="O1197" s="0" t="str">
        <f aca="false">IF(N1197="TBD","TBD",IF(AND(H1197&gt;I1197,H1197&gt;J1197,N1197="Home"),"✓",IF(AND(J1197&gt;H1197,J1197&gt;I1197,N1197="Away"),"✓",IF(AND(I1197&gt;H1197,I1197&gt;J1197,N1197="Draw"),"✓","✗"))))</f>
        <v>TBD</v>
      </c>
    </row>
    <row r="1198" customFormat="false" ht="15" hidden="false" customHeight="false" outlineLevel="0" collapsed="false">
      <c r="A1198" s="0" t="n">
        <f aca="false">'✍️ Score Entry 2025-26'!A1199</f>
        <v>1194</v>
      </c>
      <c r="B1198" s="41" t="n">
        <f aca="false">'✍️ Score Entry 2025-26'!B1199</f>
        <v>46075.8333333333</v>
      </c>
      <c r="C1198" s="0" t="str">
        <f aca="false">'✍️ Score Entry 2025-26'!C1199</f>
        <v>Spanish LALIGA</v>
      </c>
      <c r="D1198" s="0" t="str">
        <f aca="false">'✍️ Score Entry 2025-26'!D1199</f>
        <v>AlavÃ©s</v>
      </c>
      <c r="E1198" s="0" t="str">
        <f aca="false">'✍️ Score Entry 2025-26'!E1199</f>
        <v>Girona</v>
      </c>
      <c r="F1198" s="0" t="n">
        <f aca="false">IFERROR(VLOOKUP(D1198,'⭐ Current Elo 2025-26'!$A:$B,2,FALSE()),1500)</f>
        <v>1609.1</v>
      </c>
      <c r="G1198" s="0" t="n">
        <f aca="false">IFERROR(VLOOKUP(E1198,'⭐ Current Elo 2025-26'!$A:$B,2,FALSE()),1500)</f>
        <v>1542.4</v>
      </c>
      <c r="H1198" s="33" t="n">
        <f aca="false">1/(1+10^((G1198-F1198+'⚙️ Parameters'!$C$7)/400))</f>
        <v>0.524014740324624</v>
      </c>
      <c r="I1198" s="33" t="n">
        <f aca="false">0.27*(1+((200-MIN(ABS(F1198-G1198),200))/500)+(IF(AND(F1198&gt;1650,G1198&gt;1650),0.15,0)))</f>
        <v>0.341982</v>
      </c>
      <c r="J1198" s="33" t="n">
        <f aca="false">MAX(0,1-H1198-I1198)</f>
        <v>0.134003259675376</v>
      </c>
      <c r="K1198" s="33" t="n">
        <f aca="false">H1198+I1198</f>
        <v>0.865996740324624</v>
      </c>
      <c r="L1198" s="33" t="n">
        <f aca="false">I1198+J1198</f>
        <v>0.475985259675376</v>
      </c>
      <c r="M1198" s="0" t="str">
        <f aca="false">IF('✍️ Score Entry 2025-26'!F1199=""," TBD",TEXT('✍️ Score Entry 2025-26'!F1199,"0")&amp;"-"&amp;TEXT('✍️ Score Entry 2025-26'!G1199,"0"))</f>
        <v> TBD</v>
      </c>
      <c r="N1198" s="0" t="str">
        <f aca="false">IF('✍️ Score Entry 2025-26'!F1199="","TBD",IF('✍️ Score Entry 2025-26'!F1199&gt;'✍️ Score Entry 2025-26'!G1199,"Home",IF('✍️ Score Entry 2025-26'!F1199&lt;'✍️ Score Entry 2025-26'!G1199,"Away","Draw")))</f>
        <v>TBD</v>
      </c>
      <c r="O1198" s="0" t="str">
        <f aca="false">IF(N1198="TBD","TBD",IF(AND(H1198&gt;I1198,H1198&gt;J1198,N1198="Home"),"✓",IF(AND(J1198&gt;H1198,J1198&gt;I1198,N1198="Away"),"✓",IF(AND(I1198&gt;H1198,I1198&gt;J1198,N1198="Draw"),"✓","✗"))))</f>
        <v>TBD</v>
      </c>
    </row>
    <row r="1199" customFormat="false" ht="15" hidden="false" customHeight="false" outlineLevel="0" collapsed="false">
      <c r="A1199" s="0" t="n">
        <f aca="false">'✍️ Score Entry 2025-26'!A1200</f>
        <v>1195</v>
      </c>
      <c r="B1199" s="41" t="n">
        <f aca="false">'✍️ Score Entry 2025-26'!B1200</f>
        <v>46081.625</v>
      </c>
      <c r="C1199" s="0" t="str">
        <f aca="false">'✍️ Score Entry 2025-26'!C1200</f>
        <v>English Premier League</v>
      </c>
      <c r="D1199" s="0" t="str">
        <f aca="false">'✍️ Score Entry 2025-26'!D1200</f>
        <v>Newcastle United</v>
      </c>
      <c r="E1199" s="0" t="str">
        <f aca="false">'✍️ Score Entry 2025-26'!E1200</f>
        <v>Everton</v>
      </c>
      <c r="F1199" s="0" t="n">
        <f aca="false">IFERROR(VLOOKUP(D1199,'⭐ Current Elo 2025-26'!$A:$B,2,FALSE()),1500)</f>
        <v>1795</v>
      </c>
      <c r="G1199" s="0" t="n">
        <f aca="false">IFERROR(VLOOKUP(E1199,'⭐ Current Elo 2025-26'!$A:$B,2,FALSE()),1500)</f>
        <v>1613.1</v>
      </c>
      <c r="H1199" s="33" t="n">
        <f aca="false">1/(1+10^((G1199-F1199+'⚙️ Parameters'!$C$7)/400))</f>
        <v>0.681196836426976</v>
      </c>
      <c r="I1199" s="33" t="n">
        <f aca="false">0.27*(1+((200-MIN(ABS(F1199-G1199),200))/500)+(IF(AND(F1199&gt;1650,G1199&gt;1650),0.15,0)))</f>
        <v>0.279774</v>
      </c>
      <c r="J1199" s="33" t="n">
        <f aca="false">MAX(0,1-H1199-I1199)</f>
        <v>0.0390291635730242</v>
      </c>
      <c r="K1199" s="33" t="n">
        <f aca="false">H1199+I1199</f>
        <v>0.960970836426976</v>
      </c>
      <c r="L1199" s="33" t="n">
        <f aca="false">I1199+J1199</f>
        <v>0.318803163573024</v>
      </c>
      <c r="M1199" s="0" t="str">
        <f aca="false">IF('✍️ Score Entry 2025-26'!F1200=""," TBD",TEXT('✍️ Score Entry 2025-26'!F1200,"0")&amp;"-"&amp;TEXT('✍️ Score Entry 2025-26'!G1200,"0"))</f>
        <v> TBD</v>
      </c>
      <c r="N1199" s="0" t="str">
        <f aca="false">IF('✍️ Score Entry 2025-26'!F1200="","TBD",IF('✍️ Score Entry 2025-26'!F1200&gt;'✍️ Score Entry 2025-26'!G1200,"Home",IF('✍️ Score Entry 2025-26'!F1200&lt;'✍️ Score Entry 2025-26'!G1200,"Away","Draw")))</f>
        <v>TBD</v>
      </c>
      <c r="O1199" s="0" t="str">
        <f aca="false">IF(N1199="TBD","TBD",IF(AND(H1199&gt;I1199,H1199&gt;J1199,N1199="Home"),"✓",IF(AND(J1199&gt;H1199,J1199&gt;I1199,N1199="Away"),"✓",IF(AND(I1199&gt;H1199,I1199&gt;J1199,N1199="Draw"),"✓","✗"))))</f>
        <v>TBD</v>
      </c>
    </row>
    <row r="1200" customFormat="false" ht="15" hidden="false" customHeight="false" outlineLevel="0" collapsed="false">
      <c r="A1200" s="0" t="n">
        <f aca="false">'✍️ Score Entry 2025-26'!A1201</f>
        <v>1196</v>
      </c>
      <c r="B1200" s="41" t="n">
        <f aca="false">'✍️ Score Entry 2025-26'!B1201</f>
        <v>46081.625</v>
      </c>
      <c r="C1200" s="0" t="str">
        <f aca="false">'✍️ Score Entry 2025-26'!C1201</f>
        <v>English Premier League</v>
      </c>
      <c r="D1200" s="0" t="str">
        <f aca="false">'✍️ Score Entry 2025-26'!D1201</f>
        <v>AFC Bournemouth</v>
      </c>
      <c r="E1200" s="0" t="str">
        <f aca="false">'✍️ Score Entry 2025-26'!E1201</f>
        <v>Sunderland</v>
      </c>
      <c r="F1200" s="0" t="n">
        <f aca="false">IFERROR(VLOOKUP(D1200,'⭐ Current Elo 2025-26'!$A:$B,2,FALSE()),1500)</f>
        <v>1744.7</v>
      </c>
      <c r="G1200" s="0" t="n">
        <f aca="false">IFERROR(VLOOKUP(E1200,'⭐ Current Elo 2025-26'!$A:$B,2,FALSE()),1500)</f>
        <v>1601.9</v>
      </c>
      <c r="H1200" s="33" t="n">
        <f aca="false">1/(1+10^((G1200-F1200+'⚙️ Parameters'!$C$7)/400))</f>
        <v>0.630462101204397</v>
      </c>
      <c r="I1200" s="33" t="n">
        <f aca="false">0.27*(1+((200-MIN(ABS(F1200-G1200),200))/500)+(IF(AND(F1200&gt;1650,G1200&gt;1650),0.15,0)))</f>
        <v>0.300888</v>
      </c>
      <c r="J1200" s="33" t="n">
        <f aca="false">MAX(0,1-H1200-I1200)</f>
        <v>0.068649898795603</v>
      </c>
      <c r="K1200" s="33" t="n">
        <f aca="false">H1200+I1200</f>
        <v>0.931350101204397</v>
      </c>
      <c r="L1200" s="33" t="n">
        <f aca="false">I1200+J1200</f>
        <v>0.369537898795603</v>
      </c>
      <c r="M1200" s="0" t="str">
        <f aca="false">IF('✍️ Score Entry 2025-26'!F1201=""," TBD",TEXT('✍️ Score Entry 2025-26'!F1201,"0")&amp;"-"&amp;TEXT('✍️ Score Entry 2025-26'!G1201,"0"))</f>
        <v> TBD</v>
      </c>
      <c r="N1200" s="0" t="str">
        <f aca="false">IF('✍️ Score Entry 2025-26'!F1201="","TBD",IF('✍️ Score Entry 2025-26'!F1201&gt;'✍️ Score Entry 2025-26'!G1201,"Home",IF('✍️ Score Entry 2025-26'!F1201&lt;'✍️ Score Entry 2025-26'!G1201,"Away","Draw")))</f>
        <v>TBD</v>
      </c>
      <c r="O1200" s="0" t="str">
        <f aca="false">IF(N1200="TBD","TBD",IF(AND(H1200&gt;I1200,H1200&gt;J1200,N1200="Home"),"✓",IF(AND(J1200&gt;H1200,J1200&gt;I1200,N1200="Away"),"✓",IF(AND(I1200&gt;H1200,I1200&gt;J1200,N1200="Draw"),"✓","✗"))))</f>
        <v>TBD</v>
      </c>
    </row>
    <row r="1201" customFormat="false" ht="15" hidden="false" customHeight="false" outlineLevel="0" collapsed="false">
      <c r="A1201" s="0" t="n">
        <f aca="false">'✍️ Score Entry 2025-26'!A1202</f>
        <v>1197</v>
      </c>
      <c r="B1201" s="41" t="n">
        <f aca="false">'✍️ Score Entry 2025-26'!B1202</f>
        <v>46081.625</v>
      </c>
      <c r="C1201" s="0" t="str">
        <f aca="false">'✍️ Score Entry 2025-26'!C1202</f>
        <v>English Premier League</v>
      </c>
      <c r="D1201" s="0" t="str">
        <f aca="false">'✍️ Score Entry 2025-26'!D1202</f>
        <v>Brighton &amp; Hove Albion</v>
      </c>
      <c r="E1201" s="0" t="str">
        <f aca="false">'✍️ Score Entry 2025-26'!E1202</f>
        <v>Nottingham Forest</v>
      </c>
      <c r="F1201" s="0" t="n">
        <f aca="false">IFERROR(VLOOKUP(D1201,'⭐ Current Elo 2025-26'!$A:$B,2,FALSE()),1500)</f>
        <v>1526.5</v>
      </c>
      <c r="G1201" s="0" t="n">
        <f aca="false">IFERROR(VLOOKUP(E1201,'⭐ Current Elo 2025-26'!$A:$B,2,FALSE()),1500)</f>
        <v>1630.6</v>
      </c>
      <c r="H1201" s="33" t="n">
        <f aca="false">1/(1+10^((G1201-F1201+'⚙️ Parameters'!$C$7)/400))</f>
        <v>0.29171465902901</v>
      </c>
      <c r="I1201" s="33" t="n">
        <f aca="false">0.27*(1+((200-MIN(ABS(F1201-G1201),200))/500)+(IF(AND(F1201&gt;1650,G1201&gt;1650),0.15,0)))</f>
        <v>0.321786</v>
      </c>
      <c r="J1201" s="33" t="n">
        <f aca="false">MAX(0,1-H1201-I1201)</f>
        <v>0.38649934097099</v>
      </c>
      <c r="K1201" s="33" t="n">
        <f aca="false">H1201+I1201</f>
        <v>0.61350065902901</v>
      </c>
      <c r="L1201" s="33" t="n">
        <f aca="false">I1201+J1201</f>
        <v>0.70828534097099</v>
      </c>
      <c r="M1201" s="0" t="str">
        <f aca="false">IF('✍️ Score Entry 2025-26'!F1202=""," TBD",TEXT('✍️ Score Entry 2025-26'!F1202,"0")&amp;"-"&amp;TEXT('✍️ Score Entry 2025-26'!G1202,"0"))</f>
        <v> TBD</v>
      </c>
      <c r="N1201" s="0" t="str">
        <f aca="false">IF('✍️ Score Entry 2025-26'!F1202="","TBD",IF('✍️ Score Entry 2025-26'!F1202&gt;'✍️ Score Entry 2025-26'!G1202,"Home",IF('✍️ Score Entry 2025-26'!F1202&lt;'✍️ Score Entry 2025-26'!G1202,"Away","Draw")))</f>
        <v>TBD</v>
      </c>
      <c r="O1201" s="0" t="str">
        <f aca="false">IF(N1201="TBD","TBD",IF(AND(H1201&gt;I1201,H1201&gt;J1201,N1201="Home"),"✓",IF(AND(J1201&gt;H1201,J1201&gt;I1201,N1201="Away"),"✓",IF(AND(I1201&gt;H1201,I1201&gt;J1201,N1201="Draw"),"✓","✗"))))</f>
        <v>TBD</v>
      </c>
    </row>
    <row r="1202" customFormat="false" ht="15" hidden="false" customHeight="false" outlineLevel="0" collapsed="false">
      <c r="A1202" s="0" t="n">
        <f aca="false">'✍️ Score Entry 2025-26'!A1203</f>
        <v>1198</v>
      </c>
      <c r="B1202" s="41" t="n">
        <f aca="false">'✍️ Score Entry 2025-26'!B1203</f>
        <v>46081.625</v>
      </c>
      <c r="C1202" s="0" t="str">
        <f aca="false">'✍️ Score Entry 2025-26'!C1203</f>
        <v>English Premier League</v>
      </c>
      <c r="D1202" s="0" t="str">
        <f aca="false">'✍️ Score Entry 2025-26'!D1203</f>
        <v>Liverpool</v>
      </c>
      <c r="E1202" s="0" t="str">
        <f aca="false">'✍️ Score Entry 2025-26'!E1203</f>
        <v>West Ham United</v>
      </c>
      <c r="F1202" s="0" t="n">
        <f aca="false">IFERROR(VLOOKUP(D1202,'⭐ Current Elo 2025-26'!$A:$B,2,FALSE()),1500)</f>
        <v>1648.2</v>
      </c>
      <c r="G1202" s="0" t="n">
        <f aca="false">IFERROR(VLOOKUP(E1202,'⭐ Current Elo 2025-26'!$A:$B,2,FALSE()),1500)</f>
        <v>1395.5</v>
      </c>
      <c r="H1202" s="33" t="n">
        <f aca="false">1/(1+10^((G1202-F1202+'⚙️ Parameters'!$C$7)/400))</f>
        <v>0.762572449967156</v>
      </c>
      <c r="I1202" s="33" t="n">
        <f aca="false">0.27*(1+((200-MIN(ABS(F1202-G1202),200))/500)+(IF(AND(F1202&gt;1650,G1202&gt;1650),0.15,0)))</f>
        <v>0.27</v>
      </c>
      <c r="J1202" s="33" t="n">
        <f aca="false">MAX(0,1-H1202-I1202)</f>
        <v>0</v>
      </c>
      <c r="K1202" s="33" t="n">
        <f aca="false">H1202+I1202</f>
        <v>1.03257244996716</v>
      </c>
      <c r="L1202" s="33" t="n">
        <f aca="false">I1202+J1202</f>
        <v>0.27</v>
      </c>
      <c r="M1202" s="0" t="str">
        <f aca="false">IF('✍️ Score Entry 2025-26'!F1203=""," TBD",TEXT('✍️ Score Entry 2025-26'!F1203,"0")&amp;"-"&amp;TEXT('✍️ Score Entry 2025-26'!G1203,"0"))</f>
        <v> TBD</v>
      </c>
      <c r="N1202" s="0" t="str">
        <f aca="false">IF('✍️ Score Entry 2025-26'!F1203="","TBD",IF('✍️ Score Entry 2025-26'!F1203&gt;'✍️ Score Entry 2025-26'!G1203,"Home",IF('✍️ Score Entry 2025-26'!F1203&lt;'✍️ Score Entry 2025-26'!G1203,"Away","Draw")))</f>
        <v>TBD</v>
      </c>
      <c r="O1202" s="0" t="str">
        <f aca="false">IF(N1202="TBD","TBD",IF(AND(H1202&gt;I1202,H1202&gt;J1202,N1202="Home"),"✓",IF(AND(J1202&gt;H1202,J1202&gt;I1202,N1202="Away"),"✓",IF(AND(I1202&gt;H1202,I1202&gt;J1202,N1202="Draw"),"✓","✗"))))</f>
        <v>TBD</v>
      </c>
    </row>
    <row r="1203" customFormat="false" ht="15" hidden="false" customHeight="false" outlineLevel="0" collapsed="false">
      <c r="A1203" s="0" t="n">
        <f aca="false">'✍️ Score Entry 2025-26'!A1204</f>
        <v>1199</v>
      </c>
      <c r="B1203" s="41" t="n">
        <f aca="false">'✍️ Score Entry 2025-26'!B1204</f>
        <v>46081.625</v>
      </c>
      <c r="C1203" s="0" t="str">
        <f aca="false">'✍️ Score Entry 2025-26'!C1204</f>
        <v>English Premier League</v>
      </c>
      <c r="D1203" s="0" t="str">
        <f aca="false">'✍️ Score Entry 2025-26'!D1204</f>
        <v>Wolverhampton Wanderers</v>
      </c>
      <c r="E1203" s="0" t="str">
        <f aca="false">'✍️ Score Entry 2025-26'!E1204</f>
        <v>Aston Villa</v>
      </c>
      <c r="F1203" s="0" t="n">
        <f aca="false">IFERROR(VLOOKUP(D1203,'⭐ Current Elo 2025-26'!$A:$B,2,FALSE()),1500)</f>
        <v>1747.8</v>
      </c>
      <c r="G1203" s="0" t="n">
        <f aca="false">IFERROR(VLOOKUP(E1203,'⭐ Current Elo 2025-26'!$A:$B,2,FALSE()),1500)</f>
        <v>1505.7</v>
      </c>
      <c r="H1203" s="33" t="n">
        <f aca="false">1/(1+10^((G1203-F1203+'⚙️ Parameters'!$C$7)/400))</f>
        <v>0.751348353635672</v>
      </c>
      <c r="I1203" s="33" t="n">
        <f aca="false">0.27*(1+((200-MIN(ABS(F1203-G1203),200))/500)+(IF(AND(F1203&gt;1650,G1203&gt;1650),0.15,0)))</f>
        <v>0.27</v>
      </c>
      <c r="J1203" s="33" t="n">
        <f aca="false">MAX(0,1-H1203-I1203)</f>
        <v>0</v>
      </c>
      <c r="K1203" s="33" t="n">
        <f aca="false">H1203+I1203</f>
        <v>1.02134835363567</v>
      </c>
      <c r="L1203" s="33" t="n">
        <f aca="false">I1203+J1203</f>
        <v>0.27</v>
      </c>
      <c r="M1203" s="0" t="str">
        <f aca="false">IF('✍️ Score Entry 2025-26'!F1204=""," TBD",TEXT('✍️ Score Entry 2025-26'!F1204,"0")&amp;"-"&amp;TEXT('✍️ Score Entry 2025-26'!G1204,"0"))</f>
        <v> TBD</v>
      </c>
      <c r="N1203" s="0" t="str">
        <f aca="false">IF('✍️ Score Entry 2025-26'!F1204="","TBD",IF('✍️ Score Entry 2025-26'!F1204&gt;'✍️ Score Entry 2025-26'!G1204,"Home",IF('✍️ Score Entry 2025-26'!F1204&lt;'✍️ Score Entry 2025-26'!G1204,"Away","Draw")))</f>
        <v>TBD</v>
      </c>
      <c r="O1203" s="0" t="str">
        <f aca="false">IF(N1203="TBD","TBD",IF(AND(H1203&gt;I1203,H1203&gt;J1203,N1203="Home"),"✓",IF(AND(J1203&gt;H1203,J1203&gt;I1203,N1203="Away"),"✓",IF(AND(I1203&gt;H1203,I1203&gt;J1203,N1203="Draw"),"✓","✗"))))</f>
        <v>TBD</v>
      </c>
    </row>
    <row r="1204" customFormat="false" ht="15" hidden="false" customHeight="false" outlineLevel="0" collapsed="false">
      <c r="A1204" s="0" t="n">
        <f aca="false">'✍️ Score Entry 2025-26'!A1205</f>
        <v>1200</v>
      </c>
      <c r="B1204" s="41" t="n">
        <f aca="false">'✍️ Score Entry 2025-26'!B1205</f>
        <v>46081.625</v>
      </c>
      <c r="C1204" s="0" t="str">
        <f aca="false">'✍️ Score Entry 2025-26'!C1205</f>
        <v>English Premier League</v>
      </c>
      <c r="D1204" s="0" t="str">
        <f aca="false">'✍️ Score Entry 2025-26'!D1205</f>
        <v>Manchester United</v>
      </c>
      <c r="E1204" s="0" t="str">
        <f aca="false">'✍️ Score Entry 2025-26'!E1205</f>
        <v>Crystal Palace</v>
      </c>
      <c r="F1204" s="0" t="n">
        <f aca="false">IFERROR(VLOOKUP(D1204,'⭐ Current Elo 2025-26'!$A:$B,2,FALSE()),1500)</f>
        <v>1451.7</v>
      </c>
      <c r="G1204" s="0" t="n">
        <f aca="false">IFERROR(VLOOKUP(E1204,'⭐ Current Elo 2025-26'!$A:$B,2,FALSE()),1500)</f>
        <v>1530.6</v>
      </c>
      <c r="H1204" s="33" t="n">
        <f aca="false">1/(1+10^((G1204-F1204+'⚙️ Parameters'!$C$7)/400))</f>
        <v>0.322565195498206</v>
      </c>
      <c r="I1204" s="33" t="n">
        <f aca="false">0.27*(1+((200-MIN(ABS(F1204-G1204),200))/500)+(IF(AND(F1204&gt;1650,G1204&gt;1650),0.15,0)))</f>
        <v>0.335394</v>
      </c>
      <c r="J1204" s="33" t="n">
        <f aca="false">MAX(0,1-H1204-I1204)</f>
        <v>0.342040804501794</v>
      </c>
      <c r="K1204" s="33" t="n">
        <f aca="false">H1204+I1204</f>
        <v>0.657959195498206</v>
      </c>
      <c r="L1204" s="33" t="n">
        <f aca="false">I1204+J1204</f>
        <v>0.677434804501794</v>
      </c>
      <c r="M1204" s="0" t="str">
        <f aca="false">IF('✍️ Score Entry 2025-26'!F1205=""," TBD",TEXT('✍️ Score Entry 2025-26'!F1205,"0")&amp;"-"&amp;TEXT('✍️ Score Entry 2025-26'!G1205,"0"))</f>
        <v> TBD</v>
      </c>
      <c r="N1204" s="0" t="str">
        <f aca="false">IF('✍️ Score Entry 2025-26'!F1205="","TBD",IF('✍️ Score Entry 2025-26'!F1205&gt;'✍️ Score Entry 2025-26'!G1205,"Home",IF('✍️ Score Entry 2025-26'!F1205&lt;'✍️ Score Entry 2025-26'!G1205,"Away","Draw")))</f>
        <v>TBD</v>
      </c>
      <c r="O1204" s="0" t="str">
        <f aca="false">IF(N1204="TBD","TBD",IF(AND(H1204&gt;I1204,H1204&gt;J1204,N1204="Home"),"✓",IF(AND(J1204&gt;H1204,J1204&gt;I1204,N1204="Away"),"✓",IF(AND(I1204&gt;H1204,I1204&gt;J1204,N1204="Draw"),"✓","✗"))))</f>
        <v>TBD</v>
      </c>
    </row>
    <row r="1205" customFormat="false" ht="15" hidden="false" customHeight="false" outlineLevel="0" collapsed="false">
      <c r="A1205" s="0" t="n">
        <f aca="false">'✍️ Score Entry 2025-26'!A1206</f>
        <v>1201</v>
      </c>
      <c r="B1205" s="41" t="n">
        <f aca="false">'✍️ Score Entry 2025-26'!B1206</f>
        <v>46081.625</v>
      </c>
      <c r="C1205" s="0" t="str">
        <f aca="false">'✍️ Score Entry 2025-26'!C1206</f>
        <v>English Premier League</v>
      </c>
      <c r="D1205" s="0" t="str">
        <f aca="false">'✍️ Score Entry 2025-26'!D1206</f>
        <v>Leeds United</v>
      </c>
      <c r="E1205" s="0" t="str">
        <f aca="false">'✍️ Score Entry 2025-26'!E1206</f>
        <v>Manchester City</v>
      </c>
      <c r="F1205" s="0" t="n">
        <f aca="false">IFERROR(VLOOKUP(D1205,'⭐ Current Elo 2025-26'!$A:$B,2,FALSE()),1500)</f>
        <v>1530.4</v>
      </c>
      <c r="G1205" s="0" t="n">
        <f aca="false">IFERROR(VLOOKUP(E1205,'⭐ Current Elo 2025-26'!$A:$B,2,FALSE()),1500)</f>
        <v>1581.2</v>
      </c>
      <c r="H1205" s="33" t="n">
        <f aca="false">1/(1+10^((G1205-F1205+'⚙️ Parameters'!$C$7)/400))</f>
        <v>0.358874738586658</v>
      </c>
      <c r="I1205" s="33" t="n">
        <f aca="false">0.27*(1+((200-MIN(ABS(F1205-G1205),200))/500)+(IF(AND(F1205&gt;1650,G1205&gt;1650),0.15,0)))</f>
        <v>0.350568</v>
      </c>
      <c r="J1205" s="33" t="n">
        <f aca="false">MAX(0,1-H1205-I1205)</f>
        <v>0.290557261413342</v>
      </c>
      <c r="K1205" s="33" t="n">
        <f aca="false">H1205+I1205</f>
        <v>0.709442738586658</v>
      </c>
      <c r="L1205" s="33" t="n">
        <f aca="false">I1205+J1205</f>
        <v>0.641125261413342</v>
      </c>
      <c r="M1205" s="0" t="str">
        <f aca="false">IF('✍️ Score Entry 2025-26'!F1206=""," TBD",TEXT('✍️ Score Entry 2025-26'!F1206,"0")&amp;"-"&amp;TEXT('✍️ Score Entry 2025-26'!G1206,"0"))</f>
        <v> TBD</v>
      </c>
      <c r="N1205" s="0" t="str">
        <f aca="false">IF('✍️ Score Entry 2025-26'!F1206="","TBD",IF('✍️ Score Entry 2025-26'!F1206&gt;'✍️ Score Entry 2025-26'!G1206,"Home",IF('✍️ Score Entry 2025-26'!F1206&lt;'✍️ Score Entry 2025-26'!G1206,"Away","Draw")))</f>
        <v>TBD</v>
      </c>
      <c r="O1205" s="0" t="str">
        <f aca="false">IF(N1205="TBD","TBD",IF(AND(H1205&gt;I1205,H1205&gt;J1205,N1205="Home"),"✓",IF(AND(J1205&gt;H1205,J1205&gt;I1205,N1205="Away"),"✓",IF(AND(I1205&gt;H1205,I1205&gt;J1205,N1205="Draw"),"✓","✗"))))</f>
        <v>TBD</v>
      </c>
    </row>
    <row r="1206" customFormat="false" ht="15" hidden="false" customHeight="false" outlineLevel="0" collapsed="false">
      <c r="A1206" s="0" t="n">
        <f aca="false">'✍️ Score Entry 2025-26'!A1207</f>
        <v>1202</v>
      </c>
      <c r="B1206" s="41" t="n">
        <f aca="false">'✍️ Score Entry 2025-26'!B1207</f>
        <v>46081.625</v>
      </c>
      <c r="C1206" s="0" t="str">
        <f aca="false">'✍️ Score Entry 2025-26'!C1207</f>
        <v>English Premier League</v>
      </c>
      <c r="D1206" s="0" t="str">
        <f aca="false">'✍️ Score Entry 2025-26'!D1207</f>
        <v>Fulham</v>
      </c>
      <c r="E1206" s="0" t="str">
        <f aca="false">'✍️ Score Entry 2025-26'!E1207</f>
        <v>Tottenham Hotspur</v>
      </c>
      <c r="F1206" s="0" t="n">
        <f aca="false">IFERROR(VLOOKUP(D1206,'⭐ Current Elo 2025-26'!$A:$B,2,FALSE()),1500)</f>
        <v>1393.4</v>
      </c>
      <c r="G1206" s="0" t="n">
        <f aca="false">IFERROR(VLOOKUP(E1206,'⭐ Current Elo 2025-26'!$A:$B,2,FALSE()),1500)</f>
        <v>1545.2</v>
      </c>
      <c r="H1206" s="33" t="n">
        <f aca="false">1/(1+10^((G1206-F1206+'⚙️ Parameters'!$C$7)/400))</f>
        <v>0.238366842082863</v>
      </c>
      <c r="I1206" s="33" t="n">
        <f aca="false">0.27*(1+((200-MIN(ABS(F1206-G1206),200))/500)+(IF(AND(F1206&gt;1650,G1206&gt;1650),0.15,0)))</f>
        <v>0.296028</v>
      </c>
      <c r="J1206" s="33" t="n">
        <f aca="false">MAX(0,1-H1206-I1206)</f>
        <v>0.465605157917137</v>
      </c>
      <c r="K1206" s="33" t="n">
        <f aca="false">H1206+I1206</f>
        <v>0.534394842082863</v>
      </c>
      <c r="L1206" s="33" t="n">
        <f aca="false">I1206+J1206</f>
        <v>0.761633157917137</v>
      </c>
      <c r="M1206" s="0" t="str">
        <f aca="false">IF('✍️ Score Entry 2025-26'!F1207=""," TBD",TEXT('✍️ Score Entry 2025-26'!F1207,"0")&amp;"-"&amp;TEXT('✍️ Score Entry 2025-26'!G1207,"0"))</f>
        <v> TBD</v>
      </c>
      <c r="N1206" s="0" t="str">
        <f aca="false">IF('✍️ Score Entry 2025-26'!F1207="","TBD",IF('✍️ Score Entry 2025-26'!F1207&gt;'✍️ Score Entry 2025-26'!G1207,"Home",IF('✍️ Score Entry 2025-26'!F1207&lt;'✍️ Score Entry 2025-26'!G1207,"Away","Draw")))</f>
        <v>TBD</v>
      </c>
      <c r="O1206" s="0" t="str">
        <f aca="false">IF(N1206="TBD","TBD",IF(AND(H1206&gt;I1206,H1206&gt;J1206,N1206="Home"),"✓",IF(AND(J1206&gt;H1206,J1206&gt;I1206,N1206="Away"),"✓",IF(AND(I1206&gt;H1206,I1206&gt;J1206,N1206="Draw"),"✓","✗"))))</f>
        <v>TBD</v>
      </c>
    </row>
    <row r="1207" customFormat="false" ht="15" hidden="false" customHeight="false" outlineLevel="0" collapsed="false">
      <c r="A1207" s="0" t="n">
        <f aca="false">'✍️ Score Entry 2025-26'!A1208</f>
        <v>1203</v>
      </c>
      <c r="B1207" s="41" t="n">
        <f aca="false">'✍️ Score Entry 2025-26'!B1208</f>
        <v>46081.625</v>
      </c>
      <c r="C1207" s="0" t="str">
        <f aca="false">'✍️ Score Entry 2025-26'!C1208</f>
        <v>English Premier League</v>
      </c>
      <c r="D1207" s="0" t="str">
        <f aca="false">'✍️ Score Entry 2025-26'!D1208</f>
        <v>Arsenal</v>
      </c>
      <c r="E1207" s="0" t="str">
        <f aca="false">'✍️ Score Entry 2025-26'!E1208</f>
        <v>Chelsea</v>
      </c>
      <c r="F1207" s="0" t="n">
        <f aca="false">IFERROR(VLOOKUP(D1207,'⭐ Current Elo 2025-26'!$A:$B,2,FALSE()),1500)</f>
        <v>1442.1</v>
      </c>
      <c r="G1207" s="0" t="n">
        <f aca="false">IFERROR(VLOOKUP(E1207,'⭐ Current Elo 2025-26'!$A:$B,2,FALSE()),1500)</f>
        <v>1685.1</v>
      </c>
      <c r="H1207" s="33" t="n">
        <f aca="false">1/(1+10^((G1207-F1207+'⚙️ Parameters'!$C$7)/400))</f>
        <v>0.156217752075707</v>
      </c>
      <c r="I1207" s="33" t="n">
        <f aca="false">0.27*(1+((200-MIN(ABS(F1207-G1207),200))/500)+(IF(AND(F1207&gt;1650,G1207&gt;1650),0.15,0)))</f>
        <v>0.27</v>
      </c>
      <c r="J1207" s="33" t="n">
        <f aca="false">MAX(0,1-H1207-I1207)</f>
        <v>0.573782247924293</v>
      </c>
      <c r="K1207" s="33" t="n">
        <f aca="false">H1207+I1207</f>
        <v>0.426217752075707</v>
      </c>
      <c r="L1207" s="33" t="n">
        <f aca="false">I1207+J1207</f>
        <v>0.843782247924293</v>
      </c>
      <c r="M1207" s="0" t="str">
        <f aca="false">IF('✍️ Score Entry 2025-26'!F1208=""," TBD",TEXT('✍️ Score Entry 2025-26'!F1208,"0")&amp;"-"&amp;TEXT('✍️ Score Entry 2025-26'!G1208,"0"))</f>
        <v> TBD</v>
      </c>
      <c r="N1207" s="0" t="str">
        <f aca="false">IF('✍️ Score Entry 2025-26'!F1208="","TBD",IF('✍️ Score Entry 2025-26'!F1208&gt;'✍️ Score Entry 2025-26'!G1208,"Home",IF('✍️ Score Entry 2025-26'!F1208&lt;'✍️ Score Entry 2025-26'!G1208,"Away","Draw")))</f>
        <v>TBD</v>
      </c>
      <c r="O1207" s="0" t="str">
        <f aca="false">IF(N1207="TBD","TBD",IF(AND(H1207&gt;I1207,H1207&gt;J1207,N1207="Home"),"✓",IF(AND(J1207&gt;H1207,J1207&gt;I1207,N1207="Away"),"✓",IF(AND(I1207&gt;H1207,I1207&gt;J1207,N1207="Draw"),"✓","✗"))))</f>
        <v>TBD</v>
      </c>
    </row>
    <row r="1208" customFormat="false" ht="15" hidden="false" customHeight="false" outlineLevel="0" collapsed="false">
      <c r="A1208" s="0" t="n">
        <f aca="false">'✍️ Score Entry 2025-26'!A1209</f>
        <v>1204</v>
      </c>
      <c r="B1208" s="41" t="n">
        <f aca="false">'✍️ Score Entry 2025-26'!B1209</f>
        <v>46081.625</v>
      </c>
      <c r="C1208" s="0" t="str">
        <f aca="false">'✍️ Score Entry 2025-26'!C1209</f>
        <v>English Premier League</v>
      </c>
      <c r="D1208" s="0" t="str">
        <f aca="false">'✍️ Score Entry 2025-26'!D1209</f>
        <v>Burnley</v>
      </c>
      <c r="E1208" s="0" t="str">
        <f aca="false">'✍️ Score Entry 2025-26'!E1209</f>
        <v>Brentford</v>
      </c>
      <c r="F1208" s="0" t="n">
        <f aca="false">IFERROR(VLOOKUP(D1208,'⭐ Current Elo 2025-26'!$A:$B,2,FALSE()),1500)</f>
        <v>1604</v>
      </c>
      <c r="G1208" s="0" t="n">
        <f aca="false">IFERROR(VLOOKUP(E1208,'⭐ Current Elo 2025-26'!$A:$B,2,FALSE()),1500)</f>
        <v>1507.3</v>
      </c>
      <c r="H1208" s="33" t="n">
        <f aca="false">1/(1+10^((G1208-F1208+'⚙️ Parameters'!$C$7)/400))</f>
        <v>0.566804865795059</v>
      </c>
      <c r="I1208" s="33" t="n">
        <f aca="false">0.27*(1+((200-MIN(ABS(F1208-G1208),200))/500)+(IF(AND(F1208&gt;1650,G1208&gt;1650),0.15,0)))</f>
        <v>0.325782</v>
      </c>
      <c r="J1208" s="33" t="n">
        <f aca="false">MAX(0,1-H1208-I1208)</f>
        <v>0.107413134204941</v>
      </c>
      <c r="K1208" s="33" t="n">
        <f aca="false">H1208+I1208</f>
        <v>0.892586865795059</v>
      </c>
      <c r="L1208" s="33" t="n">
        <f aca="false">I1208+J1208</f>
        <v>0.433195134204941</v>
      </c>
      <c r="M1208" s="0" t="str">
        <f aca="false">IF('✍️ Score Entry 2025-26'!F1209=""," TBD",TEXT('✍️ Score Entry 2025-26'!F1209,"0")&amp;"-"&amp;TEXT('✍️ Score Entry 2025-26'!G1209,"0"))</f>
        <v> TBD</v>
      </c>
      <c r="N1208" s="0" t="str">
        <f aca="false">IF('✍️ Score Entry 2025-26'!F1209="","TBD",IF('✍️ Score Entry 2025-26'!F1209&gt;'✍️ Score Entry 2025-26'!G1209,"Home",IF('✍️ Score Entry 2025-26'!F1209&lt;'✍️ Score Entry 2025-26'!G1209,"Away","Draw")))</f>
        <v>TBD</v>
      </c>
      <c r="O1208" s="0" t="str">
        <f aca="false">IF(N1208="TBD","TBD",IF(AND(H1208&gt;I1208,H1208&gt;J1208,N1208="Home"),"✓",IF(AND(J1208&gt;H1208,J1208&gt;I1208,N1208="Away"),"✓",IF(AND(I1208&gt;H1208,I1208&gt;J1208,N1208="Draw"),"✓","✗"))))</f>
        <v>TBD</v>
      </c>
    </row>
    <row r="1209" customFormat="false" ht="15" hidden="false" customHeight="false" outlineLevel="0" collapsed="false">
      <c r="A1209" s="0" t="n">
        <f aca="false">'✍️ Score Entry 2025-26'!A1210</f>
        <v>1205</v>
      </c>
      <c r="B1209" s="41" t="n">
        <f aca="false">'✍️ Score Entry 2025-26'!B1210</f>
        <v>46081.8333333333</v>
      </c>
      <c r="C1209" s="0" t="str">
        <f aca="false">'✍️ Score Entry 2025-26'!C1210</f>
        <v>German Bundesliga</v>
      </c>
      <c r="D1209" s="0" t="str">
        <f aca="false">'✍️ Score Entry 2025-26'!D1210</f>
        <v>Bayer Leverkusen</v>
      </c>
      <c r="E1209" s="0" t="str">
        <f aca="false">'✍️ Score Entry 2025-26'!E1210</f>
        <v>Mainz</v>
      </c>
      <c r="F1209" s="0" t="n">
        <f aca="false">IFERROR(VLOOKUP(D1209,'⭐ Current Elo 2025-26'!$A:$B,2,FALSE()),1500)</f>
        <v>1576.1</v>
      </c>
      <c r="G1209" s="0" t="n">
        <f aca="false">IFERROR(VLOOKUP(E1209,'⭐ Current Elo 2025-26'!$A:$B,2,FALSE()),1500)</f>
        <v>1672.1</v>
      </c>
      <c r="H1209" s="33" t="n">
        <f aca="false">1/(1+10^((G1209-F1209+'⚙️ Parameters'!$C$7)/400))</f>
        <v>0.301441373581977</v>
      </c>
      <c r="I1209" s="33" t="n">
        <f aca="false">0.27*(1+((200-MIN(ABS(F1209-G1209),200))/500)+(IF(AND(F1209&gt;1650,G1209&gt;1650),0.15,0)))</f>
        <v>0.32616</v>
      </c>
      <c r="J1209" s="33" t="n">
        <f aca="false">MAX(0,1-H1209-I1209)</f>
        <v>0.372398626418023</v>
      </c>
      <c r="K1209" s="33" t="n">
        <f aca="false">H1209+I1209</f>
        <v>0.627601373581977</v>
      </c>
      <c r="L1209" s="33" t="n">
        <f aca="false">I1209+J1209</f>
        <v>0.698558626418023</v>
      </c>
      <c r="M1209" s="0" t="str">
        <f aca="false">IF('✍️ Score Entry 2025-26'!F1210=""," TBD",TEXT('✍️ Score Entry 2025-26'!F1210,"0")&amp;"-"&amp;TEXT('✍️ Score Entry 2025-26'!G1210,"0"))</f>
        <v> TBD</v>
      </c>
      <c r="N1209" s="0" t="str">
        <f aca="false">IF('✍️ Score Entry 2025-26'!F1210="","TBD",IF('✍️ Score Entry 2025-26'!F1210&gt;'✍️ Score Entry 2025-26'!G1210,"Home",IF('✍️ Score Entry 2025-26'!F1210&lt;'✍️ Score Entry 2025-26'!G1210,"Away","Draw")))</f>
        <v>TBD</v>
      </c>
      <c r="O1209" s="0" t="str">
        <f aca="false">IF(N1209="TBD","TBD",IF(AND(H1209&gt;I1209,H1209&gt;J1209,N1209="Home"),"✓",IF(AND(J1209&gt;H1209,J1209&gt;I1209,N1209="Away"),"✓",IF(AND(I1209&gt;H1209,I1209&gt;J1209,N1209="Draw"),"✓","✗"))))</f>
        <v>TBD</v>
      </c>
    </row>
    <row r="1210" customFormat="false" ht="15" hidden="false" customHeight="false" outlineLevel="0" collapsed="false">
      <c r="A1210" s="0" t="n">
        <f aca="false">'✍️ Score Entry 2025-26'!A1211</f>
        <v>1206</v>
      </c>
      <c r="B1210" s="41" t="n">
        <f aca="false">'✍️ Score Entry 2025-26'!B1211</f>
        <v>46081.8333333333</v>
      </c>
      <c r="C1210" s="0" t="str">
        <f aca="false">'✍️ Score Entry 2025-26'!C1211</f>
        <v>German Bundesliga</v>
      </c>
      <c r="D1210" s="0" t="str">
        <f aca="false">'✍️ Score Entry 2025-26'!D1211</f>
        <v>Borussia Dortmund</v>
      </c>
      <c r="E1210" s="0" t="str">
        <f aca="false">'✍️ Score Entry 2025-26'!E1211</f>
        <v>Bayern Munich</v>
      </c>
      <c r="F1210" s="0" t="n">
        <f aca="false">IFERROR(VLOOKUP(D1210,'⭐ Current Elo 2025-26'!$A:$B,2,FALSE()),1500)</f>
        <v>1516.8</v>
      </c>
      <c r="G1210" s="0" t="n">
        <f aca="false">IFERROR(VLOOKUP(E1210,'⭐ Current Elo 2025-26'!$A:$B,2,FALSE()),1500)</f>
        <v>1706.9</v>
      </c>
      <c r="H1210" s="33" t="n">
        <f aca="false">1/(1+10^((G1210-F1210+'⚙️ Parameters'!$C$7)/400))</f>
        <v>0.200667659254472</v>
      </c>
      <c r="I1210" s="33" t="n">
        <f aca="false">0.27*(1+((200-MIN(ABS(F1210-G1210),200))/500)+(IF(AND(F1210&gt;1650,G1210&gt;1650),0.15,0)))</f>
        <v>0.275346</v>
      </c>
      <c r="J1210" s="33" t="n">
        <f aca="false">MAX(0,1-H1210-I1210)</f>
        <v>0.523986340745528</v>
      </c>
      <c r="K1210" s="33" t="n">
        <f aca="false">H1210+I1210</f>
        <v>0.476013659254472</v>
      </c>
      <c r="L1210" s="33" t="n">
        <f aca="false">I1210+J1210</f>
        <v>0.799332340745528</v>
      </c>
      <c r="M1210" s="0" t="str">
        <f aca="false">IF('✍️ Score Entry 2025-26'!F1211=""," TBD",TEXT('✍️ Score Entry 2025-26'!F1211,"0")&amp;"-"&amp;TEXT('✍️ Score Entry 2025-26'!G1211,"0"))</f>
        <v> TBD</v>
      </c>
      <c r="N1210" s="0" t="str">
        <f aca="false">IF('✍️ Score Entry 2025-26'!F1211="","TBD",IF('✍️ Score Entry 2025-26'!F1211&gt;'✍️ Score Entry 2025-26'!G1211,"Home",IF('✍️ Score Entry 2025-26'!F1211&lt;'✍️ Score Entry 2025-26'!G1211,"Away","Draw")))</f>
        <v>TBD</v>
      </c>
      <c r="O1210" s="0" t="str">
        <f aca="false">IF(N1210="TBD","TBD",IF(AND(H1210&gt;I1210,H1210&gt;J1210,N1210="Home"),"✓",IF(AND(J1210&gt;H1210,J1210&gt;I1210,N1210="Away"),"✓",IF(AND(I1210&gt;H1210,I1210&gt;J1210,N1210="Draw"),"✓","✗"))))</f>
        <v>TBD</v>
      </c>
    </row>
    <row r="1211" customFormat="false" ht="15" hidden="false" customHeight="false" outlineLevel="0" collapsed="false">
      <c r="A1211" s="0" t="n">
        <f aca="false">'✍️ Score Entry 2025-26'!A1212</f>
        <v>1207</v>
      </c>
      <c r="B1211" s="41" t="n">
        <f aca="false">'✍️ Score Entry 2025-26'!B1212</f>
        <v>46081.8333333333</v>
      </c>
      <c r="C1211" s="0" t="str">
        <f aca="false">'✍️ Score Entry 2025-26'!C1212</f>
        <v>German Bundesliga</v>
      </c>
      <c r="D1211" s="0" t="str">
        <f aca="false">'✍️ Score Entry 2025-26'!D1212</f>
        <v>Borussia MÃ¶nchengladbach</v>
      </c>
      <c r="E1211" s="0" t="str">
        <f aca="false">'✍️ Score Entry 2025-26'!E1212</f>
        <v>1. FC Union Berlin</v>
      </c>
      <c r="F1211" s="0" t="n">
        <f aca="false">IFERROR(VLOOKUP(D1211,'⭐ Current Elo 2025-26'!$A:$B,2,FALSE()),1500)</f>
        <v>1433.1</v>
      </c>
      <c r="G1211" s="0" t="n">
        <f aca="false">IFERROR(VLOOKUP(E1211,'⭐ Current Elo 2025-26'!$A:$B,2,FALSE()),1500)</f>
        <v>1536.1</v>
      </c>
      <c r="H1211" s="33" t="n">
        <f aca="false">1/(1+10^((G1211-F1211+'⚙️ Parameters'!$C$7)/400))</f>
        <v>0.293024705191459</v>
      </c>
      <c r="I1211" s="33" t="n">
        <f aca="false">0.27*(1+((200-MIN(ABS(F1211-G1211),200))/500)+(IF(AND(F1211&gt;1650,G1211&gt;1650),0.15,0)))</f>
        <v>0.32238</v>
      </c>
      <c r="J1211" s="33" t="n">
        <f aca="false">MAX(0,1-H1211-I1211)</f>
        <v>0.384595294808541</v>
      </c>
      <c r="K1211" s="33" t="n">
        <f aca="false">H1211+I1211</f>
        <v>0.615404705191459</v>
      </c>
      <c r="L1211" s="33" t="n">
        <f aca="false">I1211+J1211</f>
        <v>0.706975294808541</v>
      </c>
      <c r="M1211" s="0" t="str">
        <f aca="false">IF('✍️ Score Entry 2025-26'!F1212=""," TBD",TEXT('✍️ Score Entry 2025-26'!F1212,"0")&amp;"-"&amp;TEXT('✍️ Score Entry 2025-26'!G1212,"0"))</f>
        <v> TBD</v>
      </c>
      <c r="N1211" s="0" t="str">
        <f aca="false">IF('✍️ Score Entry 2025-26'!F1212="","TBD",IF('✍️ Score Entry 2025-26'!F1212&gt;'✍️ Score Entry 2025-26'!G1212,"Home",IF('✍️ Score Entry 2025-26'!F1212&lt;'✍️ Score Entry 2025-26'!G1212,"Away","Draw")))</f>
        <v>TBD</v>
      </c>
      <c r="O1211" s="0" t="str">
        <f aca="false">IF(N1211="TBD","TBD",IF(AND(H1211&gt;I1211,H1211&gt;J1211,N1211="Home"),"✓",IF(AND(J1211&gt;H1211,J1211&gt;I1211,N1211="Away"),"✓",IF(AND(I1211&gt;H1211,I1211&gt;J1211,N1211="Draw"),"✓","✗"))))</f>
        <v>TBD</v>
      </c>
    </row>
    <row r="1212" customFormat="false" ht="15" hidden="false" customHeight="false" outlineLevel="0" collapsed="false">
      <c r="A1212" s="0" t="n">
        <f aca="false">'✍️ Score Entry 2025-26'!A1213</f>
        <v>1208</v>
      </c>
      <c r="B1212" s="41" t="n">
        <f aca="false">'✍️ Score Entry 2025-26'!B1213</f>
        <v>46081.8333333333</v>
      </c>
      <c r="C1212" s="0" t="str">
        <f aca="false">'✍️ Score Entry 2025-26'!C1213</f>
        <v>German Bundesliga</v>
      </c>
      <c r="D1212" s="0" t="str">
        <f aca="false">'✍️ Score Entry 2025-26'!D1213</f>
        <v>Eintracht Frankfurt</v>
      </c>
      <c r="E1212" s="0" t="str">
        <f aca="false">'✍️ Score Entry 2025-26'!E1213</f>
        <v>SC Freiburg</v>
      </c>
      <c r="F1212" s="0" t="n">
        <f aca="false">IFERROR(VLOOKUP(D1212,'⭐ Current Elo 2025-26'!$A:$B,2,FALSE()),1500)</f>
        <v>1407.6</v>
      </c>
      <c r="G1212" s="0" t="n">
        <f aca="false">IFERROR(VLOOKUP(E1212,'⭐ Current Elo 2025-26'!$A:$B,2,FALSE()),1500)</f>
        <v>1647.6</v>
      </c>
      <c r="H1212" s="33" t="n">
        <f aca="false">1/(1+10^((G1212-F1212+'⚙️ Parameters'!$C$7)/400))</f>
        <v>0.158507633076758</v>
      </c>
      <c r="I1212" s="33" t="n">
        <f aca="false">0.27*(1+((200-MIN(ABS(F1212-G1212),200))/500)+(IF(AND(F1212&gt;1650,G1212&gt;1650),0.15,0)))</f>
        <v>0.27</v>
      </c>
      <c r="J1212" s="33" t="n">
        <f aca="false">MAX(0,1-H1212-I1212)</f>
        <v>0.571492366923242</v>
      </c>
      <c r="K1212" s="33" t="n">
        <f aca="false">H1212+I1212</f>
        <v>0.428507633076758</v>
      </c>
      <c r="L1212" s="33" t="n">
        <f aca="false">I1212+J1212</f>
        <v>0.841492366923242</v>
      </c>
      <c r="M1212" s="0" t="str">
        <f aca="false">IF('✍️ Score Entry 2025-26'!F1213=""," TBD",TEXT('✍️ Score Entry 2025-26'!F1213,"0")&amp;"-"&amp;TEXT('✍️ Score Entry 2025-26'!G1213,"0"))</f>
        <v> TBD</v>
      </c>
      <c r="N1212" s="0" t="str">
        <f aca="false">IF('✍️ Score Entry 2025-26'!F1213="","TBD",IF('✍️ Score Entry 2025-26'!F1213&gt;'✍️ Score Entry 2025-26'!G1213,"Home",IF('✍️ Score Entry 2025-26'!F1213&lt;'✍️ Score Entry 2025-26'!G1213,"Away","Draw")))</f>
        <v>TBD</v>
      </c>
      <c r="O1212" s="0" t="str">
        <f aca="false">IF(N1212="TBD","TBD",IF(AND(H1212&gt;I1212,H1212&gt;J1212,N1212="Home"),"✓",IF(AND(J1212&gt;H1212,J1212&gt;I1212,N1212="Away"),"✓",IF(AND(I1212&gt;H1212,I1212&gt;J1212,N1212="Draw"),"✓","✗"))))</f>
        <v>TBD</v>
      </c>
    </row>
    <row r="1213" customFormat="false" ht="15" hidden="false" customHeight="false" outlineLevel="0" collapsed="false">
      <c r="A1213" s="0" t="n">
        <f aca="false">'✍️ Score Entry 2025-26'!A1214</f>
        <v>1209</v>
      </c>
      <c r="B1213" s="41" t="n">
        <f aca="false">'✍️ Score Entry 2025-26'!B1214</f>
        <v>46081.8333333333</v>
      </c>
      <c r="C1213" s="0" t="str">
        <f aca="false">'✍️ Score Entry 2025-26'!C1214</f>
        <v>German Bundesliga</v>
      </c>
      <c r="D1213" s="0" t="str">
        <f aca="false">'✍️ Score Entry 2025-26'!D1214</f>
        <v>FC Augsburg</v>
      </c>
      <c r="E1213" s="0" t="str">
        <f aca="false">'✍️ Score Entry 2025-26'!E1214</f>
        <v>FC Cologne</v>
      </c>
      <c r="F1213" s="0" t="n">
        <f aca="false">IFERROR(VLOOKUP(D1213,'⭐ Current Elo 2025-26'!$A:$B,2,FALSE()),1500)</f>
        <v>1508.9</v>
      </c>
      <c r="G1213" s="0" t="n">
        <f aca="false">IFERROR(VLOOKUP(E1213,'⭐ Current Elo 2025-26'!$A:$B,2,FALSE()),1500)</f>
        <v>1612.2</v>
      </c>
      <c r="H1213" s="33" t="n">
        <f aca="false">1/(1+10^((G1213-F1213+'⚙️ Parameters'!$C$7)/400))</f>
        <v>0.292667078342779</v>
      </c>
      <c r="I1213" s="33" t="n">
        <f aca="false">0.27*(1+((200-MIN(ABS(F1213-G1213),200))/500)+(IF(AND(F1213&gt;1650,G1213&gt;1650),0.15,0)))</f>
        <v>0.322218</v>
      </c>
      <c r="J1213" s="33" t="n">
        <f aca="false">MAX(0,1-H1213-I1213)</f>
        <v>0.385114921657221</v>
      </c>
      <c r="K1213" s="33" t="n">
        <f aca="false">H1213+I1213</f>
        <v>0.614885078342779</v>
      </c>
      <c r="L1213" s="33" t="n">
        <f aca="false">I1213+J1213</f>
        <v>0.707332921657221</v>
      </c>
      <c r="M1213" s="0" t="str">
        <f aca="false">IF('✍️ Score Entry 2025-26'!F1214=""," TBD",TEXT('✍️ Score Entry 2025-26'!F1214,"0")&amp;"-"&amp;TEXT('✍️ Score Entry 2025-26'!G1214,"0"))</f>
        <v> TBD</v>
      </c>
      <c r="N1213" s="0" t="str">
        <f aca="false">IF('✍️ Score Entry 2025-26'!F1214="","TBD",IF('✍️ Score Entry 2025-26'!F1214&gt;'✍️ Score Entry 2025-26'!G1214,"Home",IF('✍️ Score Entry 2025-26'!F1214&lt;'✍️ Score Entry 2025-26'!G1214,"Away","Draw")))</f>
        <v>TBD</v>
      </c>
      <c r="O1213" s="0" t="str">
        <f aca="false">IF(N1213="TBD","TBD",IF(AND(H1213&gt;I1213,H1213&gt;J1213,N1213="Home"),"✓",IF(AND(J1213&gt;H1213,J1213&gt;I1213,N1213="Away"),"✓",IF(AND(I1213&gt;H1213,I1213&gt;J1213,N1213="Draw"),"✓","✗"))))</f>
        <v>TBD</v>
      </c>
    </row>
    <row r="1214" customFormat="false" ht="15" hidden="false" customHeight="false" outlineLevel="0" collapsed="false">
      <c r="A1214" s="0" t="n">
        <f aca="false">'✍️ Score Entry 2025-26'!A1215</f>
        <v>1210</v>
      </c>
      <c r="B1214" s="41" t="n">
        <f aca="false">'✍️ Score Entry 2025-26'!B1215</f>
        <v>46081.8333333333</v>
      </c>
      <c r="C1214" s="0" t="str">
        <f aca="false">'✍️ Score Entry 2025-26'!C1215</f>
        <v>German Bundesliga</v>
      </c>
      <c r="D1214" s="0" t="str">
        <f aca="false">'✍️ Score Entry 2025-26'!D1215</f>
        <v>Hamburg SV</v>
      </c>
      <c r="E1214" s="0" t="str">
        <f aca="false">'✍️ Score Entry 2025-26'!E1215</f>
        <v>RB Leipzig</v>
      </c>
      <c r="F1214" s="0" t="n">
        <f aca="false">IFERROR(VLOOKUP(D1214,'⭐ Current Elo 2025-26'!$A:$B,2,FALSE()),1500)</f>
        <v>1759.3</v>
      </c>
      <c r="G1214" s="0" t="n">
        <f aca="false">IFERROR(VLOOKUP(E1214,'⭐ Current Elo 2025-26'!$A:$B,2,FALSE()),1500)</f>
        <v>1556</v>
      </c>
      <c r="H1214" s="33" t="n">
        <f aca="false">1/(1+10^((G1214-F1214+'⚙️ Parameters'!$C$7)/400))</f>
        <v>0.707332921657221</v>
      </c>
      <c r="I1214" s="33" t="n">
        <f aca="false">0.27*(1+((200-MIN(ABS(F1214-G1214),200))/500)+(IF(AND(F1214&gt;1650,G1214&gt;1650),0.15,0)))</f>
        <v>0.27</v>
      </c>
      <c r="J1214" s="33" t="n">
        <f aca="false">MAX(0,1-H1214-I1214)</f>
        <v>0.0226670783427786</v>
      </c>
      <c r="K1214" s="33" t="n">
        <f aca="false">H1214+I1214</f>
        <v>0.977332921657221</v>
      </c>
      <c r="L1214" s="33" t="n">
        <f aca="false">I1214+J1214</f>
        <v>0.292667078342779</v>
      </c>
      <c r="M1214" s="0" t="str">
        <f aca="false">IF('✍️ Score Entry 2025-26'!F1215=""," TBD",TEXT('✍️ Score Entry 2025-26'!F1215,"0")&amp;"-"&amp;TEXT('✍️ Score Entry 2025-26'!G1215,"0"))</f>
        <v> TBD</v>
      </c>
      <c r="N1214" s="0" t="str">
        <f aca="false">IF('✍️ Score Entry 2025-26'!F1215="","TBD",IF('✍️ Score Entry 2025-26'!F1215&gt;'✍️ Score Entry 2025-26'!G1215,"Home",IF('✍️ Score Entry 2025-26'!F1215&lt;'✍️ Score Entry 2025-26'!G1215,"Away","Draw")))</f>
        <v>TBD</v>
      </c>
      <c r="O1214" s="0" t="str">
        <f aca="false">IF(N1214="TBD","TBD",IF(AND(H1214&gt;I1214,H1214&gt;J1214,N1214="Home"),"✓",IF(AND(J1214&gt;H1214,J1214&gt;I1214,N1214="Away"),"✓",IF(AND(I1214&gt;H1214,I1214&gt;J1214,N1214="Draw"),"✓","✗"))))</f>
        <v>TBD</v>
      </c>
    </row>
    <row r="1215" customFormat="false" ht="15" hidden="false" customHeight="false" outlineLevel="0" collapsed="false">
      <c r="A1215" s="0" t="n">
        <f aca="false">'✍️ Score Entry 2025-26'!A1216</f>
        <v>1211</v>
      </c>
      <c r="B1215" s="41" t="n">
        <f aca="false">'✍️ Score Entry 2025-26'!B1216</f>
        <v>46081.8333333333</v>
      </c>
      <c r="C1215" s="0" t="str">
        <f aca="false">'✍️ Score Entry 2025-26'!C1216</f>
        <v>German Bundesliga</v>
      </c>
      <c r="D1215" s="0" t="str">
        <f aca="false">'✍️ Score Entry 2025-26'!D1216</f>
        <v>Werder Bremen</v>
      </c>
      <c r="E1215" s="0" t="str">
        <f aca="false">'✍️ Score Entry 2025-26'!E1216</f>
        <v>1. FC Heidenheim 1846</v>
      </c>
      <c r="F1215" s="0" t="n">
        <f aca="false">IFERROR(VLOOKUP(D1215,'⭐ Current Elo 2025-26'!$A:$B,2,FALSE()),1500)</f>
        <v>1618.2</v>
      </c>
      <c r="G1215" s="0" t="n">
        <f aca="false">IFERROR(VLOOKUP(E1215,'⭐ Current Elo 2025-26'!$A:$B,2,FALSE()),1500)</f>
        <v>1529.3</v>
      </c>
      <c r="H1215" s="33" t="n">
        <f aca="false">1/(1+10^((G1215-F1215+'⚙️ Parameters'!$C$7)/400))</f>
        <v>0.555748843183606</v>
      </c>
      <c r="I1215" s="33" t="n">
        <f aca="false">0.27*(1+((200-MIN(ABS(F1215-G1215),200))/500)+(IF(AND(F1215&gt;1650,G1215&gt;1650),0.15,0)))</f>
        <v>0.329994</v>
      </c>
      <c r="J1215" s="33" t="n">
        <f aca="false">MAX(0,1-H1215-I1215)</f>
        <v>0.114257156816395</v>
      </c>
      <c r="K1215" s="33" t="n">
        <f aca="false">H1215+I1215</f>
        <v>0.885742843183605</v>
      </c>
      <c r="L1215" s="33" t="n">
        <f aca="false">I1215+J1215</f>
        <v>0.444251156816395</v>
      </c>
      <c r="M1215" s="0" t="str">
        <f aca="false">IF('✍️ Score Entry 2025-26'!F1216=""," TBD",TEXT('✍️ Score Entry 2025-26'!F1216,"0")&amp;"-"&amp;TEXT('✍️ Score Entry 2025-26'!G1216,"0"))</f>
        <v> TBD</v>
      </c>
      <c r="N1215" s="0" t="str">
        <f aca="false">IF('✍️ Score Entry 2025-26'!F1216="","TBD",IF('✍️ Score Entry 2025-26'!F1216&gt;'✍️ Score Entry 2025-26'!G1216,"Home",IF('✍️ Score Entry 2025-26'!F1216&lt;'✍️ Score Entry 2025-26'!G1216,"Away","Draw")))</f>
        <v>TBD</v>
      </c>
      <c r="O1215" s="0" t="str">
        <f aca="false">IF(N1215="TBD","TBD",IF(AND(H1215&gt;I1215,H1215&gt;J1215,N1215="Home"),"✓",IF(AND(J1215&gt;H1215,J1215&gt;I1215,N1215="Away"),"✓",IF(AND(I1215&gt;H1215,I1215&gt;J1215,N1215="Draw"),"✓","✗"))))</f>
        <v>TBD</v>
      </c>
    </row>
    <row r="1216" customFormat="false" ht="15" hidden="false" customHeight="false" outlineLevel="0" collapsed="false">
      <c r="A1216" s="0" t="n">
        <f aca="false">'✍️ Score Entry 2025-26'!A1217</f>
        <v>1212</v>
      </c>
      <c r="B1216" s="41" t="n">
        <f aca="false">'✍️ Score Entry 2025-26'!B1217</f>
        <v>46081.8333333333</v>
      </c>
      <c r="C1216" s="0" t="str">
        <f aca="false">'✍️ Score Entry 2025-26'!C1217</f>
        <v>German Bundesliga</v>
      </c>
      <c r="D1216" s="0" t="str">
        <f aca="false">'✍️ Score Entry 2025-26'!D1217</f>
        <v>TSG Hoffenheim</v>
      </c>
      <c r="E1216" s="0" t="str">
        <f aca="false">'✍️ Score Entry 2025-26'!E1217</f>
        <v>St. Pauli</v>
      </c>
      <c r="F1216" s="0" t="n">
        <f aca="false">IFERROR(VLOOKUP(D1216,'⭐ Current Elo 2025-26'!$A:$B,2,FALSE()),1500)</f>
        <v>1699</v>
      </c>
      <c r="G1216" s="0" t="n">
        <f aca="false">IFERROR(VLOOKUP(E1216,'⭐ Current Elo 2025-26'!$A:$B,2,FALSE()),1500)</f>
        <v>1501.5</v>
      </c>
      <c r="H1216" s="33" t="n">
        <f aca="false">1/(1+10^((G1216-F1216+'⚙️ Parameters'!$C$7)/400))</f>
        <v>0.700373749274595</v>
      </c>
      <c r="I1216" s="33" t="n">
        <f aca="false">0.27*(1+((200-MIN(ABS(F1216-G1216),200))/500)+(IF(AND(F1216&gt;1650,G1216&gt;1650),0.15,0)))</f>
        <v>0.27135</v>
      </c>
      <c r="J1216" s="33" t="n">
        <f aca="false">MAX(0,1-H1216-I1216)</f>
        <v>0.0282762507254047</v>
      </c>
      <c r="K1216" s="33" t="n">
        <f aca="false">H1216+I1216</f>
        <v>0.971723749274595</v>
      </c>
      <c r="L1216" s="33" t="n">
        <f aca="false">I1216+J1216</f>
        <v>0.299626250725405</v>
      </c>
      <c r="M1216" s="0" t="str">
        <f aca="false">IF('✍️ Score Entry 2025-26'!F1217=""," TBD",TEXT('✍️ Score Entry 2025-26'!F1217,"0")&amp;"-"&amp;TEXT('✍️ Score Entry 2025-26'!G1217,"0"))</f>
        <v> TBD</v>
      </c>
      <c r="N1216" s="0" t="str">
        <f aca="false">IF('✍️ Score Entry 2025-26'!F1217="","TBD",IF('✍️ Score Entry 2025-26'!F1217&gt;'✍️ Score Entry 2025-26'!G1217,"Home",IF('✍️ Score Entry 2025-26'!F1217&lt;'✍️ Score Entry 2025-26'!G1217,"Away","Draw")))</f>
        <v>TBD</v>
      </c>
      <c r="O1216" s="0" t="str">
        <f aca="false">IF(N1216="TBD","TBD",IF(AND(H1216&gt;I1216,H1216&gt;J1216,N1216="Home"),"✓",IF(AND(J1216&gt;H1216,J1216&gt;I1216,N1216="Away"),"✓",IF(AND(I1216&gt;H1216,I1216&gt;J1216,N1216="Draw"),"✓","✗"))))</f>
        <v>TBD</v>
      </c>
    </row>
    <row r="1217" customFormat="false" ht="15" hidden="false" customHeight="false" outlineLevel="0" collapsed="false">
      <c r="A1217" s="0" t="n">
        <f aca="false">'✍️ Score Entry 2025-26'!A1218</f>
        <v>1213</v>
      </c>
      <c r="B1217" s="41" t="n">
        <f aca="false">'✍️ Score Entry 2025-26'!B1218</f>
        <v>46081.8333333333</v>
      </c>
      <c r="C1217" s="0" t="str">
        <f aca="false">'✍️ Score Entry 2025-26'!C1218</f>
        <v>German Bundesliga</v>
      </c>
      <c r="D1217" s="0" t="str">
        <f aca="false">'✍️ Score Entry 2025-26'!D1218</f>
        <v>VfB Stuttgart</v>
      </c>
      <c r="E1217" s="0" t="str">
        <f aca="false">'✍️ Score Entry 2025-26'!E1218</f>
        <v>VfL Wolfsburg</v>
      </c>
      <c r="F1217" s="0" t="n">
        <f aca="false">IFERROR(VLOOKUP(D1217,'⭐ Current Elo 2025-26'!$A:$B,2,FALSE()),1500)</f>
        <v>1520.3</v>
      </c>
      <c r="G1217" s="0" t="n">
        <f aca="false">IFERROR(VLOOKUP(E1217,'⭐ Current Elo 2025-26'!$A:$B,2,FALSE()),1500)</f>
        <v>1526.2</v>
      </c>
      <c r="H1217" s="33" t="n">
        <f aca="false">1/(1+10^((G1217-F1217+'⚙️ Parameters'!$C$7)/400))</f>
        <v>0.420240482747378</v>
      </c>
      <c r="I1217" s="33" t="n">
        <f aca="false">0.27*(1+((200-MIN(ABS(F1217-G1217),200))/500)+(IF(AND(F1217&gt;1650,G1217&gt;1650),0.15,0)))</f>
        <v>0.374814</v>
      </c>
      <c r="J1217" s="33" t="n">
        <f aca="false">MAX(0,1-H1217-I1217)</f>
        <v>0.204945517252622</v>
      </c>
      <c r="K1217" s="33" t="n">
        <f aca="false">H1217+I1217</f>
        <v>0.795054482747378</v>
      </c>
      <c r="L1217" s="33" t="n">
        <f aca="false">I1217+J1217</f>
        <v>0.579759517252622</v>
      </c>
      <c r="M1217" s="0" t="str">
        <f aca="false">IF('✍️ Score Entry 2025-26'!F1218=""," TBD",TEXT('✍️ Score Entry 2025-26'!F1218,"0")&amp;"-"&amp;TEXT('✍️ Score Entry 2025-26'!G1218,"0"))</f>
        <v> TBD</v>
      </c>
      <c r="N1217" s="0" t="str">
        <f aca="false">IF('✍️ Score Entry 2025-26'!F1218="","TBD",IF('✍️ Score Entry 2025-26'!F1218&gt;'✍️ Score Entry 2025-26'!G1218,"Home",IF('✍️ Score Entry 2025-26'!F1218&lt;'✍️ Score Entry 2025-26'!G1218,"Away","Draw")))</f>
        <v>TBD</v>
      </c>
      <c r="O1217" s="0" t="str">
        <f aca="false">IF(N1217="TBD","TBD",IF(AND(H1217&gt;I1217,H1217&gt;J1217,N1217="Home"),"✓",IF(AND(J1217&gt;H1217,J1217&gt;I1217,N1217="Away"),"✓",IF(AND(I1217&gt;H1217,I1217&gt;J1217,N1217="Draw"),"✓","✗"))))</f>
        <v>TBD</v>
      </c>
    </row>
    <row r="1218" customFormat="false" ht="15" hidden="false" customHeight="false" outlineLevel="0" collapsed="false">
      <c r="A1218" s="0" t="n">
        <f aca="false">'✍️ Score Entry 2025-26'!A1219</f>
        <v>1214</v>
      </c>
      <c r="B1218" s="41" t="n">
        <f aca="false">'✍️ Score Entry 2025-26'!B1219</f>
        <v>46082.8333333333</v>
      </c>
      <c r="C1218" s="0" t="str">
        <f aca="false">'✍️ Score Entry 2025-26'!C1219</f>
        <v>French Ligue 1</v>
      </c>
      <c r="D1218" s="0" t="str">
        <f aca="false">'✍️ Score Entry 2025-26'!D1219</f>
        <v>Stade Rennais</v>
      </c>
      <c r="E1218" s="0" t="str">
        <f aca="false">'✍️ Score Entry 2025-26'!E1219</f>
        <v>Toulouse</v>
      </c>
      <c r="F1218" s="0" t="n">
        <f aca="false">IFERROR(VLOOKUP(D1218,'⭐ Current Elo 2025-26'!$A:$B,2,FALSE()),1500)</f>
        <v>1621.1</v>
      </c>
      <c r="G1218" s="0" t="n">
        <f aca="false">IFERROR(VLOOKUP(E1218,'⭐ Current Elo 2025-26'!$A:$B,2,FALSE()),1500)</f>
        <v>1668.4</v>
      </c>
      <c r="H1218" s="33" t="n">
        <f aca="false">1/(1+10^((G1218-F1218+'⚙️ Parameters'!$C$7)/400))</f>
        <v>0.363523437218438</v>
      </c>
      <c r="I1218" s="33" t="n">
        <f aca="false">0.27*(1+((200-MIN(ABS(F1218-G1218),200))/500)+(IF(AND(F1218&gt;1650,G1218&gt;1650),0.15,0)))</f>
        <v>0.352458</v>
      </c>
      <c r="J1218" s="33" t="n">
        <f aca="false">MAX(0,1-H1218-I1218)</f>
        <v>0.284018562781562</v>
      </c>
      <c r="K1218" s="33" t="n">
        <f aca="false">H1218+I1218</f>
        <v>0.715981437218438</v>
      </c>
      <c r="L1218" s="33" t="n">
        <f aca="false">I1218+J1218</f>
        <v>0.636476562781562</v>
      </c>
      <c r="M1218" s="0" t="str">
        <f aca="false">IF('✍️ Score Entry 2025-26'!F1219=""," TBD",TEXT('✍️ Score Entry 2025-26'!F1219,"0")&amp;"-"&amp;TEXT('✍️ Score Entry 2025-26'!G1219,"0"))</f>
        <v> TBD</v>
      </c>
      <c r="N1218" s="0" t="str">
        <f aca="false">IF('✍️ Score Entry 2025-26'!F1219="","TBD",IF('✍️ Score Entry 2025-26'!F1219&gt;'✍️ Score Entry 2025-26'!G1219,"Home",IF('✍️ Score Entry 2025-26'!F1219&lt;'✍️ Score Entry 2025-26'!G1219,"Away","Draw")))</f>
        <v>TBD</v>
      </c>
      <c r="O1218" s="0" t="str">
        <f aca="false">IF(N1218="TBD","TBD",IF(AND(H1218&gt;I1218,H1218&gt;J1218,N1218="Home"),"✓",IF(AND(J1218&gt;H1218,J1218&gt;I1218,N1218="Away"),"✓",IF(AND(I1218&gt;H1218,I1218&gt;J1218,N1218="Draw"),"✓","✗"))))</f>
        <v>TBD</v>
      </c>
    </row>
    <row r="1219" customFormat="false" ht="15" hidden="false" customHeight="false" outlineLevel="0" collapsed="false">
      <c r="A1219" s="0" t="n">
        <f aca="false">'✍️ Score Entry 2025-26'!A1220</f>
        <v>1215</v>
      </c>
      <c r="B1219" s="41" t="n">
        <f aca="false">'✍️ Score Entry 2025-26'!B1220</f>
        <v>46082.8333333333</v>
      </c>
      <c r="C1219" s="0" t="str">
        <f aca="false">'✍️ Score Entry 2025-26'!C1220</f>
        <v>Spanish LALIGA</v>
      </c>
      <c r="D1219" s="0" t="str">
        <f aca="false">'✍️ Score Entry 2025-26'!D1220</f>
        <v>Mallorca</v>
      </c>
      <c r="E1219" s="0" t="str">
        <f aca="false">'✍️ Score Entry 2025-26'!E1220</f>
        <v>Real Sociedad</v>
      </c>
      <c r="F1219" s="0" t="n">
        <f aca="false">IFERROR(VLOOKUP(D1219,'⭐ Current Elo 2025-26'!$A:$B,2,FALSE()),1500)</f>
        <v>1654.7</v>
      </c>
      <c r="G1219" s="0" t="n">
        <f aca="false">IFERROR(VLOOKUP(E1219,'⭐ Current Elo 2025-26'!$A:$B,2,FALSE()),1500)</f>
        <v>1395.4</v>
      </c>
      <c r="H1219" s="33" t="n">
        <f aca="false">1/(1+10^((G1219-F1219+'⚙️ Parameters'!$C$7)/400))</f>
        <v>0.769382482041378</v>
      </c>
      <c r="I1219" s="33" t="n">
        <f aca="false">0.27*(1+((200-MIN(ABS(F1219-G1219),200))/500)+(IF(AND(F1219&gt;1650,G1219&gt;1650),0.15,0)))</f>
        <v>0.27</v>
      </c>
      <c r="J1219" s="33" t="n">
        <f aca="false">MAX(0,1-H1219-I1219)</f>
        <v>0</v>
      </c>
      <c r="K1219" s="33" t="n">
        <f aca="false">H1219+I1219</f>
        <v>1.03938248204138</v>
      </c>
      <c r="L1219" s="33" t="n">
        <f aca="false">I1219+J1219</f>
        <v>0.27</v>
      </c>
      <c r="M1219" s="0" t="str">
        <f aca="false">IF('✍️ Score Entry 2025-26'!F1220=""," TBD",TEXT('✍️ Score Entry 2025-26'!F1220,"0")&amp;"-"&amp;TEXT('✍️ Score Entry 2025-26'!G1220,"0"))</f>
        <v> TBD</v>
      </c>
      <c r="N1219" s="0" t="str">
        <f aca="false">IF('✍️ Score Entry 2025-26'!F1220="","TBD",IF('✍️ Score Entry 2025-26'!F1220&gt;'✍️ Score Entry 2025-26'!G1220,"Home",IF('✍️ Score Entry 2025-26'!F1220&lt;'✍️ Score Entry 2025-26'!G1220,"Away","Draw")))</f>
        <v>TBD</v>
      </c>
      <c r="O1219" s="0" t="str">
        <f aca="false">IF(N1219="TBD","TBD",IF(AND(H1219&gt;I1219,H1219&gt;J1219,N1219="Home"),"✓",IF(AND(J1219&gt;H1219,J1219&gt;I1219,N1219="Away"),"✓",IF(AND(I1219&gt;H1219,I1219&gt;J1219,N1219="Draw"),"✓","✗"))))</f>
        <v>TBD</v>
      </c>
    </row>
    <row r="1220" customFormat="false" ht="15" hidden="false" customHeight="false" outlineLevel="0" collapsed="false">
      <c r="A1220" s="0" t="n">
        <f aca="false">'✍️ Score Entry 2025-26'!A1221</f>
        <v>1216</v>
      </c>
      <c r="B1220" s="41" t="n">
        <f aca="false">'✍️ Score Entry 2025-26'!B1221</f>
        <v>46082.8333333333</v>
      </c>
      <c r="C1220" s="0" t="str">
        <f aca="false">'✍️ Score Entry 2025-26'!C1221</f>
        <v>Spanish LALIGA</v>
      </c>
      <c r="D1220" s="0" t="str">
        <f aca="false">'✍️ Score Entry 2025-26'!D1221</f>
        <v>Barcelona</v>
      </c>
      <c r="E1220" s="0" t="str">
        <f aca="false">'✍️ Score Entry 2025-26'!E1221</f>
        <v>Villarreal</v>
      </c>
      <c r="F1220" s="0" t="n">
        <f aca="false">IFERROR(VLOOKUP(D1220,'⭐ Current Elo 2025-26'!$A:$B,2,FALSE()),1500)</f>
        <v>1670.1</v>
      </c>
      <c r="G1220" s="0" t="n">
        <f aca="false">IFERROR(VLOOKUP(E1220,'⭐ Current Elo 2025-26'!$A:$B,2,FALSE()),1500)</f>
        <v>1629.8</v>
      </c>
      <c r="H1220" s="33" t="n">
        <f aca="false">1/(1+10^((G1220-F1220+'⚙️ Parameters'!$C$7)/400))</f>
        <v>0.486044203688986</v>
      </c>
      <c r="I1220" s="33" t="n">
        <f aca="false">0.27*(1+((200-MIN(ABS(F1220-G1220),200))/500)+(IF(AND(F1220&gt;1650,G1220&gt;1650),0.15,0)))</f>
        <v>0.356238</v>
      </c>
      <c r="J1220" s="33" t="n">
        <f aca="false">MAX(0,1-H1220-I1220)</f>
        <v>0.157717796311014</v>
      </c>
      <c r="K1220" s="33" t="n">
        <f aca="false">H1220+I1220</f>
        <v>0.842282203688986</v>
      </c>
      <c r="L1220" s="33" t="n">
        <f aca="false">I1220+J1220</f>
        <v>0.513955796311014</v>
      </c>
      <c r="M1220" s="0" t="str">
        <f aca="false">IF('✍️ Score Entry 2025-26'!F1221=""," TBD",TEXT('✍️ Score Entry 2025-26'!F1221,"0")&amp;"-"&amp;TEXT('✍️ Score Entry 2025-26'!G1221,"0"))</f>
        <v> TBD</v>
      </c>
      <c r="N1220" s="0" t="str">
        <f aca="false">IF('✍️ Score Entry 2025-26'!F1221="","TBD",IF('✍️ Score Entry 2025-26'!F1221&gt;'✍️ Score Entry 2025-26'!G1221,"Home",IF('✍️ Score Entry 2025-26'!F1221&lt;'✍️ Score Entry 2025-26'!G1221,"Away","Draw")))</f>
        <v>TBD</v>
      </c>
      <c r="O1220" s="0" t="str">
        <f aca="false">IF(N1220="TBD","TBD",IF(AND(H1220&gt;I1220,H1220&gt;J1220,N1220="Home"),"✓",IF(AND(J1220&gt;H1220,J1220&gt;I1220,N1220="Away"),"✓",IF(AND(I1220&gt;H1220,I1220&gt;J1220,N1220="Draw"),"✓","✗"))))</f>
        <v>TBD</v>
      </c>
    </row>
    <row r="1221" customFormat="false" ht="15" hidden="false" customHeight="false" outlineLevel="0" collapsed="false">
      <c r="A1221" s="0" t="n">
        <f aca="false">'✍️ Score Entry 2025-26'!A1222</f>
        <v>1217</v>
      </c>
      <c r="B1221" s="41" t="n">
        <f aca="false">'✍️ Score Entry 2025-26'!B1222</f>
        <v>46082.8333333333</v>
      </c>
      <c r="C1221" s="0" t="str">
        <f aca="false">'✍️ Score Entry 2025-26'!C1222</f>
        <v>Spanish LALIGA</v>
      </c>
      <c r="D1221" s="0" t="str">
        <f aca="false">'✍️ Score Entry 2025-26'!D1222</f>
        <v>Rayo Vallecano</v>
      </c>
      <c r="E1221" s="0" t="str">
        <f aca="false">'✍️ Score Entry 2025-26'!E1222</f>
        <v>Athletic Club</v>
      </c>
      <c r="F1221" s="0" t="n">
        <f aca="false">IFERROR(VLOOKUP(D1221,'⭐ Current Elo 2025-26'!$A:$B,2,FALSE()),1500)</f>
        <v>1510</v>
      </c>
      <c r="G1221" s="0" t="n">
        <f aca="false">IFERROR(VLOOKUP(E1221,'⭐ Current Elo 2025-26'!$A:$B,2,FALSE()),1500)</f>
        <v>1432.8</v>
      </c>
      <c r="H1221" s="33" t="n">
        <f aca="false">1/(1+10^((G1221-F1221+'⚙️ Parameters'!$C$7)/400))</f>
        <v>0.539064171145075</v>
      </c>
      <c r="I1221" s="33" t="n">
        <f aca="false">0.27*(1+((200-MIN(ABS(F1221-G1221),200))/500)+(IF(AND(F1221&gt;1650,G1221&gt;1650),0.15,0)))</f>
        <v>0.336312</v>
      </c>
      <c r="J1221" s="33" t="n">
        <f aca="false">MAX(0,1-H1221-I1221)</f>
        <v>0.124623828854925</v>
      </c>
      <c r="K1221" s="33" t="n">
        <f aca="false">H1221+I1221</f>
        <v>0.875376171145075</v>
      </c>
      <c r="L1221" s="33" t="n">
        <f aca="false">I1221+J1221</f>
        <v>0.460935828854925</v>
      </c>
      <c r="M1221" s="0" t="str">
        <f aca="false">IF('✍️ Score Entry 2025-26'!F1222=""," TBD",TEXT('✍️ Score Entry 2025-26'!F1222,"0")&amp;"-"&amp;TEXT('✍️ Score Entry 2025-26'!G1222,"0"))</f>
        <v> TBD</v>
      </c>
      <c r="N1221" s="0" t="str">
        <f aca="false">IF('✍️ Score Entry 2025-26'!F1222="","TBD",IF('✍️ Score Entry 2025-26'!F1222&gt;'✍️ Score Entry 2025-26'!G1222,"Home",IF('✍️ Score Entry 2025-26'!F1222&lt;'✍️ Score Entry 2025-26'!G1222,"Away","Draw")))</f>
        <v>TBD</v>
      </c>
      <c r="O1221" s="0" t="str">
        <f aca="false">IF(N1221="TBD","TBD",IF(AND(H1221&gt;I1221,H1221&gt;J1221,N1221="Home"),"✓",IF(AND(J1221&gt;H1221,J1221&gt;I1221,N1221="Away"),"✓",IF(AND(I1221&gt;H1221,I1221&gt;J1221,N1221="Draw"),"✓","✗"))))</f>
        <v>TBD</v>
      </c>
    </row>
    <row r="1222" customFormat="false" ht="15" hidden="false" customHeight="false" outlineLevel="0" collapsed="false">
      <c r="A1222" s="0" t="n">
        <f aca="false">'✍️ Score Entry 2025-26'!A1223</f>
        <v>1218</v>
      </c>
      <c r="B1222" s="41" t="n">
        <f aca="false">'✍️ Score Entry 2025-26'!B1223</f>
        <v>46082.8333333333</v>
      </c>
      <c r="C1222" s="0" t="str">
        <f aca="false">'✍️ Score Entry 2025-26'!C1223</f>
        <v>Italian Serie A</v>
      </c>
      <c r="D1222" s="0" t="str">
        <f aca="false">'✍️ Score Entry 2025-26'!D1223</f>
        <v>Pisa</v>
      </c>
      <c r="E1222" s="0" t="str">
        <f aca="false">'✍️ Score Entry 2025-26'!E1223</f>
        <v>Bologna</v>
      </c>
      <c r="F1222" s="0" t="n">
        <f aca="false">IFERROR(VLOOKUP(D1222,'⭐ Current Elo 2025-26'!$A:$B,2,FALSE()),1500)</f>
        <v>1653.3</v>
      </c>
      <c r="G1222" s="0" t="n">
        <f aca="false">IFERROR(VLOOKUP(E1222,'⭐ Current Elo 2025-26'!$A:$B,2,FALSE()),1500)</f>
        <v>1415.9</v>
      </c>
      <c r="H1222" s="33" t="n">
        <f aca="false">1/(1+10^((G1222-F1222+'⚙️ Parameters'!$C$7)/400))</f>
        <v>0.746259464468278</v>
      </c>
      <c r="I1222" s="33" t="n">
        <f aca="false">0.27*(1+((200-MIN(ABS(F1222-G1222),200))/500)+(IF(AND(F1222&gt;1650,G1222&gt;1650),0.15,0)))</f>
        <v>0.27</v>
      </c>
      <c r="J1222" s="33" t="n">
        <f aca="false">MAX(0,1-H1222-I1222)</f>
        <v>0</v>
      </c>
      <c r="K1222" s="33" t="n">
        <f aca="false">H1222+I1222</f>
        <v>1.01625946446828</v>
      </c>
      <c r="L1222" s="33" t="n">
        <f aca="false">I1222+J1222</f>
        <v>0.27</v>
      </c>
      <c r="M1222" s="0" t="str">
        <f aca="false">IF('✍️ Score Entry 2025-26'!F1223=""," TBD",TEXT('✍️ Score Entry 2025-26'!F1223,"0")&amp;"-"&amp;TEXT('✍️ Score Entry 2025-26'!G1223,"0"))</f>
        <v> TBD</v>
      </c>
      <c r="N1222" s="0" t="str">
        <f aca="false">IF('✍️ Score Entry 2025-26'!F1223="","TBD",IF('✍️ Score Entry 2025-26'!F1223&gt;'✍️ Score Entry 2025-26'!G1223,"Home",IF('✍️ Score Entry 2025-26'!F1223&lt;'✍️ Score Entry 2025-26'!G1223,"Away","Draw")))</f>
        <v>TBD</v>
      </c>
      <c r="O1222" s="0" t="str">
        <f aca="false">IF(N1222="TBD","TBD",IF(AND(H1222&gt;I1222,H1222&gt;J1222,N1222="Home"),"✓",IF(AND(J1222&gt;H1222,J1222&gt;I1222,N1222="Away"),"✓",IF(AND(I1222&gt;H1222,I1222&gt;J1222,N1222="Draw"),"✓","✗"))))</f>
        <v>TBD</v>
      </c>
    </row>
    <row r="1223" customFormat="false" ht="15" hidden="false" customHeight="false" outlineLevel="0" collapsed="false">
      <c r="A1223" s="0" t="n">
        <f aca="false">'✍️ Score Entry 2025-26'!A1224</f>
        <v>1219</v>
      </c>
      <c r="B1223" s="41" t="n">
        <f aca="false">'✍️ Score Entry 2025-26'!B1224</f>
        <v>46082.8333333333</v>
      </c>
      <c r="C1223" s="0" t="str">
        <f aca="false">'✍️ Score Entry 2025-26'!C1224</f>
        <v>Spanish LALIGA</v>
      </c>
      <c r="D1223" s="0" t="str">
        <f aca="false">'✍️ Score Entry 2025-26'!D1224</f>
        <v>Levante</v>
      </c>
      <c r="E1223" s="0" t="str">
        <f aca="false">'✍️ Score Entry 2025-26'!E1224</f>
        <v>AlavÃ©s</v>
      </c>
      <c r="F1223" s="0" t="n">
        <f aca="false">IFERROR(VLOOKUP(D1223,'⭐ Current Elo 2025-26'!$A:$B,2,FALSE()),1500)</f>
        <v>1462.3</v>
      </c>
      <c r="G1223" s="0" t="n">
        <f aca="false">IFERROR(VLOOKUP(E1223,'⭐ Current Elo 2025-26'!$A:$B,2,FALSE()),1500)</f>
        <v>1609.1</v>
      </c>
      <c r="H1223" s="33" t="n">
        <f aca="false">1/(1+10^((G1223-F1223+'⚙️ Parameters'!$C$7)/400))</f>
        <v>0.243631497735423</v>
      </c>
      <c r="I1223" s="33" t="n">
        <f aca="false">0.27*(1+((200-MIN(ABS(F1223-G1223),200))/500)+(IF(AND(F1223&gt;1650,G1223&gt;1650),0.15,0)))</f>
        <v>0.298728</v>
      </c>
      <c r="J1223" s="33" t="n">
        <f aca="false">MAX(0,1-H1223-I1223)</f>
        <v>0.457640502264578</v>
      </c>
      <c r="K1223" s="33" t="n">
        <f aca="false">H1223+I1223</f>
        <v>0.542359497735423</v>
      </c>
      <c r="L1223" s="33" t="n">
        <f aca="false">I1223+J1223</f>
        <v>0.756368502264578</v>
      </c>
      <c r="M1223" s="0" t="str">
        <f aca="false">IF('✍️ Score Entry 2025-26'!F1224=""," TBD",TEXT('✍️ Score Entry 2025-26'!F1224,"0")&amp;"-"&amp;TEXT('✍️ Score Entry 2025-26'!G1224,"0"))</f>
        <v> TBD</v>
      </c>
      <c r="N1223" s="0" t="str">
        <f aca="false">IF('✍️ Score Entry 2025-26'!F1224="","TBD",IF('✍️ Score Entry 2025-26'!F1224&gt;'✍️ Score Entry 2025-26'!G1224,"Home",IF('✍️ Score Entry 2025-26'!F1224&lt;'✍️ Score Entry 2025-26'!G1224,"Away","Draw")))</f>
        <v>TBD</v>
      </c>
      <c r="O1223" s="0" t="str">
        <f aca="false">IF(N1223="TBD","TBD",IF(AND(H1223&gt;I1223,H1223&gt;J1223,N1223="Home"),"✓",IF(AND(J1223&gt;H1223,J1223&gt;I1223,N1223="Away"),"✓",IF(AND(I1223&gt;H1223,I1223&gt;J1223,N1223="Draw"),"✓","✗"))))</f>
        <v>TBD</v>
      </c>
    </row>
    <row r="1224" customFormat="false" ht="15" hidden="false" customHeight="false" outlineLevel="0" collapsed="false">
      <c r="A1224" s="0" t="n">
        <f aca="false">'✍️ Score Entry 2025-26'!A1225</f>
        <v>1220</v>
      </c>
      <c r="B1224" s="41" t="n">
        <f aca="false">'✍️ Score Entry 2025-26'!B1225</f>
        <v>46082.8333333333</v>
      </c>
      <c r="C1224" s="0" t="str">
        <f aca="false">'✍️ Score Entry 2025-26'!C1225</f>
        <v>Spanish LALIGA</v>
      </c>
      <c r="D1224" s="0" t="str">
        <f aca="false">'✍️ Score Entry 2025-26'!D1225</f>
        <v>Girona</v>
      </c>
      <c r="E1224" s="0" t="str">
        <f aca="false">'✍️ Score Entry 2025-26'!E1225</f>
        <v>Celta Vigo</v>
      </c>
      <c r="F1224" s="0" t="n">
        <f aca="false">IFERROR(VLOOKUP(D1224,'⭐ Current Elo 2025-26'!$A:$B,2,FALSE()),1500)</f>
        <v>1542.4</v>
      </c>
      <c r="G1224" s="0" t="n">
        <f aca="false">IFERROR(VLOOKUP(E1224,'⭐ Current Elo 2025-26'!$A:$B,2,FALSE()),1500)</f>
        <v>1603.5</v>
      </c>
      <c r="H1224" s="33" t="n">
        <f aca="false">1/(1+10^((G1224-F1224+'⚙️ Parameters'!$C$7)/400))</f>
        <v>0.345349850007188</v>
      </c>
      <c r="I1224" s="33" t="n">
        <f aca="false">0.27*(1+((200-MIN(ABS(F1224-G1224),200))/500)+(IF(AND(F1224&gt;1650,G1224&gt;1650),0.15,0)))</f>
        <v>0.345006</v>
      </c>
      <c r="J1224" s="33" t="n">
        <f aca="false">MAX(0,1-H1224-I1224)</f>
        <v>0.309644149992812</v>
      </c>
      <c r="K1224" s="33" t="n">
        <f aca="false">H1224+I1224</f>
        <v>0.690355850007188</v>
      </c>
      <c r="L1224" s="33" t="n">
        <f aca="false">I1224+J1224</f>
        <v>0.654650149992812</v>
      </c>
      <c r="M1224" s="0" t="str">
        <f aca="false">IF('✍️ Score Entry 2025-26'!F1225=""," TBD",TEXT('✍️ Score Entry 2025-26'!F1225,"0")&amp;"-"&amp;TEXT('✍️ Score Entry 2025-26'!G1225,"0"))</f>
        <v> TBD</v>
      </c>
      <c r="N1224" s="0" t="str">
        <f aca="false">IF('✍️ Score Entry 2025-26'!F1225="","TBD",IF('✍️ Score Entry 2025-26'!F1225&gt;'✍️ Score Entry 2025-26'!G1225,"Home",IF('✍️ Score Entry 2025-26'!F1225&lt;'✍️ Score Entry 2025-26'!G1225,"Away","Draw")))</f>
        <v>TBD</v>
      </c>
      <c r="O1224" s="0" t="str">
        <f aca="false">IF(N1224="TBD","TBD",IF(AND(H1224&gt;I1224,H1224&gt;J1224,N1224="Home"),"✓",IF(AND(J1224&gt;H1224,J1224&gt;I1224,N1224="Away"),"✓",IF(AND(I1224&gt;H1224,I1224&gt;J1224,N1224="Draw"),"✓","✗"))))</f>
        <v>TBD</v>
      </c>
    </row>
    <row r="1225" customFormat="false" ht="15" hidden="false" customHeight="false" outlineLevel="0" collapsed="false">
      <c r="A1225" s="0" t="n">
        <f aca="false">'✍️ Score Entry 2025-26'!A1226</f>
        <v>1221</v>
      </c>
      <c r="B1225" s="41" t="n">
        <f aca="false">'✍️ Score Entry 2025-26'!B1226</f>
        <v>46082.8333333333</v>
      </c>
      <c r="C1225" s="0" t="str">
        <f aca="false">'✍️ Score Entry 2025-26'!C1226</f>
        <v>Spanish LALIGA</v>
      </c>
      <c r="D1225" s="0" t="str">
        <f aca="false">'✍️ Score Entry 2025-26'!D1226</f>
        <v>Elche</v>
      </c>
      <c r="E1225" s="0" t="str">
        <f aca="false">'✍️ Score Entry 2025-26'!E1226</f>
        <v>Espanyol</v>
      </c>
      <c r="F1225" s="0" t="n">
        <f aca="false">IFERROR(VLOOKUP(D1225,'⭐ Current Elo 2025-26'!$A:$B,2,FALSE()),1500)</f>
        <v>1553.2</v>
      </c>
      <c r="G1225" s="0" t="n">
        <f aca="false">IFERROR(VLOOKUP(E1225,'⭐ Current Elo 2025-26'!$A:$B,2,FALSE()),1500)</f>
        <v>1662.7</v>
      </c>
      <c r="H1225" s="33" t="n">
        <f aca="false">1/(1+10^((G1225-F1225+'⚙️ Parameters'!$C$7)/400))</f>
        <v>0.285333810546581</v>
      </c>
      <c r="I1225" s="33" t="n">
        <f aca="false">0.27*(1+((200-MIN(ABS(F1225-G1225),200))/500)+(IF(AND(F1225&gt;1650,G1225&gt;1650),0.15,0)))</f>
        <v>0.31887</v>
      </c>
      <c r="J1225" s="33" t="n">
        <f aca="false">MAX(0,1-H1225-I1225)</f>
        <v>0.395796189453419</v>
      </c>
      <c r="K1225" s="33" t="n">
        <f aca="false">H1225+I1225</f>
        <v>0.604203810546581</v>
      </c>
      <c r="L1225" s="33" t="n">
        <f aca="false">I1225+J1225</f>
        <v>0.714666189453419</v>
      </c>
      <c r="M1225" s="0" t="str">
        <f aca="false">IF('✍️ Score Entry 2025-26'!F1226=""," TBD",TEXT('✍️ Score Entry 2025-26'!F1226,"0")&amp;"-"&amp;TEXT('✍️ Score Entry 2025-26'!G1226,"0"))</f>
        <v> TBD</v>
      </c>
      <c r="N1225" s="0" t="str">
        <f aca="false">IF('✍️ Score Entry 2025-26'!F1226="","TBD",IF('✍️ Score Entry 2025-26'!F1226&gt;'✍️ Score Entry 2025-26'!G1226,"Home",IF('✍️ Score Entry 2025-26'!F1226&lt;'✍️ Score Entry 2025-26'!G1226,"Away","Draw")))</f>
        <v>TBD</v>
      </c>
      <c r="O1225" s="0" t="str">
        <f aca="false">IF(N1225="TBD","TBD",IF(AND(H1225&gt;I1225,H1225&gt;J1225,N1225="Home"),"✓",IF(AND(J1225&gt;H1225,J1225&gt;I1225,N1225="Away"),"✓",IF(AND(I1225&gt;H1225,I1225&gt;J1225,N1225="Draw"),"✓","✗"))))</f>
        <v>TBD</v>
      </c>
    </row>
    <row r="1226" customFormat="false" ht="15" hidden="false" customHeight="false" outlineLevel="0" collapsed="false">
      <c r="A1226" s="0" t="n">
        <f aca="false">'✍️ Score Entry 2025-26'!A1227</f>
        <v>1222</v>
      </c>
      <c r="B1226" s="41" t="n">
        <f aca="false">'✍️ Score Entry 2025-26'!B1227</f>
        <v>46082.8333333333</v>
      </c>
      <c r="C1226" s="0" t="str">
        <f aca="false">'✍️ Score Entry 2025-26'!C1227</f>
        <v>Spanish LALIGA</v>
      </c>
      <c r="D1226" s="0" t="str">
        <f aca="false">'✍️ Score Entry 2025-26'!D1227</f>
        <v>Real Betis</v>
      </c>
      <c r="E1226" s="0" t="str">
        <f aca="false">'✍️ Score Entry 2025-26'!E1227</f>
        <v>Sevilla</v>
      </c>
      <c r="F1226" s="0" t="n">
        <f aca="false">IFERROR(VLOOKUP(D1226,'⭐ Current Elo 2025-26'!$A:$B,2,FALSE()),1500)</f>
        <v>0</v>
      </c>
      <c r="G1226" s="0" t="n">
        <f aca="false">IFERROR(VLOOKUP(E1226,'⭐ Current Elo 2025-26'!$A:$B,2,FALSE()),1500)</f>
        <v>1661.6</v>
      </c>
      <c r="H1226" s="33" t="n">
        <f aca="false">1/(1+10^((G1226-F1226+'⚙️ Parameters'!$C$7)/400))</f>
        <v>5.25989598429635E-005</v>
      </c>
      <c r="I1226" s="33" t="n">
        <f aca="false">0.27*(1+((200-MIN(ABS(F1226-G1226),200))/500)+(IF(AND(F1226&gt;1650,G1226&gt;1650),0.15,0)))</f>
        <v>0.27</v>
      </c>
      <c r="J1226" s="33" t="n">
        <f aca="false">MAX(0,1-H1226-I1226)</f>
        <v>0.729947401040157</v>
      </c>
      <c r="K1226" s="33" t="n">
        <f aca="false">H1226+I1226</f>
        <v>0.270052598959843</v>
      </c>
      <c r="L1226" s="33" t="n">
        <f aca="false">I1226+J1226</f>
        <v>0.999947401040157</v>
      </c>
      <c r="M1226" s="0" t="str">
        <f aca="false">IF('✍️ Score Entry 2025-26'!F1227=""," TBD",TEXT('✍️ Score Entry 2025-26'!F1227,"0")&amp;"-"&amp;TEXT('✍️ Score Entry 2025-26'!G1227,"0"))</f>
        <v> TBD</v>
      </c>
      <c r="N1226" s="0" t="str">
        <f aca="false">IF('✍️ Score Entry 2025-26'!F1227="","TBD",IF('✍️ Score Entry 2025-26'!F1227&gt;'✍️ Score Entry 2025-26'!G1227,"Home",IF('✍️ Score Entry 2025-26'!F1227&lt;'✍️ Score Entry 2025-26'!G1227,"Away","Draw")))</f>
        <v>TBD</v>
      </c>
      <c r="O1226" s="0" t="str">
        <f aca="false">IF(N1226="TBD","TBD",IF(AND(H1226&gt;I1226,H1226&gt;J1226,N1226="Home"),"✓",IF(AND(J1226&gt;H1226,J1226&gt;I1226,N1226="Away"),"✓",IF(AND(I1226&gt;H1226,I1226&gt;J1226,N1226="Draw"),"✓","✗"))))</f>
        <v>TBD</v>
      </c>
    </row>
    <row r="1227" customFormat="false" ht="15" hidden="false" customHeight="false" outlineLevel="0" collapsed="false">
      <c r="A1227" s="0" t="n">
        <f aca="false">'✍️ Score Entry 2025-26'!A1228</f>
        <v>1223</v>
      </c>
      <c r="B1227" s="41" t="n">
        <f aca="false">'✍️ Score Entry 2025-26'!B1228</f>
        <v>46082.8333333333</v>
      </c>
      <c r="C1227" s="0" t="str">
        <f aca="false">'✍️ Score Entry 2025-26'!C1228</f>
        <v>Spanish LALIGA</v>
      </c>
      <c r="D1227" s="0" t="str">
        <f aca="false">'✍️ Score Entry 2025-26'!D1228</f>
        <v>Real Madrid</v>
      </c>
      <c r="E1227" s="0" t="str">
        <f aca="false">'✍️ Score Entry 2025-26'!E1228</f>
        <v>Getafe</v>
      </c>
      <c r="F1227" s="0" t="n">
        <f aca="false">IFERROR(VLOOKUP(D1227,'⭐ Current Elo 2025-26'!$A:$B,2,FALSE()),1500)</f>
        <v>1520.7</v>
      </c>
      <c r="G1227" s="0" t="n">
        <f aca="false">IFERROR(VLOOKUP(E1227,'⭐ Current Elo 2025-26'!$A:$B,2,FALSE()),1500)</f>
        <v>1582.4</v>
      </c>
      <c r="H1227" s="33" t="n">
        <f aca="false">1/(1+10^((G1227-F1227+'⚙️ Parameters'!$C$7)/400))</f>
        <v>0.344569403490867</v>
      </c>
      <c r="I1227" s="33" t="n">
        <f aca="false">0.27*(1+((200-MIN(ABS(F1227-G1227),200))/500)+(IF(AND(F1227&gt;1650,G1227&gt;1650),0.15,0)))</f>
        <v>0.344682</v>
      </c>
      <c r="J1227" s="33" t="n">
        <f aca="false">MAX(0,1-H1227-I1227)</f>
        <v>0.310748596509133</v>
      </c>
      <c r="K1227" s="33" t="n">
        <f aca="false">H1227+I1227</f>
        <v>0.689251403490867</v>
      </c>
      <c r="L1227" s="33" t="n">
        <f aca="false">I1227+J1227</f>
        <v>0.655430596509133</v>
      </c>
      <c r="M1227" s="0" t="str">
        <f aca="false">IF('✍️ Score Entry 2025-26'!F1228=""," TBD",TEXT('✍️ Score Entry 2025-26'!F1228,"0")&amp;"-"&amp;TEXT('✍️ Score Entry 2025-26'!G1228,"0"))</f>
        <v> TBD</v>
      </c>
      <c r="N1227" s="0" t="str">
        <f aca="false">IF('✍️ Score Entry 2025-26'!F1228="","TBD",IF('✍️ Score Entry 2025-26'!F1228&gt;'✍️ Score Entry 2025-26'!G1228,"Home",IF('✍️ Score Entry 2025-26'!F1228&lt;'✍️ Score Entry 2025-26'!G1228,"Away","Draw")))</f>
        <v>TBD</v>
      </c>
      <c r="O1227" s="0" t="str">
        <f aca="false">IF(N1227="TBD","TBD",IF(AND(H1227&gt;I1227,H1227&gt;J1227,N1227="Home"),"✓",IF(AND(J1227&gt;H1227,J1227&gt;I1227,N1227="Away"),"✓",IF(AND(I1227&gt;H1227,I1227&gt;J1227,N1227="Draw"),"✓","✗"))))</f>
        <v>TBD</v>
      </c>
    </row>
    <row r="1228" customFormat="false" ht="15" hidden="false" customHeight="false" outlineLevel="0" collapsed="false">
      <c r="A1228" s="0" t="n">
        <f aca="false">'✍️ Score Entry 2025-26'!A1229</f>
        <v>1224</v>
      </c>
      <c r="B1228" s="41" t="n">
        <f aca="false">'✍️ Score Entry 2025-26'!B1229</f>
        <v>46082.8333333333</v>
      </c>
      <c r="C1228" s="0" t="str">
        <f aca="false">'✍️ Score Entry 2025-26'!C1229</f>
        <v>Spanish LALIGA</v>
      </c>
      <c r="D1228" s="0" t="str">
        <f aca="false">'✍️ Score Entry 2025-26'!D1229</f>
        <v>Real Oviedo</v>
      </c>
      <c r="E1228" s="0" t="str">
        <f aca="false">'✍️ Score Entry 2025-26'!E1229</f>
        <v>AtlÃ©tico Madrid</v>
      </c>
      <c r="F1228" s="0" t="n">
        <f aca="false">IFERROR(VLOOKUP(D1228,'⭐ Current Elo 2025-26'!$A:$B,2,FALSE()),1500)</f>
        <v>1735.2</v>
      </c>
      <c r="G1228" s="0" t="n">
        <f aca="false">IFERROR(VLOOKUP(E1228,'⭐ Current Elo 2025-26'!$A:$B,2,FALSE()),1500)</f>
        <v>1556.8</v>
      </c>
      <c r="H1228" s="33" t="n">
        <f aca="false">1/(1+10^((G1228-F1228+'⚙️ Parameters'!$C$7)/400))</f>
        <v>0.676805541405251</v>
      </c>
      <c r="I1228" s="33" t="n">
        <f aca="false">0.27*(1+((200-MIN(ABS(F1228-G1228),200))/500)+(IF(AND(F1228&gt;1650,G1228&gt;1650),0.15,0)))</f>
        <v>0.281664</v>
      </c>
      <c r="J1228" s="33" t="n">
        <f aca="false">MAX(0,1-H1228-I1228)</f>
        <v>0.0415304585947494</v>
      </c>
      <c r="K1228" s="33" t="n">
        <f aca="false">H1228+I1228</f>
        <v>0.958469541405251</v>
      </c>
      <c r="L1228" s="33" t="n">
        <f aca="false">I1228+J1228</f>
        <v>0.323194458594749</v>
      </c>
      <c r="M1228" s="0" t="str">
        <f aca="false">IF('✍️ Score Entry 2025-26'!F1229=""," TBD",TEXT('✍️ Score Entry 2025-26'!F1229,"0")&amp;"-"&amp;TEXT('✍️ Score Entry 2025-26'!G1229,"0"))</f>
        <v> TBD</v>
      </c>
      <c r="N1228" s="0" t="str">
        <f aca="false">IF('✍️ Score Entry 2025-26'!F1229="","TBD",IF('✍️ Score Entry 2025-26'!F1229&gt;'✍️ Score Entry 2025-26'!G1229,"Home",IF('✍️ Score Entry 2025-26'!F1229&lt;'✍️ Score Entry 2025-26'!G1229,"Away","Draw")))</f>
        <v>TBD</v>
      </c>
      <c r="O1228" s="0" t="str">
        <f aca="false">IF(N1228="TBD","TBD",IF(AND(H1228&gt;I1228,H1228&gt;J1228,N1228="Home"),"✓",IF(AND(J1228&gt;H1228,J1228&gt;I1228,N1228="Away"),"✓",IF(AND(I1228&gt;H1228,I1228&gt;J1228,N1228="Draw"),"✓","✗"))))</f>
        <v>TBD</v>
      </c>
    </row>
    <row r="1229" customFormat="false" ht="15" hidden="false" customHeight="false" outlineLevel="0" collapsed="false">
      <c r="A1229" s="0" t="n">
        <f aca="false">'✍️ Score Entry 2025-26'!A1230</f>
        <v>1225</v>
      </c>
      <c r="B1229" s="41" t="n">
        <f aca="false">'✍️ Score Entry 2025-26'!B1230</f>
        <v>46082.8333333333</v>
      </c>
      <c r="C1229" s="0" t="str">
        <f aca="false">'✍️ Score Entry 2025-26'!C1230</f>
        <v>French Ligue 1</v>
      </c>
      <c r="D1229" s="0" t="str">
        <f aca="false">'✍️ Score Entry 2025-26'!D1230</f>
        <v>Le Havre AC</v>
      </c>
      <c r="E1229" s="0" t="str">
        <f aca="false">'✍️ Score Entry 2025-26'!E1230</f>
        <v>Paris Saint-Germain</v>
      </c>
      <c r="F1229" s="0" t="n">
        <f aca="false">IFERROR(VLOOKUP(D1229,'⭐ Current Elo 2025-26'!$A:$B,2,FALSE()),1500)</f>
        <v>1496.2</v>
      </c>
      <c r="G1229" s="0" t="n">
        <f aca="false">IFERROR(VLOOKUP(E1229,'⭐ Current Elo 2025-26'!$A:$B,2,FALSE()),1500)</f>
        <v>1650.9</v>
      </c>
      <c r="H1229" s="33" t="n">
        <f aca="false">1/(1+10^((G1229-F1229+'⚙️ Parameters'!$C$7)/400))</f>
        <v>0.235349374387629</v>
      </c>
      <c r="I1229" s="33" t="n">
        <f aca="false">0.27*(1+((200-MIN(ABS(F1229-G1229),200))/500)+(IF(AND(F1229&gt;1650,G1229&gt;1650),0.15,0)))</f>
        <v>0.294462</v>
      </c>
      <c r="J1229" s="33" t="n">
        <f aca="false">MAX(0,1-H1229-I1229)</f>
        <v>0.470188625612371</v>
      </c>
      <c r="K1229" s="33" t="n">
        <f aca="false">H1229+I1229</f>
        <v>0.529811374387629</v>
      </c>
      <c r="L1229" s="33" t="n">
        <f aca="false">I1229+J1229</f>
        <v>0.764650625612371</v>
      </c>
      <c r="M1229" s="0" t="str">
        <f aca="false">IF('✍️ Score Entry 2025-26'!F1230=""," TBD",TEXT('✍️ Score Entry 2025-26'!F1230,"0")&amp;"-"&amp;TEXT('✍️ Score Entry 2025-26'!G1230,"0"))</f>
        <v> TBD</v>
      </c>
      <c r="N1229" s="0" t="str">
        <f aca="false">IF('✍️ Score Entry 2025-26'!F1230="","TBD",IF('✍️ Score Entry 2025-26'!F1230&gt;'✍️ Score Entry 2025-26'!G1230,"Home",IF('✍️ Score Entry 2025-26'!F1230&lt;'✍️ Score Entry 2025-26'!G1230,"Away","Draw")))</f>
        <v>TBD</v>
      </c>
      <c r="O1229" s="0" t="str">
        <f aca="false">IF(N1229="TBD","TBD",IF(AND(H1229&gt;I1229,H1229&gt;J1229,N1229="Home"),"✓",IF(AND(J1229&gt;H1229,J1229&gt;I1229,N1229="Away"),"✓",IF(AND(I1229&gt;H1229,I1229&gt;J1229,N1229="Draw"),"✓","✗"))))</f>
        <v>TBD</v>
      </c>
    </row>
    <row r="1230" customFormat="false" ht="15" hidden="false" customHeight="false" outlineLevel="0" collapsed="false">
      <c r="A1230" s="0" t="n">
        <f aca="false">'✍️ Score Entry 2025-26'!A1231</f>
        <v>1226</v>
      </c>
      <c r="B1230" s="41" t="n">
        <f aca="false">'✍️ Score Entry 2025-26'!B1231</f>
        <v>46082.8333333333</v>
      </c>
      <c r="C1230" s="0" t="str">
        <f aca="false">'✍️ Score Entry 2025-26'!C1231</f>
        <v>French Ligue 1</v>
      </c>
      <c r="D1230" s="0" t="str">
        <f aca="false">'✍️ Score Entry 2025-26'!D1231</f>
        <v>Lille</v>
      </c>
      <c r="E1230" s="0" t="str">
        <f aca="false">'✍️ Score Entry 2025-26'!E1231</f>
        <v>Nantes</v>
      </c>
      <c r="F1230" s="0" t="n">
        <f aca="false">IFERROR(VLOOKUP(D1230,'⭐ Current Elo 2025-26'!$A:$B,2,FALSE()),1500)</f>
        <v>1580.2</v>
      </c>
      <c r="G1230" s="0" t="n">
        <f aca="false">IFERROR(VLOOKUP(E1230,'⭐ Current Elo 2025-26'!$A:$B,2,FALSE()),1500)</f>
        <v>1720.8</v>
      </c>
      <c r="H1230" s="33" t="n">
        <f aca="false">1/(1+10^((G1230-F1230+'⚙️ Parameters'!$C$7)/400))</f>
        <v>0.250268313132267</v>
      </c>
      <c r="I1230" s="33" t="n">
        <f aca="false">0.27*(1+((200-MIN(ABS(F1230-G1230),200))/500)+(IF(AND(F1230&gt;1650,G1230&gt;1650),0.15,0)))</f>
        <v>0.302076</v>
      </c>
      <c r="J1230" s="33" t="n">
        <f aca="false">MAX(0,1-H1230-I1230)</f>
        <v>0.447655686867733</v>
      </c>
      <c r="K1230" s="33" t="n">
        <f aca="false">H1230+I1230</f>
        <v>0.552344313132267</v>
      </c>
      <c r="L1230" s="33" t="n">
        <f aca="false">I1230+J1230</f>
        <v>0.749731686867733</v>
      </c>
      <c r="M1230" s="0" t="str">
        <f aca="false">IF('✍️ Score Entry 2025-26'!F1231=""," TBD",TEXT('✍️ Score Entry 2025-26'!F1231,"0")&amp;"-"&amp;TEXT('✍️ Score Entry 2025-26'!G1231,"0"))</f>
        <v> TBD</v>
      </c>
      <c r="N1230" s="0" t="str">
        <f aca="false">IF('✍️ Score Entry 2025-26'!F1231="","TBD",IF('✍️ Score Entry 2025-26'!F1231&gt;'✍️ Score Entry 2025-26'!G1231,"Home",IF('✍️ Score Entry 2025-26'!F1231&lt;'✍️ Score Entry 2025-26'!G1231,"Away","Draw")))</f>
        <v>TBD</v>
      </c>
      <c r="O1230" s="0" t="str">
        <f aca="false">IF(N1230="TBD","TBD",IF(AND(H1230&gt;I1230,H1230&gt;J1230,N1230="Home"),"✓",IF(AND(J1230&gt;H1230,J1230&gt;I1230,N1230="Away"),"✓",IF(AND(I1230&gt;H1230,I1230&gt;J1230,N1230="Draw"),"✓","✗"))))</f>
        <v>TBD</v>
      </c>
    </row>
    <row r="1231" customFormat="false" ht="15" hidden="false" customHeight="false" outlineLevel="0" collapsed="false">
      <c r="A1231" s="0" t="n">
        <f aca="false">'✍️ Score Entry 2025-26'!A1232</f>
        <v>1227</v>
      </c>
      <c r="B1231" s="41" t="n">
        <f aca="false">'✍️ Score Entry 2025-26'!B1232</f>
        <v>46082.8333333333</v>
      </c>
      <c r="C1231" s="0" t="str">
        <f aca="false">'✍️ Score Entry 2025-26'!C1232</f>
        <v>French Ligue 1</v>
      </c>
      <c r="D1231" s="0" t="str">
        <f aca="false">'✍️ Score Entry 2025-26'!D1232</f>
        <v>Lorient</v>
      </c>
      <c r="E1231" s="0" t="str">
        <f aca="false">'✍️ Score Entry 2025-26'!E1232</f>
        <v>AJ Auxerre</v>
      </c>
      <c r="F1231" s="0" t="n">
        <f aca="false">IFERROR(VLOOKUP(D1231,'⭐ Current Elo 2025-26'!$A:$B,2,FALSE()),1500)</f>
        <v>1624.7</v>
      </c>
      <c r="G1231" s="0" t="n">
        <f aca="false">IFERROR(VLOOKUP(E1231,'⭐ Current Elo 2025-26'!$A:$B,2,FALSE()),1500)</f>
        <v>1588.5</v>
      </c>
      <c r="H1231" s="33" t="n">
        <f aca="false">1/(1+10^((G1231-F1231+'⚙️ Parameters'!$C$7)/400))</f>
        <v>0.480150640896254</v>
      </c>
      <c r="I1231" s="33" t="n">
        <f aca="false">0.27*(1+((200-MIN(ABS(F1231-G1231),200))/500)+(IF(AND(F1231&gt;1650,G1231&gt;1650),0.15,0)))</f>
        <v>0.358452</v>
      </c>
      <c r="J1231" s="33" t="n">
        <f aca="false">MAX(0,1-H1231-I1231)</f>
        <v>0.161397359103746</v>
      </c>
      <c r="K1231" s="33" t="n">
        <f aca="false">H1231+I1231</f>
        <v>0.838602640896254</v>
      </c>
      <c r="L1231" s="33" t="n">
        <f aca="false">I1231+J1231</f>
        <v>0.519849359103746</v>
      </c>
      <c r="M1231" s="0" t="str">
        <f aca="false">IF('✍️ Score Entry 2025-26'!F1232=""," TBD",TEXT('✍️ Score Entry 2025-26'!F1232,"0")&amp;"-"&amp;TEXT('✍️ Score Entry 2025-26'!G1232,"0"))</f>
        <v> TBD</v>
      </c>
      <c r="N1231" s="0" t="str">
        <f aca="false">IF('✍️ Score Entry 2025-26'!F1232="","TBD",IF('✍️ Score Entry 2025-26'!F1232&gt;'✍️ Score Entry 2025-26'!G1232,"Home",IF('✍️ Score Entry 2025-26'!F1232&lt;'✍️ Score Entry 2025-26'!G1232,"Away","Draw")))</f>
        <v>TBD</v>
      </c>
      <c r="O1231" s="0" t="str">
        <f aca="false">IF(N1231="TBD","TBD",IF(AND(H1231&gt;I1231,H1231&gt;J1231,N1231="Home"),"✓",IF(AND(J1231&gt;H1231,J1231&gt;I1231,N1231="Away"),"✓",IF(AND(I1231&gt;H1231,I1231&gt;J1231,N1231="Draw"),"✓","✗"))))</f>
        <v>TBD</v>
      </c>
    </row>
    <row r="1232" customFormat="false" ht="15" hidden="false" customHeight="false" outlineLevel="0" collapsed="false">
      <c r="A1232" s="0" t="n">
        <f aca="false">'✍️ Score Entry 2025-26'!A1233</f>
        <v>1228</v>
      </c>
      <c r="B1232" s="41" t="n">
        <f aca="false">'✍️ Score Entry 2025-26'!B1233</f>
        <v>46082.8333333333</v>
      </c>
      <c r="C1232" s="0" t="str">
        <f aca="false">'✍️ Score Entry 2025-26'!C1233</f>
        <v>Spanish LALIGA</v>
      </c>
      <c r="D1232" s="0" t="str">
        <f aca="false">'✍️ Score Entry 2025-26'!D1233</f>
        <v>Valencia</v>
      </c>
      <c r="E1232" s="0" t="str">
        <f aca="false">'✍️ Score Entry 2025-26'!E1233</f>
        <v>Osasuna</v>
      </c>
      <c r="F1232" s="0" t="n">
        <f aca="false">IFERROR(VLOOKUP(D1232,'⭐ Current Elo 2025-26'!$A:$B,2,FALSE()),1500)</f>
        <v>1618.4</v>
      </c>
      <c r="G1232" s="0" t="n">
        <f aca="false">IFERROR(VLOOKUP(E1232,'⭐ Current Elo 2025-26'!$A:$B,2,FALSE()),1500)</f>
        <v>1713.5</v>
      </c>
      <c r="H1232" s="33" t="n">
        <f aca="false">1/(1+10^((G1232-F1232+'⚙️ Parameters'!$C$7)/400))</f>
        <v>0.302533442235529</v>
      </c>
      <c r="I1232" s="33" t="n">
        <f aca="false">0.27*(1+((200-MIN(ABS(F1232-G1232),200))/500)+(IF(AND(F1232&gt;1650,G1232&gt;1650),0.15,0)))</f>
        <v>0.326646</v>
      </c>
      <c r="J1232" s="33" t="n">
        <f aca="false">MAX(0,1-H1232-I1232)</f>
        <v>0.370820557764471</v>
      </c>
      <c r="K1232" s="33" t="n">
        <f aca="false">H1232+I1232</f>
        <v>0.629179442235529</v>
      </c>
      <c r="L1232" s="33" t="n">
        <f aca="false">I1232+J1232</f>
        <v>0.697466557764471</v>
      </c>
      <c r="M1232" s="0" t="str">
        <f aca="false">IF('✍️ Score Entry 2025-26'!F1233=""," TBD",TEXT('✍️ Score Entry 2025-26'!F1233,"0")&amp;"-"&amp;TEXT('✍️ Score Entry 2025-26'!G1233,"0"))</f>
        <v> TBD</v>
      </c>
      <c r="N1232" s="0" t="str">
        <f aca="false">IF('✍️ Score Entry 2025-26'!F1233="","TBD",IF('✍️ Score Entry 2025-26'!F1233&gt;'✍️ Score Entry 2025-26'!G1233,"Home",IF('✍️ Score Entry 2025-26'!F1233&lt;'✍️ Score Entry 2025-26'!G1233,"Away","Draw")))</f>
        <v>TBD</v>
      </c>
      <c r="O1232" s="0" t="str">
        <f aca="false">IF(N1232="TBD","TBD",IF(AND(H1232&gt;I1232,H1232&gt;J1232,N1232="Home"),"✓",IF(AND(J1232&gt;H1232,J1232&gt;I1232,N1232="Away"),"✓",IF(AND(I1232&gt;H1232,I1232&gt;J1232,N1232="Draw"),"✓","✗"))))</f>
        <v>TBD</v>
      </c>
    </row>
    <row r="1233" customFormat="false" ht="15" hidden="false" customHeight="false" outlineLevel="0" collapsed="false">
      <c r="A1233" s="0" t="n">
        <f aca="false">'✍️ Score Entry 2025-26'!A1234</f>
        <v>1229</v>
      </c>
      <c r="B1233" s="41" t="n">
        <f aca="false">'✍️ Score Entry 2025-26'!B1234</f>
        <v>46082.8333333333</v>
      </c>
      <c r="C1233" s="0" t="str">
        <f aca="false">'✍️ Score Entry 2025-26'!C1234</f>
        <v>French Ligue 1</v>
      </c>
      <c r="D1233" s="0" t="str">
        <f aca="false">'✍️ Score Entry 2025-26'!D1234</f>
        <v>Marseille</v>
      </c>
      <c r="E1233" s="0" t="str">
        <f aca="false">'✍️ Score Entry 2025-26'!E1234</f>
        <v>Lyon</v>
      </c>
      <c r="F1233" s="0" t="n">
        <f aca="false">IFERROR(VLOOKUP(D1233,'⭐ Current Elo 2025-26'!$A:$B,2,FALSE()),1500)</f>
        <v>1664.7</v>
      </c>
      <c r="G1233" s="0" t="n">
        <f aca="false">IFERROR(VLOOKUP(E1233,'⭐ Current Elo 2025-26'!$A:$B,2,FALSE()),1500)</f>
        <v>1529.2</v>
      </c>
      <c r="H1233" s="33" t="n">
        <f aca="false">1/(1+10^((G1233-F1233+'⚙️ Parameters'!$C$7)/400))</f>
        <v>0.620619276354325</v>
      </c>
      <c r="I1233" s="33" t="n">
        <f aca="false">0.27*(1+((200-MIN(ABS(F1233-G1233),200))/500)+(IF(AND(F1233&gt;1650,G1233&gt;1650),0.15,0)))</f>
        <v>0.30483</v>
      </c>
      <c r="J1233" s="33" t="n">
        <f aca="false">MAX(0,1-H1233-I1233)</f>
        <v>0.0745507236456748</v>
      </c>
      <c r="K1233" s="33" t="n">
        <f aca="false">H1233+I1233</f>
        <v>0.925449276354325</v>
      </c>
      <c r="L1233" s="33" t="n">
        <f aca="false">I1233+J1233</f>
        <v>0.379380723645675</v>
      </c>
      <c r="M1233" s="0" t="str">
        <f aca="false">IF('✍️ Score Entry 2025-26'!F1234=""," TBD",TEXT('✍️ Score Entry 2025-26'!F1234,"0")&amp;"-"&amp;TEXT('✍️ Score Entry 2025-26'!G1234,"0"))</f>
        <v> TBD</v>
      </c>
      <c r="N1233" s="0" t="str">
        <f aca="false">IF('✍️ Score Entry 2025-26'!F1234="","TBD",IF('✍️ Score Entry 2025-26'!F1234&gt;'✍️ Score Entry 2025-26'!G1234,"Home",IF('✍️ Score Entry 2025-26'!F1234&lt;'✍️ Score Entry 2025-26'!G1234,"Away","Draw")))</f>
        <v>TBD</v>
      </c>
      <c r="O1233" s="0" t="str">
        <f aca="false">IF(N1233="TBD","TBD",IF(AND(H1233&gt;I1233,H1233&gt;J1233,N1233="Home"),"✓",IF(AND(J1233&gt;H1233,J1233&gt;I1233,N1233="Away"),"✓",IF(AND(I1233&gt;H1233,I1233&gt;J1233,N1233="Draw"),"✓","✗"))))</f>
        <v>TBD</v>
      </c>
    </row>
    <row r="1234" customFormat="false" ht="15" hidden="false" customHeight="false" outlineLevel="0" collapsed="false">
      <c r="A1234" s="0" t="n">
        <f aca="false">'✍️ Score Entry 2025-26'!A1235</f>
        <v>1230</v>
      </c>
      <c r="B1234" s="41" t="n">
        <f aca="false">'✍️ Score Entry 2025-26'!B1235</f>
        <v>46082.8333333333</v>
      </c>
      <c r="C1234" s="0" t="str">
        <f aca="false">'✍️ Score Entry 2025-26'!C1235</f>
        <v>French Ligue 1</v>
      </c>
      <c r="D1234" s="0" t="str">
        <f aca="false">'✍️ Score Entry 2025-26'!D1235</f>
        <v>AS Monaco</v>
      </c>
      <c r="E1234" s="0" t="str">
        <f aca="false">'✍️ Score Entry 2025-26'!E1235</f>
        <v>Angers</v>
      </c>
      <c r="F1234" s="0" t="n">
        <f aca="false">IFERROR(VLOOKUP(D1234,'⭐ Current Elo 2025-26'!$A:$B,2,FALSE()),1500)</f>
        <v>1714.2</v>
      </c>
      <c r="G1234" s="0" t="n">
        <f aca="false">IFERROR(VLOOKUP(E1234,'⭐ Current Elo 2025-26'!$A:$B,2,FALSE()),1500)</f>
        <v>1494.5</v>
      </c>
      <c r="H1234" s="33" t="n">
        <f aca="false">1/(1+10^((G1234-F1234+'⚙️ Parameters'!$C$7)/400))</f>
        <v>0.726487057542581</v>
      </c>
      <c r="I1234" s="33" t="n">
        <f aca="false">0.27*(1+((200-MIN(ABS(F1234-G1234),200))/500)+(IF(AND(F1234&gt;1650,G1234&gt;1650),0.15,0)))</f>
        <v>0.27</v>
      </c>
      <c r="J1234" s="33" t="n">
        <f aca="false">MAX(0,1-H1234-I1234)</f>
        <v>0.00351294245741929</v>
      </c>
      <c r="K1234" s="33" t="n">
        <f aca="false">H1234+I1234</f>
        <v>0.996487057542581</v>
      </c>
      <c r="L1234" s="33" t="n">
        <f aca="false">I1234+J1234</f>
        <v>0.273512942457419</v>
      </c>
      <c r="M1234" s="0" t="str">
        <f aca="false">IF('✍️ Score Entry 2025-26'!F1235=""," TBD",TEXT('✍️ Score Entry 2025-26'!F1235,"0")&amp;"-"&amp;TEXT('✍️ Score Entry 2025-26'!G1235,"0"))</f>
        <v> TBD</v>
      </c>
      <c r="N1234" s="0" t="str">
        <f aca="false">IF('✍️ Score Entry 2025-26'!F1235="","TBD",IF('✍️ Score Entry 2025-26'!F1235&gt;'✍️ Score Entry 2025-26'!G1235,"Home",IF('✍️ Score Entry 2025-26'!F1235&lt;'✍️ Score Entry 2025-26'!G1235,"Away","Draw")))</f>
        <v>TBD</v>
      </c>
      <c r="O1234" s="0" t="str">
        <f aca="false">IF(N1234="TBD","TBD",IF(AND(H1234&gt;I1234,H1234&gt;J1234,N1234="Home"),"✓",IF(AND(J1234&gt;H1234,J1234&gt;I1234,N1234="Away"),"✓",IF(AND(I1234&gt;H1234,I1234&gt;J1234,N1234="Draw"),"✓","✗"))))</f>
        <v>TBD</v>
      </c>
    </row>
    <row r="1235" customFormat="false" ht="15" hidden="false" customHeight="false" outlineLevel="0" collapsed="false">
      <c r="A1235" s="0" t="n">
        <f aca="false">'✍️ Score Entry 2025-26'!A1236</f>
        <v>1231</v>
      </c>
      <c r="B1235" s="41" t="n">
        <f aca="false">'✍️ Score Entry 2025-26'!B1236</f>
        <v>46082.8333333333</v>
      </c>
      <c r="C1235" s="0" t="str">
        <f aca="false">'✍️ Score Entry 2025-26'!C1236</f>
        <v>French Ligue 1</v>
      </c>
      <c r="D1235" s="0" t="str">
        <f aca="false">'✍️ Score Entry 2025-26'!D1236</f>
        <v>Metz</v>
      </c>
      <c r="E1235" s="0" t="str">
        <f aca="false">'✍️ Score Entry 2025-26'!E1236</f>
        <v>Brest</v>
      </c>
      <c r="F1235" s="0" t="n">
        <f aca="false">IFERROR(VLOOKUP(D1235,'⭐ Current Elo 2025-26'!$A:$B,2,FALSE()),1500)</f>
        <v>1581.9</v>
      </c>
      <c r="G1235" s="0" t="n">
        <f aca="false">IFERROR(VLOOKUP(E1235,'⭐ Current Elo 2025-26'!$A:$B,2,FALSE()),1500)</f>
        <v>1734.4</v>
      </c>
      <c r="H1235" s="33" t="n">
        <f aca="false">1/(1+10^((G1235-F1235+'⚙️ Parameters'!$C$7)/400))</f>
        <v>0.237636061129957</v>
      </c>
      <c r="I1235" s="33" t="n">
        <f aca="false">0.27*(1+((200-MIN(ABS(F1235-G1235),200))/500)+(IF(AND(F1235&gt;1650,G1235&gt;1650),0.15,0)))</f>
        <v>0.29565</v>
      </c>
      <c r="J1235" s="33" t="n">
        <f aca="false">MAX(0,1-H1235-I1235)</f>
        <v>0.466713938870043</v>
      </c>
      <c r="K1235" s="33" t="n">
        <f aca="false">H1235+I1235</f>
        <v>0.533286061129957</v>
      </c>
      <c r="L1235" s="33" t="n">
        <f aca="false">I1235+J1235</f>
        <v>0.762363938870043</v>
      </c>
      <c r="M1235" s="0" t="str">
        <f aca="false">IF('✍️ Score Entry 2025-26'!F1236=""," TBD",TEXT('✍️ Score Entry 2025-26'!F1236,"0")&amp;"-"&amp;TEXT('✍️ Score Entry 2025-26'!G1236,"0"))</f>
        <v> TBD</v>
      </c>
      <c r="N1235" s="0" t="str">
        <f aca="false">IF('✍️ Score Entry 2025-26'!F1236="","TBD",IF('✍️ Score Entry 2025-26'!F1236&gt;'✍️ Score Entry 2025-26'!G1236,"Home",IF('✍️ Score Entry 2025-26'!F1236&lt;'✍️ Score Entry 2025-26'!G1236,"Away","Draw")))</f>
        <v>TBD</v>
      </c>
      <c r="O1235" s="0" t="str">
        <f aca="false">IF(N1235="TBD","TBD",IF(AND(H1235&gt;I1235,H1235&gt;J1235,N1235="Home"),"✓",IF(AND(J1235&gt;H1235,J1235&gt;I1235,N1235="Away"),"✓",IF(AND(I1235&gt;H1235,I1235&gt;J1235,N1235="Draw"),"✓","✗"))))</f>
        <v>TBD</v>
      </c>
    </row>
    <row r="1236" customFormat="false" ht="15" hidden="false" customHeight="false" outlineLevel="0" collapsed="false">
      <c r="A1236" s="0" t="n">
        <f aca="false">'✍️ Score Entry 2025-26'!A1237</f>
        <v>1232</v>
      </c>
      <c r="B1236" s="41" t="n">
        <f aca="false">'✍️ Score Entry 2025-26'!B1237</f>
        <v>46082.8333333333</v>
      </c>
      <c r="C1236" s="0" t="str">
        <f aca="false">'✍️ Score Entry 2025-26'!C1237</f>
        <v>French Ligue 1</v>
      </c>
      <c r="D1236" s="0" t="str">
        <f aca="false">'✍️ Score Entry 2025-26'!D1237</f>
        <v>Paris FC</v>
      </c>
      <c r="E1236" s="0" t="str">
        <f aca="false">'✍️ Score Entry 2025-26'!E1237</f>
        <v>Nice</v>
      </c>
      <c r="F1236" s="0" t="n">
        <f aca="false">IFERROR(VLOOKUP(D1236,'⭐ Current Elo 2025-26'!$A:$B,2,FALSE()),1500)</f>
        <v>1539.7</v>
      </c>
      <c r="G1236" s="0" t="n">
        <f aca="false">IFERROR(VLOOKUP(E1236,'⭐ Current Elo 2025-26'!$A:$B,2,FALSE()),1500)</f>
        <v>1674.8</v>
      </c>
      <c r="H1236" s="33" t="n">
        <f aca="false">1/(1+10^((G1236-F1236+'⚙️ Parameters'!$C$7)/400))</f>
        <v>0.256255750901345</v>
      </c>
      <c r="I1236" s="33" t="n">
        <f aca="false">0.27*(1+((200-MIN(ABS(F1236-G1236),200))/500)+(IF(AND(F1236&gt;1650,G1236&gt;1650),0.15,0)))</f>
        <v>0.305046</v>
      </c>
      <c r="J1236" s="33" t="n">
        <f aca="false">MAX(0,1-H1236-I1236)</f>
        <v>0.438698249098655</v>
      </c>
      <c r="K1236" s="33" t="n">
        <f aca="false">H1236+I1236</f>
        <v>0.561301750901345</v>
      </c>
      <c r="L1236" s="33" t="n">
        <f aca="false">I1236+J1236</f>
        <v>0.743744249098655</v>
      </c>
      <c r="M1236" s="0" t="str">
        <f aca="false">IF('✍️ Score Entry 2025-26'!F1237=""," TBD",TEXT('✍️ Score Entry 2025-26'!F1237,"0")&amp;"-"&amp;TEXT('✍️ Score Entry 2025-26'!G1237,"0"))</f>
        <v> TBD</v>
      </c>
      <c r="N1236" s="0" t="str">
        <f aca="false">IF('✍️ Score Entry 2025-26'!F1237="","TBD",IF('✍️ Score Entry 2025-26'!F1237&gt;'✍️ Score Entry 2025-26'!G1237,"Home",IF('✍️ Score Entry 2025-26'!F1237&lt;'✍️ Score Entry 2025-26'!G1237,"Away","Draw")))</f>
        <v>TBD</v>
      </c>
      <c r="O1236" s="0" t="str">
        <f aca="false">IF(N1236="TBD","TBD",IF(AND(H1236&gt;I1236,H1236&gt;J1236,N1236="Home"),"✓",IF(AND(J1236&gt;H1236,J1236&gt;I1236,N1236="Away"),"✓",IF(AND(I1236&gt;H1236,I1236&gt;J1236,N1236="Draw"),"✓","✗"))))</f>
        <v>TBD</v>
      </c>
    </row>
    <row r="1237" customFormat="false" ht="15" hidden="false" customHeight="false" outlineLevel="0" collapsed="false">
      <c r="A1237" s="0" t="n">
        <f aca="false">'✍️ Score Entry 2025-26'!A1238</f>
        <v>1233</v>
      </c>
      <c r="B1237" s="41" t="n">
        <f aca="false">'✍️ Score Entry 2025-26'!B1238</f>
        <v>46082.8333333333</v>
      </c>
      <c r="C1237" s="0" t="str">
        <f aca="false">'✍️ Score Entry 2025-26'!C1238</f>
        <v>French Ligue 1</v>
      </c>
      <c r="D1237" s="0" t="str">
        <f aca="false">'✍️ Score Entry 2025-26'!D1238</f>
        <v>Strasbourg</v>
      </c>
      <c r="E1237" s="0" t="str">
        <f aca="false">'✍️ Score Entry 2025-26'!E1238</f>
        <v>Lens</v>
      </c>
      <c r="F1237" s="0" t="n">
        <f aca="false">IFERROR(VLOOKUP(D1237,'⭐ Current Elo 2025-26'!$A:$B,2,FALSE()),1500)</f>
        <v>1815.9</v>
      </c>
      <c r="G1237" s="0" t="n">
        <f aca="false">IFERROR(VLOOKUP(E1237,'⭐ Current Elo 2025-26'!$A:$B,2,FALSE()),1500)</f>
        <v>1580.6</v>
      </c>
      <c r="H1237" s="33" t="n">
        <f aca="false">1/(1+10^((G1237-F1237+'⚙️ Parameters'!$C$7)/400))</f>
        <v>0.743963610913903</v>
      </c>
      <c r="I1237" s="33" t="n">
        <f aca="false">0.27*(1+((200-MIN(ABS(F1237-G1237),200))/500)+(IF(AND(F1237&gt;1650,G1237&gt;1650),0.15,0)))</f>
        <v>0.27</v>
      </c>
      <c r="J1237" s="33" t="n">
        <f aca="false">MAX(0,1-H1237-I1237)</f>
        <v>0</v>
      </c>
      <c r="K1237" s="33" t="n">
        <f aca="false">H1237+I1237</f>
        <v>1.0139636109139</v>
      </c>
      <c r="L1237" s="33" t="n">
        <f aca="false">I1237+J1237</f>
        <v>0.27</v>
      </c>
      <c r="M1237" s="0" t="str">
        <f aca="false">IF('✍️ Score Entry 2025-26'!F1238=""," TBD",TEXT('✍️ Score Entry 2025-26'!F1238,"0")&amp;"-"&amp;TEXT('✍️ Score Entry 2025-26'!G1238,"0"))</f>
        <v> TBD</v>
      </c>
      <c r="N1237" s="0" t="str">
        <f aca="false">IF('✍️ Score Entry 2025-26'!F1238="","TBD",IF('✍️ Score Entry 2025-26'!F1238&gt;'✍️ Score Entry 2025-26'!G1238,"Home",IF('✍️ Score Entry 2025-26'!F1238&lt;'✍️ Score Entry 2025-26'!G1238,"Away","Draw")))</f>
        <v>TBD</v>
      </c>
      <c r="O1237" s="0" t="str">
        <f aca="false">IF(N1237="TBD","TBD",IF(AND(H1237&gt;I1237,H1237&gt;J1237,N1237="Home"),"✓",IF(AND(J1237&gt;H1237,J1237&gt;I1237,N1237="Away"),"✓",IF(AND(I1237&gt;H1237,I1237&gt;J1237,N1237="Draw"),"✓","✗"))))</f>
        <v>TBD</v>
      </c>
    </row>
    <row r="1238" customFormat="false" ht="15" hidden="false" customHeight="false" outlineLevel="0" collapsed="false">
      <c r="A1238" s="0" t="n">
        <f aca="false">'✍️ Score Entry 2025-26'!A1239</f>
        <v>1234</v>
      </c>
      <c r="B1238" s="41" t="n">
        <f aca="false">'✍️ Score Entry 2025-26'!B1239</f>
        <v>46082.8333333333</v>
      </c>
      <c r="C1238" s="0" t="str">
        <f aca="false">'✍️ Score Entry 2025-26'!C1239</f>
        <v>Italian Serie A</v>
      </c>
      <c r="D1238" s="0" t="str">
        <f aca="false">'✍️ Score Entry 2025-26'!D1239</f>
        <v>AS Roma</v>
      </c>
      <c r="E1238" s="0" t="str">
        <f aca="false">'✍️ Score Entry 2025-26'!E1239</f>
        <v>Juventus</v>
      </c>
      <c r="F1238" s="0" t="n">
        <f aca="false">IFERROR(VLOOKUP(D1238,'⭐ Current Elo 2025-26'!$A:$B,2,FALSE()),1500)</f>
        <v>1560.1</v>
      </c>
      <c r="G1238" s="0" t="n">
        <f aca="false">IFERROR(VLOOKUP(E1238,'⭐ Current Elo 2025-26'!$A:$B,2,FALSE()),1500)</f>
        <v>1397.1</v>
      </c>
      <c r="H1238" s="33" t="n">
        <f aca="false">1/(1+10^((G1238-F1238+'⚙️ Parameters'!$C$7)/400))</f>
        <v>0.657118686487079</v>
      </c>
      <c r="I1238" s="33" t="n">
        <f aca="false">0.27*(1+((200-MIN(ABS(F1238-G1238),200))/500)+(IF(AND(F1238&gt;1650,G1238&gt;1650),0.15,0)))</f>
        <v>0.28998</v>
      </c>
      <c r="J1238" s="33" t="n">
        <f aca="false">MAX(0,1-H1238-I1238)</f>
        <v>0.0529013135129214</v>
      </c>
      <c r="K1238" s="33" t="n">
        <f aca="false">H1238+I1238</f>
        <v>0.947098686487079</v>
      </c>
      <c r="L1238" s="33" t="n">
        <f aca="false">I1238+J1238</f>
        <v>0.342881313512921</v>
      </c>
      <c r="M1238" s="0" t="str">
        <f aca="false">IF('✍️ Score Entry 2025-26'!F1239=""," TBD",TEXT('✍️ Score Entry 2025-26'!F1239,"0")&amp;"-"&amp;TEXT('✍️ Score Entry 2025-26'!G1239,"0"))</f>
        <v> TBD</v>
      </c>
      <c r="N1238" s="0" t="str">
        <f aca="false">IF('✍️ Score Entry 2025-26'!F1239="","TBD",IF('✍️ Score Entry 2025-26'!F1239&gt;'✍️ Score Entry 2025-26'!G1239,"Home",IF('✍️ Score Entry 2025-26'!F1239&lt;'✍️ Score Entry 2025-26'!G1239,"Away","Draw")))</f>
        <v>TBD</v>
      </c>
      <c r="O1238" s="0" t="str">
        <f aca="false">IF(N1238="TBD","TBD",IF(AND(H1238&gt;I1238,H1238&gt;J1238,N1238="Home"),"✓",IF(AND(J1238&gt;H1238,J1238&gt;I1238,N1238="Away"),"✓",IF(AND(I1238&gt;H1238,I1238&gt;J1238,N1238="Draw"),"✓","✗"))))</f>
        <v>TBD</v>
      </c>
    </row>
    <row r="1239" customFormat="false" ht="15" hidden="false" customHeight="false" outlineLevel="0" collapsed="false">
      <c r="A1239" s="0" t="n">
        <f aca="false">'✍️ Score Entry 2025-26'!A1240</f>
        <v>1235</v>
      </c>
      <c r="B1239" s="41" t="n">
        <f aca="false">'✍️ Score Entry 2025-26'!B1240</f>
        <v>46082.8333333333</v>
      </c>
      <c r="C1239" s="0" t="str">
        <f aca="false">'✍️ Score Entry 2025-26'!C1240</f>
        <v>Italian Serie A</v>
      </c>
      <c r="D1239" s="0" t="str">
        <f aca="false">'✍️ Score Entry 2025-26'!D1240</f>
        <v>Parma</v>
      </c>
      <c r="E1239" s="0" t="str">
        <f aca="false">'✍️ Score Entry 2025-26'!E1240</f>
        <v>Cagliari</v>
      </c>
      <c r="F1239" s="0" t="n">
        <f aca="false">IFERROR(VLOOKUP(D1239,'⭐ Current Elo 2025-26'!$A:$B,2,FALSE()),1500)</f>
        <v>1449</v>
      </c>
      <c r="G1239" s="0" t="n">
        <f aca="false">IFERROR(VLOOKUP(E1239,'⭐ Current Elo 2025-26'!$A:$B,2,FALSE()),1500)</f>
        <v>1647.4</v>
      </c>
      <c r="H1239" s="33" t="n">
        <f aca="false">1/(1+10^((G1239-F1239+'⚙️ Parameters'!$C$7)/400))</f>
        <v>0.193113433357689</v>
      </c>
      <c r="I1239" s="33" t="n">
        <f aca="false">0.27*(1+((200-MIN(ABS(F1239-G1239),200))/500)+(IF(AND(F1239&gt;1650,G1239&gt;1650),0.15,0)))</f>
        <v>0.270864</v>
      </c>
      <c r="J1239" s="33" t="n">
        <f aca="false">MAX(0,1-H1239-I1239)</f>
        <v>0.536022566642311</v>
      </c>
      <c r="K1239" s="33" t="n">
        <f aca="false">H1239+I1239</f>
        <v>0.463977433357689</v>
      </c>
      <c r="L1239" s="33" t="n">
        <f aca="false">I1239+J1239</f>
        <v>0.806886566642311</v>
      </c>
      <c r="M1239" s="0" t="str">
        <f aca="false">IF('✍️ Score Entry 2025-26'!F1240=""," TBD",TEXT('✍️ Score Entry 2025-26'!F1240,"0")&amp;"-"&amp;TEXT('✍️ Score Entry 2025-26'!G1240,"0"))</f>
        <v> TBD</v>
      </c>
      <c r="N1239" s="0" t="str">
        <f aca="false">IF('✍️ Score Entry 2025-26'!F1240="","TBD",IF('✍️ Score Entry 2025-26'!F1240&gt;'✍️ Score Entry 2025-26'!G1240,"Home",IF('✍️ Score Entry 2025-26'!F1240&lt;'✍️ Score Entry 2025-26'!G1240,"Away","Draw")))</f>
        <v>TBD</v>
      </c>
      <c r="O1239" s="0" t="str">
        <f aca="false">IF(N1239="TBD","TBD",IF(AND(H1239&gt;I1239,H1239&gt;J1239,N1239="Home"),"✓",IF(AND(J1239&gt;H1239,J1239&gt;I1239,N1239="Away"),"✓",IF(AND(I1239&gt;H1239,I1239&gt;J1239,N1239="Draw"),"✓","✗"))))</f>
        <v>TBD</v>
      </c>
    </row>
    <row r="1240" customFormat="false" ht="15" hidden="false" customHeight="false" outlineLevel="0" collapsed="false">
      <c r="A1240" s="0" t="n">
        <f aca="false">'✍️ Score Entry 2025-26'!A1241</f>
        <v>1236</v>
      </c>
      <c r="B1240" s="41" t="n">
        <f aca="false">'✍️ Score Entry 2025-26'!B1241</f>
        <v>46082.8333333333</v>
      </c>
      <c r="C1240" s="0" t="str">
        <f aca="false">'✍️ Score Entry 2025-26'!C1241</f>
        <v>Italian Serie A</v>
      </c>
      <c r="D1240" s="0" t="str">
        <f aca="false">'✍️ Score Entry 2025-26'!D1241</f>
        <v>Como</v>
      </c>
      <c r="E1240" s="0" t="str">
        <f aca="false">'✍️ Score Entry 2025-26'!E1241</f>
        <v>Lecce</v>
      </c>
      <c r="F1240" s="0" t="n">
        <f aca="false">IFERROR(VLOOKUP(D1240,'⭐ Current Elo 2025-26'!$A:$B,2,FALSE()),1500)</f>
        <v>1661.3</v>
      </c>
      <c r="G1240" s="0" t="n">
        <f aca="false">IFERROR(VLOOKUP(E1240,'⭐ Current Elo 2025-26'!$A:$B,2,FALSE()),1500)</f>
        <v>1629.2</v>
      </c>
      <c r="H1240" s="33" t="n">
        <f aca="false">1/(1+10^((G1240-F1240+'⚙️ Parameters'!$C$7)/400))</f>
        <v>0.474262597230625</v>
      </c>
      <c r="I1240" s="33" t="n">
        <f aca="false">0.27*(1+((200-MIN(ABS(F1240-G1240),200))/500)+(IF(AND(F1240&gt;1650,G1240&gt;1650),0.15,0)))</f>
        <v>0.360666</v>
      </c>
      <c r="J1240" s="33" t="n">
        <f aca="false">MAX(0,1-H1240-I1240)</f>
        <v>0.165071402769375</v>
      </c>
      <c r="K1240" s="33" t="n">
        <f aca="false">H1240+I1240</f>
        <v>0.834928597230625</v>
      </c>
      <c r="L1240" s="33" t="n">
        <f aca="false">I1240+J1240</f>
        <v>0.525737402769375</v>
      </c>
      <c r="M1240" s="0" t="str">
        <f aca="false">IF('✍️ Score Entry 2025-26'!F1241=""," TBD",TEXT('✍️ Score Entry 2025-26'!F1241,"0")&amp;"-"&amp;TEXT('✍️ Score Entry 2025-26'!G1241,"0"))</f>
        <v> TBD</v>
      </c>
      <c r="N1240" s="0" t="str">
        <f aca="false">IF('✍️ Score Entry 2025-26'!F1241="","TBD",IF('✍️ Score Entry 2025-26'!F1241&gt;'✍️ Score Entry 2025-26'!G1241,"Home",IF('✍️ Score Entry 2025-26'!F1241&lt;'✍️ Score Entry 2025-26'!G1241,"Away","Draw")))</f>
        <v>TBD</v>
      </c>
      <c r="O1240" s="0" t="str">
        <f aca="false">IF(N1240="TBD","TBD",IF(AND(H1240&gt;I1240,H1240&gt;J1240,N1240="Home"),"✓",IF(AND(J1240&gt;H1240,J1240&gt;I1240,N1240="Away"),"✓",IF(AND(I1240&gt;H1240,I1240&gt;J1240,N1240="Draw"),"✓","✗"))))</f>
        <v>TBD</v>
      </c>
    </row>
    <row r="1241" customFormat="false" ht="15" hidden="false" customHeight="false" outlineLevel="0" collapsed="false">
      <c r="A1241" s="0" t="n">
        <f aca="false">'✍️ Score Entry 2025-26'!A1242</f>
        <v>1237</v>
      </c>
      <c r="B1241" s="41" t="n">
        <f aca="false">'✍️ Score Entry 2025-26'!B1242</f>
        <v>46082.8333333333</v>
      </c>
      <c r="C1241" s="0" t="str">
        <f aca="false">'✍️ Score Entry 2025-26'!C1242</f>
        <v>Italian Serie A</v>
      </c>
      <c r="D1241" s="0" t="str">
        <f aca="false">'✍️ Score Entry 2025-26'!D1242</f>
        <v>Cremonese</v>
      </c>
      <c r="E1241" s="0" t="str">
        <f aca="false">'✍️ Score Entry 2025-26'!E1242</f>
        <v>AC Milan</v>
      </c>
      <c r="F1241" s="0" t="n">
        <f aca="false">IFERROR(VLOOKUP(D1241,'⭐ Current Elo 2025-26'!$A:$B,2,FALSE()),1500)</f>
        <v>1421.1</v>
      </c>
      <c r="G1241" s="0" t="n">
        <f aca="false">IFERROR(VLOOKUP(E1241,'⭐ Current Elo 2025-26'!$A:$B,2,FALSE()),1500)</f>
        <v>1588.1</v>
      </c>
      <c r="H1241" s="33" t="n">
        <f aca="false">1/(1+10^((G1241-F1241+'⚙️ Parameters'!$C$7)/400))</f>
        <v>0.222846894685274</v>
      </c>
      <c r="I1241" s="33" t="n">
        <f aca="false">0.27*(1+((200-MIN(ABS(F1241-G1241),200))/500)+(IF(AND(F1241&gt;1650,G1241&gt;1650),0.15,0)))</f>
        <v>0.28782</v>
      </c>
      <c r="J1241" s="33" t="n">
        <f aca="false">MAX(0,1-H1241-I1241)</f>
        <v>0.489333105314726</v>
      </c>
      <c r="K1241" s="33" t="n">
        <f aca="false">H1241+I1241</f>
        <v>0.510666894685274</v>
      </c>
      <c r="L1241" s="33" t="n">
        <f aca="false">I1241+J1241</f>
        <v>0.777153105314726</v>
      </c>
      <c r="M1241" s="0" t="str">
        <f aca="false">IF('✍️ Score Entry 2025-26'!F1242=""," TBD",TEXT('✍️ Score Entry 2025-26'!F1242,"0")&amp;"-"&amp;TEXT('✍️ Score Entry 2025-26'!G1242,"0"))</f>
        <v> TBD</v>
      </c>
      <c r="N1241" s="0" t="str">
        <f aca="false">IF('✍️ Score Entry 2025-26'!F1242="","TBD",IF('✍️ Score Entry 2025-26'!F1242&gt;'✍️ Score Entry 2025-26'!G1242,"Home",IF('✍️ Score Entry 2025-26'!F1242&lt;'✍️ Score Entry 2025-26'!G1242,"Away","Draw")))</f>
        <v>TBD</v>
      </c>
      <c r="O1241" s="0" t="str">
        <f aca="false">IF(N1241="TBD","TBD",IF(AND(H1241&gt;I1241,H1241&gt;J1241,N1241="Home"),"✓",IF(AND(J1241&gt;H1241,J1241&gt;I1241,N1241="Away"),"✓",IF(AND(I1241&gt;H1241,I1241&gt;J1241,N1241="Draw"),"✓","✗"))))</f>
        <v>TBD</v>
      </c>
    </row>
    <row r="1242" customFormat="false" ht="15" hidden="false" customHeight="false" outlineLevel="0" collapsed="false">
      <c r="A1242" s="0" t="n">
        <f aca="false">'✍️ Score Entry 2025-26'!A1243</f>
        <v>1238</v>
      </c>
      <c r="B1242" s="41" t="n">
        <f aca="false">'✍️ Score Entry 2025-26'!B1243</f>
        <v>46082.8333333333</v>
      </c>
      <c r="C1242" s="0" t="str">
        <f aca="false">'✍️ Score Entry 2025-26'!C1243</f>
        <v>Italian Serie A</v>
      </c>
      <c r="D1242" s="0" t="str">
        <f aca="false">'✍️ Score Entry 2025-26'!D1243</f>
        <v>Hellas Verona</v>
      </c>
      <c r="E1242" s="0" t="str">
        <f aca="false">'✍️ Score Entry 2025-26'!E1243</f>
        <v>Napoli</v>
      </c>
      <c r="F1242" s="0" t="n">
        <f aca="false">IFERROR(VLOOKUP(D1242,'⭐ Current Elo 2025-26'!$A:$B,2,FALSE()),1500)</f>
        <v>1452.9</v>
      </c>
      <c r="G1242" s="0" t="n">
        <f aca="false">IFERROR(VLOOKUP(E1242,'⭐ Current Elo 2025-26'!$A:$B,2,FALSE()),1500)</f>
        <v>1656.2</v>
      </c>
      <c r="H1242" s="33" t="n">
        <f aca="false">1/(1+10^((G1242-F1242+'⚙️ Parameters'!$C$7)/400))</f>
        <v>0.188756258196323</v>
      </c>
      <c r="I1242" s="33" t="n">
        <f aca="false">0.27*(1+((200-MIN(ABS(F1242-G1242),200))/500)+(IF(AND(F1242&gt;1650,G1242&gt;1650),0.15,0)))</f>
        <v>0.27</v>
      </c>
      <c r="J1242" s="33" t="n">
        <f aca="false">MAX(0,1-H1242-I1242)</f>
        <v>0.541243741803677</v>
      </c>
      <c r="K1242" s="33" t="n">
        <f aca="false">H1242+I1242</f>
        <v>0.458756258196323</v>
      </c>
      <c r="L1242" s="33" t="n">
        <f aca="false">I1242+J1242</f>
        <v>0.811243741803677</v>
      </c>
      <c r="M1242" s="0" t="str">
        <f aca="false">IF('✍️ Score Entry 2025-26'!F1243=""," TBD",TEXT('✍️ Score Entry 2025-26'!F1243,"0")&amp;"-"&amp;TEXT('✍️ Score Entry 2025-26'!G1243,"0"))</f>
        <v> TBD</v>
      </c>
      <c r="N1242" s="0" t="str">
        <f aca="false">IF('✍️ Score Entry 2025-26'!F1243="","TBD",IF('✍️ Score Entry 2025-26'!F1243&gt;'✍️ Score Entry 2025-26'!G1243,"Home",IF('✍️ Score Entry 2025-26'!F1243&lt;'✍️ Score Entry 2025-26'!G1243,"Away","Draw")))</f>
        <v>TBD</v>
      </c>
      <c r="O1242" s="0" t="str">
        <f aca="false">IF(N1242="TBD","TBD",IF(AND(H1242&gt;I1242,H1242&gt;J1242,N1242="Home"),"✓",IF(AND(J1242&gt;H1242,J1242&gt;I1242,N1242="Away"),"✓",IF(AND(I1242&gt;H1242,I1242&gt;J1242,N1242="Draw"),"✓","✗"))))</f>
        <v>TBD</v>
      </c>
    </row>
    <row r="1243" customFormat="false" ht="15" hidden="false" customHeight="false" outlineLevel="0" collapsed="false">
      <c r="A1243" s="0" t="n">
        <f aca="false">'✍️ Score Entry 2025-26'!A1244</f>
        <v>1239</v>
      </c>
      <c r="B1243" s="41" t="n">
        <f aca="false">'✍️ Score Entry 2025-26'!B1244</f>
        <v>46082.8333333333</v>
      </c>
      <c r="C1243" s="0" t="str">
        <f aca="false">'✍️ Score Entry 2025-26'!C1244</f>
        <v>Italian Serie A</v>
      </c>
      <c r="D1243" s="0" t="str">
        <f aca="false">'✍️ Score Entry 2025-26'!D1244</f>
        <v>Internazionale</v>
      </c>
      <c r="E1243" s="0" t="str">
        <f aca="false">'✍️ Score Entry 2025-26'!E1244</f>
        <v>Genoa</v>
      </c>
      <c r="F1243" s="0" t="n">
        <f aca="false">IFERROR(VLOOKUP(D1243,'⭐ Current Elo 2025-26'!$A:$B,2,FALSE()),1500)</f>
        <v>1603.3</v>
      </c>
      <c r="G1243" s="0" t="n">
        <f aca="false">IFERROR(VLOOKUP(E1243,'⭐ Current Elo 2025-26'!$A:$B,2,FALSE()),1500)</f>
        <v>1695.8</v>
      </c>
      <c r="H1243" s="33" t="n">
        <f aca="false">1/(1+10^((G1243-F1243+'⚙️ Parameters'!$C$7)/400))</f>
        <v>0.305700843787085</v>
      </c>
      <c r="I1243" s="33" t="n">
        <f aca="false">0.27*(1+((200-MIN(ABS(F1243-G1243),200))/500)+(IF(AND(F1243&gt;1650,G1243&gt;1650),0.15,0)))</f>
        <v>0.32805</v>
      </c>
      <c r="J1243" s="33" t="n">
        <f aca="false">MAX(0,1-H1243-I1243)</f>
        <v>0.366249156212915</v>
      </c>
      <c r="K1243" s="33" t="n">
        <f aca="false">H1243+I1243</f>
        <v>0.633750843787086</v>
      </c>
      <c r="L1243" s="33" t="n">
        <f aca="false">I1243+J1243</f>
        <v>0.694299156212915</v>
      </c>
      <c r="M1243" s="0" t="str">
        <f aca="false">IF('✍️ Score Entry 2025-26'!F1244=""," TBD",TEXT('✍️ Score Entry 2025-26'!F1244,"0")&amp;"-"&amp;TEXT('✍️ Score Entry 2025-26'!G1244,"0"))</f>
        <v> TBD</v>
      </c>
      <c r="N1243" s="0" t="str">
        <f aca="false">IF('✍️ Score Entry 2025-26'!F1244="","TBD",IF('✍️ Score Entry 2025-26'!F1244&gt;'✍️ Score Entry 2025-26'!G1244,"Home",IF('✍️ Score Entry 2025-26'!F1244&lt;'✍️ Score Entry 2025-26'!G1244,"Away","Draw")))</f>
        <v>TBD</v>
      </c>
      <c r="O1243" s="0" t="str">
        <f aca="false">IF(N1243="TBD","TBD",IF(AND(H1243&gt;I1243,H1243&gt;J1243,N1243="Home"),"✓",IF(AND(J1243&gt;H1243,J1243&gt;I1243,N1243="Away"),"✓",IF(AND(I1243&gt;H1243,I1243&gt;J1243,N1243="Draw"),"✓","✗"))))</f>
        <v>TBD</v>
      </c>
    </row>
    <row r="1244" customFormat="false" ht="15" hidden="false" customHeight="false" outlineLevel="0" collapsed="false">
      <c r="A1244" s="0" t="n">
        <f aca="false">'✍️ Score Entry 2025-26'!A1245</f>
        <v>1240</v>
      </c>
      <c r="B1244" s="41" t="n">
        <f aca="false">'✍️ Score Entry 2025-26'!B1245</f>
        <v>46082.8333333333</v>
      </c>
      <c r="C1244" s="0" t="str">
        <f aca="false">'✍️ Score Entry 2025-26'!C1245</f>
        <v>Italian Serie A</v>
      </c>
      <c r="D1244" s="0" t="str">
        <f aca="false">'✍️ Score Entry 2025-26'!D1245</f>
        <v>Udinese</v>
      </c>
      <c r="E1244" s="0" t="str">
        <f aca="false">'✍️ Score Entry 2025-26'!E1245</f>
        <v>Fiorentina</v>
      </c>
      <c r="F1244" s="0" t="n">
        <f aca="false">IFERROR(VLOOKUP(D1244,'⭐ Current Elo 2025-26'!$A:$B,2,FALSE()),1500)</f>
        <v>1576.1</v>
      </c>
      <c r="G1244" s="0" t="n">
        <f aca="false">IFERROR(VLOOKUP(E1244,'⭐ Current Elo 2025-26'!$A:$B,2,FALSE()),1500)</f>
        <v>1398.1</v>
      </c>
      <c r="H1244" s="33" t="n">
        <f aca="false">1/(1+10^((G1244-F1244+'⚙️ Parameters'!$C$7)/400))</f>
        <v>0.676301669492737</v>
      </c>
      <c r="I1244" s="33" t="n">
        <f aca="false">0.27*(1+((200-MIN(ABS(F1244-G1244),200))/500)+(IF(AND(F1244&gt;1650,G1244&gt;1650),0.15,0)))</f>
        <v>0.28188</v>
      </c>
      <c r="J1244" s="33" t="n">
        <f aca="false">MAX(0,1-H1244-I1244)</f>
        <v>0.041818330507263</v>
      </c>
      <c r="K1244" s="33" t="n">
        <f aca="false">H1244+I1244</f>
        <v>0.958181669492737</v>
      </c>
      <c r="L1244" s="33" t="n">
        <f aca="false">I1244+J1244</f>
        <v>0.323698330507263</v>
      </c>
      <c r="M1244" s="0" t="str">
        <f aca="false">IF('✍️ Score Entry 2025-26'!F1245=""," TBD",TEXT('✍️ Score Entry 2025-26'!F1245,"0")&amp;"-"&amp;TEXT('✍️ Score Entry 2025-26'!G1245,"0"))</f>
        <v> TBD</v>
      </c>
      <c r="N1244" s="0" t="str">
        <f aca="false">IF('✍️ Score Entry 2025-26'!F1245="","TBD",IF('✍️ Score Entry 2025-26'!F1245&gt;'✍️ Score Entry 2025-26'!G1245,"Home",IF('✍️ Score Entry 2025-26'!F1245&lt;'✍️ Score Entry 2025-26'!G1245,"Away","Draw")))</f>
        <v>TBD</v>
      </c>
      <c r="O1244" s="0" t="str">
        <f aca="false">IF(N1244="TBD","TBD",IF(AND(H1244&gt;I1244,H1244&gt;J1244,N1244="Home"),"✓",IF(AND(J1244&gt;H1244,J1244&gt;I1244,N1244="Away"),"✓",IF(AND(I1244&gt;H1244,I1244&gt;J1244,N1244="Draw"),"✓","✗"))))</f>
        <v>TBD</v>
      </c>
    </row>
    <row r="1245" customFormat="false" ht="15" hidden="false" customHeight="false" outlineLevel="0" collapsed="false">
      <c r="A1245" s="0" t="n">
        <f aca="false">'✍️ Score Entry 2025-26'!A1246</f>
        <v>1241</v>
      </c>
      <c r="B1245" s="41" t="n">
        <f aca="false">'✍️ Score Entry 2025-26'!B1246</f>
        <v>46082.8333333333</v>
      </c>
      <c r="C1245" s="0" t="str">
        <f aca="false">'✍️ Score Entry 2025-26'!C1246</f>
        <v>Italian Serie A</v>
      </c>
      <c r="D1245" s="0" t="str">
        <f aca="false">'✍️ Score Entry 2025-26'!D1246</f>
        <v>Torino</v>
      </c>
      <c r="E1245" s="0" t="str">
        <f aca="false">'✍️ Score Entry 2025-26'!E1246</f>
        <v>Lazio</v>
      </c>
      <c r="F1245" s="0" t="n">
        <f aca="false">IFERROR(VLOOKUP(D1245,'⭐ Current Elo 2025-26'!$A:$B,2,FALSE()),1500)</f>
        <v>1631.8</v>
      </c>
      <c r="G1245" s="0" t="n">
        <f aca="false">IFERROR(VLOOKUP(E1245,'⭐ Current Elo 2025-26'!$A:$B,2,FALSE()),1500)</f>
        <v>1499.9</v>
      </c>
      <c r="H1245" s="33" t="n">
        <f aca="false">1/(1+10^((G1245-F1245+'⚙️ Parameters'!$C$7)/400))</f>
        <v>0.615727911363598</v>
      </c>
      <c r="I1245" s="33" t="n">
        <f aca="false">0.27*(1+((200-MIN(ABS(F1245-G1245),200))/500)+(IF(AND(F1245&gt;1650,G1245&gt;1650),0.15,0)))</f>
        <v>0.306774</v>
      </c>
      <c r="J1245" s="33" t="n">
        <f aca="false">MAX(0,1-H1245-I1245)</f>
        <v>0.0774980886364015</v>
      </c>
      <c r="K1245" s="33" t="n">
        <f aca="false">H1245+I1245</f>
        <v>0.922501911363599</v>
      </c>
      <c r="L1245" s="33" t="n">
        <f aca="false">I1245+J1245</f>
        <v>0.384272088636402</v>
      </c>
      <c r="M1245" s="0" t="str">
        <f aca="false">IF('✍️ Score Entry 2025-26'!F1246=""," TBD",TEXT('✍️ Score Entry 2025-26'!F1246,"0")&amp;"-"&amp;TEXT('✍️ Score Entry 2025-26'!G1246,"0"))</f>
        <v> TBD</v>
      </c>
      <c r="N1245" s="0" t="str">
        <f aca="false">IF('✍️ Score Entry 2025-26'!F1246="","TBD",IF('✍️ Score Entry 2025-26'!F1246&gt;'✍️ Score Entry 2025-26'!G1246,"Home",IF('✍️ Score Entry 2025-26'!F1246&lt;'✍️ Score Entry 2025-26'!G1246,"Away","Draw")))</f>
        <v>TBD</v>
      </c>
      <c r="O1245" s="0" t="str">
        <f aca="false">IF(N1245="TBD","TBD",IF(AND(H1245&gt;I1245,H1245&gt;J1245,N1245="Home"),"✓",IF(AND(J1245&gt;H1245,J1245&gt;I1245,N1245="Away"),"✓",IF(AND(I1245&gt;H1245,I1245&gt;J1245,N1245="Draw"),"✓","✗"))))</f>
        <v>TBD</v>
      </c>
    </row>
    <row r="1246" customFormat="false" ht="15" hidden="false" customHeight="false" outlineLevel="0" collapsed="false">
      <c r="A1246" s="0" t="n">
        <f aca="false">'✍️ Score Entry 2025-26'!A1247</f>
        <v>1242</v>
      </c>
      <c r="B1246" s="41" t="n">
        <f aca="false">'✍️ Score Entry 2025-26'!B1247</f>
        <v>46082.8333333333</v>
      </c>
      <c r="C1246" s="0" t="str">
        <f aca="false">'✍️ Score Entry 2025-26'!C1247</f>
        <v>Italian Serie A</v>
      </c>
      <c r="D1246" s="0" t="str">
        <f aca="false">'✍️ Score Entry 2025-26'!D1247</f>
        <v>Sassuolo</v>
      </c>
      <c r="E1246" s="0" t="str">
        <f aca="false">'✍️ Score Entry 2025-26'!E1247</f>
        <v>Atalanta</v>
      </c>
      <c r="F1246" s="0" t="n">
        <f aca="false">IFERROR(VLOOKUP(D1246,'⭐ Current Elo 2025-26'!$A:$B,2,FALSE()),1500)</f>
        <v>1446.1</v>
      </c>
      <c r="G1246" s="0" t="n">
        <f aca="false">IFERROR(VLOOKUP(E1246,'⭐ Current Elo 2025-26'!$A:$B,2,FALSE()),1500)</f>
        <v>1592</v>
      </c>
      <c r="H1246" s="33" t="n">
        <f aca="false">1/(1+10^((G1246-F1246+'⚙️ Parameters'!$C$7)/400))</f>
        <v>0.244587461248963</v>
      </c>
      <c r="I1246" s="33" t="n">
        <f aca="false">0.27*(1+((200-MIN(ABS(F1246-G1246),200))/500)+(IF(AND(F1246&gt;1650,G1246&gt;1650),0.15,0)))</f>
        <v>0.299214</v>
      </c>
      <c r="J1246" s="33" t="n">
        <f aca="false">MAX(0,1-H1246-I1246)</f>
        <v>0.456198538751038</v>
      </c>
      <c r="K1246" s="33" t="n">
        <f aca="false">H1246+I1246</f>
        <v>0.543801461248962</v>
      </c>
      <c r="L1246" s="33" t="n">
        <f aca="false">I1246+J1246</f>
        <v>0.755412538751038</v>
      </c>
      <c r="M1246" s="0" t="str">
        <f aca="false">IF('✍️ Score Entry 2025-26'!F1247=""," TBD",TEXT('✍️ Score Entry 2025-26'!F1247,"0")&amp;"-"&amp;TEXT('✍️ Score Entry 2025-26'!G1247,"0"))</f>
        <v> TBD</v>
      </c>
      <c r="N1246" s="0" t="str">
        <f aca="false">IF('✍️ Score Entry 2025-26'!F1247="","TBD",IF('✍️ Score Entry 2025-26'!F1247&gt;'✍️ Score Entry 2025-26'!G1247,"Home",IF('✍️ Score Entry 2025-26'!F1247&lt;'✍️ Score Entry 2025-26'!G1247,"Away","Draw")))</f>
        <v>TBD</v>
      </c>
      <c r="O1246" s="0" t="str">
        <f aca="false">IF(N1246="TBD","TBD",IF(AND(H1246&gt;I1246,H1246&gt;J1246,N1246="Home"),"✓",IF(AND(J1246&gt;H1246,J1246&gt;I1246,N1246="Away"),"✓",IF(AND(I1246&gt;H1246,I1246&gt;J1246,N1246="Draw"),"✓","✗"))))</f>
        <v>TBD</v>
      </c>
    </row>
    <row r="1247" customFormat="false" ht="15" hidden="false" customHeight="false" outlineLevel="0" collapsed="false">
      <c r="A1247" s="0" t="n">
        <f aca="false">'✍️ Score Entry 2025-26'!A1248</f>
        <v>1243</v>
      </c>
      <c r="B1247" s="41" t="n">
        <f aca="false">'✍️ Score Entry 2025-26'!B1248</f>
        <v>46085.8333333333</v>
      </c>
      <c r="C1247" s="0" t="str">
        <f aca="false">'✍️ Score Entry 2025-26'!C1248</f>
        <v>English Premier League</v>
      </c>
      <c r="D1247" s="0" t="str">
        <f aca="false">'✍️ Score Entry 2025-26'!D1248</f>
        <v>Aston Villa</v>
      </c>
      <c r="E1247" s="0" t="str">
        <f aca="false">'✍️ Score Entry 2025-26'!E1248</f>
        <v>Chelsea</v>
      </c>
      <c r="F1247" s="0" t="n">
        <f aca="false">IFERROR(VLOOKUP(D1247,'⭐ Current Elo 2025-26'!$A:$B,2,FALSE()),1500)</f>
        <v>1505.7</v>
      </c>
      <c r="G1247" s="0" t="n">
        <f aca="false">IFERROR(VLOOKUP(E1247,'⭐ Current Elo 2025-26'!$A:$B,2,FALSE()),1500)</f>
        <v>1685.1</v>
      </c>
      <c r="H1247" s="33" t="n">
        <f aca="false">1/(1+10^((G1247-F1247+'⚙️ Parameters'!$C$7)/400))</f>
        <v>0.210729704542377</v>
      </c>
      <c r="I1247" s="33" t="n">
        <f aca="false">0.27*(1+((200-MIN(ABS(F1247-G1247),200))/500)+(IF(AND(F1247&gt;1650,G1247&gt;1650),0.15,0)))</f>
        <v>0.281124</v>
      </c>
      <c r="J1247" s="33" t="n">
        <f aca="false">MAX(0,1-H1247-I1247)</f>
        <v>0.508146295457623</v>
      </c>
      <c r="K1247" s="33" t="n">
        <f aca="false">H1247+I1247</f>
        <v>0.491853704542377</v>
      </c>
      <c r="L1247" s="33" t="n">
        <f aca="false">I1247+J1247</f>
        <v>0.789270295457623</v>
      </c>
      <c r="M1247" s="0" t="str">
        <f aca="false">IF('✍️ Score Entry 2025-26'!F1248=""," TBD",TEXT('✍️ Score Entry 2025-26'!F1248,"0")&amp;"-"&amp;TEXT('✍️ Score Entry 2025-26'!G1248,"0"))</f>
        <v> TBD</v>
      </c>
      <c r="N1247" s="0" t="str">
        <f aca="false">IF('✍️ Score Entry 2025-26'!F1248="","TBD",IF('✍️ Score Entry 2025-26'!F1248&gt;'✍️ Score Entry 2025-26'!G1248,"Home",IF('✍️ Score Entry 2025-26'!F1248&lt;'✍️ Score Entry 2025-26'!G1248,"Away","Draw")))</f>
        <v>TBD</v>
      </c>
      <c r="O1247" s="0" t="str">
        <f aca="false">IF(N1247="TBD","TBD",IF(AND(H1247&gt;I1247,H1247&gt;J1247,N1247="Home"),"✓",IF(AND(J1247&gt;H1247,J1247&gt;I1247,N1247="Away"),"✓",IF(AND(I1247&gt;H1247,I1247&gt;J1247,N1247="Draw"),"✓","✗"))))</f>
        <v>TBD</v>
      </c>
    </row>
    <row r="1248" customFormat="false" ht="15" hidden="false" customHeight="false" outlineLevel="0" collapsed="false">
      <c r="A1248" s="0" t="n">
        <f aca="false">'✍️ Score Entry 2025-26'!A1249</f>
        <v>1244</v>
      </c>
      <c r="B1248" s="41" t="n">
        <f aca="false">'✍️ Score Entry 2025-26'!B1249</f>
        <v>46085.8333333333</v>
      </c>
      <c r="C1248" s="0" t="str">
        <f aca="false">'✍️ Score Entry 2025-26'!C1249</f>
        <v>English Premier League</v>
      </c>
      <c r="D1248" s="0" t="str">
        <f aca="false">'✍️ Score Entry 2025-26'!D1249</f>
        <v>Wolverhampton Wanderers</v>
      </c>
      <c r="E1248" s="0" t="str">
        <f aca="false">'✍️ Score Entry 2025-26'!E1249</f>
        <v>Liverpool</v>
      </c>
      <c r="F1248" s="0" t="n">
        <f aca="false">IFERROR(VLOOKUP(D1248,'⭐ Current Elo 2025-26'!$A:$B,2,FALSE()),1500)</f>
        <v>1747.8</v>
      </c>
      <c r="G1248" s="0" t="n">
        <f aca="false">IFERROR(VLOOKUP(E1248,'⭐ Current Elo 2025-26'!$A:$B,2,FALSE()),1500)</f>
        <v>1648.2</v>
      </c>
      <c r="H1248" s="33" t="n">
        <f aca="false">1/(1+10^((G1248-F1248+'⚙️ Parameters'!$C$7)/400))</f>
        <v>0.57089913783098</v>
      </c>
      <c r="I1248" s="33" t="n">
        <f aca="false">0.27*(1+((200-MIN(ABS(F1248-G1248),200))/500)+(IF(AND(F1248&gt;1650,G1248&gt;1650),0.15,0)))</f>
        <v>0.324216</v>
      </c>
      <c r="J1248" s="33" t="n">
        <f aca="false">MAX(0,1-H1248-I1248)</f>
        <v>0.10488486216902</v>
      </c>
      <c r="K1248" s="33" t="n">
        <f aca="false">H1248+I1248</f>
        <v>0.89511513783098</v>
      </c>
      <c r="L1248" s="33" t="n">
        <f aca="false">I1248+J1248</f>
        <v>0.42910086216902</v>
      </c>
      <c r="M1248" s="0" t="str">
        <f aca="false">IF('✍️ Score Entry 2025-26'!F1249=""," TBD",TEXT('✍️ Score Entry 2025-26'!F1249,"0")&amp;"-"&amp;TEXT('✍️ Score Entry 2025-26'!G1249,"0"))</f>
        <v> TBD</v>
      </c>
      <c r="N1248" s="0" t="str">
        <f aca="false">IF('✍️ Score Entry 2025-26'!F1249="","TBD",IF('✍️ Score Entry 2025-26'!F1249&gt;'✍️ Score Entry 2025-26'!G1249,"Home",IF('✍️ Score Entry 2025-26'!F1249&lt;'✍️ Score Entry 2025-26'!G1249,"Away","Draw")))</f>
        <v>TBD</v>
      </c>
      <c r="O1248" s="0" t="str">
        <f aca="false">IF(N1248="TBD","TBD",IF(AND(H1248&gt;I1248,H1248&gt;J1248,N1248="Home"),"✓",IF(AND(J1248&gt;H1248,J1248&gt;I1248,N1248="Away"),"✓",IF(AND(I1248&gt;H1248,I1248&gt;J1248,N1248="Draw"),"✓","✗"))))</f>
        <v>TBD</v>
      </c>
    </row>
    <row r="1249" customFormat="false" ht="15" hidden="false" customHeight="false" outlineLevel="0" collapsed="false">
      <c r="A1249" s="0" t="n">
        <f aca="false">'✍️ Score Entry 2025-26'!A1250</f>
        <v>1245</v>
      </c>
      <c r="B1249" s="41" t="n">
        <f aca="false">'✍️ Score Entry 2025-26'!B1250</f>
        <v>46085.8333333333</v>
      </c>
      <c r="C1249" s="0" t="str">
        <f aca="false">'✍️ Score Entry 2025-26'!C1250</f>
        <v>English Premier League</v>
      </c>
      <c r="D1249" s="0" t="str">
        <f aca="false">'✍️ Score Entry 2025-26'!D1250</f>
        <v>AFC Bournemouth</v>
      </c>
      <c r="E1249" s="0" t="str">
        <f aca="false">'✍️ Score Entry 2025-26'!E1250</f>
        <v>Brentford</v>
      </c>
      <c r="F1249" s="0" t="n">
        <f aca="false">IFERROR(VLOOKUP(D1249,'⭐ Current Elo 2025-26'!$A:$B,2,FALSE()),1500)</f>
        <v>1744.7</v>
      </c>
      <c r="G1249" s="0" t="n">
        <f aca="false">IFERROR(VLOOKUP(E1249,'⭐ Current Elo 2025-26'!$A:$B,2,FALSE()),1500)</f>
        <v>1507.3</v>
      </c>
      <c r="H1249" s="33" t="n">
        <f aca="false">1/(1+10^((G1249-F1249+'⚙️ Parameters'!$C$7)/400))</f>
        <v>0.746259464468279</v>
      </c>
      <c r="I1249" s="33" t="n">
        <f aca="false">0.27*(1+((200-MIN(ABS(F1249-G1249),200))/500)+(IF(AND(F1249&gt;1650,G1249&gt;1650),0.15,0)))</f>
        <v>0.27</v>
      </c>
      <c r="J1249" s="33" t="n">
        <f aca="false">MAX(0,1-H1249-I1249)</f>
        <v>0</v>
      </c>
      <c r="K1249" s="33" t="n">
        <f aca="false">H1249+I1249</f>
        <v>1.01625946446828</v>
      </c>
      <c r="L1249" s="33" t="n">
        <f aca="false">I1249+J1249</f>
        <v>0.27</v>
      </c>
      <c r="M1249" s="0" t="str">
        <f aca="false">IF('✍️ Score Entry 2025-26'!F1250=""," TBD",TEXT('✍️ Score Entry 2025-26'!F1250,"0")&amp;"-"&amp;TEXT('✍️ Score Entry 2025-26'!G1250,"0"))</f>
        <v> TBD</v>
      </c>
      <c r="N1249" s="0" t="str">
        <f aca="false">IF('✍️ Score Entry 2025-26'!F1250="","TBD",IF('✍️ Score Entry 2025-26'!F1250&gt;'✍️ Score Entry 2025-26'!G1250,"Home",IF('✍️ Score Entry 2025-26'!F1250&lt;'✍️ Score Entry 2025-26'!G1250,"Away","Draw")))</f>
        <v>TBD</v>
      </c>
      <c r="O1249" s="0" t="str">
        <f aca="false">IF(N1249="TBD","TBD",IF(AND(H1249&gt;I1249,H1249&gt;J1249,N1249="Home"),"✓",IF(AND(J1249&gt;H1249,J1249&gt;I1249,N1249="Away"),"✓",IF(AND(I1249&gt;H1249,I1249&gt;J1249,N1249="Draw"),"✓","✗"))))</f>
        <v>TBD</v>
      </c>
    </row>
    <row r="1250" customFormat="false" ht="15" hidden="false" customHeight="false" outlineLevel="0" collapsed="false">
      <c r="A1250" s="0" t="n">
        <f aca="false">'✍️ Score Entry 2025-26'!A1251</f>
        <v>1246</v>
      </c>
      <c r="B1250" s="41" t="n">
        <f aca="false">'✍️ Score Entry 2025-26'!B1251</f>
        <v>46085.8333333333</v>
      </c>
      <c r="C1250" s="0" t="str">
        <f aca="false">'✍️ Score Entry 2025-26'!C1251</f>
        <v>English Premier League</v>
      </c>
      <c r="D1250" s="0" t="str">
        <f aca="false">'✍️ Score Entry 2025-26'!D1251</f>
        <v>Tottenham Hotspur</v>
      </c>
      <c r="E1250" s="0" t="str">
        <f aca="false">'✍️ Score Entry 2025-26'!E1251</f>
        <v>Crystal Palace</v>
      </c>
      <c r="F1250" s="0" t="n">
        <f aca="false">IFERROR(VLOOKUP(D1250,'⭐ Current Elo 2025-26'!$A:$B,2,FALSE()),1500)</f>
        <v>1545.2</v>
      </c>
      <c r="G1250" s="0" t="n">
        <f aca="false">IFERROR(VLOOKUP(E1250,'⭐ Current Elo 2025-26'!$A:$B,2,FALSE()),1500)</f>
        <v>1530.6</v>
      </c>
      <c r="H1250" s="33" t="n">
        <f aca="false">1/(1+10^((G1250-F1250+'⚙️ Parameters'!$C$7)/400))</f>
        <v>0.449230869041607</v>
      </c>
      <c r="I1250" s="33" t="n">
        <f aca="false">0.27*(1+((200-MIN(ABS(F1250-G1250),200))/500)+(IF(AND(F1250&gt;1650,G1250&gt;1650),0.15,0)))</f>
        <v>0.370116</v>
      </c>
      <c r="J1250" s="33" t="n">
        <f aca="false">MAX(0,1-H1250-I1250)</f>
        <v>0.180653130958393</v>
      </c>
      <c r="K1250" s="33" t="n">
        <f aca="false">H1250+I1250</f>
        <v>0.819346869041607</v>
      </c>
      <c r="L1250" s="33" t="n">
        <f aca="false">I1250+J1250</f>
        <v>0.550769130958393</v>
      </c>
      <c r="M1250" s="0" t="str">
        <f aca="false">IF('✍️ Score Entry 2025-26'!F1251=""," TBD",TEXT('✍️ Score Entry 2025-26'!F1251,"0")&amp;"-"&amp;TEXT('✍️ Score Entry 2025-26'!G1251,"0"))</f>
        <v> TBD</v>
      </c>
      <c r="N1250" s="0" t="str">
        <f aca="false">IF('✍️ Score Entry 2025-26'!F1251="","TBD",IF('✍️ Score Entry 2025-26'!F1251&gt;'✍️ Score Entry 2025-26'!G1251,"Home",IF('✍️ Score Entry 2025-26'!F1251&lt;'✍️ Score Entry 2025-26'!G1251,"Away","Draw")))</f>
        <v>TBD</v>
      </c>
      <c r="O1250" s="0" t="str">
        <f aca="false">IF(N1250="TBD","TBD",IF(AND(H1250&gt;I1250,H1250&gt;J1250,N1250="Home"),"✓",IF(AND(J1250&gt;H1250,J1250&gt;I1250,N1250="Away"),"✓",IF(AND(I1250&gt;H1250,I1250&gt;J1250,N1250="Draw"),"✓","✗"))))</f>
        <v>TBD</v>
      </c>
    </row>
    <row r="1251" customFormat="false" ht="15" hidden="false" customHeight="false" outlineLevel="0" collapsed="false">
      <c r="A1251" s="0" t="n">
        <f aca="false">'✍️ Score Entry 2025-26'!A1252</f>
        <v>1247</v>
      </c>
      <c r="B1251" s="41" t="n">
        <f aca="false">'✍️ Score Entry 2025-26'!B1252</f>
        <v>46085.8333333333</v>
      </c>
      <c r="C1251" s="0" t="str">
        <f aca="false">'✍️ Score Entry 2025-26'!C1252</f>
        <v>English Premier League</v>
      </c>
      <c r="D1251" s="0" t="str">
        <f aca="false">'✍️ Score Entry 2025-26'!D1252</f>
        <v>Brighton &amp; Hove Albion</v>
      </c>
      <c r="E1251" s="0" t="str">
        <f aca="false">'✍️ Score Entry 2025-26'!E1252</f>
        <v>Arsenal</v>
      </c>
      <c r="F1251" s="0" t="n">
        <f aca="false">IFERROR(VLOOKUP(D1251,'⭐ Current Elo 2025-26'!$A:$B,2,FALSE()),1500)</f>
        <v>1526.5</v>
      </c>
      <c r="G1251" s="0" t="n">
        <f aca="false">IFERROR(VLOOKUP(E1251,'⭐ Current Elo 2025-26'!$A:$B,2,FALSE()),1500)</f>
        <v>1442.1</v>
      </c>
      <c r="H1251" s="33" t="n">
        <f aca="false">1/(1+10^((G1251-F1251+'⚙️ Parameters'!$C$7)/400))</f>
        <v>0.549344440152169</v>
      </c>
      <c r="I1251" s="33" t="n">
        <f aca="false">0.27*(1+((200-MIN(ABS(F1251-G1251),200))/500)+(IF(AND(F1251&gt;1650,G1251&gt;1650),0.15,0)))</f>
        <v>0.332424</v>
      </c>
      <c r="J1251" s="33" t="n">
        <f aca="false">MAX(0,1-H1251-I1251)</f>
        <v>0.118231559847831</v>
      </c>
      <c r="K1251" s="33" t="n">
        <f aca="false">H1251+I1251</f>
        <v>0.881768440152169</v>
      </c>
      <c r="L1251" s="33" t="n">
        <f aca="false">I1251+J1251</f>
        <v>0.450655559847831</v>
      </c>
      <c r="M1251" s="0" t="str">
        <f aca="false">IF('✍️ Score Entry 2025-26'!F1252=""," TBD",TEXT('✍️ Score Entry 2025-26'!F1252,"0")&amp;"-"&amp;TEXT('✍️ Score Entry 2025-26'!G1252,"0"))</f>
        <v> TBD</v>
      </c>
      <c r="N1251" s="0" t="str">
        <f aca="false">IF('✍️ Score Entry 2025-26'!F1252="","TBD",IF('✍️ Score Entry 2025-26'!F1252&gt;'✍️ Score Entry 2025-26'!G1252,"Home",IF('✍️ Score Entry 2025-26'!F1252&lt;'✍️ Score Entry 2025-26'!G1252,"Away","Draw")))</f>
        <v>TBD</v>
      </c>
      <c r="O1251" s="0" t="str">
        <f aca="false">IF(N1251="TBD","TBD",IF(AND(H1251&gt;I1251,H1251&gt;J1251,N1251="Home"),"✓",IF(AND(J1251&gt;H1251,J1251&gt;I1251,N1251="Away"),"✓",IF(AND(I1251&gt;H1251,I1251&gt;J1251,N1251="Draw"),"✓","✗"))))</f>
        <v>TBD</v>
      </c>
    </row>
    <row r="1252" customFormat="false" ht="15" hidden="false" customHeight="false" outlineLevel="0" collapsed="false">
      <c r="A1252" s="0" t="n">
        <f aca="false">'✍️ Score Entry 2025-26'!A1253</f>
        <v>1248</v>
      </c>
      <c r="B1252" s="41" t="n">
        <f aca="false">'✍️ Score Entry 2025-26'!B1253</f>
        <v>46085.8333333333</v>
      </c>
      <c r="C1252" s="0" t="str">
        <f aca="false">'✍️ Score Entry 2025-26'!C1253</f>
        <v>English Premier League</v>
      </c>
      <c r="D1252" s="0" t="str">
        <f aca="false">'✍️ Score Entry 2025-26'!D1253</f>
        <v>Everton</v>
      </c>
      <c r="E1252" s="0" t="str">
        <f aca="false">'✍️ Score Entry 2025-26'!E1253</f>
        <v>Burnley</v>
      </c>
      <c r="F1252" s="0" t="n">
        <f aca="false">IFERROR(VLOOKUP(D1252,'⭐ Current Elo 2025-26'!$A:$B,2,FALSE()),1500)</f>
        <v>1613.1</v>
      </c>
      <c r="G1252" s="0" t="n">
        <f aca="false">IFERROR(VLOOKUP(E1252,'⭐ Current Elo 2025-26'!$A:$B,2,FALSE()),1500)</f>
        <v>1604</v>
      </c>
      <c r="H1252" s="33" t="n">
        <f aca="false">1/(1+10^((G1252-F1252+'⚙️ Parameters'!$C$7)/400))</f>
        <v>0.441410561418956</v>
      </c>
      <c r="I1252" s="33" t="n">
        <f aca="false">0.27*(1+((200-MIN(ABS(F1252-G1252),200))/500)+(IF(AND(F1252&gt;1650,G1252&gt;1650),0.15,0)))</f>
        <v>0.373086</v>
      </c>
      <c r="J1252" s="33" t="n">
        <f aca="false">MAX(0,1-H1252-I1252)</f>
        <v>0.185503438581044</v>
      </c>
      <c r="K1252" s="33" t="n">
        <f aca="false">H1252+I1252</f>
        <v>0.814496561418956</v>
      </c>
      <c r="L1252" s="33" t="n">
        <f aca="false">I1252+J1252</f>
        <v>0.558589438581044</v>
      </c>
      <c r="M1252" s="0" t="str">
        <f aca="false">IF('✍️ Score Entry 2025-26'!F1253=""," TBD",TEXT('✍️ Score Entry 2025-26'!F1253,"0")&amp;"-"&amp;TEXT('✍️ Score Entry 2025-26'!G1253,"0"))</f>
        <v> TBD</v>
      </c>
      <c r="N1252" s="0" t="str">
        <f aca="false">IF('✍️ Score Entry 2025-26'!F1253="","TBD",IF('✍️ Score Entry 2025-26'!F1253&gt;'✍️ Score Entry 2025-26'!G1253,"Home",IF('✍️ Score Entry 2025-26'!F1253&lt;'✍️ Score Entry 2025-26'!G1253,"Away","Draw")))</f>
        <v>TBD</v>
      </c>
      <c r="O1252" s="0" t="str">
        <f aca="false">IF(N1252="TBD","TBD",IF(AND(H1252&gt;I1252,H1252&gt;J1252,N1252="Home"),"✓",IF(AND(J1252&gt;H1252,J1252&gt;I1252,N1252="Away"),"✓",IF(AND(I1252&gt;H1252,I1252&gt;J1252,N1252="Draw"),"✓","✗"))))</f>
        <v>TBD</v>
      </c>
    </row>
    <row r="1253" customFormat="false" ht="15" hidden="false" customHeight="false" outlineLevel="0" collapsed="false">
      <c r="A1253" s="0" t="n">
        <f aca="false">'✍️ Score Entry 2025-26'!A1254</f>
        <v>1249</v>
      </c>
      <c r="B1253" s="41" t="n">
        <f aca="false">'✍️ Score Entry 2025-26'!B1254</f>
        <v>46085.8333333333</v>
      </c>
      <c r="C1253" s="0" t="str">
        <f aca="false">'✍️ Score Entry 2025-26'!C1254</f>
        <v>English Premier League</v>
      </c>
      <c r="D1253" s="0" t="str">
        <f aca="false">'✍️ Score Entry 2025-26'!D1254</f>
        <v>Fulham</v>
      </c>
      <c r="E1253" s="0" t="str">
        <f aca="false">'✍️ Score Entry 2025-26'!E1254</f>
        <v>West Ham United</v>
      </c>
      <c r="F1253" s="0" t="n">
        <f aca="false">IFERROR(VLOOKUP(D1253,'⭐ Current Elo 2025-26'!$A:$B,2,FALSE()),1500)</f>
        <v>1393.4</v>
      </c>
      <c r="G1253" s="0" t="n">
        <f aca="false">IFERROR(VLOOKUP(E1253,'⭐ Current Elo 2025-26'!$A:$B,2,FALSE()),1500)</f>
        <v>1395.5</v>
      </c>
      <c r="H1253" s="33" t="n">
        <f aca="false">1/(1+10^((G1253-F1253+'⚙️ Parameters'!$C$7)/400))</f>
        <v>0.425579066954836</v>
      </c>
      <c r="I1253" s="33" t="n">
        <f aca="false">0.27*(1+((200-MIN(ABS(F1253-G1253),200))/500)+(IF(AND(F1253&gt;1650,G1253&gt;1650),0.15,0)))</f>
        <v>0.376866</v>
      </c>
      <c r="J1253" s="33" t="n">
        <f aca="false">MAX(0,1-H1253-I1253)</f>
        <v>0.197554933045164</v>
      </c>
      <c r="K1253" s="33" t="n">
        <f aca="false">H1253+I1253</f>
        <v>0.802445066954836</v>
      </c>
      <c r="L1253" s="33" t="n">
        <f aca="false">I1253+J1253</f>
        <v>0.574420933045164</v>
      </c>
      <c r="M1253" s="0" t="str">
        <f aca="false">IF('✍️ Score Entry 2025-26'!F1254=""," TBD",TEXT('✍️ Score Entry 2025-26'!F1254,"0")&amp;"-"&amp;TEXT('✍️ Score Entry 2025-26'!G1254,"0"))</f>
        <v> TBD</v>
      </c>
      <c r="N1253" s="0" t="str">
        <f aca="false">IF('✍️ Score Entry 2025-26'!F1254="","TBD",IF('✍️ Score Entry 2025-26'!F1254&gt;'✍️ Score Entry 2025-26'!G1254,"Home",IF('✍️ Score Entry 2025-26'!F1254&lt;'✍️ Score Entry 2025-26'!G1254,"Away","Draw")))</f>
        <v>TBD</v>
      </c>
      <c r="O1253" s="0" t="str">
        <f aca="false">IF(N1253="TBD","TBD",IF(AND(H1253&gt;I1253,H1253&gt;J1253,N1253="Home"),"✓",IF(AND(J1253&gt;H1253,J1253&gt;I1253,N1253="Away"),"✓",IF(AND(I1253&gt;H1253,I1253&gt;J1253,N1253="Draw"),"✓","✗"))))</f>
        <v>TBD</v>
      </c>
    </row>
    <row r="1254" customFormat="false" ht="15" hidden="false" customHeight="false" outlineLevel="0" collapsed="false">
      <c r="A1254" s="0" t="n">
        <f aca="false">'✍️ Score Entry 2025-26'!A1255</f>
        <v>1250</v>
      </c>
      <c r="B1254" s="41" t="n">
        <f aca="false">'✍️ Score Entry 2025-26'!B1255</f>
        <v>46085.8333333333</v>
      </c>
      <c r="C1254" s="0" t="str">
        <f aca="false">'✍️ Score Entry 2025-26'!C1255</f>
        <v>English Premier League</v>
      </c>
      <c r="D1254" s="0" t="str">
        <f aca="false">'✍️ Score Entry 2025-26'!D1255</f>
        <v>Leeds United</v>
      </c>
      <c r="E1254" s="0" t="str">
        <f aca="false">'✍️ Score Entry 2025-26'!E1255</f>
        <v>Sunderland</v>
      </c>
      <c r="F1254" s="0" t="n">
        <f aca="false">IFERROR(VLOOKUP(D1254,'⭐ Current Elo 2025-26'!$A:$B,2,FALSE()),1500)</f>
        <v>1530.4</v>
      </c>
      <c r="G1254" s="0" t="n">
        <f aca="false">IFERROR(VLOOKUP(E1254,'⭐ Current Elo 2025-26'!$A:$B,2,FALSE()),1500)</f>
        <v>1601.9</v>
      </c>
      <c r="H1254" s="33" t="n">
        <f aca="false">1/(1+10^((G1254-F1254+'⚙️ Parameters'!$C$7)/400))</f>
        <v>0.331943002175665</v>
      </c>
      <c r="I1254" s="33" t="n">
        <f aca="false">0.27*(1+((200-MIN(ABS(F1254-G1254),200))/500)+(IF(AND(F1254&gt;1650,G1254&gt;1650),0.15,0)))</f>
        <v>0.33939</v>
      </c>
      <c r="J1254" s="33" t="n">
        <f aca="false">MAX(0,1-H1254-I1254)</f>
        <v>0.328666997824335</v>
      </c>
      <c r="K1254" s="33" t="n">
        <f aca="false">H1254+I1254</f>
        <v>0.671333002175665</v>
      </c>
      <c r="L1254" s="33" t="n">
        <f aca="false">I1254+J1254</f>
        <v>0.668056997824336</v>
      </c>
      <c r="M1254" s="0" t="str">
        <f aca="false">IF('✍️ Score Entry 2025-26'!F1255=""," TBD",TEXT('✍️ Score Entry 2025-26'!F1255,"0")&amp;"-"&amp;TEXT('✍️ Score Entry 2025-26'!G1255,"0"))</f>
        <v> TBD</v>
      </c>
      <c r="N1254" s="0" t="str">
        <f aca="false">IF('✍️ Score Entry 2025-26'!F1255="","TBD",IF('✍️ Score Entry 2025-26'!F1255&gt;'✍️ Score Entry 2025-26'!G1255,"Home",IF('✍️ Score Entry 2025-26'!F1255&lt;'✍️ Score Entry 2025-26'!G1255,"Away","Draw")))</f>
        <v>TBD</v>
      </c>
      <c r="O1254" s="0" t="str">
        <f aca="false">IF(N1254="TBD","TBD",IF(AND(H1254&gt;I1254,H1254&gt;J1254,N1254="Home"),"✓",IF(AND(J1254&gt;H1254,J1254&gt;I1254,N1254="Away"),"✓",IF(AND(I1254&gt;H1254,I1254&gt;J1254,N1254="Draw"),"✓","✗"))))</f>
        <v>TBD</v>
      </c>
    </row>
    <row r="1255" customFormat="false" ht="15" hidden="false" customHeight="false" outlineLevel="0" collapsed="false">
      <c r="A1255" s="0" t="n">
        <f aca="false">'✍️ Score Entry 2025-26'!A1256</f>
        <v>1251</v>
      </c>
      <c r="B1255" s="41" t="n">
        <f aca="false">'✍️ Score Entry 2025-26'!B1256</f>
        <v>46085.8333333333</v>
      </c>
      <c r="C1255" s="0" t="str">
        <f aca="false">'✍️ Score Entry 2025-26'!C1256</f>
        <v>English Premier League</v>
      </c>
      <c r="D1255" s="0" t="str">
        <f aca="false">'✍️ Score Entry 2025-26'!D1256</f>
        <v>Manchester City</v>
      </c>
      <c r="E1255" s="0" t="str">
        <f aca="false">'✍️ Score Entry 2025-26'!E1256</f>
        <v>Nottingham Forest</v>
      </c>
      <c r="F1255" s="0" t="n">
        <f aca="false">IFERROR(VLOOKUP(D1255,'⭐ Current Elo 2025-26'!$A:$B,2,FALSE()),1500)</f>
        <v>1581.2</v>
      </c>
      <c r="G1255" s="0" t="n">
        <f aca="false">IFERROR(VLOOKUP(E1255,'⭐ Current Elo 2025-26'!$A:$B,2,FALSE()),1500)</f>
        <v>1630.6</v>
      </c>
      <c r="H1255" s="33" t="n">
        <f aca="false">1/(1+10^((G1255-F1255+'⚙️ Parameters'!$C$7)/400))</f>
        <v>0.360731095063597</v>
      </c>
      <c r="I1255" s="33" t="n">
        <f aca="false">0.27*(1+((200-MIN(ABS(F1255-G1255),200))/500)+(IF(AND(F1255&gt;1650,G1255&gt;1650),0.15,0)))</f>
        <v>0.351324</v>
      </c>
      <c r="J1255" s="33" t="n">
        <f aca="false">MAX(0,1-H1255-I1255)</f>
        <v>0.287944904936403</v>
      </c>
      <c r="K1255" s="33" t="n">
        <f aca="false">H1255+I1255</f>
        <v>0.712055095063597</v>
      </c>
      <c r="L1255" s="33" t="n">
        <f aca="false">I1255+J1255</f>
        <v>0.639268904936403</v>
      </c>
      <c r="M1255" s="0" t="str">
        <f aca="false">IF('✍️ Score Entry 2025-26'!F1256=""," TBD",TEXT('✍️ Score Entry 2025-26'!F1256,"0")&amp;"-"&amp;TEXT('✍️ Score Entry 2025-26'!G1256,"0"))</f>
        <v> TBD</v>
      </c>
      <c r="N1255" s="0" t="str">
        <f aca="false">IF('✍️ Score Entry 2025-26'!F1256="","TBD",IF('✍️ Score Entry 2025-26'!F1256&gt;'✍️ Score Entry 2025-26'!G1256,"Home",IF('✍️ Score Entry 2025-26'!F1256&lt;'✍️ Score Entry 2025-26'!G1256,"Away","Draw")))</f>
        <v>TBD</v>
      </c>
      <c r="O1255" s="0" t="str">
        <f aca="false">IF(N1255="TBD","TBD",IF(AND(H1255&gt;I1255,H1255&gt;J1255,N1255="Home"),"✓",IF(AND(J1255&gt;H1255,J1255&gt;I1255,N1255="Away"),"✓",IF(AND(I1255&gt;H1255,I1255&gt;J1255,N1255="Draw"),"✓","✗"))))</f>
        <v>TBD</v>
      </c>
    </row>
    <row r="1256" customFormat="false" ht="15" hidden="false" customHeight="false" outlineLevel="0" collapsed="false">
      <c r="A1256" s="0" t="n">
        <f aca="false">'✍️ Score Entry 2025-26'!A1257</f>
        <v>1252</v>
      </c>
      <c r="B1256" s="41" t="n">
        <f aca="false">'✍️ Score Entry 2025-26'!B1257</f>
        <v>46085.8333333333</v>
      </c>
      <c r="C1256" s="0" t="str">
        <f aca="false">'✍️ Score Entry 2025-26'!C1257</f>
        <v>English Premier League</v>
      </c>
      <c r="D1256" s="0" t="str">
        <f aca="false">'✍️ Score Entry 2025-26'!D1257</f>
        <v>Newcastle United</v>
      </c>
      <c r="E1256" s="0" t="str">
        <f aca="false">'✍️ Score Entry 2025-26'!E1257</f>
        <v>Manchester United</v>
      </c>
      <c r="F1256" s="0" t="n">
        <f aca="false">IFERROR(VLOOKUP(D1256,'⭐ Current Elo 2025-26'!$A:$B,2,FALSE()),1500)</f>
        <v>1795</v>
      </c>
      <c r="G1256" s="0" t="n">
        <f aca="false">IFERROR(VLOOKUP(E1256,'⭐ Current Elo 2025-26'!$A:$B,2,FALSE()),1500)</f>
        <v>1451.7</v>
      </c>
      <c r="H1256" s="33" t="n">
        <f aca="false">1/(1+10^((G1256-F1256+'⚙️ Parameters'!$C$7)/400))</f>
        <v>0.844009747113056</v>
      </c>
      <c r="I1256" s="33" t="n">
        <f aca="false">0.27*(1+((200-MIN(ABS(F1256-G1256),200))/500)+(IF(AND(F1256&gt;1650,G1256&gt;1650),0.15,0)))</f>
        <v>0.27</v>
      </c>
      <c r="J1256" s="33" t="n">
        <f aca="false">MAX(0,1-H1256-I1256)</f>
        <v>0</v>
      </c>
      <c r="K1256" s="33" t="n">
        <f aca="false">H1256+I1256</f>
        <v>1.11400974711306</v>
      </c>
      <c r="L1256" s="33" t="n">
        <f aca="false">I1256+J1256</f>
        <v>0.27</v>
      </c>
      <c r="M1256" s="0" t="str">
        <f aca="false">IF('✍️ Score Entry 2025-26'!F1257=""," TBD",TEXT('✍️ Score Entry 2025-26'!F1257,"0")&amp;"-"&amp;TEXT('✍️ Score Entry 2025-26'!G1257,"0"))</f>
        <v> TBD</v>
      </c>
      <c r="N1256" s="0" t="str">
        <f aca="false">IF('✍️ Score Entry 2025-26'!F1257="","TBD",IF('✍️ Score Entry 2025-26'!F1257&gt;'✍️ Score Entry 2025-26'!G1257,"Home",IF('✍️ Score Entry 2025-26'!F1257&lt;'✍️ Score Entry 2025-26'!G1257,"Away","Draw")))</f>
        <v>TBD</v>
      </c>
      <c r="O1256" s="0" t="str">
        <f aca="false">IF(N1256="TBD","TBD",IF(AND(H1256&gt;I1256,H1256&gt;J1256,N1256="Home"),"✓",IF(AND(J1256&gt;H1256,J1256&gt;I1256,N1256="Away"),"✓",IF(AND(I1256&gt;H1256,I1256&gt;J1256,N1256="Draw"),"✓","✗"))))</f>
        <v>TBD</v>
      </c>
    </row>
    <row r="1257" customFormat="false" ht="15" hidden="false" customHeight="false" outlineLevel="0" collapsed="false">
      <c r="A1257" s="0" t="n">
        <f aca="false">'✍️ Score Entry 2025-26'!A1258</f>
        <v>1253</v>
      </c>
      <c r="B1257" s="41" t="n">
        <f aca="false">'✍️ Score Entry 2025-26'!B1258</f>
        <v>46088.8333333333</v>
      </c>
      <c r="C1257" s="0" t="str">
        <f aca="false">'✍️ Score Entry 2025-26'!C1258</f>
        <v>German Bundesliga</v>
      </c>
      <c r="D1257" s="0" t="str">
        <f aca="false">'✍️ Score Entry 2025-26'!D1258</f>
        <v>VfL Wolfsburg</v>
      </c>
      <c r="E1257" s="0" t="str">
        <f aca="false">'✍️ Score Entry 2025-26'!E1258</f>
        <v>Hamburg SV</v>
      </c>
      <c r="F1257" s="0" t="n">
        <f aca="false">IFERROR(VLOOKUP(D1257,'⭐ Current Elo 2025-26'!$A:$B,2,FALSE()),1500)</f>
        <v>1526.2</v>
      </c>
      <c r="G1257" s="0" t="n">
        <f aca="false">IFERROR(VLOOKUP(E1257,'⭐ Current Elo 2025-26'!$A:$B,2,FALSE()),1500)</f>
        <v>1759.3</v>
      </c>
      <c r="H1257" s="33" t="n">
        <f aca="false">1/(1+10^((G1257-F1257+'⚙️ Parameters'!$C$7)/400))</f>
        <v>0.163877683113969</v>
      </c>
      <c r="I1257" s="33" t="n">
        <f aca="false">0.27*(1+((200-MIN(ABS(F1257-G1257),200))/500)+(IF(AND(F1257&gt;1650,G1257&gt;1650),0.15,0)))</f>
        <v>0.27</v>
      </c>
      <c r="J1257" s="33" t="n">
        <f aca="false">MAX(0,1-H1257-I1257)</f>
        <v>0.566122316886031</v>
      </c>
      <c r="K1257" s="33" t="n">
        <f aca="false">H1257+I1257</f>
        <v>0.433877683113969</v>
      </c>
      <c r="L1257" s="33" t="n">
        <f aca="false">I1257+J1257</f>
        <v>0.836122316886031</v>
      </c>
      <c r="M1257" s="0" t="str">
        <f aca="false">IF('✍️ Score Entry 2025-26'!F1258=""," TBD",TEXT('✍️ Score Entry 2025-26'!F1258,"0")&amp;"-"&amp;TEXT('✍️ Score Entry 2025-26'!G1258,"0"))</f>
        <v> TBD</v>
      </c>
      <c r="N1257" s="0" t="str">
        <f aca="false">IF('✍️ Score Entry 2025-26'!F1258="","TBD",IF('✍️ Score Entry 2025-26'!F1258&gt;'✍️ Score Entry 2025-26'!G1258,"Home",IF('✍️ Score Entry 2025-26'!F1258&lt;'✍️ Score Entry 2025-26'!G1258,"Away","Draw")))</f>
        <v>TBD</v>
      </c>
      <c r="O1257" s="0" t="str">
        <f aca="false">IF(N1257="TBD","TBD",IF(AND(H1257&gt;I1257,H1257&gt;J1257,N1257="Home"),"✓",IF(AND(J1257&gt;H1257,J1257&gt;I1257,N1257="Away"),"✓",IF(AND(I1257&gt;H1257,I1257&gt;J1257,N1257="Draw"),"✓","✗"))))</f>
        <v>TBD</v>
      </c>
    </row>
    <row r="1258" customFormat="false" ht="15" hidden="false" customHeight="false" outlineLevel="0" collapsed="false">
      <c r="A1258" s="0" t="n">
        <f aca="false">'✍️ Score Entry 2025-26'!A1259</f>
        <v>1254</v>
      </c>
      <c r="B1258" s="41" t="n">
        <f aca="false">'✍️ Score Entry 2025-26'!B1259</f>
        <v>46088.8333333333</v>
      </c>
      <c r="C1258" s="0" t="str">
        <f aca="false">'✍️ Score Entry 2025-26'!C1259</f>
        <v>German Bundesliga</v>
      </c>
      <c r="D1258" s="0" t="str">
        <f aca="false">'✍️ Score Entry 2025-26'!D1259</f>
        <v>1. FC Heidenheim 1846</v>
      </c>
      <c r="E1258" s="0" t="str">
        <f aca="false">'✍️ Score Entry 2025-26'!E1259</f>
        <v>TSG Hoffenheim</v>
      </c>
      <c r="F1258" s="0" t="n">
        <f aca="false">IFERROR(VLOOKUP(D1258,'⭐ Current Elo 2025-26'!$A:$B,2,FALSE()),1500)</f>
        <v>1529.3</v>
      </c>
      <c r="G1258" s="0" t="n">
        <f aca="false">IFERROR(VLOOKUP(E1258,'⭐ Current Elo 2025-26'!$A:$B,2,FALSE()),1500)</f>
        <v>1699</v>
      </c>
      <c r="H1258" s="33" t="n">
        <f aca="false">1/(1+10^((G1258-F1258+'⚙️ Parameters'!$C$7)/400))</f>
        <v>0.220166756636876</v>
      </c>
      <c r="I1258" s="33" t="n">
        <f aca="false">0.27*(1+((200-MIN(ABS(F1258-G1258),200))/500)+(IF(AND(F1258&gt;1650,G1258&gt;1650),0.15,0)))</f>
        <v>0.286362</v>
      </c>
      <c r="J1258" s="33" t="n">
        <f aca="false">MAX(0,1-H1258-I1258)</f>
        <v>0.493471243363125</v>
      </c>
      <c r="K1258" s="33" t="n">
        <f aca="false">H1258+I1258</f>
        <v>0.506528756636876</v>
      </c>
      <c r="L1258" s="33" t="n">
        <f aca="false">I1258+J1258</f>
        <v>0.779833243363125</v>
      </c>
      <c r="M1258" s="0" t="str">
        <f aca="false">IF('✍️ Score Entry 2025-26'!F1259=""," TBD",TEXT('✍️ Score Entry 2025-26'!F1259,"0")&amp;"-"&amp;TEXT('✍️ Score Entry 2025-26'!G1259,"0"))</f>
        <v> TBD</v>
      </c>
      <c r="N1258" s="0" t="str">
        <f aca="false">IF('✍️ Score Entry 2025-26'!F1259="","TBD",IF('✍️ Score Entry 2025-26'!F1259&gt;'✍️ Score Entry 2025-26'!G1259,"Home",IF('✍️ Score Entry 2025-26'!F1259&lt;'✍️ Score Entry 2025-26'!G1259,"Away","Draw")))</f>
        <v>TBD</v>
      </c>
      <c r="O1258" s="0" t="str">
        <f aca="false">IF(N1258="TBD","TBD",IF(AND(H1258&gt;I1258,H1258&gt;J1258,N1258="Home"),"✓",IF(AND(J1258&gt;H1258,J1258&gt;I1258,N1258="Away"),"✓",IF(AND(I1258&gt;H1258,I1258&gt;J1258,N1258="Draw"),"✓","✗"))))</f>
        <v>TBD</v>
      </c>
    </row>
    <row r="1259" customFormat="false" ht="15" hidden="false" customHeight="false" outlineLevel="0" collapsed="false">
      <c r="A1259" s="0" t="n">
        <f aca="false">'✍️ Score Entry 2025-26'!A1260</f>
        <v>1255</v>
      </c>
      <c r="B1259" s="41" t="n">
        <f aca="false">'✍️ Score Entry 2025-26'!B1260</f>
        <v>46088.8333333333</v>
      </c>
      <c r="C1259" s="0" t="str">
        <f aca="false">'✍️ Score Entry 2025-26'!C1260</f>
        <v>German Bundesliga</v>
      </c>
      <c r="D1259" s="0" t="str">
        <f aca="false">'✍️ Score Entry 2025-26'!D1260</f>
        <v>St. Pauli</v>
      </c>
      <c r="E1259" s="0" t="str">
        <f aca="false">'✍️ Score Entry 2025-26'!E1260</f>
        <v>Eintracht Frankfurt</v>
      </c>
      <c r="F1259" s="0" t="n">
        <f aca="false">IFERROR(VLOOKUP(D1259,'⭐ Current Elo 2025-26'!$A:$B,2,FALSE()),1500)</f>
        <v>1501.5</v>
      </c>
      <c r="G1259" s="0" t="n">
        <f aca="false">IFERROR(VLOOKUP(E1259,'⭐ Current Elo 2025-26'!$A:$B,2,FALSE()),1500)</f>
        <v>1407.6</v>
      </c>
      <c r="H1259" s="33" t="n">
        <f aca="false">1/(1+10^((G1259-F1259+'⚙️ Parameters'!$C$7)/400))</f>
        <v>0.562843095036516</v>
      </c>
      <c r="I1259" s="33" t="n">
        <f aca="false">0.27*(1+((200-MIN(ABS(F1259-G1259),200))/500)+(IF(AND(F1259&gt;1650,G1259&gt;1650),0.15,0)))</f>
        <v>0.327294</v>
      </c>
      <c r="J1259" s="33" t="n">
        <f aca="false">MAX(0,1-H1259-I1259)</f>
        <v>0.109862904963484</v>
      </c>
      <c r="K1259" s="33" t="n">
        <f aca="false">H1259+I1259</f>
        <v>0.890137095036516</v>
      </c>
      <c r="L1259" s="33" t="n">
        <f aca="false">I1259+J1259</f>
        <v>0.437156904963484</v>
      </c>
      <c r="M1259" s="0" t="str">
        <f aca="false">IF('✍️ Score Entry 2025-26'!F1260=""," TBD",TEXT('✍️ Score Entry 2025-26'!F1260,"0")&amp;"-"&amp;TEXT('✍️ Score Entry 2025-26'!G1260,"0"))</f>
        <v> TBD</v>
      </c>
      <c r="N1259" s="0" t="str">
        <f aca="false">IF('✍️ Score Entry 2025-26'!F1260="","TBD",IF('✍️ Score Entry 2025-26'!F1260&gt;'✍️ Score Entry 2025-26'!G1260,"Home",IF('✍️ Score Entry 2025-26'!F1260&lt;'✍️ Score Entry 2025-26'!G1260,"Away","Draw")))</f>
        <v>TBD</v>
      </c>
      <c r="O1259" s="0" t="str">
        <f aca="false">IF(N1259="TBD","TBD",IF(AND(H1259&gt;I1259,H1259&gt;J1259,N1259="Home"),"✓",IF(AND(J1259&gt;H1259,J1259&gt;I1259,N1259="Away"),"✓",IF(AND(I1259&gt;H1259,I1259&gt;J1259,N1259="Draw"),"✓","✗"))))</f>
        <v>TBD</v>
      </c>
    </row>
    <row r="1260" customFormat="false" ht="15" hidden="false" customHeight="false" outlineLevel="0" collapsed="false">
      <c r="A1260" s="0" t="n">
        <f aca="false">'✍️ Score Entry 2025-26'!A1261</f>
        <v>1256</v>
      </c>
      <c r="B1260" s="41" t="n">
        <f aca="false">'✍️ Score Entry 2025-26'!B1261</f>
        <v>46088.8333333333</v>
      </c>
      <c r="C1260" s="0" t="str">
        <f aca="false">'✍️ Score Entry 2025-26'!C1261</f>
        <v>German Bundesliga</v>
      </c>
      <c r="D1260" s="0" t="str">
        <f aca="false">'✍️ Score Entry 2025-26'!D1261</f>
        <v>SC Freiburg</v>
      </c>
      <c r="E1260" s="0" t="str">
        <f aca="false">'✍️ Score Entry 2025-26'!E1261</f>
        <v>Bayer Leverkusen</v>
      </c>
      <c r="F1260" s="0" t="n">
        <f aca="false">IFERROR(VLOOKUP(D1260,'⭐ Current Elo 2025-26'!$A:$B,2,FALSE()),1500)</f>
        <v>1647.6</v>
      </c>
      <c r="G1260" s="0" t="n">
        <f aca="false">IFERROR(VLOOKUP(E1260,'⭐ Current Elo 2025-26'!$A:$B,2,FALSE()),1500)</f>
        <v>1576.1</v>
      </c>
      <c r="H1260" s="33" t="n">
        <f aca="false">1/(1+10^((G1260-F1260+'⚙️ Parameters'!$C$7)/400))</f>
        <v>0.530901552670249</v>
      </c>
      <c r="I1260" s="33" t="n">
        <f aca="false">0.27*(1+((200-MIN(ABS(F1260-G1260),200))/500)+(IF(AND(F1260&gt;1650,G1260&gt;1650),0.15,0)))</f>
        <v>0.33939</v>
      </c>
      <c r="J1260" s="33" t="n">
        <f aca="false">MAX(0,1-H1260-I1260)</f>
        <v>0.129708447329751</v>
      </c>
      <c r="K1260" s="33" t="n">
        <f aca="false">H1260+I1260</f>
        <v>0.870291552670249</v>
      </c>
      <c r="L1260" s="33" t="n">
        <f aca="false">I1260+J1260</f>
        <v>0.469098447329752</v>
      </c>
      <c r="M1260" s="0" t="str">
        <f aca="false">IF('✍️ Score Entry 2025-26'!F1261=""," TBD",TEXT('✍️ Score Entry 2025-26'!F1261,"0")&amp;"-"&amp;TEXT('✍️ Score Entry 2025-26'!G1261,"0"))</f>
        <v> TBD</v>
      </c>
      <c r="N1260" s="0" t="str">
        <f aca="false">IF('✍️ Score Entry 2025-26'!F1261="","TBD",IF('✍️ Score Entry 2025-26'!F1261&gt;'✍️ Score Entry 2025-26'!G1261,"Home",IF('✍️ Score Entry 2025-26'!F1261&lt;'✍️ Score Entry 2025-26'!G1261,"Away","Draw")))</f>
        <v>TBD</v>
      </c>
      <c r="O1260" s="0" t="str">
        <f aca="false">IF(N1260="TBD","TBD",IF(AND(H1260&gt;I1260,H1260&gt;J1260,N1260="Home"),"✓",IF(AND(J1260&gt;H1260,J1260&gt;I1260,N1260="Away"),"✓",IF(AND(I1260&gt;H1260,I1260&gt;J1260,N1260="Draw"),"✓","✗"))))</f>
        <v>TBD</v>
      </c>
    </row>
    <row r="1261" customFormat="false" ht="15" hidden="false" customHeight="false" outlineLevel="0" collapsed="false">
      <c r="A1261" s="0" t="n">
        <f aca="false">'✍️ Score Entry 2025-26'!A1262</f>
        <v>1257</v>
      </c>
      <c r="B1261" s="41" t="n">
        <f aca="false">'✍️ Score Entry 2025-26'!B1262</f>
        <v>46088.8333333333</v>
      </c>
      <c r="C1261" s="0" t="str">
        <f aca="false">'✍️ Score Entry 2025-26'!C1262</f>
        <v>German Bundesliga</v>
      </c>
      <c r="D1261" s="0" t="str">
        <f aca="false">'✍️ Score Entry 2025-26'!D1262</f>
        <v>Mainz</v>
      </c>
      <c r="E1261" s="0" t="str">
        <f aca="false">'✍️ Score Entry 2025-26'!E1262</f>
        <v>VfB Stuttgart</v>
      </c>
      <c r="F1261" s="0" t="n">
        <f aca="false">IFERROR(VLOOKUP(D1261,'⭐ Current Elo 2025-26'!$A:$B,2,FALSE()),1500)</f>
        <v>1672.1</v>
      </c>
      <c r="G1261" s="0" t="n">
        <f aca="false">IFERROR(VLOOKUP(E1261,'⭐ Current Elo 2025-26'!$A:$B,2,FALSE()),1500)</f>
        <v>1520.3</v>
      </c>
      <c r="H1261" s="33" t="n">
        <f aca="false">1/(1+10^((G1261-F1261+'⚙️ Parameters'!$C$7)/400))</f>
        <v>0.64244865067845</v>
      </c>
      <c r="I1261" s="33" t="n">
        <f aca="false">0.27*(1+((200-MIN(ABS(F1261-G1261),200))/500)+(IF(AND(F1261&gt;1650,G1261&gt;1650),0.15,0)))</f>
        <v>0.296028</v>
      </c>
      <c r="J1261" s="33" t="n">
        <f aca="false">MAX(0,1-H1261-I1261)</f>
        <v>0.0615233493215496</v>
      </c>
      <c r="K1261" s="33" t="n">
        <f aca="false">H1261+I1261</f>
        <v>0.93847665067845</v>
      </c>
      <c r="L1261" s="33" t="n">
        <f aca="false">I1261+J1261</f>
        <v>0.35755134932155</v>
      </c>
      <c r="M1261" s="0" t="str">
        <f aca="false">IF('✍️ Score Entry 2025-26'!F1262=""," TBD",TEXT('✍️ Score Entry 2025-26'!F1262,"0")&amp;"-"&amp;TEXT('✍️ Score Entry 2025-26'!G1262,"0"))</f>
        <v> TBD</v>
      </c>
      <c r="N1261" s="0" t="str">
        <f aca="false">IF('✍️ Score Entry 2025-26'!F1262="","TBD",IF('✍️ Score Entry 2025-26'!F1262&gt;'✍️ Score Entry 2025-26'!G1262,"Home",IF('✍️ Score Entry 2025-26'!F1262&lt;'✍️ Score Entry 2025-26'!G1262,"Away","Draw")))</f>
        <v>TBD</v>
      </c>
      <c r="O1261" s="0" t="str">
        <f aca="false">IF(N1261="TBD","TBD",IF(AND(H1261&gt;I1261,H1261&gt;J1261,N1261="Home"),"✓",IF(AND(J1261&gt;H1261,J1261&gt;I1261,N1261="Away"),"✓",IF(AND(I1261&gt;H1261,I1261&gt;J1261,N1261="Draw"),"✓","✗"))))</f>
        <v>TBD</v>
      </c>
    </row>
    <row r="1262" customFormat="false" ht="15" hidden="false" customHeight="false" outlineLevel="0" collapsed="false">
      <c r="A1262" s="0" t="n">
        <f aca="false">'✍️ Score Entry 2025-26'!A1263</f>
        <v>1258</v>
      </c>
      <c r="B1262" s="41" t="n">
        <f aca="false">'✍️ Score Entry 2025-26'!B1263</f>
        <v>46088.8333333333</v>
      </c>
      <c r="C1262" s="0" t="str">
        <f aca="false">'✍️ Score Entry 2025-26'!C1263</f>
        <v>German Bundesliga</v>
      </c>
      <c r="D1262" s="0" t="str">
        <f aca="false">'✍️ Score Entry 2025-26'!D1263</f>
        <v>1. FC Union Berlin</v>
      </c>
      <c r="E1262" s="0" t="str">
        <f aca="false">'✍️ Score Entry 2025-26'!E1263</f>
        <v>Werder Bremen</v>
      </c>
      <c r="F1262" s="0" t="n">
        <f aca="false">IFERROR(VLOOKUP(D1262,'⭐ Current Elo 2025-26'!$A:$B,2,FALSE()),1500)</f>
        <v>1536.1</v>
      </c>
      <c r="G1262" s="0" t="n">
        <f aca="false">IFERROR(VLOOKUP(E1262,'⭐ Current Elo 2025-26'!$A:$B,2,FALSE()),1500)</f>
        <v>1618.2</v>
      </c>
      <c r="H1262" s="33" t="n">
        <f aca="false">1/(1+10^((G1262-F1262+'⚙️ Parameters'!$C$7)/400))</f>
        <v>0.318553192185511</v>
      </c>
      <c r="I1262" s="33" t="n">
        <f aca="false">0.27*(1+((200-MIN(ABS(F1262-G1262),200))/500)+(IF(AND(F1262&gt;1650,G1262&gt;1650),0.15,0)))</f>
        <v>0.333666</v>
      </c>
      <c r="J1262" s="33" t="n">
        <f aca="false">MAX(0,1-H1262-I1262)</f>
        <v>0.347780807814489</v>
      </c>
      <c r="K1262" s="33" t="n">
        <f aca="false">H1262+I1262</f>
        <v>0.652219192185511</v>
      </c>
      <c r="L1262" s="33" t="n">
        <f aca="false">I1262+J1262</f>
        <v>0.681446807814489</v>
      </c>
      <c r="M1262" s="0" t="str">
        <f aca="false">IF('✍️ Score Entry 2025-26'!F1263=""," TBD",TEXT('✍️ Score Entry 2025-26'!F1263,"0")&amp;"-"&amp;TEXT('✍️ Score Entry 2025-26'!G1263,"0"))</f>
        <v> TBD</v>
      </c>
      <c r="N1262" s="0" t="str">
        <f aca="false">IF('✍️ Score Entry 2025-26'!F1263="","TBD",IF('✍️ Score Entry 2025-26'!F1263&gt;'✍️ Score Entry 2025-26'!G1263,"Home",IF('✍️ Score Entry 2025-26'!F1263&lt;'✍️ Score Entry 2025-26'!G1263,"Away","Draw")))</f>
        <v>TBD</v>
      </c>
      <c r="O1262" s="0" t="str">
        <f aca="false">IF(N1262="TBD","TBD",IF(AND(H1262&gt;I1262,H1262&gt;J1262,N1262="Home"),"✓",IF(AND(J1262&gt;H1262,J1262&gt;I1262,N1262="Away"),"✓",IF(AND(I1262&gt;H1262,I1262&gt;J1262,N1262="Draw"),"✓","✗"))))</f>
        <v>TBD</v>
      </c>
    </row>
    <row r="1263" customFormat="false" ht="15" hidden="false" customHeight="false" outlineLevel="0" collapsed="false">
      <c r="A1263" s="0" t="n">
        <f aca="false">'✍️ Score Entry 2025-26'!A1264</f>
        <v>1259</v>
      </c>
      <c r="B1263" s="41" t="n">
        <f aca="false">'✍️ Score Entry 2025-26'!B1264</f>
        <v>46088.8333333333</v>
      </c>
      <c r="C1263" s="0" t="str">
        <f aca="false">'✍️ Score Entry 2025-26'!C1264</f>
        <v>German Bundesliga</v>
      </c>
      <c r="D1263" s="0" t="str">
        <f aca="false">'✍️ Score Entry 2025-26'!D1264</f>
        <v>FC Cologne</v>
      </c>
      <c r="E1263" s="0" t="str">
        <f aca="false">'✍️ Score Entry 2025-26'!E1264</f>
        <v>Borussia Dortmund</v>
      </c>
      <c r="F1263" s="0" t="n">
        <f aca="false">IFERROR(VLOOKUP(D1263,'⭐ Current Elo 2025-26'!$A:$B,2,FALSE()),1500)</f>
        <v>1612.2</v>
      </c>
      <c r="G1263" s="0" t="n">
        <f aca="false">IFERROR(VLOOKUP(E1263,'⭐ Current Elo 2025-26'!$A:$B,2,FALSE()),1500)</f>
        <v>1516.8</v>
      </c>
      <c r="H1263" s="33" t="n">
        <f aca="false">1/(1+10^((G1263-F1263+'⚙️ Parameters'!$C$7)/400))</f>
        <v>0.564966502536278</v>
      </c>
      <c r="I1263" s="33" t="n">
        <f aca="false">0.27*(1+((200-MIN(ABS(F1263-G1263),200))/500)+(IF(AND(F1263&gt;1650,G1263&gt;1650),0.15,0)))</f>
        <v>0.326484</v>
      </c>
      <c r="J1263" s="33" t="n">
        <f aca="false">MAX(0,1-H1263-I1263)</f>
        <v>0.108549497463722</v>
      </c>
      <c r="K1263" s="33" t="n">
        <f aca="false">H1263+I1263</f>
        <v>0.891450502536278</v>
      </c>
      <c r="L1263" s="33" t="n">
        <f aca="false">I1263+J1263</f>
        <v>0.435033497463722</v>
      </c>
      <c r="M1263" s="0" t="str">
        <f aca="false">IF('✍️ Score Entry 2025-26'!F1264=""," TBD",TEXT('✍️ Score Entry 2025-26'!F1264,"0")&amp;"-"&amp;TEXT('✍️ Score Entry 2025-26'!G1264,"0"))</f>
        <v> TBD</v>
      </c>
      <c r="N1263" s="0" t="str">
        <f aca="false">IF('✍️ Score Entry 2025-26'!F1264="","TBD",IF('✍️ Score Entry 2025-26'!F1264&gt;'✍️ Score Entry 2025-26'!G1264,"Home",IF('✍️ Score Entry 2025-26'!F1264&lt;'✍️ Score Entry 2025-26'!G1264,"Away","Draw")))</f>
        <v>TBD</v>
      </c>
      <c r="O1263" s="0" t="str">
        <f aca="false">IF(N1263="TBD","TBD",IF(AND(H1263&gt;I1263,H1263&gt;J1263,N1263="Home"),"✓",IF(AND(J1263&gt;H1263,J1263&gt;I1263,N1263="Away"),"✓",IF(AND(I1263&gt;H1263,I1263&gt;J1263,N1263="Draw"),"✓","✗"))))</f>
        <v>TBD</v>
      </c>
    </row>
    <row r="1264" customFormat="false" ht="15" hidden="false" customHeight="false" outlineLevel="0" collapsed="false">
      <c r="A1264" s="0" t="n">
        <f aca="false">'✍️ Score Entry 2025-26'!A1265</f>
        <v>1260</v>
      </c>
      <c r="B1264" s="41" t="n">
        <f aca="false">'✍️ Score Entry 2025-26'!B1265</f>
        <v>46088.8333333333</v>
      </c>
      <c r="C1264" s="0" t="str">
        <f aca="false">'✍️ Score Entry 2025-26'!C1265</f>
        <v>German Bundesliga</v>
      </c>
      <c r="D1264" s="0" t="str">
        <f aca="false">'✍️ Score Entry 2025-26'!D1265</f>
        <v>RB Leipzig</v>
      </c>
      <c r="E1264" s="0" t="str">
        <f aca="false">'✍️ Score Entry 2025-26'!E1265</f>
        <v>FC Augsburg</v>
      </c>
      <c r="F1264" s="0" t="n">
        <f aca="false">IFERROR(VLOOKUP(D1264,'⭐ Current Elo 2025-26'!$A:$B,2,FALSE()),1500)</f>
        <v>1556</v>
      </c>
      <c r="G1264" s="0" t="n">
        <f aca="false">IFERROR(VLOOKUP(E1264,'⭐ Current Elo 2025-26'!$A:$B,2,FALSE()),1500)</f>
        <v>1508.9</v>
      </c>
      <c r="H1264" s="33" t="n">
        <f aca="false">1/(1+10^((G1264-F1264+'⚙️ Parameters'!$C$7)/400))</f>
        <v>0.495826661437685</v>
      </c>
      <c r="I1264" s="33" t="n">
        <f aca="false">0.27*(1+((200-MIN(ABS(F1264-G1264),200))/500)+(IF(AND(F1264&gt;1650,G1264&gt;1650),0.15,0)))</f>
        <v>0.352566</v>
      </c>
      <c r="J1264" s="33" t="n">
        <f aca="false">MAX(0,1-H1264-I1264)</f>
        <v>0.151607338562315</v>
      </c>
      <c r="K1264" s="33" t="n">
        <f aca="false">H1264+I1264</f>
        <v>0.848392661437685</v>
      </c>
      <c r="L1264" s="33" t="n">
        <f aca="false">I1264+J1264</f>
        <v>0.504173338562315</v>
      </c>
      <c r="M1264" s="0" t="str">
        <f aca="false">IF('✍️ Score Entry 2025-26'!F1265=""," TBD",TEXT('✍️ Score Entry 2025-26'!F1265,"0")&amp;"-"&amp;TEXT('✍️ Score Entry 2025-26'!G1265,"0"))</f>
        <v> TBD</v>
      </c>
      <c r="N1264" s="0" t="str">
        <f aca="false">IF('✍️ Score Entry 2025-26'!F1265="","TBD",IF('✍️ Score Entry 2025-26'!F1265&gt;'✍️ Score Entry 2025-26'!G1265,"Home",IF('✍️ Score Entry 2025-26'!F1265&lt;'✍️ Score Entry 2025-26'!G1265,"Away","Draw")))</f>
        <v>TBD</v>
      </c>
      <c r="O1264" s="0" t="str">
        <f aca="false">IF(N1264="TBD","TBD",IF(AND(H1264&gt;I1264,H1264&gt;J1264,N1264="Home"),"✓",IF(AND(J1264&gt;H1264,J1264&gt;I1264,N1264="Away"),"✓",IF(AND(I1264&gt;H1264,I1264&gt;J1264,N1264="Draw"),"✓","✗"))))</f>
        <v>TBD</v>
      </c>
    </row>
    <row r="1265" customFormat="false" ht="15" hidden="false" customHeight="false" outlineLevel="0" collapsed="false">
      <c r="A1265" s="0" t="n">
        <f aca="false">'✍️ Score Entry 2025-26'!A1266</f>
        <v>1261</v>
      </c>
      <c r="B1265" s="41" t="n">
        <f aca="false">'✍️ Score Entry 2025-26'!B1266</f>
        <v>46088.8333333333</v>
      </c>
      <c r="C1265" s="0" t="str">
        <f aca="false">'✍️ Score Entry 2025-26'!C1266</f>
        <v>German Bundesliga</v>
      </c>
      <c r="D1265" s="0" t="str">
        <f aca="false">'✍️ Score Entry 2025-26'!D1266</f>
        <v>Bayern Munich</v>
      </c>
      <c r="E1265" s="0" t="str">
        <f aca="false">'✍️ Score Entry 2025-26'!E1266</f>
        <v>Borussia MÃ¶nchengladbach</v>
      </c>
      <c r="F1265" s="0" t="n">
        <f aca="false">IFERROR(VLOOKUP(D1265,'⭐ Current Elo 2025-26'!$A:$B,2,FALSE()),1500)</f>
        <v>1706.9</v>
      </c>
      <c r="G1265" s="0" t="n">
        <f aca="false">IFERROR(VLOOKUP(E1265,'⭐ Current Elo 2025-26'!$A:$B,2,FALSE()),1500)</f>
        <v>1433.1</v>
      </c>
      <c r="H1265" s="33" t="n">
        <f aca="false">1/(1+10^((G1265-F1265+'⚙️ Parameters'!$C$7)/400))</f>
        <v>0.783858690765022</v>
      </c>
      <c r="I1265" s="33" t="n">
        <f aca="false">0.27*(1+((200-MIN(ABS(F1265-G1265),200))/500)+(IF(AND(F1265&gt;1650,G1265&gt;1650),0.15,0)))</f>
        <v>0.27</v>
      </c>
      <c r="J1265" s="33" t="n">
        <f aca="false">MAX(0,1-H1265-I1265)</f>
        <v>0</v>
      </c>
      <c r="K1265" s="33" t="n">
        <f aca="false">H1265+I1265</f>
        <v>1.05385869076502</v>
      </c>
      <c r="L1265" s="33" t="n">
        <f aca="false">I1265+J1265</f>
        <v>0.27</v>
      </c>
      <c r="M1265" s="0" t="str">
        <f aca="false">IF('✍️ Score Entry 2025-26'!F1266=""," TBD",TEXT('✍️ Score Entry 2025-26'!F1266,"0")&amp;"-"&amp;TEXT('✍️ Score Entry 2025-26'!G1266,"0"))</f>
        <v> TBD</v>
      </c>
      <c r="N1265" s="0" t="str">
        <f aca="false">IF('✍️ Score Entry 2025-26'!F1266="","TBD",IF('✍️ Score Entry 2025-26'!F1266&gt;'✍️ Score Entry 2025-26'!G1266,"Home",IF('✍️ Score Entry 2025-26'!F1266&lt;'✍️ Score Entry 2025-26'!G1266,"Away","Draw")))</f>
        <v>TBD</v>
      </c>
      <c r="O1265" s="0" t="str">
        <f aca="false">IF(N1265="TBD","TBD",IF(AND(H1265&gt;I1265,H1265&gt;J1265,N1265="Home"),"✓",IF(AND(J1265&gt;H1265,J1265&gt;I1265,N1265="Away"),"✓",IF(AND(I1265&gt;H1265,I1265&gt;J1265,N1265="Draw"),"✓","✗"))))</f>
        <v>TBD</v>
      </c>
    </row>
    <row r="1266" customFormat="false" ht="15" hidden="false" customHeight="false" outlineLevel="0" collapsed="false">
      <c r="A1266" s="0" t="n">
        <f aca="false">'✍️ Score Entry 2025-26'!A1267</f>
        <v>1262</v>
      </c>
      <c r="B1266" s="41" t="n">
        <f aca="false">'✍️ Score Entry 2025-26'!B1267</f>
        <v>46089.75</v>
      </c>
      <c r="C1266" s="0" t="str">
        <f aca="false">'✍️ Score Entry 2025-26'!C1267</f>
        <v>Italian Serie A</v>
      </c>
      <c r="D1266" s="0" t="str">
        <f aca="false">'✍️ Score Entry 2025-26'!D1267</f>
        <v>Napoli</v>
      </c>
      <c r="E1266" s="0" t="str">
        <f aca="false">'✍️ Score Entry 2025-26'!E1267</f>
        <v>Torino</v>
      </c>
      <c r="F1266" s="0" t="n">
        <f aca="false">IFERROR(VLOOKUP(D1266,'⭐ Current Elo 2025-26'!$A:$B,2,FALSE()),1500)</f>
        <v>1656.2</v>
      </c>
      <c r="G1266" s="0" t="n">
        <f aca="false">IFERROR(VLOOKUP(E1266,'⭐ Current Elo 2025-26'!$A:$B,2,FALSE()),1500)</f>
        <v>1631.8</v>
      </c>
      <c r="H1266" s="33" t="n">
        <f aca="false">1/(1+10^((G1266-F1266+'⚙️ Parameters'!$C$7)/400))</f>
        <v>0.463225166388183</v>
      </c>
      <c r="I1266" s="33" t="n">
        <f aca="false">0.27*(1+((200-MIN(ABS(F1266-G1266),200))/500)+(IF(AND(F1266&gt;1650,G1266&gt;1650),0.15,0)))</f>
        <v>0.364824</v>
      </c>
      <c r="J1266" s="33" t="n">
        <f aca="false">MAX(0,1-H1266-I1266)</f>
        <v>0.171950833611817</v>
      </c>
      <c r="K1266" s="33" t="n">
        <f aca="false">H1266+I1266</f>
        <v>0.828049166388183</v>
      </c>
      <c r="L1266" s="33" t="n">
        <f aca="false">I1266+J1266</f>
        <v>0.536774833611817</v>
      </c>
      <c r="M1266" s="0" t="str">
        <f aca="false">IF('✍️ Score Entry 2025-26'!F1267=""," TBD",TEXT('✍️ Score Entry 2025-26'!F1267,"0")&amp;"-"&amp;TEXT('✍️ Score Entry 2025-26'!G1267,"0"))</f>
        <v> TBD</v>
      </c>
      <c r="N1266" s="0" t="str">
        <f aca="false">IF('✍️ Score Entry 2025-26'!F1267="","TBD",IF('✍️ Score Entry 2025-26'!F1267&gt;'✍️ Score Entry 2025-26'!G1267,"Home",IF('✍️ Score Entry 2025-26'!F1267&lt;'✍️ Score Entry 2025-26'!G1267,"Away","Draw")))</f>
        <v>TBD</v>
      </c>
      <c r="O1266" s="0" t="str">
        <f aca="false">IF(N1266="TBD","TBD",IF(AND(H1266&gt;I1266,H1266&gt;J1266,N1266="Home"),"✓",IF(AND(J1266&gt;H1266,J1266&gt;I1266,N1266="Away"),"✓",IF(AND(I1266&gt;H1266,I1266&gt;J1266,N1266="Draw"),"✓","✗"))))</f>
        <v>TBD</v>
      </c>
    </row>
    <row r="1267" customFormat="false" ht="15" hidden="false" customHeight="false" outlineLevel="0" collapsed="false">
      <c r="A1267" s="0" t="n">
        <f aca="false">'✍️ Score Entry 2025-26'!A1268</f>
        <v>1263</v>
      </c>
      <c r="B1267" s="41" t="n">
        <f aca="false">'✍️ Score Entry 2025-26'!B1268</f>
        <v>46089.75</v>
      </c>
      <c r="C1267" s="0" t="str">
        <f aca="false">'✍️ Score Entry 2025-26'!C1268</f>
        <v>Italian Serie A</v>
      </c>
      <c r="D1267" s="0" t="str">
        <f aca="false">'✍️ Score Entry 2025-26'!D1268</f>
        <v>Cagliari</v>
      </c>
      <c r="E1267" s="0" t="str">
        <f aca="false">'✍️ Score Entry 2025-26'!E1268</f>
        <v>Como</v>
      </c>
      <c r="F1267" s="0" t="n">
        <f aca="false">IFERROR(VLOOKUP(D1267,'⭐ Current Elo 2025-26'!$A:$B,2,FALSE()),1500)</f>
        <v>1647.4</v>
      </c>
      <c r="G1267" s="0" t="n">
        <f aca="false">IFERROR(VLOOKUP(E1267,'⭐ Current Elo 2025-26'!$A:$B,2,FALSE()),1500)</f>
        <v>1661.3</v>
      </c>
      <c r="H1267" s="33" t="n">
        <f aca="false">1/(1+10^((G1267-F1267+'⚙️ Parameters'!$C$7)/400))</f>
        <v>0.409063547694351</v>
      </c>
      <c r="I1267" s="33" t="n">
        <f aca="false">0.27*(1+((200-MIN(ABS(F1267-G1267),200))/500)+(IF(AND(F1267&gt;1650,G1267&gt;1650),0.15,0)))</f>
        <v>0.370494</v>
      </c>
      <c r="J1267" s="33" t="n">
        <f aca="false">MAX(0,1-H1267-I1267)</f>
        <v>0.220442452305649</v>
      </c>
      <c r="K1267" s="33" t="n">
        <f aca="false">H1267+I1267</f>
        <v>0.779557547694351</v>
      </c>
      <c r="L1267" s="33" t="n">
        <f aca="false">I1267+J1267</f>
        <v>0.59093645230565</v>
      </c>
      <c r="M1267" s="0" t="str">
        <f aca="false">IF('✍️ Score Entry 2025-26'!F1268=""," TBD",TEXT('✍️ Score Entry 2025-26'!F1268,"0")&amp;"-"&amp;TEXT('✍️ Score Entry 2025-26'!G1268,"0"))</f>
        <v> TBD</v>
      </c>
      <c r="N1267" s="0" t="str">
        <f aca="false">IF('✍️ Score Entry 2025-26'!F1268="","TBD",IF('✍️ Score Entry 2025-26'!F1268&gt;'✍️ Score Entry 2025-26'!G1268,"Home",IF('✍️ Score Entry 2025-26'!F1268&lt;'✍️ Score Entry 2025-26'!G1268,"Away","Draw")))</f>
        <v>TBD</v>
      </c>
      <c r="O1267" s="0" t="str">
        <f aca="false">IF(N1267="TBD","TBD",IF(AND(H1267&gt;I1267,H1267&gt;J1267,N1267="Home"),"✓",IF(AND(J1267&gt;H1267,J1267&gt;I1267,N1267="Away"),"✓",IF(AND(I1267&gt;H1267,I1267&gt;J1267,N1267="Draw"),"✓","✗"))))</f>
        <v>TBD</v>
      </c>
    </row>
    <row r="1268" customFormat="false" ht="15" hidden="false" customHeight="false" outlineLevel="0" collapsed="false">
      <c r="A1268" s="0" t="n">
        <f aca="false">'✍️ Score Entry 2025-26'!A1269</f>
        <v>1264</v>
      </c>
      <c r="B1268" s="41" t="n">
        <f aca="false">'✍️ Score Entry 2025-26'!B1269</f>
        <v>46089.75</v>
      </c>
      <c r="C1268" s="0" t="str">
        <f aca="false">'✍️ Score Entry 2025-26'!C1269</f>
        <v>Italian Serie A</v>
      </c>
      <c r="D1268" s="0" t="str">
        <f aca="false">'✍️ Score Entry 2025-26'!D1269</f>
        <v>Atalanta</v>
      </c>
      <c r="E1268" s="0" t="str">
        <f aca="false">'✍️ Score Entry 2025-26'!E1269</f>
        <v>Udinese</v>
      </c>
      <c r="F1268" s="0" t="n">
        <f aca="false">IFERROR(VLOOKUP(D1268,'⭐ Current Elo 2025-26'!$A:$B,2,FALSE()),1500)</f>
        <v>1592</v>
      </c>
      <c r="G1268" s="0" t="n">
        <f aca="false">IFERROR(VLOOKUP(E1268,'⭐ Current Elo 2025-26'!$A:$B,2,FALSE()),1500)</f>
        <v>1576.1</v>
      </c>
      <c r="H1268" s="33" t="n">
        <f aca="false">1/(1+10^((G1268-F1268+'⚙️ Parameters'!$C$7)/400))</f>
        <v>0.451083126003442</v>
      </c>
      <c r="I1268" s="33" t="n">
        <f aca="false">0.27*(1+((200-MIN(ABS(F1268-G1268),200))/500)+(IF(AND(F1268&gt;1650,G1268&gt;1650),0.15,0)))</f>
        <v>0.369414</v>
      </c>
      <c r="J1268" s="33" t="n">
        <f aca="false">MAX(0,1-H1268-I1268)</f>
        <v>0.179502873996558</v>
      </c>
      <c r="K1268" s="33" t="n">
        <f aca="false">H1268+I1268</f>
        <v>0.820497126003442</v>
      </c>
      <c r="L1268" s="33" t="n">
        <f aca="false">I1268+J1268</f>
        <v>0.548916873996558</v>
      </c>
      <c r="M1268" s="0" t="str">
        <f aca="false">IF('✍️ Score Entry 2025-26'!F1269=""," TBD",TEXT('✍️ Score Entry 2025-26'!F1269,"0")&amp;"-"&amp;TEXT('✍️ Score Entry 2025-26'!G1269,"0"))</f>
        <v> TBD</v>
      </c>
      <c r="N1268" s="0" t="str">
        <f aca="false">IF('✍️ Score Entry 2025-26'!F1269="","TBD",IF('✍️ Score Entry 2025-26'!F1269&gt;'✍️ Score Entry 2025-26'!G1269,"Home",IF('✍️ Score Entry 2025-26'!F1269&lt;'✍️ Score Entry 2025-26'!G1269,"Away","Draw")))</f>
        <v>TBD</v>
      </c>
      <c r="O1268" s="0" t="str">
        <f aca="false">IF(N1268="TBD","TBD",IF(AND(H1268&gt;I1268,H1268&gt;J1268,N1268="Home"),"✓",IF(AND(J1268&gt;H1268,J1268&gt;I1268,N1268="Away"),"✓",IF(AND(I1268&gt;H1268,I1268&gt;J1268,N1268="Draw"),"✓","✗"))))</f>
        <v>TBD</v>
      </c>
    </row>
    <row r="1269" customFormat="false" ht="15" hidden="false" customHeight="false" outlineLevel="0" collapsed="false">
      <c r="A1269" s="0" t="n">
        <f aca="false">'✍️ Score Entry 2025-26'!A1270</f>
        <v>1265</v>
      </c>
      <c r="B1269" s="41" t="n">
        <f aca="false">'✍️ Score Entry 2025-26'!B1270</f>
        <v>46089.75</v>
      </c>
      <c r="C1269" s="0" t="str">
        <f aca="false">'✍️ Score Entry 2025-26'!C1270</f>
        <v>Italian Serie A</v>
      </c>
      <c r="D1269" s="0" t="str">
        <f aca="false">'✍️ Score Entry 2025-26'!D1270</f>
        <v>Bologna</v>
      </c>
      <c r="E1269" s="0" t="str">
        <f aca="false">'✍️ Score Entry 2025-26'!E1270</f>
        <v>Hellas Verona</v>
      </c>
      <c r="F1269" s="0" t="n">
        <f aca="false">IFERROR(VLOOKUP(D1269,'⭐ Current Elo 2025-26'!$A:$B,2,FALSE()),1500)</f>
        <v>1415.9</v>
      </c>
      <c r="G1269" s="0" t="n">
        <f aca="false">IFERROR(VLOOKUP(E1269,'⭐ Current Elo 2025-26'!$A:$B,2,FALSE()),1500)</f>
        <v>1452.9</v>
      </c>
      <c r="H1269" s="33" t="n">
        <f aca="false">1/(1+10^((G1269-F1269+'⚙️ Parameters'!$C$7)/400))</f>
        <v>0.377349804212738</v>
      </c>
      <c r="I1269" s="33" t="n">
        <f aca="false">0.27*(1+((200-MIN(ABS(F1269-G1269),200))/500)+(IF(AND(F1269&gt;1650,G1269&gt;1650),0.15,0)))</f>
        <v>0.35802</v>
      </c>
      <c r="J1269" s="33" t="n">
        <f aca="false">MAX(0,1-H1269-I1269)</f>
        <v>0.264630195787262</v>
      </c>
      <c r="K1269" s="33" t="n">
        <f aca="false">H1269+I1269</f>
        <v>0.735369804212738</v>
      </c>
      <c r="L1269" s="33" t="n">
        <f aca="false">I1269+J1269</f>
        <v>0.622650195787262</v>
      </c>
      <c r="M1269" s="0" t="str">
        <f aca="false">IF('✍️ Score Entry 2025-26'!F1270=""," TBD",TEXT('✍️ Score Entry 2025-26'!F1270,"0")&amp;"-"&amp;TEXT('✍️ Score Entry 2025-26'!G1270,"0"))</f>
        <v> TBD</v>
      </c>
      <c r="N1269" s="0" t="str">
        <f aca="false">IF('✍️ Score Entry 2025-26'!F1270="","TBD",IF('✍️ Score Entry 2025-26'!F1270&gt;'✍️ Score Entry 2025-26'!G1270,"Home",IF('✍️ Score Entry 2025-26'!F1270&lt;'✍️ Score Entry 2025-26'!G1270,"Away","Draw")))</f>
        <v>TBD</v>
      </c>
      <c r="O1269" s="0" t="str">
        <f aca="false">IF(N1269="TBD","TBD",IF(AND(H1269&gt;I1269,H1269&gt;J1269,N1269="Home"),"✓",IF(AND(J1269&gt;H1269,J1269&gt;I1269,N1269="Away"),"✓",IF(AND(I1269&gt;H1269,I1269&gt;J1269,N1269="Draw"),"✓","✗"))))</f>
        <v>TBD</v>
      </c>
    </row>
    <row r="1270" customFormat="false" ht="15" hidden="false" customHeight="false" outlineLevel="0" collapsed="false">
      <c r="A1270" s="0" t="n">
        <f aca="false">'✍️ Score Entry 2025-26'!A1271</f>
        <v>1266</v>
      </c>
      <c r="B1270" s="41" t="n">
        <f aca="false">'✍️ Score Entry 2025-26'!B1271</f>
        <v>46089.75</v>
      </c>
      <c r="C1270" s="0" t="str">
        <f aca="false">'✍️ Score Entry 2025-26'!C1271</f>
        <v>French Ligue 1</v>
      </c>
      <c r="D1270" s="0" t="str">
        <f aca="false">'✍️ Score Entry 2025-26'!D1271</f>
        <v>AJ Auxerre</v>
      </c>
      <c r="E1270" s="0" t="str">
        <f aca="false">'✍️ Score Entry 2025-26'!E1271</f>
        <v>Strasbourg</v>
      </c>
      <c r="F1270" s="0" t="n">
        <f aca="false">IFERROR(VLOOKUP(D1270,'⭐ Current Elo 2025-26'!$A:$B,2,FALSE()),1500)</f>
        <v>1588.5</v>
      </c>
      <c r="G1270" s="0" t="n">
        <f aca="false">IFERROR(VLOOKUP(E1270,'⭐ Current Elo 2025-26'!$A:$B,2,FALSE()),1500)</f>
        <v>1815.9</v>
      </c>
      <c r="H1270" s="33" t="n">
        <f aca="false">1/(1+10^((G1270-F1270+'⚙️ Parameters'!$C$7)/400))</f>
        <v>0.16842334510387</v>
      </c>
      <c r="I1270" s="33" t="n">
        <f aca="false">0.27*(1+((200-MIN(ABS(F1270-G1270),200))/500)+(IF(AND(F1270&gt;1650,G1270&gt;1650),0.15,0)))</f>
        <v>0.27</v>
      </c>
      <c r="J1270" s="33" t="n">
        <f aca="false">MAX(0,1-H1270-I1270)</f>
        <v>0.56157665489613</v>
      </c>
      <c r="K1270" s="33" t="n">
        <f aca="false">H1270+I1270</f>
        <v>0.43842334510387</v>
      </c>
      <c r="L1270" s="33" t="n">
        <f aca="false">I1270+J1270</f>
        <v>0.83157665489613</v>
      </c>
      <c r="M1270" s="0" t="str">
        <f aca="false">IF('✍️ Score Entry 2025-26'!F1271=""," TBD",TEXT('✍️ Score Entry 2025-26'!F1271,"0")&amp;"-"&amp;TEXT('✍️ Score Entry 2025-26'!G1271,"0"))</f>
        <v> TBD</v>
      </c>
      <c r="N1270" s="0" t="str">
        <f aca="false">IF('✍️ Score Entry 2025-26'!F1271="","TBD",IF('✍️ Score Entry 2025-26'!F1271&gt;'✍️ Score Entry 2025-26'!G1271,"Home",IF('✍️ Score Entry 2025-26'!F1271&lt;'✍️ Score Entry 2025-26'!G1271,"Away","Draw")))</f>
        <v>TBD</v>
      </c>
      <c r="O1270" s="0" t="str">
        <f aca="false">IF(N1270="TBD","TBD",IF(AND(H1270&gt;I1270,H1270&gt;J1270,N1270="Home"),"✓",IF(AND(J1270&gt;H1270,J1270&gt;I1270,N1270="Away"),"✓",IF(AND(I1270&gt;H1270,I1270&gt;J1270,N1270="Draw"),"✓","✗"))))</f>
        <v>TBD</v>
      </c>
    </row>
    <row r="1271" customFormat="false" ht="15" hidden="false" customHeight="false" outlineLevel="0" collapsed="false">
      <c r="A1271" s="0" t="n">
        <f aca="false">'✍️ Score Entry 2025-26'!A1272</f>
        <v>1267</v>
      </c>
      <c r="B1271" s="41" t="n">
        <f aca="false">'✍️ Score Entry 2025-26'!B1272</f>
        <v>46089.75</v>
      </c>
      <c r="C1271" s="0" t="str">
        <f aca="false">'✍️ Score Entry 2025-26'!C1272</f>
        <v>Italian Serie A</v>
      </c>
      <c r="D1271" s="0" t="str">
        <f aca="false">'✍️ Score Entry 2025-26'!D1272</f>
        <v>Juventus</v>
      </c>
      <c r="E1271" s="0" t="str">
        <f aca="false">'✍️ Score Entry 2025-26'!E1272</f>
        <v>Pisa</v>
      </c>
      <c r="F1271" s="0" t="n">
        <f aca="false">IFERROR(VLOOKUP(D1271,'⭐ Current Elo 2025-26'!$A:$B,2,FALSE()),1500)</f>
        <v>1397.1</v>
      </c>
      <c r="G1271" s="0" t="n">
        <f aca="false">IFERROR(VLOOKUP(E1271,'⭐ Current Elo 2025-26'!$A:$B,2,FALSE()),1500)</f>
        <v>1653.3</v>
      </c>
      <c r="H1271" s="33" t="n">
        <f aca="false">1/(1+10^((G1271-F1271+'⚙️ Parameters'!$C$7)/400))</f>
        <v>0.146461395694092</v>
      </c>
      <c r="I1271" s="33" t="n">
        <f aca="false">0.27*(1+((200-MIN(ABS(F1271-G1271),200))/500)+(IF(AND(F1271&gt;1650,G1271&gt;1650),0.15,0)))</f>
        <v>0.27</v>
      </c>
      <c r="J1271" s="33" t="n">
        <f aca="false">MAX(0,1-H1271-I1271)</f>
        <v>0.583538604305908</v>
      </c>
      <c r="K1271" s="33" t="n">
        <f aca="false">H1271+I1271</f>
        <v>0.416461395694092</v>
      </c>
      <c r="L1271" s="33" t="n">
        <f aca="false">I1271+J1271</f>
        <v>0.853538604305908</v>
      </c>
      <c r="M1271" s="0" t="str">
        <f aca="false">IF('✍️ Score Entry 2025-26'!F1272=""," TBD",TEXT('✍️ Score Entry 2025-26'!F1272,"0")&amp;"-"&amp;TEXT('✍️ Score Entry 2025-26'!G1272,"0"))</f>
        <v> TBD</v>
      </c>
      <c r="N1271" s="0" t="str">
        <f aca="false">IF('✍️ Score Entry 2025-26'!F1272="","TBD",IF('✍️ Score Entry 2025-26'!F1272&gt;'✍️ Score Entry 2025-26'!G1272,"Home",IF('✍️ Score Entry 2025-26'!F1272&lt;'✍️ Score Entry 2025-26'!G1272,"Away","Draw")))</f>
        <v>TBD</v>
      </c>
      <c r="O1271" s="0" t="str">
        <f aca="false">IF(N1271="TBD","TBD",IF(AND(H1271&gt;I1271,H1271&gt;J1271,N1271="Home"),"✓",IF(AND(J1271&gt;H1271,J1271&gt;I1271,N1271="Away"),"✓",IF(AND(I1271&gt;H1271,I1271&gt;J1271,N1271="Draw"),"✓","✗"))))</f>
        <v>TBD</v>
      </c>
    </row>
    <row r="1272" customFormat="false" ht="15" hidden="false" customHeight="false" outlineLevel="0" collapsed="false">
      <c r="A1272" s="0" t="n">
        <f aca="false">'✍️ Score Entry 2025-26'!A1273</f>
        <v>1268</v>
      </c>
      <c r="B1272" s="41" t="n">
        <f aca="false">'✍️ Score Entry 2025-26'!B1273</f>
        <v>46089.75</v>
      </c>
      <c r="C1272" s="0" t="str">
        <f aca="false">'✍️ Score Entry 2025-26'!C1273</f>
        <v>French Ligue 1</v>
      </c>
      <c r="D1272" s="0" t="str">
        <f aca="false">'✍️ Score Entry 2025-26'!D1273</f>
        <v>Brest</v>
      </c>
      <c r="E1272" s="0" t="str">
        <f aca="false">'✍️ Score Entry 2025-26'!E1273</f>
        <v>Le Havre AC</v>
      </c>
      <c r="F1272" s="0" t="n">
        <f aca="false">IFERROR(VLOOKUP(D1272,'⭐ Current Elo 2025-26'!$A:$B,2,FALSE()),1500)</f>
        <v>1734.4</v>
      </c>
      <c r="G1272" s="0" t="n">
        <f aca="false">IFERROR(VLOOKUP(E1272,'⭐ Current Elo 2025-26'!$A:$B,2,FALSE()),1500)</f>
        <v>1496.2</v>
      </c>
      <c r="H1272" s="33" t="n">
        <f aca="false">1/(1+10^((G1272-F1272+'⚙️ Parameters'!$C$7)/400))</f>
        <v>0.747130493001919</v>
      </c>
      <c r="I1272" s="33" t="n">
        <f aca="false">0.27*(1+((200-MIN(ABS(F1272-G1272),200))/500)+(IF(AND(F1272&gt;1650,G1272&gt;1650),0.15,0)))</f>
        <v>0.27</v>
      </c>
      <c r="J1272" s="33" t="n">
        <f aca="false">MAX(0,1-H1272-I1272)</f>
        <v>0</v>
      </c>
      <c r="K1272" s="33" t="n">
        <f aca="false">H1272+I1272</f>
        <v>1.01713049300192</v>
      </c>
      <c r="L1272" s="33" t="n">
        <f aca="false">I1272+J1272</f>
        <v>0.27</v>
      </c>
      <c r="M1272" s="0" t="str">
        <f aca="false">IF('✍️ Score Entry 2025-26'!F1273=""," TBD",TEXT('✍️ Score Entry 2025-26'!F1273,"0")&amp;"-"&amp;TEXT('✍️ Score Entry 2025-26'!G1273,"0"))</f>
        <v> TBD</v>
      </c>
      <c r="N1272" s="0" t="str">
        <f aca="false">IF('✍️ Score Entry 2025-26'!F1273="","TBD",IF('✍️ Score Entry 2025-26'!F1273&gt;'✍️ Score Entry 2025-26'!G1273,"Home",IF('✍️ Score Entry 2025-26'!F1273&lt;'✍️ Score Entry 2025-26'!G1273,"Away","Draw")))</f>
        <v>TBD</v>
      </c>
      <c r="O1272" s="0" t="str">
        <f aca="false">IF(N1272="TBD","TBD",IF(AND(H1272&gt;I1272,H1272&gt;J1272,N1272="Home"),"✓",IF(AND(J1272&gt;H1272,J1272&gt;I1272,N1272="Away"),"✓",IF(AND(I1272&gt;H1272,I1272&gt;J1272,N1272="Draw"),"✓","✗"))))</f>
        <v>TBD</v>
      </c>
    </row>
    <row r="1273" customFormat="false" ht="15" hidden="false" customHeight="false" outlineLevel="0" collapsed="false">
      <c r="A1273" s="0" t="n">
        <f aca="false">'✍️ Score Entry 2025-26'!A1274</f>
        <v>1269</v>
      </c>
      <c r="B1273" s="41" t="n">
        <f aca="false">'✍️ Score Entry 2025-26'!B1274</f>
        <v>46089.75</v>
      </c>
      <c r="C1273" s="0" t="str">
        <f aca="false">'✍️ Score Entry 2025-26'!C1274</f>
        <v>French Ligue 1</v>
      </c>
      <c r="D1273" s="0" t="str">
        <f aca="false">'✍️ Score Entry 2025-26'!D1274</f>
        <v>Lens</v>
      </c>
      <c r="E1273" s="0" t="str">
        <f aca="false">'✍️ Score Entry 2025-26'!E1274</f>
        <v>Metz</v>
      </c>
      <c r="F1273" s="0" t="n">
        <f aca="false">IFERROR(VLOOKUP(D1273,'⭐ Current Elo 2025-26'!$A:$B,2,FALSE()),1500)</f>
        <v>1580.6</v>
      </c>
      <c r="G1273" s="0" t="n">
        <f aca="false">IFERROR(VLOOKUP(E1273,'⭐ Current Elo 2025-26'!$A:$B,2,FALSE()),1500)</f>
        <v>1581.9</v>
      </c>
      <c r="H1273" s="33" t="n">
        <f aca="false">1/(1+10^((G1273-F1273+'⚙️ Parameters'!$C$7)/400))</f>
        <v>0.426705237852324</v>
      </c>
      <c r="I1273" s="33" t="n">
        <f aca="false">0.27*(1+((200-MIN(ABS(F1273-G1273),200))/500)+(IF(AND(F1273&gt;1650,G1273&gt;1650),0.15,0)))</f>
        <v>0.377298</v>
      </c>
      <c r="J1273" s="33" t="n">
        <f aca="false">MAX(0,1-H1273-I1273)</f>
        <v>0.195996762147676</v>
      </c>
      <c r="K1273" s="33" t="n">
        <f aca="false">H1273+I1273</f>
        <v>0.804003237852324</v>
      </c>
      <c r="L1273" s="33" t="n">
        <f aca="false">I1273+J1273</f>
        <v>0.573294762147676</v>
      </c>
      <c r="M1273" s="0" t="str">
        <f aca="false">IF('✍️ Score Entry 2025-26'!F1274=""," TBD",TEXT('✍️ Score Entry 2025-26'!F1274,"0")&amp;"-"&amp;TEXT('✍️ Score Entry 2025-26'!G1274,"0"))</f>
        <v> TBD</v>
      </c>
      <c r="N1273" s="0" t="str">
        <f aca="false">IF('✍️ Score Entry 2025-26'!F1274="","TBD",IF('✍️ Score Entry 2025-26'!F1274&gt;'✍️ Score Entry 2025-26'!G1274,"Home",IF('✍️ Score Entry 2025-26'!F1274&lt;'✍️ Score Entry 2025-26'!G1274,"Away","Draw")))</f>
        <v>TBD</v>
      </c>
      <c r="O1273" s="0" t="str">
        <f aca="false">IF(N1273="TBD","TBD",IF(AND(H1273&gt;I1273,H1273&gt;J1273,N1273="Home"),"✓",IF(AND(J1273&gt;H1273,J1273&gt;I1273,N1273="Away"),"✓",IF(AND(I1273&gt;H1273,I1273&gt;J1273,N1273="Draw"),"✓","✗"))))</f>
        <v>TBD</v>
      </c>
    </row>
    <row r="1274" customFormat="false" ht="15" hidden="false" customHeight="false" outlineLevel="0" collapsed="false">
      <c r="A1274" s="0" t="n">
        <f aca="false">'✍️ Score Entry 2025-26'!A1275</f>
        <v>1270</v>
      </c>
      <c r="B1274" s="41" t="n">
        <f aca="false">'✍️ Score Entry 2025-26'!B1275</f>
        <v>46089.75</v>
      </c>
      <c r="C1274" s="0" t="str">
        <f aca="false">'✍️ Score Entry 2025-26'!C1275</f>
        <v>French Ligue 1</v>
      </c>
      <c r="D1274" s="0" t="str">
        <f aca="false">'✍️ Score Entry 2025-26'!D1275</f>
        <v>Lille</v>
      </c>
      <c r="E1274" s="0" t="str">
        <f aca="false">'✍️ Score Entry 2025-26'!E1275</f>
        <v>Lorient</v>
      </c>
      <c r="F1274" s="0" t="n">
        <f aca="false">IFERROR(VLOOKUP(D1274,'⭐ Current Elo 2025-26'!$A:$B,2,FALSE()),1500)</f>
        <v>1580.2</v>
      </c>
      <c r="G1274" s="0" t="n">
        <f aca="false">IFERROR(VLOOKUP(E1274,'⭐ Current Elo 2025-26'!$A:$B,2,FALSE()),1500)</f>
        <v>1624.7</v>
      </c>
      <c r="H1274" s="33" t="n">
        <f aca="false">1/(1+10^((G1274-F1274+'⚙️ Parameters'!$C$7)/400))</f>
        <v>0.36726088838012</v>
      </c>
      <c r="I1274" s="33" t="n">
        <f aca="false">0.27*(1+((200-MIN(ABS(F1274-G1274),200))/500)+(IF(AND(F1274&gt;1650,G1274&gt;1650),0.15,0)))</f>
        <v>0.35397</v>
      </c>
      <c r="J1274" s="33" t="n">
        <f aca="false">MAX(0,1-H1274-I1274)</f>
        <v>0.27876911161988</v>
      </c>
      <c r="K1274" s="33" t="n">
        <f aca="false">H1274+I1274</f>
        <v>0.72123088838012</v>
      </c>
      <c r="L1274" s="33" t="n">
        <f aca="false">I1274+J1274</f>
        <v>0.63273911161988</v>
      </c>
      <c r="M1274" s="0" t="str">
        <f aca="false">IF('✍️ Score Entry 2025-26'!F1275=""," TBD",TEXT('✍️ Score Entry 2025-26'!F1275,"0")&amp;"-"&amp;TEXT('✍️ Score Entry 2025-26'!G1275,"0"))</f>
        <v> TBD</v>
      </c>
      <c r="N1274" s="0" t="str">
        <f aca="false">IF('✍️ Score Entry 2025-26'!F1275="","TBD",IF('✍️ Score Entry 2025-26'!F1275&gt;'✍️ Score Entry 2025-26'!G1275,"Home",IF('✍️ Score Entry 2025-26'!F1275&lt;'✍️ Score Entry 2025-26'!G1275,"Away","Draw")))</f>
        <v>TBD</v>
      </c>
      <c r="O1274" s="0" t="str">
        <f aca="false">IF(N1274="TBD","TBD",IF(AND(H1274&gt;I1274,H1274&gt;J1274,N1274="Home"),"✓",IF(AND(J1274&gt;H1274,J1274&gt;I1274,N1274="Away"),"✓",IF(AND(I1274&gt;H1274,I1274&gt;J1274,N1274="Draw"),"✓","✗"))))</f>
        <v>TBD</v>
      </c>
    </row>
    <row r="1275" customFormat="false" ht="15" hidden="false" customHeight="false" outlineLevel="0" collapsed="false">
      <c r="A1275" s="0" t="n">
        <f aca="false">'✍️ Score Entry 2025-26'!A1276</f>
        <v>1271</v>
      </c>
      <c r="B1275" s="41" t="n">
        <f aca="false">'✍️ Score Entry 2025-26'!B1276</f>
        <v>46089.75</v>
      </c>
      <c r="C1275" s="0" t="str">
        <f aca="false">'✍️ Score Entry 2025-26'!C1276</f>
        <v>French Ligue 1</v>
      </c>
      <c r="D1275" s="0" t="str">
        <f aca="false">'✍️ Score Entry 2025-26'!D1276</f>
        <v>Lyon</v>
      </c>
      <c r="E1275" s="0" t="str">
        <f aca="false">'✍️ Score Entry 2025-26'!E1276</f>
        <v>Paris FC</v>
      </c>
      <c r="F1275" s="0" t="n">
        <f aca="false">IFERROR(VLOOKUP(D1275,'⭐ Current Elo 2025-26'!$A:$B,2,FALSE()),1500)</f>
        <v>1529.2</v>
      </c>
      <c r="G1275" s="0" t="n">
        <f aca="false">IFERROR(VLOOKUP(E1275,'⭐ Current Elo 2025-26'!$A:$B,2,FALSE()),1500)</f>
        <v>1539.7</v>
      </c>
      <c r="H1275" s="33" t="n">
        <f aca="false">1/(1+10^((G1275-F1275+'⚙️ Parameters'!$C$7)/400))</f>
        <v>0.41380297576161</v>
      </c>
      <c r="I1275" s="33" t="n">
        <f aca="false">0.27*(1+((200-MIN(ABS(F1275-G1275),200))/500)+(IF(AND(F1275&gt;1650,G1275&gt;1650),0.15,0)))</f>
        <v>0.37233</v>
      </c>
      <c r="J1275" s="33" t="n">
        <f aca="false">MAX(0,1-H1275-I1275)</f>
        <v>0.21386702423839</v>
      </c>
      <c r="K1275" s="33" t="n">
        <f aca="false">H1275+I1275</f>
        <v>0.78613297576161</v>
      </c>
      <c r="L1275" s="33" t="n">
        <f aca="false">I1275+J1275</f>
        <v>0.586197024238391</v>
      </c>
      <c r="M1275" s="0" t="str">
        <f aca="false">IF('✍️ Score Entry 2025-26'!F1276=""," TBD",TEXT('✍️ Score Entry 2025-26'!F1276,"0")&amp;"-"&amp;TEXT('✍️ Score Entry 2025-26'!G1276,"0"))</f>
        <v> TBD</v>
      </c>
      <c r="N1275" s="0" t="str">
        <f aca="false">IF('✍️ Score Entry 2025-26'!F1276="","TBD",IF('✍️ Score Entry 2025-26'!F1276&gt;'✍️ Score Entry 2025-26'!G1276,"Home",IF('✍️ Score Entry 2025-26'!F1276&lt;'✍️ Score Entry 2025-26'!G1276,"Away","Draw")))</f>
        <v>TBD</v>
      </c>
      <c r="O1275" s="0" t="str">
        <f aca="false">IF(N1275="TBD","TBD",IF(AND(H1275&gt;I1275,H1275&gt;J1275,N1275="Home"),"✓",IF(AND(J1275&gt;H1275,J1275&gt;I1275,N1275="Away"),"✓",IF(AND(I1275&gt;H1275,I1275&gt;J1275,N1275="Draw"),"✓","✗"))))</f>
        <v>TBD</v>
      </c>
    </row>
    <row r="1276" customFormat="false" ht="15" hidden="false" customHeight="false" outlineLevel="0" collapsed="false">
      <c r="A1276" s="0" t="n">
        <f aca="false">'✍️ Score Entry 2025-26'!A1277</f>
        <v>1272</v>
      </c>
      <c r="B1276" s="41" t="n">
        <f aca="false">'✍️ Score Entry 2025-26'!B1277</f>
        <v>46089.75</v>
      </c>
      <c r="C1276" s="0" t="str">
        <f aca="false">'✍️ Score Entry 2025-26'!C1277</f>
        <v>French Ligue 1</v>
      </c>
      <c r="D1276" s="0" t="str">
        <f aca="false">'✍️ Score Entry 2025-26'!D1277</f>
        <v>Nantes</v>
      </c>
      <c r="E1276" s="0" t="str">
        <f aca="false">'✍️ Score Entry 2025-26'!E1277</f>
        <v>Angers</v>
      </c>
      <c r="F1276" s="0" t="n">
        <f aca="false">IFERROR(VLOOKUP(D1276,'⭐ Current Elo 2025-26'!$A:$B,2,FALSE()),1500)</f>
        <v>1720.8</v>
      </c>
      <c r="G1276" s="0" t="n">
        <f aca="false">IFERROR(VLOOKUP(E1276,'⭐ Current Elo 2025-26'!$A:$B,2,FALSE()),1500)</f>
        <v>1494.5</v>
      </c>
      <c r="H1276" s="33" t="n">
        <f aca="false">1/(1+10^((G1276-F1276+'⚙️ Parameters'!$C$7)/400))</f>
        <v>0.733971036481041</v>
      </c>
      <c r="I1276" s="33" t="n">
        <f aca="false">0.27*(1+((200-MIN(ABS(F1276-G1276),200))/500)+(IF(AND(F1276&gt;1650,G1276&gt;1650),0.15,0)))</f>
        <v>0.27</v>
      </c>
      <c r="J1276" s="33" t="n">
        <f aca="false">MAX(0,1-H1276-I1276)</f>
        <v>0</v>
      </c>
      <c r="K1276" s="33" t="n">
        <f aca="false">H1276+I1276</f>
        <v>1.00397103648104</v>
      </c>
      <c r="L1276" s="33" t="n">
        <f aca="false">I1276+J1276</f>
        <v>0.27</v>
      </c>
      <c r="M1276" s="0" t="str">
        <f aca="false">IF('✍️ Score Entry 2025-26'!F1277=""," TBD",TEXT('✍️ Score Entry 2025-26'!F1277,"0")&amp;"-"&amp;TEXT('✍️ Score Entry 2025-26'!G1277,"0"))</f>
        <v> TBD</v>
      </c>
      <c r="N1276" s="0" t="str">
        <f aca="false">IF('✍️ Score Entry 2025-26'!F1277="","TBD",IF('✍️ Score Entry 2025-26'!F1277&gt;'✍️ Score Entry 2025-26'!G1277,"Home",IF('✍️ Score Entry 2025-26'!F1277&lt;'✍️ Score Entry 2025-26'!G1277,"Away","Draw")))</f>
        <v>TBD</v>
      </c>
      <c r="O1276" s="0" t="str">
        <f aca="false">IF(N1276="TBD","TBD",IF(AND(H1276&gt;I1276,H1276&gt;J1276,N1276="Home"),"✓",IF(AND(J1276&gt;H1276,J1276&gt;I1276,N1276="Away"),"✓",IF(AND(I1276&gt;H1276,I1276&gt;J1276,N1276="Draw"),"✓","✗"))))</f>
        <v>TBD</v>
      </c>
    </row>
    <row r="1277" customFormat="false" ht="15" hidden="false" customHeight="false" outlineLevel="0" collapsed="false">
      <c r="A1277" s="0" t="n">
        <f aca="false">'✍️ Score Entry 2025-26'!A1278</f>
        <v>1273</v>
      </c>
      <c r="B1277" s="41" t="n">
        <f aca="false">'✍️ Score Entry 2025-26'!B1278</f>
        <v>46089.75</v>
      </c>
      <c r="C1277" s="0" t="str">
        <f aca="false">'✍️ Score Entry 2025-26'!C1278</f>
        <v>French Ligue 1</v>
      </c>
      <c r="D1277" s="0" t="str">
        <f aca="false">'✍️ Score Entry 2025-26'!D1278</f>
        <v>Nice</v>
      </c>
      <c r="E1277" s="0" t="str">
        <f aca="false">'✍️ Score Entry 2025-26'!E1278</f>
        <v>Stade Rennais</v>
      </c>
      <c r="F1277" s="0" t="n">
        <f aca="false">IFERROR(VLOOKUP(D1277,'⭐ Current Elo 2025-26'!$A:$B,2,FALSE()),1500)</f>
        <v>1674.8</v>
      </c>
      <c r="G1277" s="0" t="n">
        <f aca="false">IFERROR(VLOOKUP(E1277,'⭐ Current Elo 2025-26'!$A:$B,2,FALSE()),1500)</f>
        <v>1621.1</v>
      </c>
      <c r="H1277" s="33" t="n">
        <f aca="false">1/(1+10^((G1277-F1277+'⚙️ Parameters'!$C$7)/400))</f>
        <v>0.505324526742589</v>
      </c>
      <c r="I1277" s="33" t="n">
        <f aca="false">0.27*(1+((200-MIN(ABS(F1277-G1277),200))/500)+(IF(AND(F1277&gt;1650,G1277&gt;1650),0.15,0)))</f>
        <v>0.349002</v>
      </c>
      <c r="J1277" s="33" t="n">
        <f aca="false">MAX(0,1-H1277-I1277)</f>
        <v>0.145673473257411</v>
      </c>
      <c r="K1277" s="33" t="n">
        <f aca="false">H1277+I1277</f>
        <v>0.854326526742589</v>
      </c>
      <c r="L1277" s="33" t="n">
        <f aca="false">I1277+J1277</f>
        <v>0.494675473257411</v>
      </c>
      <c r="M1277" s="0" t="str">
        <f aca="false">IF('✍️ Score Entry 2025-26'!F1278=""," TBD",TEXT('✍️ Score Entry 2025-26'!F1278,"0")&amp;"-"&amp;TEXT('✍️ Score Entry 2025-26'!G1278,"0"))</f>
        <v> TBD</v>
      </c>
      <c r="N1277" s="0" t="str">
        <f aca="false">IF('✍️ Score Entry 2025-26'!F1278="","TBD",IF('✍️ Score Entry 2025-26'!F1278&gt;'✍️ Score Entry 2025-26'!G1278,"Home",IF('✍️ Score Entry 2025-26'!F1278&lt;'✍️ Score Entry 2025-26'!G1278,"Away","Draw")))</f>
        <v>TBD</v>
      </c>
      <c r="O1277" s="0" t="str">
        <f aca="false">IF(N1277="TBD","TBD",IF(AND(H1277&gt;I1277,H1277&gt;J1277,N1277="Home"),"✓",IF(AND(J1277&gt;H1277,J1277&gt;I1277,N1277="Away"),"✓",IF(AND(I1277&gt;H1277,I1277&gt;J1277,N1277="Draw"),"✓","✗"))))</f>
        <v>TBD</v>
      </c>
    </row>
    <row r="1278" customFormat="false" ht="15" hidden="false" customHeight="false" outlineLevel="0" collapsed="false">
      <c r="A1278" s="0" t="n">
        <f aca="false">'✍️ Score Entry 2025-26'!A1279</f>
        <v>1274</v>
      </c>
      <c r="B1278" s="41" t="n">
        <f aca="false">'✍️ Score Entry 2025-26'!B1279</f>
        <v>46089.75</v>
      </c>
      <c r="C1278" s="0" t="str">
        <f aca="false">'✍️ Score Entry 2025-26'!C1279</f>
        <v>French Ligue 1</v>
      </c>
      <c r="D1278" s="0" t="str">
        <f aca="false">'✍️ Score Entry 2025-26'!D1279</f>
        <v>Paris Saint-Germain</v>
      </c>
      <c r="E1278" s="0" t="str">
        <f aca="false">'✍️ Score Entry 2025-26'!E1279</f>
        <v>AS Monaco</v>
      </c>
      <c r="F1278" s="0" t="n">
        <f aca="false">IFERROR(VLOOKUP(D1278,'⭐ Current Elo 2025-26'!$A:$B,2,FALSE()),1500)</f>
        <v>1650.9</v>
      </c>
      <c r="G1278" s="0" t="n">
        <f aca="false">IFERROR(VLOOKUP(E1278,'⭐ Current Elo 2025-26'!$A:$B,2,FALSE()),1500)</f>
        <v>1714.2</v>
      </c>
      <c r="H1278" s="33" t="n">
        <f aca="false">1/(1+10^((G1278-F1278+'⚙️ Parameters'!$C$7)/400))</f>
        <v>0.342492316151096</v>
      </c>
      <c r="I1278" s="33" t="n">
        <f aca="false">0.27*(1+((200-MIN(ABS(F1278-G1278),200))/500)+(IF(AND(F1278&gt;1650,G1278&gt;1650),0.15,0)))</f>
        <v>0.384318</v>
      </c>
      <c r="J1278" s="33" t="n">
        <f aca="false">MAX(0,1-H1278-I1278)</f>
        <v>0.273189683848904</v>
      </c>
      <c r="K1278" s="33" t="n">
        <f aca="false">H1278+I1278</f>
        <v>0.726810316151096</v>
      </c>
      <c r="L1278" s="33" t="n">
        <f aca="false">I1278+J1278</f>
        <v>0.657507683848904</v>
      </c>
      <c r="M1278" s="0" t="str">
        <f aca="false">IF('✍️ Score Entry 2025-26'!F1279=""," TBD",TEXT('✍️ Score Entry 2025-26'!F1279,"0")&amp;"-"&amp;TEXT('✍️ Score Entry 2025-26'!G1279,"0"))</f>
        <v> TBD</v>
      </c>
      <c r="N1278" s="0" t="str">
        <f aca="false">IF('✍️ Score Entry 2025-26'!F1279="","TBD",IF('✍️ Score Entry 2025-26'!F1279&gt;'✍️ Score Entry 2025-26'!G1279,"Home",IF('✍️ Score Entry 2025-26'!F1279&lt;'✍️ Score Entry 2025-26'!G1279,"Away","Draw")))</f>
        <v>TBD</v>
      </c>
      <c r="O1278" s="0" t="str">
        <f aca="false">IF(N1278="TBD","TBD",IF(AND(H1278&gt;I1278,H1278&gt;J1278,N1278="Home"),"✓",IF(AND(J1278&gt;H1278,J1278&gt;I1278,N1278="Away"),"✓",IF(AND(I1278&gt;H1278,I1278&gt;J1278,N1278="Draw"),"✓","✗"))))</f>
        <v>TBD</v>
      </c>
    </row>
    <row r="1279" customFormat="false" ht="15" hidden="false" customHeight="false" outlineLevel="0" collapsed="false">
      <c r="A1279" s="0" t="n">
        <f aca="false">'✍️ Score Entry 2025-26'!A1280</f>
        <v>1275</v>
      </c>
      <c r="B1279" s="41" t="n">
        <f aca="false">'✍️ Score Entry 2025-26'!B1280</f>
        <v>46089.75</v>
      </c>
      <c r="C1279" s="0" t="str">
        <f aca="false">'✍️ Score Entry 2025-26'!C1280</f>
        <v>French Ligue 1</v>
      </c>
      <c r="D1279" s="0" t="str">
        <f aca="false">'✍️ Score Entry 2025-26'!D1280</f>
        <v>Toulouse</v>
      </c>
      <c r="E1279" s="0" t="str">
        <f aca="false">'✍️ Score Entry 2025-26'!E1280</f>
        <v>Marseille</v>
      </c>
      <c r="F1279" s="0" t="n">
        <f aca="false">IFERROR(VLOOKUP(D1279,'⭐ Current Elo 2025-26'!$A:$B,2,FALSE()),1500)</f>
        <v>1668.4</v>
      </c>
      <c r="G1279" s="0" t="n">
        <f aca="false">IFERROR(VLOOKUP(E1279,'⭐ Current Elo 2025-26'!$A:$B,2,FALSE()),1500)</f>
        <v>1664.7</v>
      </c>
      <c r="H1279" s="33" t="n">
        <f aca="false">1/(1+10^((G1279-F1279+'⚙️ Parameters'!$C$7)/400))</f>
        <v>0.433760591024922</v>
      </c>
      <c r="I1279" s="33" t="n">
        <f aca="false">0.27*(1+((200-MIN(ABS(F1279-G1279),200))/500)+(IF(AND(F1279&gt;1650,G1279&gt;1650),0.15,0)))</f>
        <v>0.416502</v>
      </c>
      <c r="J1279" s="33" t="n">
        <f aca="false">MAX(0,1-H1279-I1279)</f>
        <v>0.149737408975078</v>
      </c>
      <c r="K1279" s="33" t="n">
        <f aca="false">H1279+I1279</f>
        <v>0.850262591024922</v>
      </c>
      <c r="L1279" s="33" t="n">
        <f aca="false">I1279+J1279</f>
        <v>0.566239408975078</v>
      </c>
      <c r="M1279" s="0" t="str">
        <f aca="false">IF('✍️ Score Entry 2025-26'!F1280=""," TBD",TEXT('✍️ Score Entry 2025-26'!F1280,"0")&amp;"-"&amp;TEXT('✍️ Score Entry 2025-26'!G1280,"0"))</f>
        <v> TBD</v>
      </c>
      <c r="N1279" s="0" t="str">
        <f aca="false">IF('✍️ Score Entry 2025-26'!F1280="","TBD",IF('✍️ Score Entry 2025-26'!F1280&gt;'✍️ Score Entry 2025-26'!G1280,"Home",IF('✍️ Score Entry 2025-26'!F1280&lt;'✍️ Score Entry 2025-26'!G1280,"Away","Draw")))</f>
        <v>TBD</v>
      </c>
      <c r="O1279" s="0" t="str">
        <f aca="false">IF(N1279="TBD","TBD",IF(AND(H1279&gt;I1279,H1279&gt;J1279,N1279="Home"),"✓",IF(AND(J1279&gt;H1279,J1279&gt;I1279,N1279="Away"),"✓",IF(AND(I1279&gt;H1279,I1279&gt;J1279,N1279="Draw"),"✓","✗"))))</f>
        <v>TBD</v>
      </c>
    </row>
    <row r="1280" customFormat="false" ht="15" hidden="false" customHeight="false" outlineLevel="0" collapsed="false">
      <c r="A1280" s="0" t="n">
        <f aca="false">'✍️ Score Entry 2025-26'!A1281</f>
        <v>1276</v>
      </c>
      <c r="B1280" s="41" t="n">
        <f aca="false">'✍️ Score Entry 2025-26'!B1281</f>
        <v>46089.75</v>
      </c>
      <c r="C1280" s="0" t="str">
        <f aca="false">'✍️ Score Entry 2025-26'!C1281</f>
        <v>Spanish LALIGA</v>
      </c>
      <c r="D1280" s="0" t="str">
        <f aca="false">'✍️ Score Entry 2025-26'!D1281</f>
        <v>Getafe</v>
      </c>
      <c r="E1280" s="0" t="str">
        <f aca="false">'✍️ Score Entry 2025-26'!E1281</f>
        <v>Real Betis</v>
      </c>
      <c r="F1280" s="0" t="n">
        <f aca="false">IFERROR(VLOOKUP(D1280,'⭐ Current Elo 2025-26'!$A:$B,2,FALSE()),1500)</f>
        <v>1582.4</v>
      </c>
      <c r="G1280" s="0" t="n">
        <f aca="false">IFERROR(VLOOKUP(E1280,'⭐ Current Elo 2025-26'!$A:$B,2,FALSE()),1500)</f>
        <v>0</v>
      </c>
      <c r="H1280" s="33" t="n">
        <f aca="false">1/(1+10^((G1280-F1280+'⚙️ Parameters'!$C$7)/400))</f>
        <v>0.999852451120557</v>
      </c>
      <c r="I1280" s="33" t="n">
        <f aca="false">0.27*(1+((200-MIN(ABS(F1280-G1280),200))/500)+(IF(AND(F1280&gt;1650,G1280&gt;1650),0.15,0)))</f>
        <v>0.27</v>
      </c>
      <c r="J1280" s="33" t="n">
        <f aca="false">MAX(0,1-H1280-I1280)</f>
        <v>0</v>
      </c>
      <c r="K1280" s="33" t="n">
        <f aca="false">H1280+I1280</f>
        <v>1.26985245112056</v>
      </c>
      <c r="L1280" s="33" t="n">
        <f aca="false">I1280+J1280</f>
        <v>0.27</v>
      </c>
      <c r="M1280" s="0" t="str">
        <f aca="false">IF('✍️ Score Entry 2025-26'!F1281=""," TBD",TEXT('✍️ Score Entry 2025-26'!F1281,"0")&amp;"-"&amp;TEXT('✍️ Score Entry 2025-26'!G1281,"0"))</f>
        <v> TBD</v>
      </c>
      <c r="N1280" s="0" t="str">
        <f aca="false">IF('✍️ Score Entry 2025-26'!F1281="","TBD",IF('✍️ Score Entry 2025-26'!F1281&gt;'✍️ Score Entry 2025-26'!G1281,"Home",IF('✍️ Score Entry 2025-26'!F1281&lt;'✍️ Score Entry 2025-26'!G1281,"Away","Draw")))</f>
        <v>TBD</v>
      </c>
      <c r="O1280" s="0" t="str">
        <f aca="false">IF(N1280="TBD","TBD",IF(AND(H1280&gt;I1280,H1280&gt;J1280,N1280="Home"),"✓",IF(AND(J1280&gt;H1280,J1280&gt;I1280,N1280="Away"),"✓",IF(AND(I1280&gt;H1280,I1280&gt;J1280,N1280="Draw"),"✓","✗"))))</f>
        <v>TBD</v>
      </c>
    </row>
    <row r="1281" customFormat="false" ht="15" hidden="false" customHeight="false" outlineLevel="0" collapsed="false">
      <c r="A1281" s="0" t="n">
        <f aca="false">'✍️ Score Entry 2025-26'!A1282</f>
        <v>1277</v>
      </c>
      <c r="B1281" s="41" t="n">
        <f aca="false">'✍️ Score Entry 2025-26'!B1282</f>
        <v>46089.75</v>
      </c>
      <c r="C1281" s="0" t="str">
        <f aca="false">'✍️ Score Entry 2025-26'!C1282</f>
        <v>Spanish LALIGA</v>
      </c>
      <c r="D1281" s="0" t="str">
        <f aca="false">'✍️ Score Entry 2025-26'!D1282</f>
        <v>Espanyol</v>
      </c>
      <c r="E1281" s="0" t="str">
        <f aca="false">'✍️ Score Entry 2025-26'!E1282</f>
        <v>Real Oviedo</v>
      </c>
      <c r="F1281" s="0" t="n">
        <f aca="false">IFERROR(VLOOKUP(D1281,'⭐ Current Elo 2025-26'!$A:$B,2,FALSE()),1500)</f>
        <v>1662.7</v>
      </c>
      <c r="G1281" s="0" t="n">
        <f aca="false">IFERROR(VLOOKUP(E1281,'⭐ Current Elo 2025-26'!$A:$B,2,FALSE()),1500)</f>
        <v>1735.2</v>
      </c>
      <c r="H1281" s="33" t="n">
        <f aca="false">1/(1+10^((G1281-F1281+'⚙️ Parameters'!$C$7)/400))</f>
        <v>0.330667704421288</v>
      </c>
      <c r="I1281" s="33" t="n">
        <f aca="false">0.27*(1+((200-MIN(ABS(F1281-G1281),200))/500)+(IF(AND(F1281&gt;1650,G1281&gt;1650),0.15,0)))</f>
        <v>0.37935</v>
      </c>
      <c r="J1281" s="33" t="n">
        <f aca="false">MAX(0,1-H1281-I1281)</f>
        <v>0.289982295578712</v>
      </c>
      <c r="K1281" s="33" t="n">
        <f aca="false">H1281+I1281</f>
        <v>0.710017704421288</v>
      </c>
      <c r="L1281" s="33" t="n">
        <f aca="false">I1281+J1281</f>
        <v>0.669332295578712</v>
      </c>
      <c r="M1281" s="0" t="str">
        <f aca="false">IF('✍️ Score Entry 2025-26'!F1282=""," TBD",TEXT('✍️ Score Entry 2025-26'!F1282,"0")&amp;"-"&amp;TEXT('✍️ Score Entry 2025-26'!G1282,"0"))</f>
        <v> TBD</v>
      </c>
      <c r="N1281" s="0" t="str">
        <f aca="false">IF('✍️ Score Entry 2025-26'!F1282="","TBD",IF('✍️ Score Entry 2025-26'!F1282&gt;'✍️ Score Entry 2025-26'!G1282,"Home",IF('✍️ Score Entry 2025-26'!F1282&lt;'✍️ Score Entry 2025-26'!G1282,"Away","Draw")))</f>
        <v>TBD</v>
      </c>
      <c r="O1281" s="0" t="str">
        <f aca="false">IF(N1281="TBD","TBD",IF(AND(H1281&gt;I1281,H1281&gt;J1281,N1281="Home"),"✓",IF(AND(J1281&gt;H1281,J1281&gt;I1281,N1281="Away"),"✓",IF(AND(I1281&gt;H1281,I1281&gt;J1281,N1281="Draw"),"✓","✗"))))</f>
        <v>TBD</v>
      </c>
    </row>
    <row r="1282" customFormat="false" ht="15" hidden="false" customHeight="false" outlineLevel="0" collapsed="false">
      <c r="A1282" s="0" t="n">
        <f aca="false">'✍️ Score Entry 2025-26'!A1283</f>
        <v>1278</v>
      </c>
      <c r="B1282" s="41" t="n">
        <f aca="false">'✍️ Score Entry 2025-26'!B1283</f>
        <v>46089.75</v>
      </c>
      <c r="C1282" s="0" t="str">
        <f aca="false">'✍️ Score Entry 2025-26'!C1283</f>
        <v>Spanish LALIGA</v>
      </c>
      <c r="D1282" s="0" t="str">
        <f aca="false">'✍️ Score Entry 2025-26'!D1283</f>
        <v>Celta Vigo</v>
      </c>
      <c r="E1282" s="0" t="str">
        <f aca="false">'✍️ Score Entry 2025-26'!E1283</f>
        <v>Real Madrid</v>
      </c>
      <c r="F1282" s="0" t="n">
        <f aca="false">IFERROR(VLOOKUP(D1282,'⭐ Current Elo 2025-26'!$A:$B,2,FALSE()),1500)</f>
        <v>1603.5</v>
      </c>
      <c r="G1282" s="0" t="n">
        <f aca="false">IFERROR(VLOOKUP(E1282,'⭐ Current Elo 2025-26'!$A:$B,2,FALSE()),1500)</f>
        <v>1520.7</v>
      </c>
      <c r="H1282" s="33" t="n">
        <f aca="false">1/(1+10^((G1282-F1282+'⚙️ Parameters'!$C$7)/400))</f>
        <v>0.54706326045301</v>
      </c>
      <c r="I1282" s="33" t="n">
        <f aca="false">0.27*(1+((200-MIN(ABS(F1282-G1282),200))/500)+(IF(AND(F1282&gt;1650,G1282&gt;1650),0.15,0)))</f>
        <v>0.333288</v>
      </c>
      <c r="J1282" s="33" t="n">
        <f aca="false">MAX(0,1-H1282-I1282)</f>
        <v>0.11964873954699</v>
      </c>
      <c r="K1282" s="33" t="n">
        <f aca="false">H1282+I1282</f>
        <v>0.88035126045301</v>
      </c>
      <c r="L1282" s="33" t="n">
        <f aca="false">I1282+J1282</f>
        <v>0.45293673954699</v>
      </c>
      <c r="M1282" s="0" t="str">
        <f aca="false">IF('✍️ Score Entry 2025-26'!F1283=""," TBD",TEXT('✍️ Score Entry 2025-26'!F1283,"0")&amp;"-"&amp;TEXT('✍️ Score Entry 2025-26'!G1283,"0"))</f>
        <v> TBD</v>
      </c>
      <c r="N1282" s="0" t="str">
        <f aca="false">IF('✍️ Score Entry 2025-26'!F1283="","TBD",IF('✍️ Score Entry 2025-26'!F1283&gt;'✍️ Score Entry 2025-26'!G1283,"Home",IF('✍️ Score Entry 2025-26'!F1283&lt;'✍️ Score Entry 2025-26'!G1283,"Away","Draw")))</f>
        <v>TBD</v>
      </c>
      <c r="O1282" s="0" t="str">
        <f aca="false">IF(N1282="TBD","TBD",IF(AND(H1282&gt;I1282,H1282&gt;J1282,N1282="Home"),"✓",IF(AND(J1282&gt;H1282,J1282&gt;I1282,N1282="Away"),"✓",IF(AND(I1282&gt;H1282,I1282&gt;J1282,N1282="Draw"),"✓","✗"))))</f>
        <v>TBD</v>
      </c>
    </row>
    <row r="1283" customFormat="false" ht="15" hidden="false" customHeight="false" outlineLevel="0" collapsed="false">
      <c r="A1283" s="0" t="n">
        <f aca="false">'✍️ Score Entry 2025-26'!A1284</f>
        <v>1279</v>
      </c>
      <c r="B1283" s="41" t="n">
        <f aca="false">'✍️ Score Entry 2025-26'!B1284</f>
        <v>46089.75</v>
      </c>
      <c r="C1283" s="0" t="str">
        <f aca="false">'✍️ Score Entry 2025-26'!C1284</f>
        <v>Spanish LALIGA</v>
      </c>
      <c r="D1283" s="0" t="str">
        <f aca="false">'✍️ Score Entry 2025-26'!D1284</f>
        <v>AtlÃ©tico Madrid</v>
      </c>
      <c r="E1283" s="0" t="str">
        <f aca="false">'✍️ Score Entry 2025-26'!E1284</f>
        <v>Real Sociedad</v>
      </c>
      <c r="F1283" s="0" t="n">
        <f aca="false">IFERROR(VLOOKUP(D1283,'⭐ Current Elo 2025-26'!$A:$B,2,FALSE()),1500)</f>
        <v>1556.8</v>
      </c>
      <c r="G1283" s="0" t="n">
        <f aca="false">IFERROR(VLOOKUP(E1283,'⭐ Current Elo 2025-26'!$A:$B,2,FALSE()),1500)</f>
        <v>1395.4</v>
      </c>
      <c r="H1283" s="33" t="n">
        <f aca="false">1/(1+10^((G1283-F1283+'⚙️ Parameters'!$C$7)/400))</f>
        <v>0.655040477731436</v>
      </c>
      <c r="I1283" s="33" t="n">
        <f aca="false">0.27*(1+((200-MIN(ABS(F1283-G1283),200))/500)+(IF(AND(F1283&gt;1650,G1283&gt;1650),0.15,0)))</f>
        <v>0.290844</v>
      </c>
      <c r="J1283" s="33" t="n">
        <f aca="false">MAX(0,1-H1283-I1283)</f>
        <v>0.0541155222685636</v>
      </c>
      <c r="K1283" s="33" t="n">
        <f aca="false">H1283+I1283</f>
        <v>0.945884477731436</v>
      </c>
      <c r="L1283" s="33" t="n">
        <f aca="false">I1283+J1283</f>
        <v>0.344959522268564</v>
      </c>
      <c r="M1283" s="0" t="str">
        <f aca="false">IF('✍️ Score Entry 2025-26'!F1284=""," TBD",TEXT('✍️ Score Entry 2025-26'!F1284,"0")&amp;"-"&amp;TEXT('✍️ Score Entry 2025-26'!G1284,"0"))</f>
        <v> TBD</v>
      </c>
      <c r="N1283" s="0" t="str">
        <f aca="false">IF('✍️ Score Entry 2025-26'!F1284="","TBD",IF('✍️ Score Entry 2025-26'!F1284&gt;'✍️ Score Entry 2025-26'!G1284,"Home",IF('✍️ Score Entry 2025-26'!F1284&lt;'✍️ Score Entry 2025-26'!G1284,"Away","Draw")))</f>
        <v>TBD</v>
      </c>
      <c r="O1283" s="0" t="str">
        <f aca="false">IF(N1283="TBD","TBD",IF(AND(H1283&gt;I1283,H1283&gt;J1283,N1283="Home"),"✓",IF(AND(J1283&gt;H1283,J1283&gt;I1283,N1283="Away"),"✓",IF(AND(I1283&gt;H1283,I1283&gt;J1283,N1283="Draw"),"✓","✗"))))</f>
        <v>TBD</v>
      </c>
    </row>
    <row r="1284" customFormat="false" ht="15" hidden="false" customHeight="false" outlineLevel="0" collapsed="false">
      <c r="A1284" s="0" t="n">
        <f aca="false">'✍️ Score Entry 2025-26'!A1285</f>
        <v>1280</v>
      </c>
      <c r="B1284" s="41" t="n">
        <f aca="false">'✍️ Score Entry 2025-26'!B1285</f>
        <v>46089.75</v>
      </c>
      <c r="C1284" s="0" t="str">
        <f aca="false">'✍️ Score Entry 2025-26'!C1285</f>
        <v>Spanish LALIGA</v>
      </c>
      <c r="D1284" s="0" t="str">
        <f aca="false">'✍️ Score Entry 2025-26'!D1285</f>
        <v>Athletic Club</v>
      </c>
      <c r="E1284" s="0" t="str">
        <f aca="false">'✍️ Score Entry 2025-26'!E1285</f>
        <v>Barcelona</v>
      </c>
      <c r="F1284" s="0" t="n">
        <f aca="false">IFERROR(VLOOKUP(D1284,'⭐ Current Elo 2025-26'!$A:$B,2,FALSE()),1500)</f>
        <v>1432.8</v>
      </c>
      <c r="G1284" s="0" t="n">
        <f aca="false">IFERROR(VLOOKUP(E1284,'⭐ Current Elo 2025-26'!$A:$B,2,FALSE()),1500)</f>
        <v>1670.1</v>
      </c>
      <c r="H1284" s="33" t="n">
        <f aca="false">1/(1+10^((G1284-F1284+'⚙️ Parameters'!$C$7)/400))</f>
        <v>0.160591750798964</v>
      </c>
      <c r="I1284" s="33" t="n">
        <f aca="false">0.27*(1+((200-MIN(ABS(F1284-G1284),200))/500)+(IF(AND(F1284&gt;1650,G1284&gt;1650),0.15,0)))</f>
        <v>0.27</v>
      </c>
      <c r="J1284" s="33" t="n">
        <f aca="false">MAX(0,1-H1284-I1284)</f>
        <v>0.569408249201036</v>
      </c>
      <c r="K1284" s="33" t="n">
        <f aca="false">H1284+I1284</f>
        <v>0.430591750798964</v>
      </c>
      <c r="L1284" s="33" t="n">
        <f aca="false">I1284+J1284</f>
        <v>0.839408249201036</v>
      </c>
      <c r="M1284" s="0" t="str">
        <f aca="false">IF('✍️ Score Entry 2025-26'!F1285=""," TBD",TEXT('✍️ Score Entry 2025-26'!F1285,"0")&amp;"-"&amp;TEXT('✍️ Score Entry 2025-26'!G1285,"0"))</f>
        <v> TBD</v>
      </c>
      <c r="N1284" s="0" t="str">
        <f aca="false">IF('✍️ Score Entry 2025-26'!F1285="","TBD",IF('✍️ Score Entry 2025-26'!F1285&gt;'✍️ Score Entry 2025-26'!G1285,"Home",IF('✍️ Score Entry 2025-26'!F1285&lt;'✍️ Score Entry 2025-26'!G1285,"Away","Draw")))</f>
        <v>TBD</v>
      </c>
      <c r="O1284" s="0" t="str">
        <f aca="false">IF(N1284="TBD","TBD",IF(AND(H1284&gt;I1284,H1284&gt;J1284,N1284="Home"),"✓",IF(AND(J1284&gt;H1284,J1284&gt;I1284,N1284="Away"),"✓",IF(AND(I1284&gt;H1284,I1284&gt;J1284,N1284="Draw"),"✓","✗"))))</f>
        <v>TBD</v>
      </c>
    </row>
    <row r="1285" customFormat="false" ht="15" hidden="false" customHeight="false" outlineLevel="0" collapsed="false">
      <c r="A1285" s="0" t="n">
        <f aca="false">'✍️ Score Entry 2025-26'!A1286</f>
        <v>1281</v>
      </c>
      <c r="B1285" s="41" t="n">
        <f aca="false">'✍️ Score Entry 2025-26'!B1286</f>
        <v>46089.75</v>
      </c>
      <c r="C1285" s="0" t="str">
        <f aca="false">'✍️ Score Entry 2025-26'!C1286</f>
        <v>Spanish LALIGA</v>
      </c>
      <c r="D1285" s="0" t="str">
        <f aca="false">'✍️ Score Entry 2025-26'!D1286</f>
        <v>Villarreal</v>
      </c>
      <c r="E1285" s="0" t="str">
        <f aca="false">'✍️ Score Entry 2025-26'!E1286</f>
        <v>Elche</v>
      </c>
      <c r="F1285" s="0" t="n">
        <f aca="false">IFERROR(VLOOKUP(D1285,'⭐ Current Elo 2025-26'!$A:$B,2,FALSE()),1500)</f>
        <v>1629.8</v>
      </c>
      <c r="G1285" s="0" t="n">
        <f aca="false">IFERROR(VLOOKUP(E1285,'⭐ Current Elo 2025-26'!$A:$B,2,FALSE()),1500)</f>
        <v>1553.2</v>
      </c>
      <c r="H1285" s="33" t="n">
        <f aca="false">1/(1+10^((G1285-F1285+'⚙️ Parameters'!$C$7)/400))</f>
        <v>0.538205857432286</v>
      </c>
      <c r="I1285" s="33" t="n">
        <f aca="false">0.27*(1+((200-MIN(ABS(F1285-G1285),200))/500)+(IF(AND(F1285&gt;1650,G1285&gt;1650),0.15,0)))</f>
        <v>0.336636</v>
      </c>
      <c r="J1285" s="33" t="n">
        <f aca="false">MAX(0,1-H1285-I1285)</f>
        <v>0.125158142567714</v>
      </c>
      <c r="K1285" s="33" t="n">
        <f aca="false">H1285+I1285</f>
        <v>0.874841857432286</v>
      </c>
      <c r="L1285" s="33" t="n">
        <f aca="false">I1285+J1285</f>
        <v>0.461794142567714</v>
      </c>
      <c r="M1285" s="0" t="str">
        <f aca="false">IF('✍️ Score Entry 2025-26'!F1286=""," TBD",TEXT('✍️ Score Entry 2025-26'!F1286,"0")&amp;"-"&amp;TEXT('✍️ Score Entry 2025-26'!G1286,"0"))</f>
        <v> TBD</v>
      </c>
      <c r="N1285" s="0" t="str">
        <f aca="false">IF('✍️ Score Entry 2025-26'!F1286="","TBD",IF('✍️ Score Entry 2025-26'!F1286&gt;'✍️ Score Entry 2025-26'!G1286,"Home",IF('✍️ Score Entry 2025-26'!F1286&lt;'✍️ Score Entry 2025-26'!G1286,"Away","Draw")))</f>
        <v>TBD</v>
      </c>
      <c r="O1285" s="0" t="str">
        <f aca="false">IF(N1285="TBD","TBD",IF(AND(H1285&gt;I1285,H1285&gt;J1285,N1285="Home"),"✓",IF(AND(J1285&gt;H1285,J1285&gt;I1285,N1285="Away"),"✓",IF(AND(I1285&gt;H1285,I1285&gt;J1285,N1285="Draw"),"✓","✗"))))</f>
        <v>TBD</v>
      </c>
    </row>
    <row r="1286" customFormat="false" ht="15" hidden="false" customHeight="false" outlineLevel="0" collapsed="false">
      <c r="A1286" s="0" t="n">
        <f aca="false">'✍️ Score Entry 2025-26'!A1287</f>
        <v>1282</v>
      </c>
      <c r="B1286" s="41" t="n">
        <f aca="false">'✍️ Score Entry 2025-26'!B1287</f>
        <v>46089.75</v>
      </c>
      <c r="C1286" s="0" t="str">
        <f aca="false">'✍️ Score Entry 2025-26'!C1287</f>
        <v>Spanish LALIGA</v>
      </c>
      <c r="D1286" s="0" t="str">
        <f aca="false">'✍️ Score Entry 2025-26'!D1287</f>
        <v>Levante</v>
      </c>
      <c r="E1286" s="0" t="str">
        <f aca="false">'✍️ Score Entry 2025-26'!E1287</f>
        <v>Girona</v>
      </c>
      <c r="F1286" s="0" t="n">
        <f aca="false">IFERROR(VLOOKUP(D1286,'⭐ Current Elo 2025-26'!$A:$B,2,FALSE()),1500)</f>
        <v>1462.3</v>
      </c>
      <c r="G1286" s="0" t="n">
        <f aca="false">IFERROR(VLOOKUP(E1286,'⭐ Current Elo 2025-26'!$A:$B,2,FALSE()),1500)</f>
        <v>1542.4</v>
      </c>
      <c r="H1286" s="33" t="n">
        <f aca="false">1/(1+10^((G1286-F1286+'⚙️ Parameters'!$C$7)/400))</f>
        <v>0.321057588130077</v>
      </c>
      <c r="I1286" s="33" t="n">
        <f aca="false">0.27*(1+((200-MIN(ABS(F1286-G1286),200))/500)+(IF(AND(F1286&gt;1650,G1286&gt;1650),0.15,0)))</f>
        <v>0.334746</v>
      </c>
      <c r="J1286" s="33" t="n">
        <f aca="false">MAX(0,1-H1286-I1286)</f>
        <v>0.344196411869923</v>
      </c>
      <c r="K1286" s="33" t="n">
        <f aca="false">H1286+I1286</f>
        <v>0.655803588130077</v>
      </c>
      <c r="L1286" s="33" t="n">
        <f aca="false">I1286+J1286</f>
        <v>0.678942411869923</v>
      </c>
      <c r="M1286" s="0" t="str">
        <f aca="false">IF('✍️ Score Entry 2025-26'!F1287=""," TBD",TEXT('✍️ Score Entry 2025-26'!F1287,"0")&amp;"-"&amp;TEXT('✍️ Score Entry 2025-26'!G1287,"0"))</f>
        <v> TBD</v>
      </c>
      <c r="N1286" s="0" t="str">
        <f aca="false">IF('✍️ Score Entry 2025-26'!F1287="","TBD",IF('✍️ Score Entry 2025-26'!F1287&gt;'✍️ Score Entry 2025-26'!G1287,"Home",IF('✍️ Score Entry 2025-26'!F1287&lt;'✍️ Score Entry 2025-26'!G1287,"Away","Draw")))</f>
        <v>TBD</v>
      </c>
      <c r="O1286" s="0" t="str">
        <f aca="false">IF(N1286="TBD","TBD",IF(AND(H1286&gt;I1286,H1286&gt;J1286,N1286="Home"),"✓",IF(AND(J1286&gt;H1286,J1286&gt;I1286,N1286="Away"),"✓",IF(AND(I1286&gt;H1286,I1286&gt;J1286,N1286="Draw"),"✓","✗"))))</f>
        <v>TBD</v>
      </c>
    </row>
    <row r="1287" customFormat="false" ht="15" hidden="false" customHeight="false" outlineLevel="0" collapsed="false">
      <c r="A1287" s="0" t="n">
        <f aca="false">'✍️ Score Entry 2025-26'!A1288</f>
        <v>1283</v>
      </c>
      <c r="B1287" s="41" t="n">
        <f aca="false">'✍️ Score Entry 2025-26'!B1288</f>
        <v>46089.75</v>
      </c>
      <c r="C1287" s="0" t="str">
        <f aca="false">'✍️ Score Entry 2025-26'!C1288</f>
        <v>Spanish LALIGA</v>
      </c>
      <c r="D1287" s="0" t="str">
        <f aca="false">'✍️ Score Entry 2025-26'!D1288</f>
        <v>Osasuna</v>
      </c>
      <c r="E1287" s="0" t="str">
        <f aca="false">'✍️ Score Entry 2025-26'!E1288</f>
        <v>Mallorca</v>
      </c>
      <c r="F1287" s="0" t="n">
        <f aca="false">IFERROR(VLOOKUP(D1287,'⭐ Current Elo 2025-26'!$A:$B,2,FALSE()),1500)</f>
        <v>1713.5</v>
      </c>
      <c r="G1287" s="0" t="n">
        <f aca="false">IFERROR(VLOOKUP(E1287,'⭐ Current Elo 2025-26'!$A:$B,2,FALSE()),1500)</f>
        <v>1654.7</v>
      </c>
      <c r="H1287" s="33" t="n">
        <f aca="false">1/(1+10^((G1287-F1287+'⚙️ Parameters'!$C$7)/400))</f>
        <v>0.512661510549026</v>
      </c>
      <c r="I1287" s="33" t="n">
        <f aca="false">0.27*(1+((200-MIN(ABS(F1287-G1287),200))/500)+(IF(AND(F1287&gt;1650,G1287&gt;1650),0.15,0)))</f>
        <v>0.386748</v>
      </c>
      <c r="J1287" s="33" t="n">
        <f aca="false">MAX(0,1-H1287-I1287)</f>
        <v>0.100590489450974</v>
      </c>
      <c r="K1287" s="33" t="n">
        <f aca="false">H1287+I1287</f>
        <v>0.899409510549026</v>
      </c>
      <c r="L1287" s="33" t="n">
        <f aca="false">I1287+J1287</f>
        <v>0.487338489450974</v>
      </c>
      <c r="M1287" s="0" t="str">
        <f aca="false">IF('✍️ Score Entry 2025-26'!F1288=""," TBD",TEXT('✍️ Score Entry 2025-26'!F1288,"0")&amp;"-"&amp;TEXT('✍️ Score Entry 2025-26'!G1288,"0"))</f>
        <v> TBD</v>
      </c>
      <c r="N1287" s="0" t="str">
        <f aca="false">IF('✍️ Score Entry 2025-26'!F1288="","TBD",IF('✍️ Score Entry 2025-26'!F1288&gt;'✍️ Score Entry 2025-26'!G1288,"Home",IF('✍️ Score Entry 2025-26'!F1288&lt;'✍️ Score Entry 2025-26'!G1288,"Away","Draw")))</f>
        <v>TBD</v>
      </c>
      <c r="O1287" s="0" t="str">
        <f aca="false">IF(N1287="TBD","TBD",IF(AND(H1287&gt;I1287,H1287&gt;J1287,N1287="Home"),"✓",IF(AND(J1287&gt;H1287,J1287&gt;I1287,N1287="Away"),"✓",IF(AND(I1287&gt;H1287,I1287&gt;J1287,N1287="Draw"),"✓","✗"))))</f>
        <v>TBD</v>
      </c>
    </row>
    <row r="1288" customFormat="false" ht="15" hidden="false" customHeight="false" outlineLevel="0" collapsed="false">
      <c r="A1288" s="0" t="n">
        <f aca="false">'✍️ Score Entry 2025-26'!A1289</f>
        <v>1284</v>
      </c>
      <c r="B1288" s="41" t="n">
        <f aca="false">'✍️ Score Entry 2025-26'!B1289</f>
        <v>46089.75</v>
      </c>
      <c r="C1288" s="0" t="str">
        <f aca="false">'✍️ Score Entry 2025-26'!C1289</f>
        <v>Spanish LALIGA</v>
      </c>
      <c r="D1288" s="0" t="str">
        <f aca="false">'✍️ Score Entry 2025-26'!D1289</f>
        <v>Sevilla</v>
      </c>
      <c r="E1288" s="0" t="str">
        <f aca="false">'✍️ Score Entry 2025-26'!E1289</f>
        <v>Rayo Vallecano</v>
      </c>
      <c r="F1288" s="0" t="n">
        <f aca="false">IFERROR(VLOOKUP(D1288,'⭐ Current Elo 2025-26'!$A:$B,2,FALSE()),1500)</f>
        <v>1661.6</v>
      </c>
      <c r="G1288" s="0" t="n">
        <f aca="false">IFERROR(VLOOKUP(E1288,'⭐ Current Elo 2025-26'!$A:$B,2,FALSE()),1500)</f>
        <v>1510</v>
      </c>
      <c r="H1288" s="33" t="n">
        <f aca="false">1/(1+10^((G1288-F1288+'⚙️ Parameters'!$C$7)/400))</f>
        <v>0.642184145780873</v>
      </c>
      <c r="I1288" s="33" t="n">
        <f aca="false">0.27*(1+((200-MIN(ABS(F1288-G1288),200))/500)+(IF(AND(F1288&gt;1650,G1288&gt;1650),0.15,0)))</f>
        <v>0.296136</v>
      </c>
      <c r="J1288" s="33" t="n">
        <f aca="false">MAX(0,1-H1288-I1288)</f>
        <v>0.0616798542191274</v>
      </c>
      <c r="K1288" s="33" t="n">
        <f aca="false">H1288+I1288</f>
        <v>0.938320145780873</v>
      </c>
      <c r="L1288" s="33" t="n">
        <f aca="false">I1288+J1288</f>
        <v>0.357815854219127</v>
      </c>
      <c r="M1288" s="0" t="str">
        <f aca="false">IF('✍️ Score Entry 2025-26'!F1289=""," TBD",TEXT('✍️ Score Entry 2025-26'!F1289,"0")&amp;"-"&amp;TEXT('✍️ Score Entry 2025-26'!G1289,"0"))</f>
        <v> TBD</v>
      </c>
      <c r="N1288" s="0" t="str">
        <f aca="false">IF('✍️ Score Entry 2025-26'!F1289="","TBD",IF('✍️ Score Entry 2025-26'!F1289&gt;'✍️ Score Entry 2025-26'!G1289,"Home",IF('✍️ Score Entry 2025-26'!F1289&lt;'✍️ Score Entry 2025-26'!G1289,"Away","Draw")))</f>
        <v>TBD</v>
      </c>
      <c r="O1288" s="0" t="str">
        <f aca="false">IF(N1288="TBD","TBD",IF(AND(H1288&gt;I1288,H1288&gt;J1288,N1288="Home"),"✓",IF(AND(J1288&gt;H1288,J1288&gt;I1288,N1288="Away"),"✓",IF(AND(I1288&gt;H1288,I1288&gt;J1288,N1288="Draw"),"✓","✗"))))</f>
        <v>TBD</v>
      </c>
    </row>
    <row r="1289" customFormat="false" ht="15" hidden="false" customHeight="false" outlineLevel="0" collapsed="false">
      <c r="A1289" s="0" t="n">
        <f aca="false">'✍️ Score Entry 2025-26'!A1290</f>
        <v>1285</v>
      </c>
      <c r="B1289" s="41" t="n">
        <f aca="false">'✍️ Score Entry 2025-26'!B1290</f>
        <v>46089.75</v>
      </c>
      <c r="C1289" s="0" t="str">
        <f aca="false">'✍️ Score Entry 2025-26'!C1290</f>
        <v>Italian Serie A</v>
      </c>
      <c r="D1289" s="0" t="str">
        <f aca="false">'✍️ Score Entry 2025-26'!D1290</f>
        <v>Lazio</v>
      </c>
      <c r="E1289" s="0" t="str">
        <f aca="false">'✍️ Score Entry 2025-26'!E1290</f>
        <v>Sassuolo</v>
      </c>
      <c r="F1289" s="0" t="n">
        <f aca="false">IFERROR(VLOOKUP(D1289,'⭐ Current Elo 2025-26'!$A:$B,2,FALSE()),1500)</f>
        <v>1499.9</v>
      </c>
      <c r="G1289" s="0" t="n">
        <f aca="false">IFERROR(VLOOKUP(E1289,'⭐ Current Elo 2025-26'!$A:$B,2,FALSE()),1500)</f>
        <v>1446.1</v>
      </c>
      <c r="H1289" s="33" t="n">
        <f aca="false">1/(1+10^((G1289-F1289+'⚙️ Parameters'!$C$7)/400))</f>
        <v>0.505468421545975</v>
      </c>
      <c r="I1289" s="33" t="n">
        <f aca="false">0.27*(1+((200-MIN(ABS(F1289-G1289),200))/500)+(IF(AND(F1289&gt;1650,G1289&gt;1650),0.15,0)))</f>
        <v>0.348948</v>
      </c>
      <c r="J1289" s="33" t="n">
        <f aca="false">MAX(0,1-H1289-I1289)</f>
        <v>0.145583578454025</v>
      </c>
      <c r="K1289" s="33" t="n">
        <f aca="false">H1289+I1289</f>
        <v>0.854416421545975</v>
      </c>
      <c r="L1289" s="33" t="n">
        <f aca="false">I1289+J1289</f>
        <v>0.494531578454025</v>
      </c>
      <c r="M1289" s="0" t="str">
        <f aca="false">IF('✍️ Score Entry 2025-26'!F1290=""," TBD",TEXT('✍️ Score Entry 2025-26'!F1290,"0")&amp;"-"&amp;TEXT('✍️ Score Entry 2025-26'!G1290,"0"))</f>
        <v> TBD</v>
      </c>
      <c r="N1289" s="0" t="str">
        <f aca="false">IF('✍️ Score Entry 2025-26'!F1290="","TBD",IF('✍️ Score Entry 2025-26'!F1290&gt;'✍️ Score Entry 2025-26'!G1290,"Home",IF('✍️ Score Entry 2025-26'!F1290&lt;'✍️ Score Entry 2025-26'!G1290,"Away","Draw")))</f>
        <v>TBD</v>
      </c>
      <c r="O1289" s="0" t="str">
        <f aca="false">IF(N1289="TBD","TBD",IF(AND(H1289&gt;I1289,H1289&gt;J1289,N1289="Home"),"✓",IF(AND(J1289&gt;H1289,J1289&gt;I1289,N1289="Away"),"✓",IF(AND(I1289&gt;H1289,I1289&gt;J1289,N1289="Draw"),"✓","✗"))))</f>
        <v>TBD</v>
      </c>
    </row>
    <row r="1290" customFormat="false" ht="15" hidden="false" customHeight="false" outlineLevel="0" collapsed="false">
      <c r="A1290" s="0" t="n">
        <f aca="false">'✍️ Score Entry 2025-26'!A1291</f>
        <v>1286</v>
      </c>
      <c r="B1290" s="41" t="n">
        <f aca="false">'✍️ Score Entry 2025-26'!B1291</f>
        <v>46089.75</v>
      </c>
      <c r="C1290" s="0" t="str">
        <f aca="false">'✍️ Score Entry 2025-26'!C1291</f>
        <v>Italian Serie A</v>
      </c>
      <c r="D1290" s="0" t="str">
        <f aca="false">'✍️ Score Entry 2025-26'!D1291</f>
        <v>Lecce</v>
      </c>
      <c r="E1290" s="0" t="str">
        <f aca="false">'✍️ Score Entry 2025-26'!E1291</f>
        <v>Cremonese</v>
      </c>
      <c r="F1290" s="0" t="n">
        <f aca="false">IFERROR(VLOOKUP(D1290,'⭐ Current Elo 2025-26'!$A:$B,2,FALSE()),1500)</f>
        <v>1629.2</v>
      </c>
      <c r="G1290" s="0" t="n">
        <f aca="false">IFERROR(VLOOKUP(E1290,'⭐ Current Elo 2025-26'!$A:$B,2,FALSE()),1500)</f>
        <v>1421.1</v>
      </c>
      <c r="H1290" s="33" t="n">
        <f aca="false">1/(1+10^((G1290-F1290+'⚙️ Parameters'!$C$7)/400))</f>
        <v>0.71301996202501</v>
      </c>
      <c r="I1290" s="33" t="n">
        <f aca="false">0.27*(1+((200-MIN(ABS(F1290-G1290),200))/500)+(IF(AND(F1290&gt;1650,G1290&gt;1650),0.15,0)))</f>
        <v>0.27</v>
      </c>
      <c r="J1290" s="33" t="n">
        <f aca="false">MAX(0,1-H1290-I1290)</f>
        <v>0.0169800379749899</v>
      </c>
      <c r="K1290" s="33" t="n">
        <f aca="false">H1290+I1290</f>
        <v>0.98301996202501</v>
      </c>
      <c r="L1290" s="33" t="n">
        <f aca="false">I1290+J1290</f>
        <v>0.28698003797499</v>
      </c>
      <c r="M1290" s="0" t="str">
        <f aca="false">IF('✍️ Score Entry 2025-26'!F1291=""," TBD",TEXT('✍️ Score Entry 2025-26'!F1291,"0")&amp;"-"&amp;TEXT('✍️ Score Entry 2025-26'!G1291,"0"))</f>
        <v> TBD</v>
      </c>
      <c r="N1290" s="0" t="str">
        <f aca="false">IF('✍️ Score Entry 2025-26'!F1291="","TBD",IF('✍️ Score Entry 2025-26'!F1291&gt;'✍️ Score Entry 2025-26'!G1291,"Home",IF('✍️ Score Entry 2025-26'!F1291&lt;'✍️ Score Entry 2025-26'!G1291,"Away","Draw")))</f>
        <v>TBD</v>
      </c>
      <c r="O1290" s="0" t="str">
        <f aca="false">IF(N1290="TBD","TBD",IF(AND(H1290&gt;I1290,H1290&gt;J1290,N1290="Home"),"✓",IF(AND(J1290&gt;H1290,J1290&gt;I1290,N1290="Away"),"✓",IF(AND(I1290&gt;H1290,I1290&gt;J1290,N1290="Draw"),"✓","✗"))))</f>
        <v>TBD</v>
      </c>
    </row>
    <row r="1291" customFormat="false" ht="15" hidden="false" customHeight="false" outlineLevel="0" collapsed="false">
      <c r="A1291" s="0" t="n">
        <f aca="false">'✍️ Score Entry 2025-26'!A1292</f>
        <v>1287</v>
      </c>
      <c r="B1291" s="41" t="n">
        <f aca="false">'✍️ Score Entry 2025-26'!B1292</f>
        <v>46089.75</v>
      </c>
      <c r="C1291" s="0" t="str">
        <f aca="false">'✍️ Score Entry 2025-26'!C1292</f>
        <v>Italian Serie A</v>
      </c>
      <c r="D1291" s="0" t="str">
        <f aca="false">'✍️ Score Entry 2025-26'!D1292</f>
        <v>AC Milan</v>
      </c>
      <c r="E1291" s="0" t="str">
        <f aca="false">'✍️ Score Entry 2025-26'!E1292</f>
        <v>Internazionale</v>
      </c>
      <c r="F1291" s="0" t="n">
        <f aca="false">IFERROR(VLOOKUP(D1291,'⭐ Current Elo 2025-26'!$A:$B,2,FALSE()),1500)</f>
        <v>1588.1</v>
      </c>
      <c r="G1291" s="0" t="n">
        <f aca="false">IFERROR(VLOOKUP(E1291,'⭐ Current Elo 2025-26'!$A:$B,2,FALSE()),1500)</f>
        <v>1603.3</v>
      </c>
      <c r="H1291" s="33" t="n">
        <f aca="false">1/(1+10^((G1291-F1291+'⚙️ Parameters'!$C$7)/400))</f>
        <v>0.407255819454744</v>
      </c>
      <c r="I1291" s="33" t="n">
        <f aca="false">0.27*(1+((200-MIN(ABS(F1291-G1291),200))/500)+(IF(AND(F1291&gt;1650,G1291&gt;1650),0.15,0)))</f>
        <v>0.369792</v>
      </c>
      <c r="J1291" s="33" t="n">
        <f aca="false">MAX(0,1-H1291-I1291)</f>
        <v>0.222952180545256</v>
      </c>
      <c r="K1291" s="33" t="n">
        <f aca="false">H1291+I1291</f>
        <v>0.777047819454744</v>
      </c>
      <c r="L1291" s="33" t="n">
        <f aca="false">I1291+J1291</f>
        <v>0.592744180545257</v>
      </c>
      <c r="M1291" s="0" t="str">
        <f aca="false">IF('✍️ Score Entry 2025-26'!F1292=""," TBD",TEXT('✍️ Score Entry 2025-26'!F1292,"0")&amp;"-"&amp;TEXT('✍️ Score Entry 2025-26'!G1292,"0"))</f>
        <v> TBD</v>
      </c>
      <c r="N1291" s="0" t="str">
        <f aca="false">IF('✍️ Score Entry 2025-26'!F1292="","TBD",IF('✍️ Score Entry 2025-26'!F1292&gt;'✍️ Score Entry 2025-26'!G1292,"Home",IF('✍️ Score Entry 2025-26'!F1292&lt;'✍️ Score Entry 2025-26'!G1292,"Away","Draw")))</f>
        <v>TBD</v>
      </c>
      <c r="O1291" s="0" t="str">
        <f aca="false">IF(N1291="TBD","TBD",IF(AND(H1291&gt;I1291,H1291&gt;J1291,N1291="Home"),"✓",IF(AND(J1291&gt;H1291,J1291&gt;I1291,N1291="Away"),"✓",IF(AND(I1291&gt;H1291,I1291&gt;J1291,N1291="Draw"),"✓","✗"))))</f>
        <v>TBD</v>
      </c>
    </row>
    <row r="1292" customFormat="false" ht="15" hidden="false" customHeight="false" outlineLevel="0" collapsed="false">
      <c r="A1292" s="0" t="n">
        <f aca="false">'✍️ Score Entry 2025-26'!A1293</f>
        <v>1288</v>
      </c>
      <c r="B1292" s="41" t="n">
        <f aca="false">'✍️ Score Entry 2025-26'!B1293</f>
        <v>46089.75</v>
      </c>
      <c r="C1292" s="0" t="str">
        <f aca="false">'✍️ Score Entry 2025-26'!C1293</f>
        <v>Spanish LALIGA</v>
      </c>
      <c r="D1292" s="0" t="str">
        <f aca="false">'✍️ Score Entry 2025-26'!D1293</f>
        <v>Valencia</v>
      </c>
      <c r="E1292" s="0" t="str">
        <f aca="false">'✍️ Score Entry 2025-26'!E1293</f>
        <v>AlavÃ©s</v>
      </c>
      <c r="F1292" s="0" t="n">
        <f aca="false">IFERROR(VLOOKUP(D1292,'⭐ Current Elo 2025-26'!$A:$B,2,FALSE()),1500)</f>
        <v>1618.4</v>
      </c>
      <c r="G1292" s="0" t="n">
        <f aca="false">IFERROR(VLOOKUP(E1292,'⭐ Current Elo 2025-26'!$A:$B,2,FALSE()),1500)</f>
        <v>1609.1</v>
      </c>
      <c r="H1292" s="33" t="n">
        <f aca="false">1/(1+10^((G1292-F1292+'⚙️ Parameters'!$C$7)/400))</f>
        <v>0.441694451606021</v>
      </c>
      <c r="I1292" s="33" t="n">
        <f aca="false">0.27*(1+((200-MIN(ABS(F1292-G1292),200))/500)+(IF(AND(F1292&gt;1650,G1292&gt;1650),0.15,0)))</f>
        <v>0.372978</v>
      </c>
      <c r="J1292" s="33" t="n">
        <f aca="false">MAX(0,1-H1292-I1292)</f>
        <v>0.185327548393979</v>
      </c>
      <c r="K1292" s="33" t="n">
        <f aca="false">H1292+I1292</f>
        <v>0.814672451606021</v>
      </c>
      <c r="L1292" s="33" t="n">
        <f aca="false">I1292+J1292</f>
        <v>0.558305548393979</v>
      </c>
      <c r="M1292" s="0" t="str">
        <f aca="false">IF('✍️ Score Entry 2025-26'!F1293=""," TBD",TEXT('✍️ Score Entry 2025-26'!F1293,"0")&amp;"-"&amp;TEXT('✍️ Score Entry 2025-26'!G1293,"0"))</f>
        <v> TBD</v>
      </c>
      <c r="N1292" s="0" t="str">
        <f aca="false">IF('✍️ Score Entry 2025-26'!F1293="","TBD",IF('✍️ Score Entry 2025-26'!F1293&gt;'✍️ Score Entry 2025-26'!G1293,"Home",IF('✍️ Score Entry 2025-26'!F1293&lt;'✍️ Score Entry 2025-26'!G1293,"Away","Draw")))</f>
        <v>TBD</v>
      </c>
      <c r="O1292" s="0" t="str">
        <f aca="false">IF(N1292="TBD","TBD",IF(AND(H1292&gt;I1292,H1292&gt;J1292,N1292="Home"),"✓",IF(AND(J1292&gt;H1292,J1292&gt;I1292,N1292="Away"),"✓",IF(AND(I1292&gt;H1292,I1292&gt;J1292,N1292="Draw"),"✓","✗"))))</f>
        <v>TBD</v>
      </c>
    </row>
    <row r="1293" customFormat="false" ht="15" hidden="false" customHeight="false" outlineLevel="0" collapsed="false">
      <c r="A1293" s="0" t="n">
        <f aca="false">'✍️ Score Entry 2025-26'!A1294</f>
        <v>1289</v>
      </c>
      <c r="B1293" s="41" t="n">
        <f aca="false">'✍️ Score Entry 2025-26'!B1294</f>
        <v>46089.75</v>
      </c>
      <c r="C1293" s="0" t="str">
        <f aca="false">'✍️ Score Entry 2025-26'!C1294</f>
        <v>Italian Serie A</v>
      </c>
      <c r="D1293" s="0" t="str">
        <f aca="false">'✍️ Score Entry 2025-26'!D1294</f>
        <v>Genoa</v>
      </c>
      <c r="E1293" s="0" t="str">
        <f aca="false">'✍️ Score Entry 2025-26'!E1294</f>
        <v>AS Roma</v>
      </c>
      <c r="F1293" s="0" t="n">
        <f aca="false">IFERROR(VLOOKUP(D1293,'⭐ Current Elo 2025-26'!$A:$B,2,FALSE()),1500)</f>
        <v>1695.8</v>
      </c>
      <c r="G1293" s="0" t="n">
        <f aca="false">IFERROR(VLOOKUP(E1293,'⭐ Current Elo 2025-26'!$A:$B,2,FALSE()),1500)</f>
        <v>1560.1</v>
      </c>
      <c r="H1293" s="33" t="n">
        <f aca="false">1/(1+10^((G1293-F1293+'⚙️ Parameters'!$C$7)/400))</f>
        <v>0.620890311656287</v>
      </c>
      <c r="I1293" s="33" t="n">
        <f aca="false">0.27*(1+((200-MIN(ABS(F1293-G1293),200))/500)+(IF(AND(F1293&gt;1650,G1293&gt;1650),0.15,0)))</f>
        <v>0.304722</v>
      </c>
      <c r="J1293" s="33" t="n">
        <f aca="false">MAX(0,1-H1293-I1293)</f>
        <v>0.0743876883437126</v>
      </c>
      <c r="K1293" s="33" t="n">
        <f aca="false">H1293+I1293</f>
        <v>0.925612311656287</v>
      </c>
      <c r="L1293" s="33" t="n">
        <f aca="false">I1293+J1293</f>
        <v>0.379109688343713</v>
      </c>
      <c r="M1293" s="0" t="str">
        <f aca="false">IF('✍️ Score Entry 2025-26'!F1294=""," TBD",TEXT('✍️ Score Entry 2025-26'!F1294,"0")&amp;"-"&amp;TEXT('✍️ Score Entry 2025-26'!G1294,"0"))</f>
        <v> TBD</v>
      </c>
      <c r="N1293" s="0" t="str">
        <f aca="false">IF('✍️ Score Entry 2025-26'!F1294="","TBD",IF('✍️ Score Entry 2025-26'!F1294&gt;'✍️ Score Entry 2025-26'!G1294,"Home",IF('✍️ Score Entry 2025-26'!F1294&lt;'✍️ Score Entry 2025-26'!G1294,"Away","Draw")))</f>
        <v>TBD</v>
      </c>
      <c r="O1293" s="0" t="str">
        <f aca="false">IF(N1293="TBD","TBD",IF(AND(H1293&gt;I1293,H1293&gt;J1293,N1293="Home"),"✓",IF(AND(J1293&gt;H1293,J1293&gt;I1293,N1293="Away"),"✓",IF(AND(I1293&gt;H1293,I1293&gt;J1293,N1293="Draw"),"✓","✗"))))</f>
        <v>TBD</v>
      </c>
    </row>
    <row r="1294" customFormat="false" ht="15" hidden="false" customHeight="false" outlineLevel="0" collapsed="false">
      <c r="A1294" s="0" t="n">
        <f aca="false">'✍️ Score Entry 2025-26'!A1295</f>
        <v>1290</v>
      </c>
      <c r="B1294" s="41" t="n">
        <f aca="false">'✍️ Score Entry 2025-26'!B1295</f>
        <v>46089.75</v>
      </c>
      <c r="C1294" s="0" t="str">
        <f aca="false">'✍️ Score Entry 2025-26'!C1295</f>
        <v>Italian Serie A</v>
      </c>
      <c r="D1294" s="0" t="str">
        <f aca="false">'✍️ Score Entry 2025-26'!D1295</f>
        <v>Fiorentina</v>
      </c>
      <c r="E1294" s="0" t="str">
        <f aca="false">'✍️ Score Entry 2025-26'!E1295</f>
        <v>Parma</v>
      </c>
      <c r="F1294" s="0" t="n">
        <f aca="false">IFERROR(VLOOKUP(D1294,'⭐ Current Elo 2025-26'!$A:$B,2,FALSE()),1500)</f>
        <v>1398.1</v>
      </c>
      <c r="G1294" s="0" t="n">
        <f aca="false">IFERROR(VLOOKUP(E1294,'⭐ Current Elo 2025-26'!$A:$B,2,FALSE()),1500)</f>
        <v>1449</v>
      </c>
      <c r="H1294" s="33" t="n">
        <f aca="false">1/(1+10^((G1294-F1294+'⚙️ Parameters'!$C$7)/400))</f>
        <v>0.35874230254743</v>
      </c>
      <c r="I1294" s="33" t="n">
        <f aca="false">0.27*(1+((200-MIN(ABS(F1294-G1294),200))/500)+(IF(AND(F1294&gt;1650,G1294&gt;1650),0.15,0)))</f>
        <v>0.350514</v>
      </c>
      <c r="J1294" s="33" t="n">
        <f aca="false">MAX(0,1-H1294-I1294)</f>
        <v>0.29074369745257</v>
      </c>
      <c r="K1294" s="33" t="n">
        <f aca="false">H1294+I1294</f>
        <v>0.70925630254743</v>
      </c>
      <c r="L1294" s="33" t="n">
        <f aca="false">I1294+J1294</f>
        <v>0.64125769745257</v>
      </c>
      <c r="M1294" s="0" t="str">
        <f aca="false">IF('✍️ Score Entry 2025-26'!F1295=""," TBD",TEXT('✍️ Score Entry 2025-26'!F1295,"0")&amp;"-"&amp;TEXT('✍️ Score Entry 2025-26'!G1295,"0"))</f>
        <v> TBD</v>
      </c>
      <c r="N1294" s="0" t="str">
        <f aca="false">IF('✍️ Score Entry 2025-26'!F1295="","TBD",IF('✍️ Score Entry 2025-26'!F1295&gt;'✍️ Score Entry 2025-26'!G1295,"Home",IF('✍️ Score Entry 2025-26'!F1295&lt;'✍️ Score Entry 2025-26'!G1295,"Away","Draw")))</f>
        <v>TBD</v>
      </c>
      <c r="O1294" s="0" t="str">
        <f aca="false">IF(N1294="TBD","TBD",IF(AND(H1294&gt;I1294,H1294&gt;J1294,N1294="Home"),"✓",IF(AND(J1294&gt;H1294,J1294&gt;I1294,N1294="Away"),"✓",IF(AND(I1294&gt;H1294,I1294&gt;J1294,N1294="Draw"),"✓","✗"))))</f>
        <v>TBD</v>
      </c>
    </row>
    <row r="1295" customFormat="false" ht="15" hidden="false" customHeight="false" outlineLevel="0" collapsed="false">
      <c r="A1295" s="0" t="n">
        <f aca="false">'✍️ Score Entry 2025-26'!A1296</f>
        <v>1291</v>
      </c>
      <c r="B1295" s="41" t="n">
        <f aca="false">'✍️ Score Entry 2025-26'!B1296</f>
        <v>46095.625</v>
      </c>
      <c r="C1295" s="0" t="str">
        <f aca="false">'✍️ Score Entry 2025-26'!C1296</f>
        <v>English Premier League</v>
      </c>
      <c r="D1295" s="0" t="str">
        <f aca="false">'✍️ Score Entry 2025-26'!D1296</f>
        <v>Manchester United</v>
      </c>
      <c r="E1295" s="0" t="str">
        <f aca="false">'✍️ Score Entry 2025-26'!E1296</f>
        <v>Aston Villa</v>
      </c>
      <c r="F1295" s="0" t="n">
        <f aca="false">IFERROR(VLOOKUP(D1295,'⭐ Current Elo 2025-26'!$A:$B,2,FALSE()),1500)</f>
        <v>1451.7</v>
      </c>
      <c r="G1295" s="0" t="n">
        <f aca="false">IFERROR(VLOOKUP(E1295,'⭐ Current Elo 2025-26'!$A:$B,2,FALSE()),1500)</f>
        <v>1505.7</v>
      </c>
      <c r="H1295" s="33" t="n">
        <f aca="false">1/(1+10^((G1295-F1295+'⚙️ Parameters'!$C$7)/400))</f>
        <v>0.354647549560618</v>
      </c>
      <c r="I1295" s="33" t="n">
        <f aca="false">0.27*(1+((200-MIN(ABS(F1295-G1295),200))/500)+(IF(AND(F1295&gt;1650,G1295&gt;1650),0.15,0)))</f>
        <v>0.34884</v>
      </c>
      <c r="J1295" s="33" t="n">
        <f aca="false">MAX(0,1-H1295-I1295)</f>
        <v>0.296512450439382</v>
      </c>
      <c r="K1295" s="33" t="n">
        <f aca="false">H1295+I1295</f>
        <v>0.703487549560618</v>
      </c>
      <c r="L1295" s="33" t="n">
        <f aca="false">I1295+J1295</f>
        <v>0.645352450439382</v>
      </c>
      <c r="M1295" s="0" t="str">
        <f aca="false">IF('✍️ Score Entry 2025-26'!F1296=""," TBD",TEXT('✍️ Score Entry 2025-26'!F1296,"0")&amp;"-"&amp;TEXT('✍️ Score Entry 2025-26'!G1296,"0"))</f>
        <v> TBD</v>
      </c>
      <c r="N1295" s="0" t="str">
        <f aca="false">IF('✍️ Score Entry 2025-26'!F1296="","TBD",IF('✍️ Score Entry 2025-26'!F1296&gt;'✍️ Score Entry 2025-26'!G1296,"Home",IF('✍️ Score Entry 2025-26'!F1296&lt;'✍️ Score Entry 2025-26'!G1296,"Away","Draw")))</f>
        <v>TBD</v>
      </c>
      <c r="O1295" s="0" t="str">
        <f aca="false">IF(N1295="TBD","TBD",IF(AND(H1295&gt;I1295,H1295&gt;J1295,N1295="Home"),"✓",IF(AND(J1295&gt;H1295,J1295&gt;I1295,N1295="Away"),"✓",IF(AND(I1295&gt;H1295,I1295&gt;J1295,N1295="Draw"),"✓","✗"))))</f>
        <v>TBD</v>
      </c>
    </row>
    <row r="1296" customFormat="false" ht="15" hidden="false" customHeight="false" outlineLevel="0" collapsed="false">
      <c r="A1296" s="0" t="n">
        <f aca="false">'✍️ Score Entry 2025-26'!A1297</f>
        <v>1292</v>
      </c>
      <c r="B1296" s="41" t="n">
        <f aca="false">'✍️ Score Entry 2025-26'!B1297</f>
        <v>46095.625</v>
      </c>
      <c r="C1296" s="0" t="str">
        <f aca="false">'✍️ Score Entry 2025-26'!C1297</f>
        <v>English Premier League</v>
      </c>
      <c r="D1296" s="0" t="str">
        <f aca="false">'✍️ Score Entry 2025-26'!D1297</f>
        <v>Crystal Palace</v>
      </c>
      <c r="E1296" s="0" t="str">
        <f aca="false">'✍️ Score Entry 2025-26'!E1297</f>
        <v>Leeds United</v>
      </c>
      <c r="F1296" s="0" t="n">
        <f aca="false">IFERROR(VLOOKUP(D1296,'⭐ Current Elo 2025-26'!$A:$B,2,FALSE()),1500)</f>
        <v>1530.6</v>
      </c>
      <c r="G1296" s="0" t="n">
        <f aca="false">IFERROR(VLOOKUP(E1296,'⭐ Current Elo 2025-26'!$A:$B,2,FALSE()),1500)</f>
        <v>1530.4</v>
      </c>
      <c r="H1296" s="33" t="n">
        <f aca="false">1/(1+10^((G1296-F1296+'⚙️ Parameters'!$C$7)/400))</f>
        <v>0.428818849271166</v>
      </c>
      <c r="I1296" s="33" t="n">
        <f aca="false">0.27*(1+((200-MIN(ABS(F1296-G1296),200))/500)+(IF(AND(F1296&gt;1650,G1296&gt;1650),0.15,0)))</f>
        <v>0.377892</v>
      </c>
      <c r="J1296" s="33" t="n">
        <f aca="false">MAX(0,1-H1296-I1296)</f>
        <v>0.193289150728834</v>
      </c>
      <c r="K1296" s="33" t="n">
        <f aca="false">H1296+I1296</f>
        <v>0.806710849271166</v>
      </c>
      <c r="L1296" s="33" t="n">
        <f aca="false">I1296+J1296</f>
        <v>0.571181150728834</v>
      </c>
      <c r="M1296" s="0" t="str">
        <f aca="false">IF('✍️ Score Entry 2025-26'!F1297=""," TBD",TEXT('✍️ Score Entry 2025-26'!F1297,"0")&amp;"-"&amp;TEXT('✍️ Score Entry 2025-26'!G1297,"0"))</f>
        <v> TBD</v>
      </c>
      <c r="N1296" s="0" t="str">
        <f aca="false">IF('✍️ Score Entry 2025-26'!F1297="","TBD",IF('✍️ Score Entry 2025-26'!F1297&gt;'✍️ Score Entry 2025-26'!G1297,"Home",IF('✍️ Score Entry 2025-26'!F1297&lt;'✍️ Score Entry 2025-26'!G1297,"Away","Draw")))</f>
        <v>TBD</v>
      </c>
      <c r="O1296" s="0" t="str">
        <f aca="false">IF(N1296="TBD","TBD",IF(AND(H1296&gt;I1296,H1296&gt;J1296,N1296="Home"),"✓",IF(AND(J1296&gt;H1296,J1296&gt;I1296,N1296="Away"),"✓",IF(AND(I1296&gt;H1296,I1296&gt;J1296,N1296="Draw"),"✓","✗"))))</f>
        <v>TBD</v>
      </c>
    </row>
    <row r="1297" customFormat="false" ht="15" hidden="false" customHeight="false" outlineLevel="0" collapsed="false">
      <c r="A1297" s="0" t="n">
        <f aca="false">'✍️ Score Entry 2025-26'!A1298</f>
        <v>1293</v>
      </c>
      <c r="B1297" s="41" t="n">
        <f aca="false">'✍️ Score Entry 2025-26'!B1298</f>
        <v>46095.625</v>
      </c>
      <c r="C1297" s="0" t="str">
        <f aca="false">'✍️ Score Entry 2025-26'!C1298</f>
        <v>English Premier League</v>
      </c>
      <c r="D1297" s="0" t="str">
        <f aca="false">'✍️ Score Entry 2025-26'!D1298</f>
        <v>Sunderland</v>
      </c>
      <c r="E1297" s="0" t="str">
        <f aca="false">'✍️ Score Entry 2025-26'!E1298</f>
        <v>Brighton &amp; Hove Albion</v>
      </c>
      <c r="F1297" s="0" t="n">
        <f aca="false">IFERROR(VLOOKUP(D1297,'⭐ Current Elo 2025-26'!$A:$B,2,FALSE()),1500)</f>
        <v>1601.9</v>
      </c>
      <c r="G1297" s="0" t="n">
        <f aca="false">IFERROR(VLOOKUP(E1297,'⭐ Current Elo 2025-26'!$A:$B,2,FALSE()),1500)</f>
        <v>1526.5</v>
      </c>
      <c r="H1297" s="33" t="n">
        <f aca="false">1/(1+10^((G1297-F1297+'⚙️ Parameters'!$C$7)/400))</f>
        <v>0.536488555380867</v>
      </c>
      <c r="I1297" s="33" t="n">
        <f aca="false">0.27*(1+((200-MIN(ABS(F1297-G1297),200))/500)+(IF(AND(F1297&gt;1650,G1297&gt;1650),0.15,0)))</f>
        <v>0.337284</v>
      </c>
      <c r="J1297" s="33" t="n">
        <f aca="false">MAX(0,1-H1297-I1297)</f>
        <v>0.126227444619133</v>
      </c>
      <c r="K1297" s="33" t="n">
        <f aca="false">H1297+I1297</f>
        <v>0.873772555380867</v>
      </c>
      <c r="L1297" s="33" t="n">
        <f aca="false">I1297+J1297</f>
        <v>0.463511444619133</v>
      </c>
      <c r="M1297" s="0" t="str">
        <f aca="false">IF('✍️ Score Entry 2025-26'!F1298=""," TBD",TEXT('✍️ Score Entry 2025-26'!F1298,"0")&amp;"-"&amp;TEXT('✍️ Score Entry 2025-26'!G1298,"0"))</f>
        <v> TBD</v>
      </c>
      <c r="N1297" s="0" t="str">
        <f aca="false">IF('✍️ Score Entry 2025-26'!F1298="","TBD",IF('✍️ Score Entry 2025-26'!F1298&gt;'✍️ Score Entry 2025-26'!G1298,"Home",IF('✍️ Score Entry 2025-26'!F1298&lt;'✍️ Score Entry 2025-26'!G1298,"Away","Draw")))</f>
        <v>TBD</v>
      </c>
      <c r="O1297" s="0" t="str">
        <f aca="false">IF(N1297="TBD","TBD",IF(AND(H1297&gt;I1297,H1297&gt;J1297,N1297="Home"),"✓",IF(AND(J1297&gt;H1297,J1297&gt;I1297,N1297="Away"),"✓",IF(AND(I1297&gt;H1297,I1297&gt;J1297,N1297="Draw"),"✓","✗"))))</f>
        <v>TBD</v>
      </c>
    </row>
    <row r="1298" customFormat="false" ht="15" hidden="false" customHeight="false" outlineLevel="0" collapsed="false">
      <c r="A1298" s="0" t="n">
        <f aca="false">'✍️ Score Entry 2025-26'!A1299</f>
        <v>1294</v>
      </c>
      <c r="B1298" s="41" t="n">
        <f aca="false">'✍️ Score Entry 2025-26'!B1299</f>
        <v>46095.625</v>
      </c>
      <c r="C1298" s="0" t="str">
        <f aca="false">'✍️ Score Entry 2025-26'!C1299</f>
        <v>English Premier League</v>
      </c>
      <c r="D1298" s="0" t="str">
        <f aca="false">'✍️ Score Entry 2025-26'!D1299</f>
        <v>West Ham United</v>
      </c>
      <c r="E1298" s="0" t="str">
        <f aca="false">'✍️ Score Entry 2025-26'!E1299</f>
        <v>Manchester City</v>
      </c>
      <c r="F1298" s="0" t="n">
        <f aca="false">IFERROR(VLOOKUP(D1298,'⭐ Current Elo 2025-26'!$A:$B,2,FALSE()),1500)</f>
        <v>1395.5</v>
      </c>
      <c r="G1298" s="0" t="n">
        <f aca="false">IFERROR(VLOOKUP(E1298,'⭐ Current Elo 2025-26'!$A:$B,2,FALSE()),1500)</f>
        <v>1581.2</v>
      </c>
      <c r="H1298" s="33" t="n">
        <f aca="false">1/(1+10^((G1298-F1298+'⚙️ Parameters'!$C$7)/400))</f>
        <v>0.204761160719543</v>
      </c>
      <c r="I1298" s="33" t="n">
        <f aca="false">0.27*(1+((200-MIN(ABS(F1298-G1298),200))/500)+(IF(AND(F1298&gt;1650,G1298&gt;1650),0.15,0)))</f>
        <v>0.277722</v>
      </c>
      <c r="J1298" s="33" t="n">
        <f aca="false">MAX(0,1-H1298-I1298)</f>
        <v>0.517516839280457</v>
      </c>
      <c r="K1298" s="33" t="n">
        <f aca="false">H1298+I1298</f>
        <v>0.482483160719543</v>
      </c>
      <c r="L1298" s="33" t="n">
        <f aca="false">I1298+J1298</f>
        <v>0.795238839280457</v>
      </c>
      <c r="M1298" s="0" t="str">
        <f aca="false">IF('✍️ Score Entry 2025-26'!F1299=""," TBD",TEXT('✍️ Score Entry 2025-26'!F1299,"0")&amp;"-"&amp;TEXT('✍️ Score Entry 2025-26'!G1299,"0"))</f>
        <v> TBD</v>
      </c>
      <c r="N1298" s="0" t="str">
        <f aca="false">IF('✍️ Score Entry 2025-26'!F1299="","TBD",IF('✍️ Score Entry 2025-26'!F1299&gt;'✍️ Score Entry 2025-26'!G1299,"Home",IF('✍️ Score Entry 2025-26'!F1299&lt;'✍️ Score Entry 2025-26'!G1299,"Away","Draw")))</f>
        <v>TBD</v>
      </c>
      <c r="O1298" s="0" t="str">
        <f aca="false">IF(N1298="TBD","TBD",IF(AND(H1298&gt;I1298,H1298&gt;J1298,N1298="Home"),"✓",IF(AND(J1298&gt;H1298,J1298&gt;I1298,N1298="Away"),"✓",IF(AND(I1298&gt;H1298,I1298&gt;J1298,N1298="Draw"),"✓","✗"))))</f>
        <v>TBD</v>
      </c>
    </row>
    <row r="1299" customFormat="false" ht="15" hidden="false" customHeight="false" outlineLevel="0" collapsed="false">
      <c r="A1299" s="0" t="n">
        <f aca="false">'✍️ Score Entry 2025-26'!A1300</f>
        <v>1295</v>
      </c>
      <c r="B1299" s="41" t="n">
        <f aca="false">'✍️ Score Entry 2025-26'!B1300</f>
        <v>46095.625</v>
      </c>
      <c r="C1299" s="0" t="str">
        <f aca="false">'✍️ Score Entry 2025-26'!C1300</f>
        <v>English Premier League</v>
      </c>
      <c r="D1299" s="0" t="str">
        <f aca="false">'✍️ Score Entry 2025-26'!D1300</f>
        <v>Chelsea</v>
      </c>
      <c r="E1299" s="0" t="str">
        <f aca="false">'✍️ Score Entry 2025-26'!E1300</f>
        <v>Newcastle United</v>
      </c>
      <c r="F1299" s="0" t="n">
        <f aca="false">IFERROR(VLOOKUP(D1299,'⭐ Current Elo 2025-26'!$A:$B,2,FALSE()),1500)</f>
        <v>1685.1</v>
      </c>
      <c r="G1299" s="0" t="n">
        <f aca="false">IFERROR(VLOOKUP(E1299,'⭐ Current Elo 2025-26'!$A:$B,2,FALSE()),1500)</f>
        <v>1795</v>
      </c>
      <c r="H1299" s="33" t="n">
        <f aca="false">1/(1+10^((G1299-F1299+'⚙️ Parameters'!$C$7)/400))</f>
        <v>0.284864503196093</v>
      </c>
      <c r="I1299" s="33" t="n">
        <f aca="false">0.27*(1+((200-MIN(ABS(F1299-G1299),200))/500)+(IF(AND(F1299&gt;1650,G1299&gt;1650),0.15,0)))</f>
        <v>0.359154</v>
      </c>
      <c r="J1299" s="33" t="n">
        <f aca="false">MAX(0,1-H1299-I1299)</f>
        <v>0.355981496803907</v>
      </c>
      <c r="K1299" s="33" t="n">
        <f aca="false">H1299+I1299</f>
        <v>0.644018503196093</v>
      </c>
      <c r="L1299" s="33" t="n">
        <f aca="false">I1299+J1299</f>
        <v>0.715135496803907</v>
      </c>
      <c r="M1299" s="0" t="str">
        <f aca="false">IF('✍️ Score Entry 2025-26'!F1300=""," TBD",TEXT('✍️ Score Entry 2025-26'!F1300,"0")&amp;"-"&amp;TEXT('✍️ Score Entry 2025-26'!G1300,"0"))</f>
        <v> TBD</v>
      </c>
      <c r="N1299" s="0" t="str">
        <f aca="false">IF('✍️ Score Entry 2025-26'!F1300="","TBD",IF('✍️ Score Entry 2025-26'!F1300&gt;'✍️ Score Entry 2025-26'!G1300,"Home",IF('✍️ Score Entry 2025-26'!F1300&lt;'✍️ Score Entry 2025-26'!G1300,"Away","Draw")))</f>
        <v>TBD</v>
      </c>
      <c r="O1299" s="0" t="str">
        <f aca="false">IF(N1299="TBD","TBD",IF(AND(H1299&gt;I1299,H1299&gt;J1299,N1299="Home"),"✓",IF(AND(J1299&gt;H1299,J1299&gt;I1299,N1299="Away"),"✓",IF(AND(I1299&gt;H1299,I1299&gt;J1299,N1299="Draw"),"✓","✗"))))</f>
        <v>TBD</v>
      </c>
    </row>
    <row r="1300" customFormat="false" ht="15" hidden="false" customHeight="false" outlineLevel="0" collapsed="false">
      <c r="A1300" s="0" t="n">
        <f aca="false">'✍️ Score Entry 2025-26'!A1301</f>
        <v>1296</v>
      </c>
      <c r="B1300" s="41" t="n">
        <f aca="false">'✍️ Score Entry 2025-26'!B1301</f>
        <v>46095.625</v>
      </c>
      <c r="C1300" s="0" t="str">
        <f aca="false">'✍️ Score Entry 2025-26'!C1301</f>
        <v>English Premier League</v>
      </c>
      <c r="D1300" s="0" t="str">
        <f aca="false">'✍️ Score Entry 2025-26'!D1301</f>
        <v>Burnley</v>
      </c>
      <c r="E1300" s="0" t="str">
        <f aca="false">'✍️ Score Entry 2025-26'!E1301</f>
        <v>AFC Bournemouth</v>
      </c>
      <c r="F1300" s="0" t="n">
        <f aca="false">IFERROR(VLOOKUP(D1300,'⭐ Current Elo 2025-26'!$A:$B,2,FALSE()),1500)</f>
        <v>1604</v>
      </c>
      <c r="G1300" s="0" t="n">
        <f aca="false">IFERROR(VLOOKUP(E1300,'⭐ Current Elo 2025-26'!$A:$B,2,FALSE()),1500)</f>
        <v>1744.7</v>
      </c>
      <c r="H1300" s="33" t="n">
        <f aca="false">1/(1+10^((G1300-F1300+'⚙️ Parameters'!$C$7)/400))</f>
        <v>0.250160317798827</v>
      </c>
      <c r="I1300" s="33" t="n">
        <f aca="false">0.27*(1+((200-MIN(ABS(F1300-G1300),200))/500)+(IF(AND(F1300&gt;1650,G1300&gt;1650),0.15,0)))</f>
        <v>0.302022</v>
      </c>
      <c r="J1300" s="33" t="n">
        <f aca="false">MAX(0,1-H1300-I1300)</f>
        <v>0.447817682201173</v>
      </c>
      <c r="K1300" s="33" t="n">
        <f aca="false">H1300+I1300</f>
        <v>0.552182317798827</v>
      </c>
      <c r="L1300" s="33" t="n">
        <f aca="false">I1300+J1300</f>
        <v>0.749839682201173</v>
      </c>
      <c r="M1300" s="0" t="str">
        <f aca="false">IF('✍️ Score Entry 2025-26'!F1301=""," TBD",TEXT('✍️ Score Entry 2025-26'!F1301,"0")&amp;"-"&amp;TEXT('✍️ Score Entry 2025-26'!G1301,"0"))</f>
        <v> TBD</v>
      </c>
      <c r="N1300" s="0" t="str">
        <f aca="false">IF('✍️ Score Entry 2025-26'!F1301="","TBD",IF('✍️ Score Entry 2025-26'!F1301&gt;'✍️ Score Entry 2025-26'!G1301,"Home",IF('✍️ Score Entry 2025-26'!F1301&lt;'✍️ Score Entry 2025-26'!G1301,"Away","Draw")))</f>
        <v>TBD</v>
      </c>
      <c r="O1300" s="0" t="str">
        <f aca="false">IF(N1300="TBD","TBD",IF(AND(H1300&gt;I1300,H1300&gt;J1300,N1300="Home"),"✓",IF(AND(J1300&gt;H1300,J1300&gt;I1300,N1300="Away"),"✓",IF(AND(I1300&gt;H1300,I1300&gt;J1300,N1300="Draw"),"✓","✗"))))</f>
        <v>TBD</v>
      </c>
    </row>
    <row r="1301" customFormat="false" ht="15" hidden="false" customHeight="false" outlineLevel="0" collapsed="false">
      <c r="A1301" s="0" t="n">
        <f aca="false">'✍️ Score Entry 2025-26'!A1302</f>
        <v>1297</v>
      </c>
      <c r="B1301" s="41" t="n">
        <f aca="false">'✍️ Score Entry 2025-26'!B1302</f>
        <v>46095.625</v>
      </c>
      <c r="C1301" s="0" t="str">
        <f aca="false">'✍️ Score Entry 2025-26'!C1302</f>
        <v>English Premier League</v>
      </c>
      <c r="D1301" s="0" t="str">
        <f aca="false">'✍️ Score Entry 2025-26'!D1302</f>
        <v>Brentford</v>
      </c>
      <c r="E1301" s="0" t="str">
        <f aca="false">'✍️ Score Entry 2025-26'!E1302</f>
        <v>Wolverhampton Wanderers</v>
      </c>
      <c r="F1301" s="0" t="n">
        <f aca="false">IFERROR(VLOOKUP(D1301,'⭐ Current Elo 2025-26'!$A:$B,2,FALSE()),1500)</f>
        <v>1507.3</v>
      </c>
      <c r="G1301" s="0" t="n">
        <f aca="false">IFERROR(VLOOKUP(E1301,'⭐ Current Elo 2025-26'!$A:$B,2,FALSE()),1500)</f>
        <v>1747.8</v>
      </c>
      <c r="H1301" s="33" t="n">
        <f aca="false">1/(1+10^((G1301-F1301+'⚙️ Parameters'!$C$7)/400))</f>
        <v>0.158124103281891</v>
      </c>
      <c r="I1301" s="33" t="n">
        <f aca="false">0.27*(1+((200-MIN(ABS(F1301-G1301),200))/500)+(IF(AND(F1301&gt;1650,G1301&gt;1650),0.15,0)))</f>
        <v>0.27</v>
      </c>
      <c r="J1301" s="33" t="n">
        <f aca="false">MAX(0,1-H1301-I1301)</f>
        <v>0.571875896718109</v>
      </c>
      <c r="K1301" s="33" t="n">
        <f aca="false">H1301+I1301</f>
        <v>0.428124103281891</v>
      </c>
      <c r="L1301" s="33" t="n">
        <f aca="false">I1301+J1301</f>
        <v>0.841875896718109</v>
      </c>
      <c r="M1301" s="0" t="str">
        <f aca="false">IF('✍️ Score Entry 2025-26'!F1302=""," TBD",TEXT('✍️ Score Entry 2025-26'!F1302,"0")&amp;"-"&amp;TEXT('✍️ Score Entry 2025-26'!G1302,"0"))</f>
        <v> TBD</v>
      </c>
      <c r="N1301" s="0" t="str">
        <f aca="false">IF('✍️ Score Entry 2025-26'!F1302="","TBD",IF('✍️ Score Entry 2025-26'!F1302&gt;'✍️ Score Entry 2025-26'!G1302,"Home",IF('✍️ Score Entry 2025-26'!F1302&lt;'✍️ Score Entry 2025-26'!G1302,"Away","Draw")))</f>
        <v>TBD</v>
      </c>
      <c r="O1301" s="0" t="str">
        <f aca="false">IF(N1301="TBD","TBD",IF(AND(H1301&gt;I1301,H1301&gt;J1301,N1301="Home"),"✓",IF(AND(J1301&gt;H1301,J1301&gt;I1301,N1301="Away"),"✓",IF(AND(I1301&gt;H1301,I1301&gt;J1301,N1301="Draw"),"✓","✗"))))</f>
        <v>TBD</v>
      </c>
    </row>
    <row r="1302" customFormat="false" ht="15" hidden="false" customHeight="false" outlineLevel="0" collapsed="false">
      <c r="A1302" s="0" t="n">
        <f aca="false">'✍️ Score Entry 2025-26'!A1303</f>
        <v>1298</v>
      </c>
      <c r="B1302" s="41" t="n">
        <f aca="false">'✍️ Score Entry 2025-26'!B1303</f>
        <v>46095.625</v>
      </c>
      <c r="C1302" s="0" t="str">
        <f aca="false">'✍️ Score Entry 2025-26'!C1303</f>
        <v>English Premier League</v>
      </c>
      <c r="D1302" s="0" t="str">
        <f aca="false">'✍️ Score Entry 2025-26'!D1303</f>
        <v>Arsenal</v>
      </c>
      <c r="E1302" s="0" t="str">
        <f aca="false">'✍️ Score Entry 2025-26'!E1303</f>
        <v>Everton</v>
      </c>
      <c r="F1302" s="0" t="n">
        <f aca="false">IFERROR(VLOOKUP(D1302,'⭐ Current Elo 2025-26'!$A:$B,2,FALSE()),1500)</f>
        <v>1442.1</v>
      </c>
      <c r="G1302" s="0" t="n">
        <f aca="false">IFERROR(VLOOKUP(E1302,'⭐ Current Elo 2025-26'!$A:$B,2,FALSE()),1500)</f>
        <v>1613.1</v>
      </c>
      <c r="H1302" s="33" t="n">
        <f aca="false">1/(1+10^((G1302-F1302+'⚙️ Parameters'!$C$7)/400))</f>
        <v>0.218884597270038</v>
      </c>
      <c r="I1302" s="33" t="n">
        <f aca="false">0.27*(1+((200-MIN(ABS(F1302-G1302),200))/500)+(IF(AND(F1302&gt;1650,G1302&gt;1650),0.15,0)))</f>
        <v>0.28566</v>
      </c>
      <c r="J1302" s="33" t="n">
        <f aca="false">MAX(0,1-H1302-I1302)</f>
        <v>0.495455402729962</v>
      </c>
      <c r="K1302" s="33" t="n">
        <f aca="false">H1302+I1302</f>
        <v>0.504544597270038</v>
      </c>
      <c r="L1302" s="33" t="n">
        <f aca="false">I1302+J1302</f>
        <v>0.781115402729962</v>
      </c>
      <c r="M1302" s="0" t="str">
        <f aca="false">IF('✍️ Score Entry 2025-26'!F1303=""," TBD",TEXT('✍️ Score Entry 2025-26'!F1303,"0")&amp;"-"&amp;TEXT('✍️ Score Entry 2025-26'!G1303,"0"))</f>
        <v> TBD</v>
      </c>
      <c r="N1302" s="0" t="str">
        <f aca="false">IF('✍️ Score Entry 2025-26'!F1303="","TBD",IF('✍️ Score Entry 2025-26'!F1303&gt;'✍️ Score Entry 2025-26'!G1303,"Home",IF('✍️ Score Entry 2025-26'!F1303&lt;'✍️ Score Entry 2025-26'!G1303,"Away","Draw")))</f>
        <v>TBD</v>
      </c>
      <c r="O1302" s="0" t="str">
        <f aca="false">IF(N1302="TBD","TBD",IF(AND(H1302&gt;I1302,H1302&gt;J1302,N1302="Home"),"✓",IF(AND(J1302&gt;H1302,J1302&gt;I1302,N1302="Away"),"✓",IF(AND(I1302&gt;H1302,I1302&gt;J1302,N1302="Draw"),"✓","✗"))))</f>
        <v>TBD</v>
      </c>
    </row>
    <row r="1303" customFormat="false" ht="15" hidden="false" customHeight="false" outlineLevel="0" collapsed="false">
      <c r="A1303" s="0" t="n">
        <f aca="false">'✍️ Score Entry 2025-26'!A1304</f>
        <v>1299</v>
      </c>
      <c r="B1303" s="41" t="n">
        <f aca="false">'✍️ Score Entry 2025-26'!B1304</f>
        <v>46095.625</v>
      </c>
      <c r="C1303" s="0" t="str">
        <f aca="false">'✍️ Score Entry 2025-26'!C1304</f>
        <v>English Premier League</v>
      </c>
      <c r="D1303" s="0" t="str">
        <f aca="false">'✍️ Score Entry 2025-26'!D1304</f>
        <v>Liverpool</v>
      </c>
      <c r="E1303" s="0" t="str">
        <f aca="false">'✍️ Score Entry 2025-26'!E1304</f>
        <v>Tottenham Hotspur</v>
      </c>
      <c r="F1303" s="0" t="n">
        <f aca="false">IFERROR(VLOOKUP(D1303,'⭐ Current Elo 2025-26'!$A:$B,2,FALSE()),1500)</f>
        <v>1648.2</v>
      </c>
      <c r="G1303" s="0" t="n">
        <f aca="false">IFERROR(VLOOKUP(E1303,'⭐ Current Elo 2025-26'!$A:$B,2,FALSE()),1500)</f>
        <v>1545.2</v>
      </c>
      <c r="H1303" s="33" t="n">
        <f aca="false">1/(1+10^((G1303-F1303+'⚙️ Parameters'!$C$7)/400))</f>
        <v>0.57568695237643</v>
      </c>
      <c r="I1303" s="33" t="n">
        <f aca="false">0.27*(1+((200-MIN(ABS(F1303-G1303),200))/500)+(IF(AND(F1303&gt;1650,G1303&gt;1650),0.15,0)))</f>
        <v>0.32238</v>
      </c>
      <c r="J1303" s="33" t="n">
        <f aca="false">MAX(0,1-H1303-I1303)</f>
        <v>0.10193304762357</v>
      </c>
      <c r="K1303" s="33" t="n">
        <f aca="false">H1303+I1303</f>
        <v>0.89806695237643</v>
      </c>
      <c r="L1303" s="33" t="n">
        <f aca="false">I1303+J1303</f>
        <v>0.42431304762357</v>
      </c>
      <c r="M1303" s="0" t="str">
        <f aca="false">IF('✍️ Score Entry 2025-26'!F1304=""," TBD",TEXT('✍️ Score Entry 2025-26'!F1304,"0")&amp;"-"&amp;TEXT('✍️ Score Entry 2025-26'!G1304,"0"))</f>
        <v> TBD</v>
      </c>
      <c r="N1303" s="0" t="str">
        <f aca="false">IF('✍️ Score Entry 2025-26'!F1304="","TBD",IF('✍️ Score Entry 2025-26'!F1304&gt;'✍️ Score Entry 2025-26'!G1304,"Home",IF('✍️ Score Entry 2025-26'!F1304&lt;'✍️ Score Entry 2025-26'!G1304,"Away","Draw")))</f>
        <v>TBD</v>
      </c>
      <c r="O1303" s="0" t="str">
        <f aca="false">IF(N1303="TBD","TBD",IF(AND(H1303&gt;I1303,H1303&gt;J1303,N1303="Home"),"✓",IF(AND(J1303&gt;H1303,J1303&gt;I1303,N1303="Away"),"✓",IF(AND(I1303&gt;H1303,I1303&gt;J1303,N1303="Draw"),"✓","✗"))))</f>
        <v>TBD</v>
      </c>
    </row>
    <row r="1304" customFormat="false" ht="15" hidden="false" customHeight="false" outlineLevel="0" collapsed="false">
      <c r="A1304" s="0" t="n">
        <f aca="false">'✍️ Score Entry 2025-26'!A1305</f>
        <v>1300</v>
      </c>
      <c r="B1304" s="41" t="n">
        <f aca="false">'✍️ Score Entry 2025-26'!B1305</f>
        <v>46095.625</v>
      </c>
      <c r="C1304" s="0" t="str">
        <f aca="false">'✍️ Score Entry 2025-26'!C1305</f>
        <v>English Premier League</v>
      </c>
      <c r="D1304" s="0" t="str">
        <f aca="false">'✍️ Score Entry 2025-26'!D1305</f>
        <v>Nottingham Forest</v>
      </c>
      <c r="E1304" s="0" t="str">
        <f aca="false">'✍️ Score Entry 2025-26'!E1305</f>
        <v>Fulham</v>
      </c>
      <c r="F1304" s="0" t="n">
        <f aca="false">IFERROR(VLOOKUP(D1304,'⭐ Current Elo 2025-26'!$A:$B,2,FALSE()),1500)</f>
        <v>1630.6</v>
      </c>
      <c r="G1304" s="0" t="n">
        <f aca="false">IFERROR(VLOOKUP(E1304,'⭐ Current Elo 2025-26'!$A:$B,2,FALSE()),1500)</f>
        <v>1393.4</v>
      </c>
      <c r="H1304" s="33" t="n">
        <f aca="false">1/(1+10^((G1304-F1304+'⚙️ Parameters'!$C$7)/400))</f>
        <v>0.746041398197564</v>
      </c>
      <c r="I1304" s="33" t="n">
        <f aca="false">0.27*(1+((200-MIN(ABS(F1304-G1304),200))/500)+(IF(AND(F1304&gt;1650,G1304&gt;1650),0.15,0)))</f>
        <v>0.27</v>
      </c>
      <c r="J1304" s="33" t="n">
        <f aca="false">MAX(0,1-H1304-I1304)</f>
        <v>0</v>
      </c>
      <c r="K1304" s="33" t="n">
        <f aca="false">H1304+I1304</f>
        <v>1.01604139819756</v>
      </c>
      <c r="L1304" s="33" t="n">
        <f aca="false">I1304+J1304</f>
        <v>0.27</v>
      </c>
      <c r="M1304" s="0" t="str">
        <f aca="false">IF('✍️ Score Entry 2025-26'!F1305=""," TBD",TEXT('✍️ Score Entry 2025-26'!F1305,"0")&amp;"-"&amp;TEXT('✍️ Score Entry 2025-26'!G1305,"0"))</f>
        <v> TBD</v>
      </c>
      <c r="N1304" s="0" t="str">
        <f aca="false">IF('✍️ Score Entry 2025-26'!F1305="","TBD",IF('✍️ Score Entry 2025-26'!F1305&gt;'✍️ Score Entry 2025-26'!G1305,"Home",IF('✍️ Score Entry 2025-26'!F1305&lt;'✍️ Score Entry 2025-26'!G1305,"Away","Draw")))</f>
        <v>TBD</v>
      </c>
      <c r="O1304" s="0" t="str">
        <f aca="false">IF(N1304="TBD","TBD",IF(AND(H1304&gt;I1304,H1304&gt;J1304,N1304="Home"),"✓",IF(AND(J1304&gt;H1304,J1304&gt;I1304,N1304="Away"),"✓",IF(AND(I1304&gt;H1304,I1304&gt;J1304,N1304="Draw"),"✓","✗"))))</f>
        <v>TBD</v>
      </c>
    </row>
    <row r="1305" customFormat="false" ht="15" hidden="false" customHeight="false" outlineLevel="0" collapsed="false">
      <c r="A1305" s="0" t="n">
        <f aca="false">'✍️ Score Entry 2025-26'!A1306</f>
        <v>1301</v>
      </c>
      <c r="B1305" s="41" t="n">
        <f aca="false">'✍️ Score Entry 2025-26'!B1306</f>
        <v>46095.75</v>
      </c>
      <c r="C1305" s="0" t="str">
        <f aca="false">'✍️ Score Entry 2025-26'!C1306</f>
        <v>German Bundesliga</v>
      </c>
      <c r="D1305" s="0" t="str">
        <f aca="false">'✍️ Score Entry 2025-26'!D1306</f>
        <v>Bayer Leverkusen</v>
      </c>
      <c r="E1305" s="0" t="str">
        <f aca="false">'✍️ Score Entry 2025-26'!E1306</f>
        <v>Bayern Munich</v>
      </c>
      <c r="F1305" s="0" t="n">
        <f aca="false">IFERROR(VLOOKUP(D1305,'⭐ Current Elo 2025-26'!$A:$B,2,FALSE()),1500)</f>
        <v>1576.1</v>
      </c>
      <c r="G1305" s="0" t="n">
        <f aca="false">IFERROR(VLOOKUP(E1305,'⭐ Current Elo 2025-26'!$A:$B,2,FALSE()),1500)</f>
        <v>1706.9</v>
      </c>
      <c r="H1305" s="33" t="n">
        <f aca="false">1/(1+10^((G1305-F1305+'⚙️ Parameters'!$C$7)/400))</f>
        <v>0.261001745865829</v>
      </c>
      <c r="I1305" s="33" t="n">
        <f aca="false">0.27*(1+((200-MIN(ABS(F1305-G1305),200))/500)+(IF(AND(F1305&gt;1650,G1305&gt;1650),0.15,0)))</f>
        <v>0.307368</v>
      </c>
      <c r="J1305" s="33" t="n">
        <f aca="false">MAX(0,1-H1305-I1305)</f>
        <v>0.431630254134172</v>
      </c>
      <c r="K1305" s="33" t="n">
        <f aca="false">H1305+I1305</f>
        <v>0.568369745865829</v>
      </c>
      <c r="L1305" s="33" t="n">
        <f aca="false">I1305+J1305</f>
        <v>0.738998254134171</v>
      </c>
      <c r="M1305" s="0" t="str">
        <f aca="false">IF('✍️ Score Entry 2025-26'!F1306=""," TBD",TEXT('✍️ Score Entry 2025-26'!F1306,"0")&amp;"-"&amp;TEXT('✍️ Score Entry 2025-26'!G1306,"0"))</f>
        <v> TBD</v>
      </c>
      <c r="N1305" s="0" t="str">
        <f aca="false">IF('✍️ Score Entry 2025-26'!F1306="","TBD",IF('✍️ Score Entry 2025-26'!F1306&gt;'✍️ Score Entry 2025-26'!G1306,"Home",IF('✍️ Score Entry 2025-26'!F1306&lt;'✍️ Score Entry 2025-26'!G1306,"Away","Draw")))</f>
        <v>TBD</v>
      </c>
      <c r="O1305" s="0" t="str">
        <f aca="false">IF(N1305="TBD","TBD",IF(AND(H1305&gt;I1305,H1305&gt;J1305,N1305="Home"),"✓",IF(AND(J1305&gt;H1305,J1305&gt;I1305,N1305="Away"),"✓",IF(AND(I1305&gt;H1305,I1305&gt;J1305,N1305="Draw"),"✓","✗"))))</f>
        <v>TBD</v>
      </c>
    </row>
    <row r="1306" customFormat="false" ht="15" hidden="false" customHeight="false" outlineLevel="0" collapsed="false">
      <c r="A1306" s="0" t="n">
        <f aca="false">'✍️ Score Entry 2025-26'!A1307</f>
        <v>1302</v>
      </c>
      <c r="B1306" s="41" t="n">
        <f aca="false">'✍️ Score Entry 2025-26'!B1307</f>
        <v>46095.75</v>
      </c>
      <c r="C1306" s="0" t="str">
        <f aca="false">'✍️ Score Entry 2025-26'!C1307</f>
        <v>German Bundesliga</v>
      </c>
      <c r="D1306" s="0" t="str">
        <f aca="false">'✍️ Score Entry 2025-26'!D1307</f>
        <v>Borussia MÃ¶nchengladbach</v>
      </c>
      <c r="E1306" s="0" t="str">
        <f aca="false">'✍️ Score Entry 2025-26'!E1307</f>
        <v>St. Pauli</v>
      </c>
      <c r="F1306" s="0" t="n">
        <f aca="false">IFERROR(VLOOKUP(D1306,'⭐ Current Elo 2025-26'!$A:$B,2,FALSE()),1500)</f>
        <v>1433.1</v>
      </c>
      <c r="G1306" s="0" t="n">
        <f aca="false">IFERROR(VLOOKUP(E1306,'⭐ Current Elo 2025-26'!$A:$B,2,FALSE()),1500)</f>
        <v>1501.5</v>
      </c>
      <c r="H1306" s="33" t="n">
        <f aca="false">1/(1+10^((G1306-F1306+'⚙️ Parameters'!$C$7)/400))</f>
        <v>0.335912058532926</v>
      </c>
      <c r="I1306" s="33" t="n">
        <f aca="false">0.27*(1+((200-MIN(ABS(F1306-G1306),200))/500)+(IF(AND(F1306&gt;1650,G1306&gt;1650),0.15,0)))</f>
        <v>0.341064</v>
      </c>
      <c r="J1306" s="33" t="n">
        <f aca="false">MAX(0,1-H1306-I1306)</f>
        <v>0.323023941467074</v>
      </c>
      <c r="K1306" s="33" t="n">
        <f aca="false">H1306+I1306</f>
        <v>0.676976058532926</v>
      </c>
      <c r="L1306" s="33" t="n">
        <f aca="false">I1306+J1306</f>
        <v>0.664087941467074</v>
      </c>
      <c r="M1306" s="0" t="str">
        <f aca="false">IF('✍️ Score Entry 2025-26'!F1307=""," TBD",TEXT('✍️ Score Entry 2025-26'!F1307,"0")&amp;"-"&amp;TEXT('✍️ Score Entry 2025-26'!G1307,"0"))</f>
        <v> TBD</v>
      </c>
      <c r="N1306" s="0" t="str">
        <f aca="false">IF('✍️ Score Entry 2025-26'!F1307="","TBD",IF('✍️ Score Entry 2025-26'!F1307&gt;'✍️ Score Entry 2025-26'!G1307,"Home",IF('✍️ Score Entry 2025-26'!F1307&lt;'✍️ Score Entry 2025-26'!G1307,"Away","Draw")))</f>
        <v>TBD</v>
      </c>
      <c r="O1306" s="0" t="str">
        <f aca="false">IF(N1306="TBD","TBD",IF(AND(H1306&gt;I1306,H1306&gt;J1306,N1306="Home"),"✓",IF(AND(J1306&gt;H1306,J1306&gt;I1306,N1306="Away"),"✓",IF(AND(I1306&gt;H1306,I1306&gt;J1306,N1306="Draw"),"✓","✗"))))</f>
        <v>TBD</v>
      </c>
    </row>
    <row r="1307" customFormat="false" ht="15" hidden="false" customHeight="false" outlineLevel="0" collapsed="false">
      <c r="A1307" s="0" t="n">
        <f aca="false">'✍️ Score Entry 2025-26'!A1308</f>
        <v>1303</v>
      </c>
      <c r="B1307" s="41" t="n">
        <f aca="false">'✍️ Score Entry 2025-26'!B1308</f>
        <v>46095.75</v>
      </c>
      <c r="C1307" s="0" t="str">
        <f aca="false">'✍️ Score Entry 2025-26'!C1308</f>
        <v>German Bundesliga</v>
      </c>
      <c r="D1307" s="0" t="str">
        <f aca="false">'✍️ Score Entry 2025-26'!D1308</f>
        <v>SC Freiburg</v>
      </c>
      <c r="E1307" s="0" t="str">
        <f aca="false">'✍️ Score Entry 2025-26'!E1308</f>
        <v>1. FC Union Berlin</v>
      </c>
      <c r="F1307" s="0" t="n">
        <f aca="false">IFERROR(VLOOKUP(D1307,'⭐ Current Elo 2025-26'!$A:$B,2,FALSE()),1500)</f>
        <v>1647.6</v>
      </c>
      <c r="G1307" s="0" t="n">
        <f aca="false">IFERROR(VLOOKUP(E1307,'⭐ Current Elo 2025-26'!$A:$B,2,FALSE()),1500)</f>
        <v>1536.1</v>
      </c>
      <c r="H1307" s="33" t="n">
        <f aca="false">1/(1+10^((G1307-F1307+'⚙️ Parameters'!$C$7)/400))</f>
        <v>0.587592673462622</v>
      </c>
      <c r="I1307" s="33" t="n">
        <f aca="false">0.27*(1+((200-MIN(ABS(F1307-G1307),200))/500)+(IF(AND(F1307&gt;1650,G1307&gt;1650),0.15,0)))</f>
        <v>0.31779</v>
      </c>
      <c r="J1307" s="33" t="n">
        <f aca="false">MAX(0,1-H1307-I1307)</f>
        <v>0.0946173265373776</v>
      </c>
      <c r="K1307" s="33" t="n">
        <f aca="false">H1307+I1307</f>
        <v>0.905382673462622</v>
      </c>
      <c r="L1307" s="33" t="n">
        <f aca="false">I1307+J1307</f>
        <v>0.412407326537378</v>
      </c>
      <c r="M1307" s="0" t="str">
        <f aca="false">IF('✍️ Score Entry 2025-26'!F1308=""," TBD",TEXT('✍️ Score Entry 2025-26'!F1308,"0")&amp;"-"&amp;TEXT('✍️ Score Entry 2025-26'!G1308,"0"))</f>
        <v> TBD</v>
      </c>
      <c r="N1307" s="0" t="str">
        <f aca="false">IF('✍️ Score Entry 2025-26'!F1308="","TBD",IF('✍️ Score Entry 2025-26'!F1308&gt;'✍️ Score Entry 2025-26'!G1308,"Home",IF('✍️ Score Entry 2025-26'!F1308&lt;'✍️ Score Entry 2025-26'!G1308,"Away","Draw")))</f>
        <v>TBD</v>
      </c>
      <c r="O1307" s="0" t="str">
        <f aca="false">IF(N1307="TBD","TBD",IF(AND(H1307&gt;I1307,H1307&gt;J1307,N1307="Home"),"✓",IF(AND(J1307&gt;H1307,J1307&gt;I1307,N1307="Away"),"✓",IF(AND(I1307&gt;H1307,I1307&gt;J1307,N1307="Draw"),"✓","✗"))))</f>
        <v>TBD</v>
      </c>
    </row>
    <row r="1308" customFormat="false" ht="15" hidden="false" customHeight="false" outlineLevel="0" collapsed="false">
      <c r="A1308" s="0" t="n">
        <f aca="false">'✍️ Score Entry 2025-26'!A1309</f>
        <v>1304</v>
      </c>
      <c r="B1308" s="41" t="n">
        <f aca="false">'✍️ Score Entry 2025-26'!B1309</f>
        <v>46095.75</v>
      </c>
      <c r="C1308" s="0" t="str">
        <f aca="false">'✍️ Score Entry 2025-26'!C1309</f>
        <v>German Bundesliga</v>
      </c>
      <c r="D1308" s="0" t="str">
        <f aca="false">'✍️ Score Entry 2025-26'!D1309</f>
        <v>Werder Bremen</v>
      </c>
      <c r="E1308" s="0" t="str">
        <f aca="false">'✍️ Score Entry 2025-26'!E1309</f>
        <v>Mainz</v>
      </c>
      <c r="F1308" s="0" t="n">
        <f aca="false">IFERROR(VLOOKUP(D1308,'⭐ Current Elo 2025-26'!$A:$B,2,FALSE()),1500)</f>
        <v>1618.2</v>
      </c>
      <c r="G1308" s="0" t="n">
        <f aca="false">IFERROR(VLOOKUP(E1308,'⭐ Current Elo 2025-26'!$A:$B,2,FALSE()),1500)</f>
        <v>1672.1</v>
      </c>
      <c r="H1308" s="33" t="n">
        <f aca="false">1/(1+10^((G1308-F1308+'⚙️ Parameters'!$C$7)/400))</f>
        <v>0.354779310278352</v>
      </c>
      <c r="I1308" s="33" t="n">
        <f aca="false">0.27*(1+((200-MIN(ABS(F1308-G1308),200))/500)+(IF(AND(F1308&gt;1650,G1308&gt;1650),0.15,0)))</f>
        <v>0.348894</v>
      </c>
      <c r="J1308" s="33" t="n">
        <f aca="false">MAX(0,1-H1308-I1308)</f>
        <v>0.296326689721648</v>
      </c>
      <c r="K1308" s="33" t="n">
        <f aca="false">H1308+I1308</f>
        <v>0.703673310278352</v>
      </c>
      <c r="L1308" s="33" t="n">
        <f aca="false">I1308+J1308</f>
        <v>0.645220689721648</v>
      </c>
      <c r="M1308" s="0" t="str">
        <f aca="false">IF('✍️ Score Entry 2025-26'!F1309=""," TBD",TEXT('✍️ Score Entry 2025-26'!F1309,"0")&amp;"-"&amp;TEXT('✍️ Score Entry 2025-26'!G1309,"0"))</f>
        <v> TBD</v>
      </c>
      <c r="N1308" s="0" t="str">
        <f aca="false">IF('✍️ Score Entry 2025-26'!F1309="","TBD",IF('✍️ Score Entry 2025-26'!F1309&gt;'✍️ Score Entry 2025-26'!G1309,"Home",IF('✍️ Score Entry 2025-26'!F1309&lt;'✍️ Score Entry 2025-26'!G1309,"Away","Draw")))</f>
        <v>TBD</v>
      </c>
      <c r="O1308" s="0" t="str">
        <f aca="false">IF(N1308="TBD","TBD",IF(AND(H1308&gt;I1308,H1308&gt;J1308,N1308="Home"),"✓",IF(AND(J1308&gt;H1308,J1308&gt;I1308,N1308="Away"),"✓",IF(AND(I1308&gt;H1308,I1308&gt;J1308,N1308="Draw"),"✓","✗"))))</f>
        <v>TBD</v>
      </c>
    </row>
    <row r="1309" customFormat="false" ht="15" hidden="false" customHeight="false" outlineLevel="0" collapsed="false">
      <c r="A1309" s="0" t="n">
        <f aca="false">'✍️ Score Entry 2025-26'!A1310</f>
        <v>1305</v>
      </c>
      <c r="B1309" s="41" t="n">
        <f aca="false">'✍️ Score Entry 2025-26'!B1310</f>
        <v>46095.75</v>
      </c>
      <c r="C1309" s="0" t="str">
        <f aca="false">'✍️ Score Entry 2025-26'!C1310</f>
        <v>German Bundesliga</v>
      </c>
      <c r="D1309" s="0" t="str">
        <f aca="false">'✍️ Score Entry 2025-26'!D1310</f>
        <v>TSG Hoffenheim</v>
      </c>
      <c r="E1309" s="0" t="str">
        <f aca="false">'✍️ Score Entry 2025-26'!E1310</f>
        <v>VfL Wolfsburg</v>
      </c>
      <c r="F1309" s="0" t="n">
        <f aca="false">IFERROR(VLOOKUP(D1309,'⭐ Current Elo 2025-26'!$A:$B,2,FALSE()),1500)</f>
        <v>1699</v>
      </c>
      <c r="G1309" s="0" t="n">
        <f aca="false">IFERROR(VLOOKUP(E1309,'⭐ Current Elo 2025-26'!$A:$B,2,FALSE()),1500)</f>
        <v>1526.2</v>
      </c>
      <c r="H1309" s="33" t="n">
        <f aca="false">1/(1+10^((G1309-F1309+'⚙️ Parameters'!$C$7)/400))</f>
        <v>0.669714401197853</v>
      </c>
      <c r="I1309" s="33" t="n">
        <f aca="false">0.27*(1+((200-MIN(ABS(F1309-G1309),200))/500)+(IF(AND(F1309&gt;1650,G1309&gt;1650),0.15,0)))</f>
        <v>0.284688</v>
      </c>
      <c r="J1309" s="33" t="n">
        <f aca="false">MAX(0,1-H1309-I1309)</f>
        <v>0.0455975988021473</v>
      </c>
      <c r="K1309" s="33" t="n">
        <f aca="false">H1309+I1309</f>
        <v>0.954402401197853</v>
      </c>
      <c r="L1309" s="33" t="n">
        <f aca="false">I1309+J1309</f>
        <v>0.330285598802147</v>
      </c>
      <c r="M1309" s="0" t="str">
        <f aca="false">IF('✍️ Score Entry 2025-26'!F1310=""," TBD",TEXT('✍️ Score Entry 2025-26'!F1310,"0")&amp;"-"&amp;TEXT('✍️ Score Entry 2025-26'!G1310,"0"))</f>
        <v> TBD</v>
      </c>
      <c r="N1309" s="0" t="str">
        <f aca="false">IF('✍️ Score Entry 2025-26'!F1310="","TBD",IF('✍️ Score Entry 2025-26'!F1310&gt;'✍️ Score Entry 2025-26'!G1310,"Home",IF('✍️ Score Entry 2025-26'!F1310&lt;'✍️ Score Entry 2025-26'!G1310,"Away","Draw")))</f>
        <v>TBD</v>
      </c>
      <c r="O1309" s="0" t="str">
        <f aca="false">IF(N1309="TBD","TBD",IF(AND(H1309&gt;I1309,H1309&gt;J1309,N1309="Home"),"✓",IF(AND(J1309&gt;H1309,J1309&gt;I1309,N1309="Away"),"✓",IF(AND(I1309&gt;H1309,I1309&gt;J1309,N1309="Draw"),"✓","✗"))))</f>
        <v>TBD</v>
      </c>
    </row>
    <row r="1310" customFormat="false" ht="15" hidden="false" customHeight="false" outlineLevel="0" collapsed="false">
      <c r="A1310" s="0" t="n">
        <f aca="false">'✍️ Score Entry 2025-26'!A1311</f>
        <v>1306</v>
      </c>
      <c r="B1310" s="41" t="n">
        <f aca="false">'✍️ Score Entry 2025-26'!B1311</f>
        <v>46095.75</v>
      </c>
      <c r="C1310" s="0" t="str">
        <f aca="false">'✍️ Score Entry 2025-26'!C1311</f>
        <v>German Bundesliga</v>
      </c>
      <c r="D1310" s="0" t="str">
        <f aca="false">'✍️ Score Entry 2025-26'!D1311</f>
        <v>VfB Stuttgart</v>
      </c>
      <c r="E1310" s="0" t="str">
        <f aca="false">'✍️ Score Entry 2025-26'!E1311</f>
        <v>RB Leipzig</v>
      </c>
      <c r="F1310" s="0" t="n">
        <f aca="false">IFERROR(VLOOKUP(D1310,'⭐ Current Elo 2025-26'!$A:$B,2,FALSE()),1500)</f>
        <v>1520.3</v>
      </c>
      <c r="G1310" s="0" t="n">
        <f aca="false">IFERROR(VLOOKUP(E1310,'⭐ Current Elo 2025-26'!$A:$B,2,FALSE()),1500)</f>
        <v>1556</v>
      </c>
      <c r="H1310" s="33" t="n">
        <f aca="false">1/(1+10^((G1310-F1310+'⚙️ Parameters'!$C$7)/400))</f>
        <v>0.379109688343713</v>
      </c>
      <c r="I1310" s="33" t="n">
        <f aca="false">0.27*(1+((200-MIN(ABS(F1310-G1310),200))/500)+(IF(AND(F1310&gt;1650,G1310&gt;1650),0.15,0)))</f>
        <v>0.358722</v>
      </c>
      <c r="J1310" s="33" t="n">
        <f aca="false">MAX(0,1-H1310-I1310)</f>
        <v>0.262168311656287</v>
      </c>
      <c r="K1310" s="33" t="n">
        <f aca="false">H1310+I1310</f>
        <v>0.737831688343713</v>
      </c>
      <c r="L1310" s="33" t="n">
        <f aca="false">I1310+J1310</f>
        <v>0.620890311656287</v>
      </c>
      <c r="M1310" s="0" t="str">
        <f aca="false">IF('✍️ Score Entry 2025-26'!F1311=""," TBD",TEXT('✍️ Score Entry 2025-26'!F1311,"0")&amp;"-"&amp;TEXT('✍️ Score Entry 2025-26'!G1311,"0"))</f>
        <v> TBD</v>
      </c>
      <c r="N1310" s="0" t="str">
        <f aca="false">IF('✍️ Score Entry 2025-26'!F1311="","TBD",IF('✍️ Score Entry 2025-26'!F1311&gt;'✍️ Score Entry 2025-26'!G1311,"Home",IF('✍️ Score Entry 2025-26'!F1311&lt;'✍️ Score Entry 2025-26'!G1311,"Away","Draw")))</f>
        <v>TBD</v>
      </c>
      <c r="O1310" s="0" t="str">
        <f aca="false">IF(N1310="TBD","TBD",IF(AND(H1310&gt;I1310,H1310&gt;J1310,N1310="Home"),"✓",IF(AND(J1310&gt;H1310,J1310&gt;I1310,N1310="Away"),"✓",IF(AND(I1310&gt;H1310,I1310&gt;J1310,N1310="Draw"),"✓","✗"))))</f>
        <v>TBD</v>
      </c>
    </row>
    <row r="1311" customFormat="false" ht="15" hidden="false" customHeight="false" outlineLevel="0" collapsed="false">
      <c r="A1311" s="0" t="n">
        <f aca="false">'✍️ Score Entry 2025-26'!A1312</f>
        <v>1307</v>
      </c>
      <c r="B1311" s="41" t="n">
        <f aca="false">'✍️ Score Entry 2025-26'!B1312</f>
        <v>46095.75</v>
      </c>
      <c r="C1311" s="0" t="str">
        <f aca="false">'✍️ Score Entry 2025-26'!C1312</f>
        <v>German Bundesliga</v>
      </c>
      <c r="D1311" s="0" t="str">
        <f aca="false">'✍️ Score Entry 2025-26'!D1312</f>
        <v>Hamburg SV</v>
      </c>
      <c r="E1311" s="0" t="str">
        <f aca="false">'✍️ Score Entry 2025-26'!E1312</f>
        <v>FC Cologne</v>
      </c>
      <c r="F1311" s="0" t="n">
        <f aca="false">IFERROR(VLOOKUP(D1311,'⭐ Current Elo 2025-26'!$A:$B,2,FALSE()),1500)</f>
        <v>1759.3</v>
      </c>
      <c r="G1311" s="0" t="n">
        <f aca="false">IFERROR(VLOOKUP(E1311,'⭐ Current Elo 2025-26'!$A:$B,2,FALSE()),1500)</f>
        <v>1612.2</v>
      </c>
      <c r="H1311" s="33" t="n">
        <f aca="false">1/(1+10^((G1311-F1311+'⚙️ Parameters'!$C$7)/400))</f>
        <v>0.636210141617883</v>
      </c>
      <c r="I1311" s="33" t="n">
        <f aca="false">0.27*(1+((200-MIN(ABS(F1311-G1311),200))/500)+(IF(AND(F1311&gt;1650,G1311&gt;1650),0.15,0)))</f>
        <v>0.298566</v>
      </c>
      <c r="J1311" s="33" t="n">
        <f aca="false">MAX(0,1-H1311-I1311)</f>
        <v>0.0652238583821168</v>
      </c>
      <c r="K1311" s="33" t="n">
        <f aca="false">H1311+I1311</f>
        <v>0.934776141617883</v>
      </c>
      <c r="L1311" s="33" t="n">
        <f aca="false">I1311+J1311</f>
        <v>0.363789858382117</v>
      </c>
      <c r="M1311" s="0" t="str">
        <f aca="false">IF('✍️ Score Entry 2025-26'!F1312=""," TBD",TEXT('✍️ Score Entry 2025-26'!F1312,"0")&amp;"-"&amp;TEXT('✍️ Score Entry 2025-26'!G1312,"0"))</f>
        <v> TBD</v>
      </c>
      <c r="N1311" s="0" t="str">
        <f aca="false">IF('✍️ Score Entry 2025-26'!F1312="","TBD",IF('✍️ Score Entry 2025-26'!F1312&gt;'✍️ Score Entry 2025-26'!G1312,"Home",IF('✍️ Score Entry 2025-26'!F1312&lt;'✍️ Score Entry 2025-26'!G1312,"Away","Draw")))</f>
        <v>TBD</v>
      </c>
      <c r="O1311" s="0" t="str">
        <f aca="false">IF(N1311="TBD","TBD",IF(AND(H1311&gt;I1311,H1311&gt;J1311,N1311="Home"),"✓",IF(AND(J1311&gt;H1311,J1311&gt;I1311,N1311="Away"),"✓",IF(AND(I1311&gt;H1311,I1311&gt;J1311,N1311="Draw"),"✓","✗"))))</f>
        <v>TBD</v>
      </c>
    </row>
    <row r="1312" customFormat="false" ht="15" hidden="false" customHeight="false" outlineLevel="0" collapsed="false">
      <c r="A1312" s="0" t="n">
        <f aca="false">'✍️ Score Entry 2025-26'!A1313</f>
        <v>1308</v>
      </c>
      <c r="B1312" s="41" t="n">
        <f aca="false">'✍️ Score Entry 2025-26'!B1313</f>
        <v>46095.75</v>
      </c>
      <c r="C1312" s="0" t="str">
        <f aca="false">'✍️ Score Entry 2025-26'!C1313</f>
        <v>German Bundesliga</v>
      </c>
      <c r="D1312" s="0" t="str">
        <f aca="false">'✍️ Score Entry 2025-26'!D1313</f>
        <v>Borussia Dortmund</v>
      </c>
      <c r="E1312" s="0" t="str">
        <f aca="false">'✍️ Score Entry 2025-26'!E1313</f>
        <v>FC Augsburg</v>
      </c>
      <c r="F1312" s="0" t="n">
        <f aca="false">IFERROR(VLOOKUP(D1312,'⭐ Current Elo 2025-26'!$A:$B,2,FALSE()),1500)</f>
        <v>1516.8</v>
      </c>
      <c r="G1312" s="0" t="n">
        <f aca="false">IFERROR(VLOOKUP(E1312,'⭐ Current Elo 2025-26'!$A:$B,2,FALSE()),1500)</f>
        <v>1508.9</v>
      </c>
      <c r="H1312" s="33" t="n">
        <f aca="false">1/(1+10^((G1312-F1312+'⚙️ Parameters'!$C$7)/400))</f>
        <v>0.439708030825611</v>
      </c>
      <c r="I1312" s="33" t="n">
        <f aca="false">0.27*(1+((200-MIN(ABS(F1312-G1312),200))/500)+(IF(AND(F1312&gt;1650,G1312&gt;1650),0.15,0)))</f>
        <v>0.373734</v>
      </c>
      <c r="J1312" s="33" t="n">
        <f aca="false">MAX(0,1-H1312-I1312)</f>
        <v>0.186557969174389</v>
      </c>
      <c r="K1312" s="33" t="n">
        <f aca="false">H1312+I1312</f>
        <v>0.813442030825611</v>
      </c>
      <c r="L1312" s="33" t="n">
        <f aca="false">I1312+J1312</f>
        <v>0.56029196917439</v>
      </c>
      <c r="M1312" s="0" t="str">
        <f aca="false">IF('✍️ Score Entry 2025-26'!F1313=""," TBD",TEXT('✍️ Score Entry 2025-26'!F1313,"0")&amp;"-"&amp;TEXT('✍️ Score Entry 2025-26'!G1313,"0"))</f>
        <v> TBD</v>
      </c>
      <c r="N1312" s="0" t="str">
        <f aca="false">IF('✍️ Score Entry 2025-26'!F1313="","TBD",IF('✍️ Score Entry 2025-26'!F1313&gt;'✍️ Score Entry 2025-26'!G1313,"Home",IF('✍️ Score Entry 2025-26'!F1313&lt;'✍️ Score Entry 2025-26'!G1313,"Away","Draw")))</f>
        <v>TBD</v>
      </c>
      <c r="O1312" s="0" t="str">
        <f aca="false">IF(N1312="TBD","TBD",IF(AND(H1312&gt;I1312,H1312&gt;J1312,N1312="Home"),"✓",IF(AND(J1312&gt;H1312,J1312&gt;I1312,N1312="Away"),"✓",IF(AND(I1312&gt;H1312,I1312&gt;J1312,N1312="Draw"),"✓","✗"))))</f>
        <v>TBD</v>
      </c>
    </row>
    <row r="1313" customFormat="false" ht="15" hidden="false" customHeight="false" outlineLevel="0" collapsed="false">
      <c r="A1313" s="0" t="n">
        <f aca="false">'✍️ Score Entry 2025-26'!A1314</f>
        <v>1309</v>
      </c>
      <c r="B1313" s="41" t="n">
        <f aca="false">'✍️ Score Entry 2025-26'!B1314</f>
        <v>46095.75</v>
      </c>
      <c r="C1313" s="0" t="str">
        <f aca="false">'✍️ Score Entry 2025-26'!C1314</f>
        <v>German Bundesliga</v>
      </c>
      <c r="D1313" s="0" t="str">
        <f aca="false">'✍️ Score Entry 2025-26'!D1314</f>
        <v>Eintracht Frankfurt</v>
      </c>
      <c r="E1313" s="0" t="str">
        <f aca="false">'✍️ Score Entry 2025-26'!E1314</f>
        <v>1. FC Heidenheim 1846</v>
      </c>
      <c r="F1313" s="0" t="n">
        <f aca="false">IFERROR(VLOOKUP(D1313,'⭐ Current Elo 2025-26'!$A:$B,2,FALSE()),1500)</f>
        <v>1407.6</v>
      </c>
      <c r="G1313" s="0" t="n">
        <f aca="false">IFERROR(VLOOKUP(E1313,'⭐ Current Elo 2025-26'!$A:$B,2,FALSE()),1500)</f>
        <v>1529.3</v>
      </c>
      <c r="H1313" s="33" t="n">
        <f aca="false">1/(1+10^((G1313-F1313+'⚙️ Parameters'!$C$7)/400))</f>
        <v>0.27123125733584</v>
      </c>
      <c r="I1313" s="33" t="n">
        <f aca="false">0.27*(1+((200-MIN(ABS(F1313-G1313),200))/500)+(IF(AND(F1313&gt;1650,G1313&gt;1650),0.15,0)))</f>
        <v>0.312282</v>
      </c>
      <c r="J1313" s="33" t="n">
        <f aca="false">MAX(0,1-H1313-I1313)</f>
        <v>0.41648674266416</v>
      </c>
      <c r="K1313" s="33" t="n">
        <f aca="false">H1313+I1313</f>
        <v>0.58351325733584</v>
      </c>
      <c r="L1313" s="33" t="n">
        <f aca="false">I1313+J1313</f>
        <v>0.72876874266416</v>
      </c>
      <c r="M1313" s="0" t="str">
        <f aca="false">IF('✍️ Score Entry 2025-26'!F1314=""," TBD",TEXT('✍️ Score Entry 2025-26'!F1314,"0")&amp;"-"&amp;TEXT('✍️ Score Entry 2025-26'!G1314,"0"))</f>
        <v> TBD</v>
      </c>
      <c r="N1313" s="0" t="str">
        <f aca="false">IF('✍️ Score Entry 2025-26'!F1314="","TBD",IF('✍️ Score Entry 2025-26'!F1314&gt;'✍️ Score Entry 2025-26'!G1314,"Home",IF('✍️ Score Entry 2025-26'!F1314&lt;'✍️ Score Entry 2025-26'!G1314,"Away","Draw")))</f>
        <v>TBD</v>
      </c>
      <c r="O1313" s="0" t="str">
        <f aca="false">IF(N1313="TBD","TBD",IF(AND(H1313&gt;I1313,H1313&gt;J1313,N1313="Home"),"✓",IF(AND(J1313&gt;H1313,J1313&gt;I1313,N1313="Away"),"✓",IF(AND(I1313&gt;H1313,I1313&gt;J1313,N1313="Draw"),"✓","✗"))))</f>
        <v>TBD</v>
      </c>
    </row>
    <row r="1314" customFormat="false" ht="15" hidden="false" customHeight="false" outlineLevel="0" collapsed="false">
      <c r="A1314" s="0" t="n">
        <f aca="false">'✍️ Score Entry 2025-26'!A1315</f>
        <v>1310</v>
      </c>
      <c r="B1314" s="41" t="n">
        <f aca="false">'✍️ Score Entry 2025-26'!B1315</f>
        <v>46096.75</v>
      </c>
      <c r="C1314" s="0" t="str">
        <f aca="false">'✍️ Score Entry 2025-26'!C1315</f>
        <v>Italian Serie A</v>
      </c>
      <c r="D1314" s="0" t="str">
        <f aca="false">'✍️ Score Entry 2025-26'!D1315</f>
        <v>Lazio</v>
      </c>
      <c r="E1314" s="0" t="str">
        <f aca="false">'✍️ Score Entry 2025-26'!E1315</f>
        <v>AC Milan</v>
      </c>
      <c r="F1314" s="0" t="n">
        <f aca="false">IFERROR(VLOOKUP(D1314,'⭐ Current Elo 2025-26'!$A:$B,2,FALSE()),1500)</f>
        <v>1499.9</v>
      </c>
      <c r="G1314" s="0" t="n">
        <f aca="false">IFERROR(VLOOKUP(E1314,'⭐ Current Elo 2025-26'!$A:$B,2,FALSE()),1500)</f>
        <v>1588.1</v>
      </c>
      <c r="H1314" s="33" t="n">
        <f aca="false">1/(1+10^((G1314-F1314+'⚙️ Parameters'!$C$7)/400))</f>
        <v>0.310979688687136</v>
      </c>
      <c r="I1314" s="33" t="n">
        <f aca="false">0.27*(1+((200-MIN(ABS(F1314-G1314),200))/500)+(IF(AND(F1314&gt;1650,G1314&gt;1650),0.15,0)))</f>
        <v>0.330372</v>
      </c>
      <c r="J1314" s="33" t="n">
        <f aca="false">MAX(0,1-H1314-I1314)</f>
        <v>0.358648311312864</v>
      </c>
      <c r="K1314" s="33" t="n">
        <f aca="false">H1314+I1314</f>
        <v>0.641351688687136</v>
      </c>
      <c r="L1314" s="33" t="n">
        <f aca="false">I1314+J1314</f>
        <v>0.689020311312864</v>
      </c>
      <c r="M1314" s="0" t="str">
        <f aca="false">IF('✍️ Score Entry 2025-26'!F1315=""," TBD",TEXT('✍️ Score Entry 2025-26'!F1315,"0")&amp;"-"&amp;TEXT('✍️ Score Entry 2025-26'!G1315,"0"))</f>
        <v> TBD</v>
      </c>
      <c r="N1314" s="0" t="str">
        <f aca="false">IF('✍️ Score Entry 2025-26'!F1315="","TBD",IF('✍️ Score Entry 2025-26'!F1315&gt;'✍️ Score Entry 2025-26'!G1315,"Home",IF('✍️ Score Entry 2025-26'!F1315&lt;'✍️ Score Entry 2025-26'!G1315,"Away","Draw")))</f>
        <v>TBD</v>
      </c>
      <c r="O1314" s="0" t="str">
        <f aca="false">IF(N1314="TBD","TBD",IF(AND(H1314&gt;I1314,H1314&gt;J1314,N1314="Home"),"✓",IF(AND(J1314&gt;H1314,J1314&gt;I1314,N1314="Away"),"✓",IF(AND(I1314&gt;H1314,I1314&gt;J1314,N1314="Draw"),"✓","✗"))))</f>
        <v>TBD</v>
      </c>
    </row>
    <row r="1315" customFormat="false" ht="15" hidden="false" customHeight="false" outlineLevel="0" collapsed="false">
      <c r="A1315" s="0" t="n">
        <f aca="false">'✍️ Score Entry 2025-26'!A1316</f>
        <v>1311</v>
      </c>
      <c r="B1315" s="41" t="n">
        <f aca="false">'✍️ Score Entry 2025-26'!B1316</f>
        <v>46096.75</v>
      </c>
      <c r="C1315" s="0" t="str">
        <f aca="false">'✍️ Score Entry 2025-26'!C1316</f>
        <v>Italian Serie A</v>
      </c>
      <c r="D1315" s="0" t="str">
        <f aca="false">'✍️ Score Entry 2025-26'!D1316</f>
        <v>Napoli</v>
      </c>
      <c r="E1315" s="0" t="str">
        <f aca="false">'✍️ Score Entry 2025-26'!E1316</f>
        <v>Lecce</v>
      </c>
      <c r="F1315" s="0" t="n">
        <f aca="false">IFERROR(VLOOKUP(D1315,'⭐ Current Elo 2025-26'!$A:$B,2,FALSE()),1500)</f>
        <v>1656.2</v>
      </c>
      <c r="G1315" s="0" t="n">
        <f aca="false">IFERROR(VLOOKUP(E1315,'⭐ Current Elo 2025-26'!$A:$B,2,FALSE()),1500)</f>
        <v>1629.2</v>
      </c>
      <c r="H1315" s="33" t="n">
        <f aca="false">1/(1+10^((G1315-F1315+'⚙️ Parameters'!$C$7)/400))</f>
        <v>0.466948606115559</v>
      </c>
      <c r="I1315" s="33" t="n">
        <f aca="false">0.27*(1+((200-MIN(ABS(F1315-G1315),200))/500)+(IF(AND(F1315&gt;1650,G1315&gt;1650),0.15,0)))</f>
        <v>0.36342</v>
      </c>
      <c r="J1315" s="33" t="n">
        <f aca="false">MAX(0,1-H1315-I1315)</f>
        <v>0.169631393884441</v>
      </c>
      <c r="K1315" s="33" t="n">
        <f aca="false">H1315+I1315</f>
        <v>0.830368606115559</v>
      </c>
      <c r="L1315" s="33" t="n">
        <f aca="false">I1315+J1315</f>
        <v>0.533051393884441</v>
      </c>
      <c r="M1315" s="0" t="str">
        <f aca="false">IF('✍️ Score Entry 2025-26'!F1316=""," TBD",TEXT('✍️ Score Entry 2025-26'!F1316,"0")&amp;"-"&amp;TEXT('✍️ Score Entry 2025-26'!G1316,"0"))</f>
        <v> TBD</v>
      </c>
      <c r="N1315" s="0" t="str">
        <f aca="false">IF('✍️ Score Entry 2025-26'!F1316="","TBD",IF('✍️ Score Entry 2025-26'!F1316&gt;'✍️ Score Entry 2025-26'!G1316,"Home",IF('✍️ Score Entry 2025-26'!F1316&lt;'✍️ Score Entry 2025-26'!G1316,"Away","Draw")))</f>
        <v>TBD</v>
      </c>
      <c r="O1315" s="0" t="str">
        <f aca="false">IF(N1315="TBD","TBD",IF(AND(H1315&gt;I1315,H1315&gt;J1315,N1315="Home"),"✓",IF(AND(J1315&gt;H1315,J1315&gt;I1315,N1315="Away"),"✓",IF(AND(I1315&gt;H1315,I1315&gt;J1315,N1315="Draw"),"✓","✗"))))</f>
        <v>TBD</v>
      </c>
    </row>
    <row r="1316" customFormat="false" ht="15" hidden="false" customHeight="false" outlineLevel="0" collapsed="false">
      <c r="A1316" s="0" t="n">
        <f aca="false">'✍️ Score Entry 2025-26'!A1317</f>
        <v>1312</v>
      </c>
      <c r="B1316" s="41" t="n">
        <f aca="false">'✍️ Score Entry 2025-26'!B1317</f>
        <v>46096.75</v>
      </c>
      <c r="C1316" s="0" t="str">
        <f aca="false">'✍️ Score Entry 2025-26'!C1317</f>
        <v>Italian Serie A</v>
      </c>
      <c r="D1316" s="0" t="str">
        <f aca="false">'✍️ Score Entry 2025-26'!D1317</f>
        <v>Pisa</v>
      </c>
      <c r="E1316" s="0" t="str">
        <f aca="false">'✍️ Score Entry 2025-26'!E1317</f>
        <v>Cagliari</v>
      </c>
      <c r="F1316" s="0" t="n">
        <f aca="false">IFERROR(VLOOKUP(D1316,'⭐ Current Elo 2025-26'!$A:$B,2,FALSE()),1500)</f>
        <v>1653.3</v>
      </c>
      <c r="G1316" s="0" t="n">
        <f aca="false">IFERROR(VLOOKUP(E1316,'⭐ Current Elo 2025-26'!$A:$B,2,FALSE()),1500)</f>
        <v>1647.4</v>
      </c>
      <c r="H1316" s="33" t="n">
        <f aca="false">1/(1+10^((G1316-F1316+'⚙️ Parameters'!$C$7)/400))</f>
        <v>0.43687364909931</v>
      </c>
      <c r="I1316" s="33" t="n">
        <f aca="false">0.27*(1+((200-MIN(ABS(F1316-G1316),200))/500)+(IF(AND(F1316&gt;1650,G1316&gt;1650),0.15,0)))</f>
        <v>0.374814</v>
      </c>
      <c r="J1316" s="33" t="n">
        <f aca="false">MAX(0,1-H1316-I1316)</f>
        <v>0.18831235090069</v>
      </c>
      <c r="K1316" s="33" t="n">
        <f aca="false">H1316+I1316</f>
        <v>0.81168764909931</v>
      </c>
      <c r="L1316" s="33" t="n">
        <f aca="false">I1316+J1316</f>
        <v>0.56312635090069</v>
      </c>
      <c r="M1316" s="0" t="str">
        <f aca="false">IF('✍️ Score Entry 2025-26'!F1317=""," TBD",TEXT('✍️ Score Entry 2025-26'!F1317,"0")&amp;"-"&amp;TEXT('✍️ Score Entry 2025-26'!G1317,"0"))</f>
        <v> TBD</v>
      </c>
      <c r="N1316" s="0" t="str">
        <f aca="false">IF('✍️ Score Entry 2025-26'!F1317="","TBD",IF('✍️ Score Entry 2025-26'!F1317&gt;'✍️ Score Entry 2025-26'!G1317,"Home",IF('✍️ Score Entry 2025-26'!F1317&lt;'✍️ Score Entry 2025-26'!G1317,"Away","Draw")))</f>
        <v>TBD</v>
      </c>
      <c r="O1316" s="0" t="str">
        <f aca="false">IF(N1316="TBD","TBD",IF(AND(H1316&gt;I1316,H1316&gt;J1316,N1316="Home"),"✓",IF(AND(J1316&gt;H1316,J1316&gt;I1316,N1316="Away"),"✓",IF(AND(I1316&gt;H1316,I1316&gt;J1316,N1316="Draw"),"✓","✗"))))</f>
        <v>TBD</v>
      </c>
    </row>
    <row r="1317" customFormat="false" ht="15" hidden="false" customHeight="false" outlineLevel="0" collapsed="false">
      <c r="A1317" s="0" t="n">
        <f aca="false">'✍️ Score Entry 2025-26'!A1318</f>
        <v>1313</v>
      </c>
      <c r="B1317" s="41" t="n">
        <f aca="false">'✍️ Score Entry 2025-26'!B1318</f>
        <v>46096.75</v>
      </c>
      <c r="C1317" s="0" t="str">
        <f aca="false">'✍️ Score Entry 2025-26'!C1318</f>
        <v>Italian Serie A</v>
      </c>
      <c r="D1317" s="0" t="str">
        <f aca="false">'✍️ Score Entry 2025-26'!D1318</f>
        <v>Sassuolo</v>
      </c>
      <c r="E1317" s="0" t="str">
        <f aca="false">'✍️ Score Entry 2025-26'!E1318</f>
        <v>Bologna</v>
      </c>
      <c r="F1317" s="0" t="n">
        <f aca="false">IFERROR(VLOOKUP(D1317,'⭐ Current Elo 2025-26'!$A:$B,2,FALSE()),1500)</f>
        <v>1446.1</v>
      </c>
      <c r="G1317" s="0" t="n">
        <f aca="false">IFERROR(VLOOKUP(E1317,'⭐ Current Elo 2025-26'!$A:$B,2,FALSE()),1500)</f>
        <v>1415.9</v>
      </c>
      <c r="H1317" s="33" t="n">
        <f aca="false">1/(1+10^((G1317-F1317+'⚙️ Parameters'!$C$7)/400))</f>
        <v>0.471536317055941</v>
      </c>
      <c r="I1317" s="33" t="n">
        <f aca="false">0.27*(1+((200-MIN(ABS(F1317-G1317),200))/500)+(IF(AND(F1317&gt;1650,G1317&gt;1650),0.15,0)))</f>
        <v>0.361692</v>
      </c>
      <c r="J1317" s="33" t="n">
        <f aca="false">MAX(0,1-H1317-I1317)</f>
        <v>0.166771682944059</v>
      </c>
      <c r="K1317" s="33" t="n">
        <f aca="false">H1317+I1317</f>
        <v>0.833228317055941</v>
      </c>
      <c r="L1317" s="33" t="n">
        <f aca="false">I1317+J1317</f>
        <v>0.528463682944059</v>
      </c>
      <c r="M1317" s="0" t="str">
        <f aca="false">IF('✍️ Score Entry 2025-26'!F1318=""," TBD",TEXT('✍️ Score Entry 2025-26'!F1318,"0")&amp;"-"&amp;TEXT('✍️ Score Entry 2025-26'!G1318,"0"))</f>
        <v> TBD</v>
      </c>
      <c r="N1317" s="0" t="str">
        <f aca="false">IF('✍️ Score Entry 2025-26'!F1318="","TBD",IF('✍️ Score Entry 2025-26'!F1318&gt;'✍️ Score Entry 2025-26'!G1318,"Home",IF('✍️ Score Entry 2025-26'!F1318&lt;'✍️ Score Entry 2025-26'!G1318,"Away","Draw")))</f>
        <v>TBD</v>
      </c>
      <c r="O1317" s="0" t="str">
        <f aca="false">IF(N1317="TBD","TBD",IF(AND(H1317&gt;I1317,H1317&gt;J1317,N1317="Home"),"✓",IF(AND(J1317&gt;H1317,J1317&gt;I1317,N1317="Away"),"✓",IF(AND(I1317&gt;H1317,I1317&gt;J1317,N1317="Draw"),"✓","✗"))))</f>
        <v>TBD</v>
      </c>
    </row>
    <row r="1318" customFormat="false" ht="15" hidden="false" customHeight="false" outlineLevel="0" collapsed="false">
      <c r="A1318" s="0" t="n">
        <f aca="false">'✍️ Score Entry 2025-26'!A1319</f>
        <v>1314</v>
      </c>
      <c r="B1318" s="41" t="n">
        <f aca="false">'✍️ Score Entry 2025-26'!B1319</f>
        <v>46096.75</v>
      </c>
      <c r="C1318" s="0" t="str">
        <f aca="false">'✍️ Score Entry 2025-26'!C1319</f>
        <v>Italian Serie A</v>
      </c>
      <c r="D1318" s="0" t="str">
        <f aca="false">'✍️ Score Entry 2025-26'!D1319</f>
        <v>Torino</v>
      </c>
      <c r="E1318" s="0" t="str">
        <f aca="false">'✍️ Score Entry 2025-26'!E1319</f>
        <v>Parma</v>
      </c>
      <c r="F1318" s="0" t="n">
        <f aca="false">IFERROR(VLOOKUP(D1318,'⭐ Current Elo 2025-26'!$A:$B,2,FALSE()),1500)</f>
        <v>1631.8</v>
      </c>
      <c r="G1318" s="0" t="n">
        <f aca="false">IFERROR(VLOOKUP(E1318,'⭐ Current Elo 2025-26'!$A:$B,2,FALSE()),1500)</f>
        <v>1449</v>
      </c>
      <c r="H1318" s="33" t="n">
        <f aca="false">1/(1+10^((G1318-F1318+'⚙️ Parameters'!$C$7)/400))</f>
        <v>0.682320884743258</v>
      </c>
      <c r="I1318" s="33" t="n">
        <f aca="false">0.27*(1+((200-MIN(ABS(F1318-G1318),200))/500)+(IF(AND(F1318&gt;1650,G1318&gt;1650),0.15,0)))</f>
        <v>0.279288</v>
      </c>
      <c r="J1318" s="33" t="n">
        <f aca="false">MAX(0,1-H1318-I1318)</f>
        <v>0.0383911152567424</v>
      </c>
      <c r="K1318" s="33" t="n">
        <f aca="false">H1318+I1318</f>
        <v>0.961608884743258</v>
      </c>
      <c r="L1318" s="33" t="n">
        <f aca="false">I1318+J1318</f>
        <v>0.317679115256742</v>
      </c>
      <c r="M1318" s="0" t="str">
        <f aca="false">IF('✍️ Score Entry 2025-26'!F1319=""," TBD",TEXT('✍️ Score Entry 2025-26'!F1319,"0")&amp;"-"&amp;TEXT('✍️ Score Entry 2025-26'!G1319,"0"))</f>
        <v> TBD</v>
      </c>
      <c r="N1318" s="0" t="str">
        <f aca="false">IF('✍️ Score Entry 2025-26'!F1319="","TBD",IF('✍️ Score Entry 2025-26'!F1319&gt;'✍️ Score Entry 2025-26'!G1319,"Home",IF('✍️ Score Entry 2025-26'!F1319&lt;'✍️ Score Entry 2025-26'!G1319,"Away","Draw")))</f>
        <v>TBD</v>
      </c>
      <c r="O1318" s="0" t="str">
        <f aca="false">IF(N1318="TBD","TBD",IF(AND(H1318&gt;I1318,H1318&gt;J1318,N1318="Home"),"✓",IF(AND(J1318&gt;H1318,J1318&gt;I1318,N1318="Away"),"✓",IF(AND(I1318&gt;H1318,I1318&gt;J1318,N1318="Draw"),"✓","✗"))))</f>
        <v>TBD</v>
      </c>
    </row>
    <row r="1319" customFormat="false" ht="15" hidden="false" customHeight="false" outlineLevel="0" collapsed="false">
      <c r="A1319" s="0" t="n">
        <f aca="false">'✍️ Score Entry 2025-26'!A1320</f>
        <v>1315</v>
      </c>
      <c r="B1319" s="41" t="n">
        <f aca="false">'✍️ Score Entry 2025-26'!B1320</f>
        <v>46096.75</v>
      </c>
      <c r="C1319" s="0" t="str">
        <f aca="false">'✍️ Score Entry 2025-26'!C1320</f>
        <v>Italian Serie A</v>
      </c>
      <c r="D1319" s="0" t="str">
        <f aca="false">'✍️ Score Entry 2025-26'!D1320</f>
        <v>Udinese</v>
      </c>
      <c r="E1319" s="0" t="str">
        <f aca="false">'✍️ Score Entry 2025-26'!E1320</f>
        <v>Juventus</v>
      </c>
      <c r="F1319" s="0" t="n">
        <f aca="false">IFERROR(VLOOKUP(D1319,'⭐ Current Elo 2025-26'!$A:$B,2,FALSE()),1500)</f>
        <v>1576.1</v>
      </c>
      <c r="G1319" s="0" t="n">
        <f aca="false">IFERROR(VLOOKUP(E1319,'⭐ Current Elo 2025-26'!$A:$B,2,FALSE()),1500)</f>
        <v>1397.1</v>
      </c>
      <c r="H1319" s="33" t="n">
        <f aca="false">1/(1+10^((G1319-F1319+'⚙️ Parameters'!$C$7)/400))</f>
        <v>0.677560580085101</v>
      </c>
      <c r="I1319" s="33" t="n">
        <f aca="false">0.27*(1+((200-MIN(ABS(F1319-G1319),200))/500)+(IF(AND(F1319&gt;1650,G1319&gt;1650),0.15,0)))</f>
        <v>0.28134</v>
      </c>
      <c r="J1319" s="33" t="n">
        <f aca="false">MAX(0,1-H1319-I1319)</f>
        <v>0.0410994199148994</v>
      </c>
      <c r="K1319" s="33" t="n">
        <f aca="false">H1319+I1319</f>
        <v>0.958900580085101</v>
      </c>
      <c r="L1319" s="33" t="n">
        <f aca="false">I1319+J1319</f>
        <v>0.322439419914899</v>
      </c>
      <c r="M1319" s="0" t="str">
        <f aca="false">IF('✍️ Score Entry 2025-26'!F1320=""," TBD",TEXT('✍️ Score Entry 2025-26'!F1320,"0")&amp;"-"&amp;TEXT('✍️ Score Entry 2025-26'!G1320,"0"))</f>
        <v> TBD</v>
      </c>
      <c r="N1319" s="0" t="str">
        <f aca="false">IF('✍️ Score Entry 2025-26'!F1320="","TBD",IF('✍️ Score Entry 2025-26'!F1320&gt;'✍️ Score Entry 2025-26'!G1320,"Home",IF('✍️ Score Entry 2025-26'!F1320&lt;'✍️ Score Entry 2025-26'!G1320,"Away","Draw")))</f>
        <v>TBD</v>
      </c>
      <c r="O1319" s="0" t="str">
        <f aca="false">IF(N1319="TBD","TBD",IF(AND(H1319&gt;I1319,H1319&gt;J1319,N1319="Home"),"✓",IF(AND(J1319&gt;H1319,J1319&gt;I1319,N1319="Away"),"✓",IF(AND(I1319&gt;H1319,I1319&gt;J1319,N1319="Draw"),"✓","✗"))))</f>
        <v>TBD</v>
      </c>
    </row>
    <row r="1320" customFormat="false" ht="15" hidden="false" customHeight="false" outlineLevel="0" collapsed="false">
      <c r="A1320" s="0" t="n">
        <f aca="false">'✍️ Score Entry 2025-26'!A1321</f>
        <v>1316</v>
      </c>
      <c r="B1320" s="41" t="n">
        <f aca="false">'✍️ Score Entry 2025-26'!B1321</f>
        <v>46096.75</v>
      </c>
      <c r="C1320" s="0" t="str">
        <f aca="false">'✍️ Score Entry 2025-26'!C1321</f>
        <v>Italian Serie A</v>
      </c>
      <c r="D1320" s="0" t="str">
        <f aca="false">'✍️ Score Entry 2025-26'!D1321</f>
        <v>Cremonese</v>
      </c>
      <c r="E1320" s="0" t="str">
        <f aca="false">'✍️ Score Entry 2025-26'!E1321</f>
        <v>Fiorentina</v>
      </c>
      <c r="F1320" s="0" t="n">
        <f aca="false">IFERROR(VLOOKUP(D1320,'⭐ Current Elo 2025-26'!$A:$B,2,FALSE()),1500)</f>
        <v>1421.1</v>
      </c>
      <c r="G1320" s="0" t="n">
        <f aca="false">IFERROR(VLOOKUP(E1320,'⭐ Current Elo 2025-26'!$A:$B,2,FALSE()),1500)</f>
        <v>1398.1</v>
      </c>
      <c r="H1320" s="33" t="n">
        <f aca="false">1/(1+10^((G1320-F1320+'⚙️ Parameters'!$C$7)/400))</f>
        <v>0.461221907942828</v>
      </c>
      <c r="I1320" s="33" t="n">
        <f aca="false">0.27*(1+((200-MIN(ABS(F1320-G1320),200))/500)+(IF(AND(F1320&gt;1650,G1320&gt;1650),0.15,0)))</f>
        <v>0.36558</v>
      </c>
      <c r="J1320" s="33" t="n">
        <f aca="false">MAX(0,1-H1320-I1320)</f>
        <v>0.173198092057171</v>
      </c>
      <c r="K1320" s="33" t="n">
        <f aca="false">H1320+I1320</f>
        <v>0.826801907942829</v>
      </c>
      <c r="L1320" s="33" t="n">
        <f aca="false">I1320+J1320</f>
        <v>0.538778092057172</v>
      </c>
      <c r="M1320" s="0" t="str">
        <f aca="false">IF('✍️ Score Entry 2025-26'!F1321=""," TBD",TEXT('✍️ Score Entry 2025-26'!F1321,"0")&amp;"-"&amp;TEXT('✍️ Score Entry 2025-26'!G1321,"0"))</f>
        <v> TBD</v>
      </c>
      <c r="N1320" s="0" t="str">
        <f aca="false">IF('✍️ Score Entry 2025-26'!F1321="","TBD",IF('✍️ Score Entry 2025-26'!F1321&gt;'✍️ Score Entry 2025-26'!G1321,"Home",IF('✍️ Score Entry 2025-26'!F1321&lt;'✍️ Score Entry 2025-26'!G1321,"Away","Draw")))</f>
        <v>TBD</v>
      </c>
      <c r="O1320" s="0" t="str">
        <f aca="false">IF(N1320="TBD","TBD",IF(AND(H1320&gt;I1320,H1320&gt;J1320,N1320="Home"),"✓",IF(AND(J1320&gt;H1320,J1320&gt;I1320,N1320="Away"),"✓",IF(AND(I1320&gt;H1320,I1320&gt;J1320,N1320="Draw"),"✓","✗"))))</f>
        <v>TBD</v>
      </c>
    </row>
    <row r="1321" customFormat="false" ht="15" hidden="false" customHeight="false" outlineLevel="0" collapsed="false">
      <c r="A1321" s="0" t="n">
        <f aca="false">'✍️ Score Entry 2025-26'!A1322</f>
        <v>1317</v>
      </c>
      <c r="B1321" s="41" t="n">
        <f aca="false">'✍️ Score Entry 2025-26'!B1322</f>
        <v>46096.75</v>
      </c>
      <c r="C1321" s="0" t="str">
        <f aca="false">'✍️ Score Entry 2025-26'!C1322</f>
        <v>French Ligue 1</v>
      </c>
      <c r="D1321" s="0" t="str">
        <f aca="false">'✍️ Score Entry 2025-26'!D1322</f>
        <v>Marseille</v>
      </c>
      <c r="E1321" s="0" t="str">
        <f aca="false">'✍️ Score Entry 2025-26'!E1322</f>
        <v>AJ Auxerre</v>
      </c>
      <c r="F1321" s="0" t="n">
        <f aca="false">IFERROR(VLOOKUP(D1321,'⭐ Current Elo 2025-26'!$A:$B,2,FALSE()),1500)</f>
        <v>1664.7</v>
      </c>
      <c r="G1321" s="0" t="n">
        <f aca="false">IFERROR(VLOOKUP(E1321,'⭐ Current Elo 2025-26'!$A:$B,2,FALSE()),1500)</f>
        <v>1588.5</v>
      </c>
      <c r="H1321" s="33" t="n">
        <f aca="false">1/(1+10^((G1321-F1321+'⚙️ Parameters'!$C$7)/400))</f>
        <v>0.537633522117066</v>
      </c>
      <c r="I1321" s="33" t="n">
        <f aca="false">0.27*(1+((200-MIN(ABS(F1321-G1321),200))/500)+(IF(AND(F1321&gt;1650,G1321&gt;1650),0.15,0)))</f>
        <v>0.336852</v>
      </c>
      <c r="J1321" s="33" t="n">
        <f aca="false">MAX(0,1-H1321-I1321)</f>
        <v>0.125514477882934</v>
      </c>
      <c r="K1321" s="33" t="n">
        <f aca="false">H1321+I1321</f>
        <v>0.874485522117066</v>
      </c>
      <c r="L1321" s="33" t="n">
        <f aca="false">I1321+J1321</f>
        <v>0.462366477882934</v>
      </c>
      <c r="M1321" s="0" t="str">
        <f aca="false">IF('✍️ Score Entry 2025-26'!F1322=""," TBD",TEXT('✍️ Score Entry 2025-26'!F1322,"0")&amp;"-"&amp;TEXT('✍️ Score Entry 2025-26'!G1322,"0"))</f>
        <v> TBD</v>
      </c>
      <c r="N1321" s="0" t="str">
        <f aca="false">IF('✍️ Score Entry 2025-26'!F1322="","TBD",IF('✍️ Score Entry 2025-26'!F1322&gt;'✍️ Score Entry 2025-26'!G1322,"Home",IF('✍️ Score Entry 2025-26'!F1322&lt;'✍️ Score Entry 2025-26'!G1322,"Away","Draw")))</f>
        <v>TBD</v>
      </c>
      <c r="O1321" s="0" t="str">
        <f aca="false">IF(N1321="TBD","TBD",IF(AND(H1321&gt;I1321,H1321&gt;J1321,N1321="Home"),"✓",IF(AND(J1321&gt;H1321,J1321&gt;I1321,N1321="Away"),"✓",IF(AND(I1321&gt;H1321,I1321&gt;J1321,N1321="Draw"),"✓","✗"))))</f>
        <v>TBD</v>
      </c>
    </row>
    <row r="1322" customFormat="false" ht="15" hidden="false" customHeight="false" outlineLevel="0" collapsed="false">
      <c r="A1322" s="0" t="n">
        <f aca="false">'✍️ Score Entry 2025-26'!A1323</f>
        <v>1318</v>
      </c>
      <c r="B1322" s="41" t="n">
        <f aca="false">'✍️ Score Entry 2025-26'!B1323</f>
        <v>46096.75</v>
      </c>
      <c r="C1322" s="0" t="str">
        <f aca="false">'✍️ Score Entry 2025-26'!C1323</f>
        <v>French Ligue 1</v>
      </c>
      <c r="D1322" s="0" t="str">
        <f aca="false">'✍️ Score Entry 2025-26'!D1323</f>
        <v>Lorient</v>
      </c>
      <c r="E1322" s="0" t="str">
        <f aca="false">'✍️ Score Entry 2025-26'!E1323</f>
        <v>Lens</v>
      </c>
      <c r="F1322" s="0" t="n">
        <f aca="false">IFERROR(VLOOKUP(D1322,'⭐ Current Elo 2025-26'!$A:$B,2,FALSE()),1500)</f>
        <v>1624.7</v>
      </c>
      <c r="G1322" s="0" t="n">
        <f aca="false">IFERROR(VLOOKUP(E1322,'⭐ Current Elo 2025-26'!$A:$B,2,FALSE()),1500)</f>
        <v>1580.6</v>
      </c>
      <c r="H1322" s="33" t="n">
        <f aca="false">1/(1+10^((G1322-F1322+'⚙️ Parameters'!$C$7)/400))</f>
        <v>0.491510033547823</v>
      </c>
      <c r="I1322" s="33" t="n">
        <f aca="false">0.27*(1+((200-MIN(ABS(F1322-G1322),200))/500)+(IF(AND(F1322&gt;1650,G1322&gt;1650),0.15,0)))</f>
        <v>0.354186</v>
      </c>
      <c r="J1322" s="33" t="n">
        <f aca="false">MAX(0,1-H1322-I1322)</f>
        <v>0.154303966452177</v>
      </c>
      <c r="K1322" s="33" t="n">
        <f aca="false">H1322+I1322</f>
        <v>0.845696033547823</v>
      </c>
      <c r="L1322" s="33" t="n">
        <f aca="false">I1322+J1322</f>
        <v>0.508489966452177</v>
      </c>
      <c r="M1322" s="0" t="str">
        <f aca="false">IF('✍️ Score Entry 2025-26'!F1323=""," TBD",TEXT('✍️ Score Entry 2025-26'!F1323,"0")&amp;"-"&amp;TEXT('✍️ Score Entry 2025-26'!G1323,"0"))</f>
        <v> TBD</v>
      </c>
      <c r="N1322" s="0" t="str">
        <f aca="false">IF('✍️ Score Entry 2025-26'!F1323="","TBD",IF('✍️ Score Entry 2025-26'!F1323&gt;'✍️ Score Entry 2025-26'!G1323,"Home",IF('✍️ Score Entry 2025-26'!F1323&lt;'✍️ Score Entry 2025-26'!G1323,"Away","Draw")))</f>
        <v>TBD</v>
      </c>
      <c r="O1322" s="0" t="str">
        <f aca="false">IF(N1322="TBD","TBD",IF(AND(H1322&gt;I1322,H1322&gt;J1322,N1322="Home"),"✓",IF(AND(J1322&gt;H1322,J1322&gt;I1322,N1322="Away"),"✓",IF(AND(I1322&gt;H1322,I1322&gt;J1322,N1322="Draw"),"✓","✗"))))</f>
        <v>TBD</v>
      </c>
    </row>
    <row r="1323" customFormat="false" ht="15" hidden="false" customHeight="false" outlineLevel="0" collapsed="false">
      <c r="A1323" s="0" t="n">
        <f aca="false">'✍️ Score Entry 2025-26'!A1324</f>
        <v>1319</v>
      </c>
      <c r="B1323" s="41" t="n">
        <f aca="false">'✍️ Score Entry 2025-26'!B1324</f>
        <v>46096.75</v>
      </c>
      <c r="C1323" s="0" t="str">
        <f aca="false">'✍️ Score Entry 2025-26'!C1324</f>
        <v>French Ligue 1</v>
      </c>
      <c r="D1323" s="0" t="str">
        <f aca="false">'✍️ Score Entry 2025-26'!D1324</f>
        <v>Le Havre AC</v>
      </c>
      <c r="E1323" s="0" t="str">
        <f aca="false">'✍️ Score Entry 2025-26'!E1324</f>
        <v>Lyon</v>
      </c>
      <c r="F1323" s="0" t="n">
        <f aca="false">IFERROR(VLOOKUP(D1323,'⭐ Current Elo 2025-26'!$A:$B,2,FALSE()),1500)</f>
        <v>1496.2</v>
      </c>
      <c r="G1323" s="0" t="n">
        <f aca="false">IFERROR(VLOOKUP(E1323,'⭐ Current Elo 2025-26'!$A:$B,2,FALSE()),1500)</f>
        <v>1529.2</v>
      </c>
      <c r="H1323" s="33" t="n">
        <f aca="false">1/(1+10^((G1323-F1323+'⚙️ Parameters'!$C$7)/400))</f>
        <v>0.382774969095054</v>
      </c>
      <c r="I1323" s="33" t="n">
        <f aca="false">0.27*(1+((200-MIN(ABS(F1323-G1323),200))/500)+(IF(AND(F1323&gt;1650,G1323&gt;1650),0.15,0)))</f>
        <v>0.36018</v>
      </c>
      <c r="J1323" s="33" t="n">
        <f aca="false">MAX(0,1-H1323-I1323)</f>
        <v>0.257045030904946</v>
      </c>
      <c r="K1323" s="33" t="n">
        <f aca="false">H1323+I1323</f>
        <v>0.742954969095054</v>
      </c>
      <c r="L1323" s="33" t="n">
        <f aca="false">I1323+J1323</f>
        <v>0.617225030904946</v>
      </c>
      <c r="M1323" s="0" t="str">
        <f aca="false">IF('✍️ Score Entry 2025-26'!F1324=""," TBD",TEXT('✍️ Score Entry 2025-26'!F1324,"0")&amp;"-"&amp;TEXT('✍️ Score Entry 2025-26'!G1324,"0"))</f>
        <v> TBD</v>
      </c>
      <c r="N1323" s="0" t="str">
        <f aca="false">IF('✍️ Score Entry 2025-26'!F1324="","TBD",IF('✍️ Score Entry 2025-26'!F1324&gt;'✍️ Score Entry 2025-26'!G1324,"Home",IF('✍️ Score Entry 2025-26'!F1324&lt;'✍️ Score Entry 2025-26'!G1324,"Away","Draw")))</f>
        <v>TBD</v>
      </c>
      <c r="O1323" s="0" t="str">
        <f aca="false">IF(N1323="TBD","TBD",IF(AND(H1323&gt;I1323,H1323&gt;J1323,N1323="Home"),"✓",IF(AND(J1323&gt;H1323,J1323&gt;I1323,N1323="Away"),"✓",IF(AND(I1323&gt;H1323,I1323&gt;J1323,N1323="Draw"),"✓","✗"))))</f>
        <v>TBD</v>
      </c>
    </row>
    <row r="1324" customFormat="false" ht="15" hidden="false" customHeight="false" outlineLevel="0" collapsed="false">
      <c r="A1324" s="0" t="n">
        <f aca="false">'✍️ Score Entry 2025-26'!A1325</f>
        <v>1320</v>
      </c>
      <c r="B1324" s="41" t="n">
        <f aca="false">'✍️ Score Entry 2025-26'!B1325</f>
        <v>46096.75</v>
      </c>
      <c r="C1324" s="0" t="str">
        <f aca="false">'✍️ Score Entry 2025-26'!C1325</f>
        <v>French Ligue 1</v>
      </c>
      <c r="D1324" s="0" t="str">
        <f aca="false">'✍️ Score Entry 2025-26'!D1325</f>
        <v>Angers</v>
      </c>
      <c r="E1324" s="0" t="str">
        <f aca="false">'✍️ Score Entry 2025-26'!E1325</f>
        <v>Nice</v>
      </c>
      <c r="F1324" s="0" t="n">
        <f aca="false">IFERROR(VLOOKUP(D1324,'⭐ Current Elo 2025-26'!$A:$B,2,FALSE()),1500)</f>
        <v>1494.5</v>
      </c>
      <c r="G1324" s="0" t="n">
        <f aca="false">IFERROR(VLOOKUP(E1324,'⭐ Current Elo 2025-26'!$A:$B,2,FALSE()),1500)</f>
        <v>1674.8</v>
      </c>
      <c r="H1324" s="33" t="n">
        <f aca="false">1/(1+10^((G1324-F1324+'⚙️ Parameters'!$C$7)/400))</f>
        <v>0.209869308542908</v>
      </c>
      <c r="I1324" s="33" t="n">
        <f aca="false">0.27*(1+((200-MIN(ABS(F1324-G1324),200))/500)+(IF(AND(F1324&gt;1650,G1324&gt;1650),0.15,0)))</f>
        <v>0.280638</v>
      </c>
      <c r="J1324" s="33" t="n">
        <f aca="false">MAX(0,1-H1324-I1324)</f>
        <v>0.509492691457092</v>
      </c>
      <c r="K1324" s="33" t="n">
        <f aca="false">H1324+I1324</f>
        <v>0.490507308542908</v>
      </c>
      <c r="L1324" s="33" t="n">
        <f aca="false">I1324+J1324</f>
        <v>0.790130691457092</v>
      </c>
      <c r="M1324" s="0" t="str">
        <f aca="false">IF('✍️ Score Entry 2025-26'!F1325=""," TBD",TEXT('✍️ Score Entry 2025-26'!F1325,"0")&amp;"-"&amp;TEXT('✍️ Score Entry 2025-26'!G1325,"0"))</f>
        <v> TBD</v>
      </c>
      <c r="N1324" s="0" t="str">
        <f aca="false">IF('✍️ Score Entry 2025-26'!F1325="","TBD",IF('✍️ Score Entry 2025-26'!F1325&gt;'✍️ Score Entry 2025-26'!G1325,"Home",IF('✍️ Score Entry 2025-26'!F1325&lt;'✍️ Score Entry 2025-26'!G1325,"Away","Draw")))</f>
        <v>TBD</v>
      </c>
      <c r="O1324" s="0" t="str">
        <f aca="false">IF(N1324="TBD","TBD",IF(AND(H1324&gt;I1324,H1324&gt;J1324,N1324="Home"),"✓",IF(AND(J1324&gt;H1324,J1324&gt;I1324,N1324="Away"),"✓",IF(AND(I1324&gt;H1324,I1324&gt;J1324,N1324="Draw"),"✓","✗"))))</f>
        <v>TBD</v>
      </c>
    </row>
    <row r="1325" customFormat="false" ht="15" hidden="false" customHeight="false" outlineLevel="0" collapsed="false">
      <c r="A1325" s="0" t="n">
        <f aca="false">'✍️ Score Entry 2025-26'!A1326</f>
        <v>1321</v>
      </c>
      <c r="B1325" s="41" t="n">
        <f aca="false">'✍️ Score Entry 2025-26'!B1326</f>
        <v>46096.75</v>
      </c>
      <c r="C1325" s="0" t="str">
        <f aca="false">'✍️ Score Entry 2025-26'!C1326</f>
        <v>Spanish LALIGA</v>
      </c>
      <c r="D1325" s="0" t="str">
        <f aca="false">'✍️ Score Entry 2025-26'!D1326</f>
        <v>Girona</v>
      </c>
      <c r="E1325" s="0" t="str">
        <f aca="false">'✍️ Score Entry 2025-26'!E1326</f>
        <v>Athletic Club</v>
      </c>
      <c r="F1325" s="0" t="n">
        <f aca="false">IFERROR(VLOOKUP(D1325,'⭐ Current Elo 2025-26'!$A:$B,2,FALSE()),1500)</f>
        <v>1542.4</v>
      </c>
      <c r="G1325" s="0" t="n">
        <f aca="false">IFERROR(VLOOKUP(E1325,'⭐ Current Elo 2025-26'!$A:$B,2,FALSE()),1500)</f>
        <v>1432.8</v>
      </c>
      <c r="H1325" s="33" t="n">
        <f aca="false">1/(1+10^((G1325-F1325+'⚙️ Parameters'!$C$7)/400))</f>
        <v>0.584939754563663</v>
      </c>
      <c r="I1325" s="33" t="n">
        <f aca="false">0.27*(1+((200-MIN(ABS(F1325-G1325),200))/500)+(IF(AND(F1325&gt;1650,G1325&gt;1650),0.15,0)))</f>
        <v>0.318816</v>
      </c>
      <c r="J1325" s="33" t="n">
        <f aca="false">MAX(0,1-H1325-I1325)</f>
        <v>0.0962442454363366</v>
      </c>
      <c r="K1325" s="33" t="n">
        <f aca="false">H1325+I1325</f>
        <v>0.903755754563663</v>
      </c>
      <c r="L1325" s="33" t="n">
        <f aca="false">I1325+J1325</f>
        <v>0.415060245436337</v>
      </c>
      <c r="M1325" s="0" t="str">
        <f aca="false">IF('✍️ Score Entry 2025-26'!F1326=""," TBD",TEXT('✍️ Score Entry 2025-26'!F1326,"0")&amp;"-"&amp;TEXT('✍️ Score Entry 2025-26'!G1326,"0"))</f>
        <v> TBD</v>
      </c>
      <c r="N1325" s="0" t="str">
        <f aca="false">IF('✍️ Score Entry 2025-26'!F1326="","TBD",IF('✍️ Score Entry 2025-26'!F1326&gt;'✍️ Score Entry 2025-26'!G1326,"Home",IF('✍️ Score Entry 2025-26'!F1326&lt;'✍️ Score Entry 2025-26'!G1326,"Away","Draw")))</f>
        <v>TBD</v>
      </c>
      <c r="O1325" s="0" t="str">
        <f aca="false">IF(N1325="TBD","TBD",IF(AND(H1325&gt;I1325,H1325&gt;J1325,N1325="Home"),"✓",IF(AND(J1325&gt;H1325,J1325&gt;I1325,N1325="Away"),"✓",IF(AND(I1325&gt;H1325,I1325&gt;J1325,N1325="Draw"),"✓","✗"))))</f>
        <v>TBD</v>
      </c>
    </row>
    <row r="1326" customFormat="false" ht="15" hidden="false" customHeight="false" outlineLevel="0" collapsed="false">
      <c r="A1326" s="0" t="n">
        <f aca="false">'✍️ Score Entry 2025-26'!A1327</f>
        <v>1322</v>
      </c>
      <c r="B1326" s="41" t="n">
        <f aca="false">'✍️ Score Entry 2025-26'!B1327</f>
        <v>46096.75</v>
      </c>
      <c r="C1326" s="0" t="str">
        <f aca="false">'✍️ Score Entry 2025-26'!C1327</f>
        <v>Spanish LALIGA</v>
      </c>
      <c r="D1326" s="0" t="str">
        <f aca="false">'✍️ Score Entry 2025-26'!D1327</f>
        <v>Barcelona</v>
      </c>
      <c r="E1326" s="0" t="str">
        <f aca="false">'✍️ Score Entry 2025-26'!E1327</f>
        <v>Sevilla</v>
      </c>
      <c r="F1326" s="0" t="n">
        <f aca="false">IFERROR(VLOOKUP(D1326,'⭐ Current Elo 2025-26'!$A:$B,2,FALSE()),1500)</f>
        <v>1670.1</v>
      </c>
      <c r="G1326" s="0" t="n">
        <f aca="false">IFERROR(VLOOKUP(E1326,'⭐ Current Elo 2025-26'!$A:$B,2,FALSE()),1500)</f>
        <v>1661.6</v>
      </c>
      <c r="H1326" s="33" t="n">
        <f aca="false">1/(1+10^((G1326-F1326+'⚙️ Parameters'!$C$7)/400))</f>
        <v>0.440559121356397</v>
      </c>
      <c r="I1326" s="33" t="n">
        <f aca="false">0.27*(1+((200-MIN(ABS(F1326-G1326),200))/500)+(IF(AND(F1326&gt;1650,G1326&gt;1650),0.15,0)))</f>
        <v>0.41391</v>
      </c>
      <c r="J1326" s="33" t="n">
        <f aca="false">MAX(0,1-H1326-I1326)</f>
        <v>0.145530878643603</v>
      </c>
      <c r="K1326" s="33" t="n">
        <f aca="false">H1326+I1326</f>
        <v>0.854469121356397</v>
      </c>
      <c r="L1326" s="33" t="n">
        <f aca="false">I1326+J1326</f>
        <v>0.559440878643603</v>
      </c>
      <c r="M1326" s="0" t="str">
        <f aca="false">IF('✍️ Score Entry 2025-26'!F1327=""," TBD",TEXT('✍️ Score Entry 2025-26'!F1327,"0")&amp;"-"&amp;TEXT('✍️ Score Entry 2025-26'!G1327,"0"))</f>
        <v> TBD</v>
      </c>
      <c r="N1326" s="0" t="str">
        <f aca="false">IF('✍️ Score Entry 2025-26'!F1327="","TBD",IF('✍️ Score Entry 2025-26'!F1327&gt;'✍️ Score Entry 2025-26'!G1327,"Home",IF('✍️ Score Entry 2025-26'!F1327&lt;'✍️ Score Entry 2025-26'!G1327,"Away","Draw")))</f>
        <v>TBD</v>
      </c>
      <c r="O1326" s="0" t="str">
        <f aca="false">IF(N1326="TBD","TBD",IF(AND(H1326&gt;I1326,H1326&gt;J1326,N1326="Home"),"✓",IF(AND(J1326&gt;H1326,J1326&gt;I1326,N1326="Away"),"✓",IF(AND(I1326&gt;H1326,I1326&gt;J1326,N1326="Draw"),"✓","✗"))))</f>
        <v>TBD</v>
      </c>
    </row>
    <row r="1327" customFormat="false" ht="15" hidden="false" customHeight="false" outlineLevel="0" collapsed="false">
      <c r="A1327" s="0" t="n">
        <f aca="false">'✍️ Score Entry 2025-26'!A1328</f>
        <v>1323</v>
      </c>
      <c r="B1327" s="41" t="n">
        <f aca="false">'✍️ Score Entry 2025-26'!B1328</f>
        <v>46096.75</v>
      </c>
      <c r="C1327" s="0" t="str">
        <f aca="false">'✍️ Score Entry 2025-26'!C1328</f>
        <v>Spanish LALIGA</v>
      </c>
      <c r="D1327" s="0" t="str">
        <f aca="false">'✍️ Score Entry 2025-26'!D1328</f>
        <v>Rayo Vallecano</v>
      </c>
      <c r="E1327" s="0" t="str">
        <f aca="false">'✍️ Score Entry 2025-26'!E1328</f>
        <v>Levante</v>
      </c>
      <c r="F1327" s="0" t="n">
        <f aca="false">IFERROR(VLOOKUP(D1327,'⭐ Current Elo 2025-26'!$A:$B,2,FALSE()),1500)</f>
        <v>1510</v>
      </c>
      <c r="G1327" s="0" t="n">
        <f aca="false">IFERROR(VLOOKUP(E1327,'⭐ Current Elo 2025-26'!$A:$B,2,FALSE()),1500)</f>
        <v>1462.3</v>
      </c>
      <c r="H1327" s="33" t="n">
        <f aca="false">1/(1+10^((G1327-F1327+'⚙️ Parameters'!$C$7)/400))</f>
        <v>0.496690082279408</v>
      </c>
      <c r="I1327" s="33" t="n">
        <f aca="false">0.27*(1+((200-MIN(ABS(F1327-G1327),200))/500)+(IF(AND(F1327&gt;1650,G1327&gt;1650),0.15,0)))</f>
        <v>0.352242</v>
      </c>
      <c r="J1327" s="33" t="n">
        <f aca="false">MAX(0,1-H1327-I1327)</f>
        <v>0.151067917720592</v>
      </c>
      <c r="K1327" s="33" t="n">
        <f aca="false">H1327+I1327</f>
        <v>0.848932082279408</v>
      </c>
      <c r="L1327" s="33" t="n">
        <f aca="false">I1327+J1327</f>
        <v>0.503309917720592</v>
      </c>
      <c r="M1327" s="0" t="str">
        <f aca="false">IF('✍️ Score Entry 2025-26'!F1328=""," TBD",TEXT('✍️ Score Entry 2025-26'!F1328,"0")&amp;"-"&amp;TEXT('✍️ Score Entry 2025-26'!G1328,"0"))</f>
        <v> TBD</v>
      </c>
      <c r="N1327" s="0" t="str">
        <f aca="false">IF('✍️ Score Entry 2025-26'!F1328="","TBD",IF('✍️ Score Entry 2025-26'!F1328&gt;'✍️ Score Entry 2025-26'!G1328,"Home",IF('✍️ Score Entry 2025-26'!F1328&lt;'✍️ Score Entry 2025-26'!G1328,"Away","Draw")))</f>
        <v>TBD</v>
      </c>
      <c r="O1327" s="0" t="str">
        <f aca="false">IF(N1327="TBD","TBD",IF(AND(H1327&gt;I1327,H1327&gt;J1327,N1327="Home"),"✓",IF(AND(J1327&gt;H1327,J1327&gt;I1327,N1327="Away"),"✓",IF(AND(I1327&gt;H1327,I1327&gt;J1327,N1327="Draw"),"✓","✗"))))</f>
        <v>TBD</v>
      </c>
    </row>
    <row r="1328" customFormat="false" ht="15" hidden="false" customHeight="false" outlineLevel="0" collapsed="false">
      <c r="A1328" s="0" t="n">
        <f aca="false">'✍️ Score Entry 2025-26'!A1329</f>
        <v>1324</v>
      </c>
      <c r="B1328" s="41" t="n">
        <f aca="false">'✍️ Score Entry 2025-26'!B1329</f>
        <v>46096.75</v>
      </c>
      <c r="C1328" s="0" t="str">
        <f aca="false">'✍️ Score Entry 2025-26'!C1329</f>
        <v>Spanish LALIGA</v>
      </c>
      <c r="D1328" s="0" t="str">
        <f aca="false">'✍️ Score Entry 2025-26'!D1329</f>
        <v>Real Betis</v>
      </c>
      <c r="E1328" s="0" t="str">
        <f aca="false">'✍️ Score Entry 2025-26'!E1329</f>
        <v>Celta Vigo</v>
      </c>
      <c r="F1328" s="0" t="n">
        <f aca="false">IFERROR(VLOOKUP(D1328,'⭐ Current Elo 2025-26'!$A:$B,2,FALSE()),1500)</f>
        <v>0</v>
      </c>
      <c r="G1328" s="0" t="n">
        <f aca="false">IFERROR(VLOOKUP(E1328,'⭐ Current Elo 2025-26'!$A:$B,2,FALSE()),1500)</f>
        <v>1603.5</v>
      </c>
      <c r="H1328" s="33" t="n">
        <f aca="false">1/(1+10^((G1328-F1328+'⚙️ Parameters'!$C$7)/400))</f>
        <v>7.34882800806613E-005</v>
      </c>
      <c r="I1328" s="33" t="n">
        <f aca="false">0.27*(1+((200-MIN(ABS(F1328-G1328),200))/500)+(IF(AND(F1328&gt;1650,G1328&gt;1650),0.15,0)))</f>
        <v>0.27</v>
      </c>
      <c r="J1328" s="33" t="n">
        <f aca="false">MAX(0,1-H1328-I1328)</f>
        <v>0.729926511719919</v>
      </c>
      <c r="K1328" s="33" t="n">
        <f aca="false">H1328+I1328</f>
        <v>0.270073488280081</v>
      </c>
      <c r="L1328" s="33" t="n">
        <f aca="false">I1328+J1328</f>
        <v>0.999926511719919</v>
      </c>
      <c r="M1328" s="0" t="str">
        <f aca="false">IF('✍️ Score Entry 2025-26'!F1329=""," TBD",TEXT('✍️ Score Entry 2025-26'!F1329,"0")&amp;"-"&amp;TEXT('✍️ Score Entry 2025-26'!G1329,"0"))</f>
        <v> TBD</v>
      </c>
      <c r="N1328" s="0" t="str">
        <f aca="false">IF('✍️ Score Entry 2025-26'!F1329="","TBD",IF('✍️ Score Entry 2025-26'!F1329&gt;'✍️ Score Entry 2025-26'!G1329,"Home",IF('✍️ Score Entry 2025-26'!F1329&lt;'✍️ Score Entry 2025-26'!G1329,"Away","Draw")))</f>
        <v>TBD</v>
      </c>
      <c r="O1328" s="0" t="str">
        <f aca="false">IF(N1328="TBD","TBD",IF(AND(H1328&gt;I1328,H1328&gt;J1328,N1328="Home"),"✓",IF(AND(J1328&gt;H1328,J1328&gt;I1328,N1328="Away"),"✓",IF(AND(I1328&gt;H1328,I1328&gt;J1328,N1328="Draw"),"✓","✗"))))</f>
        <v>TBD</v>
      </c>
    </row>
    <row r="1329" customFormat="false" ht="15" hidden="false" customHeight="false" outlineLevel="0" collapsed="false">
      <c r="A1329" s="0" t="n">
        <f aca="false">'✍️ Score Entry 2025-26'!A1330</f>
        <v>1325</v>
      </c>
      <c r="B1329" s="41" t="n">
        <f aca="false">'✍️ Score Entry 2025-26'!B1330</f>
        <v>46096.75</v>
      </c>
      <c r="C1329" s="0" t="str">
        <f aca="false">'✍️ Score Entry 2025-26'!C1330</f>
        <v>Spanish LALIGA</v>
      </c>
      <c r="D1329" s="0" t="str">
        <f aca="false">'✍️ Score Entry 2025-26'!D1330</f>
        <v>Real Madrid</v>
      </c>
      <c r="E1329" s="0" t="str">
        <f aca="false">'✍️ Score Entry 2025-26'!E1330</f>
        <v>Elche</v>
      </c>
      <c r="F1329" s="0" t="n">
        <f aca="false">IFERROR(VLOOKUP(D1329,'⭐ Current Elo 2025-26'!$A:$B,2,FALSE()),1500)</f>
        <v>1520.7</v>
      </c>
      <c r="G1329" s="0" t="n">
        <f aca="false">IFERROR(VLOOKUP(E1329,'⭐ Current Elo 2025-26'!$A:$B,2,FALSE()),1500)</f>
        <v>1553.2</v>
      </c>
      <c r="H1329" s="33" t="n">
        <f aca="false">1/(1+10^((G1329-F1329+'⚙️ Parameters'!$C$7)/400))</f>
        <v>0.383455204164224</v>
      </c>
      <c r="I1329" s="33" t="n">
        <f aca="false">0.27*(1+((200-MIN(ABS(F1329-G1329),200))/500)+(IF(AND(F1329&gt;1650,G1329&gt;1650),0.15,0)))</f>
        <v>0.36045</v>
      </c>
      <c r="J1329" s="33" t="n">
        <f aca="false">MAX(0,1-H1329-I1329)</f>
        <v>0.256094795835776</v>
      </c>
      <c r="K1329" s="33" t="n">
        <f aca="false">H1329+I1329</f>
        <v>0.743905204164224</v>
      </c>
      <c r="L1329" s="33" t="n">
        <f aca="false">I1329+J1329</f>
        <v>0.616544795835776</v>
      </c>
      <c r="M1329" s="0" t="str">
        <f aca="false">IF('✍️ Score Entry 2025-26'!F1330=""," TBD",TEXT('✍️ Score Entry 2025-26'!F1330,"0")&amp;"-"&amp;TEXT('✍️ Score Entry 2025-26'!G1330,"0"))</f>
        <v> TBD</v>
      </c>
      <c r="N1329" s="0" t="str">
        <f aca="false">IF('✍️ Score Entry 2025-26'!F1330="","TBD",IF('✍️ Score Entry 2025-26'!F1330&gt;'✍️ Score Entry 2025-26'!G1330,"Home",IF('✍️ Score Entry 2025-26'!F1330&lt;'✍️ Score Entry 2025-26'!G1330,"Away","Draw")))</f>
        <v>TBD</v>
      </c>
      <c r="O1329" s="0" t="str">
        <f aca="false">IF(N1329="TBD","TBD",IF(AND(H1329&gt;I1329,H1329&gt;J1329,N1329="Home"),"✓",IF(AND(J1329&gt;H1329,J1329&gt;I1329,N1329="Away"),"✓",IF(AND(I1329&gt;H1329,I1329&gt;J1329,N1329="Draw"),"✓","✗"))))</f>
        <v>TBD</v>
      </c>
    </row>
    <row r="1330" customFormat="false" ht="15" hidden="false" customHeight="false" outlineLevel="0" collapsed="false">
      <c r="A1330" s="0" t="n">
        <f aca="false">'✍️ Score Entry 2025-26'!A1331</f>
        <v>1326</v>
      </c>
      <c r="B1330" s="41" t="n">
        <f aca="false">'✍️ Score Entry 2025-26'!B1331</f>
        <v>46096.75</v>
      </c>
      <c r="C1330" s="0" t="str">
        <f aca="false">'✍️ Score Entry 2025-26'!C1331</f>
        <v>Spanish LALIGA</v>
      </c>
      <c r="D1330" s="0" t="str">
        <f aca="false">'✍️ Score Entry 2025-26'!D1331</f>
        <v>Real Oviedo</v>
      </c>
      <c r="E1330" s="0" t="str">
        <f aca="false">'✍️ Score Entry 2025-26'!E1331</f>
        <v>Valencia</v>
      </c>
      <c r="F1330" s="0" t="n">
        <f aca="false">IFERROR(VLOOKUP(D1330,'⭐ Current Elo 2025-26'!$A:$B,2,FALSE()),1500)</f>
        <v>1735.2</v>
      </c>
      <c r="G1330" s="0" t="n">
        <f aca="false">IFERROR(VLOOKUP(E1330,'⭐ Current Elo 2025-26'!$A:$B,2,FALSE()),1500)</f>
        <v>1618.4</v>
      </c>
      <c r="H1330" s="33" t="n">
        <f aca="false">1/(1+10^((G1330-F1330+'⚙️ Parameters'!$C$7)/400))</f>
        <v>0.594965629773962</v>
      </c>
      <c r="I1330" s="33" t="n">
        <f aca="false">0.27*(1+((200-MIN(ABS(F1330-G1330),200))/500)+(IF(AND(F1330&gt;1650,G1330&gt;1650),0.15,0)))</f>
        <v>0.314928</v>
      </c>
      <c r="J1330" s="33" t="n">
        <f aca="false">MAX(0,1-H1330-I1330)</f>
        <v>0.090106370226038</v>
      </c>
      <c r="K1330" s="33" t="n">
        <f aca="false">H1330+I1330</f>
        <v>0.909893629773962</v>
      </c>
      <c r="L1330" s="33" t="n">
        <f aca="false">I1330+J1330</f>
        <v>0.405034370226038</v>
      </c>
      <c r="M1330" s="0" t="str">
        <f aca="false">IF('✍️ Score Entry 2025-26'!F1331=""," TBD",TEXT('✍️ Score Entry 2025-26'!F1331,"0")&amp;"-"&amp;TEXT('✍️ Score Entry 2025-26'!G1331,"0"))</f>
        <v> TBD</v>
      </c>
      <c r="N1330" s="0" t="str">
        <f aca="false">IF('✍️ Score Entry 2025-26'!F1331="","TBD",IF('✍️ Score Entry 2025-26'!F1331&gt;'✍️ Score Entry 2025-26'!G1331,"Home",IF('✍️ Score Entry 2025-26'!F1331&lt;'✍️ Score Entry 2025-26'!G1331,"Away","Draw")))</f>
        <v>TBD</v>
      </c>
      <c r="O1330" s="0" t="str">
        <f aca="false">IF(N1330="TBD","TBD",IF(AND(H1330&gt;I1330,H1330&gt;J1330,N1330="Home"),"✓",IF(AND(J1330&gt;H1330,J1330&gt;I1330,N1330="Away"),"✓",IF(AND(I1330&gt;H1330,I1330&gt;J1330,N1330="Draw"),"✓","✗"))))</f>
        <v>TBD</v>
      </c>
    </row>
    <row r="1331" customFormat="false" ht="15" hidden="false" customHeight="false" outlineLevel="0" collapsed="false">
      <c r="A1331" s="0" t="n">
        <f aca="false">'✍️ Score Entry 2025-26'!A1332</f>
        <v>1327</v>
      </c>
      <c r="B1331" s="41" t="n">
        <f aca="false">'✍️ Score Entry 2025-26'!B1332</f>
        <v>46096.75</v>
      </c>
      <c r="C1331" s="0" t="str">
        <f aca="false">'✍️ Score Entry 2025-26'!C1332</f>
        <v>Spanish LALIGA</v>
      </c>
      <c r="D1331" s="0" t="str">
        <f aca="false">'✍️ Score Entry 2025-26'!D1332</f>
        <v>Real Sociedad</v>
      </c>
      <c r="E1331" s="0" t="str">
        <f aca="false">'✍️ Score Entry 2025-26'!E1332</f>
        <v>Osasuna</v>
      </c>
      <c r="F1331" s="0" t="n">
        <f aca="false">IFERROR(VLOOKUP(D1331,'⭐ Current Elo 2025-26'!$A:$B,2,FALSE()),1500)</f>
        <v>1395.4</v>
      </c>
      <c r="G1331" s="0" t="n">
        <f aca="false">IFERROR(VLOOKUP(E1331,'⭐ Current Elo 2025-26'!$A:$B,2,FALSE()),1500)</f>
        <v>1713.5</v>
      </c>
      <c r="H1331" s="33" t="n">
        <f aca="false">1/(1+10^((G1331-F1331+'⚙️ Parameters'!$C$7)/400))</f>
        <v>0.107268202644143</v>
      </c>
      <c r="I1331" s="33" t="n">
        <f aca="false">0.27*(1+((200-MIN(ABS(F1331-G1331),200))/500)+(IF(AND(F1331&gt;1650,G1331&gt;1650),0.15,0)))</f>
        <v>0.27</v>
      </c>
      <c r="J1331" s="33" t="n">
        <f aca="false">MAX(0,1-H1331-I1331)</f>
        <v>0.622731797355857</v>
      </c>
      <c r="K1331" s="33" t="n">
        <f aca="false">H1331+I1331</f>
        <v>0.377268202644143</v>
      </c>
      <c r="L1331" s="33" t="n">
        <f aca="false">I1331+J1331</f>
        <v>0.892731797355857</v>
      </c>
      <c r="M1331" s="0" t="str">
        <f aca="false">IF('✍️ Score Entry 2025-26'!F1332=""," TBD",TEXT('✍️ Score Entry 2025-26'!F1332,"0")&amp;"-"&amp;TEXT('✍️ Score Entry 2025-26'!G1332,"0"))</f>
        <v> TBD</v>
      </c>
      <c r="N1331" s="0" t="str">
        <f aca="false">IF('✍️ Score Entry 2025-26'!F1332="","TBD",IF('✍️ Score Entry 2025-26'!F1332&gt;'✍️ Score Entry 2025-26'!G1332,"Home",IF('✍️ Score Entry 2025-26'!F1332&lt;'✍️ Score Entry 2025-26'!G1332,"Away","Draw")))</f>
        <v>TBD</v>
      </c>
      <c r="O1331" s="0" t="str">
        <f aca="false">IF(N1331="TBD","TBD",IF(AND(H1331&gt;I1331,H1331&gt;J1331,N1331="Home"),"✓",IF(AND(J1331&gt;H1331,J1331&gt;I1331,N1331="Away"),"✓",IF(AND(I1331&gt;H1331,I1331&gt;J1331,N1331="Draw"),"✓","✗"))))</f>
        <v>TBD</v>
      </c>
    </row>
    <row r="1332" customFormat="false" ht="15" hidden="false" customHeight="false" outlineLevel="0" collapsed="false">
      <c r="A1332" s="0" t="n">
        <f aca="false">'✍️ Score Entry 2025-26'!A1333</f>
        <v>1328</v>
      </c>
      <c r="B1332" s="41" t="n">
        <f aca="false">'✍️ Score Entry 2025-26'!B1333</f>
        <v>46096.75</v>
      </c>
      <c r="C1332" s="0" t="str">
        <f aca="false">'✍️ Score Entry 2025-26'!C1333</f>
        <v>Spanish LALIGA</v>
      </c>
      <c r="D1332" s="0" t="str">
        <f aca="false">'✍️ Score Entry 2025-26'!D1333</f>
        <v>Mallorca</v>
      </c>
      <c r="E1332" s="0" t="str">
        <f aca="false">'✍️ Score Entry 2025-26'!E1333</f>
        <v>Espanyol</v>
      </c>
      <c r="F1332" s="0" t="n">
        <f aca="false">IFERROR(VLOOKUP(D1332,'⭐ Current Elo 2025-26'!$A:$B,2,FALSE()),1500)</f>
        <v>1654.7</v>
      </c>
      <c r="G1332" s="0" t="n">
        <f aca="false">IFERROR(VLOOKUP(E1332,'⭐ Current Elo 2025-26'!$A:$B,2,FALSE()),1500)</f>
        <v>1662.7</v>
      </c>
      <c r="H1332" s="33" t="n">
        <f aca="false">1/(1+10^((G1332-F1332+'⚙️ Parameters'!$C$7)/400))</f>
        <v>0.41729811503577</v>
      </c>
      <c r="I1332" s="33" t="n">
        <f aca="false">0.27*(1+((200-MIN(ABS(F1332-G1332),200))/500)+(IF(AND(F1332&gt;1650,G1332&gt;1650),0.15,0)))</f>
        <v>0.41418</v>
      </c>
      <c r="J1332" s="33" t="n">
        <f aca="false">MAX(0,1-H1332-I1332)</f>
        <v>0.16852188496423</v>
      </c>
      <c r="K1332" s="33" t="n">
        <f aca="false">H1332+I1332</f>
        <v>0.83147811503577</v>
      </c>
      <c r="L1332" s="33" t="n">
        <f aca="false">I1332+J1332</f>
        <v>0.58270188496423</v>
      </c>
      <c r="M1332" s="0" t="str">
        <f aca="false">IF('✍️ Score Entry 2025-26'!F1333=""," TBD",TEXT('✍️ Score Entry 2025-26'!F1333,"0")&amp;"-"&amp;TEXT('✍️ Score Entry 2025-26'!G1333,"0"))</f>
        <v> TBD</v>
      </c>
      <c r="N1332" s="0" t="str">
        <f aca="false">IF('✍️ Score Entry 2025-26'!F1333="","TBD",IF('✍️ Score Entry 2025-26'!F1333&gt;'✍️ Score Entry 2025-26'!G1333,"Home",IF('✍️ Score Entry 2025-26'!F1333&lt;'✍️ Score Entry 2025-26'!G1333,"Away","Draw")))</f>
        <v>TBD</v>
      </c>
      <c r="O1332" s="0" t="str">
        <f aca="false">IF(N1332="TBD","TBD",IF(AND(H1332&gt;I1332,H1332&gt;J1332,N1332="Home"),"✓",IF(AND(J1332&gt;H1332,J1332&gt;I1332,N1332="Away"),"✓",IF(AND(I1332&gt;H1332,I1332&gt;J1332,N1332="Draw"),"✓","✗"))))</f>
        <v>TBD</v>
      </c>
    </row>
    <row r="1333" customFormat="false" ht="15" hidden="false" customHeight="false" outlineLevel="0" collapsed="false">
      <c r="A1333" s="0" t="n">
        <f aca="false">'✍️ Score Entry 2025-26'!A1334</f>
        <v>1329</v>
      </c>
      <c r="B1333" s="41" t="n">
        <f aca="false">'✍️ Score Entry 2025-26'!B1334</f>
        <v>46096.75</v>
      </c>
      <c r="C1333" s="0" t="str">
        <f aca="false">'✍️ Score Entry 2025-26'!C1334</f>
        <v>Italian Serie A</v>
      </c>
      <c r="D1333" s="0" t="str">
        <f aca="false">'✍️ Score Entry 2025-26'!D1334</f>
        <v>Como</v>
      </c>
      <c r="E1333" s="0" t="str">
        <f aca="false">'✍️ Score Entry 2025-26'!E1334</f>
        <v>AS Roma</v>
      </c>
      <c r="F1333" s="0" t="n">
        <f aca="false">IFERROR(VLOOKUP(D1333,'⭐ Current Elo 2025-26'!$A:$B,2,FALSE()),1500)</f>
        <v>1661.3</v>
      </c>
      <c r="G1333" s="0" t="n">
        <f aca="false">IFERROR(VLOOKUP(E1333,'⭐ Current Elo 2025-26'!$A:$B,2,FALSE()),1500)</f>
        <v>1560.1</v>
      </c>
      <c r="H1333" s="33" t="n">
        <f aca="false">1/(1+10^((G1333-F1333+'⚙️ Parameters'!$C$7)/400))</f>
        <v>0.573153937083681</v>
      </c>
      <c r="I1333" s="33" t="n">
        <f aca="false">0.27*(1+((200-MIN(ABS(F1333-G1333),200))/500)+(IF(AND(F1333&gt;1650,G1333&gt;1650),0.15,0)))</f>
        <v>0.323352</v>
      </c>
      <c r="J1333" s="33" t="n">
        <f aca="false">MAX(0,1-H1333-I1333)</f>
        <v>0.103494062916319</v>
      </c>
      <c r="K1333" s="33" t="n">
        <f aca="false">H1333+I1333</f>
        <v>0.896505937083681</v>
      </c>
      <c r="L1333" s="33" t="n">
        <f aca="false">I1333+J1333</f>
        <v>0.426846062916319</v>
      </c>
      <c r="M1333" s="0" t="str">
        <f aca="false">IF('✍️ Score Entry 2025-26'!F1334=""," TBD",TEXT('✍️ Score Entry 2025-26'!F1334,"0")&amp;"-"&amp;TEXT('✍️ Score Entry 2025-26'!G1334,"0"))</f>
        <v> TBD</v>
      </c>
      <c r="N1333" s="0" t="str">
        <f aca="false">IF('✍️ Score Entry 2025-26'!F1334="","TBD",IF('✍️ Score Entry 2025-26'!F1334&gt;'✍️ Score Entry 2025-26'!G1334,"Home",IF('✍️ Score Entry 2025-26'!F1334&lt;'✍️ Score Entry 2025-26'!G1334,"Away","Draw")))</f>
        <v>TBD</v>
      </c>
      <c r="O1333" s="0" t="str">
        <f aca="false">IF(N1333="TBD","TBD",IF(AND(H1333&gt;I1333,H1333&gt;J1333,N1333="Home"),"✓",IF(AND(J1333&gt;H1333,J1333&gt;I1333,N1333="Away"),"✓",IF(AND(I1333&gt;H1333,I1333&gt;J1333,N1333="Draw"),"✓","✗"))))</f>
        <v>TBD</v>
      </c>
    </row>
    <row r="1334" customFormat="false" ht="15" hidden="false" customHeight="false" outlineLevel="0" collapsed="false">
      <c r="A1334" s="0" t="n">
        <f aca="false">'✍️ Score Entry 2025-26'!A1335</f>
        <v>1330</v>
      </c>
      <c r="B1334" s="41" t="n">
        <f aca="false">'✍️ Score Entry 2025-26'!B1335</f>
        <v>46096.75</v>
      </c>
      <c r="C1334" s="0" t="str">
        <f aca="false">'✍️ Score Entry 2025-26'!C1335</f>
        <v>Italian Serie A</v>
      </c>
      <c r="D1334" s="0" t="str">
        <f aca="false">'✍️ Score Entry 2025-26'!D1335</f>
        <v>Internazionale</v>
      </c>
      <c r="E1334" s="0" t="str">
        <f aca="false">'✍️ Score Entry 2025-26'!E1335</f>
        <v>Atalanta</v>
      </c>
      <c r="F1334" s="0" t="n">
        <f aca="false">IFERROR(VLOOKUP(D1334,'⭐ Current Elo 2025-26'!$A:$B,2,FALSE()),1500)</f>
        <v>1603.3</v>
      </c>
      <c r="G1334" s="0" t="n">
        <f aca="false">IFERROR(VLOOKUP(E1334,'⭐ Current Elo 2025-26'!$A:$B,2,FALSE()),1500)</f>
        <v>1592</v>
      </c>
      <c r="H1334" s="33" t="n">
        <f aca="false">1/(1+10^((G1334-F1334+'⚙️ Parameters'!$C$7)/400))</f>
        <v>0.444535420025858</v>
      </c>
      <c r="I1334" s="33" t="n">
        <f aca="false">0.27*(1+((200-MIN(ABS(F1334-G1334),200))/500)+(IF(AND(F1334&gt;1650,G1334&gt;1650),0.15,0)))</f>
        <v>0.371898</v>
      </c>
      <c r="J1334" s="33" t="n">
        <f aca="false">MAX(0,1-H1334-I1334)</f>
        <v>0.183566579974142</v>
      </c>
      <c r="K1334" s="33" t="n">
        <f aca="false">H1334+I1334</f>
        <v>0.816433420025858</v>
      </c>
      <c r="L1334" s="33" t="n">
        <f aca="false">I1334+J1334</f>
        <v>0.555464579974142</v>
      </c>
      <c r="M1334" s="0" t="str">
        <f aca="false">IF('✍️ Score Entry 2025-26'!F1335=""," TBD",TEXT('✍️ Score Entry 2025-26'!F1335,"0")&amp;"-"&amp;TEXT('✍️ Score Entry 2025-26'!G1335,"0"))</f>
        <v> TBD</v>
      </c>
      <c r="N1334" s="0" t="str">
        <f aca="false">IF('✍️ Score Entry 2025-26'!F1335="","TBD",IF('✍️ Score Entry 2025-26'!F1335&gt;'✍️ Score Entry 2025-26'!G1335,"Home",IF('✍️ Score Entry 2025-26'!F1335&lt;'✍️ Score Entry 2025-26'!G1335,"Away","Draw")))</f>
        <v>TBD</v>
      </c>
      <c r="O1334" s="0" t="str">
        <f aca="false">IF(N1334="TBD","TBD",IF(AND(H1334&gt;I1334,H1334&gt;J1334,N1334="Home"),"✓",IF(AND(J1334&gt;H1334,J1334&gt;I1334,N1334="Away"),"✓",IF(AND(I1334&gt;H1334,I1334&gt;J1334,N1334="Draw"),"✓","✗"))))</f>
        <v>TBD</v>
      </c>
    </row>
    <row r="1335" customFormat="false" ht="15" hidden="false" customHeight="false" outlineLevel="0" collapsed="false">
      <c r="A1335" s="0" t="n">
        <f aca="false">'✍️ Score Entry 2025-26'!A1336</f>
        <v>1331</v>
      </c>
      <c r="B1335" s="41" t="n">
        <f aca="false">'✍️ Score Entry 2025-26'!B1336</f>
        <v>46096.75</v>
      </c>
      <c r="C1335" s="0" t="str">
        <f aca="false">'✍️ Score Entry 2025-26'!C1336</f>
        <v>Spanish LALIGA</v>
      </c>
      <c r="D1335" s="0" t="str">
        <f aca="false">'✍️ Score Entry 2025-26'!D1336</f>
        <v>AtlÃ©tico Madrid</v>
      </c>
      <c r="E1335" s="0" t="str">
        <f aca="false">'✍️ Score Entry 2025-26'!E1336</f>
        <v>Getafe</v>
      </c>
      <c r="F1335" s="0" t="n">
        <f aca="false">IFERROR(VLOOKUP(D1335,'⭐ Current Elo 2025-26'!$A:$B,2,FALSE()),1500)</f>
        <v>1556.8</v>
      </c>
      <c r="G1335" s="0" t="n">
        <f aca="false">IFERROR(VLOOKUP(E1335,'⭐ Current Elo 2025-26'!$A:$B,2,FALSE()),1500)</f>
        <v>1582.4</v>
      </c>
      <c r="H1335" s="33" t="n">
        <f aca="false">1/(1+10^((G1335-F1335+'⚙️ Parameters'!$C$7)/400))</f>
        <v>0.392888028978883</v>
      </c>
      <c r="I1335" s="33" t="n">
        <f aca="false">0.27*(1+((200-MIN(ABS(F1335-G1335),200))/500)+(IF(AND(F1335&gt;1650,G1335&gt;1650),0.15,0)))</f>
        <v>0.364176</v>
      </c>
      <c r="J1335" s="33" t="n">
        <f aca="false">MAX(0,1-H1335-I1335)</f>
        <v>0.242935971021117</v>
      </c>
      <c r="K1335" s="33" t="n">
        <f aca="false">H1335+I1335</f>
        <v>0.757064028978883</v>
      </c>
      <c r="L1335" s="33" t="n">
        <f aca="false">I1335+J1335</f>
        <v>0.607111971021117</v>
      </c>
      <c r="M1335" s="0" t="str">
        <f aca="false">IF('✍️ Score Entry 2025-26'!F1336=""," TBD",TEXT('✍️ Score Entry 2025-26'!F1336,"0")&amp;"-"&amp;TEXT('✍️ Score Entry 2025-26'!G1336,"0"))</f>
        <v> TBD</v>
      </c>
      <c r="N1335" s="0" t="str">
        <f aca="false">IF('✍️ Score Entry 2025-26'!F1336="","TBD",IF('✍️ Score Entry 2025-26'!F1336&gt;'✍️ Score Entry 2025-26'!G1336,"Home",IF('✍️ Score Entry 2025-26'!F1336&lt;'✍️ Score Entry 2025-26'!G1336,"Away","Draw")))</f>
        <v>TBD</v>
      </c>
      <c r="O1335" s="0" t="str">
        <f aca="false">IF(N1335="TBD","TBD",IF(AND(H1335&gt;I1335,H1335&gt;J1335,N1335="Home"),"✓",IF(AND(J1335&gt;H1335,J1335&gt;I1335,N1335="Away"),"✓",IF(AND(I1335&gt;H1335,I1335&gt;J1335,N1335="Draw"),"✓","✗"))))</f>
        <v>TBD</v>
      </c>
    </row>
    <row r="1336" customFormat="false" ht="15" hidden="false" customHeight="false" outlineLevel="0" collapsed="false">
      <c r="A1336" s="0" t="n">
        <f aca="false">'✍️ Score Entry 2025-26'!A1337</f>
        <v>1332</v>
      </c>
      <c r="B1336" s="41" t="n">
        <f aca="false">'✍️ Score Entry 2025-26'!B1337</f>
        <v>46096.75</v>
      </c>
      <c r="C1336" s="0" t="str">
        <f aca="false">'✍️ Score Entry 2025-26'!C1337</f>
        <v>Spanish LALIGA</v>
      </c>
      <c r="D1336" s="0" t="str">
        <f aca="false">'✍️ Score Entry 2025-26'!D1337</f>
        <v>AlavÃ©s</v>
      </c>
      <c r="E1336" s="0" t="str">
        <f aca="false">'✍️ Score Entry 2025-26'!E1337</f>
        <v>Villarreal</v>
      </c>
      <c r="F1336" s="0" t="n">
        <f aca="false">IFERROR(VLOOKUP(D1336,'⭐ Current Elo 2025-26'!$A:$B,2,FALSE()),1500)</f>
        <v>1609.1</v>
      </c>
      <c r="G1336" s="0" t="n">
        <f aca="false">IFERROR(VLOOKUP(E1336,'⭐ Current Elo 2025-26'!$A:$B,2,FALSE()),1500)</f>
        <v>1629.8</v>
      </c>
      <c r="H1336" s="33" t="n">
        <f aca="false">1/(1+10^((G1336-F1336+'⚙️ Parameters'!$C$7)/400))</f>
        <v>0.39963602157944</v>
      </c>
      <c r="I1336" s="33" t="n">
        <f aca="false">0.27*(1+((200-MIN(ABS(F1336-G1336),200))/500)+(IF(AND(F1336&gt;1650,G1336&gt;1650),0.15,0)))</f>
        <v>0.366822</v>
      </c>
      <c r="J1336" s="33" t="n">
        <f aca="false">MAX(0,1-H1336-I1336)</f>
        <v>0.23354197842056</v>
      </c>
      <c r="K1336" s="33" t="n">
        <f aca="false">H1336+I1336</f>
        <v>0.76645802157944</v>
      </c>
      <c r="L1336" s="33" t="n">
        <f aca="false">I1336+J1336</f>
        <v>0.60036397842056</v>
      </c>
      <c r="M1336" s="0" t="str">
        <f aca="false">IF('✍️ Score Entry 2025-26'!F1337=""," TBD",TEXT('✍️ Score Entry 2025-26'!F1337,"0")&amp;"-"&amp;TEXT('✍️ Score Entry 2025-26'!G1337,"0"))</f>
        <v> TBD</v>
      </c>
      <c r="N1336" s="0" t="str">
        <f aca="false">IF('✍️ Score Entry 2025-26'!F1337="","TBD",IF('✍️ Score Entry 2025-26'!F1337&gt;'✍️ Score Entry 2025-26'!G1337,"Home",IF('✍️ Score Entry 2025-26'!F1337&lt;'✍️ Score Entry 2025-26'!G1337,"Away","Draw")))</f>
        <v>TBD</v>
      </c>
      <c r="O1336" s="0" t="str">
        <f aca="false">IF(N1336="TBD","TBD",IF(AND(H1336&gt;I1336,H1336&gt;J1336,N1336="Home"),"✓",IF(AND(J1336&gt;H1336,J1336&gt;I1336,N1336="Away"),"✓",IF(AND(I1336&gt;H1336,I1336&gt;J1336,N1336="Draw"),"✓","✗"))))</f>
        <v>TBD</v>
      </c>
    </row>
    <row r="1337" customFormat="false" ht="15" hidden="false" customHeight="false" outlineLevel="0" collapsed="false">
      <c r="A1337" s="0" t="n">
        <f aca="false">'✍️ Score Entry 2025-26'!A1338</f>
        <v>1333</v>
      </c>
      <c r="B1337" s="41" t="n">
        <f aca="false">'✍️ Score Entry 2025-26'!B1338</f>
        <v>46096.75</v>
      </c>
      <c r="C1337" s="0" t="str">
        <f aca="false">'✍️ Score Entry 2025-26'!C1338</f>
        <v>French Ligue 1</v>
      </c>
      <c r="D1337" s="0" t="str">
        <f aca="false">'✍️ Score Entry 2025-26'!D1338</f>
        <v>Metz</v>
      </c>
      <c r="E1337" s="0" t="str">
        <f aca="false">'✍️ Score Entry 2025-26'!E1338</f>
        <v>Toulouse</v>
      </c>
      <c r="F1337" s="0" t="n">
        <f aca="false">IFERROR(VLOOKUP(D1337,'⭐ Current Elo 2025-26'!$A:$B,2,FALSE()),1500)</f>
        <v>1581.9</v>
      </c>
      <c r="G1337" s="0" t="n">
        <f aca="false">IFERROR(VLOOKUP(E1337,'⭐ Current Elo 2025-26'!$A:$B,2,FALSE()),1500)</f>
        <v>1668.4</v>
      </c>
      <c r="H1337" s="33" t="n">
        <f aca="false">1/(1+10^((G1337-F1337+'⚙️ Parameters'!$C$7)/400))</f>
        <v>0.313080414034303</v>
      </c>
      <c r="I1337" s="33" t="n">
        <f aca="false">0.27*(1+((200-MIN(ABS(F1337-G1337),200))/500)+(IF(AND(F1337&gt;1650,G1337&gt;1650),0.15,0)))</f>
        <v>0.33129</v>
      </c>
      <c r="J1337" s="33" t="n">
        <f aca="false">MAX(0,1-H1337-I1337)</f>
        <v>0.355629585965697</v>
      </c>
      <c r="K1337" s="33" t="n">
        <f aca="false">H1337+I1337</f>
        <v>0.644370414034303</v>
      </c>
      <c r="L1337" s="33" t="n">
        <f aca="false">I1337+J1337</f>
        <v>0.686919585965697</v>
      </c>
      <c r="M1337" s="0" t="str">
        <f aca="false">IF('✍️ Score Entry 2025-26'!F1338=""," TBD",TEXT('✍️ Score Entry 2025-26'!F1338,"0")&amp;"-"&amp;TEXT('✍️ Score Entry 2025-26'!G1338,"0"))</f>
        <v> TBD</v>
      </c>
      <c r="N1337" s="0" t="str">
        <f aca="false">IF('✍️ Score Entry 2025-26'!F1338="","TBD",IF('✍️ Score Entry 2025-26'!F1338&gt;'✍️ Score Entry 2025-26'!G1338,"Home",IF('✍️ Score Entry 2025-26'!F1338&lt;'✍️ Score Entry 2025-26'!G1338,"Away","Draw")))</f>
        <v>TBD</v>
      </c>
      <c r="O1337" s="0" t="str">
        <f aca="false">IF(N1337="TBD","TBD",IF(AND(H1337&gt;I1337,H1337&gt;J1337,N1337="Home"),"✓",IF(AND(J1337&gt;H1337,J1337&gt;I1337,N1337="Away"),"✓",IF(AND(I1337&gt;H1337,I1337&gt;J1337,N1337="Draw"),"✓","✗"))))</f>
        <v>TBD</v>
      </c>
    </row>
    <row r="1338" customFormat="false" ht="15" hidden="false" customHeight="false" outlineLevel="0" collapsed="false">
      <c r="A1338" s="0" t="n">
        <f aca="false">'✍️ Score Entry 2025-26'!A1339</f>
        <v>1334</v>
      </c>
      <c r="B1338" s="41" t="n">
        <f aca="false">'✍️ Score Entry 2025-26'!B1339</f>
        <v>46096.75</v>
      </c>
      <c r="C1338" s="0" t="str">
        <f aca="false">'✍️ Score Entry 2025-26'!C1339</f>
        <v>French Ligue 1</v>
      </c>
      <c r="D1338" s="0" t="str">
        <f aca="false">'✍️ Score Entry 2025-26'!D1339</f>
        <v>AS Monaco</v>
      </c>
      <c r="E1338" s="0" t="str">
        <f aca="false">'✍️ Score Entry 2025-26'!E1339</f>
        <v>Brest</v>
      </c>
      <c r="F1338" s="0" t="n">
        <f aca="false">IFERROR(VLOOKUP(D1338,'⭐ Current Elo 2025-26'!$A:$B,2,FALSE()),1500)</f>
        <v>1714.2</v>
      </c>
      <c r="G1338" s="0" t="n">
        <f aca="false">IFERROR(VLOOKUP(E1338,'⭐ Current Elo 2025-26'!$A:$B,2,FALSE()),1500)</f>
        <v>1734.4</v>
      </c>
      <c r="H1338" s="33" t="n">
        <f aca="false">1/(1+10^((G1338-F1338+'⚙️ Parameters'!$C$7)/400))</f>
        <v>0.400326786268052</v>
      </c>
      <c r="I1338" s="33" t="n">
        <f aca="false">0.27*(1+((200-MIN(ABS(F1338-G1338),200))/500)+(IF(AND(F1338&gt;1650,G1338&gt;1650),0.15,0)))</f>
        <v>0.407592</v>
      </c>
      <c r="J1338" s="33" t="n">
        <f aca="false">MAX(0,1-H1338-I1338)</f>
        <v>0.192081213731948</v>
      </c>
      <c r="K1338" s="33" t="n">
        <f aca="false">H1338+I1338</f>
        <v>0.807918786268052</v>
      </c>
      <c r="L1338" s="33" t="n">
        <f aca="false">I1338+J1338</f>
        <v>0.599673213731948</v>
      </c>
      <c r="M1338" s="0" t="str">
        <f aca="false">IF('✍️ Score Entry 2025-26'!F1339=""," TBD",TEXT('✍️ Score Entry 2025-26'!F1339,"0")&amp;"-"&amp;TEXT('✍️ Score Entry 2025-26'!G1339,"0"))</f>
        <v> TBD</v>
      </c>
      <c r="N1338" s="0" t="str">
        <f aca="false">IF('✍️ Score Entry 2025-26'!F1339="","TBD",IF('✍️ Score Entry 2025-26'!F1339&gt;'✍️ Score Entry 2025-26'!G1339,"Home",IF('✍️ Score Entry 2025-26'!F1339&lt;'✍️ Score Entry 2025-26'!G1339,"Away","Draw")))</f>
        <v>TBD</v>
      </c>
      <c r="O1338" s="0" t="str">
        <f aca="false">IF(N1338="TBD","TBD",IF(AND(H1338&gt;I1338,H1338&gt;J1338,N1338="Home"),"✓",IF(AND(J1338&gt;H1338,J1338&gt;I1338,N1338="Away"),"✓",IF(AND(I1338&gt;H1338,I1338&gt;J1338,N1338="Draw"),"✓","✗"))))</f>
        <v>TBD</v>
      </c>
    </row>
    <row r="1339" customFormat="false" ht="15" hidden="false" customHeight="false" outlineLevel="0" collapsed="false">
      <c r="A1339" s="0" t="n">
        <f aca="false">'✍️ Score Entry 2025-26'!A1340</f>
        <v>1335</v>
      </c>
      <c r="B1339" s="41" t="n">
        <f aca="false">'✍️ Score Entry 2025-26'!B1340</f>
        <v>46096.75</v>
      </c>
      <c r="C1339" s="0" t="str">
        <f aca="false">'✍️ Score Entry 2025-26'!C1340</f>
        <v>French Ligue 1</v>
      </c>
      <c r="D1339" s="0" t="str">
        <f aca="false">'✍️ Score Entry 2025-26'!D1340</f>
        <v>Paris Saint-Germain</v>
      </c>
      <c r="E1339" s="0" t="str">
        <f aca="false">'✍️ Score Entry 2025-26'!E1340</f>
        <v>Nantes</v>
      </c>
      <c r="F1339" s="0" t="n">
        <f aca="false">IFERROR(VLOOKUP(D1339,'⭐ Current Elo 2025-26'!$A:$B,2,FALSE()),1500)</f>
        <v>1650.9</v>
      </c>
      <c r="G1339" s="0" t="n">
        <f aca="false">IFERROR(VLOOKUP(E1339,'⭐ Current Elo 2025-26'!$A:$B,2,FALSE()),1500)</f>
        <v>1720.8</v>
      </c>
      <c r="H1339" s="33" t="n">
        <f aca="false">1/(1+10^((G1339-F1339+'⚙️ Parameters'!$C$7)/400))</f>
        <v>0.333988610060609</v>
      </c>
      <c r="I1339" s="33" t="n">
        <f aca="false">0.27*(1+((200-MIN(ABS(F1339-G1339),200))/500)+(IF(AND(F1339&gt;1650,G1339&gt;1650),0.15,0)))</f>
        <v>0.380754</v>
      </c>
      <c r="J1339" s="33" t="n">
        <f aca="false">MAX(0,1-H1339-I1339)</f>
        <v>0.285257389939391</v>
      </c>
      <c r="K1339" s="33" t="n">
        <f aca="false">H1339+I1339</f>
        <v>0.714742610060609</v>
      </c>
      <c r="L1339" s="33" t="n">
        <f aca="false">I1339+J1339</f>
        <v>0.666011389939391</v>
      </c>
      <c r="M1339" s="0" t="str">
        <f aca="false">IF('✍️ Score Entry 2025-26'!F1340=""," TBD",TEXT('✍️ Score Entry 2025-26'!F1340,"0")&amp;"-"&amp;TEXT('✍️ Score Entry 2025-26'!G1340,"0"))</f>
        <v> TBD</v>
      </c>
      <c r="N1339" s="0" t="str">
        <f aca="false">IF('✍️ Score Entry 2025-26'!F1340="","TBD",IF('✍️ Score Entry 2025-26'!F1340&gt;'✍️ Score Entry 2025-26'!G1340,"Home",IF('✍️ Score Entry 2025-26'!F1340&lt;'✍️ Score Entry 2025-26'!G1340,"Away","Draw")))</f>
        <v>TBD</v>
      </c>
      <c r="O1339" s="0" t="str">
        <f aca="false">IF(N1339="TBD","TBD",IF(AND(H1339&gt;I1339,H1339&gt;J1339,N1339="Home"),"✓",IF(AND(J1339&gt;H1339,J1339&gt;I1339,N1339="Away"),"✓",IF(AND(I1339&gt;H1339,I1339&gt;J1339,N1339="Draw"),"✓","✗"))))</f>
        <v>TBD</v>
      </c>
    </row>
    <row r="1340" customFormat="false" ht="15" hidden="false" customHeight="false" outlineLevel="0" collapsed="false">
      <c r="A1340" s="0" t="n">
        <f aca="false">'✍️ Score Entry 2025-26'!A1341</f>
        <v>1336</v>
      </c>
      <c r="B1340" s="41" t="n">
        <f aca="false">'✍️ Score Entry 2025-26'!B1341</f>
        <v>46096.75</v>
      </c>
      <c r="C1340" s="0" t="str">
        <f aca="false">'✍️ Score Entry 2025-26'!C1341</f>
        <v>French Ligue 1</v>
      </c>
      <c r="D1340" s="0" t="str">
        <f aca="false">'✍️ Score Entry 2025-26'!D1341</f>
        <v>Stade Rennais</v>
      </c>
      <c r="E1340" s="0" t="str">
        <f aca="false">'✍️ Score Entry 2025-26'!E1341</f>
        <v>Lille</v>
      </c>
      <c r="F1340" s="0" t="n">
        <f aca="false">IFERROR(VLOOKUP(D1340,'⭐ Current Elo 2025-26'!$A:$B,2,FALSE()),1500)</f>
        <v>1621.1</v>
      </c>
      <c r="G1340" s="0" t="n">
        <f aca="false">IFERROR(VLOOKUP(E1340,'⭐ Current Elo 2025-26'!$A:$B,2,FALSE()),1500)</f>
        <v>1580.2</v>
      </c>
      <c r="H1340" s="33" t="n">
        <f aca="false">1/(1+10^((G1340-F1340+'⚙️ Parameters'!$C$7)/400))</f>
        <v>0.486907041139373</v>
      </c>
      <c r="I1340" s="33" t="n">
        <f aca="false">0.27*(1+((200-MIN(ABS(F1340-G1340),200))/500)+(IF(AND(F1340&gt;1650,G1340&gt;1650),0.15,0)))</f>
        <v>0.355914</v>
      </c>
      <c r="J1340" s="33" t="n">
        <f aca="false">MAX(0,1-H1340-I1340)</f>
        <v>0.157178958860627</v>
      </c>
      <c r="K1340" s="33" t="n">
        <f aca="false">H1340+I1340</f>
        <v>0.842821041139373</v>
      </c>
      <c r="L1340" s="33" t="n">
        <f aca="false">I1340+J1340</f>
        <v>0.513092958860627</v>
      </c>
      <c r="M1340" s="0" t="str">
        <f aca="false">IF('✍️ Score Entry 2025-26'!F1341=""," TBD",TEXT('✍️ Score Entry 2025-26'!F1341,"0")&amp;"-"&amp;TEXT('✍️ Score Entry 2025-26'!G1341,"0"))</f>
        <v> TBD</v>
      </c>
      <c r="N1340" s="0" t="str">
        <f aca="false">IF('✍️ Score Entry 2025-26'!F1341="","TBD",IF('✍️ Score Entry 2025-26'!F1341&gt;'✍️ Score Entry 2025-26'!G1341,"Home",IF('✍️ Score Entry 2025-26'!F1341&lt;'✍️ Score Entry 2025-26'!G1341,"Away","Draw")))</f>
        <v>TBD</v>
      </c>
      <c r="O1340" s="0" t="str">
        <f aca="false">IF(N1340="TBD","TBD",IF(AND(H1340&gt;I1340,H1340&gt;J1340,N1340="Home"),"✓",IF(AND(J1340&gt;H1340,J1340&gt;I1340,N1340="Away"),"✓",IF(AND(I1340&gt;H1340,I1340&gt;J1340,N1340="Draw"),"✓","✗"))))</f>
        <v>TBD</v>
      </c>
    </row>
    <row r="1341" customFormat="false" ht="15" hidden="false" customHeight="false" outlineLevel="0" collapsed="false">
      <c r="A1341" s="0" t="n">
        <f aca="false">'✍️ Score Entry 2025-26'!A1342</f>
        <v>1337</v>
      </c>
      <c r="B1341" s="41" t="n">
        <f aca="false">'✍️ Score Entry 2025-26'!B1342</f>
        <v>46096.75</v>
      </c>
      <c r="C1341" s="0" t="str">
        <f aca="false">'✍️ Score Entry 2025-26'!C1342</f>
        <v>French Ligue 1</v>
      </c>
      <c r="D1341" s="0" t="str">
        <f aca="false">'✍️ Score Entry 2025-26'!D1342</f>
        <v>Strasbourg</v>
      </c>
      <c r="E1341" s="0" t="str">
        <f aca="false">'✍️ Score Entry 2025-26'!E1342</f>
        <v>Paris FC</v>
      </c>
      <c r="F1341" s="0" t="n">
        <f aca="false">IFERROR(VLOOKUP(D1341,'⭐ Current Elo 2025-26'!$A:$B,2,FALSE()),1500)</f>
        <v>1815.9</v>
      </c>
      <c r="G1341" s="0" t="n">
        <f aca="false">IFERROR(VLOOKUP(E1341,'⭐ Current Elo 2025-26'!$A:$B,2,FALSE()),1500)</f>
        <v>1539.7</v>
      </c>
      <c r="H1341" s="33" t="n">
        <f aca="false">1/(1+10^((G1341-F1341+'⚙️ Parameters'!$C$7)/400))</f>
        <v>0.786190192767065</v>
      </c>
      <c r="I1341" s="33" t="n">
        <f aca="false">0.27*(1+((200-MIN(ABS(F1341-G1341),200))/500)+(IF(AND(F1341&gt;1650,G1341&gt;1650),0.15,0)))</f>
        <v>0.27</v>
      </c>
      <c r="J1341" s="33" t="n">
        <f aca="false">MAX(0,1-H1341-I1341)</f>
        <v>0</v>
      </c>
      <c r="K1341" s="33" t="n">
        <f aca="false">H1341+I1341</f>
        <v>1.05619019276707</v>
      </c>
      <c r="L1341" s="33" t="n">
        <f aca="false">I1341+J1341</f>
        <v>0.27</v>
      </c>
      <c r="M1341" s="0" t="str">
        <f aca="false">IF('✍️ Score Entry 2025-26'!F1342=""," TBD",TEXT('✍️ Score Entry 2025-26'!F1342,"0")&amp;"-"&amp;TEXT('✍️ Score Entry 2025-26'!G1342,"0"))</f>
        <v> TBD</v>
      </c>
      <c r="N1341" s="0" t="str">
        <f aca="false">IF('✍️ Score Entry 2025-26'!F1342="","TBD",IF('✍️ Score Entry 2025-26'!F1342&gt;'✍️ Score Entry 2025-26'!G1342,"Home",IF('✍️ Score Entry 2025-26'!F1342&lt;'✍️ Score Entry 2025-26'!G1342,"Away","Draw")))</f>
        <v>TBD</v>
      </c>
      <c r="O1341" s="0" t="str">
        <f aca="false">IF(N1341="TBD","TBD",IF(AND(H1341&gt;I1341,H1341&gt;J1341,N1341="Home"),"✓",IF(AND(J1341&gt;H1341,J1341&gt;I1341,N1341="Away"),"✓",IF(AND(I1341&gt;H1341,I1341&gt;J1341,N1341="Draw"),"✓","✗"))))</f>
        <v>TBD</v>
      </c>
    </row>
    <row r="1342" customFormat="false" ht="15" hidden="false" customHeight="false" outlineLevel="0" collapsed="false">
      <c r="A1342" s="0" t="n">
        <f aca="false">'✍️ Score Entry 2025-26'!A1343</f>
        <v>1338</v>
      </c>
      <c r="B1342" s="41" t="n">
        <f aca="false">'✍️ Score Entry 2025-26'!B1343</f>
        <v>46096.75</v>
      </c>
      <c r="C1342" s="0" t="str">
        <f aca="false">'✍️ Score Entry 2025-26'!C1343</f>
        <v>Italian Serie A</v>
      </c>
      <c r="D1342" s="0" t="str">
        <f aca="false">'✍️ Score Entry 2025-26'!D1343</f>
        <v>Hellas Verona</v>
      </c>
      <c r="E1342" s="0" t="str">
        <f aca="false">'✍️ Score Entry 2025-26'!E1343</f>
        <v>Genoa</v>
      </c>
      <c r="F1342" s="0" t="n">
        <f aca="false">IFERROR(VLOOKUP(D1342,'⭐ Current Elo 2025-26'!$A:$B,2,FALSE()),1500)</f>
        <v>1452.9</v>
      </c>
      <c r="G1342" s="0" t="n">
        <f aca="false">IFERROR(VLOOKUP(E1342,'⭐ Current Elo 2025-26'!$A:$B,2,FALSE()),1500)</f>
        <v>1695.8</v>
      </c>
      <c r="H1342" s="33" t="n">
        <f aca="false">1/(1+10^((G1342-F1342+'⚙️ Parameters'!$C$7)/400))</f>
        <v>0.156293645195798</v>
      </c>
      <c r="I1342" s="33" t="n">
        <f aca="false">0.27*(1+((200-MIN(ABS(F1342-G1342),200))/500)+(IF(AND(F1342&gt;1650,G1342&gt;1650),0.15,0)))</f>
        <v>0.27</v>
      </c>
      <c r="J1342" s="33" t="n">
        <f aca="false">MAX(0,1-H1342-I1342)</f>
        <v>0.573706354804202</v>
      </c>
      <c r="K1342" s="33" t="n">
        <f aca="false">H1342+I1342</f>
        <v>0.426293645195798</v>
      </c>
      <c r="L1342" s="33" t="n">
        <f aca="false">I1342+J1342</f>
        <v>0.843706354804202</v>
      </c>
      <c r="M1342" s="0" t="str">
        <f aca="false">IF('✍️ Score Entry 2025-26'!F1343=""," TBD",TEXT('✍️ Score Entry 2025-26'!F1343,"0")&amp;"-"&amp;TEXT('✍️ Score Entry 2025-26'!G1343,"0"))</f>
        <v> TBD</v>
      </c>
      <c r="N1342" s="0" t="str">
        <f aca="false">IF('✍️ Score Entry 2025-26'!F1343="","TBD",IF('✍️ Score Entry 2025-26'!F1343&gt;'✍️ Score Entry 2025-26'!G1343,"Home",IF('✍️ Score Entry 2025-26'!F1343&lt;'✍️ Score Entry 2025-26'!G1343,"Away","Draw")))</f>
        <v>TBD</v>
      </c>
      <c r="O1342" s="0" t="str">
        <f aca="false">IF(N1342="TBD","TBD",IF(AND(H1342&gt;I1342,H1342&gt;J1342,N1342="Home"),"✓",IF(AND(J1342&gt;H1342,J1342&gt;I1342,N1342="Away"),"✓",IF(AND(I1342&gt;H1342,I1342&gt;J1342,N1342="Draw"),"✓","✗"))))</f>
        <v>TBD</v>
      </c>
    </row>
    <row r="1343" customFormat="false" ht="15" hidden="false" customHeight="false" outlineLevel="0" collapsed="false">
      <c r="A1343" s="0" t="n">
        <f aca="false">'✍️ Score Entry 2025-26'!A1344</f>
        <v>1339</v>
      </c>
      <c r="B1343" s="41" t="n">
        <f aca="false">'✍️ Score Entry 2025-26'!B1344</f>
        <v>46102.625</v>
      </c>
      <c r="C1343" s="0" t="str">
        <f aca="false">'✍️ Score Entry 2025-26'!C1344</f>
        <v>English Premier League</v>
      </c>
      <c r="D1343" s="0" t="str">
        <f aca="false">'✍️ Score Entry 2025-26'!D1344</f>
        <v>Newcastle United</v>
      </c>
      <c r="E1343" s="0" t="str">
        <f aca="false">'✍️ Score Entry 2025-26'!E1344</f>
        <v>Sunderland</v>
      </c>
      <c r="F1343" s="0" t="n">
        <f aca="false">IFERROR(VLOOKUP(D1343,'⭐ Current Elo 2025-26'!$A:$B,2,FALSE()),1500)</f>
        <v>1795</v>
      </c>
      <c r="G1343" s="0" t="n">
        <f aca="false">IFERROR(VLOOKUP(E1343,'⭐ Current Elo 2025-26'!$A:$B,2,FALSE()),1500)</f>
        <v>1601.9</v>
      </c>
      <c r="H1343" s="33" t="n">
        <f aca="false">1/(1+10^((G1343-F1343+'⚙️ Parameters'!$C$7)/400))</f>
        <v>0.69503174191833</v>
      </c>
      <c r="I1343" s="33" t="n">
        <f aca="false">0.27*(1+((200-MIN(ABS(F1343-G1343),200))/500)+(IF(AND(F1343&gt;1650,G1343&gt;1650),0.15,0)))</f>
        <v>0.273726</v>
      </c>
      <c r="J1343" s="33" t="n">
        <f aca="false">MAX(0,1-H1343-I1343)</f>
        <v>0.0312422580816699</v>
      </c>
      <c r="K1343" s="33" t="n">
        <f aca="false">H1343+I1343</f>
        <v>0.96875774191833</v>
      </c>
      <c r="L1343" s="33" t="n">
        <f aca="false">I1343+J1343</f>
        <v>0.30496825808167</v>
      </c>
      <c r="M1343" s="0" t="str">
        <f aca="false">IF('✍️ Score Entry 2025-26'!F1344=""," TBD",TEXT('✍️ Score Entry 2025-26'!F1344,"0")&amp;"-"&amp;TEXT('✍️ Score Entry 2025-26'!G1344,"0"))</f>
        <v> TBD</v>
      </c>
      <c r="N1343" s="0" t="str">
        <f aca="false">IF('✍️ Score Entry 2025-26'!F1344="","TBD",IF('✍️ Score Entry 2025-26'!F1344&gt;'✍️ Score Entry 2025-26'!G1344,"Home",IF('✍️ Score Entry 2025-26'!F1344&lt;'✍️ Score Entry 2025-26'!G1344,"Away","Draw")))</f>
        <v>TBD</v>
      </c>
      <c r="O1343" s="0" t="str">
        <f aca="false">IF(N1343="TBD","TBD",IF(AND(H1343&gt;I1343,H1343&gt;J1343,N1343="Home"),"✓",IF(AND(J1343&gt;H1343,J1343&gt;I1343,N1343="Away"),"✓",IF(AND(I1343&gt;H1343,I1343&gt;J1343,N1343="Draw"),"✓","✗"))))</f>
        <v>TBD</v>
      </c>
    </row>
    <row r="1344" customFormat="false" ht="15" hidden="false" customHeight="false" outlineLevel="0" collapsed="false">
      <c r="A1344" s="0" t="n">
        <f aca="false">'✍️ Score Entry 2025-26'!A1345</f>
        <v>1340</v>
      </c>
      <c r="B1344" s="41" t="n">
        <f aca="false">'✍️ Score Entry 2025-26'!B1345</f>
        <v>46102.625</v>
      </c>
      <c r="C1344" s="0" t="str">
        <f aca="false">'✍️ Score Entry 2025-26'!C1345</f>
        <v>English Premier League</v>
      </c>
      <c r="D1344" s="0" t="str">
        <f aca="false">'✍️ Score Entry 2025-26'!D1345</f>
        <v>Fulham</v>
      </c>
      <c r="E1344" s="0" t="str">
        <f aca="false">'✍️ Score Entry 2025-26'!E1345</f>
        <v>Burnley</v>
      </c>
      <c r="F1344" s="0" t="n">
        <f aca="false">IFERROR(VLOOKUP(D1344,'⭐ Current Elo 2025-26'!$A:$B,2,FALSE()),1500)</f>
        <v>1393.4</v>
      </c>
      <c r="G1344" s="0" t="n">
        <f aca="false">IFERROR(VLOOKUP(E1344,'⭐ Current Elo 2025-26'!$A:$B,2,FALSE()),1500)</f>
        <v>1604</v>
      </c>
      <c r="H1344" s="33" t="n">
        <f aca="false">1/(1+10^((G1344-F1344+'⚙️ Parameters'!$C$7)/400))</f>
        <v>0.182405510982347</v>
      </c>
      <c r="I1344" s="33" t="n">
        <f aca="false">0.27*(1+((200-MIN(ABS(F1344-G1344),200))/500)+(IF(AND(F1344&gt;1650,G1344&gt;1650),0.15,0)))</f>
        <v>0.27</v>
      </c>
      <c r="J1344" s="33" t="n">
        <f aca="false">MAX(0,1-H1344-I1344)</f>
        <v>0.547594489017653</v>
      </c>
      <c r="K1344" s="33" t="n">
        <f aca="false">H1344+I1344</f>
        <v>0.452405510982347</v>
      </c>
      <c r="L1344" s="33" t="n">
        <f aca="false">I1344+J1344</f>
        <v>0.817594489017653</v>
      </c>
      <c r="M1344" s="0" t="str">
        <f aca="false">IF('✍️ Score Entry 2025-26'!F1345=""," TBD",TEXT('✍️ Score Entry 2025-26'!F1345,"0")&amp;"-"&amp;TEXT('✍️ Score Entry 2025-26'!G1345,"0"))</f>
        <v> TBD</v>
      </c>
      <c r="N1344" s="0" t="str">
        <f aca="false">IF('✍️ Score Entry 2025-26'!F1345="","TBD",IF('✍️ Score Entry 2025-26'!F1345&gt;'✍️ Score Entry 2025-26'!G1345,"Home",IF('✍️ Score Entry 2025-26'!F1345&lt;'✍️ Score Entry 2025-26'!G1345,"Away","Draw")))</f>
        <v>TBD</v>
      </c>
      <c r="O1344" s="0" t="str">
        <f aca="false">IF(N1344="TBD","TBD",IF(AND(H1344&gt;I1344,H1344&gt;J1344,N1344="Home"),"✓",IF(AND(J1344&gt;H1344,J1344&gt;I1344,N1344="Away"),"✓",IF(AND(I1344&gt;H1344,I1344&gt;J1344,N1344="Draw"),"✓","✗"))))</f>
        <v>TBD</v>
      </c>
    </row>
    <row r="1345" customFormat="false" ht="15" hidden="false" customHeight="false" outlineLevel="0" collapsed="false">
      <c r="A1345" s="0" t="n">
        <f aca="false">'✍️ Score Entry 2025-26'!A1346</f>
        <v>1341</v>
      </c>
      <c r="B1345" s="41" t="n">
        <f aca="false">'✍️ Score Entry 2025-26'!B1346</f>
        <v>46102.625</v>
      </c>
      <c r="C1345" s="0" t="str">
        <f aca="false">'✍️ Score Entry 2025-26'!C1346</f>
        <v>English Premier League</v>
      </c>
      <c r="D1345" s="0" t="str">
        <f aca="false">'✍️ Score Entry 2025-26'!D1346</f>
        <v>Tottenham Hotspur</v>
      </c>
      <c r="E1345" s="0" t="str">
        <f aca="false">'✍️ Score Entry 2025-26'!E1346</f>
        <v>Nottingham Forest</v>
      </c>
      <c r="F1345" s="0" t="n">
        <f aca="false">IFERROR(VLOOKUP(D1345,'⭐ Current Elo 2025-26'!$A:$B,2,FALSE()),1500)</f>
        <v>1545.2</v>
      </c>
      <c r="G1345" s="0" t="n">
        <f aca="false">IFERROR(VLOOKUP(E1345,'⭐ Current Elo 2025-26'!$A:$B,2,FALSE()),1500)</f>
        <v>1630.6</v>
      </c>
      <c r="H1345" s="33" t="n">
        <f aca="false">1/(1+10^((G1345-F1345+'⚙️ Parameters'!$C$7)/400))</f>
        <v>0.314443813319507</v>
      </c>
      <c r="I1345" s="33" t="n">
        <f aca="false">0.27*(1+((200-MIN(ABS(F1345-G1345),200))/500)+(IF(AND(F1345&gt;1650,G1345&gt;1650),0.15,0)))</f>
        <v>0.331884</v>
      </c>
      <c r="J1345" s="33" t="n">
        <f aca="false">MAX(0,1-H1345-I1345)</f>
        <v>0.353672186680492</v>
      </c>
      <c r="K1345" s="33" t="n">
        <f aca="false">H1345+I1345</f>
        <v>0.646327813319508</v>
      </c>
      <c r="L1345" s="33" t="n">
        <f aca="false">I1345+J1345</f>
        <v>0.685556186680493</v>
      </c>
      <c r="M1345" s="0" t="str">
        <f aca="false">IF('✍️ Score Entry 2025-26'!F1346=""," TBD",TEXT('✍️ Score Entry 2025-26'!F1346,"0")&amp;"-"&amp;TEXT('✍️ Score Entry 2025-26'!G1346,"0"))</f>
        <v> TBD</v>
      </c>
      <c r="N1345" s="0" t="str">
        <f aca="false">IF('✍️ Score Entry 2025-26'!F1346="","TBD",IF('✍️ Score Entry 2025-26'!F1346&gt;'✍️ Score Entry 2025-26'!G1346,"Home",IF('✍️ Score Entry 2025-26'!F1346&lt;'✍️ Score Entry 2025-26'!G1346,"Away","Draw")))</f>
        <v>TBD</v>
      </c>
      <c r="O1345" s="0" t="str">
        <f aca="false">IF(N1345="TBD","TBD",IF(AND(H1345&gt;I1345,H1345&gt;J1345,N1345="Home"),"✓",IF(AND(J1345&gt;H1345,J1345&gt;I1345,N1345="Away"),"✓",IF(AND(I1345&gt;H1345,I1345&gt;J1345,N1345="Draw"),"✓","✗"))))</f>
        <v>TBD</v>
      </c>
    </row>
    <row r="1346" customFormat="false" ht="15" hidden="false" customHeight="false" outlineLevel="0" collapsed="false">
      <c r="A1346" s="0" t="n">
        <f aca="false">'✍️ Score Entry 2025-26'!A1347</f>
        <v>1342</v>
      </c>
      <c r="B1346" s="41" t="n">
        <f aca="false">'✍️ Score Entry 2025-26'!B1347</f>
        <v>46102.625</v>
      </c>
      <c r="C1346" s="0" t="str">
        <f aca="false">'✍️ Score Entry 2025-26'!C1347</f>
        <v>English Premier League</v>
      </c>
      <c r="D1346" s="0" t="str">
        <f aca="false">'✍️ Score Entry 2025-26'!D1347</f>
        <v>Manchester City</v>
      </c>
      <c r="E1346" s="0" t="str">
        <f aca="false">'✍️ Score Entry 2025-26'!E1347</f>
        <v>Crystal Palace</v>
      </c>
      <c r="F1346" s="0" t="n">
        <f aca="false">IFERROR(VLOOKUP(D1346,'⭐ Current Elo 2025-26'!$A:$B,2,FALSE()),1500)</f>
        <v>1581.2</v>
      </c>
      <c r="G1346" s="0" t="n">
        <f aca="false">IFERROR(VLOOKUP(E1346,'⭐ Current Elo 2025-26'!$A:$B,2,FALSE()),1500)</f>
        <v>1530.6</v>
      </c>
      <c r="H1346" s="33" t="n">
        <f aca="false">1/(1+10^((G1346-F1346+'⚙️ Parameters'!$C$7)/400))</f>
        <v>0.500863468551494</v>
      </c>
      <c r="I1346" s="33" t="n">
        <f aca="false">0.27*(1+((200-MIN(ABS(F1346-G1346),200))/500)+(IF(AND(F1346&gt;1650,G1346&gt;1650),0.15,0)))</f>
        <v>0.350676</v>
      </c>
      <c r="J1346" s="33" t="n">
        <f aca="false">MAX(0,1-H1346-I1346)</f>
        <v>0.148460531448506</v>
      </c>
      <c r="K1346" s="33" t="n">
        <f aca="false">H1346+I1346</f>
        <v>0.851539468551494</v>
      </c>
      <c r="L1346" s="33" t="n">
        <f aca="false">I1346+J1346</f>
        <v>0.499136531448506</v>
      </c>
      <c r="M1346" s="0" t="str">
        <f aca="false">IF('✍️ Score Entry 2025-26'!F1347=""," TBD",TEXT('✍️ Score Entry 2025-26'!F1347,"0")&amp;"-"&amp;TEXT('✍️ Score Entry 2025-26'!G1347,"0"))</f>
        <v> TBD</v>
      </c>
      <c r="N1346" s="0" t="str">
        <f aca="false">IF('✍️ Score Entry 2025-26'!F1347="","TBD",IF('✍️ Score Entry 2025-26'!F1347&gt;'✍️ Score Entry 2025-26'!G1347,"Home",IF('✍️ Score Entry 2025-26'!F1347&lt;'✍️ Score Entry 2025-26'!G1347,"Away","Draw")))</f>
        <v>TBD</v>
      </c>
      <c r="O1346" s="0" t="str">
        <f aca="false">IF(N1346="TBD","TBD",IF(AND(H1346&gt;I1346,H1346&gt;J1346,N1346="Home"),"✓",IF(AND(J1346&gt;H1346,J1346&gt;I1346,N1346="Away"),"✓",IF(AND(I1346&gt;H1346,I1346&gt;J1346,N1346="Draw"),"✓","✗"))))</f>
        <v>TBD</v>
      </c>
    </row>
    <row r="1347" customFormat="false" ht="15" hidden="false" customHeight="false" outlineLevel="0" collapsed="false">
      <c r="A1347" s="0" t="n">
        <f aca="false">'✍️ Score Entry 2025-26'!A1348</f>
        <v>1343</v>
      </c>
      <c r="B1347" s="41" t="n">
        <f aca="false">'✍️ Score Entry 2025-26'!B1348</f>
        <v>46102.625</v>
      </c>
      <c r="C1347" s="0" t="str">
        <f aca="false">'✍️ Score Entry 2025-26'!C1348</f>
        <v>English Premier League</v>
      </c>
      <c r="D1347" s="0" t="str">
        <f aca="false">'✍️ Score Entry 2025-26'!D1348</f>
        <v>Wolverhampton Wanderers</v>
      </c>
      <c r="E1347" s="0" t="str">
        <f aca="false">'✍️ Score Entry 2025-26'!E1348</f>
        <v>Arsenal</v>
      </c>
      <c r="F1347" s="0" t="n">
        <f aca="false">IFERROR(VLOOKUP(D1347,'⭐ Current Elo 2025-26'!$A:$B,2,FALSE()),1500)</f>
        <v>1747.8</v>
      </c>
      <c r="G1347" s="0" t="n">
        <f aca="false">IFERROR(VLOOKUP(E1347,'⭐ Current Elo 2025-26'!$A:$B,2,FALSE()),1500)</f>
        <v>1442.1</v>
      </c>
      <c r="H1347" s="33" t="n">
        <f aca="false">1/(1+10^((G1347-F1347+'⚙️ Parameters'!$C$7)/400))</f>
        <v>0.813350182909527</v>
      </c>
      <c r="I1347" s="33" t="n">
        <f aca="false">0.27*(1+((200-MIN(ABS(F1347-G1347),200))/500)+(IF(AND(F1347&gt;1650,G1347&gt;1650),0.15,0)))</f>
        <v>0.27</v>
      </c>
      <c r="J1347" s="33" t="n">
        <f aca="false">MAX(0,1-H1347-I1347)</f>
        <v>0</v>
      </c>
      <c r="K1347" s="33" t="n">
        <f aca="false">H1347+I1347</f>
        <v>1.08335018290953</v>
      </c>
      <c r="L1347" s="33" t="n">
        <f aca="false">I1347+J1347</f>
        <v>0.27</v>
      </c>
      <c r="M1347" s="0" t="str">
        <f aca="false">IF('✍️ Score Entry 2025-26'!F1348=""," TBD",TEXT('✍️ Score Entry 2025-26'!F1348,"0")&amp;"-"&amp;TEXT('✍️ Score Entry 2025-26'!G1348,"0"))</f>
        <v> TBD</v>
      </c>
      <c r="N1347" s="0" t="str">
        <f aca="false">IF('✍️ Score Entry 2025-26'!F1348="","TBD",IF('✍️ Score Entry 2025-26'!F1348&gt;'✍️ Score Entry 2025-26'!G1348,"Home",IF('✍️ Score Entry 2025-26'!F1348&lt;'✍️ Score Entry 2025-26'!G1348,"Away","Draw")))</f>
        <v>TBD</v>
      </c>
      <c r="O1347" s="0" t="str">
        <f aca="false">IF(N1347="TBD","TBD",IF(AND(H1347&gt;I1347,H1347&gt;J1347,N1347="Home"),"✓",IF(AND(J1347&gt;H1347,J1347&gt;I1347,N1347="Away"),"✓",IF(AND(I1347&gt;H1347,I1347&gt;J1347,N1347="Draw"),"✓","✗"))))</f>
        <v>TBD</v>
      </c>
    </row>
    <row r="1348" customFormat="false" ht="15" hidden="false" customHeight="false" outlineLevel="0" collapsed="false">
      <c r="A1348" s="0" t="n">
        <f aca="false">'✍️ Score Entry 2025-26'!A1349</f>
        <v>1344</v>
      </c>
      <c r="B1348" s="41" t="n">
        <f aca="false">'✍️ Score Entry 2025-26'!B1349</f>
        <v>46102.625</v>
      </c>
      <c r="C1348" s="0" t="str">
        <f aca="false">'✍️ Score Entry 2025-26'!C1349</f>
        <v>English Premier League</v>
      </c>
      <c r="D1348" s="0" t="str">
        <f aca="false">'✍️ Score Entry 2025-26'!D1349</f>
        <v>Leeds United</v>
      </c>
      <c r="E1348" s="0" t="str">
        <f aca="false">'✍️ Score Entry 2025-26'!E1349</f>
        <v>Brentford</v>
      </c>
      <c r="F1348" s="0" t="n">
        <f aca="false">IFERROR(VLOOKUP(D1348,'⭐ Current Elo 2025-26'!$A:$B,2,FALSE()),1500)</f>
        <v>1530.4</v>
      </c>
      <c r="G1348" s="0" t="n">
        <f aca="false">IFERROR(VLOOKUP(E1348,'⭐ Current Elo 2025-26'!$A:$B,2,FALSE()),1500)</f>
        <v>1507.3</v>
      </c>
      <c r="H1348" s="33" t="n">
        <f aca="false">1/(1+10^((G1348-F1348+'⚙️ Parameters'!$C$7)/400))</f>
        <v>0.461364957077829</v>
      </c>
      <c r="I1348" s="33" t="n">
        <f aca="false">0.27*(1+((200-MIN(ABS(F1348-G1348),200))/500)+(IF(AND(F1348&gt;1650,G1348&gt;1650),0.15,0)))</f>
        <v>0.365526</v>
      </c>
      <c r="J1348" s="33" t="n">
        <f aca="false">MAX(0,1-H1348-I1348)</f>
        <v>0.173109042922171</v>
      </c>
      <c r="K1348" s="33" t="n">
        <f aca="false">H1348+I1348</f>
        <v>0.826890957077829</v>
      </c>
      <c r="L1348" s="33" t="n">
        <f aca="false">I1348+J1348</f>
        <v>0.538635042922171</v>
      </c>
      <c r="M1348" s="0" t="str">
        <f aca="false">IF('✍️ Score Entry 2025-26'!F1349=""," TBD",TEXT('✍️ Score Entry 2025-26'!F1349,"0")&amp;"-"&amp;TEXT('✍️ Score Entry 2025-26'!G1349,"0"))</f>
        <v> TBD</v>
      </c>
      <c r="N1348" s="0" t="str">
        <f aca="false">IF('✍️ Score Entry 2025-26'!F1349="","TBD",IF('✍️ Score Entry 2025-26'!F1349&gt;'✍️ Score Entry 2025-26'!G1349,"Home",IF('✍️ Score Entry 2025-26'!F1349&lt;'✍️ Score Entry 2025-26'!G1349,"Away","Draw")))</f>
        <v>TBD</v>
      </c>
      <c r="O1348" s="0" t="str">
        <f aca="false">IF(N1348="TBD","TBD",IF(AND(H1348&gt;I1348,H1348&gt;J1348,N1348="Home"),"✓",IF(AND(J1348&gt;H1348,J1348&gt;I1348,N1348="Away"),"✓",IF(AND(I1348&gt;H1348,I1348&gt;J1348,N1348="Draw"),"✓","✗"))))</f>
        <v>TBD</v>
      </c>
    </row>
    <row r="1349" customFormat="false" ht="15" hidden="false" customHeight="false" outlineLevel="0" collapsed="false">
      <c r="A1349" s="0" t="n">
        <f aca="false">'✍️ Score Entry 2025-26'!A1350</f>
        <v>1345</v>
      </c>
      <c r="B1349" s="41" t="n">
        <f aca="false">'✍️ Score Entry 2025-26'!B1350</f>
        <v>46102.625</v>
      </c>
      <c r="C1349" s="0" t="str">
        <f aca="false">'✍️ Score Entry 2025-26'!C1350</f>
        <v>English Premier League</v>
      </c>
      <c r="D1349" s="0" t="str">
        <f aca="false">'✍️ Score Entry 2025-26'!D1350</f>
        <v>Brighton &amp; Hove Albion</v>
      </c>
      <c r="E1349" s="0" t="str">
        <f aca="false">'✍️ Score Entry 2025-26'!E1350</f>
        <v>Liverpool</v>
      </c>
      <c r="F1349" s="0" t="n">
        <f aca="false">IFERROR(VLOOKUP(D1349,'⭐ Current Elo 2025-26'!$A:$B,2,FALSE()),1500)</f>
        <v>1526.5</v>
      </c>
      <c r="G1349" s="0" t="n">
        <f aca="false">IFERROR(VLOOKUP(E1349,'⭐ Current Elo 2025-26'!$A:$B,2,FALSE()),1500)</f>
        <v>1648.2</v>
      </c>
      <c r="H1349" s="33" t="n">
        <f aca="false">1/(1+10^((G1349-F1349+'⚙️ Parameters'!$C$7)/400))</f>
        <v>0.27123125733584</v>
      </c>
      <c r="I1349" s="33" t="n">
        <f aca="false">0.27*(1+((200-MIN(ABS(F1349-G1349),200))/500)+(IF(AND(F1349&gt;1650,G1349&gt;1650),0.15,0)))</f>
        <v>0.312282</v>
      </c>
      <c r="J1349" s="33" t="n">
        <f aca="false">MAX(0,1-H1349-I1349)</f>
        <v>0.41648674266416</v>
      </c>
      <c r="K1349" s="33" t="n">
        <f aca="false">H1349+I1349</f>
        <v>0.58351325733584</v>
      </c>
      <c r="L1349" s="33" t="n">
        <f aca="false">I1349+J1349</f>
        <v>0.72876874266416</v>
      </c>
      <c r="M1349" s="0" t="str">
        <f aca="false">IF('✍️ Score Entry 2025-26'!F1350=""," TBD",TEXT('✍️ Score Entry 2025-26'!F1350,"0")&amp;"-"&amp;TEXT('✍️ Score Entry 2025-26'!G1350,"0"))</f>
        <v> TBD</v>
      </c>
      <c r="N1349" s="0" t="str">
        <f aca="false">IF('✍️ Score Entry 2025-26'!F1350="","TBD",IF('✍️ Score Entry 2025-26'!F1350&gt;'✍️ Score Entry 2025-26'!G1350,"Home",IF('✍️ Score Entry 2025-26'!F1350&lt;'✍️ Score Entry 2025-26'!G1350,"Away","Draw")))</f>
        <v>TBD</v>
      </c>
      <c r="O1349" s="0" t="str">
        <f aca="false">IF(N1349="TBD","TBD",IF(AND(H1349&gt;I1349,H1349&gt;J1349,N1349="Home"),"✓",IF(AND(J1349&gt;H1349,J1349&gt;I1349,N1349="Away"),"✓",IF(AND(I1349&gt;H1349,I1349&gt;J1349,N1349="Draw"),"✓","✗"))))</f>
        <v>TBD</v>
      </c>
    </row>
    <row r="1350" customFormat="false" ht="15" hidden="false" customHeight="false" outlineLevel="0" collapsed="false">
      <c r="A1350" s="0" t="n">
        <f aca="false">'✍️ Score Entry 2025-26'!A1351</f>
        <v>1346</v>
      </c>
      <c r="B1350" s="41" t="n">
        <f aca="false">'✍️ Score Entry 2025-26'!B1351</f>
        <v>46102.625</v>
      </c>
      <c r="C1350" s="0" t="str">
        <f aca="false">'✍️ Score Entry 2025-26'!C1351</f>
        <v>English Premier League</v>
      </c>
      <c r="D1350" s="0" t="str">
        <f aca="false">'✍️ Score Entry 2025-26'!D1351</f>
        <v>AFC Bournemouth</v>
      </c>
      <c r="E1350" s="0" t="str">
        <f aca="false">'✍️ Score Entry 2025-26'!E1351</f>
        <v>Manchester United</v>
      </c>
      <c r="F1350" s="0" t="n">
        <f aca="false">IFERROR(VLOOKUP(D1350,'⭐ Current Elo 2025-26'!$A:$B,2,FALSE()),1500)</f>
        <v>1744.7</v>
      </c>
      <c r="G1350" s="0" t="n">
        <f aca="false">IFERROR(VLOOKUP(E1350,'⭐ Current Elo 2025-26'!$A:$B,2,FALSE()),1500)</f>
        <v>1451.7</v>
      </c>
      <c r="H1350" s="33" t="n">
        <f aca="false">1/(1+10^((G1350-F1350+'⚙️ Parameters'!$C$7)/400))</f>
        <v>0.801996644114433</v>
      </c>
      <c r="I1350" s="33" t="n">
        <f aca="false">0.27*(1+((200-MIN(ABS(F1350-G1350),200))/500)+(IF(AND(F1350&gt;1650,G1350&gt;1650),0.15,0)))</f>
        <v>0.27</v>
      </c>
      <c r="J1350" s="33" t="n">
        <f aca="false">MAX(0,1-H1350-I1350)</f>
        <v>0</v>
      </c>
      <c r="K1350" s="33" t="n">
        <f aca="false">H1350+I1350</f>
        <v>1.07199664411443</v>
      </c>
      <c r="L1350" s="33" t="n">
        <f aca="false">I1350+J1350</f>
        <v>0.27</v>
      </c>
      <c r="M1350" s="0" t="str">
        <f aca="false">IF('✍️ Score Entry 2025-26'!F1351=""," TBD",TEXT('✍️ Score Entry 2025-26'!F1351,"0")&amp;"-"&amp;TEXT('✍️ Score Entry 2025-26'!G1351,"0"))</f>
        <v> TBD</v>
      </c>
      <c r="N1350" s="0" t="str">
        <f aca="false">IF('✍️ Score Entry 2025-26'!F1351="","TBD",IF('✍️ Score Entry 2025-26'!F1351&gt;'✍️ Score Entry 2025-26'!G1351,"Home",IF('✍️ Score Entry 2025-26'!F1351&lt;'✍️ Score Entry 2025-26'!G1351,"Away","Draw")))</f>
        <v>TBD</v>
      </c>
      <c r="O1350" s="0" t="str">
        <f aca="false">IF(N1350="TBD","TBD",IF(AND(H1350&gt;I1350,H1350&gt;J1350,N1350="Home"),"✓",IF(AND(J1350&gt;H1350,J1350&gt;I1350,N1350="Away"),"✓",IF(AND(I1350&gt;H1350,I1350&gt;J1350,N1350="Draw"),"✓","✗"))))</f>
        <v>TBD</v>
      </c>
    </row>
    <row r="1351" customFormat="false" ht="15" hidden="false" customHeight="false" outlineLevel="0" collapsed="false">
      <c r="A1351" s="0" t="n">
        <f aca="false">'✍️ Score Entry 2025-26'!A1352</f>
        <v>1347</v>
      </c>
      <c r="B1351" s="41" t="n">
        <f aca="false">'✍️ Score Entry 2025-26'!B1352</f>
        <v>46102.625</v>
      </c>
      <c r="C1351" s="0" t="str">
        <f aca="false">'✍️ Score Entry 2025-26'!C1352</f>
        <v>English Premier League</v>
      </c>
      <c r="D1351" s="0" t="str">
        <f aca="false">'✍️ Score Entry 2025-26'!D1352</f>
        <v>Aston Villa</v>
      </c>
      <c r="E1351" s="0" t="str">
        <f aca="false">'✍️ Score Entry 2025-26'!E1352</f>
        <v>West Ham United</v>
      </c>
      <c r="F1351" s="0" t="n">
        <f aca="false">IFERROR(VLOOKUP(D1351,'⭐ Current Elo 2025-26'!$A:$B,2,FALSE()),1500)</f>
        <v>1505.7</v>
      </c>
      <c r="G1351" s="0" t="n">
        <f aca="false">IFERROR(VLOOKUP(E1351,'⭐ Current Elo 2025-26'!$A:$B,2,FALSE()),1500)</f>
        <v>1395.5</v>
      </c>
      <c r="H1351" s="33" t="n">
        <f aca="false">1/(1+10^((G1351-F1351+'⚙️ Parameters'!$C$7)/400))</f>
        <v>0.585778058300914</v>
      </c>
      <c r="I1351" s="33" t="n">
        <f aca="false">0.27*(1+((200-MIN(ABS(F1351-G1351),200))/500)+(IF(AND(F1351&gt;1650,G1351&gt;1650),0.15,0)))</f>
        <v>0.318492</v>
      </c>
      <c r="J1351" s="33" t="n">
        <f aca="false">MAX(0,1-H1351-I1351)</f>
        <v>0.0957299416990862</v>
      </c>
      <c r="K1351" s="33" t="n">
        <f aca="false">H1351+I1351</f>
        <v>0.904270058300914</v>
      </c>
      <c r="L1351" s="33" t="n">
        <f aca="false">I1351+J1351</f>
        <v>0.414221941699086</v>
      </c>
      <c r="M1351" s="0" t="str">
        <f aca="false">IF('✍️ Score Entry 2025-26'!F1352=""," TBD",TEXT('✍️ Score Entry 2025-26'!F1352,"0")&amp;"-"&amp;TEXT('✍️ Score Entry 2025-26'!G1352,"0"))</f>
        <v> TBD</v>
      </c>
      <c r="N1351" s="0" t="str">
        <f aca="false">IF('✍️ Score Entry 2025-26'!F1352="","TBD",IF('✍️ Score Entry 2025-26'!F1352&gt;'✍️ Score Entry 2025-26'!G1352,"Home",IF('✍️ Score Entry 2025-26'!F1352&lt;'✍️ Score Entry 2025-26'!G1352,"Away","Draw")))</f>
        <v>TBD</v>
      </c>
      <c r="O1351" s="0" t="str">
        <f aca="false">IF(N1351="TBD","TBD",IF(AND(H1351&gt;I1351,H1351&gt;J1351,N1351="Home"),"✓",IF(AND(J1351&gt;H1351,J1351&gt;I1351,N1351="Away"),"✓",IF(AND(I1351&gt;H1351,I1351&gt;J1351,N1351="Draw"),"✓","✗"))))</f>
        <v>TBD</v>
      </c>
    </row>
    <row r="1352" customFormat="false" ht="15" hidden="false" customHeight="false" outlineLevel="0" collapsed="false">
      <c r="A1352" s="0" t="n">
        <f aca="false">'✍️ Score Entry 2025-26'!A1353</f>
        <v>1348</v>
      </c>
      <c r="B1352" s="41" t="n">
        <f aca="false">'✍️ Score Entry 2025-26'!B1353</f>
        <v>46102.625</v>
      </c>
      <c r="C1352" s="0" t="str">
        <f aca="false">'✍️ Score Entry 2025-26'!C1353</f>
        <v>English Premier League</v>
      </c>
      <c r="D1352" s="0" t="str">
        <f aca="false">'✍️ Score Entry 2025-26'!D1353</f>
        <v>Everton</v>
      </c>
      <c r="E1352" s="0" t="str">
        <f aca="false">'✍️ Score Entry 2025-26'!E1353</f>
        <v>Chelsea</v>
      </c>
      <c r="F1352" s="0" t="n">
        <f aca="false">IFERROR(VLOOKUP(D1352,'⭐ Current Elo 2025-26'!$A:$B,2,FALSE()),1500)</f>
        <v>1613.1</v>
      </c>
      <c r="G1352" s="0" t="n">
        <f aca="false">IFERROR(VLOOKUP(E1352,'⭐ Current Elo 2025-26'!$A:$B,2,FALSE()),1500)</f>
        <v>1685.1</v>
      </c>
      <c r="H1352" s="33" t="n">
        <f aca="false">1/(1+10^((G1352-F1352+'⚙️ Parameters'!$C$7)/400))</f>
        <v>0.331305043692668</v>
      </c>
      <c r="I1352" s="33" t="n">
        <f aca="false">0.27*(1+((200-MIN(ABS(F1352-G1352),200))/500)+(IF(AND(F1352&gt;1650,G1352&gt;1650),0.15,0)))</f>
        <v>0.33912</v>
      </c>
      <c r="J1352" s="33" t="n">
        <f aca="false">MAX(0,1-H1352-I1352)</f>
        <v>0.329574956307332</v>
      </c>
      <c r="K1352" s="33" t="n">
        <f aca="false">H1352+I1352</f>
        <v>0.670425043692668</v>
      </c>
      <c r="L1352" s="33" t="n">
        <f aca="false">I1352+J1352</f>
        <v>0.668694956307332</v>
      </c>
      <c r="M1352" s="0" t="str">
        <f aca="false">IF('✍️ Score Entry 2025-26'!F1353=""," TBD",TEXT('✍️ Score Entry 2025-26'!F1353,"0")&amp;"-"&amp;TEXT('✍️ Score Entry 2025-26'!G1353,"0"))</f>
        <v> TBD</v>
      </c>
      <c r="N1352" s="0" t="str">
        <f aca="false">IF('✍️ Score Entry 2025-26'!F1353="","TBD",IF('✍️ Score Entry 2025-26'!F1353&gt;'✍️ Score Entry 2025-26'!G1353,"Home",IF('✍️ Score Entry 2025-26'!F1353&lt;'✍️ Score Entry 2025-26'!G1353,"Away","Draw")))</f>
        <v>TBD</v>
      </c>
      <c r="O1352" s="0" t="str">
        <f aca="false">IF(N1352="TBD","TBD",IF(AND(H1352&gt;I1352,H1352&gt;J1352,N1352="Home"),"✓",IF(AND(J1352&gt;H1352,J1352&gt;I1352,N1352="Away"),"✓",IF(AND(I1352&gt;H1352,I1352&gt;J1352,N1352="Draw"),"✓","✗"))))</f>
        <v>TBD</v>
      </c>
    </row>
    <row r="1353" customFormat="false" ht="15" hidden="false" customHeight="false" outlineLevel="0" collapsed="false">
      <c r="A1353" s="0" t="n">
        <f aca="false">'✍️ Score Entry 2025-26'!A1354</f>
        <v>1349</v>
      </c>
      <c r="B1353" s="41" t="n">
        <f aca="false">'✍️ Score Entry 2025-26'!B1354</f>
        <v>46102.75</v>
      </c>
      <c r="C1353" s="0" t="str">
        <f aca="false">'✍️ Score Entry 2025-26'!C1354</f>
        <v>German Bundesliga</v>
      </c>
      <c r="D1353" s="0" t="str">
        <f aca="false">'✍️ Score Entry 2025-26'!D1354</f>
        <v>FC Cologne</v>
      </c>
      <c r="E1353" s="0" t="str">
        <f aca="false">'✍️ Score Entry 2025-26'!E1354</f>
        <v>Borussia MÃ¶nchengladbach</v>
      </c>
      <c r="F1353" s="0" t="n">
        <f aca="false">IFERROR(VLOOKUP(D1353,'⭐ Current Elo 2025-26'!$A:$B,2,FALSE()),1500)</f>
        <v>1612.2</v>
      </c>
      <c r="G1353" s="0" t="n">
        <f aca="false">IFERROR(VLOOKUP(E1353,'⭐ Current Elo 2025-26'!$A:$B,2,FALSE()),1500)</f>
        <v>1433.1</v>
      </c>
      <c r="H1353" s="33" t="n">
        <f aca="false">1/(1+10^((G1353-F1353+'⚙️ Parameters'!$C$7)/400))</f>
        <v>0.677686329959466</v>
      </c>
      <c r="I1353" s="33" t="n">
        <f aca="false">0.27*(1+((200-MIN(ABS(F1353-G1353),200))/500)+(IF(AND(F1353&gt;1650,G1353&gt;1650),0.15,0)))</f>
        <v>0.281286</v>
      </c>
      <c r="J1353" s="33" t="n">
        <f aca="false">MAX(0,1-H1353-I1353)</f>
        <v>0.0410276700405344</v>
      </c>
      <c r="K1353" s="33" t="n">
        <f aca="false">H1353+I1353</f>
        <v>0.958972329959466</v>
      </c>
      <c r="L1353" s="33" t="n">
        <f aca="false">I1353+J1353</f>
        <v>0.322313670040534</v>
      </c>
      <c r="M1353" s="0" t="str">
        <f aca="false">IF('✍️ Score Entry 2025-26'!F1354=""," TBD",TEXT('✍️ Score Entry 2025-26'!F1354,"0")&amp;"-"&amp;TEXT('✍️ Score Entry 2025-26'!G1354,"0"))</f>
        <v> TBD</v>
      </c>
      <c r="N1353" s="0" t="str">
        <f aca="false">IF('✍️ Score Entry 2025-26'!F1354="","TBD",IF('✍️ Score Entry 2025-26'!F1354&gt;'✍️ Score Entry 2025-26'!G1354,"Home",IF('✍️ Score Entry 2025-26'!F1354&lt;'✍️ Score Entry 2025-26'!G1354,"Away","Draw")))</f>
        <v>TBD</v>
      </c>
      <c r="O1353" s="0" t="str">
        <f aca="false">IF(N1353="TBD","TBD",IF(AND(H1353&gt;I1353,H1353&gt;J1353,N1353="Home"),"✓",IF(AND(J1353&gt;H1353,J1353&gt;I1353,N1353="Away"),"✓",IF(AND(I1353&gt;H1353,I1353&gt;J1353,N1353="Draw"),"✓","✗"))))</f>
        <v>TBD</v>
      </c>
    </row>
    <row r="1354" customFormat="false" ht="15" hidden="false" customHeight="false" outlineLevel="0" collapsed="false">
      <c r="A1354" s="0" t="n">
        <f aca="false">'✍️ Score Entry 2025-26'!A1355</f>
        <v>1350</v>
      </c>
      <c r="B1354" s="41" t="n">
        <f aca="false">'✍️ Score Entry 2025-26'!B1355</f>
        <v>46102.75</v>
      </c>
      <c r="C1354" s="0" t="str">
        <f aca="false">'✍️ Score Entry 2025-26'!C1355</f>
        <v>German Bundesliga</v>
      </c>
      <c r="D1354" s="0" t="str">
        <f aca="false">'✍️ Score Entry 2025-26'!D1355</f>
        <v>St. Pauli</v>
      </c>
      <c r="E1354" s="0" t="str">
        <f aca="false">'✍️ Score Entry 2025-26'!E1355</f>
        <v>SC Freiburg</v>
      </c>
      <c r="F1354" s="0" t="n">
        <f aca="false">IFERROR(VLOOKUP(D1354,'⭐ Current Elo 2025-26'!$A:$B,2,FALSE()),1500)</f>
        <v>1501.5</v>
      </c>
      <c r="G1354" s="0" t="n">
        <f aca="false">IFERROR(VLOOKUP(E1354,'⭐ Current Elo 2025-26'!$A:$B,2,FALSE()),1500)</f>
        <v>1647.6</v>
      </c>
      <c r="H1354" s="33" t="n">
        <f aca="false">1/(1+10^((G1354-F1354+'⚙️ Parameters'!$C$7)/400))</f>
        <v>0.244374805887799</v>
      </c>
      <c r="I1354" s="33" t="n">
        <f aca="false">0.27*(1+((200-MIN(ABS(F1354-G1354),200))/500)+(IF(AND(F1354&gt;1650,G1354&gt;1650),0.15,0)))</f>
        <v>0.299106</v>
      </c>
      <c r="J1354" s="33" t="n">
        <f aca="false">MAX(0,1-H1354-I1354)</f>
        <v>0.456519194112201</v>
      </c>
      <c r="K1354" s="33" t="n">
        <f aca="false">H1354+I1354</f>
        <v>0.5434808058878</v>
      </c>
      <c r="L1354" s="33" t="n">
        <f aca="false">I1354+J1354</f>
        <v>0.755625194112201</v>
      </c>
      <c r="M1354" s="0" t="str">
        <f aca="false">IF('✍️ Score Entry 2025-26'!F1355=""," TBD",TEXT('✍️ Score Entry 2025-26'!F1355,"0")&amp;"-"&amp;TEXT('✍️ Score Entry 2025-26'!G1355,"0"))</f>
        <v> TBD</v>
      </c>
      <c r="N1354" s="0" t="str">
        <f aca="false">IF('✍️ Score Entry 2025-26'!F1355="","TBD",IF('✍️ Score Entry 2025-26'!F1355&gt;'✍️ Score Entry 2025-26'!G1355,"Home",IF('✍️ Score Entry 2025-26'!F1355&lt;'✍️ Score Entry 2025-26'!G1355,"Away","Draw")))</f>
        <v>TBD</v>
      </c>
      <c r="O1354" s="0" t="str">
        <f aca="false">IF(N1354="TBD","TBD",IF(AND(H1354&gt;I1354,H1354&gt;J1354,N1354="Home"),"✓",IF(AND(J1354&gt;H1354,J1354&gt;I1354,N1354="Away"),"✓",IF(AND(I1354&gt;H1354,I1354&gt;J1354,N1354="Draw"),"✓","✗"))))</f>
        <v>TBD</v>
      </c>
    </row>
    <row r="1355" customFormat="false" ht="15" hidden="false" customHeight="false" outlineLevel="0" collapsed="false">
      <c r="A1355" s="0" t="n">
        <f aca="false">'✍️ Score Entry 2025-26'!A1356</f>
        <v>1351</v>
      </c>
      <c r="B1355" s="41" t="n">
        <f aca="false">'✍️ Score Entry 2025-26'!B1356</f>
        <v>46102.75</v>
      </c>
      <c r="C1355" s="0" t="str">
        <f aca="false">'✍️ Score Entry 2025-26'!C1356</f>
        <v>German Bundesliga</v>
      </c>
      <c r="D1355" s="0" t="str">
        <f aca="false">'✍️ Score Entry 2025-26'!D1356</f>
        <v>Bayern Munich</v>
      </c>
      <c r="E1355" s="0" t="str">
        <f aca="false">'✍️ Score Entry 2025-26'!E1356</f>
        <v>1. FC Union Berlin</v>
      </c>
      <c r="F1355" s="0" t="n">
        <f aca="false">IFERROR(VLOOKUP(D1355,'⭐ Current Elo 2025-26'!$A:$B,2,FALSE()),1500)</f>
        <v>1706.9</v>
      </c>
      <c r="G1355" s="0" t="n">
        <f aca="false">IFERROR(VLOOKUP(E1355,'⭐ Current Elo 2025-26'!$A:$B,2,FALSE()),1500)</f>
        <v>1536.1</v>
      </c>
      <c r="H1355" s="33" t="n">
        <f aca="false">1/(1+10^((G1355-F1355+'⚙️ Parameters'!$C$7)/400))</f>
        <v>0.667162818993868</v>
      </c>
      <c r="I1355" s="33" t="n">
        <f aca="false">0.27*(1+((200-MIN(ABS(F1355-G1355),200))/500)+(IF(AND(F1355&gt;1650,G1355&gt;1650),0.15,0)))</f>
        <v>0.285768</v>
      </c>
      <c r="J1355" s="33" t="n">
        <f aca="false">MAX(0,1-H1355-I1355)</f>
        <v>0.0470691810061324</v>
      </c>
      <c r="K1355" s="33" t="n">
        <f aca="false">H1355+I1355</f>
        <v>0.952930818993868</v>
      </c>
      <c r="L1355" s="33" t="n">
        <f aca="false">I1355+J1355</f>
        <v>0.332837181006132</v>
      </c>
      <c r="M1355" s="0" t="str">
        <f aca="false">IF('✍️ Score Entry 2025-26'!F1356=""," TBD",TEXT('✍️ Score Entry 2025-26'!F1356,"0")&amp;"-"&amp;TEXT('✍️ Score Entry 2025-26'!G1356,"0"))</f>
        <v> TBD</v>
      </c>
      <c r="N1355" s="0" t="str">
        <f aca="false">IF('✍️ Score Entry 2025-26'!F1356="","TBD",IF('✍️ Score Entry 2025-26'!F1356&gt;'✍️ Score Entry 2025-26'!G1356,"Home",IF('✍️ Score Entry 2025-26'!F1356&lt;'✍️ Score Entry 2025-26'!G1356,"Away","Draw")))</f>
        <v>TBD</v>
      </c>
      <c r="O1355" s="0" t="str">
        <f aca="false">IF(N1355="TBD","TBD",IF(AND(H1355&gt;I1355,H1355&gt;J1355,N1355="Home"),"✓",IF(AND(J1355&gt;H1355,J1355&gt;I1355,N1355="Away"),"✓",IF(AND(I1355&gt;H1355,I1355&gt;J1355,N1355="Draw"),"✓","✗"))))</f>
        <v>TBD</v>
      </c>
    </row>
    <row r="1356" customFormat="false" ht="15" hidden="false" customHeight="false" outlineLevel="0" collapsed="false">
      <c r="A1356" s="0" t="n">
        <f aca="false">'✍️ Score Entry 2025-26'!A1357</f>
        <v>1352</v>
      </c>
      <c r="B1356" s="41" t="n">
        <f aca="false">'✍️ Score Entry 2025-26'!B1357</f>
        <v>46102.75</v>
      </c>
      <c r="C1356" s="0" t="str">
        <f aca="false">'✍️ Score Entry 2025-26'!C1357</f>
        <v>German Bundesliga</v>
      </c>
      <c r="D1356" s="0" t="str">
        <f aca="false">'✍️ Score Entry 2025-26'!D1357</f>
        <v>RB Leipzig</v>
      </c>
      <c r="E1356" s="0" t="str">
        <f aca="false">'✍️ Score Entry 2025-26'!E1357</f>
        <v>TSG Hoffenheim</v>
      </c>
      <c r="F1356" s="0" t="n">
        <f aca="false">IFERROR(VLOOKUP(D1356,'⭐ Current Elo 2025-26'!$A:$B,2,FALSE()),1500)</f>
        <v>1556</v>
      </c>
      <c r="G1356" s="0" t="n">
        <f aca="false">IFERROR(VLOOKUP(E1356,'⭐ Current Elo 2025-26'!$A:$B,2,FALSE()),1500)</f>
        <v>1699</v>
      </c>
      <c r="H1356" s="33" t="n">
        <f aca="false">1/(1+10^((G1356-F1356+'⚙️ Parameters'!$C$7)/400))</f>
        <v>0.247685006394318</v>
      </c>
      <c r="I1356" s="33" t="n">
        <f aca="false">0.27*(1+((200-MIN(ABS(F1356-G1356),200))/500)+(IF(AND(F1356&gt;1650,G1356&gt;1650),0.15,0)))</f>
        <v>0.30078</v>
      </c>
      <c r="J1356" s="33" t="n">
        <f aca="false">MAX(0,1-H1356-I1356)</f>
        <v>0.451534993605682</v>
      </c>
      <c r="K1356" s="33" t="n">
        <f aca="false">H1356+I1356</f>
        <v>0.548465006394318</v>
      </c>
      <c r="L1356" s="33" t="n">
        <f aca="false">I1356+J1356</f>
        <v>0.752314993605682</v>
      </c>
      <c r="M1356" s="0" t="str">
        <f aca="false">IF('✍️ Score Entry 2025-26'!F1357=""," TBD",TEXT('✍️ Score Entry 2025-26'!F1357,"0")&amp;"-"&amp;TEXT('✍️ Score Entry 2025-26'!G1357,"0"))</f>
        <v> TBD</v>
      </c>
      <c r="N1356" s="0" t="str">
        <f aca="false">IF('✍️ Score Entry 2025-26'!F1357="","TBD",IF('✍️ Score Entry 2025-26'!F1357&gt;'✍️ Score Entry 2025-26'!G1357,"Home",IF('✍️ Score Entry 2025-26'!F1357&lt;'✍️ Score Entry 2025-26'!G1357,"Away","Draw")))</f>
        <v>TBD</v>
      </c>
      <c r="O1356" s="0" t="str">
        <f aca="false">IF(N1356="TBD","TBD",IF(AND(H1356&gt;I1356,H1356&gt;J1356,N1356="Home"),"✓",IF(AND(J1356&gt;H1356,J1356&gt;I1356,N1356="Away"),"✓",IF(AND(I1356&gt;H1356,I1356&gt;J1356,N1356="Draw"),"✓","✗"))))</f>
        <v>TBD</v>
      </c>
    </row>
    <row r="1357" customFormat="false" ht="15" hidden="false" customHeight="false" outlineLevel="0" collapsed="false">
      <c r="A1357" s="0" t="n">
        <f aca="false">'✍️ Score Entry 2025-26'!A1358</f>
        <v>1353</v>
      </c>
      <c r="B1357" s="41" t="n">
        <f aca="false">'✍️ Score Entry 2025-26'!B1358</f>
        <v>46102.75</v>
      </c>
      <c r="C1357" s="0" t="str">
        <f aca="false">'✍️ Score Entry 2025-26'!C1358</f>
        <v>German Bundesliga</v>
      </c>
      <c r="D1357" s="0" t="str">
        <f aca="false">'✍️ Score Entry 2025-26'!D1358</f>
        <v>Borussia Dortmund</v>
      </c>
      <c r="E1357" s="0" t="str">
        <f aca="false">'✍️ Score Entry 2025-26'!E1358</f>
        <v>Hamburg SV</v>
      </c>
      <c r="F1357" s="0" t="n">
        <f aca="false">IFERROR(VLOOKUP(D1357,'⭐ Current Elo 2025-26'!$A:$B,2,FALSE()),1500)</f>
        <v>1516.8</v>
      </c>
      <c r="G1357" s="0" t="n">
        <f aca="false">IFERROR(VLOOKUP(E1357,'⭐ Current Elo 2025-26'!$A:$B,2,FALSE()),1500)</f>
        <v>1759.3</v>
      </c>
      <c r="H1357" s="33" t="n">
        <f aca="false">1/(1+10^((G1357-F1357+'⚙️ Parameters'!$C$7)/400))</f>
        <v>0.156597518102103</v>
      </c>
      <c r="I1357" s="33" t="n">
        <f aca="false">0.27*(1+((200-MIN(ABS(F1357-G1357),200))/500)+(IF(AND(F1357&gt;1650,G1357&gt;1650),0.15,0)))</f>
        <v>0.27</v>
      </c>
      <c r="J1357" s="33" t="n">
        <f aca="false">MAX(0,1-H1357-I1357)</f>
        <v>0.573402481897897</v>
      </c>
      <c r="K1357" s="33" t="n">
        <f aca="false">H1357+I1357</f>
        <v>0.426597518102103</v>
      </c>
      <c r="L1357" s="33" t="n">
        <f aca="false">I1357+J1357</f>
        <v>0.843402481897897</v>
      </c>
      <c r="M1357" s="0" t="str">
        <f aca="false">IF('✍️ Score Entry 2025-26'!F1358=""," TBD",TEXT('✍️ Score Entry 2025-26'!F1358,"0")&amp;"-"&amp;TEXT('✍️ Score Entry 2025-26'!G1358,"0"))</f>
        <v> TBD</v>
      </c>
      <c r="N1357" s="0" t="str">
        <f aca="false">IF('✍️ Score Entry 2025-26'!F1358="","TBD",IF('✍️ Score Entry 2025-26'!F1358&gt;'✍️ Score Entry 2025-26'!G1358,"Home",IF('✍️ Score Entry 2025-26'!F1358&lt;'✍️ Score Entry 2025-26'!G1358,"Away","Draw")))</f>
        <v>TBD</v>
      </c>
      <c r="O1357" s="0" t="str">
        <f aca="false">IF(N1357="TBD","TBD",IF(AND(H1357&gt;I1357,H1357&gt;J1357,N1357="Home"),"✓",IF(AND(J1357&gt;H1357,J1357&gt;I1357,N1357="Away"),"✓",IF(AND(I1357&gt;H1357,I1357&gt;J1357,N1357="Draw"),"✓","✗"))))</f>
        <v>TBD</v>
      </c>
    </row>
    <row r="1358" customFormat="false" ht="15" hidden="false" customHeight="false" outlineLevel="0" collapsed="false">
      <c r="A1358" s="0" t="n">
        <f aca="false">'✍️ Score Entry 2025-26'!A1359</f>
        <v>1354</v>
      </c>
      <c r="B1358" s="41" t="n">
        <f aca="false">'✍️ Score Entry 2025-26'!B1359</f>
        <v>46102.75</v>
      </c>
      <c r="C1358" s="0" t="str">
        <f aca="false">'✍️ Score Entry 2025-26'!C1359</f>
        <v>German Bundesliga</v>
      </c>
      <c r="D1358" s="0" t="str">
        <f aca="false">'✍️ Score Entry 2025-26'!D1359</f>
        <v>Mainz</v>
      </c>
      <c r="E1358" s="0" t="str">
        <f aca="false">'✍️ Score Entry 2025-26'!E1359</f>
        <v>Eintracht Frankfurt</v>
      </c>
      <c r="F1358" s="0" t="n">
        <f aca="false">IFERROR(VLOOKUP(D1358,'⭐ Current Elo 2025-26'!$A:$B,2,FALSE()),1500)</f>
        <v>1672.1</v>
      </c>
      <c r="G1358" s="0" t="n">
        <f aca="false">IFERROR(VLOOKUP(E1358,'⭐ Current Elo 2025-26'!$A:$B,2,FALSE()),1500)</f>
        <v>1407.6</v>
      </c>
      <c r="H1358" s="33" t="n">
        <f aca="false">1/(1+10^((G1358-F1358+'⚙️ Parameters'!$C$7)/400))</f>
        <v>0.774650818861767</v>
      </c>
      <c r="I1358" s="33" t="n">
        <f aca="false">0.27*(1+((200-MIN(ABS(F1358-G1358),200))/500)+(IF(AND(F1358&gt;1650,G1358&gt;1650),0.15,0)))</f>
        <v>0.27</v>
      </c>
      <c r="J1358" s="33" t="n">
        <f aca="false">MAX(0,1-H1358-I1358)</f>
        <v>0</v>
      </c>
      <c r="K1358" s="33" t="n">
        <f aca="false">H1358+I1358</f>
        <v>1.04465081886177</v>
      </c>
      <c r="L1358" s="33" t="n">
        <f aca="false">I1358+J1358</f>
        <v>0.27</v>
      </c>
      <c r="M1358" s="0" t="str">
        <f aca="false">IF('✍️ Score Entry 2025-26'!F1359=""," TBD",TEXT('✍️ Score Entry 2025-26'!F1359,"0")&amp;"-"&amp;TEXT('✍️ Score Entry 2025-26'!G1359,"0"))</f>
        <v> TBD</v>
      </c>
      <c r="N1358" s="0" t="str">
        <f aca="false">IF('✍️ Score Entry 2025-26'!F1359="","TBD",IF('✍️ Score Entry 2025-26'!F1359&gt;'✍️ Score Entry 2025-26'!G1359,"Home",IF('✍️ Score Entry 2025-26'!F1359&lt;'✍️ Score Entry 2025-26'!G1359,"Away","Draw")))</f>
        <v>TBD</v>
      </c>
      <c r="O1358" s="0" t="str">
        <f aca="false">IF(N1358="TBD","TBD",IF(AND(H1358&gt;I1358,H1358&gt;J1358,N1358="Home"),"✓",IF(AND(J1358&gt;H1358,J1358&gt;I1358,N1358="Away"),"✓",IF(AND(I1358&gt;H1358,I1358&gt;J1358,N1358="Draw"),"✓","✗"))))</f>
        <v>TBD</v>
      </c>
    </row>
    <row r="1359" customFormat="false" ht="15" hidden="false" customHeight="false" outlineLevel="0" collapsed="false">
      <c r="A1359" s="0" t="n">
        <f aca="false">'✍️ Score Entry 2025-26'!A1360</f>
        <v>1355</v>
      </c>
      <c r="B1359" s="41" t="n">
        <f aca="false">'✍️ Score Entry 2025-26'!B1360</f>
        <v>46102.75</v>
      </c>
      <c r="C1359" s="0" t="str">
        <f aca="false">'✍️ Score Entry 2025-26'!C1360</f>
        <v>German Bundesliga</v>
      </c>
      <c r="D1359" s="0" t="str">
        <f aca="false">'✍️ Score Entry 2025-26'!D1360</f>
        <v>VfL Wolfsburg</v>
      </c>
      <c r="E1359" s="0" t="str">
        <f aca="false">'✍️ Score Entry 2025-26'!E1360</f>
        <v>Werder Bremen</v>
      </c>
      <c r="F1359" s="0" t="n">
        <f aca="false">IFERROR(VLOOKUP(D1359,'⭐ Current Elo 2025-26'!$A:$B,2,FALSE()),1500)</f>
        <v>1526.2</v>
      </c>
      <c r="G1359" s="0" t="n">
        <f aca="false">IFERROR(VLOOKUP(E1359,'⭐ Current Elo 2025-26'!$A:$B,2,FALSE()),1500)</f>
        <v>1618.2</v>
      </c>
      <c r="H1359" s="33" t="n">
        <f aca="false">1/(1+10^((G1359-F1359+'⚙️ Parameters'!$C$7)/400))</f>
        <v>0.306312083578035</v>
      </c>
      <c r="I1359" s="33" t="n">
        <f aca="false">0.27*(1+((200-MIN(ABS(F1359-G1359),200))/500)+(IF(AND(F1359&gt;1650,G1359&gt;1650),0.15,0)))</f>
        <v>0.32832</v>
      </c>
      <c r="J1359" s="33" t="n">
        <f aca="false">MAX(0,1-H1359-I1359)</f>
        <v>0.365367916421965</v>
      </c>
      <c r="K1359" s="33" t="n">
        <f aca="false">H1359+I1359</f>
        <v>0.634632083578035</v>
      </c>
      <c r="L1359" s="33" t="n">
        <f aca="false">I1359+J1359</f>
        <v>0.693687916421965</v>
      </c>
      <c r="M1359" s="0" t="str">
        <f aca="false">IF('✍️ Score Entry 2025-26'!F1360=""," TBD",TEXT('✍️ Score Entry 2025-26'!F1360,"0")&amp;"-"&amp;TEXT('✍️ Score Entry 2025-26'!G1360,"0"))</f>
        <v> TBD</v>
      </c>
      <c r="N1359" s="0" t="str">
        <f aca="false">IF('✍️ Score Entry 2025-26'!F1360="","TBD",IF('✍️ Score Entry 2025-26'!F1360&gt;'✍️ Score Entry 2025-26'!G1360,"Home",IF('✍️ Score Entry 2025-26'!F1360&lt;'✍️ Score Entry 2025-26'!G1360,"Away","Draw")))</f>
        <v>TBD</v>
      </c>
      <c r="O1359" s="0" t="str">
        <f aca="false">IF(N1359="TBD","TBD",IF(AND(H1359&gt;I1359,H1359&gt;J1359,N1359="Home"),"✓",IF(AND(J1359&gt;H1359,J1359&gt;I1359,N1359="Away"),"✓",IF(AND(I1359&gt;H1359,I1359&gt;J1359,N1359="Draw"),"✓","✗"))))</f>
        <v>TBD</v>
      </c>
    </row>
    <row r="1360" customFormat="false" ht="15" hidden="false" customHeight="false" outlineLevel="0" collapsed="false">
      <c r="A1360" s="0" t="n">
        <f aca="false">'✍️ Score Entry 2025-26'!A1361</f>
        <v>1356</v>
      </c>
      <c r="B1360" s="41" t="n">
        <f aca="false">'✍️ Score Entry 2025-26'!B1361</f>
        <v>46102.75</v>
      </c>
      <c r="C1360" s="0" t="str">
        <f aca="false">'✍️ Score Entry 2025-26'!C1361</f>
        <v>German Bundesliga</v>
      </c>
      <c r="D1360" s="0" t="str">
        <f aca="false">'✍️ Score Entry 2025-26'!D1361</f>
        <v>FC Augsburg</v>
      </c>
      <c r="E1360" s="0" t="str">
        <f aca="false">'✍️ Score Entry 2025-26'!E1361</f>
        <v>VfB Stuttgart</v>
      </c>
      <c r="F1360" s="0" t="n">
        <f aca="false">IFERROR(VLOOKUP(D1360,'⭐ Current Elo 2025-26'!$A:$B,2,FALSE()),1500)</f>
        <v>1508.9</v>
      </c>
      <c r="G1360" s="0" t="n">
        <f aca="false">IFERROR(VLOOKUP(E1360,'⭐ Current Elo 2025-26'!$A:$B,2,FALSE()),1500)</f>
        <v>1520.3</v>
      </c>
      <c r="H1360" s="33" t="n">
        <f aca="false">1/(1+10^((G1360-F1360+'⚙️ Parameters'!$C$7)/400))</f>
        <v>0.412546828503389</v>
      </c>
      <c r="I1360" s="33" t="n">
        <f aca="false">0.27*(1+((200-MIN(ABS(F1360-G1360),200))/500)+(IF(AND(F1360&gt;1650,G1360&gt;1650),0.15,0)))</f>
        <v>0.371844</v>
      </c>
      <c r="J1360" s="33" t="n">
        <f aca="false">MAX(0,1-H1360-I1360)</f>
        <v>0.215609171496611</v>
      </c>
      <c r="K1360" s="33" t="n">
        <f aca="false">H1360+I1360</f>
        <v>0.784390828503389</v>
      </c>
      <c r="L1360" s="33" t="n">
        <f aca="false">I1360+J1360</f>
        <v>0.587453171496611</v>
      </c>
      <c r="M1360" s="0" t="str">
        <f aca="false">IF('✍️ Score Entry 2025-26'!F1361=""," TBD",TEXT('✍️ Score Entry 2025-26'!F1361,"0")&amp;"-"&amp;TEXT('✍️ Score Entry 2025-26'!G1361,"0"))</f>
        <v> TBD</v>
      </c>
      <c r="N1360" s="0" t="str">
        <f aca="false">IF('✍️ Score Entry 2025-26'!F1361="","TBD",IF('✍️ Score Entry 2025-26'!F1361&gt;'✍️ Score Entry 2025-26'!G1361,"Home",IF('✍️ Score Entry 2025-26'!F1361&lt;'✍️ Score Entry 2025-26'!G1361,"Away","Draw")))</f>
        <v>TBD</v>
      </c>
      <c r="O1360" s="0" t="str">
        <f aca="false">IF(N1360="TBD","TBD",IF(AND(H1360&gt;I1360,H1360&gt;J1360,N1360="Home"),"✓",IF(AND(J1360&gt;H1360,J1360&gt;I1360,N1360="Away"),"✓",IF(AND(I1360&gt;H1360,I1360&gt;J1360,N1360="Draw"),"✓","✗"))))</f>
        <v>TBD</v>
      </c>
    </row>
    <row r="1361" customFormat="false" ht="15" hidden="false" customHeight="false" outlineLevel="0" collapsed="false">
      <c r="A1361" s="0" t="n">
        <f aca="false">'✍️ Score Entry 2025-26'!A1362</f>
        <v>1357</v>
      </c>
      <c r="B1361" s="41" t="n">
        <f aca="false">'✍️ Score Entry 2025-26'!B1362</f>
        <v>46102.75</v>
      </c>
      <c r="C1361" s="0" t="str">
        <f aca="false">'✍️ Score Entry 2025-26'!C1362</f>
        <v>German Bundesliga</v>
      </c>
      <c r="D1361" s="0" t="str">
        <f aca="false">'✍️ Score Entry 2025-26'!D1362</f>
        <v>1. FC Heidenheim 1846</v>
      </c>
      <c r="E1361" s="0" t="str">
        <f aca="false">'✍️ Score Entry 2025-26'!E1362</f>
        <v>Bayer Leverkusen</v>
      </c>
      <c r="F1361" s="0" t="n">
        <f aca="false">IFERROR(VLOOKUP(D1361,'⭐ Current Elo 2025-26'!$A:$B,2,FALSE()),1500)</f>
        <v>1529.3</v>
      </c>
      <c r="G1361" s="0" t="n">
        <f aca="false">IFERROR(VLOOKUP(E1361,'⭐ Current Elo 2025-26'!$A:$B,2,FALSE()),1500)</f>
        <v>1576.1</v>
      </c>
      <c r="H1361" s="33" t="n">
        <f aca="false">1/(1+10^((G1361-F1361+'⚙️ Parameters'!$C$7)/400))</f>
        <v>0.364189646782616</v>
      </c>
      <c r="I1361" s="33" t="n">
        <f aca="false">0.27*(1+((200-MIN(ABS(F1361-G1361),200))/500)+(IF(AND(F1361&gt;1650,G1361&gt;1650),0.15,0)))</f>
        <v>0.352728</v>
      </c>
      <c r="J1361" s="33" t="n">
        <f aca="false">MAX(0,1-H1361-I1361)</f>
        <v>0.283082353217384</v>
      </c>
      <c r="K1361" s="33" t="n">
        <f aca="false">H1361+I1361</f>
        <v>0.716917646782616</v>
      </c>
      <c r="L1361" s="33" t="n">
        <f aca="false">I1361+J1361</f>
        <v>0.635810353217384</v>
      </c>
      <c r="M1361" s="0" t="str">
        <f aca="false">IF('✍️ Score Entry 2025-26'!F1362=""," TBD",TEXT('✍️ Score Entry 2025-26'!F1362,"0")&amp;"-"&amp;TEXT('✍️ Score Entry 2025-26'!G1362,"0"))</f>
        <v> TBD</v>
      </c>
      <c r="N1361" s="0" t="str">
        <f aca="false">IF('✍️ Score Entry 2025-26'!F1362="","TBD",IF('✍️ Score Entry 2025-26'!F1362&gt;'✍️ Score Entry 2025-26'!G1362,"Home",IF('✍️ Score Entry 2025-26'!F1362&lt;'✍️ Score Entry 2025-26'!G1362,"Away","Draw")))</f>
        <v>TBD</v>
      </c>
      <c r="O1361" s="0" t="str">
        <f aca="false">IF(N1361="TBD","TBD",IF(AND(H1361&gt;I1361,H1361&gt;J1361,N1361="Home"),"✓",IF(AND(J1361&gt;H1361,J1361&gt;I1361,N1361="Away"),"✓",IF(AND(I1361&gt;H1361,I1361&gt;J1361,N1361="Draw"),"✓","✗"))))</f>
        <v>TBD</v>
      </c>
    </row>
    <row r="1362" customFormat="false" ht="15" hidden="false" customHeight="false" outlineLevel="0" collapsed="false">
      <c r="A1362" s="0" t="n">
        <f aca="false">'✍️ Score Entry 2025-26'!A1363</f>
        <v>1358</v>
      </c>
      <c r="B1362" s="41" t="n">
        <f aca="false">'✍️ Score Entry 2025-26'!B1363</f>
        <v>46103.75</v>
      </c>
      <c r="C1362" s="0" t="str">
        <f aca="false">'✍️ Score Entry 2025-26'!C1363</f>
        <v>French Ligue 1</v>
      </c>
      <c r="D1362" s="0" t="str">
        <f aca="false">'✍️ Score Entry 2025-26'!D1363</f>
        <v>Nantes</v>
      </c>
      <c r="E1362" s="0" t="str">
        <f aca="false">'✍️ Score Entry 2025-26'!E1363</f>
        <v>Strasbourg</v>
      </c>
      <c r="F1362" s="0" t="n">
        <f aca="false">IFERROR(VLOOKUP(D1362,'⭐ Current Elo 2025-26'!$A:$B,2,FALSE()),1500)</f>
        <v>1720.8</v>
      </c>
      <c r="G1362" s="0" t="n">
        <f aca="false">IFERROR(VLOOKUP(E1362,'⭐ Current Elo 2025-26'!$A:$B,2,FALSE()),1500)</f>
        <v>1815.9</v>
      </c>
      <c r="H1362" s="33" t="n">
        <f aca="false">1/(1+10^((G1362-F1362+'⚙️ Parameters'!$C$7)/400))</f>
        <v>0.302533442235528</v>
      </c>
      <c r="I1362" s="33" t="n">
        <f aca="false">0.27*(1+((200-MIN(ABS(F1362-G1362),200))/500)+(IF(AND(F1362&gt;1650,G1362&gt;1650),0.15,0)))</f>
        <v>0.367146</v>
      </c>
      <c r="J1362" s="33" t="n">
        <f aca="false">MAX(0,1-H1362-I1362)</f>
        <v>0.330320557764472</v>
      </c>
      <c r="K1362" s="33" t="n">
        <f aca="false">H1362+I1362</f>
        <v>0.669679442235528</v>
      </c>
      <c r="L1362" s="33" t="n">
        <f aca="false">I1362+J1362</f>
        <v>0.697466557764472</v>
      </c>
      <c r="M1362" s="0" t="str">
        <f aca="false">IF('✍️ Score Entry 2025-26'!F1363=""," TBD",TEXT('✍️ Score Entry 2025-26'!F1363,"0")&amp;"-"&amp;TEXT('✍️ Score Entry 2025-26'!G1363,"0"))</f>
        <v> TBD</v>
      </c>
      <c r="N1362" s="0" t="str">
        <f aca="false">IF('✍️ Score Entry 2025-26'!F1363="","TBD",IF('✍️ Score Entry 2025-26'!F1363&gt;'✍️ Score Entry 2025-26'!G1363,"Home",IF('✍️ Score Entry 2025-26'!F1363&lt;'✍️ Score Entry 2025-26'!G1363,"Away","Draw")))</f>
        <v>TBD</v>
      </c>
      <c r="O1362" s="0" t="str">
        <f aca="false">IF(N1362="TBD","TBD",IF(AND(H1362&gt;I1362,H1362&gt;J1362,N1362="Home"),"✓",IF(AND(J1362&gt;H1362,J1362&gt;I1362,N1362="Away"),"✓",IF(AND(I1362&gt;H1362,I1362&gt;J1362,N1362="Draw"),"✓","✗"))))</f>
        <v>TBD</v>
      </c>
    </row>
    <row r="1363" customFormat="false" ht="15" hidden="false" customHeight="false" outlineLevel="0" collapsed="false">
      <c r="A1363" s="0" t="n">
        <f aca="false">'✍️ Score Entry 2025-26'!A1364</f>
        <v>1359</v>
      </c>
      <c r="B1363" s="41" t="n">
        <f aca="false">'✍️ Score Entry 2025-26'!B1364</f>
        <v>46103.75</v>
      </c>
      <c r="C1363" s="0" t="str">
        <f aca="false">'✍️ Score Entry 2025-26'!C1364</f>
        <v>French Ligue 1</v>
      </c>
      <c r="D1363" s="0" t="str">
        <f aca="false">'✍️ Score Entry 2025-26'!D1364</f>
        <v>Marseille</v>
      </c>
      <c r="E1363" s="0" t="str">
        <f aca="false">'✍️ Score Entry 2025-26'!E1364</f>
        <v>Lille</v>
      </c>
      <c r="F1363" s="0" t="n">
        <f aca="false">IFERROR(VLOOKUP(D1363,'⭐ Current Elo 2025-26'!$A:$B,2,FALSE()),1500)</f>
        <v>1664.7</v>
      </c>
      <c r="G1363" s="0" t="n">
        <f aca="false">IFERROR(VLOOKUP(E1363,'⭐ Current Elo 2025-26'!$A:$B,2,FALSE()),1500)</f>
        <v>1580.2</v>
      </c>
      <c r="H1363" s="33" t="n">
        <f aca="false">1/(1+10^((G1363-F1363+'⚙️ Parameters'!$C$7)/400))</f>
        <v>0.54948694604266</v>
      </c>
      <c r="I1363" s="33" t="n">
        <f aca="false">0.27*(1+((200-MIN(ABS(F1363-G1363),200))/500)+(IF(AND(F1363&gt;1650,G1363&gt;1650),0.15,0)))</f>
        <v>0.33237</v>
      </c>
      <c r="J1363" s="33" t="n">
        <f aca="false">MAX(0,1-H1363-I1363)</f>
        <v>0.11814305395734</v>
      </c>
      <c r="K1363" s="33" t="n">
        <f aca="false">H1363+I1363</f>
        <v>0.88185694604266</v>
      </c>
      <c r="L1363" s="33" t="n">
        <f aca="false">I1363+J1363</f>
        <v>0.45051305395734</v>
      </c>
      <c r="M1363" s="0" t="str">
        <f aca="false">IF('✍️ Score Entry 2025-26'!F1364=""," TBD",TEXT('✍️ Score Entry 2025-26'!F1364,"0")&amp;"-"&amp;TEXT('✍️ Score Entry 2025-26'!G1364,"0"))</f>
        <v> TBD</v>
      </c>
      <c r="N1363" s="0" t="str">
        <f aca="false">IF('✍️ Score Entry 2025-26'!F1364="","TBD",IF('✍️ Score Entry 2025-26'!F1364&gt;'✍️ Score Entry 2025-26'!G1364,"Home",IF('✍️ Score Entry 2025-26'!F1364&lt;'✍️ Score Entry 2025-26'!G1364,"Away","Draw")))</f>
        <v>TBD</v>
      </c>
      <c r="O1363" s="0" t="str">
        <f aca="false">IF(N1363="TBD","TBD",IF(AND(H1363&gt;I1363,H1363&gt;J1363,N1363="Home"),"✓",IF(AND(J1363&gt;H1363,J1363&gt;I1363,N1363="Away"),"✓",IF(AND(I1363&gt;H1363,I1363&gt;J1363,N1363="Draw"),"✓","✗"))))</f>
        <v>TBD</v>
      </c>
    </row>
    <row r="1364" customFormat="false" ht="15" hidden="false" customHeight="false" outlineLevel="0" collapsed="false">
      <c r="A1364" s="0" t="n">
        <f aca="false">'✍️ Score Entry 2025-26'!A1365</f>
        <v>1360</v>
      </c>
      <c r="B1364" s="41" t="n">
        <f aca="false">'✍️ Score Entry 2025-26'!B1365</f>
        <v>46103.75</v>
      </c>
      <c r="C1364" s="0" t="str">
        <f aca="false">'✍️ Score Entry 2025-26'!C1365</f>
        <v>French Ligue 1</v>
      </c>
      <c r="D1364" s="0" t="str">
        <f aca="false">'✍️ Score Entry 2025-26'!D1365</f>
        <v>Lyon</v>
      </c>
      <c r="E1364" s="0" t="str">
        <f aca="false">'✍️ Score Entry 2025-26'!E1365</f>
        <v>AS Monaco</v>
      </c>
      <c r="F1364" s="0" t="n">
        <f aca="false">IFERROR(VLOOKUP(D1364,'⭐ Current Elo 2025-26'!$A:$B,2,FALSE()),1500)</f>
        <v>1529.2</v>
      </c>
      <c r="G1364" s="0" t="n">
        <f aca="false">IFERROR(VLOOKUP(E1364,'⭐ Current Elo 2025-26'!$A:$B,2,FALSE()),1500)</f>
        <v>1714.2</v>
      </c>
      <c r="H1364" s="33" t="n">
        <f aca="false">1/(1+10^((G1364-F1364+'⚙️ Parameters'!$C$7)/400))</f>
        <v>0.205418084963771</v>
      </c>
      <c r="I1364" s="33" t="n">
        <f aca="false">0.27*(1+((200-MIN(ABS(F1364-G1364),200))/500)+(IF(AND(F1364&gt;1650,G1364&gt;1650),0.15,0)))</f>
        <v>0.2781</v>
      </c>
      <c r="J1364" s="33" t="n">
        <f aca="false">MAX(0,1-H1364-I1364)</f>
        <v>0.516481915036229</v>
      </c>
      <c r="K1364" s="33" t="n">
        <f aca="false">H1364+I1364</f>
        <v>0.483518084963771</v>
      </c>
      <c r="L1364" s="33" t="n">
        <f aca="false">I1364+J1364</f>
        <v>0.794581915036229</v>
      </c>
      <c r="M1364" s="0" t="str">
        <f aca="false">IF('✍️ Score Entry 2025-26'!F1365=""," TBD",TEXT('✍️ Score Entry 2025-26'!F1365,"0")&amp;"-"&amp;TEXT('✍️ Score Entry 2025-26'!G1365,"0"))</f>
        <v> TBD</v>
      </c>
      <c r="N1364" s="0" t="str">
        <f aca="false">IF('✍️ Score Entry 2025-26'!F1365="","TBD",IF('✍️ Score Entry 2025-26'!F1365&gt;'✍️ Score Entry 2025-26'!G1365,"Home",IF('✍️ Score Entry 2025-26'!F1365&lt;'✍️ Score Entry 2025-26'!G1365,"Away","Draw")))</f>
        <v>TBD</v>
      </c>
      <c r="O1364" s="0" t="str">
        <f aca="false">IF(N1364="TBD","TBD",IF(AND(H1364&gt;I1364,H1364&gt;J1364,N1364="Home"),"✓",IF(AND(J1364&gt;H1364,J1364&gt;I1364,N1364="Away"),"✓",IF(AND(I1364&gt;H1364,I1364&gt;J1364,N1364="Draw"),"✓","✗"))))</f>
        <v>TBD</v>
      </c>
    </row>
    <row r="1365" customFormat="false" ht="15" hidden="false" customHeight="false" outlineLevel="0" collapsed="false">
      <c r="A1365" s="0" t="n">
        <f aca="false">'✍️ Score Entry 2025-26'!A1366</f>
        <v>1361</v>
      </c>
      <c r="B1365" s="41" t="n">
        <f aca="false">'✍️ Score Entry 2025-26'!B1366</f>
        <v>46103.75</v>
      </c>
      <c r="C1365" s="0" t="str">
        <f aca="false">'✍️ Score Entry 2025-26'!C1366</f>
        <v>French Ligue 1</v>
      </c>
      <c r="D1365" s="0" t="str">
        <f aca="false">'✍️ Score Entry 2025-26'!D1366</f>
        <v>Lens</v>
      </c>
      <c r="E1365" s="0" t="str">
        <f aca="false">'✍️ Score Entry 2025-26'!E1366</f>
        <v>Angers</v>
      </c>
      <c r="F1365" s="0" t="n">
        <f aca="false">IFERROR(VLOOKUP(D1365,'⭐ Current Elo 2025-26'!$A:$B,2,FALSE()),1500)</f>
        <v>1580.6</v>
      </c>
      <c r="G1365" s="0" t="n">
        <f aca="false">IFERROR(VLOOKUP(E1365,'⭐ Current Elo 2025-26'!$A:$B,2,FALSE()),1500)</f>
        <v>1494.5</v>
      </c>
      <c r="H1365" s="33" t="n">
        <f aca="false">1/(1+10^((G1365-F1365+'⚙️ Parameters'!$C$7)/400))</f>
        <v>0.551765920552521</v>
      </c>
      <c r="I1365" s="33" t="n">
        <f aca="false">0.27*(1+((200-MIN(ABS(F1365-G1365),200))/500)+(IF(AND(F1365&gt;1650,G1365&gt;1650),0.15,0)))</f>
        <v>0.331506</v>
      </c>
      <c r="J1365" s="33" t="n">
        <f aca="false">MAX(0,1-H1365-I1365)</f>
        <v>0.116728079447479</v>
      </c>
      <c r="K1365" s="33" t="n">
        <f aca="false">H1365+I1365</f>
        <v>0.883271920552521</v>
      </c>
      <c r="L1365" s="33" t="n">
        <f aca="false">I1365+J1365</f>
        <v>0.448234079447479</v>
      </c>
      <c r="M1365" s="0" t="str">
        <f aca="false">IF('✍️ Score Entry 2025-26'!F1366=""," TBD",TEXT('✍️ Score Entry 2025-26'!F1366,"0")&amp;"-"&amp;TEXT('✍️ Score Entry 2025-26'!G1366,"0"))</f>
        <v> TBD</v>
      </c>
      <c r="N1365" s="0" t="str">
        <f aca="false">IF('✍️ Score Entry 2025-26'!F1366="","TBD",IF('✍️ Score Entry 2025-26'!F1366&gt;'✍️ Score Entry 2025-26'!G1366,"Home",IF('✍️ Score Entry 2025-26'!F1366&lt;'✍️ Score Entry 2025-26'!G1366,"Away","Draw")))</f>
        <v>TBD</v>
      </c>
      <c r="O1365" s="0" t="str">
        <f aca="false">IF(N1365="TBD","TBD",IF(AND(H1365&gt;I1365,H1365&gt;J1365,N1365="Home"),"✓",IF(AND(J1365&gt;H1365,J1365&gt;I1365,N1365="Away"),"✓",IF(AND(I1365&gt;H1365,I1365&gt;J1365,N1365="Draw"),"✓","✗"))))</f>
        <v>TBD</v>
      </c>
    </row>
    <row r="1366" customFormat="false" ht="15" hidden="false" customHeight="false" outlineLevel="0" collapsed="false">
      <c r="A1366" s="0" t="n">
        <f aca="false">'✍️ Score Entry 2025-26'!A1367</f>
        <v>1362</v>
      </c>
      <c r="B1366" s="41" t="n">
        <f aca="false">'✍️ Score Entry 2025-26'!B1367</f>
        <v>46103.75</v>
      </c>
      <c r="C1366" s="0" t="str">
        <f aca="false">'✍️ Score Entry 2025-26'!C1367</f>
        <v>French Ligue 1</v>
      </c>
      <c r="D1366" s="0" t="str">
        <f aca="false">'✍️ Score Entry 2025-26'!D1367</f>
        <v>AJ Auxerre</v>
      </c>
      <c r="E1366" s="0" t="str">
        <f aca="false">'✍️ Score Entry 2025-26'!E1367</f>
        <v>Brest</v>
      </c>
      <c r="F1366" s="0" t="n">
        <f aca="false">IFERROR(VLOOKUP(D1366,'⭐ Current Elo 2025-26'!$A:$B,2,FALSE()),1500)</f>
        <v>1588.5</v>
      </c>
      <c r="G1366" s="0" t="n">
        <f aca="false">IFERROR(VLOOKUP(E1366,'⭐ Current Elo 2025-26'!$A:$B,2,FALSE()),1500)</f>
        <v>1734.4</v>
      </c>
      <c r="H1366" s="33" t="n">
        <f aca="false">1/(1+10^((G1366-F1366+'⚙️ Parameters'!$C$7)/400))</f>
        <v>0.244587461248963</v>
      </c>
      <c r="I1366" s="33" t="n">
        <f aca="false">0.27*(1+((200-MIN(ABS(F1366-G1366),200))/500)+(IF(AND(F1366&gt;1650,G1366&gt;1650),0.15,0)))</f>
        <v>0.299214</v>
      </c>
      <c r="J1366" s="33" t="n">
        <f aca="false">MAX(0,1-H1366-I1366)</f>
        <v>0.456198538751038</v>
      </c>
      <c r="K1366" s="33" t="n">
        <f aca="false">H1366+I1366</f>
        <v>0.543801461248962</v>
      </c>
      <c r="L1366" s="33" t="n">
        <f aca="false">I1366+J1366</f>
        <v>0.755412538751038</v>
      </c>
      <c r="M1366" s="0" t="str">
        <f aca="false">IF('✍️ Score Entry 2025-26'!F1367=""," TBD",TEXT('✍️ Score Entry 2025-26'!F1367,"0")&amp;"-"&amp;TEXT('✍️ Score Entry 2025-26'!G1367,"0"))</f>
        <v> TBD</v>
      </c>
      <c r="N1366" s="0" t="str">
        <f aca="false">IF('✍️ Score Entry 2025-26'!F1367="","TBD",IF('✍️ Score Entry 2025-26'!F1367&gt;'✍️ Score Entry 2025-26'!G1367,"Home",IF('✍️ Score Entry 2025-26'!F1367&lt;'✍️ Score Entry 2025-26'!G1367,"Away","Draw")))</f>
        <v>TBD</v>
      </c>
      <c r="O1366" s="0" t="str">
        <f aca="false">IF(N1366="TBD","TBD",IF(AND(H1366&gt;I1366,H1366&gt;J1366,N1366="Home"),"✓",IF(AND(J1366&gt;H1366,J1366&gt;I1366,N1366="Away"),"✓",IF(AND(I1366&gt;H1366,I1366&gt;J1366,N1366="Draw"),"✓","✗"))))</f>
        <v>TBD</v>
      </c>
    </row>
    <row r="1367" customFormat="false" ht="15" hidden="false" customHeight="false" outlineLevel="0" collapsed="false">
      <c r="A1367" s="0" t="n">
        <f aca="false">'✍️ Score Entry 2025-26'!A1368</f>
        <v>1363</v>
      </c>
      <c r="B1367" s="41" t="n">
        <f aca="false">'✍️ Score Entry 2025-26'!B1368</f>
        <v>46103.75</v>
      </c>
      <c r="C1367" s="0" t="str">
        <f aca="false">'✍️ Score Entry 2025-26'!C1368</f>
        <v>French Ligue 1</v>
      </c>
      <c r="D1367" s="0" t="str">
        <f aca="false">'✍️ Score Entry 2025-26'!D1368</f>
        <v>Toulouse</v>
      </c>
      <c r="E1367" s="0" t="str">
        <f aca="false">'✍️ Score Entry 2025-26'!E1368</f>
        <v>Lorient</v>
      </c>
      <c r="F1367" s="0" t="n">
        <f aca="false">IFERROR(VLOOKUP(D1367,'⭐ Current Elo 2025-26'!$A:$B,2,FALSE()),1500)</f>
        <v>1668.4</v>
      </c>
      <c r="G1367" s="0" t="n">
        <f aca="false">IFERROR(VLOOKUP(E1367,'⭐ Current Elo 2025-26'!$A:$B,2,FALSE()),1500)</f>
        <v>1624.7</v>
      </c>
      <c r="H1367" s="33" t="n">
        <f aca="false">1/(1+10^((G1367-F1367+'⚙️ Parameters'!$C$7)/400))</f>
        <v>0.490934564747848</v>
      </c>
      <c r="I1367" s="33" t="n">
        <f aca="false">0.27*(1+((200-MIN(ABS(F1367-G1367),200))/500)+(IF(AND(F1367&gt;1650,G1367&gt;1650),0.15,0)))</f>
        <v>0.354402</v>
      </c>
      <c r="J1367" s="33" t="n">
        <f aca="false">MAX(0,1-H1367-I1367)</f>
        <v>0.154663435252152</v>
      </c>
      <c r="K1367" s="33" t="n">
        <f aca="false">H1367+I1367</f>
        <v>0.845336564747848</v>
      </c>
      <c r="L1367" s="33" t="n">
        <f aca="false">I1367+J1367</f>
        <v>0.509065435252152</v>
      </c>
      <c r="M1367" s="0" t="str">
        <f aca="false">IF('✍️ Score Entry 2025-26'!F1368=""," TBD",TEXT('✍️ Score Entry 2025-26'!F1368,"0")&amp;"-"&amp;TEXT('✍️ Score Entry 2025-26'!G1368,"0"))</f>
        <v> TBD</v>
      </c>
      <c r="N1367" s="0" t="str">
        <f aca="false">IF('✍️ Score Entry 2025-26'!F1368="","TBD",IF('✍️ Score Entry 2025-26'!F1368&gt;'✍️ Score Entry 2025-26'!G1368,"Home",IF('✍️ Score Entry 2025-26'!F1368&lt;'✍️ Score Entry 2025-26'!G1368,"Away","Draw")))</f>
        <v>TBD</v>
      </c>
      <c r="O1367" s="0" t="str">
        <f aca="false">IF(N1367="TBD","TBD",IF(AND(H1367&gt;I1367,H1367&gt;J1367,N1367="Home"),"✓",IF(AND(J1367&gt;H1367,J1367&gt;I1367,N1367="Away"),"✓",IF(AND(I1367&gt;H1367,I1367&gt;J1367,N1367="Draw"),"✓","✗"))))</f>
        <v>TBD</v>
      </c>
    </row>
    <row r="1368" customFormat="false" ht="15" hidden="false" customHeight="false" outlineLevel="0" collapsed="false">
      <c r="A1368" s="0" t="n">
        <f aca="false">'✍️ Score Entry 2025-26'!A1369</f>
        <v>1364</v>
      </c>
      <c r="B1368" s="41" t="n">
        <f aca="false">'✍️ Score Entry 2025-26'!B1369</f>
        <v>46103.75</v>
      </c>
      <c r="C1368" s="0" t="str">
        <f aca="false">'✍️ Score Entry 2025-26'!C1369</f>
        <v>French Ligue 1</v>
      </c>
      <c r="D1368" s="0" t="str">
        <f aca="false">'✍️ Score Entry 2025-26'!D1369</f>
        <v>Stade Rennais</v>
      </c>
      <c r="E1368" s="0" t="str">
        <f aca="false">'✍️ Score Entry 2025-26'!E1369</f>
        <v>Metz</v>
      </c>
      <c r="F1368" s="0" t="n">
        <f aca="false">IFERROR(VLOOKUP(D1368,'⭐ Current Elo 2025-26'!$A:$B,2,FALSE()),1500)</f>
        <v>1621.1</v>
      </c>
      <c r="G1368" s="0" t="n">
        <f aca="false">IFERROR(VLOOKUP(E1368,'⭐ Current Elo 2025-26'!$A:$B,2,FALSE()),1500)</f>
        <v>1581.9</v>
      </c>
      <c r="H1368" s="33" t="n">
        <f aca="false">1/(1+10^((G1368-F1368+'⚙️ Parameters'!$C$7)/400))</f>
        <v>0.484462554760499</v>
      </c>
      <c r="I1368" s="33" t="n">
        <f aca="false">0.27*(1+((200-MIN(ABS(F1368-G1368),200))/500)+(IF(AND(F1368&gt;1650,G1368&gt;1650),0.15,0)))</f>
        <v>0.356832</v>
      </c>
      <c r="J1368" s="33" t="n">
        <f aca="false">MAX(0,1-H1368-I1368)</f>
        <v>0.158705445239501</v>
      </c>
      <c r="K1368" s="33" t="n">
        <f aca="false">H1368+I1368</f>
        <v>0.841294554760499</v>
      </c>
      <c r="L1368" s="33" t="n">
        <f aca="false">I1368+J1368</f>
        <v>0.515537445239501</v>
      </c>
      <c r="M1368" s="0" t="str">
        <f aca="false">IF('✍️ Score Entry 2025-26'!F1369=""," TBD",TEXT('✍️ Score Entry 2025-26'!F1369,"0")&amp;"-"&amp;TEXT('✍️ Score Entry 2025-26'!G1369,"0"))</f>
        <v> TBD</v>
      </c>
      <c r="N1368" s="0" t="str">
        <f aca="false">IF('✍️ Score Entry 2025-26'!F1369="","TBD",IF('✍️ Score Entry 2025-26'!F1369&gt;'✍️ Score Entry 2025-26'!G1369,"Home",IF('✍️ Score Entry 2025-26'!F1369&lt;'✍️ Score Entry 2025-26'!G1369,"Away","Draw")))</f>
        <v>TBD</v>
      </c>
      <c r="O1368" s="0" t="str">
        <f aca="false">IF(N1368="TBD","TBD",IF(AND(H1368&gt;I1368,H1368&gt;J1368,N1368="Home"),"✓",IF(AND(J1368&gt;H1368,J1368&gt;I1368,N1368="Away"),"✓",IF(AND(I1368&gt;H1368,I1368&gt;J1368,N1368="Draw"),"✓","✗"))))</f>
        <v>TBD</v>
      </c>
    </row>
    <row r="1369" customFormat="false" ht="15" hidden="false" customHeight="false" outlineLevel="0" collapsed="false">
      <c r="A1369" s="0" t="n">
        <f aca="false">'✍️ Score Entry 2025-26'!A1370</f>
        <v>1365</v>
      </c>
      <c r="B1369" s="41" t="n">
        <f aca="false">'✍️ Score Entry 2025-26'!B1370</f>
        <v>46103.75</v>
      </c>
      <c r="C1369" s="0" t="str">
        <f aca="false">'✍️ Score Entry 2025-26'!C1370</f>
        <v>Italian Serie A</v>
      </c>
      <c r="D1369" s="0" t="str">
        <f aca="false">'✍️ Score Entry 2025-26'!D1370</f>
        <v>Como</v>
      </c>
      <c r="E1369" s="0" t="str">
        <f aca="false">'✍️ Score Entry 2025-26'!E1370</f>
        <v>Pisa</v>
      </c>
      <c r="F1369" s="0" t="n">
        <f aca="false">IFERROR(VLOOKUP(D1369,'⭐ Current Elo 2025-26'!$A:$B,2,FALSE()),1500)</f>
        <v>1661.3</v>
      </c>
      <c r="G1369" s="0" t="n">
        <f aca="false">IFERROR(VLOOKUP(E1369,'⭐ Current Elo 2025-26'!$A:$B,2,FALSE()),1500)</f>
        <v>1653.3</v>
      </c>
      <c r="H1369" s="33" t="n">
        <f aca="false">1/(1+10^((G1369-F1369+'⚙️ Parameters'!$C$7)/400))</f>
        <v>0.439849854768097</v>
      </c>
      <c r="I1369" s="33" t="n">
        <f aca="false">0.27*(1+((200-MIN(ABS(F1369-G1369),200))/500)+(IF(AND(F1369&gt;1650,G1369&gt;1650),0.15,0)))</f>
        <v>0.41418</v>
      </c>
      <c r="J1369" s="33" t="n">
        <f aca="false">MAX(0,1-H1369-I1369)</f>
        <v>0.145970145231903</v>
      </c>
      <c r="K1369" s="33" t="n">
        <f aca="false">H1369+I1369</f>
        <v>0.854029854768097</v>
      </c>
      <c r="L1369" s="33" t="n">
        <f aca="false">I1369+J1369</f>
        <v>0.560150145231903</v>
      </c>
      <c r="M1369" s="0" t="str">
        <f aca="false">IF('✍️ Score Entry 2025-26'!F1370=""," TBD",TEXT('✍️ Score Entry 2025-26'!F1370,"0")&amp;"-"&amp;TEXT('✍️ Score Entry 2025-26'!G1370,"0"))</f>
        <v> TBD</v>
      </c>
      <c r="N1369" s="0" t="str">
        <f aca="false">IF('✍️ Score Entry 2025-26'!F1370="","TBD",IF('✍️ Score Entry 2025-26'!F1370&gt;'✍️ Score Entry 2025-26'!G1370,"Home",IF('✍️ Score Entry 2025-26'!F1370&lt;'✍️ Score Entry 2025-26'!G1370,"Away","Draw")))</f>
        <v>TBD</v>
      </c>
      <c r="O1369" s="0" t="str">
        <f aca="false">IF(N1369="TBD","TBD",IF(AND(H1369&gt;I1369,H1369&gt;J1369,N1369="Home"),"✓",IF(AND(J1369&gt;H1369,J1369&gt;I1369,N1369="Away"),"✓",IF(AND(I1369&gt;H1369,I1369&gt;J1369,N1369="Draw"),"✓","✗"))))</f>
        <v>TBD</v>
      </c>
    </row>
    <row r="1370" customFormat="false" ht="15" hidden="false" customHeight="false" outlineLevel="0" collapsed="false">
      <c r="A1370" s="0" t="n">
        <f aca="false">'✍️ Score Entry 2025-26'!A1371</f>
        <v>1366</v>
      </c>
      <c r="B1370" s="41" t="n">
        <f aca="false">'✍️ Score Entry 2025-26'!B1371</f>
        <v>46103.75</v>
      </c>
      <c r="C1370" s="0" t="str">
        <f aca="false">'✍️ Score Entry 2025-26'!C1371</f>
        <v>Spanish LALIGA</v>
      </c>
      <c r="D1370" s="0" t="str">
        <f aca="false">'✍️ Score Entry 2025-26'!D1371</f>
        <v>Espanyol</v>
      </c>
      <c r="E1370" s="0" t="str">
        <f aca="false">'✍️ Score Entry 2025-26'!E1371</f>
        <v>Getafe</v>
      </c>
      <c r="F1370" s="0" t="n">
        <f aca="false">IFERROR(VLOOKUP(D1370,'⭐ Current Elo 2025-26'!$A:$B,2,FALSE()),1500)</f>
        <v>1662.7</v>
      </c>
      <c r="G1370" s="0" t="n">
        <f aca="false">IFERROR(VLOOKUP(E1370,'⭐ Current Elo 2025-26'!$A:$B,2,FALSE()),1500)</f>
        <v>1582.4</v>
      </c>
      <c r="H1370" s="33" t="n">
        <f aca="false">1/(1+10^((G1370-F1370+'⚙️ Parameters'!$C$7)/400))</f>
        <v>0.543494991759068</v>
      </c>
      <c r="I1370" s="33" t="n">
        <f aca="false">0.27*(1+((200-MIN(ABS(F1370-G1370),200))/500)+(IF(AND(F1370&gt;1650,G1370&gt;1650),0.15,0)))</f>
        <v>0.334638</v>
      </c>
      <c r="J1370" s="33" t="n">
        <f aca="false">MAX(0,1-H1370-I1370)</f>
        <v>0.121867008240932</v>
      </c>
      <c r="K1370" s="33" t="n">
        <f aca="false">H1370+I1370</f>
        <v>0.878132991759068</v>
      </c>
      <c r="L1370" s="33" t="n">
        <f aca="false">I1370+J1370</f>
        <v>0.456505008240932</v>
      </c>
      <c r="M1370" s="0" t="str">
        <f aca="false">IF('✍️ Score Entry 2025-26'!F1371=""," TBD",TEXT('✍️ Score Entry 2025-26'!F1371,"0")&amp;"-"&amp;TEXT('✍️ Score Entry 2025-26'!G1371,"0"))</f>
        <v> TBD</v>
      </c>
      <c r="N1370" s="0" t="str">
        <f aca="false">IF('✍️ Score Entry 2025-26'!F1371="","TBD",IF('✍️ Score Entry 2025-26'!F1371&gt;'✍️ Score Entry 2025-26'!G1371,"Home",IF('✍️ Score Entry 2025-26'!F1371&lt;'✍️ Score Entry 2025-26'!G1371,"Away","Draw")))</f>
        <v>TBD</v>
      </c>
      <c r="O1370" s="0" t="str">
        <f aca="false">IF(N1370="TBD","TBD",IF(AND(H1370&gt;I1370,H1370&gt;J1370,N1370="Home"),"✓",IF(AND(J1370&gt;H1370,J1370&gt;I1370,N1370="Away"),"✓",IF(AND(I1370&gt;H1370,I1370&gt;J1370,N1370="Draw"),"✓","✗"))))</f>
        <v>TBD</v>
      </c>
    </row>
    <row r="1371" customFormat="false" ht="15" hidden="false" customHeight="false" outlineLevel="0" collapsed="false">
      <c r="A1371" s="0" t="n">
        <f aca="false">'✍️ Score Entry 2025-26'!A1372</f>
        <v>1367</v>
      </c>
      <c r="B1371" s="41" t="n">
        <f aca="false">'✍️ Score Entry 2025-26'!B1372</f>
        <v>46103.75</v>
      </c>
      <c r="C1371" s="0" t="str">
        <f aca="false">'✍️ Score Entry 2025-26'!C1372</f>
        <v>Italian Serie A</v>
      </c>
      <c r="D1371" s="0" t="str">
        <f aca="false">'✍️ Score Entry 2025-26'!D1372</f>
        <v>Atalanta</v>
      </c>
      <c r="E1371" s="0" t="str">
        <f aca="false">'✍️ Score Entry 2025-26'!E1372</f>
        <v>Hellas Verona</v>
      </c>
      <c r="F1371" s="0" t="n">
        <f aca="false">IFERROR(VLOOKUP(D1371,'⭐ Current Elo 2025-26'!$A:$B,2,FALSE()),1500)</f>
        <v>1592</v>
      </c>
      <c r="G1371" s="0" t="n">
        <f aca="false">IFERROR(VLOOKUP(E1371,'⭐ Current Elo 2025-26'!$A:$B,2,FALSE()),1500)</f>
        <v>1452.9</v>
      </c>
      <c r="H1371" s="33" t="n">
        <f aca="false">1/(1+10^((G1371-F1371+'⚙️ Parameters'!$C$7)/400))</f>
        <v>0.625486250027465</v>
      </c>
      <c r="I1371" s="33" t="n">
        <f aca="false">0.27*(1+((200-MIN(ABS(F1371-G1371),200))/500)+(IF(AND(F1371&gt;1650,G1371&gt;1650),0.15,0)))</f>
        <v>0.302886</v>
      </c>
      <c r="J1371" s="33" t="n">
        <f aca="false">MAX(0,1-H1371-I1371)</f>
        <v>0.0716277499725354</v>
      </c>
      <c r="K1371" s="33" t="n">
        <f aca="false">H1371+I1371</f>
        <v>0.928372250027465</v>
      </c>
      <c r="L1371" s="33" t="n">
        <f aca="false">I1371+J1371</f>
        <v>0.374513749972535</v>
      </c>
      <c r="M1371" s="0" t="str">
        <f aca="false">IF('✍️ Score Entry 2025-26'!F1372=""," TBD",TEXT('✍️ Score Entry 2025-26'!F1372,"0")&amp;"-"&amp;TEXT('✍️ Score Entry 2025-26'!G1372,"0"))</f>
        <v> TBD</v>
      </c>
      <c r="N1371" s="0" t="str">
        <f aca="false">IF('✍️ Score Entry 2025-26'!F1372="","TBD",IF('✍️ Score Entry 2025-26'!F1372&gt;'✍️ Score Entry 2025-26'!G1372,"Home",IF('✍️ Score Entry 2025-26'!F1372&lt;'✍️ Score Entry 2025-26'!G1372,"Away","Draw")))</f>
        <v>TBD</v>
      </c>
      <c r="O1371" s="0" t="str">
        <f aca="false">IF(N1371="TBD","TBD",IF(AND(H1371&gt;I1371,H1371&gt;J1371,N1371="Home"),"✓",IF(AND(J1371&gt;H1371,J1371&gt;I1371,N1371="Away"),"✓",IF(AND(I1371&gt;H1371,I1371&gt;J1371,N1371="Draw"),"✓","✗"))))</f>
        <v>TBD</v>
      </c>
    </row>
    <row r="1372" customFormat="false" ht="15" hidden="false" customHeight="false" outlineLevel="0" collapsed="false">
      <c r="A1372" s="0" t="n">
        <f aca="false">'✍️ Score Entry 2025-26'!A1373</f>
        <v>1368</v>
      </c>
      <c r="B1372" s="41" t="n">
        <f aca="false">'✍️ Score Entry 2025-26'!B1373</f>
        <v>46103.75</v>
      </c>
      <c r="C1372" s="0" t="str">
        <f aca="false">'✍️ Score Entry 2025-26'!C1373</f>
        <v>Italian Serie A</v>
      </c>
      <c r="D1372" s="0" t="str">
        <f aca="false">'✍️ Score Entry 2025-26'!D1373</f>
        <v>Parma</v>
      </c>
      <c r="E1372" s="0" t="str">
        <f aca="false">'✍️ Score Entry 2025-26'!E1373</f>
        <v>Cremonese</v>
      </c>
      <c r="F1372" s="0" t="n">
        <f aca="false">IFERROR(VLOOKUP(D1372,'⭐ Current Elo 2025-26'!$A:$B,2,FALSE()),1500)</f>
        <v>1449</v>
      </c>
      <c r="G1372" s="0" t="n">
        <f aca="false">IFERROR(VLOOKUP(E1372,'⭐ Current Elo 2025-26'!$A:$B,2,FALSE()),1500)</f>
        <v>1421.1</v>
      </c>
      <c r="H1372" s="33" t="n">
        <f aca="false">1/(1+10^((G1372-F1372+'⚙️ Parameters'!$C$7)/400))</f>
        <v>0.468238368699571</v>
      </c>
      <c r="I1372" s="33" t="n">
        <f aca="false">0.27*(1+((200-MIN(ABS(F1372-G1372),200))/500)+(IF(AND(F1372&gt;1650,G1372&gt;1650),0.15,0)))</f>
        <v>0.362934</v>
      </c>
      <c r="J1372" s="33" t="n">
        <f aca="false">MAX(0,1-H1372-I1372)</f>
        <v>0.168827631300429</v>
      </c>
      <c r="K1372" s="33" t="n">
        <f aca="false">H1372+I1372</f>
        <v>0.831172368699571</v>
      </c>
      <c r="L1372" s="33" t="n">
        <f aca="false">I1372+J1372</f>
        <v>0.531761631300429</v>
      </c>
      <c r="M1372" s="0" t="str">
        <f aca="false">IF('✍️ Score Entry 2025-26'!F1373=""," TBD",TEXT('✍️ Score Entry 2025-26'!F1373,"0")&amp;"-"&amp;TEXT('✍️ Score Entry 2025-26'!G1373,"0"))</f>
        <v> TBD</v>
      </c>
      <c r="N1372" s="0" t="str">
        <f aca="false">IF('✍️ Score Entry 2025-26'!F1373="","TBD",IF('✍️ Score Entry 2025-26'!F1373&gt;'✍️ Score Entry 2025-26'!G1373,"Home",IF('✍️ Score Entry 2025-26'!F1373&lt;'✍️ Score Entry 2025-26'!G1373,"Away","Draw")))</f>
        <v>TBD</v>
      </c>
      <c r="O1372" s="0" t="str">
        <f aca="false">IF(N1372="TBD","TBD",IF(AND(H1372&gt;I1372,H1372&gt;J1372,N1372="Home"),"✓",IF(AND(J1372&gt;H1372,J1372&gt;I1372,N1372="Away"),"✓",IF(AND(I1372&gt;H1372,I1372&gt;J1372,N1372="Draw"),"✓","✗"))))</f>
        <v>TBD</v>
      </c>
    </row>
    <row r="1373" customFormat="false" ht="15" hidden="false" customHeight="false" outlineLevel="0" collapsed="false">
      <c r="A1373" s="0" t="n">
        <f aca="false">'✍️ Score Entry 2025-26'!A1374</f>
        <v>1369</v>
      </c>
      <c r="B1373" s="41" t="n">
        <f aca="false">'✍️ Score Entry 2025-26'!B1374</f>
        <v>46103.75</v>
      </c>
      <c r="C1373" s="0" t="str">
        <f aca="false">'✍️ Score Entry 2025-26'!C1374</f>
        <v>Italian Serie A</v>
      </c>
      <c r="D1373" s="0" t="str">
        <f aca="false">'✍️ Score Entry 2025-26'!D1374</f>
        <v>AC Milan</v>
      </c>
      <c r="E1373" s="0" t="str">
        <f aca="false">'✍️ Score Entry 2025-26'!E1374</f>
        <v>Torino</v>
      </c>
      <c r="F1373" s="0" t="n">
        <f aca="false">IFERROR(VLOOKUP(D1373,'⭐ Current Elo 2025-26'!$A:$B,2,FALSE()),1500)</f>
        <v>1588.1</v>
      </c>
      <c r="G1373" s="0" t="n">
        <f aca="false">IFERROR(VLOOKUP(E1373,'⭐ Current Elo 2025-26'!$A:$B,2,FALSE()),1500)</f>
        <v>1631.8</v>
      </c>
      <c r="H1373" s="33" t="n">
        <f aca="false">1/(1+10^((G1373-F1373+'⚙️ Parameters'!$C$7)/400))</f>
        <v>0.368331692014624</v>
      </c>
      <c r="I1373" s="33" t="n">
        <f aca="false">0.27*(1+((200-MIN(ABS(F1373-G1373),200))/500)+(IF(AND(F1373&gt;1650,G1373&gt;1650),0.15,0)))</f>
        <v>0.354402</v>
      </c>
      <c r="J1373" s="33" t="n">
        <f aca="false">MAX(0,1-H1373-I1373)</f>
        <v>0.277266307985376</v>
      </c>
      <c r="K1373" s="33" t="n">
        <f aca="false">H1373+I1373</f>
        <v>0.722733692014624</v>
      </c>
      <c r="L1373" s="33" t="n">
        <f aca="false">I1373+J1373</f>
        <v>0.631668307985376</v>
      </c>
      <c r="M1373" s="0" t="str">
        <f aca="false">IF('✍️ Score Entry 2025-26'!F1374=""," TBD",TEXT('✍️ Score Entry 2025-26'!F1374,"0")&amp;"-"&amp;TEXT('✍️ Score Entry 2025-26'!G1374,"0"))</f>
        <v> TBD</v>
      </c>
      <c r="N1373" s="0" t="str">
        <f aca="false">IF('✍️ Score Entry 2025-26'!F1374="","TBD",IF('✍️ Score Entry 2025-26'!F1374&gt;'✍️ Score Entry 2025-26'!G1374,"Home",IF('✍️ Score Entry 2025-26'!F1374&lt;'✍️ Score Entry 2025-26'!G1374,"Away","Draw")))</f>
        <v>TBD</v>
      </c>
      <c r="O1373" s="0" t="str">
        <f aca="false">IF(N1373="TBD","TBD",IF(AND(H1373&gt;I1373,H1373&gt;J1373,N1373="Home"),"✓",IF(AND(J1373&gt;H1373,J1373&gt;I1373,N1373="Away"),"✓",IF(AND(I1373&gt;H1373,I1373&gt;J1373,N1373="Draw"),"✓","✗"))))</f>
        <v>TBD</v>
      </c>
    </row>
    <row r="1374" customFormat="false" ht="15" hidden="false" customHeight="false" outlineLevel="0" collapsed="false">
      <c r="A1374" s="0" t="n">
        <f aca="false">'✍️ Score Entry 2025-26'!A1375</f>
        <v>1370</v>
      </c>
      <c r="B1374" s="41" t="n">
        <f aca="false">'✍️ Score Entry 2025-26'!B1375</f>
        <v>46103.75</v>
      </c>
      <c r="C1374" s="0" t="str">
        <f aca="false">'✍️ Score Entry 2025-26'!C1375</f>
        <v>Italian Serie A</v>
      </c>
      <c r="D1374" s="0" t="str">
        <f aca="false">'✍️ Score Entry 2025-26'!D1375</f>
        <v>Juventus</v>
      </c>
      <c r="E1374" s="0" t="str">
        <f aca="false">'✍️ Score Entry 2025-26'!E1375</f>
        <v>Sassuolo</v>
      </c>
      <c r="F1374" s="0" t="n">
        <f aca="false">IFERROR(VLOOKUP(D1374,'⭐ Current Elo 2025-26'!$A:$B,2,FALSE()),1500)</f>
        <v>1397.1</v>
      </c>
      <c r="G1374" s="0" t="n">
        <f aca="false">IFERROR(VLOOKUP(E1374,'⭐ Current Elo 2025-26'!$A:$B,2,FALSE()),1500)</f>
        <v>1446.1</v>
      </c>
      <c r="H1374" s="33" t="n">
        <f aca="false">1/(1+10^((G1374-F1374+'⚙️ Parameters'!$C$7)/400))</f>
        <v>0.361262250888275</v>
      </c>
      <c r="I1374" s="33" t="n">
        <f aca="false">0.27*(1+((200-MIN(ABS(F1374-G1374),200))/500)+(IF(AND(F1374&gt;1650,G1374&gt;1650),0.15,0)))</f>
        <v>0.35154</v>
      </c>
      <c r="J1374" s="33" t="n">
        <f aca="false">MAX(0,1-H1374-I1374)</f>
        <v>0.287197749111725</v>
      </c>
      <c r="K1374" s="33" t="n">
        <f aca="false">H1374+I1374</f>
        <v>0.712802250888275</v>
      </c>
      <c r="L1374" s="33" t="n">
        <f aca="false">I1374+J1374</f>
        <v>0.638737749111725</v>
      </c>
      <c r="M1374" s="0" t="str">
        <f aca="false">IF('✍️ Score Entry 2025-26'!F1375=""," TBD",TEXT('✍️ Score Entry 2025-26'!F1375,"0")&amp;"-"&amp;TEXT('✍️ Score Entry 2025-26'!G1375,"0"))</f>
        <v> TBD</v>
      </c>
      <c r="N1374" s="0" t="str">
        <f aca="false">IF('✍️ Score Entry 2025-26'!F1375="","TBD",IF('✍️ Score Entry 2025-26'!F1375&gt;'✍️ Score Entry 2025-26'!G1375,"Home",IF('✍️ Score Entry 2025-26'!F1375&lt;'✍️ Score Entry 2025-26'!G1375,"Away","Draw")))</f>
        <v>TBD</v>
      </c>
      <c r="O1374" s="0" t="str">
        <f aca="false">IF(N1374="TBD","TBD",IF(AND(H1374&gt;I1374,H1374&gt;J1374,N1374="Home"),"✓",IF(AND(J1374&gt;H1374,J1374&gt;I1374,N1374="Away"),"✓",IF(AND(I1374&gt;H1374,I1374&gt;J1374,N1374="Draw"),"✓","✗"))))</f>
        <v>TBD</v>
      </c>
    </row>
    <row r="1375" customFormat="false" ht="15" hidden="false" customHeight="false" outlineLevel="0" collapsed="false">
      <c r="A1375" s="0" t="n">
        <f aca="false">'✍️ Score Entry 2025-26'!A1376</f>
        <v>1371</v>
      </c>
      <c r="B1375" s="41" t="n">
        <f aca="false">'✍️ Score Entry 2025-26'!B1376</f>
        <v>46103.75</v>
      </c>
      <c r="C1375" s="0" t="str">
        <f aca="false">'✍️ Score Entry 2025-26'!C1376</f>
        <v>Italian Serie A</v>
      </c>
      <c r="D1375" s="0" t="str">
        <f aca="false">'✍️ Score Entry 2025-26'!D1376</f>
        <v>AS Roma</v>
      </c>
      <c r="E1375" s="0" t="str">
        <f aca="false">'✍️ Score Entry 2025-26'!E1376</f>
        <v>Lecce</v>
      </c>
      <c r="F1375" s="0" t="n">
        <f aca="false">IFERROR(VLOOKUP(D1375,'⭐ Current Elo 2025-26'!$A:$B,2,FALSE()),1500)</f>
        <v>1560.1</v>
      </c>
      <c r="G1375" s="0" t="n">
        <f aca="false">IFERROR(VLOOKUP(E1375,'⭐ Current Elo 2025-26'!$A:$B,2,FALSE()),1500)</f>
        <v>1629.2</v>
      </c>
      <c r="H1375" s="33" t="n">
        <f aca="false">1/(1+10^((G1375-F1375+'⚙️ Parameters'!$C$7)/400))</f>
        <v>0.335013767054333</v>
      </c>
      <c r="I1375" s="33" t="n">
        <f aca="false">0.27*(1+((200-MIN(ABS(F1375-G1375),200))/500)+(IF(AND(F1375&gt;1650,G1375&gt;1650),0.15,0)))</f>
        <v>0.340686</v>
      </c>
      <c r="J1375" s="33" t="n">
        <f aca="false">MAX(0,1-H1375-I1375)</f>
        <v>0.324300232945667</v>
      </c>
      <c r="K1375" s="33" t="n">
        <f aca="false">H1375+I1375</f>
        <v>0.675699767054333</v>
      </c>
      <c r="L1375" s="33" t="n">
        <f aca="false">I1375+J1375</f>
        <v>0.664986232945667</v>
      </c>
      <c r="M1375" s="0" t="str">
        <f aca="false">IF('✍️ Score Entry 2025-26'!F1376=""," TBD",TEXT('✍️ Score Entry 2025-26'!F1376,"0")&amp;"-"&amp;TEXT('✍️ Score Entry 2025-26'!G1376,"0"))</f>
        <v> TBD</v>
      </c>
      <c r="N1375" s="0" t="str">
        <f aca="false">IF('✍️ Score Entry 2025-26'!F1376="","TBD",IF('✍️ Score Entry 2025-26'!F1376&gt;'✍️ Score Entry 2025-26'!G1376,"Home",IF('✍️ Score Entry 2025-26'!F1376&lt;'✍️ Score Entry 2025-26'!G1376,"Away","Draw")))</f>
        <v>TBD</v>
      </c>
      <c r="O1375" s="0" t="str">
        <f aca="false">IF(N1375="TBD","TBD",IF(AND(H1375&gt;I1375,H1375&gt;J1375,N1375="Home"),"✓",IF(AND(J1375&gt;H1375,J1375&gt;I1375,N1375="Away"),"✓",IF(AND(I1375&gt;H1375,I1375&gt;J1375,N1375="Draw"),"✓","✗"))))</f>
        <v>TBD</v>
      </c>
    </row>
    <row r="1376" customFormat="false" ht="15" hidden="false" customHeight="false" outlineLevel="0" collapsed="false">
      <c r="A1376" s="0" t="n">
        <f aca="false">'✍️ Score Entry 2025-26'!A1377</f>
        <v>1372</v>
      </c>
      <c r="B1376" s="41" t="n">
        <f aca="false">'✍️ Score Entry 2025-26'!B1377</f>
        <v>46103.75</v>
      </c>
      <c r="C1376" s="0" t="str">
        <f aca="false">'✍️ Score Entry 2025-26'!C1377</f>
        <v>Italian Serie A</v>
      </c>
      <c r="D1376" s="0" t="str">
        <f aca="false">'✍️ Score Entry 2025-26'!D1377</f>
        <v>Fiorentina</v>
      </c>
      <c r="E1376" s="0" t="str">
        <f aca="false">'✍️ Score Entry 2025-26'!E1377</f>
        <v>Internazionale</v>
      </c>
      <c r="F1376" s="0" t="n">
        <f aca="false">IFERROR(VLOOKUP(D1376,'⭐ Current Elo 2025-26'!$A:$B,2,FALSE()),1500)</f>
        <v>1398.1</v>
      </c>
      <c r="G1376" s="0" t="n">
        <f aca="false">IFERROR(VLOOKUP(E1376,'⭐ Current Elo 2025-26'!$A:$B,2,FALSE()),1500)</f>
        <v>1603.3</v>
      </c>
      <c r="H1376" s="33" t="n">
        <f aca="false">1/(1+10^((G1376-F1376+'⚙️ Parameters'!$C$7)/400))</f>
        <v>0.187087160315761</v>
      </c>
      <c r="I1376" s="33" t="n">
        <f aca="false">0.27*(1+((200-MIN(ABS(F1376-G1376),200))/500)+(IF(AND(F1376&gt;1650,G1376&gt;1650),0.15,0)))</f>
        <v>0.27</v>
      </c>
      <c r="J1376" s="33" t="n">
        <f aca="false">MAX(0,1-H1376-I1376)</f>
        <v>0.542912839684239</v>
      </c>
      <c r="K1376" s="33" t="n">
        <f aca="false">H1376+I1376</f>
        <v>0.457087160315761</v>
      </c>
      <c r="L1376" s="33" t="n">
        <f aca="false">I1376+J1376</f>
        <v>0.812912839684239</v>
      </c>
      <c r="M1376" s="0" t="str">
        <f aca="false">IF('✍️ Score Entry 2025-26'!F1377=""," TBD",TEXT('✍️ Score Entry 2025-26'!F1377,"0")&amp;"-"&amp;TEXT('✍️ Score Entry 2025-26'!G1377,"0"))</f>
        <v> TBD</v>
      </c>
      <c r="N1376" s="0" t="str">
        <f aca="false">IF('✍️ Score Entry 2025-26'!F1377="","TBD",IF('✍️ Score Entry 2025-26'!F1377&gt;'✍️ Score Entry 2025-26'!G1377,"Home",IF('✍️ Score Entry 2025-26'!F1377&lt;'✍️ Score Entry 2025-26'!G1377,"Away","Draw")))</f>
        <v>TBD</v>
      </c>
      <c r="O1376" s="0" t="str">
        <f aca="false">IF(N1376="TBD","TBD",IF(AND(H1376&gt;I1376,H1376&gt;J1376,N1376="Home"),"✓",IF(AND(J1376&gt;H1376,J1376&gt;I1376,N1376="Away"),"✓",IF(AND(I1376&gt;H1376,I1376&gt;J1376,N1376="Draw"),"✓","✗"))))</f>
        <v>TBD</v>
      </c>
    </row>
    <row r="1377" customFormat="false" ht="15" hidden="false" customHeight="false" outlineLevel="0" collapsed="false">
      <c r="A1377" s="0" t="n">
        <f aca="false">'✍️ Score Entry 2025-26'!A1378</f>
        <v>1373</v>
      </c>
      <c r="B1377" s="41" t="n">
        <f aca="false">'✍️ Score Entry 2025-26'!B1378</f>
        <v>46103.75</v>
      </c>
      <c r="C1377" s="0" t="str">
        <f aca="false">'✍️ Score Entry 2025-26'!C1378</f>
        <v>French Ligue 1</v>
      </c>
      <c r="D1377" s="0" t="str">
        <f aca="false">'✍️ Score Entry 2025-26'!D1378</f>
        <v>Paris FC</v>
      </c>
      <c r="E1377" s="0" t="str">
        <f aca="false">'✍️ Score Entry 2025-26'!E1378</f>
        <v>Le Havre AC</v>
      </c>
      <c r="F1377" s="0" t="n">
        <f aca="false">IFERROR(VLOOKUP(D1377,'⭐ Current Elo 2025-26'!$A:$B,2,FALSE()),1500)</f>
        <v>1539.7</v>
      </c>
      <c r="G1377" s="0" t="n">
        <f aca="false">IFERROR(VLOOKUP(E1377,'⭐ Current Elo 2025-26'!$A:$B,2,FALSE()),1500)</f>
        <v>1496.2</v>
      </c>
      <c r="H1377" s="33" t="n">
        <f aca="false">1/(1+10^((G1377-F1377+'⚙️ Parameters'!$C$7)/400))</f>
        <v>0.490646839261644</v>
      </c>
      <c r="I1377" s="33" t="n">
        <f aca="false">0.27*(1+((200-MIN(ABS(F1377-G1377),200))/500)+(IF(AND(F1377&gt;1650,G1377&gt;1650),0.15,0)))</f>
        <v>0.35451</v>
      </c>
      <c r="J1377" s="33" t="n">
        <f aca="false">MAX(0,1-H1377-I1377)</f>
        <v>0.154843160738356</v>
      </c>
      <c r="K1377" s="33" t="n">
        <f aca="false">H1377+I1377</f>
        <v>0.845156839261644</v>
      </c>
      <c r="L1377" s="33" t="n">
        <f aca="false">I1377+J1377</f>
        <v>0.509353160738356</v>
      </c>
      <c r="M1377" s="0" t="str">
        <f aca="false">IF('✍️ Score Entry 2025-26'!F1378=""," TBD",TEXT('✍️ Score Entry 2025-26'!F1378,"0")&amp;"-"&amp;TEXT('✍️ Score Entry 2025-26'!G1378,"0"))</f>
        <v> TBD</v>
      </c>
      <c r="N1377" s="0" t="str">
        <f aca="false">IF('✍️ Score Entry 2025-26'!F1378="","TBD",IF('✍️ Score Entry 2025-26'!F1378&gt;'✍️ Score Entry 2025-26'!G1378,"Home",IF('✍️ Score Entry 2025-26'!F1378&lt;'✍️ Score Entry 2025-26'!G1378,"Away","Draw")))</f>
        <v>TBD</v>
      </c>
      <c r="O1377" s="0" t="str">
        <f aca="false">IF(N1377="TBD","TBD",IF(AND(H1377&gt;I1377,H1377&gt;J1377,N1377="Home"),"✓",IF(AND(J1377&gt;H1377,J1377&gt;I1377,N1377="Away"),"✓",IF(AND(I1377&gt;H1377,I1377&gt;J1377,N1377="Draw"),"✓","✗"))))</f>
        <v>TBD</v>
      </c>
    </row>
    <row r="1378" customFormat="false" ht="15" hidden="false" customHeight="false" outlineLevel="0" collapsed="false">
      <c r="A1378" s="0" t="n">
        <f aca="false">'✍️ Score Entry 2025-26'!A1379</f>
        <v>1374</v>
      </c>
      <c r="B1378" s="41" t="n">
        <f aca="false">'✍️ Score Entry 2025-26'!B1379</f>
        <v>46103.75</v>
      </c>
      <c r="C1378" s="0" t="str">
        <f aca="false">'✍️ Score Entry 2025-26'!C1379</f>
        <v>Italian Serie A</v>
      </c>
      <c r="D1378" s="0" t="str">
        <f aca="false">'✍️ Score Entry 2025-26'!D1379</f>
        <v>Cagliari</v>
      </c>
      <c r="E1378" s="0" t="str">
        <f aca="false">'✍️ Score Entry 2025-26'!E1379</f>
        <v>Napoli</v>
      </c>
      <c r="F1378" s="0" t="n">
        <f aca="false">IFERROR(VLOOKUP(D1378,'⭐ Current Elo 2025-26'!$A:$B,2,FALSE()),1500)</f>
        <v>1647.4</v>
      </c>
      <c r="G1378" s="0" t="n">
        <f aca="false">IFERROR(VLOOKUP(E1378,'⭐ Current Elo 2025-26'!$A:$B,2,FALSE()),1500)</f>
        <v>1656.2</v>
      </c>
      <c r="H1378" s="33" t="n">
        <f aca="false">1/(1+10^((G1378-F1378+'⚙️ Parameters'!$C$7)/400))</f>
        <v>0.416178748315531</v>
      </c>
      <c r="I1378" s="33" t="n">
        <f aca="false">0.27*(1+((200-MIN(ABS(F1378-G1378),200))/500)+(IF(AND(F1378&gt;1650,G1378&gt;1650),0.15,0)))</f>
        <v>0.373248</v>
      </c>
      <c r="J1378" s="33" t="n">
        <f aca="false">MAX(0,1-H1378-I1378)</f>
        <v>0.210573251684469</v>
      </c>
      <c r="K1378" s="33" t="n">
        <f aca="false">H1378+I1378</f>
        <v>0.789426748315531</v>
      </c>
      <c r="L1378" s="33" t="n">
        <f aca="false">I1378+J1378</f>
        <v>0.583821251684469</v>
      </c>
      <c r="M1378" s="0" t="str">
        <f aca="false">IF('✍️ Score Entry 2025-26'!F1379=""," TBD",TEXT('✍️ Score Entry 2025-26'!F1379,"0")&amp;"-"&amp;TEXT('✍️ Score Entry 2025-26'!G1379,"0"))</f>
        <v> TBD</v>
      </c>
      <c r="N1378" s="0" t="str">
        <f aca="false">IF('✍️ Score Entry 2025-26'!F1379="","TBD",IF('✍️ Score Entry 2025-26'!F1379&gt;'✍️ Score Entry 2025-26'!G1379,"Home",IF('✍️ Score Entry 2025-26'!F1379&lt;'✍️ Score Entry 2025-26'!G1379,"Away","Draw")))</f>
        <v>TBD</v>
      </c>
      <c r="O1378" s="0" t="str">
        <f aca="false">IF(N1378="TBD","TBD",IF(AND(H1378&gt;I1378,H1378&gt;J1378,N1378="Home"),"✓",IF(AND(J1378&gt;H1378,J1378&gt;I1378,N1378="Away"),"✓",IF(AND(I1378&gt;H1378,I1378&gt;J1378,N1378="Draw"),"✓","✗"))))</f>
        <v>TBD</v>
      </c>
    </row>
    <row r="1379" customFormat="false" ht="15" hidden="false" customHeight="false" outlineLevel="0" collapsed="false">
      <c r="A1379" s="0" t="n">
        <f aca="false">'✍️ Score Entry 2025-26'!A1380</f>
        <v>1375</v>
      </c>
      <c r="B1379" s="41" t="n">
        <f aca="false">'✍️ Score Entry 2025-26'!B1380</f>
        <v>46103.75</v>
      </c>
      <c r="C1379" s="0" t="str">
        <f aca="false">'✍️ Score Entry 2025-26'!C1380</f>
        <v>Italian Serie A</v>
      </c>
      <c r="D1379" s="0" t="str">
        <f aca="false">'✍️ Score Entry 2025-26'!D1380</f>
        <v>Bologna</v>
      </c>
      <c r="E1379" s="0" t="str">
        <f aca="false">'✍️ Score Entry 2025-26'!E1380</f>
        <v>Lazio</v>
      </c>
      <c r="F1379" s="0" t="n">
        <f aca="false">IFERROR(VLOOKUP(D1379,'⭐ Current Elo 2025-26'!$A:$B,2,FALSE()),1500)</f>
        <v>1415.9</v>
      </c>
      <c r="G1379" s="0" t="n">
        <f aca="false">IFERROR(VLOOKUP(E1379,'⭐ Current Elo 2025-26'!$A:$B,2,FALSE()),1500)</f>
        <v>1499.9</v>
      </c>
      <c r="H1379" s="33" t="n">
        <f aca="false">1/(1+10^((G1379-F1379+'⚙️ Parameters'!$C$7)/400))</f>
        <v>0.316183685806341</v>
      </c>
      <c r="I1379" s="33" t="n">
        <f aca="false">0.27*(1+((200-MIN(ABS(F1379-G1379),200))/500)+(IF(AND(F1379&gt;1650,G1379&gt;1650),0.15,0)))</f>
        <v>0.33264</v>
      </c>
      <c r="J1379" s="33" t="n">
        <f aca="false">MAX(0,1-H1379-I1379)</f>
        <v>0.351176314193659</v>
      </c>
      <c r="K1379" s="33" t="n">
        <f aca="false">H1379+I1379</f>
        <v>0.648823685806341</v>
      </c>
      <c r="L1379" s="33" t="n">
        <f aca="false">I1379+J1379</f>
        <v>0.683816314193659</v>
      </c>
      <c r="M1379" s="0" t="str">
        <f aca="false">IF('✍️ Score Entry 2025-26'!F1380=""," TBD",TEXT('✍️ Score Entry 2025-26'!F1380,"0")&amp;"-"&amp;TEXT('✍️ Score Entry 2025-26'!G1380,"0"))</f>
        <v> TBD</v>
      </c>
      <c r="N1379" s="0" t="str">
        <f aca="false">IF('✍️ Score Entry 2025-26'!F1380="","TBD",IF('✍️ Score Entry 2025-26'!F1380&gt;'✍️ Score Entry 2025-26'!G1380,"Home",IF('✍️ Score Entry 2025-26'!F1380&lt;'✍️ Score Entry 2025-26'!G1380,"Away","Draw")))</f>
        <v>TBD</v>
      </c>
      <c r="O1379" s="0" t="str">
        <f aca="false">IF(N1379="TBD","TBD",IF(AND(H1379&gt;I1379,H1379&gt;J1379,N1379="Home"),"✓",IF(AND(J1379&gt;H1379,J1379&gt;I1379,N1379="Away"),"✓",IF(AND(I1379&gt;H1379,I1379&gt;J1379,N1379="Draw"),"✓","✗"))))</f>
        <v>TBD</v>
      </c>
    </row>
    <row r="1380" customFormat="false" ht="15" hidden="false" customHeight="false" outlineLevel="0" collapsed="false">
      <c r="A1380" s="0" t="n">
        <f aca="false">'✍️ Score Entry 2025-26'!A1381</f>
        <v>1376</v>
      </c>
      <c r="B1380" s="41" t="n">
        <f aca="false">'✍️ Score Entry 2025-26'!B1381</f>
        <v>46103.75</v>
      </c>
      <c r="C1380" s="0" t="str">
        <f aca="false">'✍️ Score Entry 2025-26'!C1381</f>
        <v>Italian Serie A</v>
      </c>
      <c r="D1380" s="0" t="str">
        <f aca="false">'✍️ Score Entry 2025-26'!D1381</f>
        <v>Genoa</v>
      </c>
      <c r="E1380" s="0" t="str">
        <f aca="false">'✍️ Score Entry 2025-26'!E1381</f>
        <v>Udinese</v>
      </c>
      <c r="F1380" s="0" t="n">
        <f aca="false">IFERROR(VLOOKUP(D1380,'⭐ Current Elo 2025-26'!$A:$B,2,FALSE()),1500)</f>
        <v>1695.8</v>
      </c>
      <c r="G1380" s="0" t="n">
        <f aca="false">IFERROR(VLOOKUP(E1380,'⭐ Current Elo 2025-26'!$A:$B,2,FALSE()),1500)</f>
        <v>1576.1</v>
      </c>
      <c r="H1380" s="33" t="n">
        <f aca="false">1/(1+10^((G1380-F1380+'⚙️ Parameters'!$C$7)/400))</f>
        <v>0.598982052593177</v>
      </c>
      <c r="I1380" s="33" t="n">
        <f aca="false">0.27*(1+((200-MIN(ABS(F1380-G1380),200))/500)+(IF(AND(F1380&gt;1650,G1380&gt;1650),0.15,0)))</f>
        <v>0.313362</v>
      </c>
      <c r="J1380" s="33" t="n">
        <f aca="false">MAX(0,1-H1380-I1380)</f>
        <v>0.0876559474068235</v>
      </c>
      <c r="K1380" s="33" t="n">
        <f aca="false">H1380+I1380</f>
        <v>0.912344052593177</v>
      </c>
      <c r="L1380" s="33" t="n">
        <f aca="false">I1380+J1380</f>
        <v>0.401017947406824</v>
      </c>
      <c r="M1380" s="0" t="str">
        <f aca="false">IF('✍️ Score Entry 2025-26'!F1381=""," TBD",TEXT('✍️ Score Entry 2025-26'!F1381,"0")&amp;"-"&amp;TEXT('✍️ Score Entry 2025-26'!G1381,"0"))</f>
        <v> TBD</v>
      </c>
      <c r="N1380" s="0" t="str">
        <f aca="false">IF('✍️ Score Entry 2025-26'!F1381="","TBD",IF('✍️ Score Entry 2025-26'!F1381&gt;'✍️ Score Entry 2025-26'!G1381,"Home",IF('✍️ Score Entry 2025-26'!F1381&lt;'✍️ Score Entry 2025-26'!G1381,"Away","Draw")))</f>
        <v>TBD</v>
      </c>
      <c r="O1380" s="0" t="str">
        <f aca="false">IF(N1380="TBD","TBD",IF(AND(H1380&gt;I1380,H1380&gt;J1380,N1380="Home"),"✓",IF(AND(J1380&gt;H1380,J1380&gt;I1380,N1380="Away"),"✓",IF(AND(I1380&gt;H1380,I1380&gt;J1380,N1380="Draw"),"✓","✗"))))</f>
        <v>TBD</v>
      </c>
    </row>
    <row r="1381" customFormat="false" ht="15" hidden="false" customHeight="false" outlineLevel="0" collapsed="false">
      <c r="A1381" s="0" t="n">
        <f aca="false">'✍️ Score Entry 2025-26'!A1382</f>
        <v>1377</v>
      </c>
      <c r="B1381" s="41" t="n">
        <f aca="false">'✍️ Score Entry 2025-26'!B1382</f>
        <v>46103.75</v>
      </c>
      <c r="C1381" s="0" t="str">
        <f aca="false">'✍️ Score Entry 2025-26'!C1382</f>
        <v>Spanish LALIGA</v>
      </c>
      <c r="D1381" s="0" t="str">
        <f aca="false">'✍️ Score Entry 2025-26'!D1382</f>
        <v>Athletic Club</v>
      </c>
      <c r="E1381" s="0" t="str">
        <f aca="false">'✍️ Score Entry 2025-26'!E1382</f>
        <v>Real Betis</v>
      </c>
      <c r="F1381" s="0" t="n">
        <f aca="false">IFERROR(VLOOKUP(D1381,'⭐ Current Elo 2025-26'!$A:$B,2,FALSE()),1500)</f>
        <v>1432.8</v>
      </c>
      <c r="G1381" s="0" t="n">
        <f aca="false">IFERROR(VLOOKUP(E1381,'⭐ Current Elo 2025-26'!$A:$B,2,FALSE()),1500)</f>
        <v>0</v>
      </c>
      <c r="H1381" s="33" t="n">
        <f aca="false">1/(1+10^((G1381-F1381+'⚙️ Parameters'!$C$7)/400))</f>
        <v>0.999650981540937</v>
      </c>
      <c r="I1381" s="33" t="n">
        <f aca="false">0.27*(1+((200-MIN(ABS(F1381-G1381),200))/500)+(IF(AND(F1381&gt;1650,G1381&gt;1650),0.15,0)))</f>
        <v>0.27</v>
      </c>
      <c r="J1381" s="33" t="n">
        <f aca="false">MAX(0,1-H1381-I1381)</f>
        <v>0</v>
      </c>
      <c r="K1381" s="33" t="n">
        <f aca="false">H1381+I1381</f>
        <v>1.26965098154094</v>
      </c>
      <c r="L1381" s="33" t="n">
        <f aca="false">I1381+J1381</f>
        <v>0.27</v>
      </c>
      <c r="M1381" s="0" t="str">
        <f aca="false">IF('✍️ Score Entry 2025-26'!F1382=""," TBD",TEXT('✍️ Score Entry 2025-26'!F1382,"0")&amp;"-"&amp;TEXT('✍️ Score Entry 2025-26'!G1382,"0"))</f>
        <v> TBD</v>
      </c>
      <c r="N1381" s="0" t="str">
        <f aca="false">IF('✍️ Score Entry 2025-26'!F1382="","TBD",IF('✍️ Score Entry 2025-26'!F1382&gt;'✍️ Score Entry 2025-26'!G1382,"Home",IF('✍️ Score Entry 2025-26'!F1382&lt;'✍️ Score Entry 2025-26'!G1382,"Away","Draw")))</f>
        <v>TBD</v>
      </c>
      <c r="O1381" s="0" t="str">
        <f aca="false">IF(N1381="TBD","TBD",IF(AND(H1381&gt;I1381,H1381&gt;J1381,N1381="Home"),"✓",IF(AND(J1381&gt;H1381,J1381&gt;I1381,N1381="Away"),"✓",IF(AND(I1381&gt;H1381,I1381&gt;J1381,N1381="Draw"),"✓","✗"))))</f>
        <v>TBD</v>
      </c>
    </row>
    <row r="1382" customFormat="false" ht="15" hidden="false" customHeight="false" outlineLevel="0" collapsed="false">
      <c r="A1382" s="0" t="n">
        <f aca="false">'✍️ Score Entry 2025-26'!A1383</f>
        <v>1378</v>
      </c>
      <c r="B1382" s="41" t="n">
        <f aca="false">'✍️ Score Entry 2025-26'!B1383</f>
        <v>46103.75</v>
      </c>
      <c r="C1382" s="0" t="str">
        <f aca="false">'✍️ Score Entry 2025-26'!C1383</f>
        <v>Spanish LALIGA</v>
      </c>
      <c r="D1382" s="0" t="str">
        <f aca="false">'✍️ Score Entry 2025-26'!D1383</f>
        <v>Levante</v>
      </c>
      <c r="E1382" s="0" t="str">
        <f aca="false">'✍️ Score Entry 2025-26'!E1383</f>
        <v>Real Oviedo</v>
      </c>
      <c r="F1382" s="0" t="n">
        <f aca="false">IFERROR(VLOOKUP(D1382,'⭐ Current Elo 2025-26'!$A:$B,2,FALSE()),1500)</f>
        <v>1462.3</v>
      </c>
      <c r="G1382" s="0" t="n">
        <f aca="false">IFERROR(VLOOKUP(E1382,'⭐ Current Elo 2025-26'!$A:$B,2,FALSE()),1500)</f>
        <v>1735.2</v>
      </c>
      <c r="H1382" s="33" t="n">
        <f aca="false">1/(1+10^((G1382-F1382+'⚙️ Parameters'!$C$7)/400))</f>
        <v>0.134847437626374</v>
      </c>
      <c r="I1382" s="33" t="n">
        <f aca="false">0.27*(1+((200-MIN(ABS(F1382-G1382),200))/500)+(IF(AND(F1382&gt;1650,G1382&gt;1650),0.15,0)))</f>
        <v>0.27</v>
      </c>
      <c r="J1382" s="33" t="n">
        <f aca="false">MAX(0,1-H1382-I1382)</f>
        <v>0.595152562373626</v>
      </c>
      <c r="K1382" s="33" t="n">
        <f aca="false">H1382+I1382</f>
        <v>0.404847437626374</v>
      </c>
      <c r="L1382" s="33" t="n">
        <f aca="false">I1382+J1382</f>
        <v>0.865152562373626</v>
      </c>
      <c r="M1382" s="0" t="str">
        <f aca="false">IF('✍️ Score Entry 2025-26'!F1383=""," TBD",TEXT('✍️ Score Entry 2025-26'!F1383,"0")&amp;"-"&amp;TEXT('✍️ Score Entry 2025-26'!G1383,"0"))</f>
        <v> TBD</v>
      </c>
      <c r="N1382" s="0" t="str">
        <f aca="false">IF('✍️ Score Entry 2025-26'!F1383="","TBD",IF('✍️ Score Entry 2025-26'!F1383&gt;'✍️ Score Entry 2025-26'!G1383,"Home",IF('✍️ Score Entry 2025-26'!F1383&lt;'✍️ Score Entry 2025-26'!G1383,"Away","Draw")))</f>
        <v>TBD</v>
      </c>
      <c r="O1382" s="0" t="str">
        <f aca="false">IF(N1382="TBD","TBD",IF(AND(H1382&gt;I1382,H1382&gt;J1382,N1382="Home"),"✓",IF(AND(J1382&gt;H1382,J1382&gt;I1382,N1382="Away"),"✓",IF(AND(I1382&gt;H1382,I1382&gt;J1382,N1382="Draw"),"✓","✗"))))</f>
        <v>TBD</v>
      </c>
    </row>
    <row r="1383" customFormat="false" ht="15" hidden="false" customHeight="false" outlineLevel="0" collapsed="false">
      <c r="A1383" s="0" t="n">
        <f aca="false">'✍️ Score Entry 2025-26'!A1384</f>
        <v>1379</v>
      </c>
      <c r="B1383" s="41" t="n">
        <f aca="false">'✍️ Score Entry 2025-26'!B1384</f>
        <v>46103.75</v>
      </c>
      <c r="C1383" s="0" t="str">
        <f aca="false">'✍️ Score Entry 2025-26'!C1384</f>
        <v>French Ligue 1</v>
      </c>
      <c r="D1383" s="0" t="str">
        <f aca="false">'✍️ Score Entry 2025-26'!D1384</f>
        <v>Nice</v>
      </c>
      <c r="E1383" s="0" t="str">
        <f aca="false">'✍️ Score Entry 2025-26'!E1384</f>
        <v>Paris Saint-Germain</v>
      </c>
      <c r="F1383" s="0" t="n">
        <f aca="false">IFERROR(VLOOKUP(D1383,'⭐ Current Elo 2025-26'!$A:$B,2,FALSE()),1500)</f>
        <v>1674.8</v>
      </c>
      <c r="G1383" s="0" t="n">
        <f aca="false">IFERROR(VLOOKUP(E1383,'⭐ Current Elo 2025-26'!$A:$B,2,FALSE()),1500)</f>
        <v>1650.9</v>
      </c>
      <c r="H1383" s="33" t="n">
        <f aca="false">1/(1+10^((G1383-F1383+'⚙️ Parameters'!$C$7)/400))</f>
        <v>0.462509577269894</v>
      </c>
      <c r="I1383" s="33" t="n">
        <f aca="false">0.27*(1+((200-MIN(ABS(F1383-G1383),200))/500)+(IF(AND(F1383&gt;1650,G1383&gt;1650),0.15,0)))</f>
        <v>0.405594</v>
      </c>
      <c r="J1383" s="33" t="n">
        <f aca="false">MAX(0,1-H1383-I1383)</f>
        <v>0.131896422730106</v>
      </c>
      <c r="K1383" s="33" t="n">
        <f aca="false">H1383+I1383</f>
        <v>0.868103577269894</v>
      </c>
      <c r="L1383" s="33" t="n">
        <f aca="false">I1383+J1383</f>
        <v>0.537490422730106</v>
      </c>
      <c r="M1383" s="0" t="str">
        <f aca="false">IF('✍️ Score Entry 2025-26'!F1384=""," TBD",TEXT('✍️ Score Entry 2025-26'!F1384,"0")&amp;"-"&amp;TEXT('✍️ Score Entry 2025-26'!G1384,"0"))</f>
        <v> TBD</v>
      </c>
      <c r="N1383" s="0" t="str">
        <f aca="false">IF('✍️ Score Entry 2025-26'!F1384="","TBD",IF('✍️ Score Entry 2025-26'!F1384&gt;'✍️ Score Entry 2025-26'!G1384,"Home",IF('✍️ Score Entry 2025-26'!F1384&lt;'✍️ Score Entry 2025-26'!G1384,"Away","Draw")))</f>
        <v>TBD</v>
      </c>
      <c r="O1383" s="0" t="str">
        <f aca="false">IF(N1383="TBD","TBD",IF(AND(H1383&gt;I1383,H1383&gt;J1383,N1383="Home"),"✓",IF(AND(J1383&gt;H1383,J1383&gt;I1383,N1383="Away"),"✓",IF(AND(I1383&gt;H1383,I1383&gt;J1383,N1383="Draw"),"✓","✗"))))</f>
        <v>TBD</v>
      </c>
    </row>
    <row r="1384" customFormat="false" ht="15" hidden="false" customHeight="false" outlineLevel="0" collapsed="false">
      <c r="A1384" s="0" t="n">
        <f aca="false">'✍️ Score Entry 2025-26'!A1385</f>
        <v>1380</v>
      </c>
      <c r="B1384" s="41" t="n">
        <f aca="false">'✍️ Score Entry 2025-26'!B1385</f>
        <v>46103.75</v>
      </c>
      <c r="C1384" s="0" t="str">
        <f aca="false">'✍️ Score Entry 2025-26'!C1385</f>
        <v>Spanish LALIGA</v>
      </c>
      <c r="D1384" s="0" t="str">
        <f aca="false">'✍️ Score Entry 2025-26'!D1385</f>
        <v>Sevilla</v>
      </c>
      <c r="E1384" s="0" t="str">
        <f aca="false">'✍️ Score Entry 2025-26'!E1385</f>
        <v>Valencia</v>
      </c>
      <c r="F1384" s="0" t="n">
        <f aca="false">IFERROR(VLOOKUP(D1384,'⭐ Current Elo 2025-26'!$A:$B,2,FALSE()),1500)</f>
        <v>1661.6</v>
      </c>
      <c r="G1384" s="0" t="n">
        <f aca="false">IFERROR(VLOOKUP(E1384,'⭐ Current Elo 2025-26'!$A:$B,2,FALSE()),1500)</f>
        <v>1618.4</v>
      </c>
      <c r="H1384" s="33" t="n">
        <f aca="false">1/(1+10^((G1384-F1384+'⚙️ Parameters'!$C$7)/400))</f>
        <v>0.490215262710334</v>
      </c>
      <c r="I1384" s="33" t="n">
        <f aca="false">0.27*(1+((200-MIN(ABS(F1384-G1384),200))/500)+(IF(AND(F1384&gt;1650,G1384&gt;1650),0.15,0)))</f>
        <v>0.354672</v>
      </c>
      <c r="J1384" s="33" t="n">
        <f aca="false">MAX(0,1-H1384-I1384)</f>
        <v>0.155112737289666</v>
      </c>
      <c r="K1384" s="33" t="n">
        <f aca="false">H1384+I1384</f>
        <v>0.844887262710334</v>
      </c>
      <c r="L1384" s="33" t="n">
        <f aca="false">I1384+J1384</f>
        <v>0.509784737289666</v>
      </c>
      <c r="M1384" s="0" t="str">
        <f aca="false">IF('✍️ Score Entry 2025-26'!F1385=""," TBD",TEXT('✍️ Score Entry 2025-26'!F1385,"0")&amp;"-"&amp;TEXT('✍️ Score Entry 2025-26'!G1385,"0"))</f>
        <v> TBD</v>
      </c>
      <c r="N1384" s="0" t="str">
        <f aca="false">IF('✍️ Score Entry 2025-26'!F1385="","TBD",IF('✍️ Score Entry 2025-26'!F1385&gt;'✍️ Score Entry 2025-26'!G1385,"Home",IF('✍️ Score Entry 2025-26'!F1385&lt;'✍️ Score Entry 2025-26'!G1385,"Away","Draw")))</f>
        <v>TBD</v>
      </c>
      <c r="O1384" s="0" t="str">
        <f aca="false">IF(N1384="TBD","TBD",IF(AND(H1384&gt;I1384,H1384&gt;J1384,N1384="Home"),"✓",IF(AND(J1384&gt;H1384,J1384&gt;I1384,N1384="Away"),"✓",IF(AND(I1384&gt;H1384,I1384&gt;J1384,N1384="Draw"),"✓","✗"))))</f>
        <v>TBD</v>
      </c>
    </row>
    <row r="1385" customFormat="false" ht="15" hidden="false" customHeight="false" outlineLevel="0" collapsed="false">
      <c r="A1385" s="0" t="n">
        <f aca="false">'✍️ Score Entry 2025-26'!A1386</f>
        <v>1381</v>
      </c>
      <c r="B1385" s="41" t="n">
        <f aca="false">'✍️ Score Entry 2025-26'!B1386</f>
        <v>46103.75</v>
      </c>
      <c r="C1385" s="0" t="str">
        <f aca="false">'✍️ Score Entry 2025-26'!C1386</f>
        <v>Spanish LALIGA</v>
      </c>
      <c r="D1385" s="0" t="str">
        <f aca="false">'✍️ Score Entry 2025-26'!D1386</f>
        <v>Villarreal</v>
      </c>
      <c r="E1385" s="0" t="str">
        <f aca="false">'✍️ Score Entry 2025-26'!E1386</f>
        <v>Real Sociedad</v>
      </c>
      <c r="F1385" s="0" t="n">
        <f aca="false">IFERROR(VLOOKUP(D1385,'⭐ Current Elo 2025-26'!$A:$B,2,FALSE()),1500)</f>
        <v>1629.8</v>
      </c>
      <c r="G1385" s="0" t="n">
        <f aca="false">IFERROR(VLOOKUP(E1385,'⭐ Current Elo 2025-26'!$A:$B,2,FALSE()),1500)</f>
        <v>1395.4</v>
      </c>
      <c r="H1385" s="33" t="n">
        <f aca="false">1/(1+10^((G1385-F1385+'⚙️ Parameters'!$C$7)/400))</f>
        <v>0.742975513217496</v>
      </c>
      <c r="I1385" s="33" t="n">
        <f aca="false">0.27*(1+((200-MIN(ABS(F1385-G1385),200))/500)+(IF(AND(F1385&gt;1650,G1385&gt;1650),0.15,0)))</f>
        <v>0.27</v>
      </c>
      <c r="J1385" s="33" t="n">
        <f aca="false">MAX(0,1-H1385-I1385)</f>
        <v>0</v>
      </c>
      <c r="K1385" s="33" t="n">
        <f aca="false">H1385+I1385</f>
        <v>1.0129755132175</v>
      </c>
      <c r="L1385" s="33" t="n">
        <f aca="false">I1385+J1385</f>
        <v>0.27</v>
      </c>
      <c r="M1385" s="0" t="str">
        <f aca="false">IF('✍️ Score Entry 2025-26'!F1386=""," TBD",TEXT('✍️ Score Entry 2025-26'!F1386,"0")&amp;"-"&amp;TEXT('✍️ Score Entry 2025-26'!G1386,"0"))</f>
        <v> TBD</v>
      </c>
      <c r="N1385" s="0" t="str">
        <f aca="false">IF('✍️ Score Entry 2025-26'!F1386="","TBD",IF('✍️ Score Entry 2025-26'!F1386&gt;'✍️ Score Entry 2025-26'!G1386,"Home",IF('✍️ Score Entry 2025-26'!F1386&lt;'✍️ Score Entry 2025-26'!G1386,"Away","Draw")))</f>
        <v>TBD</v>
      </c>
      <c r="O1385" s="0" t="str">
        <f aca="false">IF(N1385="TBD","TBD",IF(AND(H1385&gt;I1385,H1385&gt;J1385,N1385="Home"),"✓",IF(AND(J1385&gt;H1385,J1385&gt;I1385,N1385="Away"),"✓",IF(AND(I1385&gt;H1385,I1385&gt;J1385,N1385="Draw"),"✓","✗"))))</f>
        <v>TBD</v>
      </c>
    </row>
    <row r="1386" customFormat="false" ht="15" hidden="false" customHeight="false" outlineLevel="0" collapsed="false">
      <c r="A1386" s="0" t="n">
        <f aca="false">'✍️ Score Entry 2025-26'!A1387</f>
        <v>1382</v>
      </c>
      <c r="B1386" s="41" t="n">
        <f aca="false">'✍️ Score Entry 2025-26'!B1387</f>
        <v>46103.75</v>
      </c>
      <c r="C1386" s="0" t="str">
        <f aca="false">'✍️ Score Entry 2025-26'!C1387</f>
        <v>Spanish LALIGA</v>
      </c>
      <c r="D1386" s="0" t="str">
        <f aca="false">'✍️ Score Entry 2025-26'!D1387</f>
        <v>Elche</v>
      </c>
      <c r="E1386" s="0" t="str">
        <f aca="false">'✍️ Score Entry 2025-26'!E1387</f>
        <v>Mallorca</v>
      </c>
      <c r="F1386" s="0" t="n">
        <f aca="false">IFERROR(VLOOKUP(D1386,'⭐ Current Elo 2025-26'!$A:$B,2,FALSE()),1500)</f>
        <v>1553.2</v>
      </c>
      <c r="G1386" s="0" t="n">
        <f aca="false">IFERROR(VLOOKUP(E1386,'⭐ Current Elo 2025-26'!$A:$B,2,FALSE()),1500)</f>
        <v>1654.7</v>
      </c>
      <c r="H1386" s="33" t="n">
        <f aca="false">1/(1+10^((G1386-F1386+'⚙️ Parameters'!$C$7)/400))</f>
        <v>0.294816670428459</v>
      </c>
      <c r="I1386" s="33" t="n">
        <f aca="false">0.27*(1+((200-MIN(ABS(F1386-G1386),200))/500)+(IF(AND(F1386&gt;1650,G1386&gt;1650),0.15,0)))</f>
        <v>0.32319</v>
      </c>
      <c r="J1386" s="33" t="n">
        <f aca="false">MAX(0,1-H1386-I1386)</f>
        <v>0.381993329571541</v>
      </c>
      <c r="K1386" s="33" t="n">
        <f aca="false">H1386+I1386</f>
        <v>0.618006670428459</v>
      </c>
      <c r="L1386" s="33" t="n">
        <f aca="false">I1386+J1386</f>
        <v>0.705183329571541</v>
      </c>
      <c r="M1386" s="0" t="str">
        <f aca="false">IF('✍️ Score Entry 2025-26'!F1387=""," TBD",TEXT('✍️ Score Entry 2025-26'!F1387,"0")&amp;"-"&amp;TEXT('✍️ Score Entry 2025-26'!G1387,"0"))</f>
        <v> TBD</v>
      </c>
      <c r="N1386" s="0" t="str">
        <f aca="false">IF('✍️ Score Entry 2025-26'!F1387="","TBD",IF('✍️ Score Entry 2025-26'!F1387&gt;'✍️ Score Entry 2025-26'!G1387,"Home",IF('✍️ Score Entry 2025-26'!F1387&lt;'✍️ Score Entry 2025-26'!G1387,"Away","Draw")))</f>
        <v>TBD</v>
      </c>
      <c r="O1386" s="0" t="str">
        <f aca="false">IF(N1386="TBD","TBD",IF(AND(H1386&gt;I1386,H1386&gt;J1386,N1386="Home"),"✓",IF(AND(J1386&gt;H1386,J1386&gt;I1386,N1386="Away"),"✓",IF(AND(I1386&gt;H1386,I1386&gt;J1386,N1386="Draw"),"✓","✗"))))</f>
        <v>TBD</v>
      </c>
    </row>
    <row r="1387" customFormat="false" ht="15" hidden="false" customHeight="false" outlineLevel="0" collapsed="false">
      <c r="A1387" s="0" t="n">
        <f aca="false">'✍️ Score Entry 2025-26'!A1388</f>
        <v>1383</v>
      </c>
      <c r="B1387" s="41" t="n">
        <f aca="false">'✍️ Score Entry 2025-26'!B1388</f>
        <v>46103.75</v>
      </c>
      <c r="C1387" s="0" t="str">
        <f aca="false">'✍️ Score Entry 2025-26'!C1388</f>
        <v>Spanish LALIGA</v>
      </c>
      <c r="D1387" s="0" t="str">
        <f aca="false">'✍️ Score Entry 2025-26'!D1388</f>
        <v>Celta Vigo</v>
      </c>
      <c r="E1387" s="0" t="str">
        <f aca="false">'✍️ Score Entry 2025-26'!E1388</f>
        <v>AlavÃ©s</v>
      </c>
      <c r="F1387" s="0" t="n">
        <f aca="false">IFERROR(VLOOKUP(D1387,'⭐ Current Elo 2025-26'!$A:$B,2,FALSE()),1500)</f>
        <v>1603.5</v>
      </c>
      <c r="G1387" s="0" t="n">
        <f aca="false">IFERROR(VLOOKUP(E1387,'⭐ Current Elo 2025-26'!$A:$B,2,FALSE()),1500)</f>
        <v>1609.1</v>
      </c>
      <c r="H1387" s="33" t="n">
        <f aca="false">1/(1+10^((G1387-F1387+'⚙️ Parameters'!$C$7)/400))</f>
        <v>0.42066128924906</v>
      </c>
      <c r="I1387" s="33" t="n">
        <f aca="false">0.27*(1+((200-MIN(ABS(F1387-G1387),200))/500)+(IF(AND(F1387&gt;1650,G1387&gt;1650),0.15,0)))</f>
        <v>0.374976</v>
      </c>
      <c r="J1387" s="33" t="n">
        <f aca="false">MAX(0,1-H1387-I1387)</f>
        <v>0.20436271075094</v>
      </c>
      <c r="K1387" s="33" t="n">
        <f aca="false">H1387+I1387</f>
        <v>0.79563728924906</v>
      </c>
      <c r="L1387" s="33" t="n">
        <f aca="false">I1387+J1387</f>
        <v>0.57933871075094</v>
      </c>
      <c r="M1387" s="0" t="str">
        <f aca="false">IF('✍️ Score Entry 2025-26'!F1388=""," TBD",TEXT('✍️ Score Entry 2025-26'!F1388,"0")&amp;"-"&amp;TEXT('✍️ Score Entry 2025-26'!G1388,"0"))</f>
        <v> TBD</v>
      </c>
      <c r="N1387" s="0" t="str">
        <f aca="false">IF('✍️ Score Entry 2025-26'!F1388="","TBD",IF('✍️ Score Entry 2025-26'!F1388&gt;'✍️ Score Entry 2025-26'!G1388,"Home",IF('✍️ Score Entry 2025-26'!F1388&lt;'✍️ Score Entry 2025-26'!G1388,"Away","Draw")))</f>
        <v>TBD</v>
      </c>
      <c r="O1387" s="0" t="str">
        <f aca="false">IF(N1387="TBD","TBD",IF(AND(H1387&gt;I1387,H1387&gt;J1387,N1387="Home"),"✓",IF(AND(J1387&gt;H1387,J1387&gt;I1387,N1387="Away"),"✓",IF(AND(I1387&gt;H1387,I1387&gt;J1387,N1387="Draw"),"✓","✗"))))</f>
        <v>TBD</v>
      </c>
    </row>
    <row r="1388" customFormat="false" ht="15" hidden="false" customHeight="false" outlineLevel="0" collapsed="false">
      <c r="A1388" s="0" t="n">
        <f aca="false">'✍️ Score Entry 2025-26'!A1389</f>
        <v>1384</v>
      </c>
      <c r="B1388" s="41" t="n">
        <f aca="false">'✍️ Score Entry 2025-26'!B1389</f>
        <v>46103.75</v>
      </c>
      <c r="C1388" s="0" t="str">
        <f aca="false">'✍️ Score Entry 2025-26'!C1389</f>
        <v>Spanish LALIGA</v>
      </c>
      <c r="D1388" s="0" t="str">
        <f aca="false">'✍️ Score Entry 2025-26'!D1389</f>
        <v>Barcelona</v>
      </c>
      <c r="E1388" s="0" t="str">
        <f aca="false">'✍️ Score Entry 2025-26'!E1389</f>
        <v>Rayo Vallecano</v>
      </c>
      <c r="F1388" s="0" t="n">
        <f aca="false">IFERROR(VLOOKUP(D1388,'⭐ Current Elo 2025-26'!$A:$B,2,FALSE()),1500)</f>
        <v>1670.1</v>
      </c>
      <c r="G1388" s="0" t="n">
        <f aca="false">IFERROR(VLOOKUP(E1388,'⭐ Current Elo 2025-26'!$A:$B,2,FALSE()),1500)</f>
        <v>1510</v>
      </c>
      <c r="H1388" s="33" t="n">
        <f aca="false">1/(1+10^((G1388-F1388+'⚙️ Parameters'!$C$7)/400))</f>
        <v>0.65334755369936</v>
      </c>
      <c r="I1388" s="33" t="n">
        <f aca="false">0.27*(1+((200-MIN(ABS(F1388-G1388),200))/500)+(IF(AND(F1388&gt;1650,G1388&gt;1650),0.15,0)))</f>
        <v>0.291546</v>
      </c>
      <c r="J1388" s="33" t="n">
        <f aca="false">MAX(0,1-H1388-I1388)</f>
        <v>0.0551064463006397</v>
      </c>
      <c r="K1388" s="33" t="n">
        <f aca="false">H1388+I1388</f>
        <v>0.94489355369936</v>
      </c>
      <c r="L1388" s="33" t="n">
        <f aca="false">I1388+J1388</f>
        <v>0.34665244630064</v>
      </c>
      <c r="M1388" s="0" t="str">
        <f aca="false">IF('✍️ Score Entry 2025-26'!F1389=""," TBD",TEXT('✍️ Score Entry 2025-26'!F1389,"0")&amp;"-"&amp;TEXT('✍️ Score Entry 2025-26'!G1389,"0"))</f>
        <v> TBD</v>
      </c>
      <c r="N1388" s="0" t="str">
        <f aca="false">IF('✍️ Score Entry 2025-26'!F1389="","TBD",IF('✍️ Score Entry 2025-26'!F1389&gt;'✍️ Score Entry 2025-26'!G1389,"Home",IF('✍️ Score Entry 2025-26'!F1389&lt;'✍️ Score Entry 2025-26'!G1389,"Away","Draw")))</f>
        <v>TBD</v>
      </c>
      <c r="O1388" s="0" t="str">
        <f aca="false">IF(N1388="TBD","TBD",IF(AND(H1388&gt;I1388,H1388&gt;J1388,N1388="Home"),"✓",IF(AND(J1388&gt;H1388,J1388&gt;I1388,N1388="Away"),"✓",IF(AND(I1388&gt;H1388,I1388&gt;J1388,N1388="Draw"),"✓","✗"))))</f>
        <v>TBD</v>
      </c>
    </row>
    <row r="1389" customFormat="false" ht="15" hidden="false" customHeight="false" outlineLevel="0" collapsed="false">
      <c r="A1389" s="0" t="n">
        <f aca="false">'✍️ Score Entry 2025-26'!A1390</f>
        <v>1385</v>
      </c>
      <c r="B1389" s="41" t="n">
        <f aca="false">'✍️ Score Entry 2025-26'!B1390</f>
        <v>46103.75</v>
      </c>
      <c r="C1389" s="0" t="str">
        <f aca="false">'✍️ Score Entry 2025-26'!C1390</f>
        <v>Spanish LALIGA</v>
      </c>
      <c r="D1389" s="0" t="str">
        <f aca="false">'✍️ Score Entry 2025-26'!D1390</f>
        <v>Real Madrid</v>
      </c>
      <c r="E1389" s="0" t="str">
        <f aca="false">'✍️ Score Entry 2025-26'!E1390</f>
        <v>AtlÃ©tico Madrid</v>
      </c>
      <c r="F1389" s="0" t="n">
        <f aca="false">IFERROR(VLOOKUP(D1389,'⭐ Current Elo 2025-26'!$A:$B,2,FALSE()),1500)</f>
        <v>1520.7</v>
      </c>
      <c r="G1389" s="0" t="n">
        <f aca="false">IFERROR(VLOOKUP(E1389,'⭐ Current Elo 2025-26'!$A:$B,2,FALSE()),1500)</f>
        <v>1556.8</v>
      </c>
      <c r="H1389" s="33" t="n">
        <f aca="false">1/(1+10^((G1389-F1389+'⚙️ Parameters'!$C$7)/400))</f>
        <v>0.378567844192625</v>
      </c>
      <c r="I1389" s="33" t="n">
        <f aca="false">0.27*(1+((200-MIN(ABS(F1389-G1389),200))/500)+(IF(AND(F1389&gt;1650,G1389&gt;1650),0.15,0)))</f>
        <v>0.358506</v>
      </c>
      <c r="J1389" s="33" t="n">
        <f aca="false">MAX(0,1-H1389-I1389)</f>
        <v>0.262926155807375</v>
      </c>
      <c r="K1389" s="33" t="n">
        <f aca="false">H1389+I1389</f>
        <v>0.737073844192625</v>
      </c>
      <c r="L1389" s="33" t="n">
        <f aca="false">I1389+J1389</f>
        <v>0.621432155807375</v>
      </c>
      <c r="M1389" s="0" t="str">
        <f aca="false">IF('✍️ Score Entry 2025-26'!F1390=""," TBD",TEXT('✍️ Score Entry 2025-26'!F1390,"0")&amp;"-"&amp;TEXT('✍️ Score Entry 2025-26'!G1390,"0"))</f>
        <v> TBD</v>
      </c>
      <c r="N1389" s="0" t="str">
        <f aca="false">IF('✍️ Score Entry 2025-26'!F1390="","TBD",IF('✍️ Score Entry 2025-26'!F1390&gt;'✍️ Score Entry 2025-26'!G1390,"Home",IF('✍️ Score Entry 2025-26'!F1390&lt;'✍️ Score Entry 2025-26'!G1390,"Away","Draw")))</f>
        <v>TBD</v>
      </c>
      <c r="O1389" s="0" t="str">
        <f aca="false">IF(N1389="TBD","TBD",IF(AND(H1389&gt;I1389,H1389&gt;J1389,N1389="Home"),"✓",IF(AND(J1389&gt;H1389,J1389&gt;I1389,N1389="Away"),"✓",IF(AND(I1389&gt;H1389,I1389&gt;J1389,N1389="Draw"),"✓","✗"))))</f>
        <v>TBD</v>
      </c>
    </row>
    <row r="1390" customFormat="false" ht="15" hidden="false" customHeight="false" outlineLevel="0" collapsed="false">
      <c r="A1390" s="0" t="n">
        <f aca="false">'✍️ Score Entry 2025-26'!A1391</f>
        <v>1386</v>
      </c>
      <c r="B1390" s="41" t="n">
        <f aca="false">'✍️ Score Entry 2025-26'!B1391</f>
        <v>46103.75</v>
      </c>
      <c r="C1390" s="0" t="str">
        <f aca="false">'✍️ Score Entry 2025-26'!C1391</f>
        <v>Spanish LALIGA</v>
      </c>
      <c r="D1390" s="0" t="str">
        <f aca="false">'✍️ Score Entry 2025-26'!D1391</f>
        <v>Osasuna</v>
      </c>
      <c r="E1390" s="0" t="str">
        <f aca="false">'✍️ Score Entry 2025-26'!E1391</f>
        <v>Girona</v>
      </c>
      <c r="F1390" s="0" t="n">
        <f aca="false">IFERROR(VLOOKUP(D1390,'⭐ Current Elo 2025-26'!$A:$B,2,FALSE()),1500)</f>
        <v>1713.5</v>
      </c>
      <c r="G1390" s="0" t="n">
        <f aca="false">IFERROR(VLOOKUP(E1390,'⭐ Current Elo 2025-26'!$A:$B,2,FALSE()),1500)</f>
        <v>1542.4</v>
      </c>
      <c r="H1390" s="33" t="n">
        <f aca="false">1/(1+10^((G1390-F1390+'⚙️ Parameters'!$C$7)/400))</f>
        <v>0.667546186376921</v>
      </c>
      <c r="I1390" s="33" t="n">
        <f aca="false">0.27*(1+((200-MIN(ABS(F1390-G1390),200))/500)+(IF(AND(F1390&gt;1650,G1390&gt;1650),0.15,0)))</f>
        <v>0.285606</v>
      </c>
      <c r="J1390" s="33" t="n">
        <f aca="false">MAX(0,1-H1390-I1390)</f>
        <v>0.0468478136230788</v>
      </c>
      <c r="K1390" s="33" t="n">
        <f aca="false">H1390+I1390</f>
        <v>0.953152186376921</v>
      </c>
      <c r="L1390" s="33" t="n">
        <f aca="false">I1390+J1390</f>
        <v>0.332453813623079</v>
      </c>
      <c r="M1390" s="0" t="str">
        <f aca="false">IF('✍️ Score Entry 2025-26'!F1391=""," TBD",TEXT('✍️ Score Entry 2025-26'!F1391,"0")&amp;"-"&amp;TEXT('✍️ Score Entry 2025-26'!G1391,"0"))</f>
        <v> TBD</v>
      </c>
      <c r="N1390" s="0" t="str">
        <f aca="false">IF('✍️ Score Entry 2025-26'!F1391="","TBD",IF('✍️ Score Entry 2025-26'!F1391&gt;'✍️ Score Entry 2025-26'!G1391,"Home",IF('✍️ Score Entry 2025-26'!F1391&lt;'✍️ Score Entry 2025-26'!G1391,"Away","Draw")))</f>
        <v>TBD</v>
      </c>
      <c r="O1390" s="0" t="str">
        <f aca="false">IF(N1390="TBD","TBD",IF(AND(H1390&gt;I1390,H1390&gt;J1390,N1390="Home"),"✓",IF(AND(J1390&gt;H1390,J1390&gt;I1390,N1390="Away"),"✓",IF(AND(I1390&gt;H1390,I1390&gt;J1390,N1390="Draw"),"✓","✗"))))</f>
        <v>TBD</v>
      </c>
    </row>
    <row r="1391" customFormat="false" ht="15" hidden="false" customHeight="false" outlineLevel="0" collapsed="false">
      <c r="A1391" s="0" t="n">
        <f aca="false">'✍️ Score Entry 2025-26'!A1392</f>
        <v>1387</v>
      </c>
      <c r="B1391" s="41" t="n">
        <f aca="false">'✍️ Score Entry 2025-26'!B1392</f>
        <v>46116.75</v>
      </c>
      <c r="C1391" s="0" t="str">
        <f aca="false">'✍️ Score Entry 2025-26'!C1392</f>
        <v>Italian Serie A</v>
      </c>
      <c r="D1391" s="0" t="str">
        <f aca="false">'✍️ Score Entry 2025-26'!D1392</f>
        <v>Internazionale</v>
      </c>
      <c r="E1391" s="0" t="str">
        <f aca="false">'✍️ Score Entry 2025-26'!E1392</f>
        <v>AS Roma</v>
      </c>
      <c r="F1391" s="0" t="n">
        <f aca="false">IFERROR(VLOOKUP(D1391,'⭐ Current Elo 2025-26'!$A:$B,2,FALSE()),1500)</f>
        <v>1603.3</v>
      </c>
      <c r="G1391" s="0" t="n">
        <f aca="false">IFERROR(VLOOKUP(E1391,'⭐ Current Elo 2025-26'!$A:$B,2,FALSE()),1500)</f>
        <v>1560.1</v>
      </c>
      <c r="H1391" s="33" t="n">
        <f aca="false">1/(1+10^((G1391-F1391+'⚙️ Parameters'!$C$7)/400))</f>
        <v>0.490215262710334</v>
      </c>
      <c r="I1391" s="33" t="n">
        <f aca="false">0.27*(1+((200-MIN(ABS(F1391-G1391),200))/500)+(IF(AND(F1391&gt;1650,G1391&gt;1650),0.15,0)))</f>
        <v>0.354672</v>
      </c>
      <c r="J1391" s="33" t="n">
        <f aca="false">MAX(0,1-H1391-I1391)</f>
        <v>0.155112737289666</v>
      </c>
      <c r="K1391" s="33" t="n">
        <f aca="false">H1391+I1391</f>
        <v>0.844887262710334</v>
      </c>
      <c r="L1391" s="33" t="n">
        <f aca="false">I1391+J1391</f>
        <v>0.509784737289666</v>
      </c>
      <c r="M1391" s="0" t="str">
        <f aca="false">IF('✍️ Score Entry 2025-26'!F1392=""," TBD",TEXT('✍️ Score Entry 2025-26'!F1392,"0")&amp;"-"&amp;TEXT('✍️ Score Entry 2025-26'!G1392,"0"))</f>
        <v> TBD</v>
      </c>
      <c r="N1391" s="0" t="str">
        <f aca="false">IF('✍️ Score Entry 2025-26'!F1392="","TBD",IF('✍️ Score Entry 2025-26'!F1392&gt;'✍️ Score Entry 2025-26'!G1392,"Home",IF('✍️ Score Entry 2025-26'!F1392&lt;'✍️ Score Entry 2025-26'!G1392,"Away","Draw")))</f>
        <v>TBD</v>
      </c>
      <c r="O1391" s="0" t="str">
        <f aca="false">IF(N1391="TBD","TBD",IF(AND(H1391&gt;I1391,H1391&gt;J1391,N1391="Home"),"✓",IF(AND(J1391&gt;H1391,J1391&gt;I1391,N1391="Away"),"✓",IF(AND(I1391&gt;H1391,I1391&gt;J1391,N1391="Draw"),"✓","✗"))))</f>
        <v>TBD</v>
      </c>
    </row>
    <row r="1392" customFormat="false" ht="15" hidden="false" customHeight="false" outlineLevel="0" collapsed="false">
      <c r="A1392" s="0" t="n">
        <f aca="false">'✍️ Score Entry 2025-26'!A1393</f>
        <v>1388</v>
      </c>
      <c r="B1392" s="41" t="n">
        <f aca="false">'✍️ Score Entry 2025-26'!B1393</f>
        <v>46116.75</v>
      </c>
      <c r="C1392" s="0" t="str">
        <f aca="false">'✍️ Score Entry 2025-26'!C1393</f>
        <v>Italian Serie A</v>
      </c>
      <c r="D1392" s="0" t="str">
        <f aca="false">'✍️ Score Entry 2025-26'!D1393</f>
        <v>Pisa</v>
      </c>
      <c r="E1392" s="0" t="str">
        <f aca="false">'✍️ Score Entry 2025-26'!E1393</f>
        <v>Torino</v>
      </c>
      <c r="F1392" s="0" t="n">
        <f aca="false">IFERROR(VLOOKUP(D1392,'⭐ Current Elo 2025-26'!$A:$B,2,FALSE()),1500)</f>
        <v>1653.3</v>
      </c>
      <c r="G1392" s="0" t="n">
        <f aca="false">IFERROR(VLOOKUP(E1392,'⭐ Current Elo 2025-26'!$A:$B,2,FALSE()),1500)</f>
        <v>1631.8</v>
      </c>
      <c r="H1392" s="33" t="n">
        <f aca="false">1/(1+10^((G1392-F1392+'⚙️ Parameters'!$C$7)/400))</f>
        <v>0.459076950294765</v>
      </c>
      <c r="I1392" s="33" t="n">
        <f aca="false">0.27*(1+((200-MIN(ABS(F1392-G1392),200))/500)+(IF(AND(F1392&gt;1650,G1392&gt;1650),0.15,0)))</f>
        <v>0.36639</v>
      </c>
      <c r="J1392" s="33" t="n">
        <f aca="false">MAX(0,1-H1392-I1392)</f>
        <v>0.174533049705236</v>
      </c>
      <c r="K1392" s="33" t="n">
        <f aca="false">H1392+I1392</f>
        <v>0.825466950294765</v>
      </c>
      <c r="L1392" s="33" t="n">
        <f aca="false">I1392+J1392</f>
        <v>0.540923049705236</v>
      </c>
      <c r="M1392" s="0" t="str">
        <f aca="false">IF('✍️ Score Entry 2025-26'!F1393=""," TBD",TEXT('✍️ Score Entry 2025-26'!F1393,"0")&amp;"-"&amp;TEXT('✍️ Score Entry 2025-26'!G1393,"0"))</f>
        <v> TBD</v>
      </c>
      <c r="N1392" s="0" t="str">
        <f aca="false">IF('✍️ Score Entry 2025-26'!F1393="","TBD",IF('✍️ Score Entry 2025-26'!F1393&gt;'✍️ Score Entry 2025-26'!G1393,"Home",IF('✍️ Score Entry 2025-26'!F1393&lt;'✍️ Score Entry 2025-26'!G1393,"Away","Draw")))</f>
        <v>TBD</v>
      </c>
      <c r="O1392" s="0" t="str">
        <f aca="false">IF(N1392="TBD","TBD",IF(AND(H1392&gt;I1392,H1392&gt;J1392,N1392="Home"),"✓",IF(AND(J1392&gt;H1392,J1392&gt;I1392,N1392="Away"),"✓",IF(AND(I1392&gt;H1392,I1392&gt;J1392,N1392="Draw"),"✓","✗"))))</f>
        <v>TBD</v>
      </c>
    </row>
    <row r="1393" customFormat="false" ht="15" hidden="false" customHeight="false" outlineLevel="0" collapsed="false">
      <c r="A1393" s="0" t="n">
        <f aca="false">'✍️ Score Entry 2025-26'!A1394</f>
        <v>1389</v>
      </c>
      <c r="B1393" s="41" t="n">
        <f aca="false">'✍️ Score Entry 2025-26'!B1394</f>
        <v>46116.75</v>
      </c>
      <c r="C1393" s="0" t="str">
        <f aca="false">'✍️ Score Entry 2025-26'!C1394</f>
        <v>Italian Serie A</v>
      </c>
      <c r="D1393" s="0" t="str">
        <f aca="false">'✍️ Score Entry 2025-26'!D1394</f>
        <v>Sassuolo</v>
      </c>
      <c r="E1393" s="0" t="str">
        <f aca="false">'✍️ Score Entry 2025-26'!E1394</f>
        <v>Cagliari</v>
      </c>
      <c r="F1393" s="0" t="n">
        <f aca="false">IFERROR(VLOOKUP(D1393,'⭐ Current Elo 2025-26'!$A:$B,2,FALSE()),1500)</f>
        <v>1446.1</v>
      </c>
      <c r="G1393" s="0" t="n">
        <f aca="false">IFERROR(VLOOKUP(E1393,'⭐ Current Elo 2025-26'!$A:$B,2,FALSE()),1500)</f>
        <v>1647.4</v>
      </c>
      <c r="H1393" s="33" t="n">
        <f aca="false">1/(1+10^((G1393-F1393+'⚙️ Parameters'!$C$7)/400))</f>
        <v>0.190525522076656</v>
      </c>
      <c r="I1393" s="33" t="n">
        <f aca="false">0.27*(1+((200-MIN(ABS(F1393-G1393),200))/500)+(IF(AND(F1393&gt;1650,G1393&gt;1650),0.15,0)))</f>
        <v>0.27</v>
      </c>
      <c r="J1393" s="33" t="n">
        <f aca="false">MAX(0,1-H1393-I1393)</f>
        <v>0.539474477923344</v>
      </c>
      <c r="K1393" s="33" t="n">
        <f aca="false">H1393+I1393</f>
        <v>0.460525522076656</v>
      </c>
      <c r="L1393" s="33" t="n">
        <f aca="false">I1393+J1393</f>
        <v>0.809474477923344</v>
      </c>
      <c r="M1393" s="0" t="str">
        <f aca="false">IF('✍️ Score Entry 2025-26'!F1394=""," TBD",TEXT('✍️ Score Entry 2025-26'!F1394,"0")&amp;"-"&amp;TEXT('✍️ Score Entry 2025-26'!G1394,"0"))</f>
        <v> TBD</v>
      </c>
      <c r="N1393" s="0" t="str">
        <f aca="false">IF('✍️ Score Entry 2025-26'!F1394="","TBD",IF('✍️ Score Entry 2025-26'!F1394&gt;'✍️ Score Entry 2025-26'!G1394,"Home",IF('✍️ Score Entry 2025-26'!F1394&lt;'✍️ Score Entry 2025-26'!G1394,"Away","Draw")))</f>
        <v>TBD</v>
      </c>
      <c r="O1393" s="0" t="str">
        <f aca="false">IF(N1393="TBD","TBD",IF(AND(H1393&gt;I1393,H1393&gt;J1393,N1393="Home"),"✓",IF(AND(J1393&gt;H1393,J1393&gt;I1393,N1393="Away"),"✓",IF(AND(I1393&gt;H1393,I1393&gt;J1393,N1393="Draw"),"✓","✗"))))</f>
        <v>TBD</v>
      </c>
    </row>
    <row r="1394" customFormat="false" ht="15" hidden="false" customHeight="false" outlineLevel="0" collapsed="false">
      <c r="A1394" s="0" t="n">
        <f aca="false">'✍️ Score Entry 2025-26'!A1395</f>
        <v>1390</v>
      </c>
      <c r="B1394" s="41" t="n">
        <f aca="false">'✍️ Score Entry 2025-26'!B1395</f>
        <v>46116.75</v>
      </c>
      <c r="C1394" s="0" t="str">
        <f aca="false">'✍️ Score Entry 2025-26'!C1395</f>
        <v>Italian Serie A</v>
      </c>
      <c r="D1394" s="0" t="str">
        <f aca="false">'✍️ Score Entry 2025-26'!D1395</f>
        <v>Napoli</v>
      </c>
      <c r="E1394" s="0" t="str">
        <f aca="false">'✍️ Score Entry 2025-26'!E1395</f>
        <v>AC Milan</v>
      </c>
      <c r="F1394" s="0" t="n">
        <f aca="false">IFERROR(VLOOKUP(D1394,'⭐ Current Elo 2025-26'!$A:$B,2,FALSE()),1500)</f>
        <v>1656.2</v>
      </c>
      <c r="G1394" s="0" t="n">
        <f aca="false">IFERROR(VLOOKUP(E1394,'⭐ Current Elo 2025-26'!$A:$B,2,FALSE()),1500)</f>
        <v>1588.1</v>
      </c>
      <c r="H1394" s="33" t="n">
        <f aca="false">1/(1+10^((G1394-F1394+'⚙️ Parameters'!$C$7)/400))</f>
        <v>0.526024454736388</v>
      </c>
      <c r="I1394" s="33" t="n">
        <f aca="false">0.27*(1+((200-MIN(ABS(F1394-G1394),200))/500)+(IF(AND(F1394&gt;1650,G1394&gt;1650),0.15,0)))</f>
        <v>0.341226</v>
      </c>
      <c r="J1394" s="33" t="n">
        <f aca="false">MAX(0,1-H1394-I1394)</f>
        <v>0.132749545263612</v>
      </c>
      <c r="K1394" s="33" t="n">
        <f aca="false">H1394+I1394</f>
        <v>0.867250454736388</v>
      </c>
      <c r="L1394" s="33" t="n">
        <f aca="false">I1394+J1394</f>
        <v>0.473975545263612</v>
      </c>
      <c r="M1394" s="0" t="str">
        <f aca="false">IF('✍️ Score Entry 2025-26'!F1395=""," TBD",TEXT('✍️ Score Entry 2025-26'!F1395,"0")&amp;"-"&amp;TEXT('✍️ Score Entry 2025-26'!G1395,"0"))</f>
        <v> TBD</v>
      </c>
      <c r="N1394" s="0" t="str">
        <f aca="false">IF('✍️ Score Entry 2025-26'!F1395="","TBD",IF('✍️ Score Entry 2025-26'!F1395&gt;'✍️ Score Entry 2025-26'!G1395,"Home",IF('✍️ Score Entry 2025-26'!F1395&lt;'✍️ Score Entry 2025-26'!G1395,"Away","Draw")))</f>
        <v>TBD</v>
      </c>
      <c r="O1394" s="0" t="str">
        <f aca="false">IF(N1394="TBD","TBD",IF(AND(H1394&gt;I1394,H1394&gt;J1394,N1394="Home"),"✓",IF(AND(J1394&gt;H1394,J1394&gt;I1394,N1394="Away"),"✓",IF(AND(I1394&gt;H1394,I1394&gt;J1394,N1394="Draw"),"✓","✗"))))</f>
        <v>TBD</v>
      </c>
    </row>
    <row r="1395" customFormat="false" ht="15" hidden="false" customHeight="false" outlineLevel="0" collapsed="false">
      <c r="A1395" s="0" t="n">
        <f aca="false">'✍️ Score Entry 2025-26'!A1396</f>
        <v>1391</v>
      </c>
      <c r="B1395" s="41" t="n">
        <f aca="false">'✍️ Score Entry 2025-26'!B1396</f>
        <v>46116.75</v>
      </c>
      <c r="C1395" s="0" t="str">
        <f aca="false">'✍️ Score Entry 2025-26'!C1396</f>
        <v>Italian Serie A</v>
      </c>
      <c r="D1395" s="0" t="str">
        <f aca="false">'✍️ Score Entry 2025-26'!D1396</f>
        <v>Lecce</v>
      </c>
      <c r="E1395" s="0" t="str">
        <f aca="false">'✍️ Score Entry 2025-26'!E1396</f>
        <v>Atalanta</v>
      </c>
      <c r="F1395" s="0" t="n">
        <f aca="false">IFERROR(VLOOKUP(D1395,'⭐ Current Elo 2025-26'!$A:$B,2,FALSE()),1500)</f>
        <v>1629.2</v>
      </c>
      <c r="G1395" s="0" t="n">
        <f aca="false">IFERROR(VLOOKUP(E1395,'⭐ Current Elo 2025-26'!$A:$B,2,FALSE()),1500)</f>
        <v>1592</v>
      </c>
      <c r="H1395" s="33" t="n">
        <f aca="false">1/(1+10^((G1395-F1395+'⚙️ Parameters'!$C$7)/400))</f>
        <v>0.481587648777374</v>
      </c>
      <c r="I1395" s="33" t="n">
        <f aca="false">0.27*(1+((200-MIN(ABS(F1395-G1395),200))/500)+(IF(AND(F1395&gt;1650,G1395&gt;1650),0.15,0)))</f>
        <v>0.357912</v>
      </c>
      <c r="J1395" s="33" t="n">
        <f aca="false">MAX(0,1-H1395-I1395)</f>
        <v>0.160500351222626</v>
      </c>
      <c r="K1395" s="33" t="n">
        <f aca="false">H1395+I1395</f>
        <v>0.839499648777374</v>
      </c>
      <c r="L1395" s="33" t="n">
        <f aca="false">I1395+J1395</f>
        <v>0.518412351222626</v>
      </c>
      <c r="M1395" s="0" t="str">
        <f aca="false">IF('✍️ Score Entry 2025-26'!F1396=""," TBD",TEXT('✍️ Score Entry 2025-26'!F1396,"0")&amp;"-"&amp;TEXT('✍️ Score Entry 2025-26'!G1396,"0"))</f>
        <v> TBD</v>
      </c>
      <c r="N1395" s="0" t="str">
        <f aca="false">IF('✍️ Score Entry 2025-26'!F1396="","TBD",IF('✍️ Score Entry 2025-26'!F1396&gt;'✍️ Score Entry 2025-26'!G1396,"Home",IF('✍️ Score Entry 2025-26'!F1396&lt;'✍️ Score Entry 2025-26'!G1396,"Away","Draw")))</f>
        <v>TBD</v>
      </c>
      <c r="O1395" s="0" t="str">
        <f aca="false">IF(N1395="TBD","TBD",IF(AND(H1395&gt;I1395,H1395&gt;J1395,N1395="Home"),"✓",IF(AND(J1395&gt;H1395,J1395&gt;I1395,N1395="Away"),"✓",IF(AND(I1395&gt;H1395,I1395&gt;J1395,N1395="Draw"),"✓","✗"))))</f>
        <v>TBD</v>
      </c>
    </row>
    <row r="1396" customFormat="false" ht="15" hidden="false" customHeight="false" outlineLevel="0" collapsed="false">
      <c r="A1396" s="0" t="n">
        <f aca="false">'✍️ Score Entry 2025-26'!A1397</f>
        <v>1392</v>
      </c>
      <c r="B1396" s="41" t="n">
        <f aca="false">'✍️ Score Entry 2025-26'!B1397</f>
        <v>46116.75</v>
      </c>
      <c r="C1396" s="0" t="str">
        <f aca="false">'✍️ Score Entry 2025-26'!C1397</f>
        <v>Italian Serie A</v>
      </c>
      <c r="D1396" s="0" t="str">
        <f aca="false">'✍️ Score Entry 2025-26'!D1397</f>
        <v>Juventus</v>
      </c>
      <c r="E1396" s="0" t="str">
        <f aca="false">'✍️ Score Entry 2025-26'!E1397</f>
        <v>Genoa</v>
      </c>
      <c r="F1396" s="0" t="n">
        <f aca="false">IFERROR(VLOOKUP(D1396,'⭐ Current Elo 2025-26'!$A:$B,2,FALSE()),1500)</f>
        <v>1397.1</v>
      </c>
      <c r="G1396" s="0" t="n">
        <f aca="false">IFERROR(VLOOKUP(E1396,'⭐ Current Elo 2025-26'!$A:$B,2,FALSE()),1500)</f>
        <v>1695.8</v>
      </c>
      <c r="H1396" s="33" t="n">
        <f aca="false">1/(1+10^((G1396-F1396+'⚙️ Parameters'!$C$7)/400))</f>
        <v>0.118440836057104</v>
      </c>
      <c r="I1396" s="33" t="n">
        <f aca="false">0.27*(1+((200-MIN(ABS(F1396-G1396),200))/500)+(IF(AND(F1396&gt;1650,G1396&gt;1650),0.15,0)))</f>
        <v>0.27</v>
      </c>
      <c r="J1396" s="33" t="n">
        <f aca="false">MAX(0,1-H1396-I1396)</f>
        <v>0.611559163942896</v>
      </c>
      <c r="K1396" s="33" t="n">
        <f aca="false">H1396+I1396</f>
        <v>0.388440836057104</v>
      </c>
      <c r="L1396" s="33" t="n">
        <f aca="false">I1396+J1396</f>
        <v>0.881559163942896</v>
      </c>
      <c r="M1396" s="0" t="str">
        <f aca="false">IF('✍️ Score Entry 2025-26'!F1397=""," TBD",TEXT('✍️ Score Entry 2025-26'!F1397,"0")&amp;"-"&amp;TEXT('✍️ Score Entry 2025-26'!G1397,"0"))</f>
        <v> TBD</v>
      </c>
      <c r="N1396" s="0" t="str">
        <f aca="false">IF('✍️ Score Entry 2025-26'!F1397="","TBD",IF('✍️ Score Entry 2025-26'!F1397&gt;'✍️ Score Entry 2025-26'!G1397,"Home",IF('✍️ Score Entry 2025-26'!F1397&lt;'✍️ Score Entry 2025-26'!G1397,"Away","Draw")))</f>
        <v>TBD</v>
      </c>
      <c r="O1396" s="0" t="str">
        <f aca="false">IF(N1396="TBD","TBD",IF(AND(H1396&gt;I1396,H1396&gt;J1396,N1396="Home"),"✓",IF(AND(J1396&gt;H1396,J1396&gt;I1396,N1396="Away"),"✓",IF(AND(I1396&gt;H1396,I1396&gt;J1396,N1396="Draw"),"✓","✗"))))</f>
        <v>TBD</v>
      </c>
    </row>
    <row r="1397" customFormat="false" ht="15" hidden="false" customHeight="false" outlineLevel="0" collapsed="false">
      <c r="A1397" s="0" t="n">
        <f aca="false">'✍️ Score Entry 2025-26'!A1398</f>
        <v>1393</v>
      </c>
      <c r="B1397" s="41" t="n">
        <f aca="false">'✍️ Score Entry 2025-26'!B1398</f>
        <v>46116.75</v>
      </c>
      <c r="C1397" s="0" t="str">
        <f aca="false">'✍️ Score Entry 2025-26'!C1398</f>
        <v>Italian Serie A</v>
      </c>
      <c r="D1397" s="0" t="str">
        <f aca="false">'✍️ Score Entry 2025-26'!D1398</f>
        <v>Lazio</v>
      </c>
      <c r="E1397" s="0" t="str">
        <f aca="false">'✍️ Score Entry 2025-26'!E1398</f>
        <v>Parma</v>
      </c>
      <c r="F1397" s="0" t="n">
        <f aca="false">IFERROR(VLOOKUP(D1397,'⭐ Current Elo 2025-26'!$A:$B,2,FALSE()),1500)</f>
        <v>1499.9</v>
      </c>
      <c r="G1397" s="0" t="n">
        <f aca="false">IFERROR(VLOOKUP(E1397,'⭐ Current Elo 2025-26'!$A:$B,2,FALSE()),1500)</f>
        <v>1449</v>
      </c>
      <c r="H1397" s="33" t="n">
        <f aca="false">1/(1+10^((G1397-F1397+'⚙️ Parameters'!$C$7)/400))</f>
        <v>0.501295201217785</v>
      </c>
      <c r="I1397" s="33" t="n">
        <f aca="false">0.27*(1+((200-MIN(ABS(F1397-G1397),200))/500)+(IF(AND(F1397&gt;1650,G1397&gt;1650),0.15,0)))</f>
        <v>0.350514</v>
      </c>
      <c r="J1397" s="33" t="n">
        <f aca="false">MAX(0,1-H1397-I1397)</f>
        <v>0.148190798782216</v>
      </c>
      <c r="K1397" s="33" t="n">
        <f aca="false">H1397+I1397</f>
        <v>0.851809201217785</v>
      </c>
      <c r="L1397" s="33" t="n">
        <f aca="false">I1397+J1397</f>
        <v>0.498704798782216</v>
      </c>
      <c r="M1397" s="0" t="str">
        <f aca="false">IF('✍️ Score Entry 2025-26'!F1398=""," TBD",TEXT('✍️ Score Entry 2025-26'!F1398,"0")&amp;"-"&amp;TEXT('✍️ Score Entry 2025-26'!G1398,"0"))</f>
        <v> TBD</v>
      </c>
      <c r="N1397" s="0" t="str">
        <f aca="false">IF('✍️ Score Entry 2025-26'!F1398="","TBD",IF('✍️ Score Entry 2025-26'!F1398&gt;'✍️ Score Entry 2025-26'!G1398,"Home",IF('✍️ Score Entry 2025-26'!F1398&lt;'✍️ Score Entry 2025-26'!G1398,"Away","Draw")))</f>
        <v>TBD</v>
      </c>
      <c r="O1397" s="0" t="str">
        <f aca="false">IF(N1397="TBD","TBD",IF(AND(H1397&gt;I1397,H1397&gt;J1397,N1397="Home"),"✓",IF(AND(J1397&gt;H1397,J1397&gt;I1397,N1397="Away"),"✓",IF(AND(I1397&gt;H1397,I1397&gt;J1397,N1397="Draw"),"✓","✗"))))</f>
        <v>TBD</v>
      </c>
    </row>
    <row r="1398" customFormat="false" ht="15" hidden="false" customHeight="false" outlineLevel="0" collapsed="false">
      <c r="A1398" s="0" t="n">
        <f aca="false">'✍️ Score Entry 2025-26'!A1399</f>
        <v>1394</v>
      </c>
      <c r="B1398" s="41" t="n">
        <f aca="false">'✍️ Score Entry 2025-26'!B1399</f>
        <v>46116.75</v>
      </c>
      <c r="C1398" s="0" t="str">
        <f aca="false">'✍️ Score Entry 2025-26'!C1399</f>
        <v>Italian Serie A</v>
      </c>
      <c r="D1398" s="0" t="str">
        <f aca="false">'✍️ Score Entry 2025-26'!D1399</f>
        <v>Cremonese</v>
      </c>
      <c r="E1398" s="0" t="str">
        <f aca="false">'✍️ Score Entry 2025-26'!E1399</f>
        <v>Bologna</v>
      </c>
      <c r="F1398" s="0" t="n">
        <f aca="false">IFERROR(VLOOKUP(D1398,'⭐ Current Elo 2025-26'!$A:$B,2,FALSE()),1500)</f>
        <v>1421.1</v>
      </c>
      <c r="G1398" s="0" t="n">
        <f aca="false">IFERROR(VLOOKUP(E1398,'⭐ Current Elo 2025-26'!$A:$B,2,FALSE()),1500)</f>
        <v>1415.9</v>
      </c>
      <c r="H1398" s="33" t="n">
        <f aca="false">1/(1+10^((G1398-F1398+'⚙️ Parameters'!$C$7)/400))</f>
        <v>0.435882578955411</v>
      </c>
      <c r="I1398" s="33" t="n">
        <f aca="false">0.27*(1+((200-MIN(ABS(F1398-G1398),200))/500)+(IF(AND(F1398&gt;1650,G1398&gt;1650),0.15,0)))</f>
        <v>0.375192</v>
      </c>
      <c r="J1398" s="33" t="n">
        <f aca="false">MAX(0,1-H1398-I1398)</f>
        <v>0.188925421044589</v>
      </c>
      <c r="K1398" s="33" t="n">
        <f aca="false">H1398+I1398</f>
        <v>0.811074578955411</v>
      </c>
      <c r="L1398" s="33" t="n">
        <f aca="false">I1398+J1398</f>
        <v>0.564117421044589</v>
      </c>
      <c r="M1398" s="0" t="str">
        <f aca="false">IF('✍️ Score Entry 2025-26'!F1399=""," TBD",TEXT('✍️ Score Entry 2025-26'!F1399,"0")&amp;"-"&amp;TEXT('✍️ Score Entry 2025-26'!G1399,"0"))</f>
        <v> TBD</v>
      </c>
      <c r="N1398" s="0" t="str">
        <f aca="false">IF('✍️ Score Entry 2025-26'!F1399="","TBD",IF('✍️ Score Entry 2025-26'!F1399&gt;'✍️ Score Entry 2025-26'!G1399,"Home",IF('✍️ Score Entry 2025-26'!F1399&lt;'✍️ Score Entry 2025-26'!G1399,"Away","Draw")))</f>
        <v>TBD</v>
      </c>
      <c r="O1398" s="0" t="str">
        <f aca="false">IF(N1398="TBD","TBD",IF(AND(H1398&gt;I1398,H1398&gt;J1398,N1398="Home"),"✓",IF(AND(J1398&gt;H1398,J1398&gt;I1398,N1398="Away"),"✓",IF(AND(I1398&gt;H1398,I1398&gt;J1398,N1398="Draw"),"✓","✗"))))</f>
        <v>TBD</v>
      </c>
    </row>
    <row r="1399" customFormat="false" ht="15" hidden="false" customHeight="false" outlineLevel="0" collapsed="false">
      <c r="A1399" s="0" t="n">
        <f aca="false">'✍️ Score Entry 2025-26'!A1400</f>
        <v>1395</v>
      </c>
      <c r="B1399" s="41" t="n">
        <f aca="false">'✍️ Score Entry 2025-26'!B1400</f>
        <v>46116.75</v>
      </c>
      <c r="C1399" s="0" t="str">
        <f aca="false">'✍️ Score Entry 2025-26'!C1400</f>
        <v>Italian Serie A</v>
      </c>
      <c r="D1399" s="0" t="str">
        <f aca="false">'✍️ Score Entry 2025-26'!D1400</f>
        <v>Hellas Verona</v>
      </c>
      <c r="E1399" s="0" t="str">
        <f aca="false">'✍️ Score Entry 2025-26'!E1400</f>
        <v>Fiorentina</v>
      </c>
      <c r="F1399" s="0" t="n">
        <f aca="false">IFERROR(VLOOKUP(D1399,'⭐ Current Elo 2025-26'!$A:$B,2,FALSE()),1500)</f>
        <v>1452.9</v>
      </c>
      <c r="G1399" s="0" t="n">
        <f aca="false">IFERROR(VLOOKUP(E1399,'⭐ Current Elo 2025-26'!$A:$B,2,FALSE()),1500)</f>
        <v>1398.1</v>
      </c>
      <c r="H1399" s="33" t="n">
        <f aca="false">1/(1+10^((G1399-F1399+'⚙️ Parameters'!$C$7)/400))</f>
        <v>0.506907315821958</v>
      </c>
      <c r="I1399" s="33" t="n">
        <f aca="false">0.27*(1+((200-MIN(ABS(F1399-G1399),200))/500)+(IF(AND(F1399&gt;1650,G1399&gt;1650),0.15,0)))</f>
        <v>0.348408</v>
      </c>
      <c r="J1399" s="33" t="n">
        <f aca="false">MAX(0,1-H1399-I1399)</f>
        <v>0.144684684178042</v>
      </c>
      <c r="K1399" s="33" t="n">
        <f aca="false">H1399+I1399</f>
        <v>0.855315315821958</v>
      </c>
      <c r="L1399" s="33" t="n">
        <f aca="false">I1399+J1399</f>
        <v>0.493092684178042</v>
      </c>
      <c r="M1399" s="0" t="str">
        <f aca="false">IF('✍️ Score Entry 2025-26'!F1400=""," TBD",TEXT('✍️ Score Entry 2025-26'!F1400,"0")&amp;"-"&amp;TEXT('✍️ Score Entry 2025-26'!G1400,"0"))</f>
        <v> TBD</v>
      </c>
      <c r="N1399" s="0" t="str">
        <f aca="false">IF('✍️ Score Entry 2025-26'!F1400="","TBD",IF('✍️ Score Entry 2025-26'!F1400&gt;'✍️ Score Entry 2025-26'!G1400,"Home",IF('✍️ Score Entry 2025-26'!F1400&lt;'✍️ Score Entry 2025-26'!G1400,"Away","Draw")))</f>
        <v>TBD</v>
      </c>
      <c r="O1399" s="0" t="str">
        <f aca="false">IF(N1399="TBD","TBD",IF(AND(H1399&gt;I1399,H1399&gt;J1399,N1399="Home"),"✓",IF(AND(J1399&gt;H1399,J1399&gt;I1399,N1399="Away"),"✓",IF(AND(I1399&gt;H1399,I1399&gt;J1399,N1399="Draw"),"✓","✗"))))</f>
        <v>TBD</v>
      </c>
    </row>
    <row r="1400" customFormat="false" ht="15" hidden="false" customHeight="false" outlineLevel="0" collapsed="false">
      <c r="A1400" s="0" t="n">
        <f aca="false">'✍️ Score Entry 2025-26'!A1401</f>
        <v>1396</v>
      </c>
      <c r="B1400" s="41" t="n">
        <f aca="false">'✍️ Score Entry 2025-26'!B1401</f>
        <v>46116.75</v>
      </c>
      <c r="C1400" s="0" t="str">
        <f aca="false">'✍️ Score Entry 2025-26'!C1401</f>
        <v>Italian Serie A</v>
      </c>
      <c r="D1400" s="0" t="str">
        <f aca="false">'✍️ Score Entry 2025-26'!D1401</f>
        <v>Udinese</v>
      </c>
      <c r="E1400" s="0" t="str">
        <f aca="false">'✍️ Score Entry 2025-26'!E1401</f>
        <v>Como</v>
      </c>
      <c r="F1400" s="0" t="n">
        <f aca="false">IFERROR(VLOOKUP(D1400,'⭐ Current Elo 2025-26'!$A:$B,2,FALSE()),1500)</f>
        <v>1576.1</v>
      </c>
      <c r="G1400" s="0" t="n">
        <f aca="false">IFERROR(VLOOKUP(E1400,'⭐ Current Elo 2025-26'!$A:$B,2,FALSE()),1500)</f>
        <v>1661.3</v>
      </c>
      <c r="H1400" s="33" t="n">
        <f aca="false">1/(1+10^((G1400-F1400+'⚙️ Parameters'!$C$7)/400))</f>
        <v>0.314692049192233</v>
      </c>
      <c r="I1400" s="33" t="n">
        <f aca="false">0.27*(1+((200-MIN(ABS(F1400-G1400),200))/500)+(IF(AND(F1400&gt;1650,G1400&gt;1650),0.15,0)))</f>
        <v>0.331992</v>
      </c>
      <c r="J1400" s="33" t="n">
        <f aca="false">MAX(0,1-H1400-I1400)</f>
        <v>0.353315950807767</v>
      </c>
      <c r="K1400" s="33" t="n">
        <f aca="false">H1400+I1400</f>
        <v>0.646684049192233</v>
      </c>
      <c r="L1400" s="33" t="n">
        <f aca="false">I1400+J1400</f>
        <v>0.685307950807767</v>
      </c>
      <c r="M1400" s="0" t="str">
        <f aca="false">IF('✍️ Score Entry 2025-26'!F1401=""," TBD",TEXT('✍️ Score Entry 2025-26'!F1401,"0")&amp;"-"&amp;TEXT('✍️ Score Entry 2025-26'!G1401,"0"))</f>
        <v> TBD</v>
      </c>
      <c r="N1400" s="0" t="str">
        <f aca="false">IF('✍️ Score Entry 2025-26'!F1401="","TBD",IF('✍️ Score Entry 2025-26'!F1401&gt;'✍️ Score Entry 2025-26'!G1401,"Home",IF('✍️ Score Entry 2025-26'!F1401&lt;'✍️ Score Entry 2025-26'!G1401,"Away","Draw")))</f>
        <v>TBD</v>
      </c>
      <c r="O1400" s="0" t="str">
        <f aca="false">IF(N1400="TBD","TBD",IF(AND(H1400&gt;I1400,H1400&gt;J1400,N1400="Home"),"✓",IF(AND(J1400&gt;H1400,J1400&gt;I1400,N1400="Away"),"✓",IF(AND(I1400&gt;H1400,I1400&gt;J1400,N1400="Draw"),"✓","✗"))))</f>
        <v>TBD</v>
      </c>
    </row>
    <row r="1401" customFormat="false" ht="15" hidden="false" customHeight="false" outlineLevel="0" collapsed="false">
      <c r="A1401" s="0" t="n">
        <f aca="false">'✍️ Score Entry 2025-26'!A1402</f>
        <v>1397</v>
      </c>
      <c r="B1401" s="41" t="n">
        <f aca="false">'✍️ Score Entry 2025-26'!B1402</f>
        <v>46116.75</v>
      </c>
      <c r="C1401" s="0" t="str">
        <f aca="false">'✍️ Score Entry 2025-26'!C1402</f>
        <v>German Bundesliga</v>
      </c>
      <c r="D1401" s="0" t="str">
        <f aca="false">'✍️ Score Entry 2025-26'!D1402</f>
        <v>Hamburg SV</v>
      </c>
      <c r="E1401" s="0" t="str">
        <f aca="false">'✍️ Score Entry 2025-26'!E1402</f>
        <v>FC Augsburg</v>
      </c>
      <c r="F1401" s="0" t="n">
        <f aca="false">IFERROR(VLOOKUP(D1401,'⭐ Current Elo 2025-26'!$A:$B,2,FALSE()),1500)</f>
        <v>1759.3</v>
      </c>
      <c r="G1401" s="0" t="n">
        <f aca="false">IFERROR(VLOOKUP(E1401,'⭐ Current Elo 2025-26'!$A:$B,2,FALSE()),1500)</f>
        <v>1508.9</v>
      </c>
      <c r="H1401" s="33" t="n">
        <f aca="false">1/(1+10^((G1401-F1401+'⚙️ Parameters'!$C$7)/400))</f>
        <v>0.760166969628531</v>
      </c>
      <c r="I1401" s="33" t="n">
        <f aca="false">0.27*(1+((200-MIN(ABS(F1401-G1401),200))/500)+(IF(AND(F1401&gt;1650,G1401&gt;1650),0.15,0)))</f>
        <v>0.27</v>
      </c>
      <c r="J1401" s="33" t="n">
        <f aca="false">MAX(0,1-H1401-I1401)</f>
        <v>0</v>
      </c>
      <c r="K1401" s="33" t="n">
        <f aca="false">H1401+I1401</f>
        <v>1.03016696962853</v>
      </c>
      <c r="L1401" s="33" t="n">
        <f aca="false">I1401+J1401</f>
        <v>0.27</v>
      </c>
      <c r="M1401" s="0" t="str">
        <f aca="false">IF('✍️ Score Entry 2025-26'!F1402=""," TBD",TEXT('✍️ Score Entry 2025-26'!F1402,"0")&amp;"-"&amp;TEXT('✍️ Score Entry 2025-26'!G1402,"0"))</f>
        <v> TBD</v>
      </c>
      <c r="N1401" s="0" t="str">
        <f aca="false">IF('✍️ Score Entry 2025-26'!F1402="","TBD",IF('✍️ Score Entry 2025-26'!F1402&gt;'✍️ Score Entry 2025-26'!G1402,"Home",IF('✍️ Score Entry 2025-26'!F1402&lt;'✍️ Score Entry 2025-26'!G1402,"Away","Draw")))</f>
        <v>TBD</v>
      </c>
      <c r="O1401" s="0" t="str">
        <f aca="false">IF(N1401="TBD","TBD",IF(AND(H1401&gt;I1401,H1401&gt;J1401,N1401="Home"),"✓",IF(AND(J1401&gt;H1401,J1401&gt;I1401,N1401="Away"),"✓",IF(AND(I1401&gt;H1401,I1401&gt;J1401,N1401="Draw"),"✓","✗"))))</f>
        <v>TBD</v>
      </c>
    </row>
    <row r="1402" customFormat="false" ht="15" hidden="false" customHeight="false" outlineLevel="0" collapsed="false">
      <c r="A1402" s="0" t="n">
        <f aca="false">'✍️ Score Entry 2025-26'!A1403</f>
        <v>1398</v>
      </c>
      <c r="B1402" s="41" t="n">
        <f aca="false">'✍️ Score Entry 2025-26'!B1403</f>
        <v>46116.75</v>
      </c>
      <c r="C1402" s="0" t="str">
        <f aca="false">'✍️ Score Entry 2025-26'!C1403</f>
        <v>German Bundesliga</v>
      </c>
      <c r="D1402" s="0" t="str">
        <f aca="false">'✍️ Score Entry 2025-26'!D1403</f>
        <v>Bayer Leverkusen</v>
      </c>
      <c r="E1402" s="0" t="str">
        <f aca="false">'✍️ Score Entry 2025-26'!E1403</f>
        <v>VfL Wolfsburg</v>
      </c>
      <c r="F1402" s="0" t="n">
        <f aca="false">IFERROR(VLOOKUP(D1402,'⭐ Current Elo 2025-26'!$A:$B,2,FALSE()),1500)</f>
        <v>1576.1</v>
      </c>
      <c r="G1402" s="0" t="n">
        <f aca="false">IFERROR(VLOOKUP(E1402,'⭐ Current Elo 2025-26'!$A:$B,2,FALSE()),1500)</f>
        <v>1526.2</v>
      </c>
      <c r="H1402" s="33" t="n">
        <f aca="false">1/(1+10^((G1402-F1402+'⚙️ Parameters'!$C$7)/400))</f>
        <v>0.499856088435662</v>
      </c>
      <c r="I1402" s="33" t="n">
        <f aca="false">0.27*(1+((200-MIN(ABS(F1402-G1402),200))/500)+(IF(AND(F1402&gt;1650,G1402&gt;1650),0.15,0)))</f>
        <v>0.351054</v>
      </c>
      <c r="J1402" s="33" t="n">
        <f aca="false">MAX(0,1-H1402-I1402)</f>
        <v>0.149089911564338</v>
      </c>
      <c r="K1402" s="33" t="n">
        <f aca="false">H1402+I1402</f>
        <v>0.850910088435662</v>
      </c>
      <c r="L1402" s="33" t="n">
        <f aca="false">I1402+J1402</f>
        <v>0.500143911564338</v>
      </c>
      <c r="M1402" s="0" t="str">
        <f aca="false">IF('✍️ Score Entry 2025-26'!F1403=""," TBD",TEXT('✍️ Score Entry 2025-26'!F1403,"0")&amp;"-"&amp;TEXT('✍️ Score Entry 2025-26'!G1403,"0"))</f>
        <v> TBD</v>
      </c>
      <c r="N1402" s="0" t="str">
        <f aca="false">IF('✍️ Score Entry 2025-26'!F1403="","TBD",IF('✍️ Score Entry 2025-26'!F1403&gt;'✍️ Score Entry 2025-26'!G1403,"Home",IF('✍️ Score Entry 2025-26'!F1403&lt;'✍️ Score Entry 2025-26'!G1403,"Away","Draw")))</f>
        <v>TBD</v>
      </c>
      <c r="O1402" s="0" t="str">
        <f aca="false">IF(N1402="TBD","TBD",IF(AND(H1402&gt;I1402,H1402&gt;J1402,N1402="Home"),"✓",IF(AND(J1402&gt;H1402,J1402&gt;I1402,N1402="Away"),"✓",IF(AND(I1402&gt;H1402,I1402&gt;J1402,N1402="Draw"),"✓","✗"))))</f>
        <v>TBD</v>
      </c>
    </row>
    <row r="1403" customFormat="false" ht="15" hidden="false" customHeight="false" outlineLevel="0" collapsed="false">
      <c r="A1403" s="0" t="n">
        <f aca="false">'✍️ Score Entry 2025-26'!A1404</f>
        <v>1399</v>
      </c>
      <c r="B1403" s="41" t="n">
        <f aca="false">'✍️ Score Entry 2025-26'!B1404</f>
        <v>46116.75</v>
      </c>
      <c r="C1403" s="0" t="str">
        <f aca="false">'✍️ Score Entry 2025-26'!C1404</f>
        <v>German Bundesliga</v>
      </c>
      <c r="D1403" s="0" t="str">
        <f aca="false">'✍️ Score Entry 2025-26'!D1404</f>
        <v>Borussia MÃ¶nchengladbach</v>
      </c>
      <c r="E1403" s="0" t="str">
        <f aca="false">'✍️ Score Entry 2025-26'!E1404</f>
        <v>1. FC Heidenheim 1846</v>
      </c>
      <c r="F1403" s="0" t="n">
        <f aca="false">IFERROR(VLOOKUP(D1403,'⭐ Current Elo 2025-26'!$A:$B,2,FALSE()),1500)</f>
        <v>1433.1</v>
      </c>
      <c r="G1403" s="0" t="n">
        <f aca="false">IFERROR(VLOOKUP(E1403,'⭐ Current Elo 2025-26'!$A:$B,2,FALSE()),1500)</f>
        <v>1529.3</v>
      </c>
      <c r="H1403" s="33" t="n">
        <f aca="false">1/(1+10^((G1403-F1403+'⚙️ Parameters'!$C$7)/400))</f>
        <v>0.301198996196041</v>
      </c>
      <c r="I1403" s="33" t="n">
        <f aca="false">0.27*(1+((200-MIN(ABS(F1403-G1403),200))/500)+(IF(AND(F1403&gt;1650,G1403&gt;1650),0.15,0)))</f>
        <v>0.326052</v>
      </c>
      <c r="J1403" s="33" t="n">
        <f aca="false">MAX(0,1-H1403-I1403)</f>
        <v>0.372749003803959</v>
      </c>
      <c r="K1403" s="33" t="n">
        <f aca="false">H1403+I1403</f>
        <v>0.627250996196041</v>
      </c>
      <c r="L1403" s="33" t="n">
        <f aca="false">I1403+J1403</f>
        <v>0.698801003803959</v>
      </c>
      <c r="M1403" s="0" t="str">
        <f aca="false">IF('✍️ Score Entry 2025-26'!F1404=""," TBD",TEXT('✍️ Score Entry 2025-26'!F1404,"0")&amp;"-"&amp;TEXT('✍️ Score Entry 2025-26'!G1404,"0"))</f>
        <v> TBD</v>
      </c>
      <c r="N1403" s="0" t="str">
        <f aca="false">IF('✍️ Score Entry 2025-26'!F1404="","TBD",IF('✍️ Score Entry 2025-26'!F1404&gt;'✍️ Score Entry 2025-26'!G1404,"Home",IF('✍️ Score Entry 2025-26'!F1404&lt;'✍️ Score Entry 2025-26'!G1404,"Away","Draw")))</f>
        <v>TBD</v>
      </c>
      <c r="O1403" s="0" t="str">
        <f aca="false">IF(N1403="TBD","TBD",IF(AND(H1403&gt;I1403,H1403&gt;J1403,N1403="Home"),"✓",IF(AND(J1403&gt;H1403,J1403&gt;I1403,N1403="Away"),"✓",IF(AND(I1403&gt;H1403,I1403&gt;J1403,N1403="Draw"),"✓","✗"))))</f>
        <v>TBD</v>
      </c>
    </row>
    <row r="1404" customFormat="false" ht="15" hidden="false" customHeight="false" outlineLevel="0" collapsed="false">
      <c r="A1404" s="0" t="n">
        <f aca="false">'✍️ Score Entry 2025-26'!A1405</f>
        <v>1400</v>
      </c>
      <c r="B1404" s="41" t="n">
        <f aca="false">'✍️ Score Entry 2025-26'!B1405</f>
        <v>46116.75</v>
      </c>
      <c r="C1404" s="0" t="str">
        <f aca="false">'✍️ Score Entry 2025-26'!C1405</f>
        <v>German Bundesliga</v>
      </c>
      <c r="D1404" s="0" t="str">
        <f aca="false">'✍️ Score Entry 2025-26'!D1405</f>
        <v>VfB Stuttgart</v>
      </c>
      <c r="E1404" s="0" t="str">
        <f aca="false">'✍️ Score Entry 2025-26'!E1405</f>
        <v>Borussia Dortmund</v>
      </c>
      <c r="F1404" s="0" t="n">
        <f aca="false">IFERROR(VLOOKUP(D1404,'⭐ Current Elo 2025-26'!$A:$B,2,FALSE()),1500)</f>
        <v>1520.3</v>
      </c>
      <c r="G1404" s="0" t="n">
        <f aca="false">IFERROR(VLOOKUP(E1404,'⭐ Current Elo 2025-26'!$A:$B,2,FALSE()),1500)</f>
        <v>1516.8</v>
      </c>
      <c r="H1404" s="33" t="n">
        <f aca="false">1/(1+10^((G1404-F1404+'⚙️ Parameters'!$C$7)/400))</f>
        <v>0.433477840961764</v>
      </c>
      <c r="I1404" s="33" t="n">
        <f aca="false">0.27*(1+((200-MIN(ABS(F1404-G1404),200))/500)+(IF(AND(F1404&gt;1650,G1404&gt;1650),0.15,0)))</f>
        <v>0.37611</v>
      </c>
      <c r="J1404" s="33" t="n">
        <f aca="false">MAX(0,1-H1404-I1404)</f>
        <v>0.190412159038236</v>
      </c>
      <c r="K1404" s="33" t="n">
        <f aca="false">H1404+I1404</f>
        <v>0.809587840961764</v>
      </c>
      <c r="L1404" s="33" t="n">
        <f aca="false">I1404+J1404</f>
        <v>0.566522159038236</v>
      </c>
      <c r="M1404" s="0" t="str">
        <f aca="false">IF('✍️ Score Entry 2025-26'!F1405=""," TBD",TEXT('✍️ Score Entry 2025-26'!F1405,"0")&amp;"-"&amp;TEXT('✍️ Score Entry 2025-26'!G1405,"0"))</f>
        <v> TBD</v>
      </c>
      <c r="N1404" s="0" t="str">
        <f aca="false">IF('✍️ Score Entry 2025-26'!F1405="","TBD",IF('✍️ Score Entry 2025-26'!F1405&gt;'✍️ Score Entry 2025-26'!G1405,"Home",IF('✍️ Score Entry 2025-26'!F1405&lt;'✍️ Score Entry 2025-26'!G1405,"Away","Draw")))</f>
        <v>TBD</v>
      </c>
      <c r="O1404" s="0" t="str">
        <f aca="false">IF(N1404="TBD","TBD",IF(AND(H1404&gt;I1404,H1404&gt;J1404,N1404="Home"),"✓",IF(AND(J1404&gt;H1404,J1404&gt;I1404,N1404="Away"),"✓",IF(AND(I1404&gt;H1404,I1404&gt;J1404,N1404="Draw"),"✓","✗"))))</f>
        <v>TBD</v>
      </c>
    </row>
    <row r="1405" customFormat="false" ht="15" hidden="false" customHeight="false" outlineLevel="0" collapsed="false">
      <c r="A1405" s="0" t="n">
        <f aca="false">'✍️ Score Entry 2025-26'!A1406</f>
        <v>1401</v>
      </c>
      <c r="B1405" s="41" t="n">
        <f aca="false">'✍️ Score Entry 2025-26'!B1406</f>
        <v>46116.75</v>
      </c>
      <c r="C1405" s="0" t="str">
        <f aca="false">'✍️ Score Entry 2025-26'!C1406</f>
        <v>German Bundesliga</v>
      </c>
      <c r="D1405" s="0" t="str">
        <f aca="false">'✍️ Score Entry 2025-26'!D1406</f>
        <v>Eintracht Frankfurt</v>
      </c>
      <c r="E1405" s="0" t="str">
        <f aca="false">'✍️ Score Entry 2025-26'!E1406</f>
        <v>FC Cologne</v>
      </c>
      <c r="F1405" s="0" t="n">
        <f aca="false">IFERROR(VLOOKUP(D1405,'⭐ Current Elo 2025-26'!$A:$B,2,FALSE()),1500)</f>
        <v>1407.6</v>
      </c>
      <c r="G1405" s="0" t="n">
        <f aca="false">IFERROR(VLOOKUP(E1405,'⭐ Current Elo 2025-26'!$A:$B,2,FALSE()),1500)</f>
        <v>1612.2</v>
      </c>
      <c r="H1405" s="33" t="n">
        <f aca="false">1/(1+10^((G1405-F1405+'⚙️ Parameters'!$C$7)/400))</f>
        <v>0.187613013011844</v>
      </c>
      <c r="I1405" s="33" t="n">
        <f aca="false">0.27*(1+((200-MIN(ABS(F1405-G1405),200))/500)+(IF(AND(F1405&gt;1650,G1405&gt;1650),0.15,0)))</f>
        <v>0.27</v>
      </c>
      <c r="J1405" s="33" t="n">
        <f aca="false">MAX(0,1-H1405-I1405)</f>
        <v>0.542386986988156</v>
      </c>
      <c r="K1405" s="33" t="n">
        <f aca="false">H1405+I1405</f>
        <v>0.457613013011844</v>
      </c>
      <c r="L1405" s="33" t="n">
        <f aca="false">I1405+J1405</f>
        <v>0.812386986988156</v>
      </c>
      <c r="M1405" s="0" t="str">
        <f aca="false">IF('✍️ Score Entry 2025-26'!F1406=""," TBD",TEXT('✍️ Score Entry 2025-26'!F1406,"0")&amp;"-"&amp;TEXT('✍️ Score Entry 2025-26'!G1406,"0"))</f>
        <v> TBD</v>
      </c>
      <c r="N1405" s="0" t="str">
        <f aca="false">IF('✍️ Score Entry 2025-26'!F1406="","TBD",IF('✍️ Score Entry 2025-26'!F1406&gt;'✍️ Score Entry 2025-26'!G1406,"Home",IF('✍️ Score Entry 2025-26'!F1406&lt;'✍️ Score Entry 2025-26'!G1406,"Away","Draw")))</f>
        <v>TBD</v>
      </c>
      <c r="O1405" s="0" t="str">
        <f aca="false">IF(N1405="TBD","TBD",IF(AND(H1405&gt;I1405,H1405&gt;J1405,N1405="Home"),"✓",IF(AND(J1405&gt;H1405,J1405&gt;I1405,N1405="Away"),"✓",IF(AND(I1405&gt;H1405,I1405&gt;J1405,N1405="Draw"),"✓","✗"))))</f>
        <v>TBD</v>
      </c>
    </row>
    <row r="1406" customFormat="false" ht="15" hidden="false" customHeight="false" outlineLevel="0" collapsed="false">
      <c r="A1406" s="0" t="n">
        <f aca="false">'✍️ Score Entry 2025-26'!A1407</f>
        <v>1402</v>
      </c>
      <c r="B1406" s="41" t="n">
        <f aca="false">'✍️ Score Entry 2025-26'!B1407</f>
        <v>46116.75</v>
      </c>
      <c r="C1406" s="0" t="str">
        <f aca="false">'✍️ Score Entry 2025-26'!C1407</f>
        <v>German Bundesliga</v>
      </c>
      <c r="D1406" s="0" t="str">
        <f aca="false">'✍️ Score Entry 2025-26'!D1407</f>
        <v>SC Freiburg</v>
      </c>
      <c r="E1406" s="0" t="str">
        <f aca="false">'✍️ Score Entry 2025-26'!E1407</f>
        <v>Bayern Munich</v>
      </c>
      <c r="F1406" s="0" t="n">
        <f aca="false">IFERROR(VLOOKUP(D1406,'⭐ Current Elo 2025-26'!$A:$B,2,FALSE()),1500)</f>
        <v>1647.6</v>
      </c>
      <c r="G1406" s="0" t="n">
        <f aca="false">IFERROR(VLOOKUP(E1406,'⭐ Current Elo 2025-26'!$A:$B,2,FALSE()),1500)</f>
        <v>1706.9</v>
      </c>
      <c r="H1406" s="33" t="n">
        <f aca="false">1/(1+10^((G1406-F1406+'⚙️ Parameters'!$C$7)/400))</f>
        <v>0.347696181327833</v>
      </c>
      <c r="I1406" s="33" t="n">
        <f aca="false">0.27*(1+((200-MIN(ABS(F1406-G1406),200))/500)+(IF(AND(F1406&gt;1650,G1406&gt;1650),0.15,0)))</f>
        <v>0.345978</v>
      </c>
      <c r="J1406" s="33" t="n">
        <f aca="false">MAX(0,1-H1406-I1406)</f>
        <v>0.306325818672168</v>
      </c>
      <c r="K1406" s="33" t="n">
        <f aca="false">H1406+I1406</f>
        <v>0.693674181327832</v>
      </c>
      <c r="L1406" s="33" t="n">
        <f aca="false">I1406+J1406</f>
        <v>0.652303818672168</v>
      </c>
      <c r="M1406" s="0" t="str">
        <f aca="false">IF('✍️ Score Entry 2025-26'!F1407=""," TBD",TEXT('✍️ Score Entry 2025-26'!F1407,"0")&amp;"-"&amp;TEXT('✍️ Score Entry 2025-26'!G1407,"0"))</f>
        <v> TBD</v>
      </c>
      <c r="N1406" s="0" t="str">
        <f aca="false">IF('✍️ Score Entry 2025-26'!F1407="","TBD",IF('✍️ Score Entry 2025-26'!F1407&gt;'✍️ Score Entry 2025-26'!G1407,"Home",IF('✍️ Score Entry 2025-26'!F1407&lt;'✍️ Score Entry 2025-26'!G1407,"Away","Draw")))</f>
        <v>TBD</v>
      </c>
      <c r="O1406" s="0" t="str">
        <f aca="false">IF(N1406="TBD","TBD",IF(AND(H1406&gt;I1406,H1406&gt;J1406,N1406="Home"),"✓",IF(AND(J1406&gt;H1406,J1406&gt;I1406,N1406="Away"),"✓",IF(AND(I1406&gt;H1406,I1406&gt;J1406,N1406="Draw"),"✓","✗"))))</f>
        <v>TBD</v>
      </c>
    </row>
    <row r="1407" customFormat="false" ht="15" hidden="false" customHeight="false" outlineLevel="0" collapsed="false">
      <c r="A1407" s="0" t="n">
        <f aca="false">'✍️ Score Entry 2025-26'!A1408</f>
        <v>1403</v>
      </c>
      <c r="B1407" s="41" t="n">
        <f aca="false">'✍️ Score Entry 2025-26'!B1408</f>
        <v>46116.75</v>
      </c>
      <c r="C1407" s="0" t="str">
        <f aca="false">'✍️ Score Entry 2025-26'!C1408</f>
        <v>German Bundesliga</v>
      </c>
      <c r="D1407" s="0" t="str">
        <f aca="false">'✍️ Score Entry 2025-26'!D1408</f>
        <v>Werder Bremen</v>
      </c>
      <c r="E1407" s="0" t="str">
        <f aca="false">'✍️ Score Entry 2025-26'!E1408</f>
        <v>RB Leipzig</v>
      </c>
      <c r="F1407" s="0" t="n">
        <f aca="false">IFERROR(VLOOKUP(D1407,'⭐ Current Elo 2025-26'!$A:$B,2,FALSE()),1500)</f>
        <v>1618.2</v>
      </c>
      <c r="G1407" s="0" t="n">
        <f aca="false">IFERROR(VLOOKUP(E1407,'⭐ Current Elo 2025-26'!$A:$B,2,FALSE()),1500)</f>
        <v>1556</v>
      </c>
      <c r="H1407" s="33" t="n">
        <f aca="false">1/(1+10^((G1407-F1407+'⚙️ Parameters'!$C$7)/400))</f>
        <v>0.517549998744787</v>
      </c>
      <c r="I1407" s="33" t="n">
        <f aca="false">0.27*(1+((200-MIN(ABS(F1407-G1407),200))/500)+(IF(AND(F1407&gt;1650,G1407&gt;1650),0.15,0)))</f>
        <v>0.344412</v>
      </c>
      <c r="J1407" s="33" t="n">
        <f aca="false">MAX(0,1-H1407-I1407)</f>
        <v>0.138038001255214</v>
      </c>
      <c r="K1407" s="33" t="n">
        <f aca="false">H1407+I1407</f>
        <v>0.861961998744786</v>
      </c>
      <c r="L1407" s="33" t="n">
        <f aca="false">I1407+J1407</f>
        <v>0.482450001255214</v>
      </c>
      <c r="M1407" s="0" t="str">
        <f aca="false">IF('✍️ Score Entry 2025-26'!F1408=""," TBD",TEXT('✍️ Score Entry 2025-26'!F1408,"0")&amp;"-"&amp;TEXT('✍️ Score Entry 2025-26'!G1408,"0"))</f>
        <v> TBD</v>
      </c>
      <c r="N1407" s="0" t="str">
        <f aca="false">IF('✍️ Score Entry 2025-26'!F1408="","TBD",IF('✍️ Score Entry 2025-26'!F1408&gt;'✍️ Score Entry 2025-26'!G1408,"Home",IF('✍️ Score Entry 2025-26'!F1408&lt;'✍️ Score Entry 2025-26'!G1408,"Away","Draw")))</f>
        <v>TBD</v>
      </c>
      <c r="O1407" s="0" t="str">
        <f aca="false">IF(N1407="TBD","TBD",IF(AND(H1407&gt;I1407,H1407&gt;J1407,N1407="Home"),"✓",IF(AND(J1407&gt;H1407,J1407&gt;I1407,N1407="Away"),"✓",IF(AND(I1407&gt;H1407,I1407&gt;J1407,N1407="Draw"),"✓","✗"))))</f>
        <v>TBD</v>
      </c>
    </row>
    <row r="1408" customFormat="false" ht="15" hidden="false" customHeight="false" outlineLevel="0" collapsed="false">
      <c r="A1408" s="0" t="n">
        <f aca="false">'✍️ Score Entry 2025-26'!A1409</f>
        <v>1404</v>
      </c>
      <c r="B1408" s="41" t="n">
        <f aca="false">'✍️ Score Entry 2025-26'!B1409</f>
        <v>46116.75</v>
      </c>
      <c r="C1408" s="0" t="str">
        <f aca="false">'✍️ Score Entry 2025-26'!C1409</f>
        <v>German Bundesliga</v>
      </c>
      <c r="D1408" s="0" t="str">
        <f aca="false">'✍️ Score Entry 2025-26'!D1409</f>
        <v>TSG Hoffenheim</v>
      </c>
      <c r="E1408" s="0" t="str">
        <f aca="false">'✍️ Score Entry 2025-26'!E1409</f>
        <v>Mainz</v>
      </c>
      <c r="F1408" s="0" t="n">
        <f aca="false">IFERROR(VLOOKUP(D1408,'⭐ Current Elo 2025-26'!$A:$B,2,FALSE()),1500)</f>
        <v>1699</v>
      </c>
      <c r="G1408" s="0" t="n">
        <f aca="false">IFERROR(VLOOKUP(E1408,'⭐ Current Elo 2025-26'!$A:$B,2,FALSE()),1500)</f>
        <v>1672.1</v>
      </c>
      <c r="H1408" s="33" t="n">
        <f aca="false">1/(1+10^((G1408-F1408+'⚙️ Parameters'!$C$7)/400))</f>
        <v>0.466805326110138</v>
      </c>
      <c r="I1408" s="33" t="n">
        <f aca="false">0.27*(1+((200-MIN(ABS(F1408-G1408),200))/500)+(IF(AND(F1408&gt;1650,G1408&gt;1650),0.15,0)))</f>
        <v>0.403974</v>
      </c>
      <c r="J1408" s="33" t="n">
        <f aca="false">MAX(0,1-H1408-I1408)</f>
        <v>0.129220673889862</v>
      </c>
      <c r="K1408" s="33" t="n">
        <f aca="false">H1408+I1408</f>
        <v>0.870779326110138</v>
      </c>
      <c r="L1408" s="33" t="n">
        <f aca="false">I1408+J1408</f>
        <v>0.533194673889862</v>
      </c>
      <c r="M1408" s="0" t="str">
        <f aca="false">IF('✍️ Score Entry 2025-26'!F1409=""," TBD",TEXT('✍️ Score Entry 2025-26'!F1409,"0")&amp;"-"&amp;TEXT('✍️ Score Entry 2025-26'!G1409,"0"))</f>
        <v> TBD</v>
      </c>
      <c r="N1408" s="0" t="str">
        <f aca="false">IF('✍️ Score Entry 2025-26'!F1409="","TBD",IF('✍️ Score Entry 2025-26'!F1409&gt;'✍️ Score Entry 2025-26'!G1409,"Home",IF('✍️ Score Entry 2025-26'!F1409&lt;'✍️ Score Entry 2025-26'!G1409,"Away","Draw")))</f>
        <v>TBD</v>
      </c>
      <c r="O1408" s="0" t="str">
        <f aca="false">IF(N1408="TBD","TBD",IF(AND(H1408&gt;I1408,H1408&gt;J1408,N1408="Home"),"✓",IF(AND(J1408&gt;H1408,J1408&gt;I1408,N1408="Away"),"✓",IF(AND(I1408&gt;H1408,I1408&gt;J1408,N1408="Draw"),"✓","✗"))))</f>
        <v>TBD</v>
      </c>
    </row>
    <row r="1409" customFormat="false" ht="15" hidden="false" customHeight="false" outlineLevel="0" collapsed="false">
      <c r="A1409" s="0" t="n">
        <f aca="false">'✍️ Score Entry 2025-26'!A1410</f>
        <v>1405</v>
      </c>
      <c r="B1409" s="41" t="n">
        <f aca="false">'✍️ Score Entry 2025-26'!B1410</f>
        <v>46116.75</v>
      </c>
      <c r="C1409" s="0" t="str">
        <f aca="false">'✍️ Score Entry 2025-26'!C1410</f>
        <v>German Bundesliga</v>
      </c>
      <c r="D1409" s="0" t="str">
        <f aca="false">'✍️ Score Entry 2025-26'!D1410</f>
        <v>1. FC Union Berlin</v>
      </c>
      <c r="E1409" s="0" t="str">
        <f aca="false">'✍️ Score Entry 2025-26'!E1410</f>
        <v>St. Pauli</v>
      </c>
      <c r="F1409" s="0" t="n">
        <f aca="false">IFERROR(VLOOKUP(D1409,'⭐ Current Elo 2025-26'!$A:$B,2,FALSE()),1500)</f>
        <v>1536.1</v>
      </c>
      <c r="G1409" s="0" t="n">
        <f aca="false">IFERROR(VLOOKUP(E1409,'⭐ Current Elo 2025-26'!$A:$B,2,FALSE()),1500)</f>
        <v>1501.5</v>
      </c>
      <c r="H1409" s="33" t="n">
        <f aca="false">1/(1+10^((G1409-F1409+'⚙️ Parameters'!$C$7)/400))</f>
        <v>0.477852121112827</v>
      </c>
      <c r="I1409" s="33" t="n">
        <f aca="false">0.27*(1+((200-MIN(ABS(F1409-G1409),200))/500)+(IF(AND(F1409&gt;1650,G1409&gt;1650),0.15,0)))</f>
        <v>0.359316</v>
      </c>
      <c r="J1409" s="33" t="n">
        <f aca="false">MAX(0,1-H1409-I1409)</f>
        <v>0.162831878887173</v>
      </c>
      <c r="K1409" s="33" t="n">
        <f aca="false">H1409+I1409</f>
        <v>0.837168121112827</v>
      </c>
      <c r="L1409" s="33" t="n">
        <f aca="false">I1409+J1409</f>
        <v>0.522147878887173</v>
      </c>
      <c r="M1409" s="0" t="str">
        <f aca="false">IF('✍️ Score Entry 2025-26'!F1410=""," TBD",TEXT('✍️ Score Entry 2025-26'!F1410,"0")&amp;"-"&amp;TEXT('✍️ Score Entry 2025-26'!G1410,"0"))</f>
        <v> TBD</v>
      </c>
      <c r="N1409" s="0" t="str">
        <f aca="false">IF('✍️ Score Entry 2025-26'!F1410="","TBD",IF('✍️ Score Entry 2025-26'!F1410&gt;'✍️ Score Entry 2025-26'!G1410,"Home",IF('✍️ Score Entry 2025-26'!F1410&lt;'✍️ Score Entry 2025-26'!G1410,"Away","Draw")))</f>
        <v>TBD</v>
      </c>
      <c r="O1409" s="0" t="str">
        <f aca="false">IF(N1409="TBD","TBD",IF(AND(H1409&gt;I1409,H1409&gt;J1409,N1409="Home"),"✓",IF(AND(J1409&gt;H1409,J1409&gt;I1409,N1409="Away"),"✓",IF(AND(I1409&gt;H1409,I1409&gt;J1409,N1409="Draw"),"✓","✗"))))</f>
        <v>TBD</v>
      </c>
    </row>
    <row r="1410" customFormat="false" ht="15" hidden="false" customHeight="false" outlineLevel="0" collapsed="false">
      <c r="A1410" s="0" t="n">
        <f aca="false">'✍️ Score Entry 2025-26'!A1411</f>
        <v>1406</v>
      </c>
      <c r="B1410" s="41" t="n">
        <f aca="false">'✍️ Score Entry 2025-26'!B1411</f>
        <v>46117.75</v>
      </c>
      <c r="C1410" s="0" t="str">
        <f aca="false">'✍️ Score Entry 2025-26'!C1411</f>
        <v>Spanish LALIGA</v>
      </c>
      <c r="D1410" s="0" t="str">
        <f aca="false">'✍️ Score Entry 2025-26'!D1411</f>
        <v>Real Sociedad</v>
      </c>
      <c r="E1410" s="0" t="str">
        <f aca="false">'✍️ Score Entry 2025-26'!E1411</f>
        <v>Levante</v>
      </c>
      <c r="F1410" s="0" t="n">
        <f aca="false">IFERROR(VLOOKUP(D1410,'⭐ Current Elo 2025-26'!$A:$B,2,FALSE()),1500)</f>
        <v>1395.4</v>
      </c>
      <c r="G1410" s="0" t="n">
        <f aca="false">IFERROR(VLOOKUP(E1410,'⭐ Current Elo 2025-26'!$A:$B,2,FALSE()),1500)</f>
        <v>1462.3</v>
      </c>
      <c r="H1410" s="33" t="n">
        <f aca="false">1/(1+10^((G1410-F1410+'⚙️ Parameters'!$C$7)/400))</f>
        <v>0.337840965177519</v>
      </c>
      <c r="I1410" s="33" t="n">
        <f aca="false">0.27*(1+((200-MIN(ABS(F1410-G1410),200))/500)+(IF(AND(F1410&gt;1650,G1410&gt;1650),0.15,0)))</f>
        <v>0.341874</v>
      </c>
      <c r="J1410" s="33" t="n">
        <f aca="false">MAX(0,1-H1410-I1410)</f>
        <v>0.320285034822481</v>
      </c>
      <c r="K1410" s="33" t="n">
        <f aca="false">H1410+I1410</f>
        <v>0.679714965177519</v>
      </c>
      <c r="L1410" s="33" t="n">
        <f aca="false">I1410+J1410</f>
        <v>0.662159034822481</v>
      </c>
      <c r="M1410" s="0" t="str">
        <f aca="false">IF('✍️ Score Entry 2025-26'!F1411=""," TBD",TEXT('✍️ Score Entry 2025-26'!F1411,"0")&amp;"-"&amp;TEXT('✍️ Score Entry 2025-26'!G1411,"0"))</f>
        <v> TBD</v>
      </c>
      <c r="N1410" s="0" t="str">
        <f aca="false">IF('✍️ Score Entry 2025-26'!F1411="","TBD",IF('✍️ Score Entry 2025-26'!F1411&gt;'✍️ Score Entry 2025-26'!G1411,"Home",IF('✍️ Score Entry 2025-26'!F1411&lt;'✍️ Score Entry 2025-26'!G1411,"Away","Draw")))</f>
        <v>TBD</v>
      </c>
      <c r="O1410" s="0" t="str">
        <f aca="false">IF(N1410="TBD","TBD",IF(AND(H1410&gt;I1410,H1410&gt;J1410,N1410="Home"),"✓",IF(AND(J1410&gt;H1410,J1410&gt;I1410,N1410="Away"),"✓",IF(AND(I1410&gt;H1410,I1410&gt;J1410,N1410="Draw"),"✓","✗"))))</f>
        <v>TBD</v>
      </c>
    </row>
    <row r="1411" customFormat="false" ht="15" hidden="false" customHeight="false" outlineLevel="0" collapsed="false">
      <c r="A1411" s="0" t="n">
        <f aca="false">'✍️ Score Entry 2025-26'!A1412</f>
        <v>1407</v>
      </c>
      <c r="B1411" s="41" t="n">
        <f aca="false">'✍️ Score Entry 2025-26'!B1412</f>
        <v>46117.75</v>
      </c>
      <c r="C1411" s="0" t="str">
        <f aca="false">'✍️ Score Entry 2025-26'!C1412</f>
        <v>Spanish LALIGA</v>
      </c>
      <c r="D1411" s="0" t="str">
        <f aca="false">'✍️ Score Entry 2025-26'!D1412</f>
        <v>Real Oviedo</v>
      </c>
      <c r="E1411" s="0" t="str">
        <f aca="false">'✍️ Score Entry 2025-26'!E1412</f>
        <v>Sevilla</v>
      </c>
      <c r="F1411" s="0" t="n">
        <f aca="false">IFERROR(VLOOKUP(D1411,'⭐ Current Elo 2025-26'!$A:$B,2,FALSE()),1500)</f>
        <v>1735.2</v>
      </c>
      <c r="G1411" s="0" t="n">
        <f aca="false">IFERROR(VLOOKUP(E1411,'⭐ Current Elo 2025-26'!$A:$B,2,FALSE()),1500)</f>
        <v>1661.6</v>
      </c>
      <c r="H1411" s="33" t="n">
        <f aca="false">1/(1+10^((G1411-F1411+'⚙️ Parameters'!$C$7)/400))</f>
        <v>0.533910991314622</v>
      </c>
      <c r="I1411" s="33" t="n">
        <f aca="false">0.27*(1+((200-MIN(ABS(F1411-G1411),200))/500)+(IF(AND(F1411&gt;1650,G1411&gt;1650),0.15,0)))</f>
        <v>0.378756</v>
      </c>
      <c r="J1411" s="33" t="n">
        <f aca="false">MAX(0,1-H1411-I1411)</f>
        <v>0.0873330086853782</v>
      </c>
      <c r="K1411" s="33" t="n">
        <f aca="false">H1411+I1411</f>
        <v>0.912666991314622</v>
      </c>
      <c r="L1411" s="33" t="n">
        <f aca="false">I1411+J1411</f>
        <v>0.466089008685378</v>
      </c>
      <c r="M1411" s="0" t="str">
        <f aca="false">IF('✍️ Score Entry 2025-26'!F1412=""," TBD",TEXT('✍️ Score Entry 2025-26'!F1412,"0")&amp;"-"&amp;TEXT('✍️ Score Entry 2025-26'!G1412,"0"))</f>
        <v> TBD</v>
      </c>
      <c r="N1411" s="0" t="str">
        <f aca="false">IF('✍️ Score Entry 2025-26'!F1412="","TBD",IF('✍️ Score Entry 2025-26'!F1412&gt;'✍️ Score Entry 2025-26'!G1412,"Home",IF('✍️ Score Entry 2025-26'!F1412&lt;'✍️ Score Entry 2025-26'!G1412,"Away","Draw")))</f>
        <v>TBD</v>
      </c>
      <c r="O1411" s="0" t="str">
        <f aca="false">IF(N1411="TBD","TBD",IF(AND(H1411&gt;I1411,H1411&gt;J1411,N1411="Home"),"✓",IF(AND(J1411&gt;H1411,J1411&gt;I1411,N1411="Away"),"✓",IF(AND(I1411&gt;H1411,I1411&gt;J1411,N1411="Draw"),"✓","✗"))))</f>
        <v>TBD</v>
      </c>
    </row>
    <row r="1412" customFormat="false" ht="15" hidden="false" customHeight="false" outlineLevel="0" collapsed="false">
      <c r="A1412" s="0" t="n">
        <f aca="false">'✍️ Score Entry 2025-26'!A1413</f>
        <v>1408</v>
      </c>
      <c r="B1412" s="41" t="n">
        <f aca="false">'✍️ Score Entry 2025-26'!B1413</f>
        <v>46117.75</v>
      </c>
      <c r="C1412" s="0" t="str">
        <f aca="false">'✍️ Score Entry 2025-26'!C1413</f>
        <v>Spanish LALIGA</v>
      </c>
      <c r="D1412" s="0" t="str">
        <f aca="false">'✍️ Score Entry 2025-26'!D1413</f>
        <v>Valencia</v>
      </c>
      <c r="E1412" s="0" t="str">
        <f aca="false">'✍️ Score Entry 2025-26'!E1413</f>
        <v>Celta Vigo</v>
      </c>
      <c r="F1412" s="0" t="n">
        <f aca="false">IFERROR(VLOOKUP(D1412,'⭐ Current Elo 2025-26'!$A:$B,2,FALSE()),1500)</f>
        <v>1618.4</v>
      </c>
      <c r="G1412" s="0" t="n">
        <f aca="false">IFERROR(VLOOKUP(E1412,'⭐ Current Elo 2025-26'!$A:$B,2,FALSE()),1500)</f>
        <v>1603.5</v>
      </c>
      <c r="H1412" s="33" t="n">
        <f aca="false">1/(1+10^((G1412-F1412+'⚙️ Parameters'!$C$7)/400))</f>
        <v>0.449658189912926</v>
      </c>
      <c r="I1412" s="33" t="n">
        <f aca="false">0.27*(1+((200-MIN(ABS(F1412-G1412),200))/500)+(IF(AND(F1412&gt;1650,G1412&gt;1650),0.15,0)))</f>
        <v>0.369954</v>
      </c>
      <c r="J1412" s="33" t="n">
        <f aca="false">MAX(0,1-H1412-I1412)</f>
        <v>0.180387810087074</v>
      </c>
      <c r="K1412" s="33" t="n">
        <f aca="false">H1412+I1412</f>
        <v>0.819612189912926</v>
      </c>
      <c r="L1412" s="33" t="n">
        <f aca="false">I1412+J1412</f>
        <v>0.550341810087074</v>
      </c>
      <c r="M1412" s="0" t="str">
        <f aca="false">IF('✍️ Score Entry 2025-26'!F1413=""," TBD",TEXT('✍️ Score Entry 2025-26'!F1413,"0")&amp;"-"&amp;TEXT('✍️ Score Entry 2025-26'!G1413,"0"))</f>
        <v> TBD</v>
      </c>
      <c r="N1412" s="0" t="str">
        <f aca="false">IF('✍️ Score Entry 2025-26'!F1413="","TBD",IF('✍️ Score Entry 2025-26'!F1413&gt;'✍️ Score Entry 2025-26'!G1413,"Home",IF('✍️ Score Entry 2025-26'!F1413&lt;'✍️ Score Entry 2025-26'!G1413,"Away","Draw")))</f>
        <v>TBD</v>
      </c>
      <c r="O1412" s="0" t="str">
        <f aca="false">IF(N1412="TBD","TBD",IF(AND(H1412&gt;I1412,H1412&gt;J1412,N1412="Home"),"✓",IF(AND(J1412&gt;H1412,J1412&gt;I1412,N1412="Away"),"✓",IF(AND(I1412&gt;H1412,I1412&gt;J1412,N1412="Draw"),"✓","✗"))))</f>
        <v>TBD</v>
      </c>
    </row>
    <row r="1413" customFormat="false" ht="15" hidden="false" customHeight="false" outlineLevel="0" collapsed="false">
      <c r="A1413" s="0" t="n">
        <f aca="false">'✍️ Score Entry 2025-26'!A1414</f>
        <v>1409</v>
      </c>
      <c r="B1413" s="41" t="n">
        <f aca="false">'✍️ Score Entry 2025-26'!B1414</f>
        <v>46117.75</v>
      </c>
      <c r="C1413" s="0" t="str">
        <f aca="false">'✍️ Score Entry 2025-26'!C1414</f>
        <v>French Ligue 1</v>
      </c>
      <c r="D1413" s="0" t="str">
        <f aca="false">'✍️ Score Entry 2025-26'!D1414</f>
        <v>Brest</v>
      </c>
      <c r="E1413" s="0" t="str">
        <f aca="false">'✍️ Score Entry 2025-26'!E1414</f>
        <v>Stade Rennais</v>
      </c>
      <c r="F1413" s="0" t="n">
        <f aca="false">IFERROR(VLOOKUP(D1413,'⭐ Current Elo 2025-26'!$A:$B,2,FALSE()),1500)</f>
        <v>1734.4</v>
      </c>
      <c r="G1413" s="0" t="n">
        <f aca="false">IFERROR(VLOOKUP(E1413,'⭐ Current Elo 2025-26'!$A:$B,2,FALSE()),1500)</f>
        <v>1621.1</v>
      </c>
      <c r="H1413" s="33" t="n">
        <f aca="false">1/(1+10^((G1413-F1413+'⚙️ Parameters'!$C$7)/400))</f>
        <v>0.590101283041475</v>
      </c>
      <c r="I1413" s="33" t="n">
        <f aca="false">0.27*(1+((200-MIN(ABS(F1413-G1413),200))/500)+(IF(AND(F1413&gt;1650,G1413&gt;1650),0.15,0)))</f>
        <v>0.316818</v>
      </c>
      <c r="J1413" s="33" t="n">
        <f aca="false">MAX(0,1-H1413-I1413)</f>
        <v>0.0930807169585255</v>
      </c>
      <c r="K1413" s="33" t="n">
        <f aca="false">H1413+I1413</f>
        <v>0.906919283041475</v>
      </c>
      <c r="L1413" s="33" t="n">
        <f aca="false">I1413+J1413</f>
        <v>0.409898716958525</v>
      </c>
      <c r="M1413" s="0" t="str">
        <f aca="false">IF('✍️ Score Entry 2025-26'!F1414=""," TBD",TEXT('✍️ Score Entry 2025-26'!F1414,"0")&amp;"-"&amp;TEXT('✍️ Score Entry 2025-26'!G1414,"0"))</f>
        <v> TBD</v>
      </c>
      <c r="N1413" s="0" t="str">
        <f aca="false">IF('✍️ Score Entry 2025-26'!F1414="","TBD",IF('✍️ Score Entry 2025-26'!F1414&gt;'✍️ Score Entry 2025-26'!G1414,"Home",IF('✍️ Score Entry 2025-26'!F1414&lt;'✍️ Score Entry 2025-26'!G1414,"Away","Draw")))</f>
        <v>TBD</v>
      </c>
      <c r="O1413" s="0" t="str">
        <f aca="false">IF(N1413="TBD","TBD",IF(AND(H1413&gt;I1413,H1413&gt;J1413,N1413="Home"),"✓",IF(AND(J1413&gt;H1413,J1413&gt;I1413,N1413="Away"),"✓",IF(AND(I1413&gt;H1413,I1413&gt;J1413,N1413="Draw"),"✓","✗"))))</f>
        <v>TBD</v>
      </c>
    </row>
    <row r="1414" customFormat="false" ht="15" hidden="false" customHeight="false" outlineLevel="0" collapsed="false">
      <c r="A1414" s="0" t="n">
        <f aca="false">'✍️ Score Entry 2025-26'!A1415</f>
        <v>1410</v>
      </c>
      <c r="B1414" s="41" t="n">
        <f aca="false">'✍️ Score Entry 2025-26'!B1415</f>
        <v>46117.75</v>
      </c>
      <c r="C1414" s="0" t="str">
        <f aca="false">'✍️ Score Entry 2025-26'!C1415</f>
        <v>Spanish LALIGA</v>
      </c>
      <c r="D1414" s="0" t="str">
        <f aca="false">'✍️ Score Entry 2025-26'!D1415</f>
        <v>AlavÃ©s</v>
      </c>
      <c r="E1414" s="0" t="str">
        <f aca="false">'✍️ Score Entry 2025-26'!E1415</f>
        <v>Osasuna</v>
      </c>
      <c r="F1414" s="0" t="n">
        <f aca="false">IFERROR(VLOOKUP(D1414,'⭐ Current Elo 2025-26'!$A:$B,2,FALSE()),1500)</f>
        <v>1609.1</v>
      </c>
      <c r="G1414" s="0" t="n">
        <f aca="false">IFERROR(VLOOKUP(E1414,'⭐ Current Elo 2025-26'!$A:$B,2,FALSE()),1500)</f>
        <v>1713.5</v>
      </c>
      <c r="H1414" s="33" t="n">
        <f aca="false">1/(1+10^((G1414-F1414+'⚙️ Parameters'!$C$7)/400))</f>
        <v>0.291357972124114</v>
      </c>
      <c r="I1414" s="33" t="n">
        <f aca="false">0.27*(1+((200-MIN(ABS(F1414-G1414),200))/500)+(IF(AND(F1414&gt;1650,G1414&gt;1650),0.15,0)))</f>
        <v>0.321624</v>
      </c>
      <c r="J1414" s="33" t="n">
        <f aca="false">MAX(0,1-H1414-I1414)</f>
        <v>0.387018027875886</v>
      </c>
      <c r="K1414" s="33" t="n">
        <f aca="false">H1414+I1414</f>
        <v>0.612981972124114</v>
      </c>
      <c r="L1414" s="33" t="n">
        <f aca="false">I1414+J1414</f>
        <v>0.708642027875886</v>
      </c>
      <c r="M1414" s="0" t="str">
        <f aca="false">IF('✍️ Score Entry 2025-26'!F1415=""," TBD",TEXT('✍️ Score Entry 2025-26'!F1415,"0")&amp;"-"&amp;TEXT('✍️ Score Entry 2025-26'!G1415,"0"))</f>
        <v> TBD</v>
      </c>
      <c r="N1414" s="0" t="str">
        <f aca="false">IF('✍️ Score Entry 2025-26'!F1415="","TBD",IF('✍️ Score Entry 2025-26'!F1415&gt;'✍️ Score Entry 2025-26'!G1415,"Home",IF('✍️ Score Entry 2025-26'!F1415&lt;'✍️ Score Entry 2025-26'!G1415,"Away","Draw")))</f>
        <v>TBD</v>
      </c>
      <c r="O1414" s="0" t="str">
        <f aca="false">IF(N1414="TBD","TBD",IF(AND(H1414&gt;I1414,H1414&gt;J1414,N1414="Home"),"✓",IF(AND(J1414&gt;H1414,J1414&gt;I1414,N1414="Away"),"✓",IF(AND(I1414&gt;H1414,I1414&gt;J1414,N1414="Draw"),"✓","✗"))))</f>
        <v>TBD</v>
      </c>
    </row>
    <row r="1415" customFormat="false" ht="15" hidden="false" customHeight="false" outlineLevel="0" collapsed="false">
      <c r="A1415" s="0" t="n">
        <f aca="false">'✍️ Score Entry 2025-26'!A1416</f>
        <v>1411</v>
      </c>
      <c r="B1415" s="41" t="n">
        <f aca="false">'✍️ Score Entry 2025-26'!B1416</f>
        <v>46117.75</v>
      </c>
      <c r="C1415" s="0" t="str">
        <f aca="false">'✍️ Score Entry 2025-26'!C1416</f>
        <v>Spanish LALIGA</v>
      </c>
      <c r="D1415" s="0" t="str">
        <f aca="false">'✍️ Score Entry 2025-26'!D1416</f>
        <v>Mallorca</v>
      </c>
      <c r="E1415" s="0" t="str">
        <f aca="false">'✍️ Score Entry 2025-26'!E1416</f>
        <v>Real Madrid</v>
      </c>
      <c r="F1415" s="0" t="n">
        <f aca="false">IFERROR(VLOOKUP(D1415,'⭐ Current Elo 2025-26'!$A:$B,2,FALSE()),1500)</f>
        <v>1654.7</v>
      </c>
      <c r="G1415" s="0" t="n">
        <f aca="false">IFERROR(VLOOKUP(E1415,'⭐ Current Elo 2025-26'!$A:$B,2,FALSE()),1500)</f>
        <v>1520.7</v>
      </c>
      <c r="H1415" s="33" t="n">
        <f aca="false">1/(1+10^((G1415-F1415+'⚙️ Parameters'!$C$7)/400))</f>
        <v>0.618584122089031</v>
      </c>
      <c r="I1415" s="33" t="n">
        <f aca="false">0.27*(1+((200-MIN(ABS(F1415-G1415),200))/500)+(IF(AND(F1415&gt;1650,G1415&gt;1650),0.15,0)))</f>
        <v>0.30564</v>
      </c>
      <c r="J1415" s="33" t="n">
        <f aca="false">MAX(0,1-H1415-I1415)</f>
        <v>0.0757758779109692</v>
      </c>
      <c r="K1415" s="33" t="n">
        <f aca="false">H1415+I1415</f>
        <v>0.924224122089031</v>
      </c>
      <c r="L1415" s="33" t="n">
        <f aca="false">I1415+J1415</f>
        <v>0.381415877910969</v>
      </c>
      <c r="M1415" s="0" t="str">
        <f aca="false">IF('✍️ Score Entry 2025-26'!F1416=""," TBD",TEXT('✍️ Score Entry 2025-26'!F1416,"0")&amp;"-"&amp;TEXT('✍️ Score Entry 2025-26'!G1416,"0"))</f>
        <v> TBD</v>
      </c>
      <c r="N1415" s="0" t="str">
        <f aca="false">IF('✍️ Score Entry 2025-26'!F1416="","TBD",IF('✍️ Score Entry 2025-26'!F1416&gt;'✍️ Score Entry 2025-26'!G1416,"Home",IF('✍️ Score Entry 2025-26'!F1416&lt;'✍️ Score Entry 2025-26'!G1416,"Away","Draw")))</f>
        <v>TBD</v>
      </c>
      <c r="O1415" s="0" t="str">
        <f aca="false">IF(N1415="TBD","TBD",IF(AND(H1415&gt;I1415,H1415&gt;J1415,N1415="Home"),"✓",IF(AND(J1415&gt;H1415,J1415&gt;I1415,N1415="Away"),"✓",IF(AND(I1415&gt;H1415,I1415&gt;J1415,N1415="Draw"),"✓","✗"))))</f>
        <v>TBD</v>
      </c>
    </row>
    <row r="1416" customFormat="false" ht="15" hidden="false" customHeight="false" outlineLevel="0" collapsed="false">
      <c r="A1416" s="0" t="n">
        <f aca="false">'✍️ Score Entry 2025-26'!A1417</f>
        <v>1412</v>
      </c>
      <c r="B1416" s="41" t="n">
        <f aca="false">'✍️ Score Entry 2025-26'!B1417</f>
        <v>46117.75</v>
      </c>
      <c r="C1416" s="0" t="str">
        <f aca="false">'✍️ Score Entry 2025-26'!C1417</f>
        <v>Spanish LALIGA</v>
      </c>
      <c r="D1416" s="0" t="str">
        <f aca="false">'✍️ Score Entry 2025-26'!D1417</f>
        <v>Girona</v>
      </c>
      <c r="E1416" s="0" t="str">
        <f aca="false">'✍️ Score Entry 2025-26'!E1417</f>
        <v>Villarreal</v>
      </c>
      <c r="F1416" s="0" t="n">
        <f aca="false">IFERROR(VLOOKUP(D1416,'⭐ Current Elo 2025-26'!$A:$B,2,FALSE()),1500)</f>
        <v>1542.4</v>
      </c>
      <c r="G1416" s="0" t="n">
        <f aca="false">IFERROR(VLOOKUP(E1416,'⭐ Current Elo 2025-26'!$A:$B,2,FALSE()),1500)</f>
        <v>1629.8</v>
      </c>
      <c r="H1416" s="33" t="n">
        <f aca="false">1/(1+10^((G1416-F1416+'⚙️ Parameters'!$C$7)/400))</f>
        <v>0.311967302534024</v>
      </c>
      <c r="I1416" s="33" t="n">
        <f aca="false">0.27*(1+((200-MIN(ABS(F1416-G1416),200))/500)+(IF(AND(F1416&gt;1650,G1416&gt;1650),0.15,0)))</f>
        <v>0.330804</v>
      </c>
      <c r="J1416" s="33" t="n">
        <f aca="false">MAX(0,1-H1416-I1416)</f>
        <v>0.357228697465976</v>
      </c>
      <c r="K1416" s="33" t="n">
        <f aca="false">H1416+I1416</f>
        <v>0.642771302534024</v>
      </c>
      <c r="L1416" s="33" t="n">
        <f aca="false">I1416+J1416</f>
        <v>0.688032697465976</v>
      </c>
      <c r="M1416" s="0" t="str">
        <f aca="false">IF('✍️ Score Entry 2025-26'!F1417=""," TBD",TEXT('✍️ Score Entry 2025-26'!F1417,"0")&amp;"-"&amp;TEXT('✍️ Score Entry 2025-26'!G1417,"0"))</f>
        <v> TBD</v>
      </c>
      <c r="N1416" s="0" t="str">
        <f aca="false">IF('✍️ Score Entry 2025-26'!F1417="","TBD",IF('✍️ Score Entry 2025-26'!F1417&gt;'✍️ Score Entry 2025-26'!G1417,"Home",IF('✍️ Score Entry 2025-26'!F1417&lt;'✍️ Score Entry 2025-26'!G1417,"Away","Draw")))</f>
        <v>TBD</v>
      </c>
      <c r="O1416" s="0" t="str">
        <f aca="false">IF(N1416="TBD","TBD",IF(AND(H1416&gt;I1416,H1416&gt;J1416,N1416="Home"),"✓",IF(AND(J1416&gt;H1416,J1416&gt;I1416,N1416="Away"),"✓",IF(AND(I1416&gt;H1416,I1416&gt;J1416,N1416="Draw"),"✓","✗"))))</f>
        <v>TBD</v>
      </c>
    </row>
    <row r="1417" customFormat="false" ht="15" hidden="false" customHeight="false" outlineLevel="0" collapsed="false">
      <c r="A1417" s="0" t="n">
        <f aca="false">'✍️ Score Entry 2025-26'!A1418</f>
        <v>1413</v>
      </c>
      <c r="B1417" s="41" t="n">
        <f aca="false">'✍️ Score Entry 2025-26'!B1418</f>
        <v>46117.75</v>
      </c>
      <c r="C1417" s="0" t="str">
        <f aca="false">'✍️ Score Entry 2025-26'!C1418</f>
        <v>Spanish LALIGA</v>
      </c>
      <c r="D1417" s="0" t="str">
        <f aca="false">'✍️ Score Entry 2025-26'!D1418</f>
        <v>Real Betis</v>
      </c>
      <c r="E1417" s="0" t="str">
        <f aca="false">'✍️ Score Entry 2025-26'!E1418</f>
        <v>Espanyol</v>
      </c>
      <c r="F1417" s="0" t="n">
        <f aca="false">IFERROR(VLOOKUP(D1417,'⭐ Current Elo 2025-26'!$A:$B,2,FALSE()),1500)</f>
        <v>0</v>
      </c>
      <c r="G1417" s="0" t="n">
        <f aca="false">IFERROR(VLOOKUP(E1417,'⭐ Current Elo 2025-26'!$A:$B,2,FALSE()),1500)</f>
        <v>1662.7</v>
      </c>
      <c r="H1417" s="33" t="n">
        <f aca="false">1/(1+10^((G1417-F1417+'⚙️ Parameters'!$C$7)/400))</f>
        <v>5.22669671201501E-005</v>
      </c>
      <c r="I1417" s="33" t="n">
        <f aca="false">0.27*(1+((200-MIN(ABS(F1417-G1417),200))/500)+(IF(AND(F1417&gt;1650,G1417&gt;1650),0.15,0)))</f>
        <v>0.27</v>
      </c>
      <c r="J1417" s="33" t="n">
        <f aca="false">MAX(0,1-H1417-I1417)</f>
        <v>0.72994773303288</v>
      </c>
      <c r="K1417" s="33" t="n">
        <f aca="false">H1417+I1417</f>
        <v>0.27005226696712</v>
      </c>
      <c r="L1417" s="33" t="n">
        <f aca="false">I1417+J1417</f>
        <v>0.99994773303288</v>
      </c>
      <c r="M1417" s="0" t="str">
        <f aca="false">IF('✍️ Score Entry 2025-26'!F1418=""," TBD",TEXT('✍️ Score Entry 2025-26'!F1418,"0")&amp;"-"&amp;TEXT('✍️ Score Entry 2025-26'!G1418,"0"))</f>
        <v> TBD</v>
      </c>
      <c r="N1417" s="0" t="str">
        <f aca="false">IF('✍️ Score Entry 2025-26'!F1418="","TBD",IF('✍️ Score Entry 2025-26'!F1418&gt;'✍️ Score Entry 2025-26'!G1418,"Home",IF('✍️ Score Entry 2025-26'!F1418&lt;'✍️ Score Entry 2025-26'!G1418,"Away","Draw")))</f>
        <v>TBD</v>
      </c>
      <c r="O1417" s="0" t="str">
        <f aca="false">IF(N1417="TBD","TBD",IF(AND(H1417&gt;I1417,H1417&gt;J1417,N1417="Home"),"✓",IF(AND(J1417&gt;H1417,J1417&gt;I1417,N1417="Away"),"✓",IF(AND(I1417&gt;H1417,I1417&gt;J1417,N1417="Draw"),"✓","✗"))))</f>
        <v>TBD</v>
      </c>
    </row>
    <row r="1418" customFormat="false" ht="15" hidden="false" customHeight="false" outlineLevel="0" collapsed="false">
      <c r="A1418" s="0" t="n">
        <f aca="false">'✍️ Score Entry 2025-26'!A1419</f>
        <v>1414</v>
      </c>
      <c r="B1418" s="41" t="n">
        <f aca="false">'✍️ Score Entry 2025-26'!B1419</f>
        <v>46117.75</v>
      </c>
      <c r="C1418" s="0" t="str">
        <f aca="false">'✍️ Score Entry 2025-26'!C1419</f>
        <v>Spanish LALIGA</v>
      </c>
      <c r="D1418" s="0" t="str">
        <f aca="false">'✍️ Score Entry 2025-26'!D1419</f>
        <v>Rayo Vallecano</v>
      </c>
      <c r="E1418" s="0" t="str">
        <f aca="false">'✍️ Score Entry 2025-26'!E1419</f>
        <v>Elche</v>
      </c>
      <c r="F1418" s="0" t="n">
        <f aca="false">IFERROR(VLOOKUP(D1418,'⭐ Current Elo 2025-26'!$A:$B,2,FALSE()),1500)</f>
        <v>1510</v>
      </c>
      <c r="G1418" s="0" t="n">
        <f aca="false">IFERROR(VLOOKUP(E1418,'⭐ Current Elo 2025-26'!$A:$B,2,FALSE()),1500)</f>
        <v>1553.2</v>
      </c>
      <c r="H1418" s="33" t="n">
        <f aca="false">1/(1+10^((G1418-F1418+'⚙️ Parameters'!$C$7)/400))</f>
        <v>0.36900160468897</v>
      </c>
      <c r="I1418" s="33" t="n">
        <f aca="false">0.27*(1+((200-MIN(ABS(F1418-G1418),200))/500)+(IF(AND(F1418&gt;1650,G1418&gt;1650),0.15,0)))</f>
        <v>0.354672</v>
      </c>
      <c r="J1418" s="33" t="n">
        <f aca="false">MAX(0,1-H1418-I1418)</f>
        <v>0.27632639531103</v>
      </c>
      <c r="K1418" s="33" t="n">
        <f aca="false">H1418+I1418</f>
        <v>0.72367360468897</v>
      </c>
      <c r="L1418" s="33" t="n">
        <f aca="false">I1418+J1418</f>
        <v>0.63099839531103</v>
      </c>
      <c r="M1418" s="0" t="str">
        <f aca="false">IF('✍️ Score Entry 2025-26'!F1419=""," TBD",TEXT('✍️ Score Entry 2025-26'!F1419,"0")&amp;"-"&amp;TEXT('✍️ Score Entry 2025-26'!G1419,"0"))</f>
        <v> TBD</v>
      </c>
      <c r="N1418" s="0" t="str">
        <f aca="false">IF('✍️ Score Entry 2025-26'!F1419="","TBD",IF('✍️ Score Entry 2025-26'!F1419&gt;'✍️ Score Entry 2025-26'!G1419,"Home",IF('✍️ Score Entry 2025-26'!F1419&lt;'✍️ Score Entry 2025-26'!G1419,"Away","Draw")))</f>
        <v>TBD</v>
      </c>
      <c r="O1418" s="0" t="str">
        <f aca="false">IF(N1418="TBD","TBD",IF(AND(H1418&gt;I1418,H1418&gt;J1418,N1418="Home"),"✓",IF(AND(J1418&gt;H1418,J1418&gt;I1418,N1418="Away"),"✓",IF(AND(I1418&gt;H1418,I1418&gt;J1418,N1418="Draw"),"✓","✗"))))</f>
        <v>TBD</v>
      </c>
    </row>
    <row r="1419" customFormat="false" ht="15" hidden="false" customHeight="false" outlineLevel="0" collapsed="false">
      <c r="A1419" s="0" t="n">
        <f aca="false">'✍️ Score Entry 2025-26'!A1420</f>
        <v>1415</v>
      </c>
      <c r="B1419" s="41" t="n">
        <f aca="false">'✍️ Score Entry 2025-26'!B1420</f>
        <v>46117.75</v>
      </c>
      <c r="C1419" s="0" t="str">
        <f aca="false">'✍️ Score Entry 2025-26'!C1420</f>
        <v>French Ligue 1</v>
      </c>
      <c r="D1419" s="0" t="str">
        <f aca="false">'✍️ Score Entry 2025-26'!D1420</f>
        <v>Angers</v>
      </c>
      <c r="E1419" s="0" t="str">
        <f aca="false">'✍️ Score Entry 2025-26'!E1420</f>
        <v>Lyon</v>
      </c>
      <c r="F1419" s="0" t="n">
        <f aca="false">IFERROR(VLOOKUP(D1419,'⭐ Current Elo 2025-26'!$A:$B,2,FALSE()),1500)</f>
        <v>1494.5</v>
      </c>
      <c r="G1419" s="0" t="n">
        <f aca="false">IFERROR(VLOOKUP(E1419,'⭐ Current Elo 2025-26'!$A:$B,2,FALSE()),1500)</f>
        <v>1529.2</v>
      </c>
      <c r="H1419" s="33" t="n">
        <f aca="false">1/(1+10^((G1419-F1419+'⚙️ Parameters'!$C$7)/400))</f>
        <v>0.380465616236323</v>
      </c>
      <c r="I1419" s="33" t="n">
        <f aca="false">0.27*(1+((200-MIN(ABS(F1419-G1419),200))/500)+(IF(AND(F1419&gt;1650,G1419&gt;1650),0.15,0)))</f>
        <v>0.359262</v>
      </c>
      <c r="J1419" s="33" t="n">
        <f aca="false">MAX(0,1-H1419-I1419)</f>
        <v>0.260272383763677</v>
      </c>
      <c r="K1419" s="33" t="n">
        <f aca="false">H1419+I1419</f>
        <v>0.739727616236323</v>
      </c>
      <c r="L1419" s="33" t="n">
        <f aca="false">I1419+J1419</f>
        <v>0.619534383763677</v>
      </c>
      <c r="M1419" s="0" t="str">
        <f aca="false">IF('✍️ Score Entry 2025-26'!F1420=""," TBD",TEXT('✍️ Score Entry 2025-26'!F1420,"0")&amp;"-"&amp;TEXT('✍️ Score Entry 2025-26'!G1420,"0"))</f>
        <v> TBD</v>
      </c>
      <c r="N1419" s="0" t="str">
        <f aca="false">IF('✍️ Score Entry 2025-26'!F1420="","TBD",IF('✍️ Score Entry 2025-26'!F1420&gt;'✍️ Score Entry 2025-26'!G1420,"Home",IF('✍️ Score Entry 2025-26'!F1420&lt;'✍️ Score Entry 2025-26'!G1420,"Away","Draw")))</f>
        <v>TBD</v>
      </c>
      <c r="O1419" s="0" t="str">
        <f aca="false">IF(N1419="TBD","TBD",IF(AND(H1419&gt;I1419,H1419&gt;J1419,N1419="Home"),"✓",IF(AND(J1419&gt;H1419,J1419&gt;I1419,N1419="Away"),"✓",IF(AND(I1419&gt;H1419,I1419&gt;J1419,N1419="Draw"),"✓","✗"))))</f>
        <v>TBD</v>
      </c>
    </row>
    <row r="1420" customFormat="false" ht="15" hidden="false" customHeight="false" outlineLevel="0" collapsed="false">
      <c r="A1420" s="0" t="n">
        <f aca="false">'✍️ Score Entry 2025-26'!A1421</f>
        <v>1416</v>
      </c>
      <c r="B1420" s="41" t="n">
        <f aca="false">'✍️ Score Entry 2025-26'!B1421</f>
        <v>46117.75</v>
      </c>
      <c r="C1420" s="0" t="str">
        <f aca="false">'✍️ Score Entry 2025-26'!C1421</f>
        <v>Spanish LALIGA</v>
      </c>
      <c r="D1420" s="0" t="str">
        <f aca="false">'✍️ Score Entry 2025-26'!D1421</f>
        <v>Getafe</v>
      </c>
      <c r="E1420" s="0" t="str">
        <f aca="false">'✍️ Score Entry 2025-26'!E1421</f>
        <v>Athletic Club</v>
      </c>
      <c r="F1420" s="0" t="n">
        <f aca="false">IFERROR(VLOOKUP(D1420,'⭐ Current Elo 2025-26'!$A:$B,2,FALSE()),1500)</f>
        <v>1582.4</v>
      </c>
      <c r="G1420" s="0" t="n">
        <f aca="false">IFERROR(VLOOKUP(E1420,'⭐ Current Elo 2025-26'!$A:$B,2,FALSE()),1500)</f>
        <v>1432.8</v>
      </c>
      <c r="H1420" s="33" t="n">
        <f aca="false">1/(1+10^((G1420-F1420+'⚙️ Parameters'!$C$7)/400))</f>
        <v>0.639534355209535</v>
      </c>
      <c r="I1420" s="33" t="n">
        <f aca="false">0.27*(1+((200-MIN(ABS(F1420-G1420),200))/500)+(IF(AND(F1420&gt;1650,G1420&gt;1650),0.15,0)))</f>
        <v>0.297216</v>
      </c>
      <c r="J1420" s="33" t="n">
        <f aca="false">MAX(0,1-H1420-I1420)</f>
        <v>0.0632496447904652</v>
      </c>
      <c r="K1420" s="33" t="n">
        <f aca="false">H1420+I1420</f>
        <v>0.936750355209535</v>
      </c>
      <c r="L1420" s="33" t="n">
        <f aca="false">I1420+J1420</f>
        <v>0.360465644790465</v>
      </c>
      <c r="M1420" s="0" t="str">
        <f aca="false">IF('✍️ Score Entry 2025-26'!F1421=""," TBD",TEXT('✍️ Score Entry 2025-26'!F1421,"0")&amp;"-"&amp;TEXT('✍️ Score Entry 2025-26'!G1421,"0"))</f>
        <v> TBD</v>
      </c>
      <c r="N1420" s="0" t="str">
        <f aca="false">IF('✍️ Score Entry 2025-26'!F1421="","TBD",IF('✍️ Score Entry 2025-26'!F1421&gt;'✍️ Score Entry 2025-26'!G1421,"Home",IF('✍️ Score Entry 2025-26'!F1421&lt;'✍️ Score Entry 2025-26'!G1421,"Away","Draw")))</f>
        <v>TBD</v>
      </c>
      <c r="O1420" s="0" t="str">
        <f aca="false">IF(N1420="TBD","TBD",IF(AND(H1420&gt;I1420,H1420&gt;J1420,N1420="Home"),"✓",IF(AND(J1420&gt;H1420,J1420&gt;I1420,N1420="Away"),"✓",IF(AND(I1420&gt;H1420,I1420&gt;J1420,N1420="Draw"),"✓","✗"))))</f>
        <v>TBD</v>
      </c>
    </row>
    <row r="1421" customFormat="false" ht="15" hidden="false" customHeight="false" outlineLevel="0" collapsed="false">
      <c r="A1421" s="0" t="n">
        <f aca="false">'✍️ Score Entry 2025-26'!A1422</f>
        <v>1417</v>
      </c>
      <c r="B1421" s="41" t="n">
        <f aca="false">'✍️ Score Entry 2025-26'!B1422</f>
        <v>46117.75</v>
      </c>
      <c r="C1421" s="0" t="str">
        <f aca="false">'✍️ Score Entry 2025-26'!C1422</f>
        <v>French Ligue 1</v>
      </c>
      <c r="D1421" s="0" t="str">
        <f aca="false">'✍️ Score Entry 2025-26'!D1422</f>
        <v>Le Havre AC</v>
      </c>
      <c r="E1421" s="0" t="str">
        <f aca="false">'✍️ Score Entry 2025-26'!E1422</f>
        <v>AJ Auxerre</v>
      </c>
      <c r="F1421" s="0" t="n">
        <f aca="false">IFERROR(VLOOKUP(D1421,'⭐ Current Elo 2025-26'!$A:$B,2,FALSE()),1500)</f>
        <v>1496.2</v>
      </c>
      <c r="G1421" s="0" t="n">
        <f aca="false">IFERROR(VLOOKUP(E1421,'⭐ Current Elo 2025-26'!$A:$B,2,FALSE()),1500)</f>
        <v>1588.5</v>
      </c>
      <c r="H1421" s="33" t="n">
        <f aca="false">1/(1+10^((G1421-F1421+'⚙️ Parameters'!$C$7)/400))</f>
        <v>0.305945257788099</v>
      </c>
      <c r="I1421" s="33" t="n">
        <f aca="false">0.27*(1+((200-MIN(ABS(F1421-G1421),200))/500)+(IF(AND(F1421&gt;1650,G1421&gt;1650),0.15,0)))</f>
        <v>0.328158</v>
      </c>
      <c r="J1421" s="33" t="n">
        <f aca="false">MAX(0,1-H1421-I1421)</f>
        <v>0.365896742211901</v>
      </c>
      <c r="K1421" s="33" t="n">
        <f aca="false">H1421+I1421</f>
        <v>0.634103257788099</v>
      </c>
      <c r="L1421" s="33" t="n">
        <f aca="false">I1421+J1421</f>
        <v>0.694054742211901</v>
      </c>
      <c r="M1421" s="0" t="str">
        <f aca="false">IF('✍️ Score Entry 2025-26'!F1422=""," TBD",TEXT('✍️ Score Entry 2025-26'!F1422,"0")&amp;"-"&amp;TEXT('✍️ Score Entry 2025-26'!G1422,"0"))</f>
        <v> TBD</v>
      </c>
      <c r="N1421" s="0" t="str">
        <f aca="false">IF('✍️ Score Entry 2025-26'!F1422="","TBD",IF('✍️ Score Entry 2025-26'!F1422&gt;'✍️ Score Entry 2025-26'!G1422,"Home",IF('✍️ Score Entry 2025-26'!F1422&lt;'✍️ Score Entry 2025-26'!G1422,"Away","Draw")))</f>
        <v>TBD</v>
      </c>
      <c r="O1421" s="0" t="str">
        <f aca="false">IF(N1421="TBD","TBD",IF(AND(H1421&gt;I1421,H1421&gt;J1421,N1421="Home"),"✓",IF(AND(J1421&gt;H1421,J1421&gt;I1421,N1421="Away"),"✓",IF(AND(I1421&gt;H1421,I1421&gt;J1421,N1421="Draw"),"✓","✗"))))</f>
        <v>TBD</v>
      </c>
    </row>
    <row r="1422" customFormat="false" ht="15" hidden="false" customHeight="false" outlineLevel="0" collapsed="false">
      <c r="A1422" s="0" t="n">
        <f aca="false">'✍️ Score Entry 2025-26'!A1423</f>
        <v>1418</v>
      </c>
      <c r="B1422" s="41" t="n">
        <f aca="false">'✍️ Score Entry 2025-26'!B1423</f>
        <v>46117.75</v>
      </c>
      <c r="C1422" s="0" t="str">
        <f aca="false">'✍️ Score Entry 2025-26'!C1423</f>
        <v>French Ligue 1</v>
      </c>
      <c r="D1422" s="0" t="str">
        <f aca="false">'✍️ Score Entry 2025-26'!D1423</f>
        <v>Strasbourg</v>
      </c>
      <c r="E1422" s="0" t="str">
        <f aca="false">'✍️ Score Entry 2025-26'!E1423</f>
        <v>Nice</v>
      </c>
      <c r="F1422" s="0" t="n">
        <f aca="false">IFERROR(VLOOKUP(D1422,'⭐ Current Elo 2025-26'!$A:$B,2,FALSE()),1500)</f>
        <v>1815.9</v>
      </c>
      <c r="G1422" s="0" t="n">
        <f aca="false">IFERROR(VLOOKUP(E1422,'⭐ Current Elo 2025-26'!$A:$B,2,FALSE()),1500)</f>
        <v>1674.8</v>
      </c>
      <c r="H1422" s="33" t="n">
        <f aca="false">1/(1+10^((G1422-F1422+'⚙️ Parameters'!$C$7)/400))</f>
        <v>0.628179269282927</v>
      </c>
      <c r="I1422" s="33" t="n">
        <f aca="false">0.27*(1+((200-MIN(ABS(F1422-G1422),200))/500)+(IF(AND(F1422&gt;1650,G1422&gt;1650),0.15,0)))</f>
        <v>0.342306</v>
      </c>
      <c r="J1422" s="33" t="n">
        <f aca="false">MAX(0,1-H1422-I1422)</f>
        <v>0.0295147307170729</v>
      </c>
      <c r="K1422" s="33" t="n">
        <f aca="false">H1422+I1422</f>
        <v>0.970485269282927</v>
      </c>
      <c r="L1422" s="33" t="n">
        <f aca="false">I1422+J1422</f>
        <v>0.371820730717073</v>
      </c>
      <c r="M1422" s="0" t="str">
        <f aca="false">IF('✍️ Score Entry 2025-26'!F1423=""," TBD",TEXT('✍️ Score Entry 2025-26'!F1423,"0")&amp;"-"&amp;TEXT('✍️ Score Entry 2025-26'!G1423,"0"))</f>
        <v> TBD</v>
      </c>
      <c r="N1422" s="0" t="str">
        <f aca="false">IF('✍️ Score Entry 2025-26'!F1423="","TBD",IF('✍️ Score Entry 2025-26'!F1423&gt;'✍️ Score Entry 2025-26'!G1423,"Home",IF('✍️ Score Entry 2025-26'!F1423&lt;'✍️ Score Entry 2025-26'!G1423,"Away","Draw")))</f>
        <v>TBD</v>
      </c>
      <c r="O1422" s="0" t="str">
        <f aca="false">IF(N1422="TBD","TBD",IF(AND(H1422&gt;I1422,H1422&gt;J1422,N1422="Home"),"✓",IF(AND(J1422&gt;H1422,J1422&gt;I1422,N1422="Away"),"✓",IF(AND(I1422&gt;H1422,I1422&gt;J1422,N1422="Draw"),"✓","✗"))))</f>
        <v>TBD</v>
      </c>
    </row>
    <row r="1423" customFormat="false" ht="15" hidden="false" customHeight="false" outlineLevel="0" collapsed="false">
      <c r="A1423" s="0" t="n">
        <f aca="false">'✍️ Score Entry 2025-26'!A1424</f>
        <v>1419</v>
      </c>
      <c r="B1423" s="41" t="n">
        <f aca="false">'✍️ Score Entry 2025-26'!B1424</f>
        <v>46117.75</v>
      </c>
      <c r="C1423" s="0" t="str">
        <f aca="false">'✍️ Score Entry 2025-26'!C1424</f>
        <v>French Ligue 1</v>
      </c>
      <c r="D1423" s="0" t="str">
        <f aca="false">'✍️ Score Entry 2025-26'!D1424</f>
        <v>Lille</v>
      </c>
      <c r="E1423" s="0" t="str">
        <f aca="false">'✍️ Score Entry 2025-26'!E1424</f>
        <v>Lens</v>
      </c>
      <c r="F1423" s="0" t="n">
        <f aca="false">IFERROR(VLOOKUP(D1423,'⭐ Current Elo 2025-26'!$A:$B,2,FALSE()),1500)</f>
        <v>1580.2</v>
      </c>
      <c r="G1423" s="0" t="n">
        <f aca="false">IFERROR(VLOOKUP(E1423,'⭐ Current Elo 2025-26'!$A:$B,2,FALSE()),1500)</f>
        <v>1580.6</v>
      </c>
      <c r="H1423" s="33" t="n">
        <f aca="false">1/(1+10^((G1423-F1423+'⚙️ Parameters'!$C$7)/400))</f>
        <v>0.427973088589175</v>
      </c>
      <c r="I1423" s="33" t="n">
        <f aca="false">0.27*(1+((200-MIN(ABS(F1423-G1423),200))/500)+(IF(AND(F1423&gt;1650,G1423&gt;1650),0.15,0)))</f>
        <v>0.377784</v>
      </c>
      <c r="J1423" s="33" t="n">
        <f aca="false">MAX(0,1-H1423-I1423)</f>
        <v>0.194242911410825</v>
      </c>
      <c r="K1423" s="33" t="n">
        <f aca="false">H1423+I1423</f>
        <v>0.805757088589175</v>
      </c>
      <c r="L1423" s="33" t="n">
        <f aca="false">I1423+J1423</f>
        <v>0.572026911410825</v>
      </c>
      <c r="M1423" s="0" t="str">
        <f aca="false">IF('✍️ Score Entry 2025-26'!F1424=""," TBD",TEXT('✍️ Score Entry 2025-26'!F1424,"0")&amp;"-"&amp;TEXT('✍️ Score Entry 2025-26'!G1424,"0"))</f>
        <v> TBD</v>
      </c>
      <c r="N1423" s="0" t="str">
        <f aca="false">IF('✍️ Score Entry 2025-26'!F1424="","TBD",IF('✍️ Score Entry 2025-26'!F1424&gt;'✍️ Score Entry 2025-26'!G1424,"Home",IF('✍️ Score Entry 2025-26'!F1424&lt;'✍️ Score Entry 2025-26'!G1424,"Away","Draw")))</f>
        <v>TBD</v>
      </c>
      <c r="O1423" s="0" t="str">
        <f aca="false">IF(N1423="TBD","TBD",IF(AND(H1423&gt;I1423,H1423&gt;J1423,N1423="Home"),"✓",IF(AND(J1423&gt;H1423,J1423&gt;I1423,N1423="Away"),"✓",IF(AND(I1423&gt;H1423,I1423&gt;J1423,N1423="Draw"),"✓","✗"))))</f>
        <v>TBD</v>
      </c>
    </row>
    <row r="1424" customFormat="false" ht="15" hidden="false" customHeight="false" outlineLevel="0" collapsed="false">
      <c r="A1424" s="0" t="n">
        <f aca="false">'✍️ Score Entry 2025-26'!A1425</f>
        <v>1420</v>
      </c>
      <c r="B1424" s="41" t="n">
        <f aca="false">'✍️ Score Entry 2025-26'!B1425</f>
        <v>46117.75</v>
      </c>
      <c r="C1424" s="0" t="str">
        <f aca="false">'✍️ Score Entry 2025-26'!C1425</f>
        <v>French Ligue 1</v>
      </c>
      <c r="D1424" s="0" t="str">
        <f aca="false">'✍️ Score Entry 2025-26'!D1425</f>
        <v>Metz</v>
      </c>
      <c r="E1424" s="0" t="str">
        <f aca="false">'✍️ Score Entry 2025-26'!E1425</f>
        <v>Nantes</v>
      </c>
      <c r="F1424" s="0" t="n">
        <f aca="false">IFERROR(VLOOKUP(D1424,'⭐ Current Elo 2025-26'!$A:$B,2,FALSE()),1500)</f>
        <v>1581.9</v>
      </c>
      <c r="G1424" s="0" t="n">
        <f aca="false">IFERROR(VLOOKUP(E1424,'⭐ Current Elo 2025-26'!$A:$B,2,FALSE()),1500)</f>
        <v>1720.8</v>
      </c>
      <c r="H1424" s="33" t="n">
        <f aca="false">1/(1+10^((G1424-F1424+'⚙️ Parameters'!$C$7)/400))</f>
        <v>0.252108981444563</v>
      </c>
      <c r="I1424" s="33" t="n">
        <f aca="false">0.27*(1+((200-MIN(ABS(F1424-G1424),200))/500)+(IF(AND(F1424&gt;1650,G1424&gt;1650),0.15,0)))</f>
        <v>0.302994</v>
      </c>
      <c r="J1424" s="33" t="n">
        <f aca="false">MAX(0,1-H1424-I1424)</f>
        <v>0.444897018555437</v>
      </c>
      <c r="K1424" s="33" t="n">
        <f aca="false">H1424+I1424</f>
        <v>0.555102981444563</v>
      </c>
      <c r="L1424" s="33" t="n">
        <f aca="false">I1424+J1424</f>
        <v>0.747891018555438</v>
      </c>
      <c r="M1424" s="0" t="str">
        <f aca="false">IF('✍️ Score Entry 2025-26'!F1425=""," TBD",TEXT('✍️ Score Entry 2025-26'!F1425,"0")&amp;"-"&amp;TEXT('✍️ Score Entry 2025-26'!G1425,"0"))</f>
        <v> TBD</v>
      </c>
      <c r="N1424" s="0" t="str">
        <f aca="false">IF('✍️ Score Entry 2025-26'!F1425="","TBD",IF('✍️ Score Entry 2025-26'!F1425&gt;'✍️ Score Entry 2025-26'!G1425,"Home",IF('✍️ Score Entry 2025-26'!F1425&lt;'✍️ Score Entry 2025-26'!G1425,"Away","Draw")))</f>
        <v>TBD</v>
      </c>
      <c r="O1424" s="0" t="str">
        <f aca="false">IF(N1424="TBD","TBD",IF(AND(H1424&gt;I1424,H1424&gt;J1424,N1424="Home"),"✓",IF(AND(J1424&gt;H1424,J1424&gt;I1424,N1424="Away"),"✓",IF(AND(I1424&gt;H1424,I1424&gt;J1424,N1424="Draw"),"✓","✗"))))</f>
        <v>TBD</v>
      </c>
    </row>
    <row r="1425" customFormat="false" ht="15" hidden="false" customHeight="false" outlineLevel="0" collapsed="false">
      <c r="A1425" s="0" t="n">
        <f aca="false">'✍️ Score Entry 2025-26'!A1426</f>
        <v>1421</v>
      </c>
      <c r="B1425" s="41" t="n">
        <f aca="false">'✍️ Score Entry 2025-26'!B1426</f>
        <v>46117.75</v>
      </c>
      <c r="C1425" s="0" t="str">
        <f aca="false">'✍️ Score Entry 2025-26'!C1426</f>
        <v>French Ligue 1</v>
      </c>
      <c r="D1425" s="0" t="str">
        <f aca="false">'✍️ Score Entry 2025-26'!D1426</f>
        <v>AS Monaco</v>
      </c>
      <c r="E1425" s="0" t="str">
        <f aca="false">'✍️ Score Entry 2025-26'!E1426</f>
        <v>Marseille</v>
      </c>
      <c r="F1425" s="0" t="n">
        <f aca="false">IFERROR(VLOOKUP(D1425,'⭐ Current Elo 2025-26'!$A:$B,2,FALSE()),1500)</f>
        <v>1714.2</v>
      </c>
      <c r="G1425" s="0" t="n">
        <f aca="false">IFERROR(VLOOKUP(E1425,'⭐ Current Elo 2025-26'!$A:$B,2,FALSE()),1500)</f>
        <v>1664.7</v>
      </c>
      <c r="H1425" s="33" t="n">
        <f aca="false">1/(1+10^((G1425-F1425+'⚙️ Parameters'!$C$7)/400))</f>
        <v>0.499280442655187</v>
      </c>
      <c r="I1425" s="33" t="n">
        <f aca="false">0.27*(1+((200-MIN(ABS(F1425-G1425),200))/500)+(IF(AND(F1425&gt;1650,G1425&gt;1650),0.15,0)))</f>
        <v>0.39177</v>
      </c>
      <c r="J1425" s="33" t="n">
        <f aca="false">MAX(0,1-H1425-I1425)</f>
        <v>0.108949557344813</v>
      </c>
      <c r="K1425" s="33" t="n">
        <f aca="false">H1425+I1425</f>
        <v>0.891050442655187</v>
      </c>
      <c r="L1425" s="33" t="n">
        <f aca="false">I1425+J1425</f>
        <v>0.500719557344813</v>
      </c>
      <c r="M1425" s="0" t="str">
        <f aca="false">IF('✍️ Score Entry 2025-26'!F1426=""," TBD",TEXT('✍️ Score Entry 2025-26'!F1426,"0")&amp;"-"&amp;TEXT('✍️ Score Entry 2025-26'!G1426,"0"))</f>
        <v> TBD</v>
      </c>
      <c r="N1425" s="0" t="str">
        <f aca="false">IF('✍️ Score Entry 2025-26'!F1426="","TBD",IF('✍️ Score Entry 2025-26'!F1426&gt;'✍️ Score Entry 2025-26'!G1426,"Home",IF('✍️ Score Entry 2025-26'!F1426&lt;'✍️ Score Entry 2025-26'!G1426,"Away","Draw")))</f>
        <v>TBD</v>
      </c>
      <c r="O1425" s="0" t="str">
        <f aca="false">IF(N1425="TBD","TBD",IF(AND(H1425&gt;I1425,H1425&gt;J1425,N1425="Home"),"✓",IF(AND(J1425&gt;H1425,J1425&gt;I1425,N1425="Away"),"✓",IF(AND(I1425&gt;H1425,I1425&gt;J1425,N1425="Draw"),"✓","✗"))))</f>
        <v>TBD</v>
      </c>
    </row>
    <row r="1426" customFormat="false" ht="15" hidden="false" customHeight="false" outlineLevel="0" collapsed="false">
      <c r="A1426" s="0" t="n">
        <f aca="false">'✍️ Score Entry 2025-26'!A1427</f>
        <v>1422</v>
      </c>
      <c r="B1426" s="41" t="n">
        <f aca="false">'✍️ Score Entry 2025-26'!B1427</f>
        <v>46117.75</v>
      </c>
      <c r="C1426" s="0" t="str">
        <f aca="false">'✍️ Score Entry 2025-26'!C1427</f>
        <v>French Ligue 1</v>
      </c>
      <c r="D1426" s="0" t="str">
        <f aca="false">'✍️ Score Entry 2025-26'!D1427</f>
        <v>Paris Saint-Germain</v>
      </c>
      <c r="E1426" s="0" t="str">
        <f aca="false">'✍️ Score Entry 2025-26'!E1427</f>
        <v>Toulouse</v>
      </c>
      <c r="F1426" s="0" t="n">
        <f aca="false">IFERROR(VLOOKUP(D1426,'⭐ Current Elo 2025-26'!$A:$B,2,FALSE()),1500)</f>
        <v>1650.9</v>
      </c>
      <c r="G1426" s="0" t="n">
        <f aca="false">IFERROR(VLOOKUP(E1426,'⭐ Current Elo 2025-26'!$A:$B,2,FALSE()),1500)</f>
        <v>1668.4</v>
      </c>
      <c r="H1426" s="33" t="n">
        <f aca="false">1/(1+10^((G1426-F1426+'⚙️ Parameters'!$C$7)/400))</f>
        <v>0.404063702147091</v>
      </c>
      <c r="I1426" s="33" t="n">
        <f aca="false">0.27*(1+((200-MIN(ABS(F1426-G1426),200))/500)+(IF(AND(F1426&gt;1650,G1426&gt;1650),0.15,0)))</f>
        <v>0.40905</v>
      </c>
      <c r="J1426" s="33" t="n">
        <f aca="false">MAX(0,1-H1426-I1426)</f>
        <v>0.186886297852909</v>
      </c>
      <c r="K1426" s="33" t="n">
        <f aca="false">H1426+I1426</f>
        <v>0.813113702147091</v>
      </c>
      <c r="L1426" s="33" t="n">
        <f aca="false">I1426+J1426</f>
        <v>0.595936297852909</v>
      </c>
      <c r="M1426" s="0" t="str">
        <f aca="false">IF('✍️ Score Entry 2025-26'!F1427=""," TBD",TEXT('✍️ Score Entry 2025-26'!F1427,"0")&amp;"-"&amp;TEXT('✍️ Score Entry 2025-26'!G1427,"0"))</f>
        <v> TBD</v>
      </c>
      <c r="N1426" s="0" t="str">
        <f aca="false">IF('✍️ Score Entry 2025-26'!F1427="","TBD",IF('✍️ Score Entry 2025-26'!F1427&gt;'✍️ Score Entry 2025-26'!G1427,"Home",IF('✍️ Score Entry 2025-26'!F1427&lt;'✍️ Score Entry 2025-26'!G1427,"Away","Draw")))</f>
        <v>TBD</v>
      </c>
      <c r="O1426" s="0" t="str">
        <f aca="false">IF(N1426="TBD","TBD",IF(AND(H1426&gt;I1426,H1426&gt;J1426,N1426="Home"),"✓",IF(AND(J1426&gt;H1426,J1426&gt;I1426,N1426="Away"),"✓",IF(AND(I1426&gt;H1426,I1426&gt;J1426,N1426="Draw"),"✓","✗"))))</f>
        <v>TBD</v>
      </c>
    </row>
    <row r="1427" customFormat="false" ht="15" hidden="false" customHeight="false" outlineLevel="0" collapsed="false">
      <c r="A1427" s="0" t="n">
        <f aca="false">'✍️ Score Entry 2025-26'!A1428</f>
        <v>1423</v>
      </c>
      <c r="B1427" s="41" t="n">
        <f aca="false">'✍️ Score Entry 2025-26'!B1428</f>
        <v>46117.75</v>
      </c>
      <c r="C1427" s="0" t="str">
        <f aca="false">'✍️ Score Entry 2025-26'!C1428</f>
        <v>French Ligue 1</v>
      </c>
      <c r="D1427" s="0" t="str">
        <f aca="false">'✍️ Score Entry 2025-26'!D1428</f>
        <v>Lorient</v>
      </c>
      <c r="E1427" s="0" t="str">
        <f aca="false">'✍️ Score Entry 2025-26'!E1428</f>
        <v>Paris FC</v>
      </c>
      <c r="F1427" s="0" t="n">
        <f aca="false">IFERROR(VLOOKUP(D1427,'⭐ Current Elo 2025-26'!$A:$B,2,FALSE()),1500)</f>
        <v>1624.7</v>
      </c>
      <c r="G1427" s="0" t="n">
        <f aca="false">IFERROR(VLOOKUP(E1427,'⭐ Current Elo 2025-26'!$A:$B,2,FALSE()),1500)</f>
        <v>1539.7</v>
      </c>
      <c r="H1427" s="33" t="n">
        <f aca="false">1/(1+10^((G1427-F1427+'⚙️ Parameters'!$C$7)/400))</f>
        <v>0.550199353253537</v>
      </c>
      <c r="I1427" s="33" t="n">
        <f aca="false">0.27*(1+((200-MIN(ABS(F1427-G1427),200))/500)+(IF(AND(F1427&gt;1650,G1427&gt;1650),0.15,0)))</f>
        <v>0.3321</v>
      </c>
      <c r="J1427" s="33" t="n">
        <f aca="false">MAX(0,1-H1427-I1427)</f>
        <v>0.117700646746463</v>
      </c>
      <c r="K1427" s="33" t="n">
        <f aca="false">H1427+I1427</f>
        <v>0.882299353253537</v>
      </c>
      <c r="L1427" s="33" t="n">
        <f aca="false">I1427+J1427</f>
        <v>0.449800646746463</v>
      </c>
      <c r="M1427" s="0" t="str">
        <f aca="false">IF('✍️ Score Entry 2025-26'!F1428=""," TBD",TEXT('✍️ Score Entry 2025-26'!F1428,"0")&amp;"-"&amp;TEXT('✍️ Score Entry 2025-26'!G1428,"0"))</f>
        <v> TBD</v>
      </c>
      <c r="N1427" s="0" t="str">
        <f aca="false">IF('✍️ Score Entry 2025-26'!F1428="","TBD",IF('✍️ Score Entry 2025-26'!F1428&gt;'✍️ Score Entry 2025-26'!G1428,"Home",IF('✍️ Score Entry 2025-26'!F1428&lt;'✍️ Score Entry 2025-26'!G1428,"Away","Draw")))</f>
        <v>TBD</v>
      </c>
      <c r="O1427" s="0" t="str">
        <f aca="false">IF(N1427="TBD","TBD",IF(AND(H1427&gt;I1427,H1427&gt;J1427,N1427="Home"),"✓",IF(AND(J1427&gt;H1427,J1427&gt;I1427,N1427="Away"),"✓",IF(AND(I1427&gt;H1427,I1427&gt;J1427,N1427="Draw"),"✓","✗"))))</f>
        <v>TBD</v>
      </c>
    </row>
    <row r="1428" customFormat="false" ht="15" hidden="false" customHeight="false" outlineLevel="0" collapsed="false">
      <c r="A1428" s="0" t="n">
        <f aca="false">'✍️ Score Entry 2025-26'!A1429</f>
        <v>1424</v>
      </c>
      <c r="B1428" s="41" t="n">
        <f aca="false">'✍️ Score Entry 2025-26'!B1429</f>
        <v>46117.75</v>
      </c>
      <c r="C1428" s="0" t="str">
        <f aca="false">'✍️ Score Entry 2025-26'!C1429</f>
        <v>Spanish LALIGA</v>
      </c>
      <c r="D1428" s="0" t="str">
        <f aca="false">'✍️ Score Entry 2025-26'!D1429</f>
        <v>AtlÃ©tico Madrid</v>
      </c>
      <c r="E1428" s="0" t="str">
        <f aca="false">'✍️ Score Entry 2025-26'!E1429</f>
        <v>Barcelona</v>
      </c>
      <c r="F1428" s="0" t="n">
        <f aca="false">IFERROR(VLOOKUP(D1428,'⭐ Current Elo 2025-26'!$A:$B,2,FALSE()),1500)</f>
        <v>1556.8</v>
      </c>
      <c r="G1428" s="0" t="n">
        <f aca="false">IFERROR(VLOOKUP(E1428,'⭐ Current Elo 2025-26'!$A:$B,2,FALSE()),1500)</f>
        <v>1670.1</v>
      </c>
      <c r="H1428" s="33" t="n">
        <f aca="false">1/(1+10^((G1428-F1428+'⚙️ Parameters'!$C$7)/400))</f>
        <v>0.280894209194521</v>
      </c>
      <c r="I1428" s="33" t="n">
        <f aca="false">0.27*(1+((200-MIN(ABS(F1428-G1428),200))/500)+(IF(AND(F1428&gt;1650,G1428&gt;1650),0.15,0)))</f>
        <v>0.316818</v>
      </c>
      <c r="J1428" s="33" t="n">
        <f aca="false">MAX(0,1-H1428-I1428)</f>
        <v>0.402287790805479</v>
      </c>
      <c r="K1428" s="33" t="n">
        <f aca="false">H1428+I1428</f>
        <v>0.597712209194521</v>
      </c>
      <c r="L1428" s="33" t="n">
        <f aca="false">I1428+J1428</f>
        <v>0.719105790805479</v>
      </c>
      <c r="M1428" s="0" t="str">
        <f aca="false">IF('✍️ Score Entry 2025-26'!F1429=""," TBD",TEXT('✍️ Score Entry 2025-26'!F1429,"0")&amp;"-"&amp;TEXT('✍️ Score Entry 2025-26'!G1429,"0"))</f>
        <v> TBD</v>
      </c>
      <c r="N1428" s="0" t="str">
        <f aca="false">IF('✍️ Score Entry 2025-26'!F1429="","TBD",IF('✍️ Score Entry 2025-26'!F1429&gt;'✍️ Score Entry 2025-26'!G1429,"Home",IF('✍️ Score Entry 2025-26'!F1429&lt;'✍️ Score Entry 2025-26'!G1429,"Away","Draw")))</f>
        <v>TBD</v>
      </c>
      <c r="O1428" s="0" t="str">
        <f aca="false">IF(N1428="TBD","TBD",IF(AND(H1428&gt;I1428,H1428&gt;J1428,N1428="Home"),"✓",IF(AND(J1428&gt;H1428,J1428&gt;I1428,N1428="Away"),"✓",IF(AND(I1428&gt;H1428,I1428&gt;J1428,N1428="Draw"),"✓","✗"))))</f>
        <v>TBD</v>
      </c>
    </row>
    <row r="1429" customFormat="false" ht="15" hidden="false" customHeight="false" outlineLevel="0" collapsed="false">
      <c r="A1429" s="0" t="n">
        <f aca="false">'✍️ Score Entry 2025-26'!A1430</f>
        <v>1425</v>
      </c>
      <c r="B1429" s="41" t="n">
        <f aca="false">'✍️ Score Entry 2025-26'!B1430</f>
        <v>46123.5833333333</v>
      </c>
      <c r="C1429" s="0" t="str">
        <f aca="false">'✍️ Score Entry 2025-26'!C1430</f>
        <v>English Premier League</v>
      </c>
      <c r="D1429" s="0" t="str">
        <f aca="false">'✍️ Score Entry 2025-26'!D1430</f>
        <v>Sunderland</v>
      </c>
      <c r="E1429" s="0" t="str">
        <f aca="false">'✍️ Score Entry 2025-26'!E1430</f>
        <v>Tottenham Hotspur</v>
      </c>
      <c r="F1429" s="0" t="n">
        <f aca="false">IFERROR(VLOOKUP(D1429,'⭐ Current Elo 2025-26'!$A:$B,2,FALSE()),1500)</f>
        <v>1601.9</v>
      </c>
      <c r="G1429" s="0" t="n">
        <f aca="false">IFERROR(VLOOKUP(E1429,'⭐ Current Elo 2025-26'!$A:$B,2,FALSE()),1500)</f>
        <v>1545.2</v>
      </c>
      <c r="H1429" s="33" t="n">
        <f aca="false">1/(1+10^((G1429-F1429+'⚙️ Parameters'!$C$7)/400))</f>
        <v>0.509640880028042</v>
      </c>
      <c r="I1429" s="33" t="n">
        <f aca="false">0.27*(1+((200-MIN(ABS(F1429-G1429),200))/500)+(IF(AND(F1429&gt;1650,G1429&gt;1650),0.15,0)))</f>
        <v>0.347382</v>
      </c>
      <c r="J1429" s="33" t="n">
        <f aca="false">MAX(0,1-H1429-I1429)</f>
        <v>0.142977119971958</v>
      </c>
      <c r="K1429" s="33" t="n">
        <f aca="false">H1429+I1429</f>
        <v>0.857022880028042</v>
      </c>
      <c r="L1429" s="33" t="n">
        <f aca="false">I1429+J1429</f>
        <v>0.490359119971958</v>
      </c>
      <c r="M1429" s="0" t="str">
        <f aca="false">IF('✍️ Score Entry 2025-26'!F1430=""," TBD",TEXT('✍️ Score Entry 2025-26'!F1430,"0")&amp;"-"&amp;TEXT('✍️ Score Entry 2025-26'!G1430,"0"))</f>
        <v> TBD</v>
      </c>
      <c r="N1429" s="0" t="str">
        <f aca="false">IF('✍️ Score Entry 2025-26'!F1430="","TBD",IF('✍️ Score Entry 2025-26'!F1430&gt;'✍️ Score Entry 2025-26'!G1430,"Home",IF('✍️ Score Entry 2025-26'!F1430&lt;'✍️ Score Entry 2025-26'!G1430,"Away","Draw")))</f>
        <v>TBD</v>
      </c>
      <c r="O1429" s="0" t="str">
        <f aca="false">IF(N1429="TBD","TBD",IF(AND(H1429&gt;I1429,H1429&gt;J1429,N1429="Home"),"✓",IF(AND(J1429&gt;H1429,J1429&gt;I1429,N1429="Away"),"✓",IF(AND(I1429&gt;H1429,I1429&gt;J1429,N1429="Draw"),"✓","✗"))))</f>
        <v>TBD</v>
      </c>
    </row>
    <row r="1430" customFormat="false" ht="15" hidden="false" customHeight="false" outlineLevel="0" collapsed="false">
      <c r="A1430" s="0" t="n">
        <f aca="false">'✍️ Score Entry 2025-26'!A1431</f>
        <v>1426</v>
      </c>
      <c r="B1430" s="41" t="n">
        <f aca="false">'✍️ Score Entry 2025-26'!B1431</f>
        <v>46123.5833333333</v>
      </c>
      <c r="C1430" s="0" t="str">
        <f aca="false">'✍️ Score Entry 2025-26'!C1431</f>
        <v>English Premier League</v>
      </c>
      <c r="D1430" s="0" t="str">
        <f aca="false">'✍️ Score Entry 2025-26'!D1431</f>
        <v>Arsenal</v>
      </c>
      <c r="E1430" s="0" t="str">
        <f aca="false">'✍️ Score Entry 2025-26'!E1431</f>
        <v>AFC Bournemouth</v>
      </c>
      <c r="F1430" s="0" t="n">
        <f aca="false">IFERROR(VLOOKUP(D1430,'⭐ Current Elo 2025-26'!$A:$B,2,FALSE()),1500)</f>
        <v>1442.1</v>
      </c>
      <c r="G1430" s="0" t="n">
        <f aca="false">IFERROR(VLOOKUP(E1430,'⭐ Current Elo 2025-26'!$A:$B,2,FALSE()),1500)</f>
        <v>1744.7</v>
      </c>
      <c r="H1430" s="33" t="n">
        <f aca="false">1/(1+10^((G1430-F1430+'⚙️ Parameters'!$C$7)/400))</f>
        <v>0.116116757577324</v>
      </c>
      <c r="I1430" s="33" t="n">
        <f aca="false">0.27*(1+((200-MIN(ABS(F1430-G1430),200))/500)+(IF(AND(F1430&gt;1650,G1430&gt;1650),0.15,0)))</f>
        <v>0.27</v>
      </c>
      <c r="J1430" s="33" t="n">
        <f aca="false">MAX(0,1-H1430-I1430)</f>
        <v>0.613883242422676</v>
      </c>
      <c r="K1430" s="33" t="n">
        <f aca="false">H1430+I1430</f>
        <v>0.386116757577324</v>
      </c>
      <c r="L1430" s="33" t="n">
        <f aca="false">I1430+J1430</f>
        <v>0.883883242422676</v>
      </c>
      <c r="M1430" s="0" t="str">
        <f aca="false">IF('✍️ Score Entry 2025-26'!F1431=""," TBD",TEXT('✍️ Score Entry 2025-26'!F1431,"0")&amp;"-"&amp;TEXT('✍️ Score Entry 2025-26'!G1431,"0"))</f>
        <v> TBD</v>
      </c>
      <c r="N1430" s="0" t="str">
        <f aca="false">IF('✍️ Score Entry 2025-26'!F1431="","TBD",IF('✍️ Score Entry 2025-26'!F1431&gt;'✍️ Score Entry 2025-26'!G1431,"Home",IF('✍️ Score Entry 2025-26'!F1431&lt;'✍️ Score Entry 2025-26'!G1431,"Away","Draw")))</f>
        <v>TBD</v>
      </c>
      <c r="O1430" s="0" t="str">
        <f aca="false">IF(N1430="TBD","TBD",IF(AND(H1430&gt;I1430,H1430&gt;J1430,N1430="Home"),"✓",IF(AND(J1430&gt;H1430,J1430&gt;I1430,N1430="Away"),"✓",IF(AND(I1430&gt;H1430,I1430&gt;J1430,N1430="Draw"),"✓","✗"))))</f>
        <v>TBD</v>
      </c>
    </row>
    <row r="1431" customFormat="false" ht="15" hidden="false" customHeight="false" outlineLevel="0" collapsed="false">
      <c r="A1431" s="0" t="n">
        <f aca="false">'✍️ Score Entry 2025-26'!A1432</f>
        <v>1427</v>
      </c>
      <c r="B1431" s="41" t="n">
        <f aca="false">'✍️ Score Entry 2025-26'!B1432</f>
        <v>46123.5833333333</v>
      </c>
      <c r="C1431" s="0" t="str">
        <f aca="false">'✍️ Score Entry 2025-26'!C1432</f>
        <v>English Premier League</v>
      </c>
      <c r="D1431" s="0" t="str">
        <f aca="false">'✍️ Score Entry 2025-26'!D1432</f>
        <v>Chelsea</v>
      </c>
      <c r="E1431" s="0" t="str">
        <f aca="false">'✍️ Score Entry 2025-26'!E1432</f>
        <v>Manchester City</v>
      </c>
      <c r="F1431" s="0" t="n">
        <f aca="false">IFERROR(VLOOKUP(D1431,'⭐ Current Elo 2025-26'!$A:$B,2,FALSE()),1500)</f>
        <v>1685.1</v>
      </c>
      <c r="G1431" s="0" t="n">
        <f aca="false">IFERROR(VLOOKUP(E1431,'⭐ Current Elo 2025-26'!$A:$B,2,FALSE()),1500)</f>
        <v>1581.2</v>
      </c>
      <c r="H1431" s="33" t="n">
        <f aca="false">1/(1+10^((G1431-F1431+'⚙️ Parameters'!$C$7)/400))</f>
        <v>0.576951979235554</v>
      </c>
      <c r="I1431" s="33" t="n">
        <f aca="false">0.27*(1+((200-MIN(ABS(F1431-G1431),200))/500)+(IF(AND(F1431&gt;1650,G1431&gt;1650),0.15,0)))</f>
        <v>0.321894</v>
      </c>
      <c r="J1431" s="33" t="n">
        <f aca="false">MAX(0,1-H1431-I1431)</f>
        <v>0.101154020764446</v>
      </c>
      <c r="K1431" s="33" t="n">
        <f aca="false">H1431+I1431</f>
        <v>0.898845979235554</v>
      </c>
      <c r="L1431" s="33" t="n">
        <f aca="false">I1431+J1431</f>
        <v>0.423048020764446</v>
      </c>
      <c r="M1431" s="0" t="str">
        <f aca="false">IF('✍️ Score Entry 2025-26'!F1432=""," TBD",TEXT('✍️ Score Entry 2025-26'!F1432,"0")&amp;"-"&amp;TEXT('✍️ Score Entry 2025-26'!G1432,"0"))</f>
        <v> TBD</v>
      </c>
      <c r="N1431" s="0" t="str">
        <f aca="false">IF('✍️ Score Entry 2025-26'!F1432="","TBD",IF('✍️ Score Entry 2025-26'!F1432&gt;'✍️ Score Entry 2025-26'!G1432,"Home",IF('✍️ Score Entry 2025-26'!F1432&lt;'✍️ Score Entry 2025-26'!G1432,"Away","Draw")))</f>
        <v>TBD</v>
      </c>
      <c r="O1431" s="0" t="str">
        <f aca="false">IF(N1431="TBD","TBD",IF(AND(H1431&gt;I1431,H1431&gt;J1431,N1431="Home"),"✓",IF(AND(J1431&gt;H1431,J1431&gt;I1431,N1431="Away"),"✓",IF(AND(I1431&gt;H1431,I1431&gt;J1431,N1431="Draw"),"✓","✗"))))</f>
        <v>TBD</v>
      </c>
    </row>
    <row r="1432" customFormat="false" ht="15" hidden="false" customHeight="false" outlineLevel="0" collapsed="false">
      <c r="A1432" s="0" t="n">
        <f aca="false">'✍️ Score Entry 2025-26'!A1433</f>
        <v>1428</v>
      </c>
      <c r="B1432" s="41" t="n">
        <f aca="false">'✍️ Score Entry 2025-26'!B1433</f>
        <v>46123.5833333333</v>
      </c>
      <c r="C1432" s="0" t="str">
        <f aca="false">'✍️ Score Entry 2025-26'!C1433</f>
        <v>English Premier League</v>
      </c>
      <c r="D1432" s="0" t="str">
        <f aca="false">'✍️ Score Entry 2025-26'!D1433</f>
        <v>Crystal Palace</v>
      </c>
      <c r="E1432" s="0" t="str">
        <f aca="false">'✍️ Score Entry 2025-26'!E1433</f>
        <v>Newcastle United</v>
      </c>
      <c r="F1432" s="0" t="n">
        <f aca="false">IFERROR(VLOOKUP(D1432,'⭐ Current Elo 2025-26'!$A:$B,2,FALSE()),1500)</f>
        <v>1530.6</v>
      </c>
      <c r="G1432" s="0" t="n">
        <f aca="false">IFERROR(VLOOKUP(E1432,'⭐ Current Elo 2025-26'!$A:$B,2,FALSE()),1500)</f>
        <v>1795</v>
      </c>
      <c r="H1432" s="33" t="n">
        <f aca="false">1/(1+10^((G1432-F1432+'⚙️ Parameters'!$C$7)/400))</f>
        <v>0.140658445410204</v>
      </c>
      <c r="I1432" s="33" t="n">
        <f aca="false">0.27*(1+((200-MIN(ABS(F1432-G1432),200))/500)+(IF(AND(F1432&gt;1650,G1432&gt;1650),0.15,0)))</f>
        <v>0.27</v>
      </c>
      <c r="J1432" s="33" t="n">
        <f aca="false">MAX(0,1-H1432-I1432)</f>
        <v>0.589341554589796</v>
      </c>
      <c r="K1432" s="33" t="n">
        <f aca="false">H1432+I1432</f>
        <v>0.410658445410204</v>
      </c>
      <c r="L1432" s="33" t="n">
        <f aca="false">I1432+J1432</f>
        <v>0.859341554589796</v>
      </c>
      <c r="M1432" s="0" t="str">
        <f aca="false">IF('✍️ Score Entry 2025-26'!F1433=""," TBD",TEXT('✍️ Score Entry 2025-26'!F1433,"0")&amp;"-"&amp;TEXT('✍️ Score Entry 2025-26'!G1433,"0"))</f>
        <v> TBD</v>
      </c>
      <c r="N1432" s="0" t="str">
        <f aca="false">IF('✍️ Score Entry 2025-26'!F1433="","TBD",IF('✍️ Score Entry 2025-26'!F1433&gt;'✍️ Score Entry 2025-26'!G1433,"Home",IF('✍️ Score Entry 2025-26'!F1433&lt;'✍️ Score Entry 2025-26'!G1433,"Away","Draw")))</f>
        <v>TBD</v>
      </c>
      <c r="O1432" s="0" t="str">
        <f aca="false">IF(N1432="TBD","TBD",IF(AND(H1432&gt;I1432,H1432&gt;J1432,N1432="Home"),"✓",IF(AND(J1432&gt;H1432,J1432&gt;I1432,N1432="Away"),"✓",IF(AND(I1432&gt;H1432,I1432&gt;J1432,N1432="Draw"),"✓","✗"))))</f>
        <v>TBD</v>
      </c>
    </row>
    <row r="1433" customFormat="false" ht="15" hidden="false" customHeight="false" outlineLevel="0" collapsed="false">
      <c r="A1433" s="0" t="n">
        <f aca="false">'✍️ Score Entry 2025-26'!A1434</f>
        <v>1429</v>
      </c>
      <c r="B1433" s="41" t="n">
        <f aca="false">'✍️ Score Entry 2025-26'!B1434</f>
        <v>46123.5833333333</v>
      </c>
      <c r="C1433" s="0" t="str">
        <f aca="false">'✍️ Score Entry 2025-26'!C1434</f>
        <v>English Premier League</v>
      </c>
      <c r="D1433" s="0" t="str">
        <f aca="false">'✍️ Score Entry 2025-26'!D1434</f>
        <v>Liverpool</v>
      </c>
      <c r="E1433" s="0" t="str">
        <f aca="false">'✍️ Score Entry 2025-26'!E1434</f>
        <v>Fulham</v>
      </c>
      <c r="F1433" s="0" t="n">
        <f aca="false">IFERROR(VLOOKUP(D1433,'⭐ Current Elo 2025-26'!$A:$B,2,FALSE()),1500)</f>
        <v>1648.2</v>
      </c>
      <c r="G1433" s="0" t="n">
        <f aca="false">IFERROR(VLOOKUP(E1433,'⭐ Current Elo 2025-26'!$A:$B,2,FALSE()),1500)</f>
        <v>1393.4</v>
      </c>
      <c r="H1433" s="33" t="n">
        <f aca="false">1/(1+10^((G1433-F1433+'⚙️ Parameters'!$C$7)/400))</f>
        <v>0.764754203159997</v>
      </c>
      <c r="I1433" s="33" t="n">
        <f aca="false">0.27*(1+((200-MIN(ABS(F1433-G1433),200))/500)+(IF(AND(F1433&gt;1650,G1433&gt;1650),0.15,0)))</f>
        <v>0.27</v>
      </c>
      <c r="J1433" s="33" t="n">
        <f aca="false">MAX(0,1-H1433-I1433)</f>
        <v>0</v>
      </c>
      <c r="K1433" s="33" t="n">
        <f aca="false">H1433+I1433</f>
        <v>1.03475420316</v>
      </c>
      <c r="L1433" s="33" t="n">
        <f aca="false">I1433+J1433</f>
        <v>0.27</v>
      </c>
      <c r="M1433" s="0" t="str">
        <f aca="false">IF('✍️ Score Entry 2025-26'!F1434=""," TBD",TEXT('✍️ Score Entry 2025-26'!F1434,"0")&amp;"-"&amp;TEXT('✍️ Score Entry 2025-26'!G1434,"0"))</f>
        <v> TBD</v>
      </c>
      <c r="N1433" s="0" t="str">
        <f aca="false">IF('✍️ Score Entry 2025-26'!F1434="","TBD",IF('✍️ Score Entry 2025-26'!F1434&gt;'✍️ Score Entry 2025-26'!G1434,"Home",IF('✍️ Score Entry 2025-26'!F1434&lt;'✍️ Score Entry 2025-26'!G1434,"Away","Draw")))</f>
        <v>TBD</v>
      </c>
      <c r="O1433" s="0" t="str">
        <f aca="false">IF(N1433="TBD","TBD",IF(AND(H1433&gt;I1433,H1433&gt;J1433,N1433="Home"),"✓",IF(AND(J1433&gt;H1433,J1433&gt;I1433,N1433="Away"),"✓",IF(AND(I1433&gt;H1433,I1433&gt;J1433,N1433="Draw"),"✓","✗"))))</f>
        <v>TBD</v>
      </c>
    </row>
    <row r="1434" customFormat="false" ht="15" hidden="false" customHeight="false" outlineLevel="0" collapsed="false">
      <c r="A1434" s="0" t="n">
        <f aca="false">'✍️ Score Entry 2025-26'!A1435</f>
        <v>1430</v>
      </c>
      <c r="B1434" s="41" t="n">
        <f aca="false">'✍️ Score Entry 2025-26'!B1435</f>
        <v>46123.5833333333</v>
      </c>
      <c r="C1434" s="0" t="str">
        <f aca="false">'✍️ Score Entry 2025-26'!C1435</f>
        <v>English Premier League</v>
      </c>
      <c r="D1434" s="0" t="str">
        <f aca="false">'✍️ Score Entry 2025-26'!D1435</f>
        <v>Manchester United</v>
      </c>
      <c r="E1434" s="0" t="str">
        <f aca="false">'✍️ Score Entry 2025-26'!E1435</f>
        <v>Leeds United</v>
      </c>
      <c r="F1434" s="0" t="n">
        <f aca="false">IFERROR(VLOOKUP(D1434,'⭐ Current Elo 2025-26'!$A:$B,2,FALSE()),1500)</f>
        <v>1451.7</v>
      </c>
      <c r="G1434" s="0" t="n">
        <f aca="false">IFERROR(VLOOKUP(E1434,'⭐ Current Elo 2025-26'!$A:$B,2,FALSE()),1500)</f>
        <v>1530.4</v>
      </c>
      <c r="H1434" s="33" t="n">
        <f aca="false">1/(1+10^((G1434-F1434+'⚙️ Parameters'!$C$7)/400))</f>
        <v>0.322816823739785</v>
      </c>
      <c r="I1434" s="33" t="n">
        <f aca="false">0.27*(1+((200-MIN(ABS(F1434-G1434),200))/500)+(IF(AND(F1434&gt;1650,G1434&gt;1650),0.15,0)))</f>
        <v>0.335502</v>
      </c>
      <c r="J1434" s="33" t="n">
        <f aca="false">MAX(0,1-H1434-I1434)</f>
        <v>0.341681176260215</v>
      </c>
      <c r="K1434" s="33" t="n">
        <f aca="false">H1434+I1434</f>
        <v>0.658318823739785</v>
      </c>
      <c r="L1434" s="33" t="n">
        <f aca="false">I1434+J1434</f>
        <v>0.677183176260215</v>
      </c>
      <c r="M1434" s="0" t="str">
        <f aca="false">IF('✍️ Score Entry 2025-26'!F1435=""," TBD",TEXT('✍️ Score Entry 2025-26'!F1435,"0")&amp;"-"&amp;TEXT('✍️ Score Entry 2025-26'!G1435,"0"))</f>
        <v> TBD</v>
      </c>
      <c r="N1434" s="0" t="str">
        <f aca="false">IF('✍️ Score Entry 2025-26'!F1435="","TBD",IF('✍️ Score Entry 2025-26'!F1435&gt;'✍️ Score Entry 2025-26'!G1435,"Home",IF('✍️ Score Entry 2025-26'!F1435&lt;'✍️ Score Entry 2025-26'!G1435,"Away","Draw")))</f>
        <v>TBD</v>
      </c>
      <c r="O1434" s="0" t="str">
        <f aca="false">IF(N1434="TBD","TBD",IF(AND(H1434&gt;I1434,H1434&gt;J1434,N1434="Home"),"✓",IF(AND(J1434&gt;H1434,J1434&gt;I1434,N1434="Away"),"✓",IF(AND(I1434&gt;H1434,I1434&gt;J1434,N1434="Draw"),"✓","✗"))))</f>
        <v>TBD</v>
      </c>
    </row>
    <row r="1435" customFormat="false" ht="15" hidden="false" customHeight="false" outlineLevel="0" collapsed="false">
      <c r="A1435" s="0" t="n">
        <f aca="false">'✍️ Score Entry 2025-26'!A1436</f>
        <v>1431</v>
      </c>
      <c r="B1435" s="41" t="n">
        <f aca="false">'✍️ Score Entry 2025-26'!B1436</f>
        <v>46123.5833333333</v>
      </c>
      <c r="C1435" s="0" t="str">
        <f aca="false">'✍️ Score Entry 2025-26'!C1436</f>
        <v>English Premier League</v>
      </c>
      <c r="D1435" s="0" t="str">
        <f aca="false">'✍️ Score Entry 2025-26'!D1436</f>
        <v>West Ham United</v>
      </c>
      <c r="E1435" s="0" t="str">
        <f aca="false">'✍️ Score Entry 2025-26'!E1436</f>
        <v>Wolverhampton Wanderers</v>
      </c>
      <c r="F1435" s="0" t="n">
        <f aca="false">IFERROR(VLOOKUP(D1435,'⭐ Current Elo 2025-26'!$A:$B,2,FALSE()),1500)</f>
        <v>1395.5</v>
      </c>
      <c r="G1435" s="0" t="n">
        <f aca="false">IFERROR(VLOOKUP(E1435,'⭐ Current Elo 2025-26'!$A:$B,2,FALSE()),1500)</f>
        <v>1747.8</v>
      </c>
      <c r="H1435" s="33" t="n">
        <f aca="false">1/(1+10^((G1435-F1435+'⚙️ Parameters'!$C$7)/400))</f>
        <v>0.0898207976782168</v>
      </c>
      <c r="I1435" s="33" t="n">
        <f aca="false">0.27*(1+((200-MIN(ABS(F1435-G1435),200))/500)+(IF(AND(F1435&gt;1650,G1435&gt;1650),0.15,0)))</f>
        <v>0.27</v>
      </c>
      <c r="J1435" s="33" t="n">
        <f aca="false">MAX(0,1-H1435-I1435)</f>
        <v>0.640179202321783</v>
      </c>
      <c r="K1435" s="33" t="n">
        <f aca="false">H1435+I1435</f>
        <v>0.359820797678217</v>
      </c>
      <c r="L1435" s="33" t="n">
        <f aca="false">I1435+J1435</f>
        <v>0.910179202321783</v>
      </c>
      <c r="M1435" s="0" t="str">
        <f aca="false">IF('✍️ Score Entry 2025-26'!F1436=""," TBD",TEXT('✍️ Score Entry 2025-26'!F1436,"0")&amp;"-"&amp;TEXT('✍️ Score Entry 2025-26'!G1436,"0"))</f>
        <v> TBD</v>
      </c>
      <c r="N1435" s="0" t="str">
        <f aca="false">IF('✍️ Score Entry 2025-26'!F1436="","TBD",IF('✍️ Score Entry 2025-26'!F1436&gt;'✍️ Score Entry 2025-26'!G1436,"Home",IF('✍️ Score Entry 2025-26'!F1436&lt;'✍️ Score Entry 2025-26'!G1436,"Away","Draw")))</f>
        <v>TBD</v>
      </c>
      <c r="O1435" s="0" t="str">
        <f aca="false">IF(N1435="TBD","TBD",IF(AND(H1435&gt;I1435,H1435&gt;J1435,N1435="Home"),"✓",IF(AND(J1435&gt;H1435,J1435&gt;I1435,N1435="Away"),"✓",IF(AND(I1435&gt;H1435,I1435&gt;J1435,N1435="Draw"),"✓","✗"))))</f>
        <v>TBD</v>
      </c>
    </row>
    <row r="1436" customFormat="false" ht="15" hidden="false" customHeight="false" outlineLevel="0" collapsed="false">
      <c r="A1436" s="0" t="n">
        <f aca="false">'✍️ Score Entry 2025-26'!A1437</f>
        <v>1432</v>
      </c>
      <c r="B1436" s="41" t="n">
        <f aca="false">'✍️ Score Entry 2025-26'!B1437</f>
        <v>46123.5833333333</v>
      </c>
      <c r="C1436" s="0" t="str">
        <f aca="false">'✍️ Score Entry 2025-26'!C1437</f>
        <v>English Premier League</v>
      </c>
      <c r="D1436" s="0" t="str">
        <f aca="false">'✍️ Score Entry 2025-26'!D1437</f>
        <v>Nottingham Forest</v>
      </c>
      <c r="E1436" s="0" t="str">
        <f aca="false">'✍️ Score Entry 2025-26'!E1437</f>
        <v>Aston Villa</v>
      </c>
      <c r="F1436" s="0" t="n">
        <f aca="false">IFERROR(VLOOKUP(D1436,'⭐ Current Elo 2025-26'!$A:$B,2,FALSE()),1500)</f>
        <v>1630.6</v>
      </c>
      <c r="G1436" s="0" t="n">
        <f aca="false">IFERROR(VLOOKUP(E1436,'⭐ Current Elo 2025-26'!$A:$B,2,FALSE()),1500)</f>
        <v>1505.7</v>
      </c>
      <c r="H1436" s="33" t="n">
        <f aca="false">1/(1+10^((G1436-F1436+'⚙️ Parameters'!$C$7)/400))</f>
        <v>0.606150406947541</v>
      </c>
      <c r="I1436" s="33" t="n">
        <f aca="false">0.27*(1+((200-MIN(ABS(F1436-G1436),200))/500)+(IF(AND(F1436&gt;1650,G1436&gt;1650),0.15,0)))</f>
        <v>0.310554</v>
      </c>
      <c r="J1436" s="33" t="n">
        <f aca="false">MAX(0,1-H1436-I1436)</f>
        <v>0.0832955930524589</v>
      </c>
      <c r="K1436" s="33" t="n">
        <f aca="false">H1436+I1436</f>
        <v>0.916704406947541</v>
      </c>
      <c r="L1436" s="33" t="n">
        <f aca="false">I1436+J1436</f>
        <v>0.393849593052459</v>
      </c>
      <c r="M1436" s="0" t="str">
        <f aca="false">IF('✍️ Score Entry 2025-26'!F1437=""," TBD",TEXT('✍️ Score Entry 2025-26'!F1437,"0")&amp;"-"&amp;TEXT('✍️ Score Entry 2025-26'!G1437,"0"))</f>
        <v> TBD</v>
      </c>
      <c r="N1436" s="0" t="str">
        <f aca="false">IF('✍️ Score Entry 2025-26'!F1437="","TBD",IF('✍️ Score Entry 2025-26'!F1437&gt;'✍️ Score Entry 2025-26'!G1437,"Home",IF('✍️ Score Entry 2025-26'!F1437&lt;'✍️ Score Entry 2025-26'!G1437,"Away","Draw")))</f>
        <v>TBD</v>
      </c>
      <c r="O1436" s="0" t="str">
        <f aca="false">IF(N1436="TBD","TBD",IF(AND(H1436&gt;I1436,H1436&gt;J1436,N1436="Home"),"✓",IF(AND(J1436&gt;H1436,J1436&gt;I1436,N1436="Away"),"✓",IF(AND(I1436&gt;H1436,I1436&gt;J1436,N1436="Draw"),"✓","✗"))))</f>
        <v>TBD</v>
      </c>
    </row>
    <row r="1437" customFormat="false" ht="15" hidden="false" customHeight="false" outlineLevel="0" collapsed="false">
      <c r="A1437" s="0" t="n">
        <f aca="false">'✍️ Score Entry 2025-26'!A1438</f>
        <v>1433</v>
      </c>
      <c r="B1437" s="41" t="n">
        <f aca="false">'✍️ Score Entry 2025-26'!B1438</f>
        <v>46123.5833333333</v>
      </c>
      <c r="C1437" s="0" t="str">
        <f aca="false">'✍️ Score Entry 2025-26'!C1438</f>
        <v>English Premier League</v>
      </c>
      <c r="D1437" s="0" t="str">
        <f aca="false">'✍️ Score Entry 2025-26'!D1438</f>
        <v>Burnley</v>
      </c>
      <c r="E1437" s="0" t="str">
        <f aca="false">'✍️ Score Entry 2025-26'!E1438</f>
        <v>Brighton &amp; Hove Albion</v>
      </c>
      <c r="F1437" s="0" t="n">
        <f aca="false">IFERROR(VLOOKUP(D1437,'⭐ Current Elo 2025-26'!$A:$B,2,FALSE()),1500)</f>
        <v>1604</v>
      </c>
      <c r="G1437" s="0" t="n">
        <f aca="false">IFERROR(VLOOKUP(E1437,'⭐ Current Elo 2025-26'!$A:$B,2,FALSE()),1500)</f>
        <v>1526.5</v>
      </c>
      <c r="H1437" s="33" t="n">
        <f aca="false">1/(1+10^((G1437-F1437+'⚙️ Parameters'!$C$7)/400))</f>
        <v>0.539493241472688</v>
      </c>
      <c r="I1437" s="33" t="n">
        <f aca="false">0.27*(1+((200-MIN(ABS(F1437-G1437),200))/500)+(IF(AND(F1437&gt;1650,G1437&gt;1650),0.15,0)))</f>
        <v>0.33615</v>
      </c>
      <c r="J1437" s="33" t="n">
        <f aca="false">MAX(0,1-H1437-I1437)</f>
        <v>0.124356758527312</v>
      </c>
      <c r="K1437" s="33" t="n">
        <f aca="false">H1437+I1437</f>
        <v>0.875643241472688</v>
      </c>
      <c r="L1437" s="33" t="n">
        <f aca="false">I1437+J1437</f>
        <v>0.460506758527312</v>
      </c>
      <c r="M1437" s="0" t="str">
        <f aca="false">IF('✍️ Score Entry 2025-26'!F1438=""," TBD",TEXT('✍️ Score Entry 2025-26'!F1438,"0")&amp;"-"&amp;TEXT('✍️ Score Entry 2025-26'!G1438,"0"))</f>
        <v> TBD</v>
      </c>
      <c r="N1437" s="0" t="str">
        <f aca="false">IF('✍️ Score Entry 2025-26'!F1438="","TBD",IF('✍️ Score Entry 2025-26'!F1438&gt;'✍️ Score Entry 2025-26'!G1438,"Home",IF('✍️ Score Entry 2025-26'!F1438&lt;'✍️ Score Entry 2025-26'!G1438,"Away","Draw")))</f>
        <v>TBD</v>
      </c>
      <c r="O1437" s="0" t="str">
        <f aca="false">IF(N1437="TBD","TBD",IF(AND(H1437&gt;I1437,H1437&gt;J1437,N1437="Home"),"✓",IF(AND(J1437&gt;H1437,J1437&gt;I1437,N1437="Away"),"✓",IF(AND(I1437&gt;H1437,I1437&gt;J1437,N1437="Draw"),"✓","✗"))))</f>
        <v>TBD</v>
      </c>
    </row>
    <row r="1438" customFormat="false" ht="15" hidden="false" customHeight="false" outlineLevel="0" collapsed="false">
      <c r="A1438" s="0" t="n">
        <f aca="false">'✍️ Score Entry 2025-26'!A1439</f>
        <v>1434</v>
      </c>
      <c r="B1438" s="41" t="n">
        <f aca="false">'✍️ Score Entry 2025-26'!B1439</f>
        <v>46123.5833333333</v>
      </c>
      <c r="C1438" s="0" t="str">
        <f aca="false">'✍️ Score Entry 2025-26'!C1439</f>
        <v>English Premier League</v>
      </c>
      <c r="D1438" s="0" t="str">
        <f aca="false">'✍️ Score Entry 2025-26'!D1439</f>
        <v>Brentford</v>
      </c>
      <c r="E1438" s="0" t="str">
        <f aca="false">'✍️ Score Entry 2025-26'!E1439</f>
        <v>Everton</v>
      </c>
      <c r="F1438" s="0" t="n">
        <f aca="false">IFERROR(VLOOKUP(D1438,'⭐ Current Elo 2025-26'!$A:$B,2,FALSE()),1500)</f>
        <v>1507.3</v>
      </c>
      <c r="G1438" s="0" t="n">
        <f aca="false">IFERROR(VLOOKUP(E1438,'⭐ Current Elo 2025-26'!$A:$B,2,FALSE()),1500)</f>
        <v>1613.1</v>
      </c>
      <c r="H1438" s="33" t="n">
        <f aca="false">1/(1+10^((G1438-F1438+'⚙️ Parameters'!$C$7)/400))</f>
        <v>0.289696834694567</v>
      </c>
      <c r="I1438" s="33" t="n">
        <f aca="false">0.27*(1+((200-MIN(ABS(F1438-G1438),200))/500)+(IF(AND(F1438&gt;1650,G1438&gt;1650),0.15,0)))</f>
        <v>0.320868</v>
      </c>
      <c r="J1438" s="33" t="n">
        <f aca="false">MAX(0,1-H1438-I1438)</f>
        <v>0.389435165305433</v>
      </c>
      <c r="K1438" s="33" t="n">
        <f aca="false">H1438+I1438</f>
        <v>0.610564834694567</v>
      </c>
      <c r="L1438" s="33" t="n">
        <f aca="false">I1438+J1438</f>
        <v>0.710303165305433</v>
      </c>
      <c r="M1438" s="0" t="str">
        <f aca="false">IF('✍️ Score Entry 2025-26'!F1439=""," TBD",TEXT('✍️ Score Entry 2025-26'!F1439,"0")&amp;"-"&amp;TEXT('✍️ Score Entry 2025-26'!G1439,"0"))</f>
        <v> TBD</v>
      </c>
      <c r="N1438" s="0" t="str">
        <f aca="false">IF('✍️ Score Entry 2025-26'!F1439="","TBD",IF('✍️ Score Entry 2025-26'!F1439&gt;'✍️ Score Entry 2025-26'!G1439,"Home",IF('✍️ Score Entry 2025-26'!F1439&lt;'✍️ Score Entry 2025-26'!G1439,"Away","Draw")))</f>
        <v>TBD</v>
      </c>
      <c r="O1438" s="0" t="str">
        <f aca="false">IF(N1438="TBD","TBD",IF(AND(H1438&gt;I1438,H1438&gt;J1438,N1438="Home"),"✓",IF(AND(J1438&gt;H1438,J1438&gt;I1438,N1438="Away"),"✓",IF(AND(I1438&gt;H1438,I1438&gt;J1438,N1438="Draw"),"✓","✗"))))</f>
        <v>TBD</v>
      </c>
    </row>
    <row r="1439" customFormat="false" ht="15" hidden="false" customHeight="false" outlineLevel="0" collapsed="false">
      <c r="A1439" s="0" t="n">
        <f aca="false">'✍️ Score Entry 2025-26'!A1440</f>
        <v>1435</v>
      </c>
      <c r="B1439" s="41" t="n">
        <f aca="false">'✍️ Score Entry 2025-26'!B1440</f>
        <v>46123.75</v>
      </c>
      <c r="C1439" s="0" t="str">
        <f aca="false">'✍️ Score Entry 2025-26'!C1440</f>
        <v>German Bundesliga</v>
      </c>
      <c r="D1439" s="0" t="str">
        <f aca="false">'✍️ Score Entry 2025-26'!D1440</f>
        <v>1. FC Heidenheim 1846</v>
      </c>
      <c r="E1439" s="0" t="str">
        <f aca="false">'✍️ Score Entry 2025-26'!E1440</f>
        <v>1. FC Union Berlin</v>
      </c>
      <c r="F1439" s="0" t="n">
        <f aca="false">IFERROR(VLOOKUP(D1439,'⭐ Current Elo 2025-26'!$A:$B,2,FALSE()),1500)</f>
        <v>1529.3</v>
      </c>
      <c r="G1439" s="0" t="n">
        <f aca="false">IFERROR(VLOOKUP(E1439,'⭐ Current Elo 2025-26'!$A:$B,2,FALSE()),1500)</f>
        <v>1536.1</v>
      </c>
      <c r="H1439" s="33" t="n">
        <f aca="false">1/(1+10^((G1439-F1439+'⚙️ Parameters'!$C$7)/400))</f>
        <v>0.418978761004076</v>
      </c>
      <c r="I1439" s="33" t="n">
        <f aca="false">0.27*(1+((200-MIN(ABS(F1439-G1439),200))/500)+(IF(AND(F1439&gt;1650,G1439&gt;1650),0.15,0)))</f>
        <v>0.374328</v>
      </c>
      <c r="J1439" s="33" t="n">
        <f aca="false">MAX(0,1-H1439-I1439)</f>
        <v>0.206693238995924</v>
      </c>
      <c r="K1439" s="33" t="n">
        <f aca="false">H1439+I1439</f>
        <v>0.793306761004076</v>
      </c>
      <c r="L1439" s="33" t="n">
        <f aca="false">I1439+J1439</f>
        <v>0.581021238995924</v>
      </c>
      <c r="M1439" s="0" t="str">
        <f aca="false">IF('✍️ Score Entry 2025-26'!F1440=""," TBD",TEXT('✍️ Score Entry 2025-26'!F1440,"0")&amp;"-"&amp;TEXT('✍️ Score Entry 2025-26'!G1440,"0"))</f>
        <v> TBD</v>
      </c>
      <c r="N1439" s="0" t="str">
        <f aca="false">IF('✍️ Score Entry 2025-26'!F1440="","TBD",IF('✍️ Score Entry 2025-26'!F1440&gt;'✍️ Score Entry 2025-26'!G1440,"Home",IF('✍️ Score Entry 2025-26'!F1440&lt;'✍️ Score Entry 2025-26'!G1440,"Away","Draw")))</f>
        <v>TBD</v>
      </c>
      <c r="O1439" s="0" t="str">
        <f aca="false">IF(N1439="TBD","TBD",IF(AND(H1439&gt;I1439,H1439&gt;J1439,N1439="Home"),"✓",IF(AND(J1439&gt;H1439,J1439&gt;I1439,N1439="Away"),"✓",IF(AND(I1439&gt;H1439,I1439&gt;J1439,N1439="Draw"),"✓","✗"))))</f>
        <v>TBD</v>
      </c>
    </row>
    <row r="1440" customFormat="false" ht="15" hidden="false" customHeight="false" outlineLevel="0" collapsed="false">
      <c r="A1440" s="0" t="n">
        <f aca="false">'✍️ Score Entry 2025-26'!A1441</f>
        <v>1436</v>
      </c>
      <c r="B1440" s="41" t="n">
        <f aca="false">'✍️ Score Entry 2025-26'!B1441</f>
        <v>46123.75</v>
      </c>
      <c r="C1440" s="0" t="str">
        <f aca="false">'✍️ Score Entry 2025-26'!C1441</f>
        <v>German Bundesliga</v>
      </c>
      <c r="D1440" s="0" t="str">
        <f aca="false">'✍️ Score Entry 2025-26'!D1441</f>
        <v>FC Cologne</v>
      </c>
      <c r="E1440" s="0" t="str">
        <f aca="false">'✍️ Score Entry 2025-26'!E1441</f>
        <v>Werder Bremen</v>
      </c>
      <c r="F1440" s="0" t="n">
        <f aca="false">IFERROR(VLOOKUP(D1440,'⭐ Current Elo 2025-26'!$A:$B,2,FALSE()),1500)</f>
        <v>1612.2</v>
      </c>
      <c r="G1440" s="0" t="n">
        <f aca="false">IFERROR(VLOOKUP(E1440,'⭐ Current Elo 2025-26'!$A:$B,2,FALSE()),1500)</f>
        <v>1618.2</v>
      </c>
      <c r="H1440" s="33" t="n">
        <f aca="false">1/(1+10^((G1440-F1440+'⚙️ Parameters'!$C$7)/400))</f>
        <v>0.420100239642119</v>
      </c>
      <c r="I1440" s="33" t="n">
        <f aca="false">0.27*(1+((200-MIN(ABS(F1440-G1440),200))/500)+(IF(AND(F1440&gt;1650,G1440&gt;1650),0.15,0)))</f>
        <v>0.37476</v>
      </c>
      <c r="J1440" s="33" t="n">
        <f aca="false">MAX(0,1-H1440-I1440)</f>
        <v>0.205139760357882</v>
      </c>
      <c r="K1440" s="33" t="n">
        <f aca="false">H1440+I1440</f>
        <v>0.794860239642119</v>
      </c>
      <c r="L1440" s="33" t="n">
        <f aca="false">I1440+J1440</f>
        <v>0.579899760357882</v>
      </c>
      <c r="M1440" s="0" t="str">
        <f aca="false">IF('✍️ Score Entry 2025-26'!F1441=""," TBD",TEXT('✍️ Score Entry 2025-26'!F1441,"0")&amp;"-"&amp;TEXT('✍️ Score Entry 2025-26'!G1441,"0"))</f>
        <v> TBD</v>
      </c>
      <c r="N1440" s="0" t="str">
        <f aca="false">IF('✍️ Score Entry 2025-26'!F1441="","TBD",IF('✍️ Score Entry 2025-26'!F1441&gt;'✍️ Score Entry 2025-26'!G1441,"Home",IF('✍️ Score Entry 2025-26'!F1441&lt;'✍️ Score Entry 2025-26'!G1441,"Away","Draw")))</f>
        <v>TBD</v>
      </c>
      <c r="O1440" s="0" t="str">
        <f aca="false">IF(N1440="TBD","TBD",IF(AND(H1440&gt;I1440,H1440&gt;J1440,N1440="Home"),"✓",IF(AND(J1440&gt;H1440,J1440&gt;I1440,N1440="Away"),"✓",IF(AND(I1440&gt;H1440,I1440&gt;J1440,N1440="Draw"),"✓","✗"))))</f>
        <v>TBD</v>
      </c>
    </row>
    <row r="1441" customFormat="false" ht="15" hidden="false" customHeight="false" outlineLevel="0" collapsed="false">
      <c r="A1441" s="0" t="n">
        <f aca="false">'✍️ Score Entry 2025-26'!A1442</f>
        <v>1437</v>
      </c>
      <c r="B1441" s="41" t="n">
        <f aca="false">'✍️ Score Entry 2025-26'!B1442</f>
        <v>46123.75</v>
      </c>
      <c r="C1441" s="0" t="str">
        <f aca="false">'✍️ Score Entry 2025-26'!C1442</f>
        <v>German Bundesliga</v>
      </c>
      <c r="D1441" s="0" t="str">
        <f aca="false">'✍️ Score Entry 2025-26'!D1442</f>
        <v>Mainz</v>
      </c>
      <c r="E1441" s="0" t="str">
        <f aca="false">'✍️ Score Entry 2025-26'!E1442</f>
        <v>SC Freiburg</v>
      </c>
      <c r="F1441" s="0" t="n">
        <f aca="false">IFERROR(VLOOKUP(D1441,'⭐ Current Elo 2025-26'!$A:$B,2,FALSE()),1500)</f>
        <v>1672.1</v>
      </c>
      <c r="G1441" s="0" t="n">
        <f aca="false">IFERROR(VLOOKUP(E1441,'⭐ Current Elo 2025-26'!$A:$B,2,FALSE()),1500)</f>
        <v>1647.6</v>
      </c>
      <c r="H1441" s="33" t="n">
        <f aca="false">1/(1+10^((G1441-F1441+'⚙️ Parameters'!$C$7)/400))</f>
        <v>0.463368302485298</v>
      </c>
      <c r="I1441" s="33" t="n">
        <f aca="false">0.27*(1+((200-MIN(ABS(F1441-G1441),200))/500)+(IF(AND(F1441&gt;1650,G1441&gt;1650),0.15,0)))</f>
        <v>0.36477</v>
      </c>
      <c r="J1441" s="33" t="n">
        <f aca="false">MAX(0,1-H1441-I1441)</f>
        <v>0.171861697514702</v>
      </c>
      <c r="K1441" s="33" t="n">
        <f aca="false">H1441+I1441</f>
        <v>0.828138302485298</v>
      </c>
      <c r="L1441" s="33" t="n">
        <f aca="false">I1441+J1441</f>
        <v>0.536631697514702</v>
      </c>
      <c r="M1441" s="0" t="str">
        <f aca="false">IF('✍️ Score Entry 2025-26'!F1442=""," TBD",TEXT('✍️ Score Entry 2025-26'!F1442,"0")&amp;"-"&amp;TEXT('✍️ Score Entry 2025-26'!G1442,"0"))</f>
        <v> TBD</v>
      </c>
      <c r="N1441" s="0" t="str">
        <f aca="false">IF('✍️ Score Entry 2025-26'!F1442="","TBD",IF('✍️ Score Entry 2025-26'!F1442&gt;'✍️ Score Entry 2025-26'!G1442,"Home",IF('✍️ Score Entry 2025-26'!F1442&lt;'✍️ Score Entry 2025-26'!G1442,"Away","Draw")))</f>
        <v>TBD</v>
      </c>
      <c r="O1441" s="0" t="str">
        <f aca="false">IF(N1441="TBD","TBD",IF(AND(H1441&gt;I1441,H1441&gt;J1441,N1441="Home"),"✓",IF(AND(J1441&gt;H1441,J1441&gt;I1441,N1441="Away"),"✓",IF(AND(I1441&gt;H1441,I1441&gt;J1441,N1441="Draw"),"✓","✗"))))</f>
        <v>TBD</v>
      </c>
    </row>
    <row r="1442" customFormat="false" ht="15" hidden="false" customHeight="false" outlineLevel="0" collapsed="false">
      <c r="A1442" s="0" t="n">
        <f aca="false">'✍️ Score Entry 2025-26'!A1443</f>
        <v>1438</v>
      </c>
      <c r="B1442" s="41" t="n">
        <f aca="false">'✍️ Score Entry 2025-26'!B1443</f>
        <v>46123.75</v>
      </c>
      <c r="C1442" s="0" t="str">
        <f aca="false">'✍️ Score Entry 2025-26'!C1443</f>
        <v>German Bundesliga</v>
      </c>
      <c r="D1442" s="0" t="str">
        <f aca="false">'✍️ Score Entry 2025-26'!D1443</f>
        <v>Borussia Dortmund</v>
      </c>
      <c r="E1442" s="0" t="str">
        <f aca="false">'✍️ Score Entry 2025-26'!E1443</f>
        <v>Bayer Leverkusen</v>
      </c>
      <c r="F1442" s="0" t="n">
        <f aca="false">IFERROR(VLOOKUP(D1442,'⭐ Current Elo 2025-26'!$A:$B,2,FALSE()),1500)</f>
        <v>1516.8</v>
      </c>
      <c r="G1442" s="0" t="n">
        <f aca="false">IFERROR(VLOOKUP(E1442,'⭐ Current Elo 2025-26'!$A:$B,2,FALSE()),1500)</f>
        <v>1576.1</v>
      </c>
      <c r="H1442" s="33" t="n">
        <f aca="false">1/(1+10^((G1442-F1442+'⚙️ Parameters'!$C$7)/400))</f>
        <v>0.347696181327833</v>
      </c>
      <c r="I1442" s="33" t="n">
        <f aca="false">0.27*(1+((200-MIN(ABS(F1442-G1442),200))/500)+(IF(AND(F1442&gt;1650,G1442&gt;1650),0.15,0)))</f>
        <v>0.345978</v>
      </c>
      <c r="J1442" s="33" t="n">
        <f aca="false">MAX(0,1-H1442-I1442)</f>
        <v>0.306325818672167</v>
      </c>
      <c r="K1442" s="33" t="n">
        <f aca="false">H1442+I1442</f>
        <v>0.693674181327833</v>
      </c>
      <c r="L1442" s="33" t="n">
        <f aca="false">I1442+J1442</f>
        <v>0.652303818672167</v>
      </c>
      <c r="M1442" s="0" t="str">
        <f aca="false">IF('✍️ Score Entry 2025-26'!F1443=""," TBD",TEXT('✍️ Score Entry 2025-26'!F1443,"0")&amp;"-"&amp;TEXT('✍️ Score Entry 2025-26'!G1443,"0"))</f>
        <v> TBD</v>
      </c>
      <c r="N1442" s="0" t="str">
        <f aca="false">IF('✍️ Score Entry 2025-26'!F1443="","TBD",IF('✍️ Score Entry 2025-26'!F1443&gt;'✍️ Score Entry 2025-26'!G1443,"Home",IF('✍️ Score Entry 2025-26'!F1443&lt;'✍️ Score Entry 2025-26'!G1443,"Away","Draw")))</f>
        <v>TBD</v>
      </c>
      <c r="O1442" s="0" t="str">
        <f aca="false">IF(N1442="TBD","TBD",IF(AND(H1442&gt;I1442,H1442&gt;J1442,N1442="Home"),"✓",IF(AND(J1442&gt;H1442,J1442&gt;I1442,N1442="Away"),"✓",IF(AND(I1442&gt;H1442,I1442&gt;J1442,N1442="Draw"),"✓","✗"))))</f>
        <v>TBD</v>
      </c>
    </row>
    <row r="1443" customFormat="false" ht="15" hidden="false" customHeight="false" outlineLevel="0" collapsed="false">
      <c r="A1443" s="0" t="n">
        <f aca="false">'✍️ Score Entry 2025-26'!A1444</f>
        <v>1439</v>
      </c>
      <c r="B1443" s="41" t="n">
        <f aca="false">'✍️ Score Entry 2025-26'!B1444</f>
        <v>46123.75</v>
      </c>
      <c r="C1443" s="0" t="str">
        <f aca="false">'✍️ Score Entry 2025-26'!C1444</f>
        <v>German Bundesliga</v>
      </c>
      <c r="D1443" s="0" t="str">
        <f aca="false">'✍️ Score Entry 2025-26'!D1444</f>
        <v>FC Augsburg</v>
      </c>
      <c r="E1443" s="0" t="str">
        <f aca="false">'✍️ Score Entry 2025-26'!E1444</f>
        <v>TSG Hoffenheim</v>
      </c>
      <c r="F1443" s="0" t="n">
        <f aca="false">IFERROR(VLOOKUP(D1443,'⭐ Current Elo 2025-26'!$A:$B,2,FALSE()),1500)</f>
        <v>1508.9</v>
      </c>
      <c r="G1443" s="0" t="n">
        <f aca="false">IFERROR(VLOOKUP(E1443,'⭐ Current Elo 2025-26'!$A:$B,2,FALSE()),1500)</f>
        <v>1699</v>
      </c>
      <c r="H1443" s="33" t="n">
        <f aca="false">1/(1+10^((G1443-F1443+'⚙️ Parameters'!$C$7)/400))</f>
        <v>0.200667659254473</v>
      </c>
      <c r="I1443" s="33" t="n">
        <f aca="false">0.27*(1+((200-MIN(ABS(F1443-G1443),200))/500)+(IF(AND(F1443&gt;1650,G1443&gt;1650),0.15,0)))</f>
        <v>0.275346</v>
      </c>
      <c r="J1443" s="33" t="n">
        <f aca="false">MAX(0,1-H1443-I1443)</f>
        <v>0.523986340745527</v>
      </c>
      <c r="K1443" s="33" t="n">
        <f aca="false">H1443+I1443</f>
        <v>0.476013659254473</v>
      </c>
      <c r="L1443" s="33" t="n">
        <f aca="false">I1443+J1443</f>
        <v>0.799332340745527</v>
      </c>
      <c r="M1443" s="0" t="str">
        <f aca="false">IF('✍️ Score Entry 2025-26'!F1444=""," TBD",TEXT('✍️ Score Entry 2025-26'!F1444,"0")&amp;"-"&amp;TEXT('✍️ Score Entry 2025-26'!G1444,"0"))</f>
        <v> TBD</v>
      </c>
      <c r="N1443" s="0" t="str">
        <f aca="false">IF('✍️ Score Entry 2025-26'!F1444="","TBD",IF('✍️ Score Entry 2025-26'!F1444&gt;'✍️ Score Entry 2025-26'!G1444,"Home",IF('✍️ Score Entry 2025-26'!F1444&lt;'✍️ Score Entry 2025-26'!G1444,"Away","Draw")))</f>
        <v>TBD</v>
      </c>
      <c r="O1443" s="0" t="str">
        <f aca="false">IF(N1443="TBD","TBD",IF(AND(H1443&gt;I1443,H1443&gt;J1443,N1443="Home"),"✓",IF(AND(J1443&gt;H1443,J1443&gt;I1443,N1443="Away"),"✓",IF(AND(I1443&gt;H1443,I1443&gt;J1443,N1443="Draw"),"✓","✗"))))</f>
        <v>TBD</v>
      </c>
    </row>
    <row r="1444" customFormat="false" ht="15" hidden="false" customHeight="false" outlineLevel="0" collapsed="false">
      <c r="A1444" s="0" t="n">
        <f aca="false">'✍️ Score Entry 2025-26'!A1445</f>
        <v>1440</v>
      </c>
      <c r="B1444" s="41" t="n">
        <f aca="false">'✍️ Score Entry 2025-26'!B1445</f>
        <v>46123.75</v>
      </c>
      <c r="C1444" s="0" t="str">
        <f aca="false">'✍️ Score Entry 2025-26'!C1445</f>
        <v>German Bundesliga</v>
      </c>
      <c r="D1444" s="0" t="str">
        <f aca="false">'✍️ Score Entry 2025-26'!D1445</f>
        <v>St. Pauli</v>
      </c>
      <c r="E1444" s="0" t="str">
        <f aca="false">'✍️ Score Entry 2025-26'!E1445</f>
        <v>Bayern Munich</v>
      </c>
      <c r="F1444" s="0" t="n">
        <f aca="false">IFERROR(VLOOKUP(D1444,'⭐ Current Elo 2025-26'!$A:$B,2,FALSE()),1500)</f>
        <v>1501.5</v>
      </c>
      <c r="G1444" s="0" t="n">
        <f aca="false">IFERROR(VLOOKUP(E1444,'⭐ Current Elo 2025-26'!$A:$B,2,FALSE()),1500)</f>
        <v>1706.9</v>
      </c>
      <c r="H1444" s="33" t="n">
        <f aca="false">1/(1+10^((G1444-F1444+'⚙️ Parameters'!$C$7)/400))</f>
        <v>0.186912128425445</v>
      </c>
      <c r="I1444" s="33" t="n">
        <f aca="false">0.27*(1+((200-MIN(ABS(F1444-G1444),200))/500)+(IF(AND(F1444&gt;1650,G1444&gt;1650),0.15,0)))</f>
        <v>0.27</v>
      </c>
      <c r="J1444" s="33" t="n">
        <f aca="false">MAX(0,1-H1444-I1444)</f>
        <v>0.543087871574555</v>
      </c>
      <c r="K1444" s="33" t="n">
        <f aca="false">H1444+I1444</f>
        <v>0.456912128425445</v>
      </c>
      <c r="L1444" s="33" t="n">
        <f aca="false">I1444+J1444</f>
        <v>0.813087871574555</v>
      </c>
      <c r="M1444" s="0" t="str">
        <f aca="false">IF('✍️ Score Entry 2025-26'!F1445=""," TBD",TEXT('✍️ Score Entry 2025-26'!F1445,"0")&amp;"-"&amp;TEXT('✍️ Score Entry 2025-26'!G1445,"0"))</f>
        <v> TBD</v>
      </c>
      <c r="N1444" s="0" t="str">
        <f aca="false">IF('✍️ Score Entry 2025-26'!F1445="","TBD",IF('✍️ Score Entry 2025-26'!F1445&gt;'✍️ Score Entry 2025-26'!G1445,"Home",IF('✍️ Score Entry 2025-26'!F1445&lt;'✍️ Score Entry 2025-26'!G1445,"Away","Draw")))</f>
        <v>TBD</v>
      </c>
      <c r="O1444" s="0" t="str">
        <f aca="false">IF(N1444="TBD","TBD",IF(AND(H1444&gt;I1444,H1444&gt;J1444,N1444="Home"),"✓",IF(AND(J1444&gt;H1444,J1444&gt;I1444,N1444="Away"),"✓",IF(AND(I1444&gt;H1444,I1444&gt;J1444,N1444="Draw"),"✓","✗"))))</f>
        <v>TBD</v>
      </c>
    </row>
    <row r="1445" customFormat="false" ht="15" hidden="false" customHeight="false" outlineLevel="0" collapsed="false">
      <c r="A1445" s="0" t="n">
        <f aca="false">'✍️ Score Entry 2025-26'!A1446</f>
        <v>1441</v>
      </c>
      <c r="B1445" s="41" t="n">
        <f aca="false">'✍️ Score Entry 2025-26'!B1446</f>
        <v>46123.75</v>
      </c>
      <c r="C1445" s="0" t="str">
        <f aca="false">'✍️ Score Entry 2025-26'!C1446</f>
        <v>German Bundesliga</v>
      </c>
      <c r="D1445" s="0" t="str">
        <f aca="false">'✍️ Score Entry 2025-26'!D1446</f>
        <v>RB Leipzig</v>
      </c>
      <c r="E1445" s="0" t="str">
        <f aca="false">'✍️ Score Entry 2025-26'!E1446</f>
        <v>Borussia MÃ¶nchengladbach</v>
      </c>
      <c r="F1445" s="0" t="n">
        <f aca="false">IFERROR(VLOOKUP(D1445,'⭐ Current Elo 2025-26'!$A:$B,2,FALSE()),1500)</f>
        <v>1556</v>
      </c>
      <c r="G1445" s="0" t="n">
        <f aca="false">IFERROR(VLOOKUP(E1445,'⭐ Current Elo 2025-26'!$A:$B,2,FALSE()),1500)</f>
        <v>1433.1</v>
      </c>
      <c r="H1445" s="33" t="n">
        <f aca="false">1/(1+10^((G1445-F1445+'⚙️ Parameters'!$C$7)/400))</f>
        <v>0.603398569547011</v>
      </c>
      <c r="I1445" s="33" t="n">
        <f aca="false">0.27*(1+((200-MIN(ABS(F1445-G1445),200))/500)+(IF(AND(F1445&gt;1650,G1445&gt;1650),0.15,0)))</f>
        <v>0.311634</v>
      </c>
      <c r="J1445" s="33" t="n">
        <f aca="false">MAX(0,1-H1445-I1445)</f>
        <v>0.0849674304529889</v>
      </c>
      <c r="K1445" s="33" t="n">
        <f aca="false">H1445+I1445</f>
        <v>0.915032569547011</v>
      </c>
      <c r="L1445" s="33" t="n">
        <f aca="false">I1445+J1445</f>
        <v>0.396601430452989</v>
      </c>
      <c r="M1445" s="0" t="str">
        <f aca="false">IF('✍️ Score Entry 2025-26'!F1446=""," TBD",TEXT('✍️ Score Entry 2025-26'!F1446,"0")&amp;"-"&amp;TEXT('✍️ Score Entry 2025-26'!G1446,"0"))</f>
        <v> TBD</v>
      </c>
      <c r="N1445" s="0" t="str">
        <f aca="false">IF('✍️ Score Entry 2025-26'!F1446="","TBD",IF('✍️ Score Entry 2025-26'!F1446&gt;'✍️ Score Entry 2025-26'!G1446,"Home",IF('✍️ Score Entry 2025-26'!F1446&lt;'✍️ Score Entry 2025-26'!G1446,"Away","Draw")))</f>
        <v>TBD</v>
      </c>
      <c r="O1445" s="0" t="str">
        <f aca="false">IF(N1445="TBD","TBD",IF(AND(H1445&gt;I1445,H1445&gt;J1445,N1445="Home"),"✓",IF(AND(J1445&gt;H1445,J1445&gt;I1445,N1445="Away"),"✓",IF(AND(I1445&gt;H1445,I1445&gt;J1445,N1445="Draw"),"✓","✗"))))</f>
        <v>TBD</v>
      </c>
    </row>
    <row r="1446" customFormat="false" ht="15" hidden="false" customHeight="false" outlineLevel="0" collapsed="false">
      <c r="A1446" s="0" t="n">
        <f aca="false">'✍️ Score Entry 2025-26'!A1447</f>
        <v>1442</v>
      </c>
      <c r="B1446" s="41" t="n">
        <f aca="false">'✍️ Score Entry 2025-26'!B1447</f>
        <v>46123.75</v>
      </c>
      <c r="C1446" s="0" t="str">
        <f aca="false">'✍️ Score Entry 2025-26'!C1447</f>
        <v>German Bundesliga</v>
      </c>
      <c r="D1446" s="0" t="str">
        <f aca="false">'✍️ Score Entry 2025-26'!D1447</f>
        <v>VfB Stuttgart</v>
      </c>
      <c r="E1446" s="0" t="str">
        <f aca="false">'✍️ Score Entry 2025-26'!E1447</f>
        <v>Hamburg SV</v>
      </c>
      <c r="F1446" s="0" t="n">
        <f aca="false">IFERROR(VLOOKUP(D1446,'⭐ Current Elo 2025-26'!$A:$B,2,FALSE()),1500)</f>
        <v>1520.3</v>
      </c>
      <c r="G1446" s="0" t="n">
        <f aca="false">IFERROR(VLOOKUP(E1446,'⭐ Current Elo 2025-26'!$A:$B,2,FALSE()),1500)</f>
        <v>1759.3</v>
      </c>
      <c r="H1446" s="33" t="n">
        <f aca="false">1/(1+10^((G1446-F1446+'⚙️ Parameters'!$C$7)/400))</f>
        <v>0.159276957338385</v>
      </c>
      <c r="I1446" s="33" t="n">
        <f aca="false">0.27*(1+((200-MIN(ABS(F1446-G1446),200))/500)+(IF(AND(F1446&gt;1650,G1446&gt;1650),0.15,0)))</f>
        <v>0.27</v>
      </c>
      <c r="J1446" s="33" t="n">
        <f aca="false">MAX(0,1-H1446-I1446)</f>
        <v>0.570723042661615</v>
      </c>
      <c r="K1446" s="33" t="n">
        <f aca="false">H1446+I1446</f>
        <v>0.429276957338385</v>
      </c>
      <c r="L1446" s="33" t="n">
        <f aca="false">I1446+J1446</f>
        <v>0.840723042661615</v>
      </c>
      <c r="M1446" s="0" t="str">
        <f aca="false">IF('✍️ Score Entry 2025-26'!F1447=""," TBD",TEXT('✍️ Score Entry 2025-26'!F1447,"0")&amp;"-"&amp;TEXT('✍️ Score Entry 2025-26'!G1447,"0"))</f>
        <v> TBD</v>
      </c>
      <c r="N1446" s="0" t="str">
        <f aca="false">IF('✍️ Score Entry 2025-26'!F1447="","TBD",IF('✍️ Score Entry 2025-26'!F1447&gt;'✍️ Score Entry 2025-26'!G1447,"Home",IF('✍️ Score Entry 2025-26'!F1447&lt;'✍️ Score Entry 2025-26'!G1447,"Away","Draw")))</f>
        <v>TBD</v>
      </c>
      <c r="O1446" s="0" t="str">
        <f aca="false">IF(N1446="TBD","TBD",IF(AND(H1446&gt;I1446,H1446&gt;J1446,N1446="Home"),"✓",IF(AND(J1446&gt;H1446,J1446&gt;I1446,N1446="Away"),"✓",IF(AND(I1446&gt;H1446,I1446&gt;J1446,N1446="Draw"),"✓","✗"))))</f>
        <v>TBD</v>
      </c>
    </row>
    <row r="1447" customFormat="false" ht="15" hidden="false" customHeight="false" outlineLevel="0" collapsed="false">
      <c r="A1447" s="0" t="n">
        <f aca="false">'✍️ Score Entry 2025-26'!A1448</f>
        <v>1443</v>
      </c>
      <c r="B1447" s="41" t="n">
        <f aca="false">'✍️ Score Entry 2025-26'!B1448</f>
        <v>46123.75</v>
      </c>
      <c r="C1447" s="0" t="str">
        <f aca="false">'✍️ Score Entry 2025-26'!C1448</f>
        <v>German Bundesliga</v>
      </c>
      <c r="D1447" s="0" t="str">
        <f aca="false">'✍️ Score Entry 2025-26'!D1448</f>
        <v>VfL Wolfsburg</v>
      </c>
      <c r="E1447" s="0" t="str">
        <f aca="false">'✍️ Score Entry 2025-26'!E1448</f>
        <v>Eintracht Frankfurt</v>
      </c>
      <c r="F1447" s="0" t="n">
        <f aca="false">IFERROR(VLOOKUP(D1447,'⭐ Current Elo 2025-26'!$A:$B,2,FALSE()),1500)</f>
        <v>1526.2</v>
      </c>
      <c r="G1447" s="0" t="n">
        <f aca="false">IFERROR(VLOOKUP(E1447,'⭐ Current Elo 2025-26'!$A:$B,2,FALSE()),1500)</f>
        <v>1407.6</v>
      </c>
      <c r="H1447" s="33" t="n">
        <f aca="false">1/(1+10^((G1447-F1447+'⚙️ Parameters'!$C$7)/400))</f>
        <v>0.597460115030278</v>
      </c>
      <c r="I1447" s="33" t="n">
        <f aca="false">0.27*(1+((200-MIN(ABS(F1447-G1447),200))/500)+(IF(AND(F1447&gt;1650,G1447&gt;1650),0.15,0)))</f>
        <v>0.313956</v>
      </c>
      <c r="J1447" s="33" t="n">
        <f aca="false">MAX(0,1-H1447-I1447)</f>
        <v>0.088583884969722</v>
      </c>
      <c r="K1447" s="33" t="n">
        <f aca="false">H1447+I1447</f>
        <v>0.911416115030278</v>
      </c>
      <c r="L1447" s="33" t="n">
        <f aca="false">I1447+J1447</f>
        <v>0.402539884969722</v>
      </c>
      <c r="M1447" s="0" t="str">
        <f aca="false">IF('✍️ Score Entry 2025-26'!F1448=""," TBD",TEXT('✍️ Score Entry 2025-26'!F1448,"0")&amp;"-"&amp;TEXT('✍️ Score Entry 2025-26'!G1448,"0"))</f>
        <v> TBD</v>
      </c>
      <c r="N1447" s="0" t="str">
        <f aca="false">IF('✍️ Score Entry 2025-26'!F1448="","TBD",IF('✍️ Score Entry 2025-26'!F1448&gt;'✍️ Score Entry 2025-26'!G1448,"Home",IF('✍️ Score Entry 2025-26'!F1448&lt;'✍️ Score Entry 2025-26'!G1448,"Away","Draw")))</f>
        <v>TBD</v>
      </c>
      <c r="O1447" s="0" t="str">
        <f aca="false">IF(N1447="TBD","TBD",IF(AND(H1447&gt;I1447,H1447&gt;J1447,N1447="Home"),"✓",IF(AND(J1447&gt;H1447,J1447&gt;I1447,N1447="Away"),"✓",IF(AND(I1447&gt;H1447,I1447&gt;J1447,N1447="Draw"),"✓","✗"))))</f>
        <v>TBD</v>
      </c>
    </row>
    <row r="1448" customFormat="false" ht="15" hidden="false" customHeight="false" outlineLevel="0" collapsed="false">
      <c r="A1448" s="0" t="n">
        <f aca="false">'✍️ Score Entry 2025-26'!A1449</f>
        <v>1444</v>
      </c>
      <c r="B1448" s="41" t="n">
        <f aca="false">'✍️ Score Entry 2025-26'!B1449</f>
        <v>46124.75</v>
      </c>
      <c r="C1448" s="0" t="str">
        <f aca="false">'✍️ Score Entry 2025-26'!C1449</f>
        <v>Spanish LALIGA</v>
      </c>
      <c r="D1448" s="0" t="str">
        <f aca="false">'✍️ Score Entry 2025-26'!D1449</f>
        <v>Sevilla</v>
      </c>
      <c r="E1448" s="0" t="str">
        <f aca="false">'✍️ Score Entry 2025-26'!E1449</f>
        <v>AtlÃ©tico Madrid</v>
      </c>
      <c r="F1448" s="0" t="n">
        <f aca="false">IFERROR(VLOOKUP(D1448,'⭐ Current Elo 2025-26'!$A:$B,2,FALSE()),1500)</f>
        <v>1661.6</v>
      </c>
      <c r="G1448" s="0" t="n">
        <f aca="false">IFERROR(VLOOKUP(E1448,'⭐ Current Elo 2025-26'!$A:$B,2,FALSE()),1500)</f>
        <v>1556.8</v>
      </c>
      <c r="H1448" s="33" t="n">
        <f aca="false">1/(1+10^((G1448-F1448+'⚙️ Parameters'!$C$7)/400))</f>
        <v>0.578215997832063</v>
      </c>
      <c r="I1448" s="33" t="n">
        <f aca="false">0.27*(1+((200-MIN(ABS(F1448-G1448),200))/500)+(IF(AND(F1448&gt;1650,G1448&gt;1650),0.15,0)))</f>
        <v>0.321408</v>
      </c>
      <c r="J1448" s="33" t="n">
        <f aca="false">MAX(0,1-H1448-I1448)</f>
        <v>0.100376002167937</v>
      </c>
      <c r="K1448" s="33" t="n">
        <f aca="false">H1448+I1448</f>
        <v>0.899623997832063</v>
      </c>
      <c r="L1448" s="33" t="n">
        <f aca="false">I1448+J1448</f>
        <v>0.421784002167938</v>
      </c>
      <c r="M1448" s="0" t="str">
        <f aca="false">IF('✍️ Score Entry 2025-26'!F1449=""," TBD",TEXT('✍️ Score Entry 2025-26'!F1449,"0")&amp;"-"&amp;TEXT('✍️ Score Entry 2025-26'!G1449,"0"))</f>
        <v> TBD</v>
      </c>
      <c r="N1448" s="0" t="str">
        <f aca="false">IF('✍️ Score Entry 2025-26'!F1449="","TBD",IF('✍️ Score Entry 2025-26'!F1449&gt;'✍️ Score Entry 2025-26'!G1449,"Home",IF('✍️ Score Entry 2025-26'!F1449&lt;'✍️ Score Entry 2025-26'!G1449,"Away","Draw")))</f>
        <v>TBD</v>
      </c>
      <c r="O1448" s="0" t="str">
        <f aca="false">IF(N1448="TBD","TBD",IF(AND(H1448&gt;I1448,H1448&gt;J1448,N1448="Home"),"✓",IF(AND(J1448&gt;H1448,J1448&gt;I1448,N1448="Away"),"✓",IF(AND(I1448&gt;H1448,I1448&gt;J1448,N1448="Draw"),"✓","✗"))))</f>
        <v>TBD</v>
      </c>
    </row>
    <row r="1449" customFormat="false" ht="15" hidden="false" customHeight="false" outlineLevel="0" collapsed="false">
      <c r="A1449" s="0" t="n">
        <f aca="false">'✍️ Score Entry 2025-26'!A1450</f>
        <v>1445</v>
      </c>
      <c r="B1449" s="41" t="n">
        <f aca="false">'✍️ Score Entry 2025-26'!B1450</f>
        <v>46124.75</v>
      </c>
      <c r="C1449" s="0" t="str">
        <f aca="false">'✍️ Score Entry 2025-26'!C1450</f>
        <v>Spanish LALIGA</v>
      </c>
      <c r="D1449" s="0" t="str">
        <f aca="false">'✍️ Score Entry 2025-26'!D1450</f>
        <v>Barcelona</v>
      </c>
      <c r="E1449" s="0" t="str">
        <f aca="false">'✍️ Score Entry 2025-26'!E1450</f>
        <v>Espanyol</v>
      </c>
      <c r="F1449" s="0" t="n">
        <f aca="false">IFERROR(VLOOKUP(D1449,'⭐ Current Elo 2025-26'!$A:$B,2,FALSE()),1500)</f>
        <v>1670.1</v>
      </c>
      <c r="G1449" s="0" t="n">
        <f aca="false">IFERROR(VLOOKUP(E1449,'⭐ Current Elo 2025-26'!$A:$B,2,FALSE()),1500)</f>
        <v>1662.7</v>
      </c>
      <c r="H1449" s="33" t="n">
        <f aca="false">1/(1+10^((G1449-F1449+'⚙️ Parameters'!$C$7)/400))</f>
        <v>0.438999059225191</v>
      </c>
      <c r="I1449" s="33" t="n">
        <f aca="false">0.27*(1+((200-MIN(ABS(F1449-G1449),200))/500)+(IF(AND(F1449&gt;1650,G1449&gt;1650),0.15,0)))</f>
        <v>0.414504</v>
      </c>
      <c r="J1449" s="33" t="n">
        <f aca="false">MAX(0,1-H1449-I1449)</f>
        <v>0.146496940774809</v>
      </c>
      <c r="K1449" s="33" t="n">
        <f aca="false">H1449+I1449</f>
        <v>0.853503059225191</v>
      </c>
      <c r="L1449" s="33" t="n">
        <f aca="false">I1449+J1449</f>
        <v>0.561000940774809</v>
      </c>
      <c r="M1449" s="0" t="str">
        <f aca="false">IF('✍️ Score Entry 2025-26'!F1450=""," TBD",TEXT('✍️ Score Entry 2025-26'!F1450,"0")&amp;"-"&amp;TEXT('✍️ Score Entry 2025-26'!G1450,"0"))</f>
        <v> TBD</v>
      </c>
      <c r="N1449" s="0" t="str">
        <f aca="false">IF('✍️ Score Entry 2025-26'!F1450="","TBD",IF('✍️ Score Entry 2025-26'!F1450&gt;'✍️ Score Entry 2025-26'!G1450,"Home",IF('✍️ Score Entry 2025-26'!F1450&lt;'✍️ Score Entry 2025-26'!G1450,"Away","Draw")))</f>
        <v>TBD</v>
      </c>
      <c r="O1449" s="0" t="str">
        <f aca="false">IF(N1449="TBD","TBD",IF(AND(H1449&gt;I1449,H1449&gt;J1449,N1449="Home"),"✓",IF(AND(J1449&gt;H1449,J1449&gt;I1449,N1449="Away"),"✓",IF(AND(I1449&gt;H1449,I1449&gt;J1449,N1449="Draw"),"✓","✗"))))</f>
        <v>TBD</v>
      </c>
    </row>
    <row r="1450" customFormat="false" ht="15" hidden="false" customHeight="false" outlineLevel="0" collapsed="false">
      <c r="A1450" s="0" t="n">
        <f aca="false">'✍️ Score Entry 2025-26'!A1451</f>
        <v>1446</v>
      </c>
      <c r="B1450" s="41" t="n">
        <f aca="false">'✍️ Score Entry 2025-26'!B1451</f>
        <v>46124.75</v>
      </c>
      <c r="C1450" s="0" t="str">
        <f aca="false">'✍️ Score Entry 2025-26'!C1451</f>
        <v>Spanish LALIGA</v>
      </c>
      <c r="D1450" s="0" t="str">
        <f aca="false">'✍️ Score Entry 2025-26'!D1451</f>
        <v>Celta Vigo</v>
      </c>
      <c r="E1450" s="0" t="str">
        <f aca="false">'✍️ Score Entry 2025-26'!E1451</f>
        <v>Real Oviedo</v>
      </c>
      <c r="F1450" s="0" t="n">
        <f aca="false">IFERROR(VLOOKUP(D1450,'⭐ Current Elo 2025-26'!$A:$B,2,FALSE()),1500)</f>
        <v>1603.5</v>
      </c>
      <c r="G1450" s="0" t="n">
        <f aca="false">IFERROR(VLOOKUP(E1450,'⭐ Current Elo 2025-26'!$A:$B,2,FALSE()),1500)</f>
        <v>1735.2</v>
      </c>
      <c r="H1450" s="33" t="n">
        <f aca="false">1/(1+10^((G1450-F1450+'⚙️ Parameters'!$C$7)/400))</f>
        <v>0.260003708852342</v>
      </c>
      <c r="I1450" s="33" t="n">
        <f aca="false">0.27*(1+((200-MIN(ABS(F1450-G1450),200))/500)+(IF(AND(F1450&gt;1650,G1450&gt;1650),0.15,0)))</f>
        <v>0.306882</v>
      </c>
      <c r="J1450" s="33" t="n">
        <f aca="false">MAX(0,1-H1450-I1450)</f>
        <v>0.433114291147658</v>
      </c>
      <c r="K1450" s="33" t="n">
        <f aca="false">H1450+I1450</f>
        <v>0.566885708852342</v>
      </c>
      <c r="L1450" s="33" t="n">
        <f aca="false">I1450+J1450</f>
        <v>0.739996291147658</v>
      </c>
      <c r="M1450" s="0" t="str">
        <f aca="false">IF('✍️ Score Entry 2025-26'!F1451=""," TBD",TEXT('✍️ Score Entry 2025-26'!F1451,"0")&amp;"-"&amp;TEXT('✍️ Score Entry 2025-26'!G1451,"0"))</f>
        <v> TBD</v>
      </c>
      <c r="N1450" s="0" t="str">
        <f aca="false">IF('✍️ Score Entry 2025-26'!F1451="","TBD",IF('✍️ Score Entry 2025-26'!F1451&gt;'✍️ Score Entry 2025-26'!G1451,"Home",IF('✍️ Score Entry 2025-26'!F1451&lt;'✍️ Score Entry 2025-26'!G1451,"Away","Draw")))</f>
        <v>TBD</v>
      </c>
      <c r="O1450" s="0" t="str">
        <f aca="false">IF(N1450="TBD","TBD",IF(AND(H1450&gt;I1450,H1450&gt;J1450,N1450="Home"),"✓",IF(AND(J1450&gt;H1450,J1450&gt;I1450,N1450="Away"),"✓",IF(AND(I1450&gt;H1450,I1450&gt;J1450,N1450="Draw"),"✓","✗"))))</f>
        <v>TBD</v>
      </c>
    </row>
    <row r="1451" customFormat="false" ht="15" hidden="false" customHeight="false" outlineLevel="0" collapsed="false">
      <c r="A1451" s="0" t="n">
        <f aca="false">'✍️ Score Entry 2025-26'!A1452</f>
        <v>1447</v>
      </c>
      <c r="B1451" s="41" t="n">
        <f aca="false">'✍️ Score Entry 2025-26'!B1452</f>
        <v>46124.75</v>
      </c>
      <c r="C1451" s="0" t="str">
        <f aca="false">'✍️ Score Entry 2025-26'!C1452</f>
        <v>Spanish LALIGA</v>
      </c>
      <c r="D1451" s="0" t="str">
        <f aca="false">'✍️ Score Entry 2025-26'!D1452</f>
        <v>Osasuna</v>
      </c>
      <c r="E1451" s="0" t="str">
        <f aca="false">'✍️ Score Entry 2025-26'!E1452</f>
        <v>Real Betis</v>
      </c>
      <c r="F1451" s="0" t="n">
        <f aca="false">IFERROR(VLOOKUP(D1451,'⭐ Current Elo 2025-26'!$A:$B,2,FALSE()),1500)</f>
        <v>1713.5</v>
      </c>
      <c r="G1451" s="0" t="n">
        <f aca="false">IFERROR(VLOOKUP(E1451,'⭐ Current Elo 2025-26'!$A:$B,2,FALSE()),1500)</f>
        <v>0</v>
      </c>
      <c r="H1451" s="33" t="n">
        <f aca="false">1/(1+10^((G1451-F1451+'⚙️ Parameters'!$C$7)/400))</f>
        <v>0.999930622304708</v>
      </c>
      <c r="I1451" s="33" t="n">
        <f aca="false">0.27*(1+((200-MIN(ABS(F1451-G1451),200))/500)+(IF(AND(F1451&gt;1650,G1451&gt;1650),0.15,0)))</f>
        <v>0.27</v>
      </c>
      <c r="J1451" s="33" t="n">
        <f aca="false">MAX(0,1-H1451-I1451)</f>
        <v>0</v>
      </c>
      <c r="K1451" s="33" t="n">
        <f aca="false">H1451+I1451</f>
        <v>1.26993062230471</v>
      </c>
      <c r="L1451" s="33" t="n">
        <f aca="false">I1451+J1451</f>
        <v>0.27</v>
      </c>
      <c r="M1451" s="0" t="str">
        <f aca="false">IF('✍️ Score Entry 2025-26'!F1452=""," TBD",TEXT('✍️ Score Entry 2025-26'!F1452,"0")&amp;"-"&amp;TEXT('✍️ Score Entry 2025-26'!G1452,"0"))</f>
        <v> TBD</v>
      </c>
      <c r="N1451" s="0" t="str">
        <f aca="false">IF('✍️ Score Entry 2025-26'!F1452="","TBD",IF('✍️ Score Entry 2025-26'!F1452&gt;'✍️ Score Entry 2025-26'!G1452,"Home",IF('✍️ Score Entry 2025-26'!F1452&lt;'✍️ Score Entry 2025-26'!G1452,"Away","Draw")))</f>
        <v>TBD</v>
      </c>
      <c r="O1451" s="0" t="str">
        <f aca="false">IF(N1451="TBD","TBD",IF(AND(H1451&gt;I1451,H1451&gt;J1451,N1451="Home"),"✓",IF(AND(J1451&gt;H1451,J1451&gt;I1451,N1451="Away"),"✓",IF(AND(I1451&gt;H1451,I1451&gt;J1451,N1451="Draw"),"✓","✗"))))</f>
        <v>TBD</v>
      </c>
    </row>
    <row r="1452" customFormat="false" ht="15" hidden="false" customHeight="false" outlineLevel="0" collapsed="false">
      <c r="A1452" s="0" t="n">
        <f aca="false">'✍️ Score Entry 2025-26'!A1453</f>
        <v>1448</v>
      </c>
      <c r="B1452" s="41" t="n">
        <f aca="false">'✍️ Score Entry 2025-26'!B1453</f>
        <v>46124.75</v>
      </c>
      <c r="C1452" s="0" t="str">
        <f aca="false">'✍️ Score Entry 2025-26'!C1453</f>
        <v>Spanish LALIGA</v>
      </c>
      <c r="D1452" s="0" t="str">
        <f aca="false">'✍️ Score Entry 2025-26'!D1453</f>
        <v>Levante</v>
      </c>
      <c r="E1452" s="0" t="str">
        <f aca="false">'✍️ Score Entry 2025-26'!E1453</f>
        <v>Getafe</v>
      </c>
      <c r="F1452" s="0" t="n">
        <f aca="false">IFERROR(VLOOKUP(D1452,'⭐ Current Elo 2025-26'!$A:$B,2,FALSE()),1500)</f>
        <v>1462.3</v>
      </c>
      <c r="G1452" s="0" t="n">
        <f aca="false">IFERROR(VLOOKUP(E1452,'⭐ Current Elo 2025-26'!$A:$B,2,FALSE()),1500)</f>
        <v>1582.4</v>
      </c>
      <c r="H1452" s="33" t="n">
        <f aca="false">1/(1+10^((G1452-F1452+'⚙️ Parameters'!$C$7)/400))</f>
        <v>0.273055649163854</v>
      </c>
      <c r="I1452" s="33" t="n">
        <f aca="false">0.27*(1+((200-MIN(ABS(F1452-G1452),200))/500)+(IF(AND(F1452&gt;1650,G1452&gt;1650),0.15,0)))</f>
        <v>0.313146</v>
      </c>
      <c r="J1452" s="33" t="n">
        <f aca="false">MAX(0,1-H1452-I1452)</f>
        <v>0.413798350836146</v>
      </c>
      <c r="K1452" s="33" t="n">
        <f aca="false">H1452+I1452</f>
        <v>0.586201649163854</v>
      </c>
      <c r="L1452" s="33" t="n">
        <f aca="false">I1452+J1452</f>
        <v>0.726944350836146</v>
      </c>
      <c r="M1452" s="0" t="str">
        <f aca="false">IF('✍️ Score Entry 2025-26'!F1453=""," TBD",TEXT('✍️ Score Entry 2025-26'!F1453,"0")&amp;"-"&amp;TEXT('✍️ Score Entry 2025-26'!G1453,"0"))</f>
        <v> TBD</v>
      </c>
      <c r="N1452" s="0" t="str">
        <f aca="false">IF('✍️ Score Entry 2025-26'!F1453="","TBD",IF('✍️ Score Entry 2025-26'!F1453&gt;'✍️ Score Entry 2025-26'!G1453,"Home",IF('✍️ Score Entry 2025-26'!F1453&lt;'✍️ Score Entry 2025-26'!G1453,"Away","Draw")))</f>
        <v>TBD</v>
      </c>
      <c r="O1452" s="0" t="str">
        <f aca="false">IF(N1452="TBD","TBD",IF(AND(H1452&gt;I1452,H1452&gt;J1452,N1452="Home"),"✓",IF(AND(J1452&gt;H1452,J1452&gt;I1452,N1452="Away"),"✓",IF(AND(I1452&gt;H1452,I1452&gt;J1452,N1452="Draw"),"✓","✗"))))</f>
        <v>TBD</v>
      </c>
    </row>
    <row r="1453" customFormat="false" ht="15" hidden="false" customHeight="false" outlineLevel="0" collapsed="false">
      <c r="A1453" s="0" t="n">
        <f aca="false">'✍️ Score Entry 2025-26'!A1454</f>
        <v>1449</v>
      </c>
      <c r="B1453" s="41" t="n">
        <f aca="false">'✍️ Score Entry 2025-26'!B1454</f>
        <v>46124.75</v>
      </c>
      <c r="C1453" s="0" t="str">
        <f aca="false">'✍️ Score Entry 2025-26'!C1454</f>
        <v>Spanish LALIGA</v>
      </c>
      <c r="D1453" s="0" t="str">
        <f aca="false">'✍️ Score Entry 2025-26'!D1454</f>
        <v>Mallorca</v>
      </c>
      <c r="E1453" s="0" t="str">
        <f aca="false">'✍️ Score Entry 2025-26'!E1454</f>
        <v>Rayo Vallecano</v>
      </c>
      <c r="F1453" s="0" t="n">
        <f aca="false">IFERROR(VLOOKUP(D1453,'⭐ Current Elo 2025-26'!$A:$B,2,FALSE()),1500)</f>
        <v>1654.7</v>
      </c>
      <c r="G1453" s="0" t="n">
        <f aca="false">IFERROR(VLOOKUP(E1453,'⭐ Current Elo 2025-26'!$A:$B,2,FALSE()),1500)</f>
        <v>1510</v>
      </c>
      <c r="H1453" s="33" t="n">
        <f aca="false">1/(1+10^((G1453-F1453+'⚙️ Parameters'!$C$7)/400))</f>
        <v>0.633006608450916</v>
      </c>
      <c r="I1453" s="33" t="n">
        <f aca="false">0.27*(1+((200-MIN(ABS(F1453-G1453),200))/500)+(IF(AND(F1453&gt;1650,G1453&gt;1650),0.15,0)))</f>
        <v>0.299862</v>
      </c>
      <c r="J1453" s="33" t="n">
        <f aca="false">MAX(0,1-H1453-I1453)</f>
        <v>0.067131391549084</v>
      </c>
      <c r="K1453" s="33" t="n">
        <f aca="false">H1453+I1453</f>
        <v>0.932868608450916</v>
      </c>
      <c r="L1453" s="33" t="n">
        <f aca="false">I1453+J1453</f>
        <v>0.366993391549084</v>
      </c>
      <c r="M1453" s="0" t="str">
        <f aca="false">IF('✍️ Score Entry 2025-26'!F1454=""," TBD",TEXT('✍️ Score Entry 2025-26'!F1454,"0")&amp;"-"&amp;TEXT('✍️ Score Entry 2025-26'!G1454,"0"))</f>
        <v> TBD</v>
      </c>
      <c r="N1453" s="0" t="str">
        <f aca="false">IF('✍️ Score Entry 2025-26'!F1454="","TBD",IF('✍️ Score Entry 2025-26'!F1454&gt;'✍️ Score Entry 2025-26'!G1454,"Home",IF('✍️ Score Entry 2025-26'!F1454&lt;'✍️ Score Entry 2025-26'!G1454,"Away","Draw")))</f>
        <v>TBD</v>
      </c>
      <c r="O1453" s="0" t="str">
        <f aca="false">IF(N1453="TBD","TBD",IF(AND(H1453&gt;I1453,H1453&gt;J1453,N1453="Home"),"✓",IF(AND(J1453&gt;H1453,J1453&gt;I1453,N1453="Away"),"✓",IF(AND(I1453&gt;H1453,I1453&gt;J1453,N1453="Draw"),"✓","✗"))))</f>
        <v>TBD</v>
      </c>
    </row>
    <row r="1454" customFormat="false" ht="15" hidden="false" customHeight="false" outlineLevel="0" collapsed="false">
      <c r="A1454" s="0" t="n">
        <f aca="false">'✍️ Score Entry 2025-26'!A1455</f>
        <v>1450</v>
      </c>
      <c r="B1454" s="41" t="n">
        <f aca="false">'✍️ Score Entry 2025-26'!B1455</f>
        <v>46124.75</v>
      </c>
      <c r="C1454" s="0" t="str">
        <f aca="false">'✍️ Score Entry 2025-26'!C1455</f>
        <v>Spanish LALIGA</v>
      </c>
      <c r="D1454" s="0" t="str">
        <f aca="false">'✍️ Score Entry 2025-26'!D1455</f>
        <v>Athletic Club</v>
      </c>
      <c r="E1454" s="0" t="str">
        <f aca="false">'✍️ Score Entry 2025-26'!E1455</f>
        <v>Villarreal</v>
      </c>
      <c r="F1454" s="0" t="n">
        <f aca="false">IFERROR(VLOOKUP(D1454,'⭐ Current Elo 2025-26'!$A:$B,2,FALSE()),1500)</f>
        <v>1432.8</v>
      </c>
      <c r="G1454" s="0" t="n">
        <f aca="false">IFERROR(VLOOKUP(E1454,'⭐ Current Elo 2025-26'!$A:$B,2,FALSE()),1500)</f>
        <v>1629.8</v>
      </c>
      <c r="H1454" s="33" t="n">
        <f aca="false">1/(1+10^((G1454-F1454+'⚙️ Parameters'!$C$7)/400))</f>
        <v>0.19437230595635</v>
      </c>
      <c r="I1454" s="33" t="n">
        <f aca="false">0.27*(1+((200-MIN(ABS(F1454-G1454),200))/500)+(IF(AND(F1454&gt;1650,G1454&gt;1650),0.15,0)))</f>
        <v>0.27162</v>
      </c>
      <c r="J1454" s="33" t="n">
        <f aca="false">MAX(0,1-H1454-I1454)</f>
        <v>0.53400769404365</v>
      </c>
      <c r="K1454" s="33" t="n">
        <f aca="false">H1454+I1454</f>
        <v>0.46599230595635</v>
      </c>
      <c r="L1454" s="33" t="n">
        <f aca="false">I1454+J1454</f>
        <v>0.80562769404365</v>
      </c>
      <c r="M1454" s="0" t="str">
        <f aca="false">IF('✍️ Score Entry 2025-26'!F1455=""," TBD",TEXT('✍️ Score Entry 2025-26'!F1455,"0")&amp;"-"&amp;TEXT('✍️ Score Entry 2025-26'!G1455,"0"))</f>
        <v> TBD</v>
      </c>
      <c r="N1454" s="0" t="str">
        <f aca="false">IF('✍️ Score Entry 2025-26'!F1455="","TBD",IF('✍️ Score Entry 2025-26'!F1455&gt;'✍️ Score Entry 2025-26'!G1455,"Home",IF('✍️ Score Entry 2025-26'!F1455&lt;'✍️ Score Entry 2025-26'!G1455,"Away","Draw")))</f>
        <v>TBD</v>
      </c>
      <c r="O1454" s="0" t="str">
        <f aca="false">IF(N1454="TBD","TBD",IF(AND(H1454&gt;I1454,H1454&gt;J1454,N1454="Home"),"✓",IF(AND(J1454&gt;H1454,J1454&gt;I1454,N1454="Away"),"✓",IF(AND(I1454&gt;H1454,I1454&gt;J1454,N1454="Draw"),"✓","✗"))))</f>
        <v>TBD</v>
      </c>
    </row>
    <row r="1455" customFormat="false" ht="15" hidden="false" customHeight="false" outlineLevel="0" collapsed="false">
      <c r="A1455" s="0" t="n">
        <f aca="false">'✍️ Score Entry 2025-26'!A1456</f>
        <v>1451</v>
      </c>
      <c r="B1455" s="41" t="n">
        <f aca="false">'✍️ Score Entry 2025-26'!B1456</f>
        <v>46124.75</v>
      </c>
      <c r="C1455" s="0" t="str">
        <f aca="false">'✍️ Score Entry 2025-26'!C1456</f>
        <v>Spanish LALIGA</v>
      </c>
      <c r="D1455" s="0" t="str">
        <f aca="false">'✍️ Score Entry 2025-26'!D1456</f>
        <v>Elche</v>
      </c>
      <c r="E1455" s="0" t="str">
        <f aca="false">'✍️ Score Entry 2025-26'!E1456</f>
        <v>Valencia</v>
      </c>
      <c r="F1455" s="0" t="n">
        <f aca="false">IFERROR(VLOOKUP(D1455,'⭐ Current Elo 2025-26'!$A:$B,2,FALSE()),1500)</f>
        <v>1553.2</v>
      </c>
      <c r="G1455" s="0" t="n">
        <f aca="false">IFERROR(VLOOKUP(E1455,'⭐ Current Elo 2025-26'!$A:$B,2,FALSE()),1500)</f>
        <v>1618.4</v>
      </c>
      <c r="H1455" s="33" t="n">
        <f aca="false">1/(1+10^((G1455-F1455+'⚙️ Parameters'!$C$7)/400))</f>
        <v>0.340033595869601</v>
      </c>
      <c r="I1455" s="33" t="n">
        <f aca="false">0.27*(1+((200-MIN(ABS(F1455-G1455),200))/500)+(IF(AND(F1455&gt;1650,G1455&gt;1650),0.15,0)))</f>
        <v>0.342792</v>
      </c>
      <c r="J1455" s="33" t="n">
        <f aca="false">MAX(0,1-H1455-I1455)</f>
        <v>0.317174404130399</v>
      </c>
      <c r="K1455" s="33" t="n">
        <f aca="false">H1455+I1455</f>
        <v>0.682825595869601</v>
      </c>
      <c r="L1455" s="33" t="n">
        <f aca="false">I1455+J1455</f>
        <v>0.659966404130399</v>
      </c>
      <c r="M1455" s="0" t="str">
        <f aca="false">IF('✍️ Score Entry 2025-26'!F1456=""," TBD",TEXT('✍️ Score Entry 2025-26'!F1456,"0")&amp;"-"&amp;TEXT('✍️ Score Entry 2025-26'!G1456,"0"))</f>
        <v> TBD</v>
      </c>
      <c r="N1455" s="0" t="str">
        <f aca="false">IF('✍️ Score Entry 2025-26'!F1456="","TBD",IF('✍️ Score Entry 2025-26'!F1456&gt;'✍️ Score Entry 2025-26'!G1456,"Home",IF('✍️ Score Entry 2025-26'!F1456&lt;'✍️ Score Entry 2025-26'!G1456,"Away","Draw")))</f>
        <v>TBD</v>
      </c>
      <c r="O1455" s="0" t="str">
        <f aca="false">IF(N1455="TBD","TBD",IF(AND(H1455&gt;I1455,H1455&gt;J1455,N1455="Home"),"✓",IF(AND(J1455&gt;H1455,J1455&gt;I1455,N1455="Away"),"✓",IF(AND(I1455&gt;H1455,I1455&gt;J1455,N1455="Draw"),"✓","✗"))))</f>
        <v>TBD</v>
      </c>
    </row>
    <row r="1456" customFormat="false" ht="15" hidden="false" customHeight="false" outlineLevel="0" collapsed="false">
      <c r="A1456" s="0" t="n">
        <f aca="false">'✍️ Score Entry 2025-26'!A1457</f>
        <v>1452</v>
      </c>
      <c r="B1456" s="41" t="n">
        <f aca="false">'✍️ Score Entry 2025-26'!B1457</f>
        <v>46124.75</v>
      </c>
      <c r="C1456" s="0" t="str">
        <f aca="false">'✍️ Score Entry 2025-26'!C1457</f>
        <v>Spanish LALIGA</v>
      </c>
      <c r="D1456" s="0" t="str">
        <f aca="false">'✍️ Score Entry 2025-26'!D1457</f>
        <v>Real Sociedad</v>
      </c>
      <c r="E1456" s="0" t="str">
        <f aca="false">'✍️ Score Entry 2025-26'!E1457</f>
        <v>AlavÃ©s</v>
      </c>
      <c r="F1456" s="0" t="n">
        <f aca="false">IFERROR(VLOOKUP(D1456,'⭐ Current Elo 2025-26'!$A:$B,2,FALSE()),1500)</f>
        <v>1395.4</v>
      </c>
      <c r="G1456" s="0" t="n">
        <f aca="false">IFERROR(VLOOKUP(E1456,'⭐ Current Elo 2025-26'!$A:$B,2,FALSE()),1500)</f>
        <v>1609.1</v>
      </c>
      <c r="H1456" s="33" t="n">
        <f aca="false">1/(1+10^((G1456-F1456+'⚙️ Parameters'!$C$7)/400))</f>
        <v>0.179759281926881</v>
      </c>
      <c r="I1456" s="33" t="n">
        <f aca="false">0.27*(1+((200-MIN(ABS(F1456-G1456),200))/500)+(IF(AND(F1456&gt;1650,G1456&gt;1650),0.15,0)))</f>
        <v>0.27</v>
      </c>
      <c r="J1456" s="33" t="n">
        <f aca="false">MAX(0,1-H1456-I1456)</f>
        <v>0.550240718073119</v>
      </c>
      <c r="K1456" s="33" t="n">
        <f aca="false">H1456+I1456</f>
        <v>0.449759281926881</v>
      </c>
      <c r="L1456" s="33" t="n">
        <f aca="false">I1456+J1456</f>
        <v>0.820240718073119</v>
      </c>
      <c r="M1456" s="0" t="str">
        <f aca="false">IF('✍️ Score Entry 2025-26'!F1457=""," TBD",TEXT('✍️ Score Entry 2025-26'!F1457,"0")&amp;"-"&amp;TEXT('✍️ Score Entry 2025-26'!G1457,"0"))</f>
        <v> TBD</v>
      </c>
      <c r="N1456" s="0" t="str">
        <f aca="false">IF('✍️ Score Entry 2025-26'!F1457="","TBD",IF('✍️ Score Entry 2025-26'!F1457&gt;'✍️ Score Entry 2025-26'!G1457,"Home",IF('✍️ Score Entry 2025-26'!F1457&lt;'✍️ Score Entry 2025-26'!G1457,"Away","Draw")))</f>
        <v>TBD</v>
      </c>
      <c r="O1456" s="0" t="str">
        <f aca="false">IF(N1456="TBD","TBD",IF(AND(H1456&gt;I1456,H1456&gt;J1456,N1456="Home"),"✓",IF(AND(J1456&gt;H1456,J1456&gt;I1456,N1456="Away"),"✓",IF(AND(I1456&gt;H1456,I1456&gt;J1456,N1456="Draw"),"✓","✗"))))</f>
        <v>TBD</v>
      </c>
    </row>
    <row r="1457" customFormat="false" ht="15" hidden="false" customHeight="false" outlineLevel="0" collapsed="false">
      <c r="A1457" s="0" t="n">
        <f aca="false">'✍️ Score Entry 2025-26'!A1458</f>
        <v>1453</v>
      </c>
      <c r="B1457" s="41" t="n">
        <f aca="false">'✍️ Score Entry 2025-26'!B1458</f>
        <v>46124.75</v>
      </c>
      <c r="C1457" s="0" t="str">
        <f aca="false">'✍️ Score Entry 2025-26'!C1458</f>
        <v>Spanish LALIGA</v>
      </c>
      <c r="D1457" s="0" t="str">
        <f aca="false">'✍️ Score Entry 2025-26'!D1458</f>
        <v>Real Madrid</v>
      </c>
      <c r="E1457" s="0" t="str">
        <f aca="false">'✍️ Score Entry 2025-26'!E1458</f>
        <v>Girona</v>
      </c>
      <c r="F1457" s="0" t="n">
        <f aca="false">IFERROR(VLOOKUP(D1457,'⭐ Current Elo 2025-26'!$A:$B,2,FALSE()),1500)</f>
        <v>1520.7</v>
      </c>
      <c r="G1457" s="0" t="n">
        <f aca="false">IFERROR(VLOOKUP(E1457,'⭐ Current Elo 2025-26'!$A:$B,2,FALSE()),1500)</f>
        <v>1542.4</v>
      </c>
      <c r="H1457" s="33" t="n">
        <f aca="false">1/(1+10^((G1457-F1457+'⚙️ Parameters'!$C$7)/400))</f>
        <v>0.398255691617458</v>
      </c>
      <c r="I1457" s="33" t="n">
        <f aca="false">0.27*(1+((200-MIN(ABS(F1457-G1457),200))/500)+(IF(AND(F1457&gt;1650,G1457&gt;1650),0.15,0)))</f>
        <v>0.366282</v>
      </c>
      <c r="J1457" s="33" t="n">
        <f aca="false">MAX(0,1-H1457-I1457)</f>
        <v>0.235462308382542</v>
      </c>
      <c r="K1457" s="33" t="n">
        <f aca="false">H1457+I1457</f>
        <v>0.764537691617458</v>
      </c>
      <c r="L1457" s="33" t="n">
        <f aca="false">I1457+J1457</f>
        <v>0.601744308382542</v>
      </c>
      <c r="M1457" s="0" t="str">
        <f aca="false">IF('✍️ Score Entry 2025-26'!F1458=""," TBD",TEXT('✍️ Score Entry 2025-26'!F1458,"0")&amp;"-"&amp;TEXT('✍️ Score Entry 2025-26'!G1458,"0"))</f>
        <v> TBD</v>
      </c>
      <c r="N1457" s="0" t="str">
        <f aca="false">IF('✍️ Score Entry 2025-26'!F1458="","TBD",IF('✍️ Score Entry 2025-26'!F1458&gt;'✍️ Score Entry 2025-26'!G1458,"Home",IF('✍️ Score Entry 2025-26'!F1458&lt;'✍️ Score Entry 2025-26'!G1458,"Away","Draw")))</f>
        <v>TBD</v>
      </c>
      <c r="O1457" s="0" t="str">
        <f aca="false">IF(N1457="TBD","TBD",IF(AND(H1457&gt;I1457,H1457&gt;J1457,N1457="Home"),"✓",IF(AND(J1457&gt;H1457,J1457&gt;I1457,N1457="Away"),"✓",IF(AND(I1457&gt;H1457,I1457&gt;J1457,N1457="Draw"),"✓","✗"))))</f>
        <v>TBD</v>
      </c>
    </row>
    <row r="1458" customFormat="false" ht="15" hidden="false" customHeight="false" outlineLevel="0" collapsed="false">
      <c r="A1458" s="0" t="n">
        <f aca="false">'✍️ Score Entry 2025-26'!A1459</f>
        <v>1454</v>
      </c>
      <c r="B1458" s="41" t="n">
        <f aca="false">'✍️ Score Entry 2025-26'!B1459</f>
        <v>46124.75</v>
      </c>
      <c r="C1458" s="0" t="str">
        <f aca="false">'✍️ Score Entry 2025-26'!C1459</f>
        <v>Italian Serie A</v>
      </c>
      <c r="D1458" s="0" t="str">
        <f aca="false">'✍️ Score Entry 2025-26'!D1459</f>
        <v>Fiorentina</v>
      </c>
      <c r="E1458" s="0" t="str">
        <f aca="false">'✍️ Score Entry 2025-26'!E1459</f>
        <v>Lazio</v>
      </c>
      <c r="F1458" s="0" t="n">
        <f aca="false">IFERROR(VLOOKUP(D1458,'⭐ Current Elo 2025-26'!$A:$B,2,FALSE()),1500)</f>
        <v>1398.1</v>
      </c>
      <c r="G1458" s="0" t="n">
        <f aca="false">IFERROR(VLOOKUP(E1458,'⭐ Current Elo 2025-26'!$A:$B,2,FALSE()),1500)</f>
        <v>1499.9</v>
      </c>
      <c r="H1458" s="33" t="n">
        <f aca="false">1/(1+10^((G1458-F1458+'⚙️ Parameters'!$C$7)/400))</f>
        <v>0.294457767453574</v>
      </c>
      <c r="I1458" s="33" t="n">
        <f aca="false">0.27*(1+((200-MIN(ABS(F1458-G1458),200))/500)+(IF(AND(F1458&gt;1650,G1458&gt;1650),0.15,0)))</f>
        <v>0.323028</v>
      </c>
      <c r="J1458" s="33" t="n">
        <f aca="false">MAX(0,1-H1458-I1458)</f>
        <v>0.382514232546426</v>
      </c>
      <c r="K1458" s="33" t="n">
        <f aca="false">H1458+I1458</f>
        <v>0.617485767453574</v>
      </c>
      <c r="L1458" s="33" t="n">
        <f aca="false">I1458+J1458</f>
        <v>0.705542232546426</v>
      </c>
      <c r="M1458" s="0" t="str">
        <f aca="false">IF('✍️ Score Entry 2025-26'!F1459=""," TBD",TEXT('✍️ Score Entry 2025-26'!F1459,"0")&amp;"-"&amp;TEXT('✍️ Score Entry 2025-26'!G1459,"0"))</f>
        <v> TBD</v>
      </c>
      <c r="N1458" s="0" t="str">
        <f aca="false">IF('✍️ Score Entry 2025-26'!F1459="","TBD",IF('✍️ Score Entry 2025-26'!F1459&gt;'✍️ Score Entry 2025-26'!G1459,"Home",IF('✍️ Score Entry 2025-26'!F1459&lt;'✍️ Score Entry 2025-26'!G1459,"Away","Draw")))</f>
        <v>TBD</v>
      </c>
      <c r="O1458" s="0" t="str">
        <f aca="false">IF(N1458="TBD","TBD",IF(AND(H1458&gt;I1458,H1458&gt;J1458,N1458="Home"),"✓",IF(AND(J1458&gt;H1458,J1458&gt;I1458,N1458="Away"),"✓",IF(AND(I1458&gt;H1458,I1458&gt;J1458,N1458="Draw"),"✓","✗"))))</f>
        <v>TBD</v>
      </c>
    </row>
    <row r="1459" customFormat="false" ht="15" hidden="false" customHeight="false" outlineLevel="0" collapsed="false">
      <c r="A1459" s="0" t="n">
        <f aca="false">'✍️ Score Entry 2025-26'!A1460</f>
        <v>1455</v>
      </c>
      <c r="B1459" s="41" t="n">
        <f aca="false">'✍️ Score Entry 2025-26'!B1460</f>
        <v>46124.75</v>
      </c>
      <c r="C1459" s="0" t="str">
        <f aca="false">'✍️ Score Entry 2025-26'!C1460</f>
        <v>Italian Serie A</v>
      </c>
      <c r="D1459" s="0" t="str">
        <f aca="false">'✍️ Score Entry 2025-26'!D1460</f>
        <v>Bologna</v>
      </c>
      <c r="E1459" s="0" t="str">
        <f aca="false">'✍️ Score Entry 2025-26'!E1460</f>
        <v>Lecce</v>
      </c>
      <c r="F1459" s="0" t="n">
        <f aca="false">IFERROR(VLOOKUP(D1459,'⭐ Current Elo 2025-26'!$A:$B,2,FALSE()),1500)</f>
        <v>1415.9</v>
      </c>
      <c r="G1459" s="0" t="n">
        <f aca="false">IFERROR(VLOOKUP(E1459,'⭐ Current Elo 2025-26'!$A:$B,2,FALSE()),1500)</f>
        <v>1629.2</v>
      </c>
      <c r="H1459" s="33" t="n">
        <f aca="false">1/(1+10^((G1459-F1459+'⚙️ Parameters'!$C$7)/400))</f>
        <v>0.180099038998388</v>
      </c>
      <c r="I1459" s="33" t="n">
        <f aca="false">0.27*(1+((200-MIN(ABS(F1459-G1459),200))/500)+(IF(AND(F1459&gt;1650,G1459&gt;1650),0.15,0)))</f>
        <v>0.27</v>
      </c>
      <c r="J1459" s="33" t="n">
        <f aca="false">MAX(0,1-H1459-I1459)</f>
        <v>0.549900961001612</v>
      </c>
      <c r="K1459" s="33" t="n">
        <f aca="false">H1459+I1459</f>
        <v>0.450099038998388</v>
      </c>
      <c r="L1459" s="33" t="n">
        <f aca="false">I1459+J1459</f>
        <v>0.819900961001612</v>
      </c>
      <c r="M1459" s="0" t="str">
        <f aca="false">IF('✍️ Score Entry 2025-26'!F1460=""," TBD",TEXT('✍️ Score Entry 2025-26'!F1460,"0")&amp;"-"&amp;TEXT('✍️ Score Entry 2025-26'!G1460,"0"))</f>
        <v> TBD</v>
      </c>
      <c r="N1459" s="0" t="str">
        <f aca="false">IF('✍️ Score Entry 2025-26'!F1460="","TBD",IF('✍️ Score Entry 2025-26'!F1460&gt;'✍️ Score Entry 2025-26'!G1460,"Home",IF('✍️ Score Entry 2025-26'!F1460&lt;'✍️ Score Entry 2025-26'!G1460,"Away","Draw")))</f>
        <v>TBD</v>
      </c>
      <c r="O1459" s="0" t="str">
        <f aca="false">IF(N1459="TBD","TBD",IF(AND(H1459&gt;I1459,H1459&gt;J1459,N1459="Home"),"✓",IF(AND(J1459&gt;H1459,J1459&gt;I1459,N1459="Away"),"✓",IF(AND(I1459&gt;H1459,I1459&gt;J1459,N1459="Draw"),"✓","✗"))))</f>
        <v>TBD</v>
      </c>
    </row>
    <row r="1460" customFormat="false" ht="15" hidden="false" customHeight="false" outlineLevel="0" collapsed="false">
      <c r="A1460" s="0" t="n">
        <f aca="false">'✍️ Score Entry 2025-26'!A1461</f>
        <v>1456</v>
      </c>
      <c r="B1460" s="41" t="n">
        <f aca="false">'✍️ Score Entry 2025-26'!B1461</f>
        <v>46124.75</v>
      </c>
      <c r="C1460" s="0" t="str">
        <f aca="false">'✍️ Score Entry 2025-26'!C1461</f>
        <v>Italian Serie A</v>
      </c>
      <c r="D1460" s="0" t="str">
        <f aca="false">'✍️ Score Entry 2025-26'!D1461</f>
        <v>Cagliari</v>
      </c>
      <c r="E1460" s="0" t="str">
        <f aca="false">'✍️ Score Entry 2025-26'!E1461</f>
        <v>Cremonese</v>
      </c>
      <c r="F1460" s="0" t="n">
        <f aca="false">IFERROR(VLOOKUP(D1460,'⭐ Current Elo 2025-26'!$A:$B,2,FALSE()),1500)</f>
        <v>1647.4</v>
      </c>
      <c r="G1460" s="0" t="n">
        <f aca="false">IFERROR(VLOOKUP(E1460,'⭐ Current Elo 2025-26'!$A:$B,2,FALSE()),1500)</f>
        <v>1421.1</v>
      </c>
      <c r="H1460" s="33" t="n">
        <f aca="false">1/(1+10^((G1460-F1460+'⚙️ Parameters'!$C$7)/400))</f>
        <v>0.733971036481041</v>
      </c>
      <c r="I1460" s="33" t="n">
        <f aca="false">0.27*(1+((200-MIN(ABS(F1460-G1460),200))/500)+(IF(AND(F1460&gt;1650,G1460&gt;1650),0.15,0)))</f>
        <v>0.27</v>
      </c>
      <c r="J1460" s="33" t="n">
        <f aca="false">MAX(0,1-H1460-I1460)</f>
        <v>0</v>
      </c>
      <c r="K1460" s="33" t="n">
        <f aca="false">H1460+I1460</f>
        <v>1.00397103648104</v>
      </c>
      <c r="L1460" s="33" t="n">
        <f aca="false">I1460+J1460</f>
        <v>0.27</v>
      </c>
      <c r="M1460" s="0" t="str">
        <f aca="false">IF('✍️ Score Entry 2025-26'!F1461=""," TBD",TEXT('✍️ Score Entry 2025-26'!F1461,"0")&amp;"-"&amp;TEXT('✍️ Score Entry 2025-26'!G1461,"0"))</f>
        <v> TBD</v>
      </c>
      <c r="N1460" s="0" t="str">
        <f aca="false">IF('✍️ Score Entry 2025-26'!F1461="","TBD",IF('✍️ Score Entry 2025-26'!F1461&gt;'✍️ Score Entry 2025-26'!G1461,"Home",IF('✍️ Score Entry 2025-26'!F1461&lt;'✍️ Score Entry 2025-26'!G1461,"Away","Draw")))</f>
        <v>TBD</v>
      </c>
      <c r="O1460" s="0" t="str">
        <f aca="false">IF(N1460="TBD","TBD",IF(AND(H1460&gt;I1460,H1460&gt;J1460,N1460="Home"),"✓",IF(AND(J1460&gt;H1460,J1460&gt;I1460,N1460="Away"),"✓",IF(AND(I1460&gt;H1460,I1460&gt;J1460,N1460="Draw"),"✓","✗"))))</f>
        <v>TBD</v>
      </c>
    </row>
    <row r="1461" customFormat="false" ht="15" hidden="false" customHeight="false" outlineLevel="0" collapsed="false">
      <c r="A1461" s="0" t="n">
        <f aca="false">'✍️ Score Entry 2025-26'!A1462</f>
        <v>1457</v>
      </c>
      <c r="B1461" s="41" t="n">
        <f aca="false">'✍️ Score Entry 2025-26'!B1462</f>
        <v>46124.75</v>
      </c>
      <c r="C1461" s="0" t="str">
        <f aca="false">'✍️ Score Entry 2025-26'!C1462</f>
        <v>Italian Serie A</v>
      </c>
      <c r="D1461" s="0" t="str">
        <f aca="false">'✍️ Score Entry 2025-26'!D1462</f>
        <v>Genoa</v>
      </c>
      <c r="E1461" s="0" t="str">
        <f aca="false">'✍️ Score Entry 2025-26'!E1462</f>
        <v>Sassuolo</v>
      </c>
      <c r="F1461" s="0" t="n">
        <f aca="false">IFERROR(VLOOKUP(D1461,'⭐ Current Elo 2025-26'!$A:$B,2,FALSE()),1500)</f>
        <v>1695.8</v>
      </c>
      <c r="G1461" s="0" t="n">
        <f aca="false">IFERROR(VLOOKUP(E1461,'⭐ Current Elo 2025-26'!$A:$B,2,FALSE()),1500)</f>
        <v>1446.1</v>
      </c>
      <c r="H1461" s="33" t="n">
        <f aca="false">1/(1+10^((G1461-F1461+'⚙️ Parameters'!$C$7)/400))</f>
        <v>0.759431564473193</v>
      </c>
      <c r="I1461" s="33" t="n">
        <f aca="false">0.27*(1+((200-MIN(ABS(F1461-G1461),200))/500)+(IF(AND(F1461&gt;1650,G1461&gt;1650),0.15,0)))</f>
        <v>0.27</v>
      </c>
      <c r="J1461" s="33" t="n">
        <f aca="false">MAX(0,1-H1461-I1461)</f>
        <v>0</v>
      </c>
      <c r="K1461" s="33" t="n">
        <f aca="false">H1461+I1461</f>
        <v>1.02943156447319</v>
      </c>
      <c r="L1461" s="33" t="n">
        <f aca="false">I1461+J1461</f>
        <v>0.27</v>
      </c>
      <c r="M1461" s="0" t="str">
        <f aca="false">IF('✍️ Score Entry 2025-26'!F1462=""," TBD",TEXT('✍️ Score Entry 2025-26'!F1462,"0")&amp;"-"&amp;TEXT('✍️ Score Entry 2025-26'!G1462,"0"))</f>
        <v> TBD</v>
      </c>
      <c r="N1461" s="0" t="str">
        <f aca="false">IF('✍️ Score Entry 2025-26'!F1462="","TBD",IF('✍️ Score Entry 2025-26'!F1462&gt;'✍️ Score Entry 2025-26'!G1462,"Home",IF('✍️ Score Entry 2025-26'!F1462&lt;'✍️ Score Entry 2025-26'!G1462,"Away","Draw")))</f>
        <v>TBD</v>
      </c>
      <c r="O1461" s="0" t="str">
        <f aca="false">IF(N1461="TBD","TBD",IF(AND(H1461&gt;I1461,H1461&gt;J1461,N1461="Home"),"✓",IF(AND(J1461&gt;H1461,J1461&gt;I1461,N1461="Away"),"✓",IF(AND(I1461&gt;H1461,I1461&gt;J1461,N1461="Draw"),"✓","✗"))))</f>
        <v>TBD</v>
      </c>
    </row>
    <row r="1462" customFormat="false" ht="15" hidden="false" customHeight="false" outlineLevel="0" collapsed="false">
      <c r="A1462" s="0" t="n">
        <f aca="false">'✍️ Score Entry 2025-26'!A1463</f>
        <v>1458</v>
      </c>
      <c r="B1462" s="41" t="n">
        <f aca="false">'✍️ Score Entry 2025-26'!B1463</f>
        <v>46124.75</v>
      </c>
      <c r="C1462" s="0" t="str">
        <f aca="false">'✍️ Score Entry 2025-26'!C1463</f>
        <v>Italian Serie A</v>
      </c>
      <c r="D1462" s="0" t="str">
        <f aca="false">'✍️ Score Entry 2025-26'!D1463</f>
        <v>Como</v>
      </c>
      <c r="E1462" s="0" t="str">
        <f aca="false">'✍️ Score Entry 2025-26'!E1463</f>
        <v>Internazionale</v>
      </c>
      <c r="F1462" s="0" t="n">
        <f aca="false">IFERROR(VLOOKUP(D1462,'⭐ Current Elo 2025-26'!$A:$B,2,FALSE()),1500)</f>
        <v>1661.3</v>
      </c>
      <c r="G1462" s="0" t="n">
        <f aca="false">IFERROR(VLOOKUP(E1462,'⭐ Current Elo 2025-26'!$A:$B,2,FALSE()),1500)</f>
        <v>1603.3</v>
      </c>
      <c r="H1462" s="33" t="n">
        <f aca="false">1/(1+10^((G1462-F1462+'⚙️ Parameters'!$C$7)/400))</f>
        <v>0.511510891217792</v>
      </c>
      <c r="I1462" s="33" t="n">
        <f aca="false">0.27*(1+((200-MIN(ABS(F1462-G1462),200))/500)+(IF(AND(F1462&gt;1650,G1462&gt;1650),0.15,0)))</f>
        <v>0.34668</v>
      </c>
      <c r="J1462" s="33" t="n">
        <f aca="false">MAX(0,1-H1462-I1462)</f>
        <v>0.141809108782208</v>
      </c>
      <c r="K1462" s="33" t="n">
        <f aca="false">H1462+I1462</f>
        <v>0.858190891217792</v>
      </c>
      <c r="L1462" s="33" t="n">
        <f aca="false">I1462+J1462</f>
        <v>0.488489108782208</v>
      </c>
      <c r="M1462" s="0" t="str">
        <f aca="false">IF('✍️ Score Entry 2025-26'!F1463=""," TBD",TEXT('✍️ Score Entry 2025-26'!F1463,"0")&amp;"-"&amp;TEXT('✍️ Score Entry 2025-26'!G1463,"0"))</f>
        <v> TBD</v>
      </c>
      <c r="N1462" s="0" t="str">
        <f aca="false">IF('✍️ Score Entry 2025-26'!F1463="","TBD",IF('✍️ Score Entry 2025-26'!F1463&gt;'✍️ Score Entry 2025-26'!G1463,"Home",IF('✍️ Score Entry 2025-26'!F1463&lt;'✍️ Score Entry 2025-26'!G1463,"Away","Draw")))</f>
        <v>TBD</v>
      </c>
      <c r="O1462" s="0" t="str">
        <f aca="false">IF(N1462="TBD","TBD",IF(AND(H1462&gt;I1462,H1462&gt;J1462,N1462="Home"),"✓",IF(AND(J1462&gt;H1462,J1462&gt;I1462,N1462="Away"),"✓",IF(AND(I1462&gt;H1462,I1462&gt;J1462,N1462="Draw"),"✓","✗"))))</f>
        <v>TBD</v>
      </c>
    </row>
    <row r="1463" customFormat="false" ht="15" hidden="false" customHeight="false" outlineLevel="0" collapsed="false">
      <c r="A1463" s="0" t="n">
        <f aca="false">'✍️ Score Entry 2025-26'!A1464</f>
        <v>1459</v>
      </c>
      <c r="B1463" s="41" t="n">
        <f aca="false">'✍️ Score Entry 2025-26'!B1464</f>
        <v>46124.75</v>
      </c>
      <c r="C1463" s="0" t="str">
        <f aca="false">'✍️ Score Entry 2025-26'!C1464</f>
        <v>Italian Serie A</v>
      </c>
      <c r="D1463" s="0" t="str">
        <f aca="false">'✍️ Score Entry 2025-26'!D1464</f>
        <v>AS Roma</v>
      </c>
      <c r="E1463" s="0" t="str">
        <f aca="false">'✍️ Score Entry 2025-26'!E1464</f>
        <v>Pisa</v>
      </c>
      <c r="F1463" s="0" t="n">
        <f aca="false">IFERROR(VLOOKUP(D1463,'⭐ Current Elo 2025-26'!$A:$B,2,FALSE()),1500)</f>
        <v>1560.1</v>
      </c>
      <c r="G1463" s="0" t="n">
        <f aca="false">IFERROR(VLOOKUP(E1463,'⭐ Current Elo 2025-26'!$A:$B,2,FALSE()),1500)</f>
        <v>1653.3</v>
      </c>
      <c r="H1463" s="33" t="n">
        <f aca="false">1/(1+10^((G1463-F1463+'⚙️ Parameters'!$C$7)/400))</f>
        <v>0.304846256290028</v>
      </c>
      <c r="I1463" s="33" t="n">
        <f aca="false">0.27*(1+((200-MIN(ABS(F1463-G1463),200))/500)+(IF(AND(F1463&gt;1650,G1463&gt;1650),0.15,0)))</f>
        <v>0.327672</v>
      </c>
      <c r="J1463" s="33" t="n">
        <f aca="false">MAX(0,1-H1463-I1463)</f>
        <v>0.367481743709972</v>
      </c>
      <c r="K1463" s="33" t="n">
        <f aca="false">H1463+I1463</f>
        <v>0.632518256290028</v>
      </c>
      <c r="L1463" s="33" t="n">
        <f aca="false">I1463+J1463</f>
        <v>0.695153743709972</v>
      </c>
      <c r="M1463" s="0" t="str">
        <f aca="false">IF('✍️ Score Entry 2025-26'!F1464=""," TBD",TEXT('✍️ Score Entry 2025-26'!F1464,"0")&amp;"-"&amp;TEXT('✍️ Score Entry 2025-26'!G1464,"0"))</f>
        <v> TBD</v>
      </c>
      <c r="N1463" s="0" t="str">
        <f aca="false">IF('✍️ Score Entry 2025-26'!F1464="","TBD",IF('✍️ Score Entry 2025-26'!F1464&gt;'✍️ Score Entry 2025-26'!G1464,"Home",IF('✍️ Score Entry 2025-26'!F1464&lt;'✍️ Score Entry 2025-26'!G1464,"Away","Draw")))</f>
        <v>TBD</v>
      </c>
      <c r="O1463" s="0" t="str">
        <f aca="false">IF(N1463="TBD","TBD",IF(AND(H1463&gt;I1463,H1463&gt;J1463,N1463="Home"),"✓",IF(AND(J1463&gt;H1463,J1463&gt;I1463,N1463="Away"),"✓",IF(AND(I1463&gt;H1463,I1463&gt;J1463,N1463="Draw"),"✓","✗"))))</f>
        <v>TBD</v>
      </c>
    </row>
    <row r="1464" customFormat="false" ht="15" hidden="false" customHeight="false" outlineLevel="0" collapsed="false">
      <c r="A1464" s="0" t="n">
        <f aca="false">'✍️ Score Entry 2025-26'!A1465</f>
        <v>1460</v>
      </c>
      <c r="B1464" s="41" t="n">
        <f aca="false">'✍️ Score Entry 2025-26'!B1465</f>
        <v>46124.75</v>
      </c>
      <c r="C1464" s="0" t="str">
        <f aca="false">'✍️ Score Entry 2025-26'!C1465</f>
        <v>Italian Serie A</v>
      </c>
      <c r="D1464" s="0" t="str">
        <f aca="false">'✍️ Score Entry 2025-26'!D1465</f>
        <v>Parma</v>
      </c>
      <c r="E1464" s="0" t="str">
        <f aca="false">'✍️ Score Entry 2025-26'!E1465</f>
        <v>Napoli</v>
      </c>
      <c r="F1464" s="0" t="n">
        <f aca="false">IFERROR(VLOOKUP(D1464,'⭐ Current Elo 2025-26'!$A:$B,2,FALSE()),1500)</f>
        <v>1449</v>
      </c>
      <c r="G1464" s="0" t="n">
        <f aca="false">IFERROR(VLOOKUP(E1464,'⭐ Current Elo 2025-26'!$A:$B,2,FALSE()),1500)</f>
        <v>1656.2</v>
      </c>
      <c r="H1464" s="33" t="n">
        <f aca="false">1/(1+10^((G1464-F1464+'⚙️ Parameters'!$C$7)/400))</f>
        <v>0.185342515088206</v>
      </c>
      <c r="I1464" s="33" t="n">
        <f aca="false">0.27*(1+((200-MIN(ABS(F1464-G1464),200))/500)+(IF(AND(F1464&gt;1650,G1464&gt;1650),0.15,0)))</f>
        <v>0.27</v>
      </c>
      <c r="J1464" s="33" t="n">
        <f aca="false">MAX(0,1-H1464-I1464)</f>
        <v>0.544657484911794</v>
      </c>
      <c r="K1464" s="33" t="n">
        <f aca="false">H1464+I1464</f>
        <v>0.455342515088206</v>
      </c>
      <c r="L1464" s="33" t="n">
        <f aca="false">I1464+J1464</f>
        <v>0.814657484911794</v>
      </c>
      <c r="M1464" s="0" t="str">
        <f aca="false">IF('✍️ Score Entry 2025-26'!F1465=""," TBD",TEXT('✍️ Score Entry 2025-26'!F1465,"0")&amp;"-"&amp;TEXT('✍️ Score Entry 2025-26'!G1465,"0"))</f>
        <v> TBD</v>
      </c>
      <c r="N1464" s="0" t="str">
        <f aca="false">IF('✍️ Score Entry 2025-26'!F1465="","TBD",IF('✍️ Score Entry 2025-26'!F1465&gt;'✍️ Score Entry 2025-26'!G1465,"Home",IF('✍️ Score Entry 2025-26'!F1465&lt;'✍️ Score Entry 2025-26'!G1465,"Away","Draw")))</f>
        <v>TBD</v>
      </c>
      <c r="O1464" s="0" t="str">
        <f aca="false">IF(N1464="TBD","TBD",IF(AND(H1464&gt;I1464,H1464&gt;J1464,N1464="Home"),"✓",IF(AND(J1464&gt;H1464,J1464&gt;I1464,N1464="Away"),"✓",IF(AND(I1464&gt;H1464,I1464&gt;J1464,N1464="Draw"),"✓","✗"))))</f>
        <v>TBD</v>
      </c>
    </row>
    <row r="1465" customFormat="false" ht="15" hidden="false" customHeight="false" outlineLevel="0" collapsed="false">
      <c r="A1465" s="0" t="n">
        <f aca="false">'✍️ Score Entry 2025-26'!A1466</f>
        <v>1461</v>
      </c>
      <c r="B1465" s="41" t="n">
        <f aca="false">'✍️ Score Entry 2025-26'!B1466</f>
        <v>46124.75</v>
      </c>
      <c r="C1465" s="0" t="str">
        <f aca="false">'✍️ Score Entry 2025-26'!C1466</f>
        <v>Italian Serie A</v>
      </c>
      <c r="D1465" s="0" t="str">
        <f aca="false">'✍️ Score Entry 2025-26'!D1466</f>
        <v>Atalanta</v>
      </c>
      <c r="E1465" s="0" t="str">
        <f aca="false">'✍️ Score Entry 2025-26'!E1466</f>
        <v>Juventus</v>
      </c>
      <c r="F1465" s="0" t="n">
        <f aca="false">IFERROR(VLOOKUP(D1465,'⭐ Current Elo 2025-26'!$A:$B,2,FALSE()),1500)</f>
        <v>1592</v>
      </c>
      <c r="G1465" s="0" t="n">
        <f aca="false">IFERROR(VLOOKUP(E1465,'⭐ Current Elo 2025-26'!$A:$B,2,FALSE()),1500)</f>
        <v>1397.1</v>
      </c>
      <c r="H1465" s="33" t="n">
        <f aca="false">1/(1+10^((G1465-F1465+'⚙️ Parameters'!$C$7)/400))</f>
        <v>0.697223571811799</v>
      </c>
      <c r="I1465" s="33" t="n">
        <f aca="false">0.27*(1+((200-MIN(ABS(F1465-G1465),200))/500)+(IF(AND(F1465&gt;1650,G1465&gt;1650),0.15,0)))</f>
        <v>0.272754</v>
      </c>
      <c r="J1465" s="33" t="n">
        <f aca="false">MAX(0,1-H1465-I1465)</f>
        <v>0.0300224281882016</v>
      </c>
      <c r="K1465" s="33" t="n">
        <f aca="false">H1465+I1465</f>
        <v>0.969977571811798</v>
      </c>
      <c r="L1465" s="33" t="n">
        <f aca="false">I1465+J1465</f>
        <v>0.302776428188202</v>
      </c>
      <c r="M1465" s="0" t="str">
        <f aca="false">IF('✍️ Score Entry 2025-26'!F1466=""," TBD",TEXT('✍️ Score Entry 2025-26'!F1466,"0")&amp;"-"&amp;TEXT('✍️ Score Entry 2025-26'!G1466,"0"))</f>
        <v> TBD</v>
      </c>
      <c r="N1465" s="0" t="str">
        <f aca="false">IF('✍️ Score Entry 2025-26'!F1466="","TBD",IF('✍️ Score Entry 2025-26'!F1466&gt;'✍️ Score Entry 2025-26'!G1466,"Home",IF('✍️ Score Entry 2025-26'!F1466&lt;'✍️ Score Entry 2025-26'!G1466,"Away","Draw")))</f>
        <v>TBD</v>
      </c>
      <c r="O1465" s="0" t="str">
        <f aca="false">IF(N1465="TBD","TBD",IF(AND(H1465&gt;I1465,H1465&gt;J1465,N1465="Home"),"✓",IF(AND(J1465&gt;H1465,J1465&gt;I1465,N1465="Away"),"✓",IF(AND(I1465&gt;H1465,I1465&gt;J1465,N1465="Draw"),"✓","✗"))))</f>
        <v>TBD</v>
      </c>
    </row>
    <row r="1466" customFormat="false" ht="15" hidden="false" customHeight="false" outlineLevel="0" collapsed="false">
      <c r="A1466" s="0" t="n">
        <f aca="false">'✍️ Score Entry 2025-26'!A1467</f>
        <v>1462</v>
      </c>
      <c r="B1466" s="41" t="n">
        <f aca="false">'✍️ Score Entry 2025-26'!B1467</f>
        <v>46124.75</v>
      </c>
      <c r="C1466" s="0" t="str">
        <f aca="false">'✍️ Score Entry 2025-26'!C1467</f>
        <v>Italian Serie A</v>
      </c>
      <c r="D1466" s="0" t="str">
        <f aca="false">'✍️ Score Entry 2025-26'!D1467</f>
        <v>AC Milan</v>
      </c>
      <c r="E1466" s="0" t="str">
        <f aca="false">'✍️ Score Entry 2025-26'!E1467</f>
        <v>Udinese</v>
      </c>
      <c r="F1466" s="0" t="n">
        <f aca="false">IFERROR(VLOOKUP(D1466,'⭐ Current Elo 2025-26'!$A:$B,2,FALSE()),1500)</f>
        <v>1588.1</v>
      </c>
      <c r="G1466" s="0" t="n">
        <f aca="false">IFERROR(VLOOKUP(E1466,'⭐ Current Elo 2025-26'!$A:$B,2,FALSE()),1500)</f>
        <v>1576.1</v>
      </c>
      <c r="H1466" s="33" t="n">
        <f aca="false">1/(1+10^((G1466-F1466+'⚙️ Parameters'!$C$7)/400))</f>
        <v>0.445530625978324</v>
      </c>
      <c r="I1466" s="33" t="n">
        <f aca="false">0.27*(1+((200-MIN(ABS(F1466-G1466),200))/500)+(IF(AND(F1466&gt;1650,G1466&gt;1650),0.15,0)))</f>
        <v>0.37152</v>
      </c>
      <c r="J1466" s="33" t="n">
        <f aca="false">MAX(0,1-H1466-I1466)</f>
        <v>0.182949374021676</v>
      </c>
      <c r="K1466" s="33" t="n">
        <f aca="false">H1466+I1466</f>
        <v>0.817050625978324</v>
      </c>
      <c r="L1466" s="33" t="n">
        <f aca="false">I1466+J1466</f>
        <v>0.554469374021676</v>
      </c>
      <c r="M1466" s="0" t="str">
        <f aca="false">IF('✍️ Score Entry 2025-26'!F1467=""," TBD",TEXT('✍️ Score Entry 2025-26'!F1467,"0")&amp;"-"&amp;TEXT('✍️ Score Entry 2025-26'!G1467,"0"))</f>
        <v> TBD</v>
      </c>
      <c r="N1466" s="0" t="str">
        <f aca="false">IF('✍️ Score Entry 2025-26'!F1467="","TBD",IF('✍️ Score Entry 2025-26'!F1467&gt;'✍️ Score Entry 2025-26'!G1467,"Home",IF('✍️ Score Entry 2025-26'!F1467&lt;'✍️ Score Entry 2025-26'!G1467,"Away","Draw")))</f>
        <v>TBD</v>
      </c>
      <c r="O1466" s="0" t="str">
        <f aca="false">IF(N1466="TBD","TBD",IF(AND(H1466&gt;I1466,H1466&gt;J1466,N1466="Home"),"✓",IF(AND(J1466&gt;H1466,J1466&gt;I1466,N1466="Away"),"✓",IF(AND(I1466&gt;H1466,I1466&gt;J1466,N1466="Draw"),"✓","✗"))))</f>
        <v>TBD</v>
      </c>
    </row>
    <row r="1467" customFormat="false" ht="15" hidden="false" customHeight="false" outlineLevel="0" collapsed="false">
      <c r="A1467" s="0" t="n">
        <f aca="false">'✍️ Score Entry 2025-26'!A1468</f>
        <v>1463</v>
      </c>
      <c r="B1467" s="41" t="n">
        <f aca="false">'✍️ Score Entry 2025-26'!B1468</f>
        <v>46124.75</v>
      </c>
      <c r="C1467" s="0" t="str">
        <f aca="false">'✍️ Score Entry 2025-26'!C1468</f>
        <v>Italian Serie A</v>
      </c>
      <c r="D1467" s="0" t="str">
        <f aca="false">'✍️ Score Entry 2025-26'!D1468</f>
        <v>Torino</v>
      </c>
      <c r="E1467" s="0" t="str">
        <f aca="false">'✍️ Score Entry 2025-26'!E1468</f>
        <v>Hellas Verona</v>
      </c>
      <c r="F1467" s="0" t="n">
        <f aca="false">IFERROR(VLOOKUP(D1467,'⭐ Current Elo 2025-26'!$A:$B,2,FALSE()),1500)</f>
        <v>1631.8</v>
      </c>
      <c r="G1467" s="0" t="n">
        <f aca="false">IFERROR(VLOOKUP(E1467,'⭐ Current Elo 2025-26'!$A:$B,2,FALSE()),1500)</f>
        <v>1452.9</v>
      </c>
      <c r="H1467" s="33" t="n">
        <f aca="false">1/(1+10^((G1467-F1467+'⚙️ Parameters'!$C$7)/400))</f>
        <v>0.677434804501794</v>
      </c>
      <c r="I1467" s="33" t="n">
        <f aca="false">0.27*(1+((200-MIN(ABS(F1467-G1467),200))/500)+(IF(AND(F1467&gt;1650,G1467&gt;1650),0.15,0)))</f>
        <v>0.281394</v>
      </c>
      <c r="J1467" s="33" t="n">
        <f aca="false">MAX(0,1-H1467-I1467)</f>
        <v>0.0411711954982055</v>
      </c>
      <c r="K1467" s="33" t="n">
        <f aca="false">H1467+I1467</f>
        <v>0.958828804501795</v>
      </c>
      <c r="L1467" s="33" t="n">
        <f aca="false">I1467+J1467</f>
        <v>0.322565195498206</v>
      </c>
      <c r="M1467" s="0" t="str">
        <f aca="false">IF('✍️ Score Entry 2025-26'!F1468=""," TBD",TEXT('✍️ Score Entry 2025-26'!F1468,"0")&amp;"-"&amp;TEXT('✍️ Score Entry 2025-26'!G1468,"0"))</f>
        <v> TBD</v>
      </c>
      <c r="N1467" s="0" t="str">
        <f aca="false">IF('✍️ Score Entry 2025-26'!F1468="","TBD",IF('✍️ Score Entry 2025-26'!F1468&gt;'✍️ Score Entry 2025-26'!G1468,"Home",IF('✍️ Score Entry 2025-26'!F1468&lt;'✍️ Score Entry 2025-26'!G1468,"Away","Draw")))</f>
        <v>TBD</v>
      </c>
      <c r="O1467" s="0" t="str">
        <f aca="false">IF(N1467="TBD","TBD",IF(AND(H1467&gt;I1467,H1467&gt;J1467,N1467="Home"),"✓",IF(AND(J1467&gt;H1467,J1467&gt;I1467,N1467="Away"),"✓",IF(AND(I1467&gt;H1467,I1467&gt;J1467,N1467="Draw"),"✓","✗"))))</f>
        <v>TBD</v>
      </c>
    </row>
    <row r="1468" customFormat="false" ht="15" hidden="false" customHeight="false" outlineLevel="0" collapsed="false">
      <c r="A1468" s="0" t="n">
        <f aca="false">'✍️ Score Entry 2025-26'!A1469</f>
        <v>1464</v>
      </c>
      <c r="B1468" s="41" t="n">
        <f aca="false">'✍️ Score Entry 2025-26'!B1469</f>
        <v>46124.75</v>
      </c>
      <c r="C1468" s="0" t="str">
        <f aca="false">'✍️ Score Entry 2025-26'!C1469</f>
        <v>French Ligue 1</v>
      </c>
      <c r="D1468" s="0" t="str">
        <f aca="false">'✍️ Score Entry 2025-26'!D1469</f>
        <v>Stade Rennais</v>
      </c>
      <c r="E1468" s="0" t="str">
        <f aca="false">'✍️ Score Entry 2025-26'!E1469</f>
        <v>Angers</v>
      </c>
      <c r="F1468" s="0" t="n">
        <f aca="false">IFERROR(VLOOKUP(D1468,'⭐ Current Elo 2025-26'!$A:$B,2,FALSE()),1500)</f>
        <v>1621.1</v>
      </c>
      <c r="G1468" s="0" t="n">
        <f aca="false">IFERROR(VLOOKUP(E1468,'⭐ Current Elo 2025-26'!$A:$B,2,FALSE()),1500)</f>
        <v>1494.5</v>
      </c>
      <c r="H1468" s="33" t="n">
        <f aca="false">1/(1+10^((G1468-F1468+'⚙️ Parameters'!$C$7)/400))</f>
        <v>0.608484193072781</v>
      </c>
      <c r="I1468" s="33" t="n">
        <f aca="false">0.27*(1+((200-MIN(ABS(F1468-G1468),200))/500)+(IF(AND(F1468&gt;1650,G1468&gt;1650),0.15,0)))</f>
        <v>0.309636</v>
      </c>
      <c r="J1468" s="33" t="n">
        <f aca="false">MAX(0,1-H1468-I1468)</f>
        <v>0.0818798069272186</v>
      </c>
      <c r="K1468" s="33" t="n">
        <f aca="false">H1468+I1468</f>
        <v>0.918120193072781</v>
      </c>
      <c r="L1468" s="33" t="n">
        <f aca="false">I1468+J1468</f>
        <v>0.391515806927219</v>
      </c>
      <c r="M1468" s="0" t="str">
        <f aca="false">IF('✍️ Score Entry 2025-26'!F1469=""," TBD",TEXT('✍️ Score Entry 2025-26'!F1469,"0")&amp;"-"&amp;TEXT('✍️ Score Entry 2025-26'!G1469,"0"))</f>
        <v> TBD</v>
      </c>
      <c r="N1468" s="0" t="str">
        <f aca="false">IF('✍️ Score Entry 2025-26'!F1469="","TBD",IF('✍️ Score Entry 2025-26'!F1469&gt;'✍️ Score Entry 2025-26'!G1469,"Home",IF('✍️ Score Entry 2025-26'!F1469&lt;'✍️ Score Entry 2025-26'!G1469,"Away","Draw")))</f>
        <v>TBD</v>
      </c>
      <c r="O1468" s="0" t="str">
        <f aca="false">IF(N1468="TBD","TBD",IF(AND(H1468&gt;I1468,H1468&gt;J1468,N1468="Home"),"✓",IF(AND(J1468&gt;H1468,J1468&gt;I1468,N1468="Away"),"✓",IF(AND(I1468&gt;H1468,I1468&gt;J1468,N1468="Draw"),"✓","✗"))))</f>
        <v>TBD</v>
      </c>
    </row>
    <row r="1469" customFormat="false" ht="15" hidden="false" customHeight="false" outlineLevel="0" collapsed="false">
      <c r="A1469" s="0" t="n">
        <f aca="false">'✍️ Score Entry 2025-26'!A1470</f>
        <v>1465</v>
      </c>
      <c r="B1469" s="41" t="n">
        <f aca="false">'✍️ Score Entry 2025-26'!B1470</f>
        <v>46124.75</v>
      </c>
      <c r="C1469" s="0" t="str">
        <f aca="false">'✍️ Score Entry 2025-26'!C1470</f>
        <v>French Ligue 1</v>
      </c>
      <c r="D1469" s="0" t="str">
        <f aca="false">'✍️ Score Entry 2025-26'!D1470</f>
        <v>AJ Auxerre</v>
      </c>
      <c r="E1469" s="0" t="str">
        <f aca="false">'✍️ Score Entry 2025-26'!E1470</f>
        <v>Nantes</v>
      </c>
      <c r="F1469" s="0" t="n">
        <f aca="false">IFERROR(VLOOKUP(D1469,'⭐ Current Elo 2025-26'!$A:$B,2,FALSE()),1500)</f>
        <v>1588.5</v>
      </c>
      <c r="G1469" s="0" t="n">
        <f aca="false">IFERROR(VLOOKUP(E1469,'⭐ Current Elo 2025-26'!$A:$B,2,FALSE()),1500)</f>
        <v>1720.8</v>
      </c>
      <c r="H1469" s="33" t="n">
        <f aca="false">1/(1+10^((G1469-F1469+'⚙️ Parameters'!$C$7)/400))</f>
        <v>0.259339727691675</v>
      </c>
      <c r="I1469" s="33" t="n">
        <f aca="false">0.27*(1+((200-MIN(ABS(F1469-G1469),200))/500)+(IF(AND(F1469&gt;1650,G1469&gt;1650),0.15,0)))</f>
        <v>0.306558</v>
      </c>
      <c r="J1469" s="33" t="n">
        <f aca="false">MAX(0,1-H1469-I1469)</f>
        <v>0.434102272308325</v>
      </c>
      <c r="K1469" s="33" t="n">
        <f aca="false">H1469+I1469</f>
        <v>0.565897727691675</v>
      </c>
      <c r="L1469" s="33" t="n">
        <f aca="false">I1469+J1469</f>
        <v>0.740660272308325</v>
      </c>
      <c r="M1469" s="0" t="str">
        <f aca="false">IF('✍️ Score Entry 2025-26'!F1470=""," TBD",TEXT('✍️ Score Entry 2025-26'!F1470,"0")&amp;"-"&amp;TEXT('✍️ Score Entry 2025-26'!G1470,"0"))</f>
        <v> TBD</v>
      </c>
      <c r="N1469" s="0" t="str">
        <f aca="false">IF('✍️ Score Entry 2025-26'!F1470="","TBD",IF('✍️ Score Entry 2025-26'!F1470&gt;'✍️ Score Entry 2025-26'!G1470,"Home",IF('✍️ Score Entry 2025-26'!F1470&lt;'✍️ Score Entry 2025-26'!G1470,"Away","Draw")))</f>
        <v>TBD</v>
      </c>
      <c r="O1469" s="0" t="str">
        <f aca="false">IF(N1469="TBD","TBD",IF(AND(H1469&gt;I1469,H1469&gt;J1469,N1469="Home"),"✓",IF(AND(J1469&gt;H1469,J1469&gt;I1469,N1469="Away"),"✓",IF(AND(I1469&gt;H1469,I1469&gt;J1469,N1469="Draw"),"✓","✗"))))</f>
        <v>TBD</v>
      </c>
    </row>
    <row r="1470" customFormat="false" ht="15" hidden="false" customHeight="false" outlineLevel="0" collapsed="false">
      <c r="A1470" s="0" t="n">
        <f aca="false">'✍️ Score Entry 2025-26'!A1471</f>
        <v>1466</v>
      </c>
      <c r="B1470" s="41" t="n">
        <f aca="false">'✍️ Score Entry 2025-26'!B1471</f>
        <v>46124.75</v>
      </c>
      <c r="C1470" s="0" t="str">
        <f aca="false">'✍️ Score Entry 2025-26'!C1471</f>
        <v>French Ligue 1</v>
      </c>
      <c r="D1470" s="0" t="str">
        <f aca="false">'✍️ Score Entry 2025-26'!D1471</f>
        <v>Brest</v>
      </c>
      <c r="E1470" s="0" t="str">
        <f aca="false">'✍️ Score Entry 2025-26'!E1471</f>
        <v>Strasbourg</v>
      </c>
      <c r="F1470" s="0" t="n">
        <f aca="false">IFERROR(VLOOKUP(D1470,'⭐ Current Elo 2025-26'!$A:$B,2,FALSE()),1500)</f>
        <v>1734.4</v>
      </c>
      <c r="G1470" s="0" t="n">
        <f aca="false">IFERROR(VLOOKUP(E1470,'⭐ Current Elo 2025-26'!$A:$B,2,FALSE()),1500)</f>
        <v>1815.9</v>
      </c>
      <c r="H1470" s="33" t="n">
        <f aca="false">1/(1+10^((G1470-F1470+'⚙️ Parameters'!$C$7)/400))</f>
        <v>0.319303419192811</v>
      </c>
      <c r="I1470" s="33" t="n">
        <f aca="false">0.27*(1+((200-MIN(ABS(F1470-G1470),200))/500)+(IF(AND(F1470&gt;1650,G1470&gt;1650),0.15,0)))</f>
        <v>0.37449</v>
      </c>
      <c r="J1470" s="33" t="n">
        <f aca="false">MAX(0,1-H1470-I1470)</f>
        <v>0.306206580807189</v>
      </c>
      <c r="K1470" s="33" t="n">
        <f aca="false">H1470+I1470</f>
        <v>0.693793419192811</v>
      </c>
      <c r="L1470" s="33" t="n">
        <f aca="false">I1470+J1470</f>
        <v>0.680696580807189</v>
      </c>
      <c r="M1470" s="0" t="str">
        <f aca="false">IF('✍️ Score Entry 2025-26'!F1471=""," TBD",TEXT('✍️ Score Entry 2025-26'!F1471,"0")&amp;"-"&amp;TEXT('✍️ Score Entry 2025-26'!G1471,"0"))</f>
        <v> TBD</v>
      </c>
      <c r="N1470" s="0" t="str">
        <f aca="false">IF('✍️ Score Entry 2025-26'!F1471="","TBD",IF('✍️ Score Entry 2025-26'!F1471&gt;'✍️ Score Entry 2025-26'!G1471,"Home",IF('✍️ Score Entry 2025-26'!F1471&lt;'✍️ Score Entry 2025-26'!G1471,"Away","Draw")))</f>
        <v>TBD</v>
      </c>
      <c r="O1470" s="0" t="str">
        <f aca="false">IF(N1470="TBD","TBD",IF(AND(H1470&gt;I1470,H1470&gt;J1470,N1470="Home"),"✓",IF(AND(J1470&gt;H1470,J1470&gt;I1470,N1470="Away"),"✓",IF(AND(I1470&gt;H1470,I1470&gt;J1470,N1470="Draw"),"✓","✗"))))</f>
        <v>TBD</v>
      </c>
    </row>
    <row r="1471" customFormat="false" ht="15" hidden="false" customHeight="false" outlineLevel="0" collapsed="false">
      <c r="A1471" s="0" t="n">
        <f aca="false">'✍️ Score Entry 2025-26'!A1472</f>
        <v>1467</v>
      </c>
      <c r="B1471" s="41" t="n">
        <f aca="false">'✍️ Score Entry 2025-26'!B1472</f>
        <v>46124.75</v>
      </c>
      <c r="C1471" s="0" t="str">
        <f aca="false">'✍️ Score Entry 2025-26'!C1472</f>
        <v>French Ligue 1</v>
      </c>
      <c r="D1471" s="0" t="str">
        <f aca="false">'✍️ Score Entry 2025-26'!D1472</f>
        <v>Lens</v>
      </c>
      <c r="E1471" s="0" t="str">
        <f aca="false">'✍️ Score Entry 2025-26'!E1472</f>
        <v>Paris Saint-Germain</v>
      </c>
      <c r="F1471" s="0" t="n">
        <f aca="false">IFERROR(VLOOKUP(D1471,'⭐ Current Elo 2025-26'!$A:$B,2,FALSE()),1500)</f>
        <v>1580.6</v>
      </c>
      <c r="G1471" s="0" t="n">
        <f aca="false">IFERROR(VLOOKUP(E1471,'⭐ Current Elo 2025-26'!$A:$B,2,FALSE()),1500)</f>
        <v>1650.9</v>
      </c>
      <c r="H1471" s="33" t="n">
        <f aca="false">1/(1+10^((G1471-F1471+'⚙️ Parameters'!$C$7)/400))</f>
        <v>0.333476618467352</v>
      </c>
      <c r="I1471" s="33" t="n">
        <f aca="false">0.27*(1+((200-MIN(ABS(F1471-G1471),200))/500)+(IF(AND(F1471&gt;1650,G1471&gt;1650),0.15,0)))</f>
        <v>0.340038</v>
      </c>
      <c r="J1471" s="33" t="n">
        <f aca="false">MAX(0,1-H1471-I1471)</f>
        <v>0.326485381532648</v>
      </c>
      <c r="K1471" s="33" t="n">
        <f aca="false">H1471+I1471</f>
        <v>0.673514618467352</v>
      </c>
      <c r="L1471" s="33" t="n">
        <f aca="false">I1471+J1471</f>
        <v>0.666523381532648</v>
      </c>
      <c r="M1471" s="0" t="str">
        <f aca="false">IF('✍️ Score Entry 2025-26'!F1472=""," TBD",TEXT('✍️ Score Entry 2025-26'!F1472,"0")&amp;"-"&amp;TEXT('✍️ Score Entry 2025-26'!G1472,"0"))</f>
        <v> TBD</v>
      </c>
      <c r="N1471" s="0" t="str">
        <f aca="false">IF('✍️ Score Entry 2025-26'!F1472="","TBD",IF('✍️ Score Entry 2025-26'!F1472&gt;'✍️ Score Entry 2025-26'!G1472,"Home",IF('✍️ Score Entry 2025-26'!F1472&lt;'✍️ Score Entry 2025-26'!G1472,"Away","Draw")))</f>
        <v>TBD</v>
      </c>
      <c r="O1471" s="0" t="str">
        <f aca="false">IF(N1471="TBD","TBD",IF(AND(H1471&gt;I1471,H1471&gt;J1471,N1471="Home"),"✓",IF(AND(J1471&gt;H1471,J1471&gt;I1471,N1471="Away"),"✓",IF(AND(I1471&gt;H1471,I1471&gt;J1471,N1471="Draw"),"✓","✗"))))</f>
        <v>TBD</v>
      </c>
    </row>
    <row r="1472" customFormat="false" ht="15" hidden="false" customHeight="false" outlineLevel="0" collapsed="false">
      <c r="A1472" s="0" t="n">
        <f aca="false">'✍️ Score Entry 2025-26'!A1473</f>
        <v>1468</v>
      </c>
      <c r="B1472" s="41" t="n">
        <f aca="false">'✍️ Score Entry 2025-26'!B1473</f>
        <v>46124.75</v>
      </c>
      <c r="C1472" s="0" t="str">
        <f aca="false">'✍️ Score Entry 2025-26'!C1473</f>
        <v>French Ligue 1</v>
      </c>
      <c r="D1472" s="0" t="str">
        <f aca="false">'✍️ Score Entry 2025-26'!D1473</f>
        <v>Paris FC</v>
      </c>
      <c r="E1472" s="0" t="str">
        <f aca="false">'✍️ Score Entry 2025-26'!E1473</f>
        <v>AS Monaco</v>
      </c>
      <c r="F1472" s="0" t="n">
        <f aca="false">IFERROR(VLOOKUP(D1472,'⭐ Current Elo 2025-26'!$A:$B,2,FALSE()),1500)</f>
        <v>1539.7</v>
      </c>
      <c r="G1472" s="0" t="n">
        <f aca="false">IFERROR(VLOOKUP(E1472,'⭐ Current Elo 2025-26'!$A:$B,2,FALSE()),1500)</f>
        <v>1714.2</v>
      </c>
      <c r="H1472" s="33" t="n">
        <f aca="false">1/(1+10^((G1472-F1472+'⚙️ Parameters'!$C$7)/400))</f>
        <v>0.215459391104826</v>
      </c>
      <c r="I1472" s="33" t="n">
        <f aca="false">0.27*(1+((200-MIN(ABS(F1472-G1472),200))/500)+(IF(AND(F1472&gt;1650,G1472&gt;1650),0.15,0)))</f>
        <v>0.28377</v>
      </c>
      <c r="J1472" s="33" t="n">
        <f aca="false">MAX(0,1-H1472-I1472)</f>
        <v>0.500770608895174</v>
      </c>
      <c r="K1472" s="33" t="n">
        <f aca="false">H1472+I1472</f>
        <v>0.499229391104826</v>
      </c>
      <c r="L1472" s="33" t="n">
        <f aca="false">I1472+J1472</f>
        <v>0.784540608895174</v>
      </c>
      <c r="M1472" s="0" t="str">
        <f aca="false">IF('✍️ Score Entry 2025-26'!F1473=""," TBD",TEXT('✍️ Score Entry 2025-26'!F1473,"0")&amp;"-"&amp;TEXT('✍️ Score Entry 2025-26'!G1473,"0"))</f>
        <v> TBD</v>
      </c>
      <c r="N1472" s="0" t="str">
        <f aca="false">IF('✍️ Score Entry 2025-26'!F1473="","TBD",IF('✍️ Score Entry 2025-26'!F1473&gt;'✍️ Score Entry 2025-26'!G1473,"Home",IF('✍️ Score Entry 2025-26'!F1473&lt;'✍️ Score Entry 2025-26'!G1473,"Away","Draw")))</f>
        <v>TBD</v>
      </c>
      <c r="O1472" s="0" t="str">
        <f aca="false">IF(N1472="TBD","TBD",IF(AND(H1472&gt;I1472,H1472&gt;J1472,N1472="Home"),"✓",IF(AND(J1472&gt;H1472,J1472&gt;I1472,N1472="Away"),"✓",IF(AND(I1472&gt;H1472,I1472&gt;J1472,N1472="Draw"),"✓","✗"))))</f>
        <v>TBD</v>
      </c>
    </row>
    <row r="1473" customFormat="false" ht="15" hidden="false" customHeight="false" outlineLevel="0" collapsed="false">
      <c r="A1473" s="0" t="n">
        <f aca="false">'✍️ Score Entry 2025-26'!A1474</f>
        <v>1469</v>
      </c>
      <c r="B1473" s="41" t="n">
        <f aca="false">'✍️ Score Entry 2025-26'!B1474</f>
        <v>46124.75</v>
      </c>
      <c r="C1473" s="0" t="str">
        <f aca="false">'✍️ Score Entry 2025-26'!C1474</f>
        <v>French Ligue 1</v>
      </c>
      <c r="D1473" s="0" t="str">
        <f aca="false">'✍️ Score Entry 2025-26'!D1474</f>
        <v>Lyon</v>
      </c>
      <c r="E1473" s="0" t="str">
        <f aca="false">'✍️ Score Entry 2025-26'!E1474</f>
        <v>Lorient</v>
      </c>
      <c r="F1473" s="0" t="n">
        <f aca="false">IFERROR(VLOOKUP(D1473,'⭐ Current Elo 2025-26'!$A:$B,2,FALSE()),1500)</f>
        <v>1529.2</v>
      </c>
      <c r="G1473" s="0" t="n">
        <f aca="false">IFERROR(VLOOKUP(E1473,'⭐ Current Elo 2025-26'!$A:$B,2,FALSE()),1500)</f>
        <v>1624.7</v>
      </c>
      <c r="H1473" s="33" t="n">
        <f aca="false">1/(1+10^((G1473-F1473+'⚙️ Parameters'!$C$7)/400))</f>
        <v>0.302047801785512</v>
      </c>
      <c r="I1473" s="33" t="n">
        <f aca="false">0.27*(1+((200-MIN(ABS(F1473-G1473),200))/500)+(IF(AND(F1473&gt;1650,G1473&gt;1650),0.15,0)))</f>
        <v>0.32643</v>
      </c>
      <c r="J1473" s="33" t="n">
        <f aca="false">MAX(0,1-H1473-I1473)</f>
        <v>0.371522198214488</v>
      </c>
      <c r="K1473" s="33" t="n">
        <f aca="false">H1473+I1473</f>
        <v>0.628477801785512</v>
      </c>
      <c r="L1473" s="33" t="n">
        <f aca="false">I1473+J1473</f>
        <v>0.697952198214488</v>
      </c>
      <c r="M1473" s="0" t="str">
        <f aca="false">IF('✍️ Score Entry 2025-26'!F1474=""," TBD",TEXT('✍️ Score Entry 2025-26'!F1474,"0")&amp;"-"&amp;TEXT('✍️ Score Entry 2025-26'!G1474,"0"))</f>
        <v> TBD</v>
      </c>
      <c r="N1473" s="0" t="str">
        <f aca="false">IF('✍️ Score Entry 2025-26'!F1474="","TBD",IF('✍️ Score Entry 2025-26'!F1474&gt;'✍️ Score Entry 2025-26'!G1474,"Home",IF('✍️ Score Entry 2025-26'!F1474&lt;'✍️ Score Entry 2025-26'!G1474,"Away","Draw")))</f>
        <v>TBD</v>
      </c>
      <c r="O1473" s="0" t="str">
        <f aca="false">IF(N1473="TBD","TBD",IF(AND(H1473&gt;I1473,H1473&gt;J1473,N1473="Home"),"✓",IF(AND(J1473&gt;H1473,J1473&gt;I1473,N1473="Away"),"✓",IF(AND(I1473&gt;H1473,I1473&gt;J1473,N1473="Draw"),"✓","✗"))))</f>
        <v>TBD</v>
      </c>
    </row>
    <row r="1474" customFormat="false" ht="15" hidden="false" customHeight="false" outlineLevel="0" collapsed="false">
      <c r="A1474" s="0" t="n">
        <f aca="false">'✍️ Score Entry 2025-26'!A1475</f>
        <v>1470</v>
      </c>
      <c r="B1474" s="41" t="n">
        <f aca="false">'✍️ Score Entry 2025-26'!B1475</f>
        <v>46124.75</v>
      </c>
      <c r="C1474" s="0" t="str">
        <f aca="false">'✍️ Score Entry 2025-26'!C1475</f>
        <v>French Ligue 1</v>
      </c>
      <c r="D1474" s="0" t="str">
        <f aca="false">'✍️ Score Entry 2025-26'!D1475</f>
        <v>Marseille</v>
      </c>
      <c r="E1474" s="0" t="str">
        <f aca="false">'✍️ Score Entry 2025-26'!E1475</f>
        <v>Metz</v>
      </c>
      <c r="F1474" s="0" t="n">
        <f aca="false">IFERROR(VLOOKUP(D1474,'⭐ Current Elo 2025-26'!$A:$B,2,FALSE()),1500)</f>
        <v>1664.7</v>
      </c>
      <c r="G1474" s="0" t="n">
        <f aca="false">IFERROR(VLOOKUP(E1474,'⭐ Current Elo 2025-26'!$A:$B,2,FALSE()),1500)</f>
        <v>1581.9</v>
      </c>
      <c r="H1474" s="33" t="n">
        <f aca="false">1/(1+10^((G1474-F1474+'⚙️ Parameters'!$C$7)/400))</f>
        <v>0.54706326045301</v>
      </c>
      <c r="I1474" s="33" t="n">
        <f aca="false">0.27*(1+((200-MIN(ABS(F1474-G1474),200))/500)+(IF(AND(F1474&gt;1650,G1474&gt;1650),0.15,0)))</f>
        <v>0.333288</v>
      </c>
      <c r="J1474" s="33" t="n">
        <f aca="false">MAX(0,1-H1474-I1474)</f>
        <v>0.11964873954699</v>
      </c>
      <c r="K1474" s="33" t="n">
        <f aca="false">H1474+I1474</f>
        <v>0.88035126045301</v>
      </c>
      <c r="L1474" s="33" t="n">
        <f aca="false">I1474+J1474</f>
        <v>0.45293673954699</v>
      </c>
      <c r="M1474" s="0" t="str">
        <f aca="false">IF('✍️ Score Entry 2025-26'!F1475=""," TBD",TEXT('✍️ Score Entry 2025-26'!F1475,"0")&amp;"-"&amp;TEXT('✍️ Score Entry 2025-26'!G1475,"0"))</f>
        <v> TBD</v>
      </c>
      <c r="N1474" s="0" t="str">
        <f aca="false">IF('✍️ Score Entry 2025-26'!F1475="","TBD",IF('✍️ Score Entry 2025-26'!F1475&gt;'✍️ Score Entry 2025-26'!G1475,"Home",IF('✍️ Score Entry 2025-26'!F1475&lt;'✍️ Score Entry 2025-26'!G1475,"Away","Draw")))</f>
        <v>TBD</v>
      </c>
      <c r="O1474" s="0" t="str">
        <f aca="false">IF(N1474="TBD","TBD",IF(AND(H1474&gt;I1474,H1474&gt;J1474,N1474="Home"),"✓",IF(AND(J1474&gt;H1474,J1474&gt;I1474,N1474="Away"),"✓",IF(AND(I1474&gt;H1474,I1474&gt;J1474,N1474="Draw"),"✓","✗"))))</f>
        <v>TBD</v>
      </c>
    </row>
    <row r="1475" customFormat="false" ht="15" hidden="false" customHeight="false" outlineLevel="0" collapsed="false">
      <c r="A1475" s="0" t="n">
        <f aca="false">'✍️ Score Entry 2025-26'!A1476</f>
        <v>1471</v>
      </c>
      <c r="B1475" s="41" t="n">
        <f aca="false">'✍️ Score Entry 2025-26'!B1476</f>
        <v>46124.75</v>
      </c>
      <c r="C1475" s="0" t="str">
        <f aca="false">'✍️ Score Entry 2025-26'!C1476</f>
        <v>French Ligue 1</v>
      </c>
      <c r="D1475" s="0" t="str">
        <f aca="false">'✍️ Score Entry 2025-26'!D1476</f>
        <v>Nice</v>
      </c>
      <c r="E1475" s="0" t="str">
        <f aca="false">'✍️ Score Entry 2025-26'!E1476</f>
        <v>Le Havre AC</v>
      </c>
      <c r="F1475" s="0" t="n">
        <f aca="false">IFERROR(VLOOKUP(D1475,'⭐ Current Elo 2025-26'!$A:$B,2,FALSE()),1500)</f>
        <v>1674.8</v>
      </c>
      <c r="G1475" s="0" t="n">
        <f aca="false">IFERROR(VLOOKUP(E1475,'⭐ Current Elo 2025-26'!$A:$B,2,FALSE()),1500)</f>
        <v>1496.2</v>
      </c>
      <c r="H1475" s="33" t="n">
        <f aca="false">1/(1+10^((G1475-F1475+'⚙️ Parameters'!$C$7)/400))</f>
        <v>0.677057323627905</v>
      </c>
      <c r="I1475" s="33" t="n">
        <f aca="false">0.27*(1+((200-MIN(ABS(F1475-G1475),200))/500)+(IF(AND(F1475&gt;1650,G1475&gt;1650),0.15,0)))</f>
        <v>0.281556</v>
      </c>
      <c r="J1475" s="33" t="n">
        <f aca="false">MAX(0,1-H1475-I1475)</f>
        <v>0.0413866763720954</v>
      </c>
      <c r="K1475" s="33" t="n">
        <f aca="false">H1475+I1475</f>
        <v>0.958613323627905</v>
      </c>
      <c r="L1475" s="33" t="n">
        <f aca="false">I1475+J1475</f>
        <v>0.322942676372096</v>
      </c>
      <c r="M1475" s="0" t="str">
        <f aca="false">IF('✍️ Score Entry 2025-26'!F1476=""," TBD",TEXT('✍️ Score Entry 2025-26'!F1476,"0")&amp;"-"&amp;TEXT('✍️ Score Entry 2025-26'!G1476,"0"))</f>
        <v> TBD</v>
      </c>
      <c r="N1475" s="0" t="str">
        <f aca="false">IF('✍️ Score Entry 2025-26'!F1476="","TBD",IF('✍️ Score Entry 2025-26'!F1476&gt;'✍️ Score Entry 2025-26'!G1476,"Home",IF('✍️ Score Entry 2025-26'!F1476&lt;'✍️ Score Entry 2025-26'!G1476,"Away","Draw")))</f>
        <v>TBD</v>
      </c>
      <c r="O1475" s="0" t="str">
        <f aca="false">IF(N1475="TBD","TBD",IF(AND(H1475&gt;I1475,H1475&gt;J1475,N1475="Home"),"✓",IF(AND(J1475&gt;H1475,J1475&gt;I1475,N1475="Away"),"✓",IF(AND(I1475&gt;H1475,I1475&gt;J1475,N1475="Draw"),"✓","✗"))))</f>
        <v>TBD</v>
      </c>
    </row>
    <row r="1476" customFormat="false" ht="15" hidden="false" customHeight="false" outlineLevel="0" collapsed="false">
      <c r="A1476" s="0" t="n">
        <f aca="false">'✍️ Score Entry 2025-26'!A1477</f>
        <v>1472</v>
      </c>
      <c r="B1476" s="41" t="n">
        <f aca="false">'✍️ Score Entry 2025-26'!B1477</f>
        <v>46124.75</v>
      </c>
      <c r="C1476" s="0" t="str">
        <f aca="false">'✍️ Score Entry 2025-26'!C1477</f>
        <v>French Ligue 1</v>
      </c>
      <c r="D1476" s="0" t="str">
        <f aca="false">'✍️ Score Entry 2025-26'!D1477</f>
        <v>Toulouse</v>
      </c>
      <c r="E1476" s="0" t="str">
        <f aca="false">'✍️ Score Entry 2025-26'!E1477</f>
        <v>Lille</v>
      </c>
      <c r="F1476" s="0" t="n">
        <f aca="false">IFERROR(VLOOKUP(D1476,'⭐ Current Elo 2025-26'!$A:$B,2,FALSE()),1500)</f>
        <v>1668.4</v>
      </c>
      <c r="G1476" s="0" t="n">
        <f aca="false">IFERROR(VLOOKUP(E1476,'⭐ Current Elo 2025-26'!$A:$B,2,FALSE()),1500)</f>
        <v>1580.2</v>
      </c>
      <c r="H1476" s="33" t="n">
        <f aca="false">1/(1+10^((G1476-F1476+'⚙️ Parameters'!$C$7)/400))</f>
        <v>0.554753763508286</v>
      </c>
      <c r="I1476" s="33" t="n">
        <f aca="false">0.27*(1+((200-MIN(ABS(F1476-G1476),200))/500)+(IF(AND(F1476&gt;1650,G1476&gt;1650),0.15,0)))</f>
        <v>0.330372</v>
      </c>
      <c r="J1476" s="33" t="n">
        <f aca="false">MAX(0,1-H1476-I1476)</f>
        <v>0.114874236491714</v>
      </c>
      <c r="K1476" s="33" t="n">
        <f aca="false">H1476+I1476</f>
        <v>0.885125763508286</v>
      </c>
      <c r="L1476" s="33" t="n">
        <f aca="false">I1476+J1476</f>
        <v>0.445246236491714</v>
      </c>
      <c r="M1476" s="0" t="str">
        <f aca="false">IF('✍️ Score Entry 2025-26'!F1477=""," TBD",TEXT('✍️ Score Entry 2025-26'!F1477,"0")&amp;"-"&amp;TEXT('✍️ Score Entry 2025-26'!G1477,"0"))</f>
        <v> TBD</v>
      </c>
      <c r="N1476" s="0" t="str">
        <f aca="false">IF('✍️ Score Entry 2025-26'!F1477="","TBD",IF('✍️ Score Entry 2025-26'!F1477&gt;'✍️ Score Entry 2025-26'!G1477,"Home",IF('✍️ Score Entry 2025-26'!F1477&lt;'✍️ Score Entry 2025-26'!G1477,"Away","Draw")))</f>
        <v>TBD</v>
      </c>
      <c r="O1476" s="0" t="str">
        <f aca="false">IF(N1476="TBD","TBD",IF(AND(H1476&gt;I1476,H1476&gt;J1476,N1476="Home"),"✓",IF(AND(J1476&gt;H1476,J1476&gt;I1476,N1476="Away"),"✓",IF(AND(I1476&gt;H1476,I1476&gt;J1476,N1476="Draw"),"✓","✗"))))</f>
        <v>TBD</v>
      </c>
    </row>
    <row r="1477" customFormat="false" ht="15" hidden="false" customHeight="false" outlineLevel="0" collapsed="false">
      <c r="A1477" s="0" t="n">
        <f aca="false">'✍️ Score Entry 2025-26'!A1478</f>
        <v>1473</v>
      </c>
      <c r="B1477" s="41" t="n">
        <f aca="false">'✍️ Score Entry 2025-26'!B1478</f>
        <v>46130.5833333333</v>
      </c>
      <c r="C1477" s="0" t="str">
        <f aca="false">'✍️ Score Entry 2025-26'!C1478</f>
        <v>English Premier League</v>
      </c>
      <c r="D1477" s="0" t="str">
        <f aca="false">'✍️ Score Entry 2025-26'!D1478</f>
        <v>Everton</v>
      </c>
      <c r="E1477" s="0" t="str">
        <f aca="false">'✍️ Score Entry 2025-26'!E1478</f>
        <v>Liverpool</v>
      </c>
      <c r="F1477" s="0" t="n">
        <f aca="false">IFERROR(VLOOKUP(D1477,'⭐ Current Elo 2025-26'!$A:$B,2,FALSE()),1500)</f>
        <v>1613.1</v>
      </c>
      <c r="G1477" s="0" t="n">
        <f aca="false">IFERROR(VLOOKUP(E1477,'⭐ Current Elo 2025-26'!$A:$B,2,FALSE()),1500)</f>
        <v>1648.2</v>
      </c>
      <c r="H1477" s="33" t="n">
        <f aca="false">1/(1+10^((G1477-F1477+'⚙️ Parameters'!$C$7)/400))</f>
        <v>0.379923019961465</v>
      </c>
      <c r="I1477" s="33" t="n">
        <f aca="false">0.27*(1+((200-MIN(ABS(F1477-G1477),200))/500)+(IF(AND(F1477&gt;1650,G1477&gt;1650),0.15,0)))</f>
        <v>0.359046</v>
      </c>
      <c r="J1477" s="33" t="n">
        <f aca="false">MAX(0,1-H1477-I1477)</f>
        <v>0.261030980038536</v>
      </c>
      <c r="K1477" s="33" t="n">
        <f aca="false">H1477+I1477</f>
        <v>0.738969019961465</v>
      </c>
      <c r="L1477" s="33" t="n">
        <f aca="false">I1477+J1477</f>
        <v>0.620076980038535</v>
      </c>
      <c r="M1477" s="0" t="str">
        <f aca="false">IF('✍️ Score Entry 2025-26'!F1478=""," TBD",TEXT('✍️ Score Entry 2025-26'!F1478,"0")&amp;"-"&amp;TEXT('✍️ Score Entry 2025-26'!G1478,"0"))</f>
        <v> TBD</v>
      </c>
      <c r="N1477" s="0" t="str">
        <f aca="false">IF('✍️ Score Entry 2025-26'!F1478="","TBD",IF('✍️ Score Entry 2025-26'!F1478&gt;'✍️ Score Entry 2025-26'!G1478,"Home",IF('✍️ Score Entry 2025-26'!F1478&lt;'✍️ Score Entry 2025-26'!G1478,"Away","Draw")))</f>
        <v>TBD</v>
      </c>
      <c r="O1477" s="0" t="str">
        <f aca="false">IF(N1477="TBD","TBD",IF(AND(H1477&gt;I1477,H1477&gt;J1477,N1477="Home"),"✓",IF(AND(J1477&gt;H1477,J1477&gt;I1477,N1477="Away"),"✓",IF(AND(I1477&gt;H1477,I1477&gt;J1477,N1477="Draw"),"✓","✗"))))</f>
        <v>TBD</v>
      </c>
    </row>
    <row r="1478" customFormat="false" ht="15" hidden="false" customHeight="false" outlineLevel="0" collapsed="false">
      <c r="A1478" s="0" t="n">
        <f aca="false">'✍️ Score Entry 2025-26'!A1479</f>
        <v>1474</v>
      </c>
      <c r="B1478" s="41" t="n">
        <f aca="false">'✍️ Score Entry 2025-26'!B1479</f>
        <v>46130.5833333333</v>
      </c>
      <c r="C1478" s="0" t="str">
        <f aca="false">'✍️ Score Entry 2025-26'!C1479</f>
        <v>English Premier League</v>
      </c>
      <c r="D1478" s="0" t="str">
        <f aca="false">'✍️ Score Entry 2025-26'!D1479</f>
        <v>Leeds United</v>
      </c>
      <c r="E1478" s="0" t="str">
        <f aca="false">'✍️ Score Entry 2025-26'!E1479</f>
        <v>Wolverhampton Wanderers</v>
      </c>
      <c r="F1478" s="0" t="n">
        <f aca="false">IFERROR(VLOOKUP(D1478,'⭐ Current Elo 2025-26'!$A:$B,2,FALSE()),1500)</f>
        <v>1530.4</v>
      </c>
      <c r="G1478" s="0" t="n">
        <f aca="false">IFERROR(VLOOKUP(E1478,'⭐ Current Elo 2025-26'!$A:$B,2,FALSE()),1500)</f>
        <v>1747.8</v>
      </c>
      <c r="H1478" s="33" t="n">
        <f aca="false">1/(1+10^((G1478-F1478+'⚙️ Parameters'!$C$7)/400))</f>
        <v>0.176640237259186</v>
      </c>
      <c r="I1478" s="33" t="n">
        <f aca="false">0.27*(1+((200-MIN(ABS(F1478-G1478),200))/500)+(IF(AND(F1478&gt;1650,G1478&gt;1650),0.15,0)))</f>
        <v>0.27</v>
      </c>
      <c r="J1478" s="33" t="n">
        <f aca="false">MAX(0,1-H1478-I1478)</f>
        <v>0.553359762740814</v>
      </c>
      <c r="K1478" s="33" t="n">
        <f aca="false">H1478+I1478</f>
        <v>0.446640237259187</v>
      </c>
      <c r="L1478" s="33" t="n">
        <f aca="false">I1478+J1478</f>
        <v>0.823359762740814</v>
      </c>
      <c r="M1478" s="0" t="str">
        <f aca="false">IF('✍️ Score Entry 2025-26'!F1479=""," TBD",TEXT('✍️ Score Entry 2025-26'!F1479,"0")&amp;"-"&amp;TEXT('✍️ Score Entry 2025-26'!G1479,"0"))</f>
        <v> TBD</v>
      </c>
      <c r="N1478" s="0" t="str">
        <f aca="false">IF('✍️ Score Entry 2025-26'!F1479="","TBD",IF('✍️ Score Entry 2025-26'!F1479&gt;'✍️ Score Entry 2025-26'!G1479,"Home",IF('✍️ Score Entry 2025-26'!F1479&lt;'✍️ Score Entry 2025-26'!G1479,"Away","Draw")))</f>
        <v>TBD</v>
      </c>
      <c r="O1478" s="0" t="str">
        <f aca="false">IF(N1478="TBD","TBD",IF(AND(H1478&gt;I1478,H1478&gt;J1478,N1478="Home"),"✓",IF(AND(J1478&gt;H1478,J1478&gt;I1478,N1478="Away"),"✓",IF(AND(I1478&gt;H1478,I1478&gt;J1478,N1478="Draw"),"✓","✗"))))</f>
        <v>TBD</v>
      </c>
    </row>
    <row r="1479" customFormat="false" ht="15" hidden="false" customHeight="false" outlineLevel="0" collapsed="false">
      <c r="A1479" s="0" t="n">
        <f aca="false">'✍️ Score Entry 2025-26'!A1480</f>
        <v>1475</v>
      </c>
      <c r="B1479" s="41" t="n">
        <f aca="false">'✍️ Score Entry 2025-26'!B1480</f>
        <v>46130.5833333333</v>
      </c>
      <c r="C1479" s="0" t="str">
        <f aca="false">'✍️ Score Entry 2025-26'!C1480</f>
        <v>English Premier League</v>
      </c>
      <c r="D1479" s="0" t="str">
        <f aca="false">'✍️ Score Entry 2025-26'!D1480</f>
        <v>Chelsea</v>
      </c>
      <c r="E1479" s="0" t="str">
        <f aca="false">'✍️ Score Entry 2025-26'!E1480</f>
        <v>Manchester United</v>
      </c>
      <c r="F1479" s="0" t="n">
        <f aca="false">IFERROR(VLOOKUP(D1479,'⭐ Current Elo 2025-26'!$A:$B,2,FALSE()),1500)</f>
        <v>1685.1</v>
      </c>
      <c r="G1479" s="0" t="n">
        <f aca="false">IFERROR(VLOOKUP(E1479,'⭐ Current Elo 2025-26'!$A:$B,2,FALSE()),1500)</f>
        <v>1451.7</v>
      </c>
      <c r="H1479" s="33" t="n">
        <f aca="false">1/(1+10^((G1479-F1479+'⚙️ Parameters'!$C$7)/400))</f>
        <v>0.741874705763462</v>
      </c>
      <c r="I1479" s="33" t="n">
        <f aca="false">0.27*(1+((200-MIN(ABS(F1479-G1479),200))/500)+(IF(AND(F1479&gt;1650,G1479&gt;1650),0.15,0)))</f>
        <v>0.27</v>
      </c>
      <c r="J1479" s="33" t="n">
        <f aca="false">MAX(0,1-H1479-I1479)</f>
        <v>0</v>
      </c>
      <c r="K1479" s="33" t="n">
        <f aca="false">H1479+I1479</f>
        <v>1.01187470576346</v>
      </c>
      <c r="L1479" s="33" t="n">
        <f aca="false">I1479+J1479</f>
        <v>0.27</v>
      </c>
      <c r="M1479" s="0" t="str">
        <f aca="false">IF('✍️ Score Entry 2025-26'!F1480=""," TBD",TEXT('✍️ Score Entry 2025-26'!F1480,"0")&amp;"-"&amp;TEXT('✍️ Score Entry 2025-26'!G1480,"0"))</f>
        <v> TBD</v>
      </c>
      <c r="N1479" s="0" t="str">
        <f aca="false">IF('✍️ Score Entry 2025-26'!F1480="","TBD",IF('✍️ Score Entry 2025-26'!F1480&gt;'✍️ Score Entry 2025-26'!G1480,"Home",IF('✍️ Score Entry 2025-26'!F1480&lt;'✍️ Score Entry 2025-26'!G1480,"Away","Draw")))</f>
        <v>TBD</v>
      </c>
      <c r="O1479" s="0" t="str">
        <f aca="false">IF(N1479="TBD","TBD",IF(AND(H1479&gt;I1479,H1479&gt;J1479,N1479="Home"),"✓",IF(AND(J1479&gt;H1479,J1479&gt;I1479,N1479="Away"),"✓",IF(AND(I1479&gt;H1479,I1479&gt;J1479,N1479="Draw"),"✓","✗"))))</f>
        <v>TBD</v>
      </c>
    </row>
    <row r="1480" customFormat="false" ht="15" hidden="false" customHeight="false" outlineLevel="0" collapsed="false">
      <c r="A1480" s="0" t="n">
        <f aca="false">'✍️ Score Entry 2025-26'!A1481</f>
        <v>1476</v>
      </c>
      <c r="B1480" s="41" t="n">
        <f aca="false">'✍️ Score Entry 2025-26'!B1481</f>
        <v>46130.5833333333</v>
      </c>
      <c r="C1480" s="0" t="str">
        <f aca="false">'✍️ Score Entry 2025-26'!C1481</f>
        <v>English Premier League</v>
      </c>
      <c r="D1480" s="0" t="str">
        <f aca="false">'✍️ Score Entry 2025-26'!D1481</f>
        <v>Brentford</v>
      </c>
      <c r="E1480" s="0" t="str">
        <f aca="false">'✍️ Score Entry 2025-26'!E1481</f>
        <v>Fulham</v>
      </c>
      <c r="F1480" s="0" t="n">
        <f aca="false">IFERROR(VLOOKUP(D1480,'⭐ Current Elo 2025-26'!$A:$B,2,FALSE()),1500)</f>
        <v>1507.3</v>
      </c>
      <c r="G1480" s="0" t="n">
        <f aca="false">IFERROR(VLOOKUP(E1480,'⭐ Current Elo 2025-26'!$A:$B,2,FALSE()),1500)</f>
        <v>1393.4</v>
      </c>
      <c r="H1480" s="33" t="n">
        <f aca="false">1/(1+10^((G1480-F1480+'⚙️ Parameters'!$C$7)/400))</f>
        <v>0.590936452305649</v>
      </c>
      <c r="I1480" s="33" t="n">
        <f aca="false">0.27*(1+((200-MIN(ABS(F1480-G1480),200))/500)+(IF(AND(F1480&gt;1650,G1480&gt;1650),0.15,0)))</f>
        <v>0.316494</v>
      </c>
      <c r="J1480" s="33" t="n">
        <f aca="false">MAX(0,1-H1480-I1480)</f>
        <v>0.0925695476943505</v>
      </c>
      <c r="K1480" s="33" t="n">
        <f aca="false">H1480+I1480</f>
        <v>0.90743045230565</v>
      </c>
      <c r="L1480" s="33" t="n">
        <f aca="false">I1480+J1480</f>
        <v>0.409063547694351</v>
      </c>
      <c r="M1480" s="0" t="str">
        <f aca="false">IF('✍️ Score Entry 2025-26'!F1481=""," TBD",TEXT('✍️ Score Entry 2025-26'!F1481,"0")&amp;"-"&amp;TEXT('✍️ Score Entry 2025-26'!G1481,"0"))</f>
        <v> TBD</v>
      </c>
      <c r="N1480" s="0" t="str">
        <f aca="false">IF('✍️ Score Entry 2025-26'!F1481="","TBD",IF('✍️ Score Entry 2025-26'!F1481&gt;'✍️ Score Entry 2025-26'!G1481,"Home",IF('✍️ Score Entry 2025-26'!F1481&lt;'✍️ Score Entry 2025-26'!G1481,"Away","Draw")))</f>
        <v>TBD</v>
      </c>
      <c r="O1480" s="0" t="str">
        <f aca="false">IF(N1480="TBD","TBD",IF(AND(H1480&gt;I1480,H1480&gt;J1480,N1480="Home"),"✓",IF(AND(J1480&gt;H1480,J1480&gt;I1480,N1480="Away"),"✓",IF(AND(I1480&gt;H1480,I1480&gt;J1480,N1480="Draw"),"✓","✗"))))</f>
        <v>TBD</v>
      </c>
    </row>
    <row r="1481" customFormat="false" ht="15" hidden="false" customHeight="false" outlineLevel="0" collapsed="false">
      <c r="A1481" s="0" t="n">
        <f aca="false">'✍️ Score Entry 2025-26'!A1482</f>
        <v>1477</v>
      </c>
      <c r="B1481" s="41" t="n">
        <f aca="false">'✍️ Score Entry 2025-26'!B1482</f>
        <v>46130.5833333333</v>
      </c>
      <c r="C1481" s="0" t="str">
        <f aca="false">'✍️ Score Entry 2025-26'!C1482</f>
        <v>English Premier League</v>
      </c>
      <c r="D1481" s="0" t="str">
        <f aca="false">'✍️ Score Entry 2025-26'!D1482</f>
        <v>Tottenham Hotspur</v>
      </c>
      <c r="E1481" s="0" t="str">
        <f aca="false">'✍️ Score Entry 2025-26'!E1482</f>
        <v>Brighton &amp; Hove Albion</v>
      </c>
      <c r="F1481" s="0" t="n">
        <f aca="false">IFERROR(VLOOKUP(D1481,'⭐ Current Elo 2025-26'!$A:$B,2,FALSE()),1500)</f>
        <v>1545.2</v>
      </c>
      <c r="G1481" s="0" t="n">
        <f aca="false">IFERROR(VLOOKUP(E1481,'⭐ Current Elo 2025-26'!$A:$B,2,FALSE()),1500)</f>
        <v>1526.5</v>
      </c>
      <c r="H1481" s="33" t="n">
        <f aca="false">1/(1+10^((G1481-F1481+'⚙️ Parameters'!$C$7)/400))</f>
        <v>0.455077144164032</v>
      </c>
      <c r="I1481" s="33" t="n">
        <f aca="false">0.27*(1+((200-MIN(ABS(F1481-G1481),200))/500)+(IF(AND(F1481&gt;1650,G1481&gt;1650),0.15,0)))</f>
        <v>0.367902</v>
      </c>
      <c r="J1481" s="33" t="n">
        <f aca="false">MAX(0,1-H1481-I1481)</f>
        <v>0.177020855835968</v>
      </c>
      <c r="K1481" s="33" t="n">
        <f aca="false">H1481+I1481</f>
        <v>0.822979144164032</v>
      </c>
      <c r="L1481" s="33" t="n">
        <f aca="false">I1481+J1481</f>
        <v>0.544922855835968</v>
      </c>
      <c r="M1481" s="0" t="str">
        <f aca="false">IF('✍️ Score Entry 2025-26'!F1482=""," TBD",TEXT('✍️ Score Entry 2025-26'!F1482,"0")&amp;"-"&amp;TEXT('✍️ Score Entry 2025-26'!G1482,"0"))</f>
        <v> TBD</v>
      </c>
      <c r="N1481" s="0" t="str">
        <f aca="false">IF('✍️ Score Entry 2025-26'!F1482="","TBD",IF('✍️ Score Entry 2025-26'!F1482&gt;'✍️ Score Entry 2025-26'!G1482,"Home",IF('✍️ Score Entry 2025-26'!F1482&lt;'✍️ Score Entry 2025-26'!G1482,"Away","Draw")))</f>
        <v>TBD</v>
      </c>
      <c r="O1481" s="0" t="str">
        <f aca="false">IF(N1481="TBD","TBD",IF(AND(H1481&gt;I1481,H1481&gt;J1481,N1481="Home"),"✓",IF(AND(J1481&gt;H1481,J1481&gt;I1481,N1481="Away"),"✓",IF(AND(I1481&gt;H1481,I1481&gt;J1481,N1481="Draw"),"✓","✗"))))</f>
        <v>TBD</v>
      </c>
    </row>
    <row r="1482" customFormat="false" ht="15" hidden="false" customHeight="false" outlineLevel="0" collapsed="false">
      <c r="A1482" s="0" t="n">
        <f aca="false">'✍️ Score Entry 2025-26'!A1483</f>
        <v>1478</v>
      </c>
      <c r="B1482" s="41" t="n">
        <f aca="false">'✍️ Score Entry 2025-26'!B1483</f>
        <v>46130.5833333333</v>
      </c>
      <c r="C1482" s="0" t="str">
        <f aca="false">'✍️ Score Entry 2025-26'!C1483</f>
        <v>English Premier League</v>
      </c>
      <c r="D1482" s="0" t="str">
        <f aca="false">'✍️ Score Entry 2025-26'!D1483</f>
        <v>Newcastle United</v>
      </c>
      <c r="E1482" s="0" t="str">
        <f aca="false">'✍️ Score Entry 2025-26'!E1483</f>
        <v>AFC Bournemouth</v>
      </c>
      <c r="F1482" s="0" t="n">
        <f aca="false">IFERROR(VLOOKUP(D1482,'⭐ Current Elo 2025-26'!$A:$B,2,FALSE()),1500)</f>
        <v>1795</v>
      </c>
      <c r="G1482" s="0" t="n">
        <f aca="false">IFERROR(VLOOKUP(E1482,'⭐ Current Elo 2025-26'!$A:$B,2,FALSE()),1500)</f>
        <v>1744.7</v>
      </c>
      <c r="H1482" s="33" t="n">
        <f aca="false">1/(1+10^((G1482-F1482+'⚙️ Parameters'!$C$7)/400))</f>
        <v>0.500431734597639</v>
      </c>
      <c r="I1482" s="33" t="n">
        <f aca="false">0.27*(1+((200-MIN(ABS(F1482-G1482),200))/500)+(IF(AND(F1482&gt;1650,G1482&gt;1650),0.15,0)))</f>
        <v>0.391338</v>
      </c>
      <c r="J1482" s="33" t="n">
        <f aca="false">MAX(0,1-H1482-I1482)</f>
        <v>0.108230265402361</v>
      </c>
      <c r="K1482" s="33" t="n">
        <f aca="false">H1482+I1482</f>
        <v>0.891769734597639</v>
      </c>
      <c r="L1482" s="33" t="n">
        <f aca="false">I1482+J1482</f>
        <v>0.499568265402361</v>
      </c>
      <c r="M1482" s="0" t="str">
        <f aca="false">IF('✍️ Score Entry 2025-26'!F1483=""," TBD",TEXT('✍️ Score Entry 2025-26'!F1483,"0")&amp;"-"&amp;TEXT('✍️ Score Entry 2025-26'!G1483,"0"))</f>
        <v> TBD</v>
      </c>
      <c r="N1482" s="0" t="str">
        <f aca="false">IF('✍️ Score Entry 2025-26'!F1483="","TBD",IF('✍️ Score Entry 2025-26'!F1483&gt;'✍️ Score Entry 2025-26'!G1483,"Home",IF('✍️ Score Entry 2025-26'!F1483&lt;'✍️ Score Entry 2025-26'!G1483,"Away","Draw")))</f>
        <v>TBD</v>
      </c>
      <c r="O1482" s="0" t="str">
        <f aca="false">IF(N1482="TBD","TBD",IF(AND(H1482&gt;I1482,H1482&gt;J1482,N1482="Home"),"✓",IF(AND(J1482&gt;H1482,J1482&gt;I1482,N1482="Away"),"✓",IF(AND(I1482&gt;H1482,I1482&gt;J1482,N1482="Draw"),"✓","✗"))))</f>
        <v>TBD</v>
      </c>
    </row>
    <row r="1483" customFormat="false" ht="15" hidden="false" customHeight="false" outlineLevel="0" collapsed="false">
      <c r="A1483" s="0" t="n">
        <f aca="false">'✍️ Score Entry 2025-26'!A1484</f>
        <v>1479</v>
      </c>
      <c r="B1483" s="41" t="n">
        <f aca="false">'✍️ Score Entry 2025-26'!B1484</f>
        <v>46130.5833333333</v>
      </c>
      <c r="C1483" s="0" t="str">
        <f aca="false">'✍️ Score Entry 2025-26'!C1484</f>
        <v>English Premier League</v>
      </c>
      <c r="D1483" s="0" t="str">
        <f aca="false">'✍️ Score Entry 2025-26'!D1484</f>
        <v>Nottingham Forest</v>
      </c>
      <c r="E1483" s="0" t="str">
        <f aca="false">'✍️ Score Entry 2025-26'!E1484</f>
        <v>Burnley</v>
      </c>
      <c r="F1483" s="0" t="n">
        <f aca="false">IFERROR(VLOOKUP(D1483,'⭐ Current Elo 2025-26'!$A:$B,2,FALSE()),1500)</f>
        <v>1630.6</v>
      </c>
      <c r="G1483" s="0" t="n">
        <f aca="false">IFERROR(VLOOKUP(E1483,'⭐ Current Elo 2025-26'!$A:$B,2,FALSE()),1500)</f>
        <v>1604</v>
      </c>
      <c r="H1483" s="33" t="n">
        <f aca="false">1/(1+10^((G1483-F1483+'⚙️ Parameters'!$C$7)/400))</f>
        <v>0.466375519041139</v>
      </c>
      <c r="I1483" s="33" t="n">
        <f aca="false">0.27*(1+((200-MIN(ABS(F1483-G1483),200))/500)+(IF(AND(F1483&gt;1650,G1483&gt;1650),0.15,0)))</f>
        <v>0.363636</v>
      </c>
      <c r="J1483" s="33" t="n">
        <f aca="false">MAX(0,1-H1483-I1483)</f>
        <v>0.169988480958861</v>
      </c>
      <c r="K1483" s="33" t="n">
        <f aca="false">H1483+I1483</f>
        <v>0.830011519041139</v>
      </c>
      <c r="L1483" s="33" t="n">
        <f aca="false">I1483+J1483</f>
        <v>0.533624480958861</v>
      </c>
      <c r="M1483" s="0" t="str">
        <f aca="false">IF('✍️ Score Entry 2025-26'!F1484=""," TBD",TEXT('✍️ Score Entry 2025-26'!F1484,"0")&amp;"-"&amp;TEXT('✍️ Score Entry 2025-26'!G1484,"0"))</f>
        <v> TBD</v>
      </c>
      <c r="N1483" s="0" t="str">
        <f aca="false">IF('✍️ Score Entry 2025-26'!F1484="","TBD",IF('✍️ Score Entry 2025-26'!F1484&gt;'✍️ Score Entry 2025-26'!G1484,"Home",IF('✍️ Score Entry 2025-26'!F1484&lt;'✍️ Score Entry 2025-26'!G1484,"Away","Draw")))</f>
        <v>TBD</v>
      </c>
      <c r="O1483" s="0" t="str">
        <f aca="false">IF(N1483="TBD","TBD",IF(AND(H1483&gt;I1483,H1483&gt;J1483,N1483="Home"),"✓",IF(AND(J1483&gt;H1483,J1483&gt;I1483,N1483="Away"),"✓",IF(AND(I1483&gt;H1483,I1483&gt;J1483,N1483="Draw"),"✓","✗"))))</f>
        <v>TBD</v>
      </c>
    </row>
    <row r="1484" customFormat="false" ht="15" hidden="false" customHeight="false" outlineLevel="0" collapsed="false">
      <c r="A1484" s="0" t="n">
        <f aca="false">'✍️ Score Entry 2025-26'!A1485</f>
        <v>1480</v>
      </c>
      <c r="B1484" s="41" t="n">
        <f aca="false">'✍️ Score Entry 2025-26'!B1485</f>
        <v>46130.5833333333</v>
      </c>
      <c r="C1484" s="0" t="str">
        <f aca="false">'✍️ Score Entry 2025-26'!C1485</f>
        <v>English Premier League</v>
      </c>
      <c r="D1484" s="0" t="str">
        <f aca="false">'✍️ Score Entry 2025-26'!D1485</f>
        <v>Manchester City</v>
      </c>
      <c r="E1484" s="0" t="str">
        <f aca="false">'✍️ Score Entry 2025-26'!E1485</f>
        <v>Arsenal</v>
      </c>
      <c r="F1484" s="0" t="n">
        <f aca="false">IFERROR(VLOOKUP(D1484,'⭐ Current Elo 2025-26'!$A:$B,2,FALSE()),1500)</f>
        <v>1581.2</v>
      </c>
      <c r="G1484" s="0" t="n">
        <f aca="false">IFERROR(VLOOKUP(E1484,'⭐ Current Elo 2025-26'!$A:$B,2,FALSE()),1500)</f>
        <v>1442.1</v>
      </c>
      <c r="H1484" s="33" t="n">
        <f aca="false">1/(1+10^((G1484-F1484+'⚙️ Parameters'!$C$7)/400))</f>
        <v>0.625486250027465</v>
      </c>
      <c r="I1484" s="33" t="n">
        <f aca="false">0.27*(1+((200-MIN(ABS(F1484-G1484),200))/500)+(IF(AND(F1484&gt;1650,G1484&gt;1650),0.15,0)))</f>
        <v>0.302886</v>
      </c>
      <c r="J1484" s="33" t="n">
        <f aca="false">MAX(0,1-H1484-I1484)</f>
        <v>0.0716277499725352</v>
      </c>
      <c r="K1484" s="33" t="n">
        <f aca="false">H1484+I1484</f>
        <v>0.928372250027465</v>
      </c>
      <c r="L1484" s="33" t="n">
        <f aca="false">I1484+J1484</f>
        <v>0.374513749972535</v>
      </c>
      <c r="M1484" s="0" t="str">
        <f aca="false">IF('✍️ Score Entry 2025-26'!F1485=""," TBD",TEXT('✍️ Score Entry 2025-26'!F1485,"0")&amp;"-"&amp;TEXT('✍️ Score Entry 2025-26'!G1485,"0"))</f>
        <v> TBD</v>
      </c>
      <c r="N1484" s="0" t="str">
        <f aca="false">IF('✍️ Score Entry 2025-26'!F1485="","TBD",IF('✍️ Score Entry 2025-26'!F1485&gt;'✍️ Score Entry 2025-26'!G1485,"Home",IF('✍️ Score Entry 2025-26'!F1485&lt;'✍️ Score Entry 2025-26'!G1485,"Away","Draw")))</f>
        <v>TBD</v>
      </c>
      <c r="O1484" s="0" t="str">
        <f aca="false">IF(N1484="TBD","TBD",IF(AND(H1484&gt;I1484,H1484&gt;J1484,N1484="Home"),"✓",IF(AND(J1484&gt;H1484,J1484&gt;I1484,N1484="Away"),"✓",IF(AND(I1484&gt;H1484,I1484&gt;J1484,N1484="Draw"),"✓","✗"))))</f>
        <v>TBD</v>
      </c>
    </row>
    <row r="1485" customFormat="false" ht="15" hidden="false" customHeight="false" outlineLevel="0" collapsed="false">
      <c r="A1485" s="0" t="n">
        <f aca="false">'✍️ Score Entry 2025-26'!A1486</f>
        <v>1481</v>
      </c>
      <c r="B1485" s="41" t="n">
        <f aca="false">'✍️ Score Entry 2025-26'!B1486</f>
        <v>46130.5833333333</v>
      </c>
      <c r="C1485" s="0" t="str">
        <f aca="false">'✍️ Score Entry 2025-26'!C1486</f>
        <v>English Premier League</v>
      </c>
      <c r="D1485" s="0" t="str">
        <f aca="false">'✍️ Score Entry 2025-26'!D1486</f>
        <v>Crystal Palace</v>
      </c>
      <c r="E1485" s="0" t="str">
        <f aca="false">'✍️ Score Entry 2025-26'!E1486</f>
        <v>West Ham United</v>
      </c>
      <c r="F1485" s="0" t="n">
        <f aca="false">IFERROR(VLOOKUP(D1485,'⭐ Current Elo 2025-26'!$A:$B,2,FALSE()),1500)</f>
        <v>1530.6</v>
      </c>
      <c r="G1485" s="0" t="n">
        <f aca="false">IFERROR(VLOOKUP(E1485,'⭐ Current Elo 2025-26'!$A:$B,2,FALSE()),1500)</f>
        <v>1395.5</v>
      </c>
      <c r="H1485" s="33" t="n">
        <f aca="false">1/(1+10^((G1485-F1485+'⚙️ Parameters'!$C$7)/400))</f>
        <v>0.620076980038535</v>
      </c>
      <c r="I1485" s="33" t="n">
        <f aca="false">0.27*(1+((200-MIN(ABS(F1485-G1485),200))/500)+(IF(AND(F1485&gt;1650,G1485&gt;1650),0.15,0)))</f>
        <v>0.305046</v>
      </c>
      <c r="J1485" s="33" t="n">
        <f aca="false">MAX(0,1-H1485-I1485)</f>
        <v>0.0748770199614648</v>
      </c>
      <c r="K1485" s="33" t="n">
        <f aca="false">H1485+I1485</f>
        <v>0.925122980038535</v>
      </c>
      <c r="L1485" s="33" t="n">
        <f aca="false">I1485+J1485</f>
        <v>0.379923019961465</v>
      </c>
      <c r="M1485" s="0" t="str">
        <f aca="false">IF('✍️ Score Entry 2025-26'!F1486=""," TBD",TEXT('✍️ Score Entry 2025-26'!F1486,"0")&amp;"-"&amp;TEXT('✍️ Score Entry 2025-26'!G1486,"0"))</f>
        <v> TBD</v>
      </c>
      <c r="N1485" s="0" t="str">
        <f aca="false">IF('✍️ Score Entry 2025-26'!F1486="","TBD",IF('✍️ Score Entry 2025-26'!F1486&gt;'✍️ Score Entry 2025-26'!G1486,"Home",IF('✍️ Score Entry 2025-26'!F1486&lt;'✍️ Score Entry 2025-26'!G1486,"Away","Draw")))</f>
        <v>TBD</v>
      </c>
      <c r="O1485" s="0" t="str">
        <f aca="false">IF(N1485="TBD","TBD",IF(AND(H1485&gt;I1485,H1485&gt;J1485,N1485="Home"),"✓",IF(AND(J1485&gt;H1485,J1485&gt;I1485,N1485="Away"),"✓",IF(AND(I1485&gt;H1485,I1485&gt;J1485,N1485="Draw"),"✓","✗"))))</f>
        <v>TBD</v>
      </c>
    </row>
    <row r="1486" customFormat="false" ht="15" hidden="false" customHeight="false" outlineLevel="0" collapsed="false">
      <c r="A1486" s="0" t="n">
        <f aca="false">'✍️ Score Entry 2025-26'!A1487</f>
        <v>1482</v>
      </c>
      <c r="B1486" s="41" t="n">
        <f aca="false">'✍️ Score Entry 2025-26'!B1487</f>
        <v>46130.5833333333</v>
      </c>
      <c r="C1486" s="0" t="str">
        <f aca="false">'✍️ Score Entry 2025-26'!C1487</f>
        <v>English Premier League</v>
      </c>
      <c r="D1486" s="0" t="str">
        <f aca="false">'✍️ Score Entry 2025-26'!D1487</f>
        <v>Aston Villa</v>
      </c>
      <c r="E1486" s="0" t="str">
        <f aca="false">'✍️ Score Entry 2025-26'!E1487</f>
        <v>Sunderland</v>
      </c>
      <c r="F1486" s="0" t="n">
        <f aca="false">IFERROR(VLOOKUP(D1486,'⭐ Current Elo 2025-26'!$A:$B,2,FALSE()),1500)</f>
        <v>1505.7</v>
      </c>
      <c r="G1486" s="0" t="n">
        <f aca="false">IFERROR(VLOOKUP(E1486,'⭐ Current Elo 2025-26'!$A:$B,2,FALSE()),1500)</f>
        <v>1601.9</v>
      </c>
      <c r="H1486" s="33" t="n">
        <f aca="false">1/(1+10^((G1486-F1486+'⚙️ Parameters'!$C$7)/400))</f>
        <v>0.301198996196041</v>
      </c>
      <c r="I1486" s="33" t="n">
        <f aca="false">0.27*(1+((200-MIN(ABS(F1486-G1486),200))/500)+(IF(AND(F1486&gt;1650,G1486&gt;1650),0.15,0)))</f>
        <v>0.326052</v>
      </c>
      <c r="J1486" s="33" t="n">
        <f aca="false">MAX(0,1-H1486-I1486)</f>
        <v>0.372749003803959</v>
      </c>
      <c r="K1486" s="33" t="n">
        <f aca="false">H1486+I1486</f>
        <v>0.627250996196041</v>
      </c>
      <c r="L1486" s="33" t="n">
        <f aca="false">I1486+J1486</f>
        <v>0.698801003803959</v>
      </c>
      <c r="M1486" s="0" t="str">
        <f aca="false">IF('✍️ Score Entry 2025-26'!F1487=""," TBD",TEXT('✍️ Score Entry 2025-26'!F1487,"0")&amp;"-"&amp;TEXT('✍️ Score Entry 2025-26'!G1487,"0"))</f>
        <v> TBD</v>
      </c>
      <c r="N1486" s="0" t="str">
        <f aca="false">IF('✍️ Score Entry 2025-26'!F1487="","TBD",IF('✍️ Score Entry 2025-26'!F1487&gt;'✍️ Score Entry 2025-26'!G1487,"Home",IF('✍️ Score Entry 2025-26'!F1487&lt;'✍️ Score Entry 2025-26'!G1487,"Away","Draw")))</f>
        <v>TBD</v>
      </c>
      <c r="O1486" s="0" t="str">
        <f aca="false">IF(N1486="TBD","TBD",IF(AND(H1486&gt;I1486,H1486&gt;J1486,N1486="Home"),"✓",IF(AND(J1486&gt;H1486,J1486&gt;I1486,N1486="Away"),"✓",IF(AND(I1486&gt;H1486,I1486&gt;J1486,N1486="Draw"),"✓","✗"))))</f>
        <v>TBD</v>
      </c>
    </row>
    <row r="1487" customFormat="false" ht="15" hidden="false" customHeight="false" outlineLevel="0" collapsed="false">
      <c r="A1487" s="0" t="n">
        <f aca="false">'✍️ Score Entry 2025-26'!A1488</f>
        <v>1483</v>
      </c>
      <c r="B1487" s="41" t="n">
        <f aca="false">'✍️ Score Entry 2025-26'!B1488</f>
        <v>46130.75</v>
      </c>
      <c r="C1487" s="0" t="str">
        <f aca="false">'✍️ Score Entry 2025-26'!C1488</f>
        <v>German Bundesliga</v>
      </c>
      <c r="D1487" s="0" t="str">
        <f aca="false">'✍️ Score Entry 2025-26'!D1488</f>
        <v>St. Pauli</v>
      </c>
      <c r="E1487" s="0" t="str">
        <f aca="false">'✍️ Score Entry 2025-26'!E1488</f>
        <v>FC Cologne</v>
      </c>
      <c r="F1487" s="0" t="n">
        <f aca="false">IFERROR(VLOOKUP(D1487,'⭐ Current Elo 2025-26'!$A:$B,2,FALSE()),1500)</f>
        <v>1501.5</v>
      </c>
      <c r="G1487" s="0" t="n">
        <f aca="false">IFERROR(VLOOKUP(E1487,'⭐ Current Elo 2025-26'!$A:$B,2,FALSE()),1500)</f>
        <v>1612.2</v>
      </c>
      <c r="H1487" s="33" t="n">
        <f aca="false">1/(1+10^((G1487-F1487+'⚙️ Parameters'!$C$7)/400))</f>
        <v>0.283927283233411</v>
      </c>
      <c r="I1487" s="33" t="n">
        <f aca="false">0.27*(1+((200-MIN(ABS(F1487-G1487),200))/500)+(IF(AND(F1487&gt;1650,G1487&gt;1650),0.15,0)))</f>
        <v>0.318222</v>
      </c>
      <c r="J1487" s="33" t="n">
        <f aca="false">MAX(0,1-H1487-I1487)</f>
        <v>0.397850716766589</v>
      </c>
      <c r="K1487" s="33" t="n">
        <f aca="false">H1487+I1487</f>
        <v>0.602149283233411</v>
      </c>
      <c r="L1487" s="33" t="n">
        <f aca="false">I1487+J1487</f>
        <v>0.71607271676659</v>
      </c>
      <c r="M1487" s="0" t="str">
        <f aca="false">IF('✍️ Score Entry 2025-26'!F1488=""," TBD",TEXT('✍️ Score Entry 2025-26'!F1488,"0")&amp;"-"&amp;TEXT('✍️ Score Entry 2025-26'!G1488,"0"))</f>
        <v> TBD</v>
      </c>
      <c r="N1487" s="0" t="str">
        <f aca="false">IF('✍️ Score Entry 2025-26'!F1488="","TBD",IF('✍️ Score Entry 2025-26'!F1488&gt;'✍️ Score Entry 2025-26'!G1488,"Home",IF('✍️ Score Entry 2025-26'!F1488&lt;'✍️ Score Entry 2025-26'!G1488,"Away","Draw")))</f>
        <v>TBD</v>
      </c>
      <c r="O1487" s="0" t="str">
        <f aca="false">IF(N1487="TBD","TBD",IF(AND(H1487&gt;I1487,H1487&gt;J1487,N1487="Home"),"✓",IF(AND(J1487&gt;H1487,J1487&gt;I1487,N1487="Away"),"✓",IF(AND(I1487&gt;H1487,I1487&gt;J1487,N1487="Draw"),"✓","✗"))))</f>
        <v>TBD</v>
      </c>
    </row>
    <row r="1488" customFormat="false" ht="15" hidden="false" customHeight="false" outlineLevel="0" collapsed="false">
      <c r="A1488" s="0" t="n">
        <f aca="false">'✍️ Score Entry 2025-26'!A1489</f>
        <v>1484</v>
      </c>
      <c r="B1488" s="41" t="n">
        <f aca="false">'✍️ Score Entry 2025-26'!B1489</f>
        <v>46130.75</v>
      </c>
      <c r="C1488" s="0" t="str">
        <f aca="false">'✍️ Score Entry 2025-26'!C1489</f>
        <v>German Bundesliga</v>
      </c>
      <c r="D1488" s="0" t="str">
        <f aca="false">'✍️ Score Entry 2025-26'!D1489</f>
        <v>Bayer Leverkusen</v>
      </c>
      <c r="E1488" s="0" t="str">
        <f aca="false">'✍️ Score Entry 2025-26'!E1489</f>
        <v>FC Augsburg</v>
      </c>
      <c r="F1488" s="0" t="n">
        <f aca="false">IFERROR(VLOOKUP(D1488,'⭐ Current Elo 2025-26'!$A:$B,2,FALSE()),1500)</f>
        <v>1576.1</v>
      </c>
      <c r="G1488" s="0" t="n">
        <f aca="false">IFERROR(VLOOKUP(E1488,'⭐ Current Elo 2025-26'!$A:$B,2,FALSE()),1500)</f>
        <v>1508.9</v>
      </c>
      <c r="H1488" s="33" t="n">
        <f aca="false">1/(1+10^((G1488-F1488+'⚙️ Parameters'!$C$7)/400))</f>
        <v>0.524732588154647</v>
      </c>
      <c r="I1488" s="33" t="n">
        <f aca="false">0.27*(1+((200-MIN(ABS(F1488-G1488),200))/500)+(IF(AND(F1488&gt;1650,G1488&gt;1650),0.15,0)))</f>
        <v>0.341712</v>
      </c>
      <c r="J1488" s="33" t="n">
        <f aca="false">MAX(0,1-H1488-I1488)</f>
        <v>0.133555411845353</v>
      </c>
      <c r="K1488" s="33" t="n">
        <f aca="false">H1488+I1488</f>
        <v>0.866444588154647</v>
      </c>
      <c r="L1488" s="33" t="n">
        <f aca="false">I1488+J1488</f>
        <v>0.475267411845353</v>
      </c>
      <c r="M1488" s="0" t="str">
        <f aca="false">IF('✍️ Score Entry 2025-26'!F1489=""," TBD",TEXT('✍️ Score Entry 2025-26'!F1489,"0")&amp;"-"&amp;TEXT('✍️ Score Entry 2025-26'!G1489,"0"))</f>
        <v> TBD</v>
      </c>
      <c r="N1488" s="0" t="str">
        <f aca="false">IF('✍️ Score Entry 2025-26'!F1489="","TBD",IF('✍️ Score Entry 2025-26'!F1489&gt;'✍️ Score Entry 2025-26'!G1489,"Home",IF('✍️ Score Entry 2025-26'!F1489&lt;'✍️ Score Entry 2025-26'!G1489,"Away","Draw")))</f>
        <v>TBD</v>
      </c>
      <c r="O1488" s="0" t="str">
        <f aca="false">IF(N1488="TBD","TBD",IF(AND(H1488&gt;I1488,H1488&gt;J1488,N1488="Home"),"✓",IF(AND(J1488&gt;H1488,J1488&gt;I1488,N1488="Away"),"✓",IF(AND(I1488&gt;H1488,I1488&gt;J1488,N1488="Draw"),"✓","✗"))))</f>
        <v>TBD</v>
      </c>
    </row>
    <row r="1489" customFormat="false" ht="15" hidden="false" customHeight="false" outlineLevel="0" collapsed="false">
      <c r="A1489" s="0" t="n">
        <f aca="false">'✍️ Score Entry 2025-26'!A1490</f>
        <v>1485</v>
      </c>
      <c r="B1489" s="41" t="n">
        <f aca="false">'✍️ Score Entry 2025-26'!B1490</f>
        <v>46130.75</v>
      </c>
      <c r="C1489" s="0" t="str">
        <f aca="false">'✍️ Score Entry 2025-26'!C1490</f>
        <v>German Bundesliga</v>
      </c>
      <c r="D1489" s="0" t="str">
        <f aca="false">'✍️ Score Entry 2025-26'!D1490</f>
        <v>TSG Hoffenheim</v>
      </c>
      <c r="E1489" s="0" t="str">
        <f aca="false">'✍️ Score Entry 2025-26'!E1490</f>
        <v>Borussia Dortmund</v>
      </c>
      <c r="F1489" s="0" t="n">
        <f aca="false">IFERROR(VLOOKUP(D1489,'⭐ Current Elo 2025-26'!$A:$B,2,FALSE()),1500)</f>
        <v>1699</v>
      </c>
      <c r="G1489" s="0" t="n">
        <f aca="false">IFERROR(VLOOKUP(E1489,'⭐ Current Elo 2025-26'!$A:$B,2,FALSE()),1500)</f>
        <v>1516.8</v>
      </c>
      <c r="H1489" s="33" t="n">
        <f aca="false">1/(1+10^((G1489-F1489+'⚙️ Parameters'!$C$7)/400))</f>
        <v>0.681571754358731</v>
      </c>
      <c r="I1489" s="33" t="n">
        <f aca="false">0.27*(1+((200-MIN(ABS(F1489-G1489),200))/500)+(IF(AND(F1489&gt;1650,G1489&gt;1650),0.15,0)))</f>
        <v>0.279612</v>
      </c>
      <c r="J1489" s="33" t="n">
        <f aca="false">MAX(0,1-H1489-I1489)</f>
        <v>0.0388162456412687</v>
      </c>
      <c r="K1489" s="33" t="n">
        <f aca="false">H1489+I1489</f>
        <v>0.961183754358731</v>
      </c>
      <c r="L1489" s="33" t="n">
        <f aca="false">I1489+J1489</f>
        <v>0.318428245641269</v>
      </c>
      <c r="M1489" s="0" t="str">
        <f aca="false">IF('✍️ Score Entry 2025-26'!F1490=""," TBD",TEXT('✍️ Score Entry 2025-26'!F1490,"0")&amp;"-"&amp;TEXT('✍️ Score Entry 2025-26'!G1490,"0"))</f>
        <v> TBD</v>
      </c>
      <c r="N1489" s="0" t="str">
        <f aca="false">IF('✍️ Score Entry 2025-26'!F1490="","TBD",IF('✍️ Score Entry 2025-26'!F1490&gt;'✍️ Score Entry 2025-26'!G1490,"Home",IF('✍️ Score Entry 2025-26'!F1490&lt;'✍️ Score Entry 2025-26'!G1490,"Away","Draw")))</f>
        <v>TBD</v>
      </c>
      <c r="O1489" s="0" t="str">
        <f aca="false">IF(N1489="TBD","TBD",IF(AND(H1489&gt;I1489,H1489&gt;J1489,N1489="Home"),"✓",IF(AND(J1489&gt;H1489,J1489&gt;I1489,N1489="Away"),"✓",IF(AND(I1489&gt;H1489,I1489&gt;J1489,N1489="Draw"),"✓","✗"))))</f>
        <v>TBD</v>
      </c>
    </row>
    <row r="1490" customFormat="false" ht="15" hidden="false" customHeight="false" outlineLevel="0" collapsed="false">
      <c r="A1490" s="0" t="n">
        <f aca="false">'✍️ Score Entry 2025-26'!A1491</f>
        <v>1486</v>
      </c>
      <c r="B1490" s="41" t="n">
        <f aca="false">'✍️ Score Entry 2025-26'!B1491</f>
        <v>46130.75</v>
      </c>
      <c r="C1490" s="0" t="str">
        <f aca="false">'✍️ Score Entry 2025-26'!C1491</f>
        <v>German Bundesliga</v>
      </c>
      <c r="D1490" s="0" t="str">
        <f aca="false">'✍️ Score Entry 2025-26'!D1491</f>
        <v>Werder Bremen</v>
      </c>
      <c r="E1490" s="0" t="str">
        <f aca="false">'✍️ Score Entry 2025-26'!E1491</f>
        <v>Hamburg SV</v>
      </c>
      <c r="F1490" s="0" t="n">
        <f aca="false">IFERROR(VLOOKUP(D1490,'⭐ Current Elo 2025-26'!$A:$B,2,FALSE()),1500)</f>
        <v>1618.2</v>
      </c>
      <c r="G1490" s="0" t="n">
        <f aca="false">IFERROR(VLOOKUP(E1490,'⭐ Current Elo 2025-26'!$A:$B,2,FALSE()),1500)</f>
        <v>1759.3</v>
      </c>
      <c r="H1490" s="33" t="n">
        <f aca="false">1/(1+10^((G1490-F1490+'⚙️ Parameters'!$C$7)/400))</f>
        <v>0.249728647101387</v>
      </c>
      <c r="I1490" s="33" t="n">
        <f aca="false">0.27*(1+((200-MIN(ABS(F1490-G1490),200))/500)+(IF(AND(F1490&gt;1650,G1490&gt;1650),0.15,0)))</f>
        <v>0.301806</v>
      </c>
      <c r="J1490" s="33" t="n">
        <f aca="false">MAX(0,1-H1490-I1490)</f>
        <v>0.448465352898613</v>
      </c>
      <c r="K1490" s="33" t="n">
        <f aca="false">H1490+I1490</f>
        <v>0.551534647101387</v>
      </c>
      <c r="L1490" s="33" t="n">
        <f aca="false">I1490+J1490</f>
        <v>0.750271352898613</v>
      </c>
      <c r="M1490" s="0" t="str">
        <f aca="false">IF('✍️ Score Entry 2025-26'!F1491=""," TBD",TEXT('✍️ Score Entry 2025-26'!F1491,"0")&amp;"-"&amp;TEXT('✍️ Score Entry 2025-26'!G1491,"0"))</f>
        <v> TBD</v>
      </c>
      <c r="N1490" s="0" t="str">
        <f aca="false">IF('✍️ Score Entry 2025-26'!F1491="","TBD",IF('✍️ Score Entry 2025-26'!F1491&gt;'✍️ Score Entry 2025-26'!G1491,"Home",IF('✍️ Score Entry 2025-26'!F1491&lt;'✍️ Score Entry 2025-26'!G1491,"Away","Draw")))</f>
        <v>TBD</v>
      </c>
      <c r="O1490" s="0" t="str">
        <f aca="false">IF(N1490="TBD","TBD",IF(AND(H1490&gt;I1490,H1490&gt;J1490,N1490="Home"),"✓",IF(AND(J1490&gt;H1490,J1490&gt;I1490,N1490="Away"),"✓",IF(AND(I1490&gt;H1490,I1490&gt;J1490,N1490="Draw"),"✓","✗"))))</f>
        <v>TBD</v>
      </c>
    </row>
    <row r="1491" customFormat="false" ht="15" hidden="false" customHeight="false" outlineLevel="0" collapsed="false">
      <c r="A1491" s="0" t="n">
        <f aca="false">'✍️ Score Entry 2025-26'!A1492</f>
        <v>1487</v>
      </c>
      <c r="B1491" s="41" t="n">
        <f aca="false">'✍️ Score Entry 2025-26'!B1492</f>
        <v>46130.75</v>
      </c>
      <c r="C1491" s="0" t="str">
        <f aca="false">'✍️ Score Entry 2025-26'!C1492</f>
        <v>German Bundesliga</v>
      </c>
      <c r="D1491" s="0" t="str">
        <f aca="false">'✍️ Score Entry 2025-26'!D1492</f>
        <v>SC Freiburg</v>
      </c>
      <c r="E1491" s="0" t="str">
        <f aca="false">'✍️ Score Entry 2025-26'!E1492</f>
        <v>1. FC Heidenheim 1846</v>
      </c>
      <c r="F1491" s="0" t="n">
        <f aca="false">IFERROR(VLOOKUP(D1491,'⭐ Current Elo 2025-26'!$A:$B,2,FALSE()),1500)</f>
        <v>1647.6</v>
      </c>
      <c r="G1491" s="0" t="n">
        <f aca="false">IFERROR(VLOOKUP(E1491,'⭐ Current Elo 2025-26'!$A:$B,2,FALSE()),1500)</f>
        <v>1529.3</v>
      </c>
      <c r="H1491" s="33" t="n">
        <f aca="false">1/(1+10^((G1491-F1491+'⚙️ Parameters'!$C$7)/400))</f>
        <v>0.597044713796888</v>
      </c>
      <c r="I1491" s="33" t="n">
        <f aca="false">0.27*(1+((200-MIN(ABS(F1491-G1491),200))/500)+(IF(AND(F1491&gt;1650,G1491&gt;1650),0.15,0)))</f>
        <v>0.314118</v>
      </c>
      <c r="J1491" s="33" t="n">
        <f aca="false">MAX(0,1-H1491-I1491)</f>
        <v>0.0888372862031119</v>
      </c>
      <c r="K1491" s="33" t="n">
        <f aca="false">H1491+I1491</f>
        <v>0.911162713796888</v>
      </c>
      <c r="L1491" s="33" t="n">
        <f aca="false">I1491+J1491</f>
        <v>0.402955286203112</v>
      </c>
      <c r="M1491" s="0" t="str">
        <f aca="false">IF('✍️ Score Entry 2025-26'!F1492=""," TBD",TEXT('✍️ Score Entry 2025-26'!F1492,"0")&amp;"-"&amp;TEXT('✍️ Score Entry 2025-26'!G1492,"0"))</f>
        <v> TBD</v>
      </c>
      <c r="N1491" s="0" t="str">
        <f aca="false">IF('✍️ Score Entry 2025-26'!F1492="","TBD",IF('✍️ Score Entry 2025-26'!F1492&gt;'✍️ Score Entry 2025-26'!G1492,"Home",IF('✍️ Score Entry 2025-26'!F1492&lt;'✍️ Score Entry 2025-26'!G1492,"Away","Draw")))</f>
        <v>TBD</v>
      </c>
      <c r="O1491" s="0" t="str">
        <f aca="false">IF(N1491="TBD","TBD",IF(AND(H1491&gt;I1491,H1491&gt;J1491,N1491="Home"),"✓",IF(AND(J1491&gt;H1491,J1491&gt;I1491,N1491="Away"),"✓",IF(AND(I1491&gt;H1491,I1491&gt;J1491,N1491="Draw"),"✓","✗"))))</f>
        <v>TBD</v>
      </c>
    </row>
    <row r="1492" customFormat="false" ht="15" hidden="false" customHeight="false" outlineLevel="0" collapsed="false">
      <c r="A1492" s="0" t="n">
        <f aca="false">'✍️ Score Entry 2025-26'!A1493</f>
        <v>1488</v>
      </c>
      <c r="B1492" s="41" t="n">
        <f aca="false">'✍️ Score Entry 2025-26'!B1493</f>
        <v>46130.75</v>
      </c>
      <c r="C1492" s="0" t="str">
        <f aca="false">'✍️ Score Entry 2025-26'!C1493</f>
        <v>German Bundesliga</v>
      </c>
      <c r="D1492" s="0" t="str">
        <f aca="false">'✍️ Score Entry 2025-26'!D1493</f>
        <v>Bayern Munich</v>
      </c>
      <c r="E1492" s="0" t="str">
        <f aca="false">'✍️ Score Entry 2025-26'!E1493</f>
        <v>VfB Stuttgart</v>
      </c>
      <c r="F1492" s="0" t="n">
        <f aca="false">IFERROR(VLOOKUP(D1492,'⭐ Current Elo 2025-26'!$A:$B,2,FALSE()),1500)</f>
        <v>1706.9</v>
      </c>
      <c r="G1492" s="0" t="n">
        <f aca="false">IFERROR(VLOOKUP(E1492,'⭐ Current Elo 2025-26'!$A:$B,2,FALSE()),1500)</f>
        <v>1520.3</v>
      </c>
      <c r="H1492" s="33" t="n">
        <f aca="false">1/(1+10^((G1492-F1492+'⚙️ Parameters'!$C$7)/400))</f>
        <v>0.687043371745519</v>
      </c>
      <c r="I1492" s="33" t="n">
        <f aca="false">0.27*(1+((200-MIN(ABS(F1492-G1492),200))/500)+(IF(AND(F1492&gt;1650,G1492&gt;1650),0.15,0)))</f>
        <v>0.277236</v>
      </c>
      <c r="J1492" s="33" t="n">
        <f aca="false">MAX(0,1-H1492-I1492)</f>
        <v>0.0357206282544815</v>
      </c>
      <c r="K1492" s="33" t="n">
        <f aca="false">H1492+I1492</f>
        <v>0.964279371745519</v>
      </c>
      <c r="L1492" s="33" t="n">
        <f aca="false">I1492+J1492</f>
        <v>0.312956628254481</v>
      </c>
      <c r="M1492" s="0" t="str">
        <f aca="false">IF('✍️ Score Entry 2025-26'!F1493=""," TBD",TEXT('✍️ Score Entry 2025-26'!F1493,"0")&amp;"-"&amp;TEXT('✍️ Score Entry 2025-26'!G1493,"0"))</f>
        <v> TBD</v>
      </c>
      <c r="N1492" s="0" t="str">
        <f aca="false">IF('✍️ Score Entry 2025-26'!F1493="","TBD",IF('✍️ Score Entry 2025-26'!F1493&gt;'✍️ Score Entry 2025-26'!G1493,"Home",IF('✍️ Score Entry 2025-26'!F1493&lt;'✍️ Score Entry 2025-26'!G1493,"Away","Draw")))</f>
        <v>TBD</v>
      </c>
      <c r="O1492" s="0" t="str">
        <f aca="false">IF(N1492="TBD","TBD",IF(AND(H1492&gt;I1492,H1492&gt;J1492,N1492="Home"),"✓",IF(AND(J1492&gt;H1492,J1492&gt;I1492,N1492="Away"),"✓",IF(AND(I1492&gt;H1492,I1492&gt;J1492,N1492="Draw"),"✓","✗"))))</f>
        <v>TBD</v>
      </c>
    </row>
    <row r="1493" customFormat="false" ht="15" hidden="false" customHeight="false" outlineLevel="0" collapsed="false">
      <c r="A1493" s="0" t="n">
        <f aca="false">'✍️ Score Entry 2025-26'!A1494</f>
        <v>1489</v>
      </c>
      <c r="B1493" s="41" t="n">
        <f aca="false">'✍️ Score Entry 2025-26'!B1494</f>
        <v>46130.75</v>
      </c>
      <c r="C1493" s="0" t="str">
        <f aca="false">'✍️ Score Entry 2025-26'!C1494</f>
        <v>German Bundesliga</v>
      </c>
      <c r="D1493" s="0" t="str">
        <f aca="false">'✍️ Score Entry 2025-26'!D1494</f>
        <v>Eintracht Frankfurt</v>
      </c>
      <c r="E1493" s="0" t="str">
        <f aca="false">'✍️ Score Entry 2025-26'!E1494</f>
        <v>RB Leipzig</v>
      </c>
      <c r="F1493" s="0" t="n">
        <f aca="false">IFERROR(VLOOKUP(D1493,'⭐ Current Elo 2025-26'!$A:$B,2,FALSE()),1500)</f>
        <v>1407.6</v>
      </c>
      <c r="G1493" s="0" t="n">
        <f aca="false">IFERROR(VLOOKUP(E1493,'⭐ Current Elo 2025-26'!$A:$B,2,FALSE()),1500)</f>
        <v>1556</v>
      </c>
      <c r="H1493" s="33" t="n">
        <f aca="false">1/(1+10^((G1493-F1493+'⚙️ Parameters'!$C$7)/400))</f>
        <v>0.24193827059115</v>
      </c>
      <c r="I1493" s="33" t="n">
        <f aca="false">0.27*(1+((200-MIN(ABS(F1493-G1493),200))/500)+(IF(AND(F1493&gt;1650,G1493&gt;1650),0.15,0)))</f>
        <v>0.297864</v>
      </c>
      <c r="J1493" s="33" t="n">
        <f aca="false">MAX(0,1-H1493-I1493)</f>
        <v>0.460197729408851</v>
      </c>
      <c r="K1493" s="33" t="n">
        <f aca="false">H1493+I1493</f>
        <v>0.53980227059115</v>
      </c>
      <c r="L1493" s="33" t="n">
        <f aca="false">I1493+J1493</f>
        <v>0.758061729408851</v>
      </c>
      <c r="M1493" s="0" t="str">
        <f aca="false">IF('✍️ Score Entry 2025-26'!F1494=""," TBD",TEXT('✍️ Score Entry 2025-26'!F1494,"0")&amp;"-"&amp;TEXT('✍️ Score Entry 2025-26'!G1494,"0"))</f>
        <v> TBD</v>
      </c>
      <c r="N1493" s="0" t="str">
        <f aca="false">IF('✍️ Score Entry 2025-26'!F1494="","TBD",IF('✍️ Score Entry 2025-26'!F1494&gt;'✍️ Score Entry 2025-26'!G1494,"Home",IF('✍️ Score Entry 2025-26'!F1494&lt;'✍️ Score Entry 2025-26'!G1494,"Away","Draw")))</f>
        <v>TBD</v>
      </c>
      <c r="O1493" s="0" t="str">
        <f aca="false">IF(N1493="TBD","TBD",IF(AND(H1493&gt;I1493,H1493&gt;J1493,N1493="Home"),"✓",IF(AND(J1493&gt;H1493,J1493&gt;I1493,N1493="Away"),"✓",IF(AND(I1493&gt;H1493,I1493&gt;J1493,N1493="Draw"),"✓","✗"))))</f>
        <v>TBD</v>
      </c>
    </row>
    <row r="1494" customFormat="false" ht="15" hidden="false" customHeight="false" outlineLevel="0" collapsed="false">
      <c r="A1494" s="0" t="n">
        <f aca="false">'✍️ Score Entry 2025-26'!A1495</f>
        <v>1490</v>
      </c>
      <c r="B1494" s="41" t="n">
        <f aca="false">'✍️ Score Entry 2025-26'!B1495</f>
        <v>46130.75</v>
      </c>
      <c r="C1494" s="0" t="str">
        <f aca="false">'✍️ Score Entry 2025-26'!C1495</f>
        <v>German Bundesliga</v>
      </c>
      <c r="D1494" s="0" t="str">
        <f aca="false">'✍️ Score Entry 2025-26'!D1495</f>
        <v>Borussia MÃ¶nchengladbach</v>
      </c>
      <c r="E1494" s="0" t="str">
        <f aca="false">'✍️ Score Entry 2025-26'!E1495</f>
        <v>Mainz</v>
      </c>
      <c r="F1494" s="0" t="n">
        <f aca="false">IFERROR(VLOOKUP(D1494,'⭐ Current Elo 2025-26'!$A:$B,2,FALSE()),1500)</f>
        <v>1433.1</v>
      </c>
      <c r="G1494" s="0" t="n">
        <f aca="false">IFERROR(VLOOKUP(E1494,'⭐ Current Elo 2025-26'!$A:$B,2,FALSE()),1500)</f>
        <v>1672.1</v>
      </c>
      <c r="H1494" s="33" t="n">
        <f aca="false">1/(1+10^((G1494-F1494+'⚙️ Parameters'!$C$7)/400))</f>
        <v>0.159276957338385</v>
      </c>
      <c r="I1494" s="33" t="n">
        <f aca="false">0.27*(1+((200-MIN(ABS(F1494-G1494),200))/500)+(IF(AND(F1494&gt;1650,G1494&gt;1650),0.15,0)))</f>
        <v>0.27</v>
      </c>
      <c r="J1494" s="33" t="n">
        <f aca="false">MAX(0,1-H1494-I1494)</f>
        <v>0.570723042661615</v>
      </c>
      <c r="K1494" s="33" t="n">
        <f aca="false">H1494+I1494</f>
        <v>0.429276957338385</v>
      </c>
      <c r="L1494" s="33" t="n">
        <f aca="false">I1494+J1494</f>
        <v>0.840723042661615</v>
      </c>
      <c r="M1494" s="0" t="str">
        <f aca="false">IF('✍️ Score Entry 2025-26'!F1495=""," TBD",TEXT('✍️ Score Entry 2025-26'!F1495,"0")&amp;"-"&amp;TEXT('✍️ Score Entry 2025-26'!G1495,"0"))</f>
        <v> TBD</v>
      </c>
      <c r="N1494" s="0" t="str">
        <f aca="false">IF('✍️ Score Entry 2025-26'!F1495="","TBD",IF('✍️ Score Entry 2025-26'!F1495&gt;'✍️ Score Entry 2025-26'!G1495,"Home",IF('✍️ Score Entry 2025-26'!F1495&lt;'✍️ Score Entry 2025-26'!G1495,"Away","Draw")))</f>
        <v>TBD</v>
      </c>
      <c r="O1494" s="0" t="str">
        <f aca="false">IF(N1494="TBD","TBD",IF(AND(H1494&gt;I1494,H1494&gt;J1494,N1494="Home"),"✓",IF(AND(J1494&gt;H1494,J1494&gt;I1494,N1494="Away"),"✓",IF(AND(I1494&gt;H1494,I1494&gt;J1494,N1494="Draw"),"✓","✗"))))</f>
        <v>TBD</v>
      </c>
    </row>
    <row r="1495" customFormat="false" ht="15" hidden="false" customHeight="false" outlineLevel="0" collapsed="false">
      <c r="A1495" s="0" t="n">
        <f aca="false">'✍️ Score Entry 2025-26'!A1496</f>
        <v>1491</v>
      </c>
      <c r="B1495" s="41" t="n">
        <f aca="false">'✍️ Score Entry 2025-26'!B1496</f>
        <v>46130.75</v>
      </c>
      <c r="C1495" s="0" t="str">
        <f aca="false">'✍️ Score Entry 2025-26'!C1496</f>
        <v>German Bundesliga</v>
      </c>
      <c r="D1495" s="0" t="str">
        <f aca="false">'✍️ Score Entry 2025-26'!D1496</f>
        <v>1. FC Union Berlin</v>
      </c>
      <c r="E1495" s="0" t="str">
        <f aca="false">'✍️ Score Entry 2025-26'!E1496</f>
        <v>VfL Wolfsburg</v>
      </c>
      <c r="F1495" s="0" t="n">
        <f aca="false">IFERROR(VLOOKUP(D1495,'⭐ Current Elo 2025-26'!$A:$B,2,FALSE()),1500)</f>
        <v>1536.1</v>
      </c>
      <c r="G1495" s="0" t="n">
        <f aca="false">IFERROR(VLOOKUP(E1495,'⭐ Current Elo 2025-26'!$A:$B,2,FALSE()),1500)</f>
        <v>1526.2</v>
      </c>
      <c r="H1495" s="33" t="n">
        <f aca="false">1/(1+10^((G1495-F1495+'⚙️ Parameters'!$C$7)/400))</f>
        <v>0.442546350139801</v>
      </c>
      <c r="I1495" s="33" t="n">
        <f aca="false">0.27*(1+((200-MIN(ABS(F1495-G1495),200))/500)+(IF(AND(F1495&gt;1650,G1495&gt;1650),0.15,0)))</f>
        <v>0.372654</v>
      </c>
      <c r="J1495" s="33" t="n">
        <f aca="false">MAX(0,1-H1495-I1495)</f>
        <v>0.184799649860199</v>
      </c>
      <c r="K1495" s="33" t="n">
        <f aca="false">H1495+I1495</f>
        <v>0.815200350139801</v>
      </c>
      <c r="L1495" s="33" t="n">
        <f aca="false">I1495+J1495</f>
        <v>0.557453649860199</v>
      </c>
      <c r="M1495" s="0" t="str">
        <f aca="false">IF('✍️ Score Entry 2025-26'!F1496=""," TBD",TEXT('✍️ Score Entry 2025-26'!F1496,"0")&amp;"-"&amp;TEXT('✍️ Score Entry 2025-26'!G1496,"0"))</f>
        <v> TBD</v>
      </c>
      <c r="N1495" s="0" t="str">
        <f aca="false">IF('✍️ Score Entry 2025-26'!F1496="","TBD",IF('✍️ Score Entry 2025-26'!F1496&gt;'✍️ Score Entry 2025-26'!G1496,"Home",IF('✍️ Score Entry 2025-26'!F1496&lt;'✍️ Score Entry 2025-26'!G1496,"Away","Draw")))</f>
        <v>TBD</v>
      </c>
      <c r="O1495" s="0" t="str">
        <f aca="false">IF(N1495="TBD","TBD",IF(AND(H1495&gt;I1495,H1495&gt;J1495,N1495="Home"),"✓",IF(AND(J1495&gt;H1495,J1495&gt;I1495,N1495="Away"),"✓",IF(AND(I1495&gt;H1495,I1495&gt;J1495,N1495="Draw"),"✓","✗"))))</f>
        <v>TBD</v>
      </c>
    </row>
    <row r="1496" customFormat="false" ht="15" hidden="false" customHeight="false" outlineLevel="0" collapsed="false">
      <c r="A1496" s="0" t="n">
        <f aca="false">'✍️ Score Entry 2025-26'!A1497</f>
        <v>1492</v>
      </c>
      <c r="B1496" s="41" t="n">
        <f aca="false">'✍️ Score Entry 2025-26'!B1497</f>
        <v>46131.75</v>
      </c>
      <c r="C1496" s="0" t="str">
        <f aca="false">'✍️ Score Entry 2025-26'!C1497</f>
        <v>French Ligue 1</v>
      </c>
      <c r="D1496" s="0" t="str">
        <f aca="false">'✍️ Score Entry 2025-26'!D1497</f>
        <v>Angers</v>
      </c>
      <c r="E1496" s="0" t="str">
        <f aca="false">'✍️ Score Entry 2025-26'!E1497</f>
        <v>Le Havre AC</v>
      </c>
      <c r="F1496" s="0" t="n">
        <f aca="false">IFERROR(VLOOKUP(D1496,'⭐ Current Elo 2025-26'!$A:$B,2,FALSE()),1500)</f>
        <v>1494.5</v>
      </c>
      <c r="G1496" s="0" t="n">
        <f aca="false">IFERROR(VLOOKUP(E1496,'⭐ Current Elo 2025-26'!$A:$B,2,FALSE()),1500)</f>
        <v>1496.2</v>
      </c>
      <c r="H1496" s="33" t="n">
        <f aca="false">1/(1+10^((G1496-F1496+'⚙️ Parameters'!$C$7)/400))</f>
        <v>0.426142056642946</v>
      </c>
      <c r="I1496" s="33" t="n">
        <f aca="false">0.27*(1+((200-MIN(ABS(F1496-G1496),200))/500)+(IF(AND(F1496&gt;1650,G1496&gt;1650),0.15,0)))</f>
        <v>0.377082</v>
      </c>
      <c r="J1496" s="33" t="n">
        <f aca="false">MAX(0,1-H1496-I1496)</f>
        <v>0.196775943357054</v>
      </c>
      <c r="K1496" s="33" t="n">
        <f aca="false">H1496+I1496</f>
        <v>0.803224056642946</v>
      </c>
      <c r="L1496" s="33" t="n">
        <f aca="false">I1496+J1496</f>
        <v>0.573857943357054</v>
      </c>
      <c r="M1496" s="0" t="str">
        <f aca="false">IF('✍️ Score Entry 2025-26'!F1497=""," TBD",TEXT('✍️ Score Entry 2025-26'!F1497,"0")&amp;"-"&amp;TEXT('✍️ Score Entry 2025-26'!G1497,"0"))</f>
        <v> TBD</v>
      </c>
      <c r="N1496" s="0" t="str">
        <f aca="false">IF('✍️ Score Entry 2025-26'!F1497="","TBD",IF('✍️ Score Entry 2025-26'!F1497&gt;'✍️ Score Entry 2025-26'!G1497,"Home",IF('✍️ Score Entry 2025-26'!F1497&lt;'✍️ Score Entry 2025-26'!G1497,"Away","Draw")))</f>
        <v>TBD</v>
      </c>
      <c r="O1496" s="0" t="str">
        <f aca="false">IF(N1496="TBD","TBD",IF(AND(H1496&gt;I1496,H1496&gt;J1496,N1496="Home"),"✓",IF(AND(J1496&gt;H1496,J1496&gt;I1496,N1496="Away"),"✓",IF(AND(I1496&gt;H1496,I1496&gt;J1496,N1496="Draw"),"✓","✗"))))</f>
        <v>TBD</v>
      </c>
    </row>
    <row r="1497" customFormat="false" ht="15" hidden="false" customHeight="false" outlineLevel="0" collapsed="false">
      <c r="A1497" s="0" t="n">
        <f aca="false">'✍️ Score Entry 2025-26'!A1498</f>
        <v>1493</v>
      </c>
      <c r="B1497" s="41" t="n">
        <f aca="false">'✍️ Score Entry 2025-26'!B1498</f>
        <v>46131.75</v>
      </c>
      <c r="C1497" s="0" t="str">
        <f aca="false">'✍️ Score Entry 2025-26'!C1498</f>
        <v>Italian Serie A</v>
      </c>
      <c r="D1497" s="0" t="str">
        <f aca="false">'✍️ Score Entry 2025-26'!D1498</f>
        <v>Juventus</v>
      </c>
      <c r="E1497" s="0" t="str">
        <f aca="false">'✍️ Score Entry 2025-26'!E1498</f>
        <v>Bologna</v>
      </c>
      <c r="F1497" s="0" t="n">
        <f aca="false">IFERROR(VLOOKUP(D1497,'⭐ Current Elo 2025-26'!$A:$B,2,FALSE()),1500)</f>
        <v>1397.1</v>
      </c>
      <c r="G1497" s="0" t="n">
        <f aca="false">IFERROR(VLOOKUP(E1497,'⭐ Current Elo 2025-26'!$A:$B,2,FALSE()),1500)</f>
        <v>1415.9</v>
      </c>
      <c r="H1497" s="33" t="n">
        <f aca="false">1/(1+10^((G1497-F1497+'⚙️ Parameters'!$C$7)/400))</f>
        <v>0.402263028450737</v>
      </c>
      <c r="I1497" s="33" t="n">
        <f aca="false">0.27*(1+((200-MIN(ABS(F1497-G1497),200))/500)+(IF(AND(F1497&gt;1650,G1497&gt;1650),0.15,0)))</f>
        <v>0.367848</v>
      </c>
      <c r="J1497" s="33" t="n">
        <f aca="false">MAX(0,1-H1497-I1497)</f>
        <v>0.229888971549263</v>
      </c>
      <c r="K1497" s="33" t="n">
        <f aca="false">H1497+I1497</f>
        <v>0.770111028450737</v>
      </c>
      <c r="L1497" s="33" t="n">
        <f aca="false">I1497+J1497</f>
        <v>0.597736971549263</v>
      </c>
      <c r="M1497" s="0" t="str">
        <f aca="false">IF('✍️ Score Entry 2025-26'!F1498=""," TBD",TEXT('✍️ Score Entry 2025-26'!F1498,"0")&amp;"-"&amp;TEXT('✍️ Score Entry 2025-26'!G1498,"0"))</f>
        <v> TBD</v>
      </c>
      <c r="N1497" s="0" t="str">
        <f aca="false">IF('✍️ Score Entry 2025-26'!F1498="","TBD",IF('✍️ Score Entry 2025-26'!F1498&gt;'✍️ Score Entry 2025-26'!G1498,"Home",IF('✍️ Score Entry 2025-26'!F1498&lt;'✍️ Score Entry 2025-26'!G1498,"Away","Draw")))</f>
        <v>TBD</v>
      </c>
      <c r="O1497" s="0" t="str">
        <f aca="false">IF(N1497="TBD","TBD",IF(AND(H1497&gt;I1497,H1497&gt;J1497,N1497="Home"),"✓",IF(AND(J1497&gt;H1497,J1497&gt;I1497,N1497="Away"),"✓",IF(AND(I1497&gt;H1497,I1497&gt;J1497,N1497="Draw"),"✓","✗"))))</f>
        <v>TBD</v>
      </c>
    </row>
    <row r="1498" customFormat="false" ht="15" hidden="false" customHeight="false" outlineLevel="0" collapsed="false">
      <c r="A1498" s="0" t="n">
        <f aca="false">'✍️ Score Entry 2025-26'!A1499</f>
        <v>1494</v>
      </c>
      <c r="B1498" s="41" t="n">
        <f aca="false">'✍️ Score Entry 2025-26'!B1499</f>
        <v>46131.75</v>
      </c>
      <c r="C1498" s="0" t="str">
        <f aca="false">'✍️ Score Entry 2025-26'!C1499</f>
        <v>Italian Serie A</v>
      </c>
      <c r="D1498" s="0" t="str">
        <f aca="false">'✍️ Score Entry 2025-26'!D1499</f>
        <v>Hellas Verona</v>
      </c>
      <c r="E1498" s="0" t="str">
        <f aca="false">'✍️ Score Entry 2025-26'!E1499</f>
        <v>AC Milan</v>
      </c>
      <c r="F1498" s="0" t="n">
        <f aca="false">IFERROR(VLOOKUP(D1498,'⭐ Current Elo 2025-26'!$A:$B,2,FALSE()),1500)</f>
        <v>1452.9</v>
      </c>
      <c r="G1498" s="0" t="n">
        <f aca="false">IFERROR(VLOOKUP(E1498,'⭐ Current Elo 2025-26'!$A:$B,2,FALSE()),1500)</f>
        <v>1588.1</v>
      </c>
      <c r="H1498" s="33" t="n">
        <f aca="false">1/(1+10^((G1498-F1498+'⚙️ Parameters'!$C$7)/400))</f>
        <v>0.256146054597416</v>
      </c>
      <c r="I1498" s="33" t="n">
        <f aca="false">0.27*(1+((200-MIN(ABS(F1498-G1498),200))/500)+(IF(AND(F1498&gt;1650,G1498&gt;1650),0.15,0)))</f>
        <v>0.304992</v>
      </c>
      <c r="J1498" s="33" t="n">
        <f aca="false">MAX(0,1-H1498-I1498)</f>
        <v>0.438861945402584</v>
      </c>
      <c r="K1498" s="33" t="n">
        <f aca="false">H1498+I1498</f>
        <v>0.561138054597416</v>
      </c>
      <c r="L1498" s="33" t="n">
        <f aca="false">I1498+J1498</f>
        <v>0.743853945402584</v>
      </c>
      <c r="M1498" s="0" t="str">
        <f aca="false">IF('✍️ Score Entry 2025-26'!F1499=""," TBD",TEXT('✍️ Score Entry 2025-26'!F1499,"0")&amp;"-"&amp;TEXT('✍️ Score Entry 2025-26'!G1499,"0"))</f>
        <v> TBD</v>
      </c>
      <c r="N1498" s="0" t="str">
        <f aca="false">IF('✍️ Score Entry 2025-26'!F1499="","TBD",IF('✍️ Score Entry 2025-26'!F1499&gt;'✍️ Score Entry 2025-26'!G1499,"Home",IF('✍️ Score Entry 2025-26'!F1499&lt;'✍️ Score Entry 2025-26'!G1499,"Away","Draw")))</f>
        <v>TBD</v>
      </c>
      <c r="O1498" s="0" t="str">
        <f aca="false">IF(N1498="TBD","TBD",IF(AND(H1498&gt;I1498,H1498&gt;J1498,N1498="Home"),"✓",IF(AND(J1498&gt;H1498,J1498&gt;I1498,N1498="Away"),"✓",IF(AND(I1498&gt;H1498,I1498&gt;J1498,N1498="Draw"),"✓","✗"))))</f>
        <v>TBD</v>
      </c>
    </row>
    <row r="1499" customFormat="false" ht="15" hidden="false" customHeight="false" outlineLevel="0" collapsed="false">
      <c r="A1499" s="0" t="n">
        <f aca="false">'✍️ Score Entry 2025-26'!A1500</f>
        <v>1495</v>
      </c>
      <c r="B1499" s="41" t="n">
        <f aca="false">'✍️ Score Entry 2025-26'!B1500</f>
        <v>46131.75</v>
      </c>
      <c r="C1499" s="0" t="str">
        <f aca="false">'✍️ Score Entry 2025-26'!C1500</f>
        <v>Italian Serie A</v>
      </c>
      <c r="D1499" s="0" t="str">
        <f aca="false">'✍️ Score Entry 2025-26'!D1500</f>
        <v>Udinese</v>
      </c>
      <c r="E1499" s="0" t="str">
        <f aca="false">'✍️ Score Entry 2025-26'!E1500</f>
        <v>Parma</v>
      </c>
      <c r="F1499" s="0" t="n">
        <f aca="false">IFERROR(VLOOKUP(D1499,'⭐ Current Elo 2025-26'!$A:$B,2,FALSE()),1500)</f>
        <v>1576.1</v>
      </c>
      <c r="G1499" s="0" t="n">
        <f aca="false">IFERROR(VLOOKUP(E1499,'⭐ Current Elo 2025-26'!$A:$B,2,FALSE()),1500)</f>
        <v>1449</v>
      </c>
      <c r="H1499" s="33" t="n">
        <f aca="false">1/(1+10^((G1499-F1499+'⚙️ Parameters'!$C$7)/400))</f>
        <v>0.609169663020914</v>
      </c>
      <c r="I1499" s="33" t="n">
        <f aca="false">0.27*(1+((200-MIN(ABS(F1499-G1499),200))/500)+(IF(AND(F1499&gt;1650,G1499&gt;1650),0.15,0)))</f>
        <v>0.309366</v>
      </c>
      <c r="J1499" s="33" t="n">
        <f aca="false">MAX(0,1-H1499-I1499)</f>
        <v>0.0814643369790865</v>
      </c>
      <c r="K1499" s="33" t="n">
        <f aca="false">H1499+I1499</f>
        <v>0.918535663020914</v>
      </c>
      <c r="L1499" s="33" t="n">
        <f aca="false">I1499+J1499</f>
        <v>0.390830336979087</v>
      </c>
      <c r="M1499" s="0" t="str">
        <f aca="false">IF('✍️ Score Entry 2025-26'!F1500=""," TBD",TEXT('✍️ Score Entry 2025-26'!F1500,"0")&amp;"-"&amp;TEXT('✍️ Score Entry 2025-26'!G1500,"0"))</f>
        <v> TBD</v>
      </c>
      <c r="N1499" s="0" t="str">
        <f aca="false">IF('✍️ Score Entry 2025-26'!F1500="","TBD",IF('✍️ Score Entry 2025-26'!F1500&gt;'✍️ Score Entry 2025-26'!G1500,"Home",IF('✍️ Score Entry 2025-26'!F1500&lt;'✍️ Score Entry 2025-26'!G1500,"Away","Draw")))</f>
        <v>TBD</v>
      </c>
      <c r="O1499" s="0" t="str">
        <f aca="false">IF(N1499="TBD","TBD",IF(AND(H1499&gt;I1499,H1499&gt;J1499,N1499="Home"),"✓",IF(AND(J1499&gt;H1499,J1499&gt;I1499,N1499="Away"),"✓",IF(AND(I1499&gt;H1499,I1499&gt;J1499,N1499="Draw"),"✓","✗"))))</f>
        <v>TBD</v>
      </c>
    </row>
    <row r="1500" customFormat="false" ht="15" hidden="false" customHeight="false" outlineLevel="0" collapsed="false">
      <c r="A1500" s="0" t="n">
        <f aca="false">'✍️ Score Entry 2025-26'!A1501</f>
        <v>1496</v>
      </c>
      <c r="B1500" s="41" t="n">
        <f aca="false">'✍️ Score Entry 2025-26'!B1501</f>
        <v>46131.75</v>
      </c>
      <c r="C1500" s="0" t="str">
        <f aca="false">'✍️ Score Entry 2025-26'!C1501</f>
        <v>French Ligue 1</v>
      </c>
      <c r="D1500" s="0" t="str">
        <f aca="false">'✍️ Score Entry 2025-26'!D1501</f>
        <v>AS Monaco</v>
      </c>
      <c r="E1500" s="0" t="str">
        <f aca="false">'✍️ Score Entry 2025-26'!E1501</f>
        <v>AJ Auxerre</v>
      </c>
      <c r="F1500" s="0" t="n">
        <f aca="false">IFERROR(VLOOKUP(D1500,'⭐ Current Elo 2025-26'!$A:$B,2,FALSE()),1500)</f>
        <v>1714.2</v>
      </c>
      <c r="G1500" s="0" t="n">
        <f aca="false">IFERROR(VLOOKUP(E1500,'⭐ Current Elo 2025-26'!$A:$B,2,FALSE()),1500)</f>
        <v>1588.5</v>
      </c>
      <c r="H1500" s="33" t="n">
        <f aca="false">1/(1+10^((G1500-F1500+'⚙️ Parameters'!$C$7)/400))</f>
        <v>0.60724926974507</v>
      </c>
      <c r="I1500" s="33" t="n">
        <f aca="false">0.27*(1+((200-MIN(ABS(F1500-G1500),200))/500)+(IF(AND(F1500&gt;1650,G1500&gt;1650),0.15,0)))</f>
        <v>0.310122</v>
      </c>
      <c r="J1500" s="33" t="n">
        <f aca="false">MAX(0,1-H1500-I1500)</f>
        <v>0.0826287302549303</v>
      </c>
      <c r="K1500" s="33" t="n">
        <f aca="false">H1500+I1500</f>
        <v>0.91737126974507</v>
      </c>
      <c r="L1500" s="33" t="n">
        <f aca="false">I1500+J1500</f>
        <v>0.39275073025493</v>
      </c>
      <c r="M1500" s="0" t="str">
        <f aca="false">IF('✍️ Score Entry 2025-26'!F1501=""," TBD",TEXT('✍️ Score Entry 2025-26'!F1501,"0")&amp;"-"&amp;TEXT('✍️ Score Entry 2025-26'!G1501,"0"))</f>
        <v> TBD</v>
      </c>
      <c r="N1500" s="0" t="str">
        <f aca="false">IF('✍️ Score Entry 2025-26'!F1501="","TBD",IF('✍️ Score Entry 2025-26'!F1501&gt;'✍️ Score Entry 2025-26'!G1501,"Home",IF('✍️ Score Entry 2025-26'!F1501&lt;'✍️ Score Entry 2025-26'!G1501,"Away","Draw")))</f>
        <v>TBD</v>
      </c>
      <c r="O1500" s="0" t="str">
        <f aca="false">IF(N1500="TBD","TBD",IF(AND(H1500&gt;I1500,H1500&gt;J1500,N1500="Home"),"✓",IF(AND(J1500&gt;H1500,J1500&gt;I1500,N1500="Away"),"✓",IF(AND(I1500&gt;H1500,I1500&gt;J1500,N1500="Draw"),"✓","✗"))))</f>
        <v>TBD</v>
      </c>
    </row>
    <row r="1501" customFormat="false" ht="15" hidden="false" customHeight="false" outlineLevel="0" collapsed="false">
      <c r="A1501" s="0" t="n">
        <f aca="false">'✍️ Score Entry 2025-26'!A1502</f>
        <v>1497</v>
      </c>
      <c r="B1501" s="41" t="n">
        <f aca="false">'✍️ Score Entry 2025-26'!B1502</f>
        <v>46131.75</v>
      </c>
      <c r="C1501" s="0" t="str">
        <f aca="false">'✍️ Score Entry 2025-26'!C1502</f>
        <v>Italian Serie A</v>
      </c>
      <c r="D1501" s="0" t="str">
        <f aca="false">'✍️ Score Entry 2025-26'!D1502</f>
        <v>AS Roma</v>
      </c>
      <c r="E1501" s="0" t="str">
        <f aca="false">'✍️ Score Entry 2025-26'!E1502</f>
        <v>Atalanta</v>
      </c>
      <c r="F1501" s="0" t="n">
        <f aca="false">IFERROR(VLOOKUP(D1501,'⭐ Current Elo 2025-26'!$A:$B,2,FALSE()),1500)</f>
        <v>1560.1</v>
      </c>
      <c r="G1501" s="0" t="n">
        <f aca="false">IFERROR(VLOOKUP(E1501,'⭐ Current Elo 2025-26'!$A:$B,2,FALSE()),1500)</f>
        <v>1592</v>
      </c>
      <c r="H1501" s="33" t="n">
        <f aca="false">1/(1+10^((G1501-F1501+'⚙️ Parameters'!$C$7)/400))</f>
        <v>0.384272088636401</v>
      </c>
      <c r="I1501" s="33" t="n">
        <f aca="false">0.27*(1+((200-MIN(ABS(F1501-G1501),200))/500)+(IF(AND(F1501&gt;1650,G1501&gt;1650),0.15,0)))</f>
        <v>0.360774</v>
      </c>
      <c r="J1501" s="33" t="n">
        <f aca="false">MAX(0,1-H1501-I1501)</f>
        <v>0.254953911363599</v>
      </c>
      <c r="K1501" s="33" t="n">
        <f aca="false">H1501+I1501</f>
        <v>0.745046088636401</v>
      </c>
      <c r="L1501" s="33" t="n">
        <f aca="false">I1501+J1501</f>
        <v>0.615727911363599</v>
      </c>
      <c r="M1501" s="0" t="str">
        <f aca="false">IF('✍️ Score Entry 2025-26'!F1502=""," TBD",TEXT('✍️ Score Entry 2025-26'!F1502,"0")&amp;"-"&amp;TEXT('✍️ Score Entry 2025-26'!G1502,"0"))</f>
        <v> TBD</v>
      </c>
      <c r="N1501" s="0" t="str">
        <f aca="false">IF('✍️ Score Entry 2025-26'!F1502="","TBD",IF('✍️ Score Entry 2025-26'!F1502&gt;'✍️ Score Entry 2025-26'!G1502,"Home",IF('✍️ Score Entry 2025-26'!F1502&lt;'✍️ Score Entry 2025-26'!G1502,"Away","Draw")))</f>
        <v>TBD</v>
      </c>
      <c r="O1501" s="0" t="str">
        <f aca="false">IF(N1501="TBD","TBD",IF(AND(H1501&gt;I1501,H1501&gt;J1501,N1501="Home"),"✓",IF(AND(J1501&gt;H1501,J1501&gt;I1501,N1501="Away"),"✓",IF(AND(I1501&gt;H1501,I1501&gt;J1501,N1501="Draw"),"✓","✗"))))</f>
        <v>TBD</v>
      </c>
    </row>
    <row r="1502" customFormat="false" ht="15" hidden="false" customHeight="false" outlineLevel="0" collapsed="false">
      <c r="A1502" s="0" t="n">
        <f aca="false">'✍️ Score Entry 2025-26'!A1503</f>
        <v>1498</v>
      </c>
      <c r="B1502" s="41" t="n">
        <f aca="false">'✍️ Score Entry 2025-26'!B1503</f>
        <v>46131.75</v>
      </c>
      <c r="C1502" s="0" t="str">
        <f aca="false">'✍️ Score Entry 2025-26'!C1503</f>
        <v>Italian Serie A</v>
      </c>
      <c r="D1502" s="0" t="str">
        <f aca="false">'✍️ Score Entry 2025-26'!D1503</f>
        <v>Pisa</v>
      </c>
      <c r="E1502" s="0" t="str">
        <f aca="false">'✍️ Score Entry 2025-26'!E1503</f>
        <v>Genoa</v>
      </c>
      <c r="F1502" s="0" t="n">
        <f aca="false">IFERROR(VLOOKUP(D1502,'⭐ Current Elo 2025-26'!$A:$B,2,FALSE()),1500)</f>
        <v>1653.3</v>
      </c>
      <c r="G1502" s="0" t="n">
        <f aca="false">IFERROR(VLOOKUP(E1502,'⭐ Current Elo 2025-26'!$A:$B,2,FALSE()),1500)</f>
        <v>1695.8</v>
      </c>
      <c r="H1502" s="33" t="n">
        <f aca="false">1/(1+10^((G1502-F1502+'⚙️ Parameters'!$C$7)/400))</f>
        <v>0.369940330948363</v>
      </c>
      <c r="I1502" s="33" t="n">
        <f aca="false">0.27*(1+((200-MIN(ABS(F1502-G1502),200))/500)+(IF(AND(F1502&gt;1650,G1502&gt;1650),0.15,0)))</f>
        <v>0.39555</v>
      </c>
      <c r="J1502" s="33" t="n">
        <f aca="false">MAX(0,1-H1502-I1502)</f>
        <v>0.234509669051637</v>
      </c>
      <c r="K1502" s="33" t="n">
        <f aca="false">H1502+I1502</f>
        <v>0.765490330948363</v>
      </c>
      <c r="L1502" s="33" t="n">
        <f aca="false">I1502+J1502</f>
        <v>0.630059669051637</v>
      </c>
      <c r="M1502" s="0" t="str">
        <f aca="false">IF('✍️ Score Entry 2025-26'!F1503=""," TBD",TEXT('✍️ Score Entry 2025-26'!F1503,"0")&amp;"-"&amp;TEXT('✍️ Score Entry 2025-26'!G1503,"0"))</f>
        <v> TBD</v>
      </c>
      <c r="N1502" s="0" t="str">
        <f aca="false">IF('✍️ Score Entry 2025-26'!F1503="","TBD",IF('✍️ Score Entry 2025-26'!F1503&gt;'✍️ Score Entry 2025-26'!G1503,"Home",IF('✍️ Score Entry 2025-26'!F1503&lt;'✍️ Score Entry 2025-26'!G1503,"Away","Draw")))</f>
        <v>TBD</v>
      </c>
      <c r="O1502" s="0" t="str">
        <f aca="false">IF(N1502="TBD","TBD",IF(AND(H1502&gt;I1502,H1502&gt;J1502,N1502="Home"),"✓",IF(AND(J1502&gt;H1502,J1502&gt;I1502,N1502="Away"),"✓",IF(AND(I1502&gt;H1502,I1502&gt;J1502,N1502="Draw"),"✓","✗"))))</f>
        <v>TBD</v>
      </c>
    </row>
    <row r="1503" customFormat="false" ht="15" hidden="false" customHeight="false" outlineLevel="0" collapsed="false">
      <c r="A1503" s="0" t="n">
        <f aca="false">'✍️ Score Entry 2025-26'!A1504</f>
        <v>1499</v>
      </c>
      <c r="B1503" s="41" t="n">
        <f aca="false">'✍️ Score Entry 2025-26'!B1504</f>
        <v>46131.75</v>
      </c>
      <c r="C1503" s="0" t="str">
        <f aca="false">'✍️ Score Entry 2025-26'!C1504</f>
        <v>Italian Serie A</v>
      </c>
      <c r="D1503" s="0" t="str">
        <f aca="false">'✍️ Score Entry 2025-26'!D1504</f>
        <v>Napoli</v>
      </c>
      <c r="E1503" s="0" t="str">
        <f aca="false">'✍️ Score Entry 2025-26'!E1504</f>
        <v>Lazio</v>
      </c>
      <c r="F1503" s="0" t="n">
        <f aca="false">IFERROR(VLOOKUP(D1503,'⭐ Current Elo 2025-26'!$A:$B,2,FALSE()),1500)</f>
        <v>1656.2</v>
      </c>
      <c r="G1503" s="0" t="n">
        <f aca="false">IFERROR(VLOOKUP(E1503,'⭐ Current Elo 2025-26'!$A:$B,2,FALSE()),1500)</f>
        <v>1499.9</v>
      </c>
      <c r="H1503" s="33" t="n">
        <f aca="false">1/(1+10^((G1503-F1503+'⚙️ Parameters'!$C$7)/400))</f>
        <v>0.648376829029526</v>
      </c>
      <c r="I1503" s="33" t="n">
        <f aca="false">0.27*(1+((200-MIN(ABS(F1503-G1503),200))/500)+(IF(AND(F1503&gt;1650,G1503&gt;1650),0.15,0)))</f>
        <v>0.293598</v>
      </c>
      <c r="J1503" s="33" t="n">
        <f aca="false">MAX(0,1-H1503-I1503)</f>
        <v>0.0580251709704741</v>
      </c>
      <c r="K1503" s="33" t="n">
        <f aca="false">H1503+I1503</f>
        <v>0.941974829029526</v>
      </c>
      <c r="L1503" s="33" t="n">
        <f aca="false">I1503+J1503</f>
        <v>0.351623170970474</v>
      </c>
      <c r="M1503" s="0" t="str">
        <f aca="false">IF('✍️ Score Entry 2025-26'!F1504=""," TBD",TEXT('✍️ Score Entry 2025-26'!F1504,"0")&amp;"-"&amp;TEXT('✍️ Score Entry 2025-26'!G1504,"0"))</f>
        <v> TBD</v>
      </c>
      <c r="N1503" s="0" t="str">
        <f aca="false">IF('✍️ Score Entry 2025-26'!F1504="","TBD",IF('✍️ Score Entry 2025-26'!F1504&gt;'✍️ Score Entry 2025-26'!G1504,"Home",IF('✍️ Score Entry 2025-26'!F1504&lt;'✍️ Score Entry 2025-26'!G1504,"Away","Draw")))</f>
        <v>TBD</v>
      </c>
      <c r="O1503" s="0" t="str">
        <f aca="false">IF(N1503="TBD","TBD",IF(AND(H1503&gt;I1503,H1503&gt;J1503,N1503="Home"),"✓",IF(AND(J1503&gt;H1503,J1503&gt;I1503,N1503="Away"),"✓",IF(AND(I1503&gt;H1503,I1503&gt;J1503,N1503="Draw"),"✓","✗"))))</f>
        <v>TBD</v>
      </c>
    </row>
    <row r="1504" customFormat="false" ht="15" hidden="false" customHeight="false" outlineLevel="0" collapsed="false">
      <c r="A1504" s="0" t="n">
        <f aca="false">'✍️ Score Entry 2025-26'!A1505</f>
        <v>1500</v>
      </c>
      <c r="B1504" s="41" t="n">
        <f aca="false">'✍️ Score Entry 2025-26'!B1505</f>
        <v>46131.75</v>
      </c>
      <c r="C1504" s="0" t="str">
        <f aca="false">'✍️ Score Entry 2025-26'!C1505</f>
        <v>Italian Serie A</v>
      </c>
      <c r="D1504" s="0" t="str">
        <f aca="false">'✍️ Score Entry 2025-26'!D1505</f>
        <v>Lecce</v>
      </c>
      <c r="E1504" s="0" t="str">
        <f aca="false">'✍️ Score Entry 2025-26'!E1505</f>
        <v>Fiorentina</v>
      </c>
      <c r="F1504" s="0" t="n">
        <f aca="false">IFERROR(VLOOKUP(D1504,'⭐ Current Elo 2025-26'!$A:$B,2,FALSE()),1500)</f>
        <v>1629.2</v>
      </c>
      <c r="G1504" s="0" t="n">
        <f aca="false">IFERROR(VLOOKUP(E1504,'⭐ Current Elo 2025-26'!$A:$B,2,FALSE()),1500)</f>
        <v>1398.1</v>
      </c>
      <c r="H1504" s="33" t="n">
        <f aca="false">1/(1+10^((G1504-F1504+'⚙️ Parameters'!$C$7)/400))</f>
        <v>0.739331208303244</v>
      </c>
      <c r="I1504" s="33" t="n">
        <f aca="false">0.27*(1+((200-MIN(ABS(F1504-G1504),200))/500)+(IF(AND(F1504&gt;1650,G1504&gt;1650),0.15,0)))</f>
        <v>0.27</v>
      </c>
      <c r="J1504" s="33" t="n">
        <f aca="false">MAX(0,1-H1504-I1504)</f>
        <v>0</v>
      </c>
      <c r="K1504" s="33" t="n">
        <f aca="false">H1504+I1504</f>
        <v>1.00933120830324</v>
      </c>
      <c r="L1504" s="33" t="n">
        <f aca="false">I1504+J1504</f>
        <v>0.27</v>
      </c>
      <c r="M1504" s="0" t="str">
        <f aca="false">IF('✍️ Score Entry 2025-26'!F1505=""," TBD",TEXT('✍️ Score Entry 2025-26'!F1505,"0")&amp;"-"&amp;TEXT('✍️ Score Entry 2025-26'!G1505,"0"))</f>
        <v> TBD</v>
      </c>
      <c r="N1504" s="0" t="str">
        <f aca="false">IF('✍️ Score Entry 2025-26'!F1505="","TBD",IF('✍️ Score Entry 2025-26'!F1505&gt;'✍️ Score Entry 2025-26'!G1505,"Home",IF('✍️ Score Entry 2025-26'!F1505&lt;'✍️ Score Entry 2025-26'!G1505,"Away","Draw")))</f>
        <v>TBD</v>
      </c>
      <c r="O1504" s="0" t="str">
        <f aca="false">IF(N1504="TBD","TBD",IF(AND(H1504&gt;I1504,H1504&gt;J1504,N1504="Home"),"✓",IF(AND(J1504&gt;H1504,J1504&gt;I1504,N1504="Away"),"✓",IF(AND(I1504&gt;H1504,I1504&gt;J1504,N1504="Draw"),"✓","✗"))))</f>
        <v>TBD</v>
      </c>
    </row>
    <row r="1505" customFormat="false" ht="15" hidden="false" customHeight="false" outlineLevel="0" collapsed="false">
      <c r="A1505" s="0" t="n">
        <f aca="false">'✍️ Score Entry 2025-26'!A1506</f>
        <v>1501</v>
      </c>
      <c r="B1505" s="41" t="n">
        <f aca="false">'✍️ Score Entry 2025-26'!B1506</f>
        <v>46131.75</v>
      </c>
      <c r="C1505" s="0" t="str">
        <f aca="false">'✍️ Score Entry 2025-26'!C1506</f>
        <v>Italian Serie A</v>
      </c>
      <c r="D1505" s="0" t="str">
        <f aca="false">'✍️ Score Entry 2025-26'!D1506</f>
        <v>Cremonese</v>
      </c>
      <c r="E1505" s="0" t="str">
        <f aca="false">'✍️ Score Entry 2025-26'!E1506</f>
        <v>Torino</v>
      </c>
      <c r="F1505" s="0" t="n">
        <f aca="false">IFERROR(VLOOKUP(D1505,'⭐ Current Elo 2025-26'!$A:$B,2,FALSE()),1500)</f>
        <v>1421.1</v>
      </c>
      <c r="G1505" s="0" t="n">
        <f aca="false">IFERROR(VLOOKUP(E1505,'⭐ Current Elo 2025-26'!$A:$B,2,FALSE()),1500)</f>
        <v>1631.8</v>
      </c>
      <c r="H1505" s="33" t="n">
        <f aca="false">1/(1+10^((G1505-F1505+'⚙️ Parameters'!$C$7)/400))</f>
        <v>0.182319678394849</v>
      </c>
      <c r="I1505" s="33" t="n">
        <f aca="false">0.27*(1+((200-MIN(ABS(F1505-G1505),200))/500)+(IF(AND(F1505&gt;1650,G1505&gt;1650),0.15,0)))</f>
        <v>0.27</v>
      </c>
      <c r="J1505" s="33" t="n">
        <f aca="false">MAX(0,1-H1505-I1505)</f>
        <v>0.547680321605151</v>
      </c>
      <c r="K1505" s="33" t="n">
        <f aca="false">H1505+I1505</f>
        <v>0.452319678394849</v>
      </c>
      <c r="L1505" s="33" t="n">
        <f aca="false">I1505+J1505</f>
        <v>0.817680321605151</v>
      </c>
      <c r="M1505" s="0" t="str">
        <f aca="false">IF('✍️ Score Entry 2025-26'!F1506=""," TBD",TEXT('✍️ Score Entry 2025-26'!F1506,"0")&amp;"-"&amp;TEXT('✍️ Score Entry 2025-26'!G1506,"0"))</f>
        <v> TBD</v>
      </c>
      <c r="N1505" s="0" t="str">
        <f aca="false">IF('✍️ Score Entry 2025-26'!F1506="","TBD",IF('✍️ Score Entry 2025-26'!F1506&gt;'✍️ Score Entry 2025-26'!G1506,"Home",IF('✍️ Score Entry 2025-26'!F1506&lt;'✍️ Score Entry 2025-26'!G1506,"Away","Draw")))</f>
        <v>TBD</v>
      </c>
      <c r="O1505" s="0" t="str">
        <f aca="false">IF(N1505="TBD","TBD",IF(AND(H1505&gt;I1505,H1505&gt;J1505,N1505="Home"),"✓",IF(AND(J1505&gt;H1505,J1505&gt;I1505,N1505="Away"),"✓",IF(AND(I1505&gt;H1505,I1505&gt;J1505,N1505="Draw"),"✓","✗"))))</f>
        <v>TBD</v>
      </c>
    </row>
    <row r="1506" customFormat="false" ht="15" hidden="false" customHeight="false" outlineLevel="0" collapsed="false">
      <c r="A1506" s="0" t="n">
        <f aca="false">'✍️ Score Entry 2025-26'!A1507</f>
        <v>1502</v>
      </c>
      <c r="B1506" s="41" t="n">
        <f aca="false">'✍️ Score Entry 2025-26'!B1507</f>
        <v>46131.75</v>
      </c>
      <c r="C1506" s="0" t="str">
        <f aca="false">'✍️ Score Entry 2025-26'!C1507</f>
        <v>French Ligue 1</v>
      </c>
      <c r="D1506" s="0" t="str">
        <f aca="false">'✍️ Score Entry 2025-26'!D1507</f>
        <v>Metz</v>
      </c>
      <c r="E1506" s="0" t="str">
        <f aca="false">'✍️ Score Entry 2025-26'!E1507</f>
        <v>Paris FC</v>
      </c>
      <c r="F1506" s="0" t="n">
        <f aca="false">IFERROR(VLOOKUP(D1506,'⭐ Current Elo 2025-26'!$A:$B,2,FALSE()),1500)</f>
        <v>1581.9</v>
      </c>
      <c r="G1506" s="0" t="n">
        <f aca="false">IFERROR(VLOOKUP(E1506,'⭐ Current Elo 2025-26'!$A:$B,2,FALSE()),1500)</f>
        <v>1539.7</v>
      </c>
      <c r="H1506" s="33" t="n">
        <f aca="false">1/(1+10^((G1506-F1506+'⚙️ Parameters'!$C$7)/400))</f>
        <v>0.488776783152462</v>
      </c>
      <c r="I1506" s="33" t="n">
        <f aca="false">0.27*(1+((200-MIN(ABS(F1506-G1506),200))/500)+(IF(AND(F1506&gt;1650,G1506&gt;1650),0.15,0)))</f>
        <v>0.355212</v>
      </c>
      <c r="J1506" s="33" t="n">
        <f aca="false">MAX(0,1-H1506-I1506)</f>
        <v>0.156011216847538</v>
      </c>
      <c r="K1506" s="33" t="n">
        <f aca="false">H1506+I1506</f>
        <v>0.843988783152462</v>
      </c>
      <c r="L1506" s="33" t="n">
        <f aca="false">I1506+J1506</f>
        <v>0.511223216847538</v>
      </c>
      <c r="M1506" s="0" t="str">
        <f aca="false">IF('✍️ Score Entry 2025-26'!F1507=""," TBD",TEXT('✍️ Score Entry 2025-26'!F1507,"0")&amp;"-"&amp;TEXT('✍️ Score Entry 2025-26'!G1507,"0"))</f>
        <v> TBD</v>
      </c>
      <c r="N1506" s="0" t="str">
        <f aca="false">IF('✍️ Score Entry 2025-26'!F1507="","TBD",IF('✍️ Score Entry 2025-26'!F1507&gt;'✍️ Score Entry 2025-26'!G1507,"Home",IF('✍️ Score Entry 2025-26'!F1507&lt;'✍️ Score Entry 2025-26'!G1507,"Away","Draw")))</f>
        <v>TBD</v>
      </c>
      <c r="O1506" s="0" t="str">
        <f aca="false">IF(N1506="TBD","TBD",IF(AND(H1506&gt;I1506,H1506&gt;J1506,N1506="Home"),"✓",IF(AND(J1506&gt;H1506,J1506&gt;I1506,N1506="Away"),"✓",IF(AND(I1506&gt;H1506,I1506&gt;J1506,N1506="Draw"),"✓","✗"))))</f>
        <v>TBD</v>
      </c>
    </row>
    <row r="1507" customFormat="false" ht="15" hidden="false" customHeight="false" outlineLevel="0" collapsed="false">
      <c r="A1507" s="0" t="n">
        <f aca="false">'✍️ Score Entry 2025-26'!A1508</f>
        <v>1503</v>
      </c>
      <c r="B1507" s="41" t="n">
        <f aca="false">'✍️ Score Entry 2025-26'!B1508</f>
        <v>46131.75</v>
      </c>
      <c r="C1507" s="0" t="str">
        <f aca="false">'✍️ Score Entry 2025-26'!C1508</f>
        <v>Italian Serie A</v>
      </c>
      <c r="D1507" s="0" t="str">
        <f aca="false">'✍️ Score Entry 2025-26'!D1508</f>
        <v>Sassuolo</v>
      </c>
      <c r="E1507" s="0" t="str">
        <f aca="false">'✍️ Score Entry 2025-26'!E1508</f>
        <v>Como</v>
      </c>
      <c r="F1507" s="0" t="n">
        <f aca="false">IFERROR(VLOOKUP(D1507,'⭐ Current Elo 2025-26'!$A:$B,2,FALSE()),1500)</f>
        <v>1446.1</v>
      </c>
      <c r="G1507" s="0" t="n">
        <f aca="false">IFERROR(VLOOKUP(E1507,'⭐ Current Elo 2025-26'!$A:$B,2,FALSE()),1500)</f>
        <v>1661.3</v>
      </c>
      <c r="H1507" s="33" t="n">
        <f aca="false">1/(1+10^((G1507-F1507+'⚙️ Parameters'!$C$7)/400))</f>
        <v>0.178489650484179</v>
      </c>
      <c r="I1507" s="33" t="n">
        <f aca="false">0.27*(1+((200-MIN(ABS(F1507-G1507),200))/500)+(IF(AND(F1507&gt;1650,G1507&gt;1650),0.15,0)))</f>
        <v>0.27</v>
      </c>
      <c r="J1507" s="33" t="n">
        <f aca="false">MAX(0,1-H1507-I1507)</f>
        <v>0.551510349515821</v>
      </c>
      <c r="K1507" s="33" t="n">
        <f aca="false">H1507+I1507</f>
        <v>0.448489650484179</v>
      </c>
      <c r="L1507" s="33" t="n">
        <f aca="false">I1507+J1507</f>
        <v>0.821510349515821</v>
      </c>
      <c r="M1507" s="0" t="str">
        <f aca="false">IF('✍️ Score Entry 2025-26'!F1508=""," TBD",TEXT('✍️ Score Entry 2025-26'!F1508,"0")&amp;"-"&amp;TEXT('✍️ Score Entry 2025-26'!G1508,"0"))</f>
        <v> TBD</v>
      </c>
      <c r="N1507" s="0" t="str">
        <f aca="false">IF('✍️ Score Entry 2025-26'!F1508="","TBD",IF('✍️ Score Entry 2025-26'!F1508&gt;'✍️ Score Entry 2025-26'!G1508,"Home",IF('✍️ Score Entry 2025-26'!F1508&lt;'✍️ Score Entry 2025-26'!G1508,"Away","Draw")))</f>
        <v>TBD</v>
      </c>
      <c r="O1507" s="0" t="str">
        <f aca="false">IF(N1507="TBD","TBD",IF(AND(H1507&gt;I1507,H1507&gt;J1507,N1507="Home"),"✓",IF(AND(J1507&gt;H1507,J1507&gt;I1507,N1507="Away"),"✓",IF(AND(I1507&gt;H1507,I1507&gt;J1507,N1507="Draw"),"✓","✗"))))</f>
        <v>TBD</v>
      </c>
    </row>
    <row r="1508" customFormat="false" ht="15" hidden="false" customHeight="false" outlineLevel="0" collapsed="false">
      <c r="A1508" s="0" t="n">
        <f aca="false">'✍️ Score Entry 2025-26'!A1509</f>
        <v>1504</v>
      </c>
      <c r="B1508" s="41" t="n">
        <f aca="false">'✍️ Score Entry 2025-26'!B1509</f>
        <v>46131.75</v>
      </c>
      <c r="C1508" s="0" t="str">
        <f aca="false">'✍️ Score Entry 2025-26'!C1509</f>
        <v>Spanish LALIGA</v>
      </c>
      <c r="D1508" s="0" t="str">
        <f aca="false">'✍️ Score Entry 2025-26'!D1509</f>
        <v>AtlÃ©tico Madrid</v>
      </c>
      <c r="E1508" s="0" t="str">
        <f aca="false">'✍️ Score Entry 2025-26'!E1509</f>
        <v>Athletic Club</v>
      </c>
      <c r="F1508" s="0" t="n">
        <f aca="false">IFERROR(VLOOKUP(D1508,'⭐ Current Elo 2025-26'!$A:$B,2,FALSE()),1500)</f>
        <v>1556.8</v>
      </c>
      <c r="G1508" s="0" t="n">
        <f aca="false">IFERROR(VLOOKUP(E1508,'⭐ Current Elo 2025-26'!$A:$B,2,FALSE()),1500)</f>
        <v>1432.8</v>
      </c>
      <c r="H1508" s="33" t="n">
        <f aca="false">1/(1+10^((G1508-F1508+'⚙️ Parameters'!$C$7)/400))</f>
        <v>0.604912902007957</v>
      </c>
      <c r="I1508" s="33" t="n">
        <f aca="false">0.27*(1+((200-MIN(ABS(F1508-G1508),200))/500)+(IF(AND(F1508&gt;1650,G1508&gt;1650),0.15,0)))</f>
        <v>0.31104</v>
      </c>
      <c r="J1508" s="33" t="n">
        <f aca="false">MAX(0,1-H1508-I1508)</f>
        <v>0.0840470979920431</v>
      </c>
      <c r="K1508" s="33" t="n">
        <f aca="false">H1508+I1508</f>
        <v>0.915952902007957</v>
      </c>
      <c r="L1508" s="33" t="n">
        <f aca="false">I1508+J1508</f>
        <v>0.395087097992043</v>
      </c>
      <c r="M1508" s="0" t="str">
        <f aca="false">IF('✍️ Score Entry 2025-26'!F1509=""," TBD",TEXT('✍️ Score Entry 2025-26'!F1509,"0")&amp;"-"&amp;TEXT('✍️ Score Entry 2025-26'!G1509,"0"))</f>
        <v> TBD</v>
      </c>
      <c r="N1508" s="0" t="str">
        <f aca="false">IF('✍️ Score Entry 2025-26'!F1509="","TBD",IF('✍️ Score Entry 2025-26'!F1509&gt;'✍️ Score Entry 2025-26'!G1509,"Home",IF('✍️ Score Entry 2025-26'!F1509&lt;'✍️ Score Entry 2025-26'!G1509,"Away","Draw")))</f>
        <v>TBD</v>
      </c>
      <c r="O1508" s="0" t="str">
        <f aca="false">IF(N1508="TBD","TBD",IF(AND(H1508&gt;I1508,H1508&gt;J1508,N1508="Home"),"✓",IF(AND(J1508&gt;H1508,J1508&gt;I1508,N1508="Away"),"✓",IF(AND(I1508&gt;H1508,I1508&gt;J1508,N1508="Draw"),"✓","✗"))))</f>
        <v>TBD</v>
      </c>
    </row>
    <row r="1509" customFormat="false" ht="15" hidden="false" customHeight="false" outlineLevel="0" collapsed="false">
      <c r="A1509" s="0" t="n">
        <f aca="false">'✍️ Score Entry 2025-26'!A1510</f>
        <v>1505</v>
      </c>
      <c r="B1509" s="41" t="n">
        <f aca="false">'✍️ Score Entry 2025-26'!B1510</f>
        <v>46131.75</v>
      </c>
      <c r="C1509" s="0" t="str">
        <f aca="false">'✍️ Score Entry 2025-26'!C1510</f>
        <v>Spanish LALIGA</v>
      </c>
      <c r="D1509" s="0" t="str">
        <f aca="false">'✍️ Score Entry 2025-26'!D1510</f>
        <v>Espanyol</v>
      </c>
      <c r="E1509" s="0" t="str">
        <f aca="false">'✍️ Score Entry 2025-26'!E1510</f>
        <v>Levante</v>
      </c>
      <c r="F1509" s="0" t="n">
        <f aca="false">IFERROR(VLOOKUP(D1509,'⭐ Current Elo 2025-26'!$A:$B,2,FALSE()),1500)</f>
        <v>1662.7</v>
      </c>
      <c r="G1509" s="0" t="n">
        <f aca="false">IFERROR(VLOOKUP(E1509,'⭐ Current Elo 2025-26'!$A:$B,2,FALSE()),1500)</f>
        <v>1462.3</v>
      </c>
      <c r="H1509" s="33" t="n">
        <f aca="false">1/(1+10^((G1509-F1509+'⚙️ Parameters'!$C$7)/400))</f>
        <v>0.703865177171441</v>
      </c>
      <c r="I1509" s="33" t="n">
        <f aca="false">0.27*(1+((200-MIN(ABS(F1509-G1509),200))/500)+(IF(AND(F1509&gt;1650,G1509&gt;1650),0.15,0)))</f>
        <v>0.27</v>
      </c>
      <c r="J1509" s="33" t="n">
        <f aca="false">MAX(0,1-H1509-I1509)</f>
        <v>0.0261348228285594</v>
      </c>
      <c r="K1509" s="33" t="n">
        <f aca="false">H1509+I1509</f>
        <v>0.973865177171441</v>
      </c>
      <c r="L1509" s="33" t="n">
        <f aca="false">I1509+J1509</f>
        <v>0.296134822828559</v>
      </c>
      <c r="M1509" s="0" t="str">
        <f aca="false">IF('✍️ Score Entry 2025-26'!F1510=""," TBD",TEXT('✍️ Score Entry 2025-26'!F1510,"0")&amp;"-"&amp;TEXT('✍️ Score Entry 2025-26'!G1510,"0"))</f>
        <v> TBD</v>
      </c>
      <c r="N1509" s="0" t="str">
        <f aca="false">IF('✍️ Score Entry 2025-26'!F1510="","TBD",IF('✍️ Score Entry 2025-26'!F1510&gt;'✍️ Score Entry 2025-26'!G1510,"Home",IF('✍️ Score Entry 2025-26'!F1510&lt;'✍️ Score Entry 2025-26'!G1510,"Away","Draw")))</f>
        <v>TBD</v>
      </c>
      <c r="O1509" s="0" t="str">
        <f aca="false">IF(N1509="TBD","TBD",IF(AND(H1509&gt;I1509,H1509&gt;J1509,N1509="Home"),"✓",IF(AND(J1509&gt;H1509,J1509&gt;I1509,N1509="Away"),"✓",IF(AND(I1509&gt;H1509,I1509&gt;J1509,N1509="Draw"),"✓","✗"))))</f>
        <v>TBD</v>
      </c>
    </row>
    <row r="1510" customFormat="false" ht="15" hidden="false" customHeight="false" outlineLevel="0" collapsed="false">
      <c r="A1510" s="0" t="n">
        <f aca="false">'✍️ Score Entry 2025-26'!A1511</f>
        <v>1506</v>
      </c>
      <c r="B1510" s="41" t="n">
        <f aca="false">'✍️ Score Entry 2025-26'!B1511</f>
        <v>46131.75</v>
      </c>
      <c r="C1510" s="0" t="str">
        <f aca="false">'✍️ Score Entry 2025-26'!C1511</f>
        <v>Spanish LALIGA</v>
      </c>
      <c r="D1510" s="0" t="str">
        <f aca="false">'✍️ Score Entry 2025-26'!D1511</f>
        <v>Real Oviedo</v>
      </c>
      <c r="E1510" s="0" t="str">
        <f aca="false">'✍️ Score Entry 2025-26'!E1511</f>
        <v>Elche</v>
      </c>
      <c r="F1510" s="0" t="n">
        <f aca="false">IFERROR(VLOOKUP(D1510,'⭐ Current Elo 2025-26'!$A:$B,2,FALSE()),1500)</f>
        <v>1735.2</v>
      </c>
      <c r="G1510" s="0" t="n">
        <f aca="false">IFERROR(VLOOKUP(E1510,'⭐ Current Elo 2025-26'!$A:$B,2,FALSE()),1500)</f>
        <v>1553.2</v>
      </c>
      <c r="H1510" s="33" t="n">
        <f aca="false">1/(1+10^((G1510-F1510+'⚙️ Parameters'!$C$7)/400))</f>
        <v>0.681321835166394</v>
      </c>
      <c r="I1510" s="33" t="n">
        <f aca="false">0.27*(1+((200-MIN(ABS(F1510-G1510),200))/500)+(IF(AND(F1510&gt;1650,G1510&gt;1650),0.15,0)))</f>
        <v>0.27972</v>
      </c>
      <c r="J1510" s="33" t="n">
        <f aca="false">MAX(0,1-H1510-I1510)</f>
        <v>0.0389581648336063</v>
      </c>
      <c r="K1510" s="33" t="n">
        <f aca="false">H1510+I1510</f>
        <v>0.961041835166394</v>
      </c>
      <c r="L1510" s="33" t="n">
        <f aca="false">I1510+J1510</f>
        <v>0.318678164833606</v>
      </c>
      <c r="M1510" s="0" t="str">
        <f aca="false">IF('✍️ Score Entry 2025-26'!F1511=""," TBD",TEXT('✍️ Score Entry 2025-26'!F1511,"0")&amp;"-"&amp;TEXT('✍️ Score Entry 2025-26'!G1511,"0"))</f>
        <v> TBD</v>
      </c>
      <c r="N1510" s="0" t="str">
        <f aca="false">IF('✍️ Score Entry 2025-26'!F1511="","TBD",IF('✍️ Score Entry 2025-26'!F1511&gt;'✍️ Score Entry 2025-26'!G1511,"Home",IF('✍️ Score Entry 2025-26'!F1511&lt;'✍️ Score Entry 2025-26'!G1511,"Away","Draw")))</f>
        <v>TBD</v>
      </c>
      <c r="O1510" s="0" t="str">
        <f aca="false">IF(N1510="TBD","TBD",IF(AND(H1510&gt;I1510,H1510&gt;J1510,N1510="Home"),"✓",IF(AND(J1510&gt;H1510,J1510&gt;I1510,N1510="Away"),"✓",IF(AND(I1510&gt;H1510,I1510&gt;J1510,N1510="Draw"),"✓","✗"))))</f>
        <v>TBD</v>
      </c>
    </row>
    <row r="1511" customFormat="false" ht="15" hidden="false" customHeight="false" outlineLevel="0" collapsed="false">
      <c r="A1511" s="0" t="n">
        <f aca="false">'✍️ Score Entry 2025-26'!A1512</f>
        <v>1507</v>
      </c>
      <c r="B1511" s="41" t="n">
        <f aca="false">'✍️ Score Entry 2025-26'!B1512</f>
        <v>46131.75</v>
      </c>
      <c r="C1511" s="0" t="str">
        <f aca="false">'✍️ Score Entry 2025-26'!C1512</f>
        <v>Spanish LALIGA</v>
      </c>
      <c r="D1511" s="0" t="str">
        <f aca="false">'✍️ Score Entry 2025-26'!D1512</f>
        <v>Real Betis</v>
      </c>
      <c r="E1511" s="0" t="str">
        <f aca="false">'✍️ Score Entry 2025-26'!E1512</f>
        <v>Real Madrid</v>
      </c>
      <c r="F1511" s="0" t="n">
        <f aca="false">IFERROR(VLOOKUP(D1511,'⭐ Current Elo 2025-26'!$A:$B,2,FALSE()),1500)</f>
        <v>0</v>
      </c>
      <c r="G1511" s="0" t="n">
        <f aca="false">IFERROR(VLOOKUP(E1511,'⭐ Current Elo 2025-26'!$A:$B,2,FALSE()),1500)</f>
        <v>1520.7</v>
      </c>
      <c r="H1511" s="33" t="n">
        <f aca="false">1/(1+10^((G1511-F1511+'⚙️ Parameters'!$C$7)/400))</f>
        <v>0.000118358266186272</v>
      </c>
      <c r="I1511" s="33" t="n">
        <f aca="false">0.27*(1+((200-MIN(ABS(F1511-G1511),200))/500)+(IF(AND(F1511&gt;1650,G1511&gt;1650),0.15,0)))</f>
        <v>0.27</v>
      </c>
      <c r="J1511" s="33" t="n">
        <f aca="false">MAX(0,1-H1511-I1511)</f>
        <v>0.729881641733814</v>
      </c>
      <c r="K1511" s="33" t="n">
        <f aca="false">H1511+I1511</f>
        <v>0.270118358266186</v>
      </c>
      <c r="L1511" s="33" t="n">
        <f aca="false">I1511+J1511</f>
        <v>0.999881641733814</v>
      </c>
      <c r="M1511" s="0" t="str">
        <f aca="false">IF('✍️ Score Entry 2025-26'!F1512=""," TBD",TEXT('✍️ Score Entry 2025-26'!F1512,"0")&amp;"-"&amp;TEXT('✍️ Score Entry 2025-26'!G1512,"0"))</f>
        <v> TBD</v>
      </c>
      <c r="N1511" s="0" t="str">
        <f aca="false">IF('✍️ Score Entry 2025-26'!F1512="","TBD",IF('✍️ Score Entry 2025-26'!F1512&gt;'✍️ Score Entry 2025-26'!G1512,"Home",IF('✍️ Score Entry 2025-26'!F1512&lt;'✍️ Score Entry 2025-26'!G1512,"Away","Draw")))</f>
        <v>TBD</v>
      </c>
      <c r="O1511" s="0" t="str">
        <f aca="false">IF(N1511="TBD","TBD",IF(AND(H1511&gt;I1511,H1511&gt;J1511,N1511="Home"),"✓",IF(AND(J1511&gt;H1511,J1511&gt;I1511,N1511="Away"),"✓",IF(AND(I1511&gt;H1511,I1511&gt;J1511,N1511="Draw"),"✓","✗"))))</f>
        <v>TBD</v>
      </c>
    </row>
    <row r="1512" customFormat="false" ht="15" hidden="false" customHeight="false" outlineLevel="0" collapsed="false">
      <c r="A1512" s="0" t="n">
        <f aca="false">'✍️ Score Entry 2025-26'!A1513</f>
        <v>1508</v>
      </c>
      <c r="B1512" s="41" t="n">
        <f aca="false">'✍️ Score Entry 2025-26'!B1513</f>
        <v>46131.75</v>
      </c>
      <c r="C1512" s="0" t="str">
        <f aca="false">'✍️ Score Entry 2025-26'!C1513</f>
        <v>Spanish LALIGA</v>
      </c>
      <c r="D1512" s="0" t="str">
        <f aca="false">'✍️ Score Entry 2025-26'!D1513</f>
        <v>Rayo Vallecano</v>
      </c>
      <c r="E1512" s="0" t="str">
        <f aca="false">'✍️ Score Entry 2025-26'!E1513</f>
        <v>Real Sociedad</v>
      </c>
      <c r="F1512" s="0" t="n">
        <f aca="false">IFERROR(VLOOKUP(D1512,'⭐ Current Elo 2025-26'!$A:$B,2,FALSE()),1500)</f>
        <v>1510</v>
      </c>
      <c r="G1512" s="0" t="n">
        <f aca="false">IFERROR(VLOOKUP(E1512,'⭐ Current Elo 2025-26'!$A:$B,2,FALSE()),1500)</f>
        <v>1395.4</v>
      </c>
      <c r="H1512" s="33" t="n">
        <f aca="false">1/(1+10^((G1512-F1512+'⚙️ Parameters'!$C$7)/400))</f>
        <v>0.591910153272884</v>
      </c>
      <c r="I1512" s="33" t="n">
        <f aca="false">0.27*(1+((200-MIN(ABS(F1512-G1512),200))/500)+(IF(AND(F1512&gt;1650,G1512&gt;1650),0.15,0)))</f>
        <v>0.316116</v>
      </c>
      <c r="J1512" s="33" t="n">
        <f aca="false">MAX(0,1-H1512-I1512)</f>
        <v>0.0919738467271156</v>
      </c>
      <c r="K1512" s="33" t="n">
        <f aca="false">H1512+I1512</f>
        <v>0.908026153272884</v>
      </c>
      <c r="L1512" s="33" t="n">
        <f aca="false">I1512+J1512</f>
        <v>0.408089846727116</v>
      </c>
      <c r="M1512" s="0" t="str">
        <f aca="false">IF('✍️ Score Entry 2025-26'!F1513=""," TBD",TEXT('✍️ Score Entry 2025-26'!F1513,"0")&amp;"-"&amp;TEXT('✍️ Score Entry 2025-26'!G1513,"0"))</f>
        <v> TBD</v>
      </c>
      <c r="N1512" s="0" t="str">
        <f aca="false">IF('✍️ Score Entry 2025-26'!F1513="","TBD",IF('✍️ Score Entry 2025-26'!F1513&gt;'✍️ Score Entry 2025-26'!G1513,"Home",IF('✍️ Score Entry 2025-26'!F1513&lt;'✍️ Score Entry 2025-26'!G1513,"Away","Draw")))</f>
        <v>TBD</v>
      </c>
      <c r="O1512" s="0" t="str">
        <f aca="false">IF(N1512="TBD","TBD",IF(AND(H1512&gt;I1512,H1512&gt;J1512,N1512="Home"),"✓",IF(AND(J1512&gt;H1512,J1512&gt;I1512,N1512="Away"),"✓",IF(AND(I1512&gt;H1512,I1512&gt;J1512,N1512="Draw"),"✓","✗"))))</f>
        <v>TBD</v>
      </c>
    </row>
    <row r="1513" customFormat="false" ht="15" hidden="false" customHeight="false" outlineLevel="0" collapsed="false">
      <c r="A1513" s="0" t="n">
        <f aca="false">'✍️ Score Entry 2025-26'!A1514</f>
        <v>1509</v>
      </c>
      <c r="B1513" s="41" t="n">
        <f aca="false">'✍️ Score Entry 2025-26'!B1514</f>
        <v>46131.75</v>
      </c>
      <c r="C1513" s="0" t="str">
        <f aca="false">'✍️ Score Entry 2025-26'!C1514</f>
        <v>Spanish LALIGA</v>
      </c>
      <c r="D1513" s="0" t="str">
        <f aca="false">'✍️ Score Entry 2025-26'!D1514</f>
        <v>Osasuna</v>
      </c>
      <c r="E1513" s="0" t="str">
        <f aca="false">'✍️ Score Entry 2025-26'!E1514</f>
        <v>Sevilla</v>
      </c>
      <c r="F1513" s="0" t="n">
        <f aca="false">IFERROR(VLOOKUP(D1513,'⭐ Current Elo 2025-26'!$A:$B,2,FALSE()),1500)</f>
        <v>1713.5</v>
      </c>
      <c r="G1513" s="0" t="n">
        <f aca="false">IFERROR(VLOOKUP(E1513,'⭐ Current Elo 2025-26'!$A:$B,2,FALSE()),1500)</f>
        <v>1661.6</v>
      </c>
      <c r="H1513" s="33" t="n">
        <f aca="false">1/(1+10^((G1513-F1513+'⚙️ Parameters'!$C$7)/400))</f>
        <v>0.502734292540717</v>
      </c>
      <c r="I1513" s="33" t="n">
        <f aca="false">0.27*(1+((200-MIN(ABS(F1513-G1513),200))/500)+(IF(AND(F1513&gt;1650,G1513&gt;1650),0.15,0)))</f>
        <v>0.390474</v>
      </c>
      <c r="J1513" s="33" t="n">
        <f aca="false">MAX(0,1-H1513-I1513)</f>
        <v>0.106791707459283</v>
      </c>
      <c r="K1513" s="33" t="n">
        <f aca="false">H1513+I1513</f>
        <v>0.893208292540717</v>
      </c>
      <c r="L1513" s="33" t="n">
        <f aca="false">I1513+J1513</f>
        <v>0.497265707459283</v>
      </c>
      <c r="M1513" s="0" t="str">
        <f aca="false">IF('✍️ Score Entry 2025-26'!F1514=""," TBD",TEXT('✍️ Score Entry 2025-26'!F1514,"0")&amp;"-"&amp;TEXT('✍️ Score Entry 2025-26'!G1514,"0"))</f>
        <v> TBD</v>
      </c>
      <c r="N1513" s="0" t="str">
        <f aca="false">IF('✍️ Score Entry 2025-26'!F1514="","TBD",IF('✍️ Score Entry 2025-26'!F1514&gt;'✍️ Score Entry 2025-26'!G1514,"Home",IF('✍️ Score Entry 2025-26'!F1514&lt;'✍️ Score Entry 2025-26'!G1514,"Away","Draw")))</f>
        <v>TBD</v>
      </c>
      <c r="O1513" s="0" t="str">
        <f aca="false">IF(N1513="TBD","TBD",IF(AND(H1513&gt;I1513,H1513&gt;J1513,N1513="Home"),"✓",IF(AND(J1513&gt;H1513,J1513&gt;I1513,N1513="Away"),"✓",IF(AND(I1513&gt;H1513,I1513&gt;J1513,N1513="Draw"),"✓","✗"))))</f>
        <v>TBD</v>
      </c>
    </row>
    <row r="1514" customFormat="false" ht="15" hidden="false" customHeight="false" outlineLevel="0" collapsed="false">
      <c r="A1514" s="0" t="n">
        <f aca="false">'✍️ Score Entry 2025-26'!A1515</f>
        <v>1510</v>
      </c>
      <c r="B1514" s="41" t="n">
        <f aca="false">'✍️ Score Entry 2025-26'!B1515</f>
        <v>46131.75</v>
      </c>
      <c r="C1514" s="0" t="str">
        <f aca="false">'✍️ Score Entry 2025-26'!C1515</f>
        <v>Italian Serie A</v>
      </c>
      <c r="D1514" s="0" t="str">
        <f aca="false">'✍️ Score Entry 2025-26'!D1515</f>
        <v>Internazionale</v>
      </c>
      <c r="E1514" s="0" t="str">
        <f aca="false">'✍️ Score Entry 2025-26'!E1515</f>
        <v>Cagliari</v>
      </c>
      <c r="F1514" s="0" t="n">
        <f aca="false">IFERROR(VLOOKUP(D1514,'⭐ Current Elo 2025-26'!$A:$B,2,FALSE()),1500)</f>
        <v>1603.3</v>
      </c>
      <c r="G1514" s="0" t="n">
        <f aca="false">IFERROR(VLOOKUP(E1514,'⭐ Current Elo 2025-26'!$A:$B,2,FALSE()),1500)</f>
        <v>1647.4</v>
      </c>
      <c r="H1514" s="33" t="n">
        <f aca="false">1/(1+10^((G1514-F1514+'⚙️ Parameters'!$C$7)/400))</f>
        <v>0.36779612721542</v>
      </c>
      <c r="I1514" s="33" t="n">
        <f aca="false">0.27*(1+((200-MIN(ABS(F1514-G1514),200))/500)+(IF(AND(F1514&gt;1650,G1514&gt;1650),0.15,0)))</f>
        <v>0.354186</v>
      </c>
      <c r="J1514" s="33" t="n">
        <f aca="false">MAX(0,1-H1514-I1514)</f>
        <v>0.27801787278458</v>
      </c>
      <c r="K1514" s="33" t="n">
        <f aca="false">H1514+I1514</f>
        <v>0.721982127215419</v>
      </c>
      <c r="L1514" s="33" t="n">
        <f aca="false">I1514+J1514</f>
        <v>0.632203872784581</v>
      </c>
      <c r="M1514" s="0" t="str">
        <f aca="false">IF('✍️ Score Entry 2025-26'!F1515=""," TBD",TEXT('✍️ Score Entry 2025-26'!F1515,"0")&amp;"-"&amp;TEXT('✍️ Score Entry 2025-26'!G1515,"0"))</f>
        <v> TBD</v>
      </c>
      <c r="N1514" s="0" t="str">
        <f aca="false">IF('✍️ Score Entry 2025-26'!F1515="","TBD",IF('✍️ Score Entry 2025-26'!F1515&gt;'✍️ Score Entry 2025-26'!G1515,"Home",IF('✍️ Score Entry 2025-26'!F1515&lt;'✍️ Score Entry 2025-26'!G1515,"Away","Draw")))</f>
        <v>TBD</v>
      </c>
      <c r="O1514" s="0" t="str">
        <f aca="false">IF(N1514="TBD","TBD",IF(AND(H1514&gt;I1514,H1514&gt;J1514,N1514="Home"),"✓",IF(AND(J1514&gt;H1514,J1514&gt;I1514,N1514="Away"),"✓",IF(AND(I1514&gt;H1514,I1514&gt;J1514,N1514="Draw"),"✓","✗"))))</f>
        <v>TBD</v>
      </c>
    </row>
    <row r="1515" customFormat="false" ht="15" hidden="false" customHeight="false" outlineLevel="0" collapsed="false">
      <c r="A1515" s="0" t="n">
        <f aca="false">'✍️ Score Entry 2025-26'!A1516</f>
        <v>1511</v>
      </c>
      <c r="B1515" s="41" t="n">
        <f aca="false">'✍️ Score Entry 2025-26'!B1516</f>
        <v>46131.75</v>
      </c>
      <c r="C1515" s="0" t="str">
        <f aca="false">'✍️ Score Entry 2025-26'!C1516</f>
        <v>French Ligue 1</v>
      </c>
      <c r="D1515" s="0" t="str">
        <f aca="false">'✍️ Score Entry 2025-26'!D1516</f>
        <v>Lens</v>
      </c>
      <c r="E1515" s="0" t="str">
        <f aca="false">'✍️ Score Entry 2025-26'!E1516</f>
        <v>Toulouse</v>
      </c>
      <c r="F1515" s="0" t="n">
        <f aca="false">IFERROR(VLOOKUP(D1515,'⭐ Current Elo 2025-26'!$A:$B,2,FALSE()),1500)</f>
        <v>1580.6</v>
      </c>
      <c r="G1515" s="0" t="n">
        <f aca="false">IFERROR(VLOOKUP(E1515,'⭐ Current Elo 2025-26'!$A:$B,2,FALSE()),1500)</f>
        <v>1668.4</v>
      </c>
      <c r="H1515" s="33" t="n">
        <f aca="false">1/(1+10^((G1515-F1515+'⚙️ Parameters'!$C$7)/400))</f>
        <v>0.311473281249675</v>
      </c>
      <c r="I1515" s="33" t="n">
        <f aca="false">0.27*(1+((200-MIN(ABS(F1515-G1515),200))/500)+(IF(AND(F1515&gt;1650,G1515&gt;1650),0.15,0)))</f>
        <v>0.330588</v>
      </c>
      <c r="J1515" s="33" t="n">
        <f aca="false">MAX(0,1-H1515-I1515)</f>
        <v>0.357938718750325</v>
      </c>
      <c r="K1515" s="33" t="n">
        <f aca="false">H1515+I1515</f>
        <v>0.642061281249675</v>
      </c>
      <c r="L1515" s="33" t="n">
        <f aca="false">I1515+J1515</f>
        <v>0.688526718750325</v>
      </c>
      <c r="M1515" s="0" t="str">
        <f aca="false">IF('✍️ Score Entry 2025-26'!F1516=""," TBD",TEXT('✍️ Score Entry 2025-26'!F1516,"0")&amp;"-"&amp;TEXT('✍️ Score Entry 2025-26'!G1516,"0"))</f>
        <v> TBD</v>
      </c>
      <c r="N1515" s="0" t="str">
        <f aca="false">IF('✍️ Score Entry 2025-26'!F1516="","TBD",IF('✍️ Score Entry 2025-26'!F1516&gt;'✍️ Score Entry 2025-26'!G1516,"Home",IF('✍️ Score Entry 2025-26'!F1516&lt;'✍️ Score Entry 2025-26'!G1516,"Away","Draw")))</f>
        <v>TBD</v>
      </c>
      <c r="O1515" s="0" t="str">
        <f aca="false">IF(N1515="TBD","TBD",IF(AND(H1515&gt;I1515,H1515&gt;J1515,N1515="Home"),"✓",IF(AND(J1515&gt;H1515,J1515&gt;I1515,N1515="Away"),"✓",IF(AND(I1515&gt;H1515,I1515&gt;J1515,N1515="Draw"),"✓","✗"))))</f>
        <v>TBD</v>
      </c>
    </row>
    <row r="1516" customFormat="false" ht="15" hidden="false" customHeight="false" outlineLevel="0" collapsed="false">
      <c r="A1516" s="0" t="n">
        <f aca="false">'✍️ Score Entry 2025-26'!A1517</f>
        <v>1512</v>
      </c>
      <c r="B1516" s="41" t="n">
        <f aca="false">'✍️ Score Entry 2025-26'!B1517</f>
        <v>46131.75</v>
      </c>
      <c r="C1516" s="0" t="str">
        <f aca="false">'✍️ Score Entry 2025-26'!C1517</f>
        <v>French Ligue 1</v>
      </c>
      <c r="D1516" s="0" t="str">
        <f aca="false">'✍️ Score Entry 2025-26'!D1517</f>
        <v>Lille</v>
      </c>
      <c r="E1516" s="0" t="str">
        <f aca="false">'✍️ Score Entry 2025-26'!E1517</f>
        <v>Nice</v>
      </c>
      <c r="F1516" s="0" t="n">
        <f aca="false">IFERROR(VLOOKUP(D1516,'⭐ Current Elo 2025-26'!$A:$B,2,FALSE()),1500)</f>
        <v>1580.2</v>
      </c>
      <c r="G1516" s="0" t="n">
        <f aca="false">IFERROR(VLOOKUP(E1516,'⭐ Current Elo 2025-26'!$A:$B,2,FALSE()),1500)</f>
        <v>1674.8</v>
      </c>
      <c r="H1516" s="33" t="n">
        <f aca="false">1/(1+10^((G1516-F1516+'⚙️ Parameters'!$C$7)/400))</f>
        <v>0.303141114035624</v>
      </c>
      <c r="I1516" s="33" t="n">
        <f aca="false">0.27*(1+((200-MIN(ABS(F1516-G1516),200))/500)+(IF(AND(F1516&gt;1650,G1516&gt;1650),0.15,0)))</f>
        <v>0.326916</v>
      </c>
      <c r="J1516" s="33" t="n">
        <f aca="false">MAX(0,1-H1516-I1516)</f>
        <v>0.369942885964376</v>
      </c>
      <c r="K1516" s="33" t="n">
        <f aca="false">H1516+I1516</f>
        <v>0.630057114035624</v>
      </c>
      <c r="L1516" s="33" t="n">
        <f aca="false">I1516+J1516</f>
        <v>0.696858885964376</v>
      </c>
      <c r="M1516" s="0" t="str">
        <f aca="false">IF('✍️ Score Entry 2025-26'!F1517=""," TBD",TEXT('✍️ Score Entry 2025-26'!F1517,"0")&amp;"-"&amp;TEXT('✍️ Score Entry 2025-26'!G1517,"0"))</f>
        <v> TBD</v>
      </c>
      <c r="N1516" s="0" t="str">
        <f aca="false">IF('✍️ Score Entry 2025-26'!F1517="","TBD",IF('✍️ Score Entry 2025-26'!F1517&gt;'✍️ Score Entry 2025-26'!G1517,"Home",IF('✍️ Score Entry 2025-26'!F1517&lt;'✍️ Score Entry 2025-26'!G1517,"Away","Draw")))</f>
        <v>TBD</v>
      </c>
      <c r="O1516" s="0" t="str">
        <f aca="false">IF(N1516="TBD","TBD",IF(AND(H1516&gt;I1516,H1516&gt;J1516,N1516="Home"),"✓",IF(AND(J1516&gt;H1516,J1516&gt;I1516,N1516="Away"),"✓",IF(AND(I1516&gt;H1516,I1516&gt;J1516,N1516="Draw"),"✓","✗"))))</f>
        <v>TBD</v>
      </c>
    </row>
    <row r="1517" customFormat="false" ht="15" hidden="false" customHeight="false" outlineLevel="0" collapsed="false">
      <c r="A1517" s="0" t="n">
        <f aca="false">'✍️ Score Entry 2025-26'!A1518</f>
        <v>1513</v>
      </c>
      <c r="B1517" s="41" t="n">
        <f aca="false">'✍️ Score Entry 2025-26'!B1518</f>
        <v>46131.75</v>
      </c>
      <c r="C1517" s="0" t="str">
        <f aca="false">'✍️ Score Entry 2025-26'!C1518</f>
        <v>French Ligue 1</v>
      </c>
      <c r="D1517" s="0" t="str">
        <f aca="false">'✍️ Score Entry 2025-26'!D1518</f>
        <v>Lorient</v>
      </c>
      <c r="E1517" s="0" t="str">
        <f aca="false">'✍️ Score Entry 2025-26'!E1518</f>
        <v>Marseille</v>
      </c>
      <c r="F1517" s="0" t="n">
        <f aca="false">IFERROR(VLOOKUP(D1517,'⭐ Current Elo 2025-26'!$A:$B,2,FALSE()),1500)</f>
        <v>1624.7</v>
      </c>
      <c r="G1517" s="0" t="n">
        <f aca="false">IFERROR(VLOOKUP(E1517,'⭐ Current Elo 2025-26'!$A:$B,2,FALSE()),1500)</f>
        <v>1664.7</v>
      </c>
      <c r="H1517" s="33" t="n">
        <f aca="false">1/(1+10^((G1517-F1517+'⚙️ Parameters'!$C$7)/400))</f>
        <v>0.373300918333268</v>
      </c>
      <c r="I1517" s="33" t="n">
        <f aca="false">0.27*(1+((200-MIN(ABS(F1517-G1517),200))/500)+(IF(AND(F1517&gt;1650,G1517&gt;1650),0.15,0)))</f>
        <v>0.3564</v>
      </c>
      <c r="J1517" s="33" t="n">
        <f aca="false">MAX(0,1-H1517-I1517)</f>
        <v>0.270299081666732</v>
      </c>
      <c r="K1517" s="33" t="n">
        <f aca="false">H1517+I1517</f>
        <v>0.729700918333268</v>
      </c>
      <c r="L1517" s="33" t="n">
        <f aca="false">I1517+J1517</f>
        <v>0.626699081666732</v>
      </c>
      <c r="M1517" s="0" t="str">
        <f aca="false">IF('✍️ Score Entry 2025-26'!F1518=""," TBD",TEXT('✍️ Score Entry 2025-26'!F1518,"0")&amp;"-"&amp;TEXT('✍️ Score Entry 2025-26'!G1518,"0"))</f>
        <v> TBD</v>
      </c>
      <c r="N1517" s="0" t="str">
        <f aca="false">IF('✍️ Score Entry 2025-26'!F1518="","TBD",IF('✍️ Score Entry 2025-26'!F1518&gt;'✍️ Score Entry 2025-26'!G1518,"Home",IF('✍️ Score Entry 2025-26'!F1518&lt;'✍️ Score Entry 2025-26'!G1518,"Away","Draw")))</f>
        <v>TBD</v>
      </c>
      <c r="O1517" s="0" t="str">
        <f aca="false">IF(N1517="TBD","TBD",IF(AND(H1517&gt;I1517,H1517&gt;J1517,N1517="Home"),"✓",IF(AND(J1517&gt;H1517,J1517&gt;I1517,N1517="Away"),"✓",IF(AND(I1517&gt;H1517,I1517&gt;J1517,N1517="Draw"),"✓","✗"))))</f>
        <v>TBD</v>
      </c>
    </row>
    <row r="1518" customFormat="false" ht="15" hidden="false" customHeight="false" outlineLevel="0" collapsed="false">
      <c r="A1518" s="0" t="n">
        <f aca="false">'✍️ Score Entry 2025-26'!A1519</f>
        <v>1514</v>
      </c>
      <c r="B1518" s="41" t="n">
        <f aca="false">'✍️ Score Entry 2025-26'!B1519</f>
        <v>46131.75</v>
      </c>
      <c r="C1518" s="0" t="str">
        <f aca="false">'✍️ Score Entry 2025-26'!C1519</f>
        <v>Spanish LALIGA</v>
      </c>
      <c r="D1518" s="0" t="str">
        <f aca="false">'✍️ Score Entry 2025-26'!D1519</f>
        <v>Getafe</v>
      </c>
      <c r="E1518" s="0" t="str">
        <f aca="false">'✍️ Score Entry 2025-26'!E1519</f>
        <v>Barcelona</v>
      </c>
      <c r="F1518" s="0" t="n">
        <f aca="false">IFERROR(VLOOKUP(D1518,'⭐ Current Elo 2025-26'!$A:$B,2,FALSE()),1500)</f>
        <v>1582.4</v>
      </c>
      <c r="G1518" s="0" t="n">
        <f aca="false">IFERROR(VLOOKUP(E1518,'⭐ Current Elo 2025-26'!$A:$B,2,FALSE()),1500)</f>
        <v>1670.1</v>
      </c>
      <c r="H1518" s="33" t="n">
        <f aca="false">1/(1+10^((G1518-F1518+'⚙️ Parameters'!$C$7)/400))</f>
        <v>0.311596746407428</v>
      </c>
      <c r="I1518" s="33" t="n">
        <f aca="false">0.27*(1+((200-MIN(ABS(F1518-G1518),200))/500)+(IF(AND(F1518&gt;1650,G1518&gt;1650),0.15,0)))</f>
        <v>0.330642</v>
      </c>
      <c r="J1518" s="33" t="n">
        <f aca="false">MAX(0,1-H1518-I1518)</f>
        <v>0.357761253592572</v>
      </c>
      <c r="K1518" s="33" t="n">
        <f aca="false">H1518+I1518</f>
        <v>0.642238746407428</v>
      </c>
      <c r="L1518" s="33" t="n">
        <f aca="false">I1518+J1518</f>
        <v>0.688403253592572</v>
      </c>
      <c r="M1518" s="0" t="str">
        <f aca="false">IF('✍️ Score Entry 2025-26'!F1519=""," TBD",TEXT('✍️ Score Entry 2025-26'!F1519,"0")&amp;"-"&amp;TEXT('✍️ Score Entry 2025-26'!G1519,"0"))</f>
        <v> TBD</v>
      </c>
      <c r="N1518" s="0" t="str">
        <f aca="false">IF('✍️ Score Entry 2025-26'!F1519="","TBD",IF('✍️ Score Entry 2025-26'!F1519&gt;'✍️ Score Entry 2025-26'!G1519,"Home",IF('✍️ Score Entry 2025-26'!F1519&lt;'✍️ Score Entry 2025-26'!G1519,"Away","Draw")))</f>
        <v>TBD</v>
      </c>
      <c r="O1518" s="0" t="str">
        <f aca="false">IF(N1518="TBD","TBD",IF(AND(H1518&gt;I1518,H1518&gt;J1518,N1518="Home"),"✓",IF(AND(J1518&gt;H1518,J1518&gt;I1518,N1518="Away"),"✓",IF(AND(I1518&gt;H1518,I1518&gt;J1518,N1518="Draw"),"✓","✗"))))</f>
        <v>TBD</v>
      </c>
    </row>
    <row r="1519" customFormat="false" ht="15" hidden="false" customHeight="false" outlineLevel="0" collapsed="false">
      <c r="A1519" s="0" t="n">
        <f aca="false">'✍️ Score Entry 2025-26'!A1520</f>
        <v>1515</v>
      </c>
      <c r="B1519" s="41" t="n">
        <f aca="false">'✍️ Score Entry 2025-26'!B1520</f>
        <v>46131.75</v>
      </c>
      <c r="C1519" s="0" t="str">
        <f aca="false">'✍️ Score Entry 2025-26'!C1520</f>
        <v>French Ligue 1</v>
      </c>
      <c r="D1519" s="0" t="str">
        <f aca="false">'✍️ Score Entry 2025-26'!D1520</f>
        <v>Nantes</v>
      </c>
      <c r="E1519" s="0" t="str">
        <f aca="false">'✍️ Score Entry 2025-26'!E1520</f>
        <v>Brest</v>
      </c>
      <c r="F1519" s="0" t="n">
        <f aca="false">IFERROR(VLOOKUP(D1519,'⭐ Current Elo 2025-26'!$A:$B,2,FALSE()),1500)</f>
        <v>1720.8</v>
      </c>
      <c r="G1519" s="0" t="n">
        <f aca="false">IFERROR(VLOOKUP(E1519,'⭐ Current Elo 2025-26'!$A:$B,2,FALSE()),1500)</f>
        <v>1734.4</v>
      </c>
      <c r="H1519" s="33" t="n">
        <f aca="false">1/(1+10^((G1519-F1519+'⚙️ Parameters'!$C$7)/400))</f>
        <v>0.409481067049349</v>
      </c>
      <c r="I1519" s="33" t="n">
        <f aca="false">0.27*(1+((200-MIN(ABS(F1519-G1519),200))/500)+(IF(AND(F1519&gt;1650,G1519&gt;1650),0.15,0)))</f>
        <v>0.411156</v>
      </c>
      <c r="J1519" s="33" t="n">
        <f aca="false">MAX(0,1-H1519-I1519)</f>
        <v>0.179362932950651</v>
      </c>
      <c r="K1519" s="33" t="n">
        <f aca="false">H1519+I1519</f>
        <v>0.820637067049349</v>
      </c>
      <c r="L1519" s="33" t="n">
        <f aca="false">I1519+J1519</f>
        <v>0.590518932950651</v>
      </c>
      <c r="M1519" s="0" t="str">
        <f aca="false">IF('✍️ Score Entry 2025-26'!F1520=""," TBD",TEXT('✍️ Score Entry 2025-26'!F1520,"0")&amp;"-"&amp;TEXT('✍️ Score Entry 2025-26'!G1520,"0"))</f>
        <v> TBD</v>
      </c>
      <c r="N1519" s="0" t="str">
        <f aca="false">IF('✍️ Score Entry 2025-26'!F1520="","TBD",IF('✍️ Score Entry 2025-26'!F1520&gt;'✍️ Score Entry 2025-26'!G1520,"Home",IF('✍️ Score Entry 2025-26'!F1520&lt;'✍️ Score Entry 2025-26'!G1520,"Away","Draw")))</f>
        <v>TBD</v>
      </c>
      <c r="O1519" s="0" t="str">
        <f aca="false">IF(N1519="TBD","TBD",IF(AND(H1519&gt;I1519,H1519&gt;J1519,N1519="Home"),"✓",IF(AND(J1519&gt;H1519,J1519&gt;I1519,N1519="Away"),"✓",IF(AND(I1519&gt;H1519,I1519&gt;J1519,N1519="Draw"),"✓","✗"))))</f>
        <v>TBD</v>
      </c>
    </row>
    <row r="1520" customFormat="false" ht="15" hidden="false" customHeight="false" outlineLevel="0" collapsed="false">
      <c r="A1520" s="0" t="n">
        <f aca="false">'✍️ Score Entry 2025-26'!A1521</f>
        <v>1516</v>
      </c>
      <c r="B1520" s="41" t="n">
        <f aca="false">'✍️ Score Entry 2025-26'!B1521</f>
        <v>46131.75</v>
      </c>
      <c r="C1520" s="0" t="str">
        <f aca="false">'✍️ Score Entry 2025-26'!C1521</f>
        <v>French Ligue 1</v>
      </c>
      <c r="D1520" s="0" t="str">
        <f aca="false">'✍️ Score Entry 2025-26'!D1521</f>
        <v>Paris Saint-Germain</v>
      </c>
      <c r="E1520" s="0" t="str">
        <f aca="false">'✍️ Score Entry 2025-26'!E1521</f>
        <v>Lyon</v>
      </c>
      <c r="F1520" s="0" t="n">
        <f aca="false">IFERROR(VLOOKUP(D1520,'⭐ Current Elo 2025-26'!$A:$B,2,FALSE()),1500)</f>
        <v>1650.9</v>
      </c>
      <c r="G1520" s="0" t="n">
        <f aca="false">IFERROR(VLOOKUP(E1520,'⭐ Current Elo 2025-26'!$A:$B,2,FALSE()),1500)</f>
        <v>1529.2</v>
      </c>
      <c r="H1520" s="33" t="n">
        <f aca="false">1/(1+10^((G1520-F1520+'⚙️ Parameters'!$C$7)/400))</f>
        <v>0.601744308382542</v>
      </c>
      <c r="I1520" s="33" t="n">
        <f aca="false">0.27*(1+((200-MIN(ABS(F1520-G1520),200))/500)+(IF(AND(F1520&gt;1650,G1520&gt;1650),0.15,0)))</f>
        <v>0.312282</v>
      </c>
      <c r="J1520" s="33" t="n">
        <f aca="false">MAX(0,1-H1520-I1520)</f>
        <v>0.0859736916174576</v>
      </c>
      <c r="K1520" s="33" t="n">
        <f aca="false">H1520+I1520</f>
        <v>0.914026308382542</v>
      </c>
      <c r="L1520" s="33" t="n">
        <f aca="false">I1520+J1520</f>
        <v>0.398255691617458</v>
      </c>
      <c r="M1520" s="0" t="str">
        <f aca="false">IF('✍️ Score Entry 2025-26'!F1521=""," TBD",TEXT('✍️ Score Entry 2025-26'!F1521,"0")&amp;"-"&amp;TEXT('✍️ Score Entry 2025-26'!G1521,"0"))</f>
        <v> TBD</v>
      </c>
      <c r="N1520" s="0" t="str">
        <f aca="false">IF('✍️ Score Entry 2025-26'!F1521="","TBD",IF('✍️ Score Entry 2025-26'!F1521&gt;'✍️ Score Entry 2025-26'!G1521,"Home",IF('✍️ Score Entry 2025-26'!F1521&lt;'✍️ Score Entry 2025-26'!G1521,"Away","Draw")))</f>
        <v>TBD</v>
      </c>
      <c r="O1520" s="0" t="str">
        <f aca="false">IF(N1520="TBD","TBD",IF(AND(H1520&gt;I1520,H1520&gt;J1520,N1520="Home"),"✓",IF(AND(J1520&gt;H1520,J1520&gt;I1520,N1520="Away"),"✓",IF(AND(I1520&gt;H1520,I1520&gt;J1520,N1520="Draw"),"✓","✗"))))</f>
        <v>TBD</v>
      </c>
    </row>
    <row r="1521" customFormat="false" ht="15" hidden="false" customHeight="false" outlineLevel="0" collapsed="false">
      <c r="A1521" s="0" t="n">
        <f aca="false">'✍️ Score Entry 2025-26'!A1522</f>
        <v>1517</v>
      </c>
      <c r="B1521" s="41" t="n">
        <f aca="false">'✍️ Score Entry 2025-26'!B1522</f>
        <v>46131.75</v>
      </c>
      <c r="C1521" s="0" t="str">
        <f aca="false">'✍️ Score Entry 2025-26'!C1522</f>
        <v>French Ligue 1</v>
      </c>
      <c r="D1521" s="0" t="str">
        <f aca="false">'✍️ Score Entry 2025-26'!D1522</f>
        <v>Strasbourg</v>
      </c>
      <c r="E1521" s="0" t="str">
        <f aca="false">'✍️ Score Entry 2025-26'!E1522</f>
        <v>Stade Rennais</v>
      </c>
      <c r="F1521" s="0" t="n">
        <f aca="false">IFERROR(VLOOKUP(D1521,'⭐ Current Elo 2025-26'!$A:$B,2,FALSE()),1500)</f>
        <v>1815.9</v>
      </c>
      <c r="G1521" s="0" t="n">
        <f aca="false">IFERROR(VLOOKUP(E1521,'⭐ Current Elo 2025-26'!$A:$B,2,FALSE()),1500)</f>
        <v>1621.1</v>
      </c>
      <c r="H1521" s="33" t="n">
        <f aca="false">1/(1+10^((G1521-F1521+'⚙️ Parameters'!$C$7)/400))</f>
        <v>0.697102037441036</v>
      </c>
      <c r="I1521" s="33" t="n">
        <f aca="false">0.27*(1+((200-MIN(ABS(F1521-G1521),200))/500)+(IF(AND(F1521&gt;1650,G1521&gt;1650),0.15,0)))</f>
        <v>0.272808</v>
      </c>
      <c r="J1521" s="33" t="n">
        <f aca="false">MAX(0,1-H1521-I1521)</f>
        <v>0.0300899625589637</v>
      </c>
      <c r="K1521" s="33" t="n">
        <f aca="false">H1521+I1521</f>
        <v>0.969910037441036</v>
      </c>
      <c r="L1521" s="33" t="n">
        <f aca="false">I1521+J1521</f>
        <v>0.302897962558964</v>
      </c>
      <c r="M1521" s="0" t="str">
        <f aca="false">IF('✍️ Score Entry 2025-26'!F1522=""," TBD",TEXT('✍️ Score Entry 2025-26'!F1522,"0")&amp;"-"&amp;TEXT('✍️ Score Entry 2025-26'!G1522,"0"))</f>
        <v> TBD</v>
      </c>
      <c r="N1521" s="0" t="str">
        <f aca="false">IF('✍️ Score Entry 2025-26'!F1522="","TBD",IF('✍️ Score Entry 2025-26'!F1522&gt;'✍️ Score Entry 2025-26'!G1522,"Home",IF('✍️ Score Entry 2025-26'!F1522&lt;'✍️ Score Entry 2025-26'!G1522,"Away","Draw")))</f>
        <v>TBD</v>
      </c>
      <c r="O1521" s="0" t="str">
        <f aca="false">IF(N1521="TBD","TBD",IF(AND(H1521&gt;I1521,H1521&gt;J1521,N1521="Home"),"✓",IF(AND(J1521&gt;H1521,J1521&gt;I1521,N1521="Away"),"✓",IF(AND(I1521&gt;H1521,I1521&gt;J1521,N1521="Draw"),"✓","✗"))))</f>
        <v>TBD</v>
      </c>
    </row>
    <row r="1522" customFormat="false" ht="15" hidden="false" customHeight="false" outlineLevel="0" collapsed="false">
      <c r="A1522" s="0" t="n">
        <f aca="false">'✍️ Score Entry 2025-26'!A1523</f>
        <v>1518</v>
      </c>
      <c r="B1522" s="41" t="n">
        <f aca="false">'✍️ Score Entry 2025-26'!B1523</f>
        <v>46131.75</v>
      </c>
      <c r="C1522" s="0" t="str">
        <f aca="false">'✍️ Score Entry 2025-26'!C1523</f>
        <v>Spanish LALIGA</v>
      </c>
      <c r="D1522" s="0" t="str">
        <f aca="false">'✍️ Score Entry 2025-26'!D1523</f>
        <v>Villarreal</v>
      </c>
      <c r="E1522" s="0" t="str">
        <f aca="false">'✍️ Score Entry 2025-26'!E1523</f>
        <v>Celta Vigo</v>
      </c>
      <c r="F1522" s="0" t="n">
        <f aca="false">IFERROR(VLOOKUP(D1522,'⭐ Current Elo 2025-26'!$A:$B,2,FALSE()),1500)</f>
        <v>1629.8</v>
      </c>
      <c r="G1522" s="0" t="n">
        <f aca="false">IFERROR(VLOOKUP(E1522,'⭐ Current Elo 2025-26'!$A:$B,2,FALSE()),1500)</f>
        <v>1603.5</v>
      </c>
      <c r="H1522" s="33" t="n">
        <f aca="false">1/(1+10^((G1522-F1522+'⚙️ Parameters'!$C$7)/400))</f>
        <v>0.465945761884806</v>
      </c>
      <c r="I1522" s="33" t="n">
        <f aca="false">0.27*(1+((200-MIN(ABS(F1522-G1522),200))/500)+(IF(AND(F1522&gt;1650,G1522&gt;1650),0.15,0)))</f>
        <v>0.363798</v>
      </c>
      <c r="J1522" s="33" t="n">
        <f aca="false">MAX(0,1-H1522-I1522)</f>
        <v>0.170256238115194</v>
      </c>
      <c r="K1522" s="33" t="n">
        <f aca="false">H1522+I1522</f>
        <v>0.829743761884806</v>
      </c>
      <c r="L1522" s="33" t="n">
        <f aca="false">I1522+J1522</f>
        <v>0.534054238115194</v>
      </c>
      <c r="M1522" s="0" t="str">
        <f aca="false">IF('✍️ Score Entry 2025-26'!F1523=""," TBD",TEXT('✍️ Score Entry 2025-26'!F1523,"0")&amp;"-"&amp;TEXT('✍️ Score Entry 2025-26'!G1523,"0"))</f>
        <v> TBD</v>
      </c>
      <c r="N1522" s="0" t="str">
        <f aca="false">IF('✍️ Score Entry 2025-26'!F1523="","TBD",IF('✍️ Score Entry 2025-26'!F1523&gt;'✍️ Score Entry 2025-26'!G1523,"Home",IF('✍️ Score Entry 2025-26'!F1523&lt;'✍️ Score Entry 2025-26'!G1523,"Away","Draw")))</f>
        <v>TBD</v>
      </c>
      <c r="O1522" s="0" t="str">
        <f aca="false">IF(N1522="TBD","TBD",IF(AND(H1522&gt;I1522,H1522&gt;J1522,N1522="Home"),"✓",IF(AND(J1522&gt;H1522,J1522&gt;I1522,N1522="Away"),"✓",IF(AND(I1522&gt;H1522,I1522&gt;J1522,N1522="Draw"),"✓","✗"))))</f>
        <v>TBD</v>
      </c>
    </row>
    <row r="1523" customFormat="false" ht="15" hidden="false" customHeight="false" outlineLevel="0" collapsed="false">
      <c r="A1523" s="0" t="n">
        <f aca="false">'✍️ Score Entry 2025-26'!A1524</f>
        <v>1519</v>
      </c>
      <c r="B1523" s="41" t="n">
        <f aca="false">'✍️ Score Entry 2025-26'!B1524</f>
        <v>46131.75</v>
      </c>
      <c r="C1523" s="0" t="str">
        <f aca="false">'✍️ Score Entry 2025-26'!C1524</f>
        <v>Spanish LALIGA</v>
      </c>
      <c r="D1523" s="0" t="str">
        <f aca="false">'✍️ Score Entry 2025-26'!D1524</f>
        <v>Valencia</v>
      </c>
      <c r="E1523" s="0" t="str">
        <f aca="false">'✍️ Score Entry 2025-26'!E1524</f>
        <v>Girona</v>
      </c>
      <c r="F1523" s="0" t="n">
        <f aca="false">IFERROR(VLOOKUP(D1523,'⭐ Current Elo 2025-26'!$A:$B,2,FALSE()),1500)</f>
        <v>1618.4</v>
      </c>
      <c r="G1523" s="0" t="n">
        <f aca="false">IFERROR(VLOOKUP(E1523,'⭐ Current Elo 2025-26'!$A:$B,2,FALSE()),1500)</f>
        <v>1542.4</v>
      </c>
      <c r="H1523" s="33" t="n">
        <f aca="false">1/(1+10^((G1523-F1523+'⚙️ Parameters'!$C$7)/400))</f>
        <v>0.537347317166493</v>
      </c>
      <c r="I1523" s="33" t="n">
        <f aca="false">0.27*(1+((200-MIN(ABS(F1523-G1523),200))/500)+(IF(AND(F1523&gt;1650,G1523&gt;1650),0.15,0)))</f>
        <v>0.33696</v>
      </c>
      <c r="J1523" s="33" t="n">
        <f aca="false">MAX(0,1-H1523-I1523)</f>
        <v>0.125692682833507</v>
      </c>
      <c r="K1523" s="33" t="n">
        <f aca="false">H1523+I1523</f>
        <v>0.874307317166493</v>
      </c>
      <c r="L1523" s="33" t="n">
        <f aca="false">I1523+J1523</f>
        <v>0.462652682833507</v>
      </c>
      <c r="M1523" s="0" t="str">
        <f aca="false">IF('✍️ Score Entry 2025-26'!F1524=""," TBD",TEXT('✍️ Score Entry 2025-26'!F1524,"0")&amp;"-"&amp;TEXT('✍️ Score Entry 2025-26'!G1524,"0"))</f>
        <v> TBD</v>
      </c>
      <c r="N1523" s="0" t="str">
        <f aca="false">IF('✍️ Score Entry 2025-26'!F1524="","TBD",IF('✍️ Score Entry 2025-26'!F1524&gt;'✍️ Score Entry 2025-26'!G1524,"Home",IF('✍️ Score Entry 2025-26'!F1524&lt;'✍️ Score Entry 2025-26'!G1524,"Away","Draw")))</f>
        <v>TBD</v>
      </c>
      <c r="O1523" s="0" t="str">
        <f aca="false">IF(N1523="TBD","TBD",IF(AND(H1523&gt;I1523,H1523&gt;J1523,N1523="Home"),"✓",IF(AND(J1523&gt;H1523,J1523&gt;I1523,N1523="Away"),"✓",IF(AND(I1523&gt;H1523,I1523&gt;J1523,N1523="Draw"),"✓","✗"))))</f>
        <v>TBD</v>
      </c>
    </row>
    <row r="1524" customFormat="false" ht="15" hidden="false" customHeight="false" outlineLevel="0" collapsed="false">
      <c r="A1524" s="0" t="n">
        <f aca="false">'✍️ Score Entry 2025-26'!A1525</f>
        <v>1520</v>
      </c>
      <c r="B1524" s="41" t="n">
        <f aca="false">'✍️ Score Entry 2025-26'!B1525</f>
        <v>46131.75</v>
      </c>
      <c r="C1524" s="0" t="str">
        <f aca="false">'✍️ Score Entry 2025-26'!C1525</f>
        <v>Spanish LALIGA</v>
      </c>
      <c r="D1524" s="0" t="str">
        <f aca="false">'✍️ Score Entry 2025-26'!D1525</f>
        <v>AlavÃ©s</v>
      </c>
      <c r="E1524" s="0" t="str">
        <f aca="false">'✍️ Score Entry 2025-26'!E1525</f>
        <v>Mallorca</v>
      </c>
      <c r="F1524" s="0" t="n">
        <f aca="false">IFERROR(VLOOKUP(D1524,'⭐ Current Elo 2025-26'!$A:$B,2,FALSE()),1500)</f>
        <v>1609.1</v>
      </c>
      <c r="G1524" s="0" t="n">
        <f aca="false">IFERROR(VLOOKUP(E1524,'⭐ Current Elo 2025-26'!$A:$B,2,FALSE()),1500)</f>
        <v>1654.7</v>
      </c>
      <c r="H1524" s="33" t="n">
        <f aca="false">1/(1+10^((G1524-F1524+'⚙️ Parameters'!$C$7)/400))</f>
        <v>0.365790671467858</v>
      </c>
      <c r="I1524" s="33" t="n">
        <f aca="false">0.27*(1+((200-MIN(ABS(F1524-G1524),200))/500)+(IF(AND(F1524&gt;1650,G1524&gt;1650),0.15,0)))</f>
        <v>0.353376</v>
      </c>
      <c r="J1524" s="33" t="n">
        <f aca="false">MAX(0,1-H1524-I1524)</f>
        <v>0.280833328532142</v>
      </c>
      <c r="K1524" s="33" t="n">
        <f aca="false">H1524+I1524</f>
        <v>0.719166671467858</v>
      </c>
      <c r="L1524" s="33" t="n">
        <f aca="false">I1524+J1524</f>
        <v>0.634209328532142</v>
      </c>
      <c r="M1524" s="0" t="str">
        <f aca="false">IF('✍️ Score Entry 2025-26'!F1525=""," TBD",TEXT('✍️ Score Entry 2025-26'!F1525,"0")&amp;"-"&amp;TEXT('✍️ Score Entry 2025-26'!G1525,"0"))</f>
        <v> TBD</v>
      </c>
      <c r="N1524" s="0" t="str">
        <f aca="false">IF('✍️ Score Entry 2025-26'!F1525="","TBD",IF('✍️ Score Entry 2025-26'!F1525&gt;'✍️ Score Entry 2025-26'!G1525,"Home",IF('✍️ Score Entry 2025-26'!F1525&lt;'✍️ Score Entry 2025-26'!G1525,"Away","Draw")))</f>
        <v>TBD</v>
      </c>
      <c r="O1524" s="0" t="str">
        <f aca="false">IF(N1524="TBD","TBD",IF(AND(H1524&gt;I1524,H1524&gt;J1524,N1524="Home"),"✓",IF(AND(J1524&gt;H1524,J1524&gt;I1524,N1524="Away"),"✓",IF(AND(I1524&gt;H1524,I1524&gt;J1524,N1524="Draw"),"✓","✗"))))</f>
        <v>TBD</v>
      </c>
    </row>
    <row r="1525" customFormat="false" ht="15" hidden="false" customHeight="false" outlineLevel="0" collapsed="false">
      <c r="A1525" s="0" t="n">
        <f aca="false">'✍️ Score Entry 2025-26'!A1526</f>
        <v>1521</v>
      </c>
      <c r="B1525" s="41" t="n">
        <f aca="false">'✍️ Score Entry 2025-26'!B1526</f>
        <v>46134.75</v>
      </c>
      <c r="C1525" s="0" t="str">
        <f aca="false">'✍️ Score Entry 2025-26'!C1526</f>
        <v>Spanish LALIGA</v>
      </c>
      <c r="D1525" s="0" t="str">
        <f aca="false">'✍️ Score Entry 2025-26'!D1526</f>
        <v>Elche</v>
      </c>
      <c r="E1525" s="0" t="str">
        <f aca="false">'✍️ Score Entry 2025-26'!E1526</f>
        <v>AtlÃ©tico Madrid</v>
      </c>
      <c r="F1525" s="0" t="n">
        <f aca="false">IFERROR(VLOOKUP(D1525,'⭐ Current Elo 2025-26'!$A:$B,2,FALSE()),1500)</f>
        <v>1553.2</v>
      </c>
      <c r="G1525" s="0" t="n">
        <f aca="false">IFERROR(VLOOKUP(E1525,'⭐ Current Elo 2025-26'!$A:$B,2,FALSE()),1500)</f>
        <v>1556.8</v>
      </c>
      <c r="H1525" s="33" t="n">
        <f aca="false">1/(1+10^((G1525-F1525+'⚙️ Parameters'!$C$7)/400))</f>
        <v>0.423469585133684</v>
      </c>
      <c r="I1525" s="33" t="n">
        <f aca="false">0.27*(1+((200-MIN(ABS(F1525-G1525),200))/500)+(IF(AND(F1525&gt;1650,G1525&gt;1650),0.15,0)))</f>
        <v>0.376056</v>
      </c>
      <c r="J1525" s="33" t="n">
        <f aca="false">MAX(0,1-H1525-I1525)</f>
        <v>0.200474414866316</v>
      </c>
      <c r="K1525" s="33" t="n">
        <f aca="false">H1525+I1525</f>
        <v>0.799525585133684</v>
      </c>
      <c r="L1525" s="33" t="n">
        <f aca="false">I1525+J1525</f>
        <v>0.576530414866316</v>
      </c>
      <c r="M1525" s="0" t="str">
        <f aca="false">IF('✍️ Score Entry 2025-26'!F1526=""," TBD",TEXT('✍️ Score Entry 2025-26'!F1526,"0")&amp;"-"&amp;TEXT('✍️ Score Entry 2025-26'!G1526,"0"))</f>
        <v> TBD</v>
      </c>
      <c r="N1525" s="0" t="str">
        <f aca="false">IF('✍️ Score Entry 2025-26'!F1526="","TBD",IF('✍️ Score Entry 2025-26'!F1526&gt;'✍️ Score Entry 2025-26'!G1526,"Home",IF('✍️ Score Entry 2025-26'!F1526&lt;'✍️ Score Entry 2025-26'!G1526,"Away","Draw")))</f>
        <v>TBD</v>
      </c>
      <c r="O1525" s="0" t="str">
        <f aca="false">IF(N1525="TBD","TBD",IF(AND(H1525&gt;I1525,H1525&gt;J1525,N1525="Home"),"✓",IF(AND(J1525&gt;H1525,J1525&gt;I1525,N1525="Away"),"✓",IF(AND(I1525&gt;H1525,I1525&gt;J1525,N1525="Draw"),"✓","✗"))))</f>
        <v>TBD</v>
      </c>
    </row>
    <row r="1526" customFormat="false" ht="15" hidden="false" customHeight="false" outlineLevel="0" collapsed="false">
      <c r="A1526" s="0" t="n">
        <f aca="false">'✍️ Score Entry 2025-26'!A1527</f>
        <v>1522</v>
      </c>
      <c r="B1526" s="41" t="n">
        <f aca="false">'✍️ Score Entry 2025-26'!B1527</f>
        <v>46134.75</v>
      </c>
      <c r="C1526" s="0" t="str">
        <f aca="false">'✍️ Score Entry 2025-26'!C1527</f>
        <v>Spanish LALIGA</v>
      </c>
      <c r="D1526" s="0" t="str">
        <f aca="false">'✍️ Score Entry 2025-26'!D1527</f>
        <v>Barcelona</v>
      </c>
      <c r="E1526" s="0" t="str">
        <f aca="false">'✍️ Score Entry 2025-26'!E1527</f>
        <v>Celta Vigo</v>
      </c>
      <c r="F1526" s="0" t="n">
        <f aca="false">IFERROR(VLOOKUP(D1526,'⭐ Current Elo 2025-26'!$A:$B,2,FALSE()),1500)</f>
        <v>1670.1</v>
      </c>
      <c r="G1526" s="0" t="n">
        <f aca="false">IFERROR(VLOOKUP(E1526,'⭐ Current Elo 2025-26'!$A:$B,2,FALSE()),1500)</f>
        <v>1603.5</v>
      </c>
      <c r="H1526" s="33" t="n">
        <f aca="false">1/(1+10^((G1526-F1526+'⚙️ Parameters'!$C$7)/400))</f>
        <v>0.523871158755074</v>
      </c>
      <c r="I1526" s="33" t="n">
        <f aca="false">0.27*(1+((200-MIN(ABS(F1526-G1526),200))/500)+(IF(AND(F1526&gt;1650,G1526&gt;1650),0.15,0)))</f>
        <v>0.342036</v>
      </c>
      <c r="J1526" s="33" t="n">
        <f aca="false">MAX(0,1-H1526-I1526)</f>
        <v>0.134092841244926</v>
      </c>
      <c r="K1526" s="33" t="n">
        <f aca="false">H1526+I1526</f>
        <v>0.865907158755074</v>
      </c>
      <c r="L1526" s="33" t="n">
        <f aca="false">I1526+J1526</f>
        <v>0.476128841244926</v>
      </c>
      <c r="M1526" s="0" t="str">
        <f aca="false">IF('✍️ Score Entry 2025-26'!F1527=""," TBD",TEXT('✍️ Score Entry 2025-26'!F1527,"0")&amp;"-"&amp;TEXT('✍️ Score Entry 2025-26'!G1527,"0"))</f>
        <v> TBD</v>
      </c>
      <c r="N1526" s="0" t="str">
        <f aca="false">IF('✍️ Score Entry 2025-26'!F1527="","TBD",IF('✍️ Score Entry 2025-26'!F1527&gt;'✍️ Score Entry 2025-26'!G1527,"Home",IF('✍️ Score Entry 2025-26'!F1527&lt;'✍️ Score Entry 2025-26'!G1527,"Away","Draw")))</f>
        <v>TBD</v>
      </c>
      <c r="O1526" s="0" t="str">
        <f aca="false">IF(N1526="TBD","TBD",IF(AND(H1526&gt;I1526,H1526&gt;J1526,N1526="Home"),"✓",IF(AND(J1526&gt;H1526,J1526&gt;I1526,N1526="Away"),"✓",IF(AND(I1526&gt;H1526,I1526&gt;J1526,N1526="Draw"),"✓","✗"))))</f>
        <v>TBD</v>
      </c>
    </row>
    <row r="1527" customFormat="false" ht="15" hidden="false" customHeight="false" outlineLevel="0" collapsed="false">
      <c r="A1527" s="0" t="n">
        <f aca="false">'✍️ Score Entry 2025-26'!A1528</f>
        <v>1523</v>
      </c>
      <c r="B1527" s="41" t="n">
        <f aca="false">'✍️ Score Entry 2025-26'!B1528</f>
        <v>46134.75</v>
      </c>
      <c r="C1527" s="0" t="str">
        <f aca="false">'✍️ Score Entry 2025-26'!C1528</f>
        <v>Spanish LALIGA</v>
      </c>
      <c r="D1527" s="0" t="str">
        <f aca="false">'✍️ Score Entry 2025-26'!D1528</f>
        <v>Real Oviedo</v>
      </c>
      <c r="E1527" s="0" t="str">
        <f aca="false">'✍️ Score Entry 2025-26'!E1528</f>
        <v>Villarreal</v>
      </c>
      <c r="F1527" s="0" t="n">
        <f aca="false">IFERROR(VLOOKUP(D1527,'⭐ Current Elo 2025-26'!$A:$B,2,FALSE()),1500)</f>
        <v>1735.2</v>
      </c>
      <c r="G1527" s="0" t="n">
        <f aca="false">IFERROR(VLOOKUP(E1527,'⭐ Current Elo 2025-26'!$A:$B,2,FALSE()),1500)</f>
        <v>1629.8</v>
      </c>
      <c r="H1527" s="33" t="n">
        <f aca="false">1/(1+10^((G1527-F1527+'⚙️ Parameters'!$C$7)/400))</f>
        <v>0.579058108976345</v>
      </c>
      <c r="I1527" s="33" t="n">
        <f aca="false">0.27*(1+((200-MIN(ABS(F1527-G1527),200))/500)+(IF(AND(F1527&gt;1650,G1527&gt;1650),0.15,0)))</f>
        <v>0.321084</v>
      </c>
      <c r="J1527" s="33" t="n">
        <f aca="false">MAX(0,1-H1527-I1527)</f>
        <v>0.0998578910236551</v>
      </c>
      <c r="K1527" s="33" t="n">
        <f aca="false">H1527+I1527</f>
        <v>0.900142108976345</v>
      </c>
      <c r="L1527" s="33" t="n">
        <f aca="false">I1527+J1527</f>
        <v>0.420941891023655</v>
      </c>
      <c r="M1527" s="0" t="str">
        <f aca="false">IF('✍️ Score Entry 2025-26'!F1528=""," TBD",TEXT('✍️ Score Entry 2025-26'!F1528,"0")&amp;"-"&amp;TEXT('✍️ Score Entry 2025-26'!G1528,"0"))</f>
        <v> TBD</v>
      </c>
      <c r="N1527" s="0" t="str">
        <f aca="false">IF('✍️ Score Entry 2025-26'!F1528="","TBD",IF('✍️ Score Entry 2025-26'!F1528&gt;'✍️ Score Entry 2025-26'!G1528,"Home",IF('✍️ Score Entry 2025-26'!F1528&lt;'✍️ Score Entry 2025-26'!G1528,"Away","Draw")))</f>
        <v>TBD</v>
      </c>
      <c r="O1527" s="0" t="str">
        <f aca="false">IF(N1527="TBD","TBD",IF(AND(H1527&gt;I1527,H1527&gt;J1527,N1527="Home"),"✓",IF(AND(J1527&gt;H1527,J1527&gt;I1527,N1527="Away"),"✓",IF(AND(I1527&gt;H1527,I1527&gt;J1527,N1527="Draw"),"✓","✗"))))</f>
        <v>TBD</v>
      </c>
    </row>
    <row r="1528" customFormat="false" ht="15" hidden="false" customHeight="false" outlineLevel="0" collapsed="false">
      <c r="A1528" s="0" t="n">
        <f aca="false">'✍️ Score Entry 2025-26'!A1529</f>
        <v>1524</v>
      </c>
      <c r="B1528" s="41" t="n">
        <f aca="false">'✍️ Score Entry 2025-26'!B1529</f>
        <v>46134.75</v>
      </c>
      <c r="C1528" s="0" t="str">
        <f aca="false">'✍️ Score Entry 2025-26'!C1529</f>
        <v>Spanish LALIGA</v>
      </c>
      <c r="D1528" s="0" t="str">
        <f aca="false">'✍️ Score Entry 2025-26'!D1529</f>
        <v>Girona</v>
      </c>
      <c r="E1528" s="0" t="str">
        <f aca="false">'✍️ Score Entry 2025-26'!E1529</f>
        <v>Real Betis</v>
      </c>
      <c r="F1528" s="0" t="n">
        <f aca="false">IFERROR(VLOOKUP(D1528,'⭐ Current Elo 2025-26'!$A:$B,2,FALSE()),1500)</f>
        <v>1542.4</v>
      </c>
      <c r="G1528" s="0" t="n">
        <f aca="false">IFERROR(VLOOKUP(E1528,'⭐ Current Elo 2025-26'!$A:$B,2,FALSE()),1500)</f>
        <v>0</v>
      </c>
      <c r="H1528" s="33" t="n">
        <f aca="false">1/(1+10^((G1528-F1528+'⚙️ Parameters'!$C$7)/400))</f>
        <v>0.999814254062454</v>
      </c>
      <c r="I1528" s="33" t="n">
        <f aca="false">0.27*(1+((200-MIN(ABS(F1528-G1528),200))/500)+(IF(AND(F1528&gt;1650,G1528&gt;1650),0.15,0)))</f>
        <v>0.27</v>
      </c>
      <c r="J1528" s="33" t="n">
        <f aca="false">MAX(0,1-H1528-I1528)</f>
        <v>0</v>
      </c>
      <c r="K1528" s="33" t="n">
        <f aca="false">H1528+I1528</f>
        <v>1.26981425406245</v>
      </c>
      <c r="L1528" s="33" t="n">
        <f aca="false">I1528+J1528</f>
        <v>0.27</v>
      </c>
      <c r="M1528" s="0" t="str">
        <f aca="false">IF('✍️ Score Entry 2025-26'!F1529=""," TBD",TEXT('✍️ Score Entry 2025-26'!F1529,"0")&amp;"-"&amp;TEXT('✍️ Score Entry 2025-26'!G1529,"0"))</f>
        <v> TBD</v>
      </c>
      <c r="N1528" s="0" t="str">
        <f aca="false">IF('✍️ Score Entry 2025-26'!F1529="","TBD",IF('✍️ Score Entry 2025-26'!F1529&gt;'✍️ Score Entry 2025-26'!G1529,"Home",IF('✍️ Score Entry 2025-26'!F1529&lt;'✍️ Score Entry 2025-26'!G1529,"Away","Draw")))</f>
        <v>TBD</v>
      </c>
      <c r="O1528" s="0" t="str">
        <f aca="false">IF(N1528="TBD","TBD",IF(AND(H1528&gt;I1528,H1528&gt;J1528,N1528="Home"),"✓",IF(AND(J1528&gt;H1528,J1528&gt;I1528,N1528="Away"),"✓",IF(AND(I1528&gt;H1528,I1528&gt;J1528,N1528="Draw"),"✓","✗"))))</f>
        <v>TBD</v>
      </c>
    </row>
    <row r="1529" customFormat="false" ht="15" hidden="false" customHeight="false" outlineLevel="0" collapsed="false">
      <c r="A1529" s="0" t="n">
        <f aca="false">'✍️ Score Entry 2025-26'!A1530</f>
        <v>1525</v>
      </c>
      <c r="B1529" s="41" t="n">
        <f aca="false">'✍️ Score Entry 2025-26'!B1530</f>
        <v>46134.75</v>
      </c>
      <c r="C1529" s="0" t="str">
        <f aca="false">'✍️ Score Entry 2025-26'!C1530</f>
        <v>Spanish LALIGA</v>
      </c>
      <c r="D1529" s="0" t="str">
        <f aca="false">'✍️ Score Entry 2025-26'!D1530</f>
        <v>Athletic Club</v>
      </c>
      <c r="E1529" s="0" t="str">
        <f aca="false">'✍️ Score Entry 2025-26'!E1530</f>
        <v>Osasuna</v>
      </c>
      <c r="F1529" s="0" t="n">
        <f aca="false">IFERROR(VLOOKUP(D1529,'⭐ Current Elo 2025-26'!$A:$B,2,FALSE()),1500)</f>
        <v>1432.8</v>
      </c>
      <c r="G1529" s="0" t="n">
        <f aca="false">IFERROR(VLOOKUP(E1529,'⭐ Current Elo 2025-26'!$A:$B,2,FALSE()),1500)</f>
        <v>1713.5</v>
      </c>
      <c r="H1529" s="33" t="n">
        <f aca="false">1/(1+10^((G1529-F1529+'⚙️ Parameters'!$C$7)/400))</f>
        <v>0.129694543900092</v>
      </c>
      <c r="I1529" s="33" t="n">
        <f aca="false">0.27*(1+((200-MIN(ABS(F1529-G1529),200))/500)+(IF(AND(F1529&gt;1650,G1529&gt;1650),0.15,0)))</f>
        <v>0.27</v>
      </c>
      <c r="J1529" s="33" t="n">
        <f aca="false">MAX(0,1-H1529-I1529)</f>
        <v>0.600305456099908</v>
      </c>
      <c r="K1529" s="33" t="n">
        <f aca="false">H1529+I1529</f>
        <v>0.399694543900092</v>
      </c>
      <c r="L1529" s="33" t="n">
        <f aca="false">I1529+J1529</f>
        <v>0.870305456099908</v>
      </c>
      <c r="M1529" s="0" t="str">
        <f aca="false">IF('✍️ Score Entry 2025-26'!F1530=""," TBD",TEXT('✍️ Score Entry 2025-26'!F1530,"0")&amp;"-"&amp;TEXT('✍️ Score Entry 2025-26'!G1530,"0"))</f>
        <v> TBD</v>
      </c>
      <c r="N1529" s="0" t="str">
        <f aca="false">IF('✍️ Score Entry 2025-26'!F1530="","TBD",IF('✍️ Score Entry 2025-26'!F1530&gt;'✍️ Score Entry 2025-26'!G1530,"Home",IF('✍️ Score Entry 2025-26'!F1530&lt;'✍️ Score Entry 2025-26'!G1530,"Away","Draw")))</f>
        <v>TBD</v>
      </c>
      <c r="O1529" s="0" t="str">
        <f aca="false">IF(N1529="TBD","TBD",IF(AND(H1529&gt;I1529,H1529&gt;J1529,N1529="Home"),"✓",IF(AND(J1529&gt;H1529,J1529&gt;I1529,N1529="Away"),"✓",IF(AND(I1529&gt;H1529,I1529&gt;J1529,N1529="Draw"),"✓","✗"))))</f>
        <v>TBD</v>
      </c>
    </row>
    <row r="1530" customFormat="false" ht="15" hidden="false" customHeight="false" outlineLevel="0" collapsed="false">
      <c r="A1530" s="0" t="n">
        <f aca="false">'✍️ Score Entry 2025-26'!A1531</f>
        <v>1526</v>
      </c>
      <c r="B1530" s="41" t="n">
        <f aca="false">'✍️ Score Entry 2025-26'!B1531</f>
        <v>46134.75</v>
      </c>
      <c r="C1530" s="0" t="str">
        <f aca="false">'✍️ Score Entry 2025-26'!C1531</f>
        <v>Spanish LALIGA</v>
      </c>
      <c r="D1530" s="0" t="str">
        <f aca="false">'✍️ Score Entry 2025-26'!D1531</f>
        <v>Rayo Vallecano</v>
      </c>
      <c r="E1530" s="0" t="str">
        <f aca="false">'✍️ Score Entry 2025-26'!E1531</f>
        <v>Espanyol</v>
      </c>
      <c r="F1530" s="0" t="n">
        <f aca="false">IFERROR(VLOOKUP(D1530,'⭐ Current Elo 2025-26'!$A:$B,2,FALSE()),1500)</f>
        <v>1510</v>
      </c>
      <c r="G1530" s="0" t="n">
        <f aca="false">IFERROR(VLOOKUP(E1530,'⭐ Current Elo 2025-26'!$A:$B,2,FALSE()),1500)</f>
        <v>1662.7</v>
      </c>
      <c r="H1530" s="33" t="n">
        <f aca="false">1/(1+10^((G1530-F1530+'⚙️ Parameters'!$C$7)/400))</f>
        <v>0.237427550032845</v>
      </c>
      <c r="I1530" s="33" t="n">
        <f aca="false">0.27*(1+((200-MIN(ABS(F1530-G1530),200))/500)+(IF(AND(F1530&gt;1650,G1530&gt;1650),0.15,0)))</f>
        <v>0.295542</v>
      </c>
      <c r="J1530" s="33" t="n">
        <f aca="false">MAX(0,1-H1530-I1530)</f>
        <v>0.467030449967155</v>
      </c>
      <c r="K1530" s="33" t="n">
        <f aca="false">H1530+I1530</f>
        <v>0.532969550032845</v>
      </c>
      <c r="L1530" s="33" t="n">
        <f aca="false">I1530+J1530</f>
        <v>0.762572449967155</v>
      </c>
      <c r="M1530" s="0" t="str">
        <f aca="false">IF('✍️ Score Entry 2025-26'!F1531=""," TBD",TEXT('✍️ Score Entry 2025-26'!F1531,"0")&amp;"-"&amp;TEXT('✍️ Score Entry 2025-26'!G1531,"0"))</f>
        <v> TBD</v>
      </c>
      <c r="N1530" s="0" t="str">
        <f aca="false">IF('✍️ Score Entry 2025-26'!F1531="","TBD",IF('✍️ Score Entry 2025-26'!F1531&gt;'✍️ Score Entry 2025-26'!G1531,"Home",IF('✍️ Score Entry 2025-26'!F1531&lt;'✍️ Score Entry 2025-26'!G1531,"Away","Draw")))</f>
        <v>TBD</v>
      </c>
      <c r="O1530" s="0" t="str">
        <f aca="false">IF(N1530="TBD","TBD",IF(AND(H1530&gt;I1530,H1530&gt;J1530,N1530="Home"),"✓",IF(AND(J1530&gt;H1530,J1530&gt;I1530,N1530="Away"),"✓",IF(AND(I1530&gt;H1530,I1530&gt;J1530,N1530="Draw"),"✓","✗"))))</f>
        <v>TBD</v>
      </c>
    </row>
    <row r="1531" customFormat="false" ht="15" hidden="false" customHeight="false" outlineLevel="0" collapsed="false">
      <c r="A1531" s="0" t="n">
        <f aca="false">'✍️ Score Entry 2025-26'!A1532</f>
        <v>1527</v>
      </c>
      <c r="B1531" s="41" t="n">
        <f aca="false">'✍️ Score Entry 2025-26'!B1532</f>
        <v>46134.75</v>
      </c>
      <c r="C1531" s="0" t="str">
        <f aca="false">'✍️ Score Entry 2025-26'!C1532</f>
        <v>Spanish LALIGA</v>
      </c>
      <c r="D1531" s="0" t="str">
        <f aca="false">'✍️ Score Entry 2025-26'!D1532</f>
        <v>Real Madrid</v>
      </c>
      <c r="E1531" s="0" t="str">
        <f aca="false">'✍️ Score Entry 2025-26'!E1532</f>
        <v>AlavÃ©s</v>
      </c>
      <c r="F1531" s="0" t="n">
        <f aca="false">IFERROR(VLOOKUP(D1531,'⭐ Current Elo 2025-26'!$A:$B,2,FALSE()),1500)</f>
        <v>1520.7</v>
      </c>
      <c r="G1531" s="0" t="n">
        <f aca="false">IFERROR(VLOOKUP(E1531,'⭐ Current Elo 2025-26'!$A:$B,2,FALSE()),1500)</f>
        <v>1609.1</v>
      </c>
      <c r="H1531" s="33" t="n">
        <f aca="false">1/(1+10^((G1531-F1531+'⚙️ Parameters'!$C$7)/400))</f>
        <v>0.31073305341073</v>
      </c>
      <c r="I1531" s="33" t="n">
        <f aca="false">0.27*(1+((200-MIN(ABS(F1531-G1531),200))/500)+(IF(AND(F1531&gt;1650,G1531&gt;1650),0.15,0)))</f>
        <v>0.330264</v>
      </c>
      <c r="J1531" s="33" t="n">
        <f aca="false">MAX(0,1-H1531-I1531)</f>
        <v>0.35900294658927</v>
      </c>
      <c r="K1531" s="33" t="n">
        <f aca="false">H1531+I1531</f>
        <v>0.64099705341073</v>
      </c>
      <c r="L1531" s="33" t="n">
        <f aca="false">I1531+J1531</f>
        <v>0.68926694658927</v>
      </c>
      <c r="M1531" s="0" t="str">
        <f aca="false">IF('✍️ Score Entry 2025-26'!F1532=""," TBD",TEXT('✍️ Score Entry 2025-26'!F1532,"0")&amp;"-"&amp;TEXT('✍️ Score Entry 2025-26'!G1532,"0"))</f>
        <v> TBD</v>
      </c>
      <c r="N1531" s="0" t="str">
        <f aca="false">IF('✍️ Score Entry 2025-26'!F1532="","TBD",IF('✍️ Score Entry 2025-26'!F1532&gt;'✍️ Score Entry 2025-26'!G1532,"Home",IF('✍️ Score Entry 2025-26'!F1532&lt;'✍️ Score Entry 2025-26'!G1532,"Away","Draw")))</f>
        <v>TBD</v>
      </c>
      <c r="O1531" s="0" t="str">
        <f aca="false">IF(N1531="TBD","TBD",IF(AND(H1531&gt;I1531,H1531&gt;J1531,N1531="Home"),"✓",IF(AND(J1531&gt;H1531,J1531&gt;I1531,N1531="Away"),"✓",IF(AND(I1531&gt;H1531,I1531&gt;J1531,N1531="Draw"),"✓","✗"))))</f>
        <v>TBD</v>
      </c>
    </row>
    <row r="1532" customFormat="false" ht="15" hidden="false" customHeight="false" outlineLevel="0" collapsed="false">
      <c r="A1532" s="0" t="n">
        <f aca="false">'✍️ Score Entry 2025-26'!A1533</f>
        <v>1528</v>
      </c>
      <c r="B1532" s="41" t="n">
        <f aca="false">'✍️ Score Entry 2025-26'!B1533</f>
        <v>46134.75</v>
      </c>
      <c r="C1532" s="0" t="str">
        <f aca="false">'✍️ Score Entry 2025-26'!C1533</f>
        <v>Spanish LALIGA</v>
      </c>
      <c r="D1532" s="0" t="str">
        <f aca="false">'✍️ Score Entry 2025-26'!D1533</f>
        <v>Real Sociedad</v>
      </c>
      <c r="E1532" s="0" t="str">
        <f aca="false">'✍️ Score Entry 2025-26'!E1533</f>
        <v>Getafe</v>
      </c>
      <c r="F1532" s="0" t="n">
        <f aca="false">IFERROR(VLOOKUP(D1532,'⭐ Current Elo 2025-26'!$A:$B,2,FALSE()),1500)</f>
        <v>1395.4</v>
      </c>
      <c r="G1532" s="0" t="n">
        <f aca="false">IFERROR(VLOOKUP(E1532,'⭐ Current Elo 2025-26'!$A:$B,2,FALSE()),1500)</f>
        <v>1582.4</v>
      </c>
      <c r="H1532" s="33" t="n">
        <f aca="false">1/(1+10^((G1532-F1532+'⚙️ Parameters'!$C$7)/400))</f>
        <v>0.203545300288274</v>
      </c>
      <c r="I1532" s="33" t="n">
        <f aca="false">0.27*(1+((200-MIN(ABS(F1532-G1532),200))/500)+(IF(AND(F1532&gt;1650,G1532&gt;1650),0.15,0)))</f>
        <v>0.27702</v>
      </c>
      <c r="J1532" s="33" t="n">
        <f aca="false">MAX(0,1-H1532-I1532)</f>
        <v>0.519434699711726</v>
      </c>
      <c r="K1532" s="33" t="n">
        <f aca="false">H1532+I1532</f>
        <v>0.480565300288274</v>
      </c>
      <c r="L1532" s="33" t="n">
        <f aca="false">I1532+J1532</f>
        <v>0.796454699711726</v>
      </c>
      <c r="M1532" s="0" t="str">
        <f aca="false">IF('✍️ Score Entry 2025-26'!F1533=""," TBD",TEXT('✍️ Score Entry 2025-26'!F1533,"0")&amp;"-"&amp;TEXT('✍️ Score Entry 2025-26'!G1533,"0"))</f>
        <v> TBD</v>
      </c>
      <c r="N1532" s="0" t="str">
        <f aca="false">IF('✍️ Score Entry 2025-26'!F1533="","TBD",IF('✍️ Score Entry 2025-26'!F1533&gt;'✍️ Score Entry 2025-26'!G1533,"Home",IF('✍️ Score Entry 2025-26'!F1533&lt;'✍️ Score Entry 2025-26'!G1533,"Away","Draw")))</f>
        <v>TBD</v>
      </c>
      <c r="O1532" s="0" t="str">
        <f aca="false">IF(N1532="TBD","TBD",IF(AND(H1532&gt;I1532,H1532&gt;J1532,N1532="Home"),"✓",IF(AND(J1532&gt;H1532,J1532&gt;I1532,N1532="Away"),"✓",IF(AND(I1532&gt;H1532,I1532&gt;J1532,N1532="Draw"),"✓","✗"))))</f>
        <v>TBD</v>
      </c>
    </row>
    <row r="1533" customFormat="false" ht="15" hidden="false" customHeight="false" outlineLevel="0" collapsed="false">
      <c r="A1533" s="0" t="n">
        <f aca="false">'✍️ Score Entry 2025-26'!A1534</f>
        <v>1529</v>
      </c>
      <c r="B1533" s="41" t="n">
        <f aca="false">'✍️ Score Entry 2025-26'!B1534</f>
        <v>46134.75</v>
      </c>
      <c r="C1533" s="0" t="str">
        <f aca="false">'✍️ Score Entry 2025-26'!C1534</f>
        <v>Spanish LALIGA</v>
      </c>
      <c r="D1533" s="0" t="str">
        <f aca="false">'✍️ Score Entry 2025-26'!D1534</f>
        <v>Levante</v>
      </c>
      <c r="E1533" s="0" t="str">
        <f aca="false">'✍️ Score Entry 2025-26'!E1534</f>
        <v>Sevilla</v>
      </c>
      <c r="F1533" s="0" t="n">
        <f aca="false">IFERROR(VLOOKUP(D1533,'⭐ Current Elo 2025-26'!$A:$B,2,FALSE()),1500)</f>
        <v>1462.3</v>
      </c>
      <c r="G1533" s="0" t="n">
        <f aca="false">IFERROR(VLOOKUP(E1533,'⭐ Current Elo 2025-26'!$A:$B,2,FALSE()),1500)</f>
        <v>1661.6</v>
      </c>
      <c r="H1533" s="33" t="n">
        <f aca="false">1/(1+10^((G1533-F1533+'⚙️ Parameters'!$C$7)/400))</f>
        <v>0.192307438518593</v>
      </c>
      <c r="I1533" s="33" t="n">
        <f aca="false">0.27*(1+((200-MIN(ABS(F1533-G1533),200))/500)+(IF(AND(F1533&gt;1650,G1533&gt;1650),0.15,0)))</f>
        <v>0.270378</v>
      </c>
      <c r="J1533" s="33" t="n">
        <f aca="false">MAX(0,1-H1533-I1533)</f>
        <v>0.537314561481407</v>
      </c>
      <c r="K1533" s="33" t="n">
        <f aca="false">H1533+I1533</f>
        <v>0.462685438518593</v>
      </c>
      <c r="L1533" s="33" t="n">
        <f aca="false">I1533+J1533</f>
        <v>0.807692561481407</v>
      </c>
      <c r="M1533" s="0" t="str">
        <f aca="false">IF('✍️ Score Entry 2025-26'!F1534=""," TBD",TEXT('✍️ Score Entry 2025-26'!F1534,"0")&amp;"-"&amp;TEXT('✍️ Score Entry 2025-26'!G1534,"0"))</f>
        <v> TBD</v>
      </c>
      <c r="N1533" s="0" t="str">
        <f aca="false">IF('✍️ Score Entry 2025-26'!F1534="","TBD",IF('✍️ Score Entry 2025-26'!F1534&gt;'✍️ Score Entry 2025-26'!G1534,"Home",IF('✍️ Score Entry 2025-26'!F1534&lt;'✍️ Score Entry 2025-26'!G1534,"Away","Draw")))</f>
        <v>TBD</v>
      </c>
      <c r="O1533" s="0" t="str">
        <f aca="false">IF(N1533="TBD","TBD",IF(AND(H1533&gt;I1533,H1533&gt;J1533,N1533="Home"),"✓",IF(AND(J1533&gt;H1533,J1533&gt;I1533,N1533="Away"),"✓",IF(AND(I1533&gt;H1533,I1533&gt;J1533,N1533="Draw"),"✓","✗"))))</f>
        <v>TBD</v>
      </c>
    </row>
    <row r="1534" customFormat="false" ht="15" hidden="false" customHeight="false" outlineLevel="0" collapsed="false">
      <c r="A1534" s="0" t="n">
        <f aca="false">'✍️ Score Entry 2025-26'!A1535</f>
        <v>1530</v>
      </c>
      <c r="B1534" s="41" t="n">
        <f aca="false">'✍️ Score Entry 2025-26'!B1535</f>
        <v>46134.75</v>
      </c>
      <c r="C1534" s="0" t="str">
        <f aca="false">'✍️ Score Entry 2025-26'!C1535</f>
        <v>Spanish LALIGA</v>
      </c>
      <c r="D1534" s="0" t="str">
        <f aca="false">'✍️ Score Entry 2025-26'!D1535</f>
        <v>Mallorca</v>
      </c>
      <c r="E1534" s="0" t="str">
        <f aca="false">'✍️ Score Entry 2025-26'!E1535</f>
        <v>Valencia</v>
      </c>
      <c r="F1534" s="0" t="n">
        <f aca="false">IFERROR(VLOOKUP(D1534,'⭐ Current Elo 2025-26'!$A:$B,2,FALSE()),1500)</f>
        <v>1654.7</v>
      </c>
      <c r="G1534" s="0" t="n">
        <f aca="false">IFERROR(VLOOKUP(E1534,'⭐ Current Elo 2025-26'!$A:$B,2,FALSE()),1500)</f>
        <v>1618.4</v>
      </c>
      <c r="H1534" s="33" t="n">
        <f aca="false">1/(1+10^((G1534-F1534+'⚙️ Parameters'!$C$7)/400))</f>
        <v>0.480294327299452</v>
      </c>
      <c r="I1534" s="33" t="n">
        <f aca="false">0.27*(1+((200-MIN(ABS(F1534-G1534),200))/500)+(IF(AND(F1534&gt;1650,G1534&gt;1650),0.15,0)))</f>
        <v>0.358398</v>
      </c>
      <c r="J1534" s="33" t="n">
        <f aca="false">MAX(0,1-H1534-I1534)</f>
        <v>0.161307672700548</v>
      </c>
      <c r="K1534" s="33" t="n">
        <f aca="false">H1534+I1534</f>
        <v>0.838692327299452</v>
      </c>
      <c r="L1534" s="33" t="n">
        <f aca="false">I1534+J1534</f>
        <v>0.519705672700549</v>
      </c>
      <c r="M1534" s="0" t="str">
        <f aca="false">IF('✍️ Score Entry 2025-26'!F1535=""," TBD",TEXT('✍️ Score Entry 2025-26'!F1535,"0")&amp;"-"&amp;TEXT('✍️ Score Entry 2025-26'!G1535,"0"))</f>
        <v> TBD</v>
      </c>
      <c r="N1534" s="0" t="str">
        <f aca="false">IF('✍️ Score Entry 2025-26'!F1535="","TBD",IF('✍️ Score Entry 2025-26'!F1535&gt;'✍️ Score Entry 2025-26'!G1535,"Home",IF('✍️ Score Entry 2025-26'!F1535&lt;'✍️ Score Entry 2025-26'!G1535,"Away","Draw")))</f>
        <v>TBD</v>
      </c>
      <c r="O1534" s="0" t="str">
        <f aca="false">IF(N1534="TBD","TBD",IF(AND(H1534&gt;I1534,H1534&gt;J1534,N1534="Home"),"✓",IF(AND(J1534&gt;H1534,J1534&gt;I1534,N1534="Away"),"✓",IF(AND(I1534&gt;H1534,I1534&gt;J1534,N1534="Draw"),"✓","✗"))))</f>
        <v>TBD</v>
      </c>
    </row>
    <row r="1535" customFormat="false" ht="15" hidden="false" customHeight="false" outlineLevel="0" collapsed="false">
      <c r="A1535" s="0" t="n">
        <f aca="false">'✍️ Score Entry 2025-26'!A1536</f>
        <v>1531</v>
      </c>
      <c r="B1535" s="41" t="n">
        <f aca="false">'✍️ Score Entry 2025-26'!B1536</f>
        <v>46137.5833333333</v>
      </c>
      <c r="C1535" s="0" t="str">
        <f aca="false">'✍️ Score Entry 2025-26'!C1536</f>
        <v>English Premier League</v>
      </c>
      <c r="D1535" s="0" t="str">
        <f aca="false">'✍️ Score Entry 2025-26'!D1536</f>
        <v>AFC Bournemouth</v>
      </c>
      <c r="E1535" s="0" t="str">
        <f aca="false">'✍️ Score Entry 2025-26'!E1536</f>
        <v>Leeds United</v>
      </c>
      <c r="F1535" s="0" t="n">
        <f aca="false">IFERROR(VLOOKUP(D1535,'⭐ Current Elo 2025-26'!$A:$B,2,FALSE()),1500)</f>
        <v>1744.7</v>
      </c>
      <c r="G1535" s="0" t="n">
        <f aca="false">IFERROR(VLOOKUP(E1535,'⭐ Current Elo 2025-26'!$A:$B,2,FALSE()),1500)</f>
        <v>1530.4</v>
      </c>
      <c r="H1535" s="33" t="n">
        <f aca="false">1/(1+10^((G1535-F1535+'⚙️ Parameters'!$C$7)/400))</f>
        <v>0.72026708606277</v>
      </c>
      <c r="I1535" s="33" t="n">
        <f aca="false">0.27*(1+((200-MIN(ABS(F1535-G1535),200))/500)+(IF(AND(F1535&gt;1650,G1535&gt;1650),0.15,0)))</f>
        <v>0.27</v>
      </c>
      <c r="J1535" s="33" t="n">
        <f aca="false">MAX(0,1-H1535-I1535)</f>
        <v>0.00973291393723019</v>
      </c>
      <c r="K1535" s="33" t="n">
        <f aca="false">H1535+I1535</f>
        <v>0.99026708606277</v>
      </c>
      <c r="L1535" s="33" t="n">
        <f aca="false">I1535+J1535</f>
        <v>0.27973291393723</v>
      </c>
      <c r="M1535" s="0" t="str">
        <f aca="false">IF('✍️ Score Entry 2025-26'!F1536=""," TBD",TEXT('✍️ Score Entry 2025-26'!F1536,"0")&amp;"-"&amp;TEXT('✍️ Score Entry 2025-26'!G1536,"0"))</f>
        <v> TBD</v>
      </c>
      <c r="N1535" s="0" t="str">
        <f aca="false">IF('✍️ Score Entry 2025-26'!F1536="","TBD",IF('✍️ Score Entry 2025-26'!F1536&gt;'✍️ Score Entry 2025-26'!G1536,"Home",IF('✍️ Score Entry 2025-26'!F1536&lt;'✍️ Score Entry 2025-26'!G1536,"Away","Draw")))</f>
        <v>TBD</v>
      </c>
      <c r="O1535" s="0" t="str">
        <f aca="false">IF(N1535="TBD","TBD",IF(AND(H1535&gt;I1535,H1535&gt;J1535,N1535="Home"),"✓",IF(AND(J1535&gt;H1535,J1535&gt;I1535,N1535="Away"),"✓",IF(AND(I1535&gt;H1535,I1535&gt;J1535,N1535="Draw"),"✓","✗"))))</f>
        <v>TBD</v>
      </c>
    </row>
    <row r="1536" customFormat="false" ht="15" hidden="false" customHeight="false" outlineLevel="0" collapsed="false">
      <c r="A1536" s="0" t="n">
        <f aca="false">'✍️ Score Entry 2025-26'!A1537</f>
        <v>1532</v>
      </c>
      <c r="B1536" s="41" t="n">
        <f aca="false">'✍️ Score Entry 2025-26'!B1537</f>
        <v>46137.5833333333</v>
      </c>
      <c r="C1536" s="0" t="str">
        <f aca="false">'✍️ Score Entry 2025-26'!C1537</f>
        <v>English Premier League</v>
      </c>
      <c r="D1536" s="0" t="str">
        <f aca="false">'✍️ Score Entry 2025-26'!D1537</f>
        <v>Liverpool</v>
      </c>
      <c r="E1536" s="0" t="str">
        <f aca="false">'✍️ Score Entry 2025-26'!E1537</f>
        <v>Crystal Palace</v>
      </c>
      <c r="F1536" s="0" t="n">
        <f aca="false">IFERROR(VLOOKUP(D1536,'⭐ Current Elo 2025-26'!$A:$B,2,FALSE()),1500)</f>
        <v>1648.2</v>
      </c>
      <c r="G1536" s="0" t="n">
        <f aca="false">IFERROR(VLOOKUP(E1536,'⭐ Current Elo 2025-26'!$A:$B,2,FALSE()),1500)</f>
        <v>1530.6</v>
      </c>
      <c r="H1536" s="33" t="n">
        <f aca="false">1/(1+10^((G1536-F1536+'⚙️ Parameters'!$C$7)/400))</f>
        <v>0.596074903645068</v>
      </c>
      <c r="I1536" s="33" t="n">
        <f aca="false">0.27*(1+((200-MIN(ABS(F1536-G1536),200))/500)+(IF(AND(F1536&gt;1650,G1536&gt;1650),0.15,0)))</f>
        <v>0.314496</v>
      </c>
      <c r="J1536" s="33" t="n">
        <f aca="false">MAX(0,1-H1536-I1536)</f>
        <v>0.0894290963549317</v>
      </c>
      <c r="K1536" s="33" t="n">
        <f aca="false">H1536+I1536</f>
        <v>0.910570903645068</v>
      </c>
      <c r="L1536" s="33" t="n">
        <f aca="false">I1536+J1536</f>
        <v>0.403925096354932</v>
      </c>
      <c r="M1536" s="0" t="str">
        <f aca="false">IF('✍️ Score Entry 2025-26'!F1537=""," TBD",TEXT('✍️ Score Entry 2025-26'!F1537,"0")&amp;"-"&amp;TEXT('✍️ Score Entry 2025-26'!G1537,"0"))</f>
        <v> TBD</v>
      </c>
      <c r="N1536" s="0" t="str">
        <f aca="false">IF('✍️ Score Entry 2025-26'!F1537="","TBD",IF('✍️ Score Entry 2025-26'!F1537&gt;'✍️ Score Entry 2025-26'!G1537,"Home",IF('✍️ Score Entry 2025-26'!F1537&lt;'✍️ Score Entry 2025-26'!G1537,"Away","Draw")))</f>
        <v>TBD</v>
      </c>
      <c r="O1536" s="0" t="str">
        <f aca="false">IF(N1536="TBD","TBD",IF(AND(H1536&gt;I1536,H1536&gt;J1536,N1536="Home"),"✓",IF(AND(J1536&gt;H1536,J1536&gt;I1536,N1536="Away"),"✓",IF(AND(I1536&gt;H1536,I1536&gt;J1536,N1536="Draw"),"✓","✗"))))</f>
        <v>TBD</v>
      </c>
    </row>
    <row r="1537" customFormat="false" ht="15" hidden="false" customHeight="false" outlineLevel="0" collapsed="false">
      <c r="A1537" s="0" t="n">
        <f aca="false">'✍️ Score Entry 2025-26'!A1538</f>
        <v>1533</v>
      </c>
      <c r="B1537" s="41" t="n">
        <f aca="false">'✍️ Score Entry 2025-26'!B1538</f>
        <v>46137.5833333333</v>
      </c>
      <c r="C1537" s="0" t="str">
        <f aca="false">'✍️ Score Entry 2025-26'!C1538</f>
        <v>English Premier League</v>
      </c>
      <c r="D1537" s="0" t="str">
        <f aca="false">'✍️ Score Entry 2025-26'!D1538</f>
        <v>Brighton &amp; Hove Albion</v>
      </c>
      <c r="E1537" s="0" t="str">
        <f aca="false">'✍️ Score Entry 2025-26'!E1538</f>
        <v>Chelsea</v>
      </c>
      <c r="F1537" s="0" t="n">
        <f aca="false">IFERROR(VLOOKUP(D1537,'⭐ Current Elo 2025-26'!$A:$B,2,FALSE()),1500)</f>
        <v>1526.5</v>
      </c>
      <c r="G1537" s="0" t="n">
        <f aca="false">IFERROR(VLOOKUP(E1537,'⭐ Current Elo 2025-26'!$A:$B,2,FALSE()),1500)</f>
        <v>1685.1</v>
      </c>
      <c r="H1537" s="33" t="n">
        <f aca="false">1/(1+10^((G1537-F1537+'⚙️ Parameters'!$C$7)/400))</f>
        <v>0.231333264753441</v>
      </c>
      <c r="I1537" s="33" t="n">
        <f aca="false">0.27*(1+((200-MIN(ABS(F1537-G1537),200))/500)+(IF(AND(F1537&gt;1650,G1537&gt;1650),0.15,0)))</f>
        <v>0.292356</v>
      </c>
      <c r="J1537" s="33" t="n">
        <f aca="false">MAX(0,1-H1537-I1537)</f>
        <v>0.476310735246559</v>
      </c>
      <c r="K1537" s="33" t="n">
        <f aca="false">H1537+I1537</f>
        <v>0.523689264753441</v>
      </c>
      <c r="L1537" s="33" t="n">
        <f aca="false">I1537+J1537</f>
        <v>0.768666735246559</v>
      </c>
      <c r="M1537" s="0" t="str">
        <f aca="false">IF('✍️ Score Entry 2025-26'!F1538=""," TBD",TEXT('✍️ Score Entry 2025-26'!F1538,"0")&amp;"-"&amp;TEXT('✍️ Score Entry 2025-26'!G1538,"0"))</f>
        <v> TBD</v>
      </c>
      <c r="N1537" s="0" t="str">
        <f aca="false">IF('✍️ Score Entry 2025-26'!F1538="","TBD",IF('✍️ Score Entry 2025-26'!F1538&gt;'✍️ Score Entry 2025-26'!G1538,"Home",IF('✍️ Score Entry 2025-26'!F1538&lt;'✍️ Score Entry 2025-26'!G1538,"Away","Draw")))</f>
        <v>TBD</v>
      </c>
      <c r="O1537" s="0" t="str">
        <f aca="false">IF(N1537="TBD","TBD",IF(AND(H1537&gt;I1537,H1537&gt;J1537,N1537="Home"),"✓",IF(AND(J1537&gt;H1537,J1537&gt;I1537,N1537="Away"),"✓",IF(AND(I1537&gt;H1537,I1537&gt;J1537,N1537="Draw"),"✓","✗"))))</f>
        <v>TBD</v>
      </c>
    </row>
    <row r="1538" customFormat="false" ht="15" hidden="false" customHeight="false" outlineLevel="0" collapsed="false">
      <c r="A1538" s="0" t="n">
        <f aca="false">'✍️ Score Entry 2025-26'!A1539</f>
        <v>1534</v>
      </c>
      <c r="B1538" s="41" t="n">
        <f aca="false">'✍️ Score Entry 2025-26'!B1539</f>
        <v>46137.5833333333</v>
      </c>
      <c r="C1538" s="0" t="str">
        <f aca="false">'✍️ Score Entry 2025-26'!C1539</f>
        <v>English Premier League</v>
      </c>
      <c r="D1538" s="0" t="str">
        <f aca="false">'✍️ Score Entry 2025-26'!D1539</f>
        <v>Burnley</v>
      </c>
      <c r="E1538" s="0" t="str">
        <f aca="false">'✍️ Score Entry 2025-26'!E1539</f>
        <v>Manchester City</v>
      </c>
      <c r="F1538" s="0" t="n">
        <f aca="false">IFERROR(VLOOKUP(D1538,'⭐ Current Elo 2025-26'!$A:$B,2,FALSE()),1500)</f>
        <v>1604</v>
      </c>
      <c r="G1538" s="0" t="n">
        <f aca="false">IFERROR(VLOOKUP(E1538,'⭐ Current Elo 2025-26'!$A:$B,2,FALSE()),1500)</f>
        <v>1581.2</v>
      </c>
      <c r="H1538" s="33" t="n">
        <f aca="false">1/(1+10^((G1538-F1538+'⚙️ Parameters'!$C$7)/400))</f>
        <v>0.460935828854925</v>
      </c>
      <c r="I1538" s="33" t="n">
        <f aca="false">0.27*(1+((200-MIN(ABS(F1538-G1538),200))/500)+(IF(AND(F1538&gt;1650,G1538&gt;1650),0.15,0)))</f>
        <v>0.365688</v>
      </c>
      <c r="J1538" s="33" t="n">
        <f aca="false">MAX(0,1-H1538-I1538)</f>
        <v>0.173376171145075</v>
      </c>
      <c r="K1538" s="33" t="n">
        <f aca="false">H1538+I1538</f>
        <v>0.826623828854925</v>
      </c>
      <c r="L1538" s="33" t="n">
        <f aca="false">I1538+J1538</f>
        <v>0.539064171145075</v>
      </c>
      <c r="M1538" s="0" t="str">
        <f aca="false">IF('✍️ Score Entry 2025-26'!F1539=""," TBD",TEXT('✍️ Score Entry 2025-26'!F1539,"0")&amp;"-"&amp;TEXT('✍️ Score Entry 2025-26'!G1539,"0"))</f>
        <v> TBD</v>
      </c>
      <c r="N1538" s="0" t="str">
        <f aca="false">IF('✍️ Score Entry 2025-26'!F1539="","TBD",IF('✍️ Score Entry 2025-26'!F1539&gt;'✍️ Score Entry 2025-26'!G1539,"Home",IF('✍️ Score Entry 2025-26'!F1539&lt;'✍️ Score Entry 2025-26'!G1539,"Away","Draw")))</f>
        <v>TBD</v>
      </c>
      <c r="O1538" s="0" t="str">
        <f aca="false">IF(N1538="TBD","TBD",IF(AND(H1538&gt;I1538,H1538&gt;J1538,N1538="Home"),"✓",IF(AND(J1538&gt;H1538,J1538&gt;I1538,N1538="Away"),"✓",IF(AND(I1538&gt;H1538,I1538&gt;J1538,N1538="Draw"),"✓","✗"))))</f>
        <v>TBD</v>
      </c>
    </row>
    <row r="1539" customFormat="false" ht="15" hidden="false" customHeight="false" outlineLevel="0" collapsed="false">
      <c r="A1539" s="0" t="n">
        <f aca="false">'✍️ Score Entry 2025-26'!A1540</f>
        <v>1535</v>
      </c>
      <c r="B1539" s="41" t="n">
        <f aca="false">'✍️ Score Entry 2025-26'!B1540</f>
        <v>46137.5833333333</v>
      </c>
      <c r="C1539" s="0" t="str">
        <f aca="false">'✍️ Score Entry 2025-26'!C1540</f>
        <v>English Premier League</v>
      </c>
      <c r="D1539" s="0" t="str">
        <f aca="false">'✍️ Score Entry 2025-26'!D1540</f>
        <v>West Ham United</v>
      </c>
      <c r="E1539" s="0" t="str">
        <f aca="false">'✍️ Score Entry 2025-26'!E1540</f>
        <v>Everton</v>
      </c>
      <c r="F1539" s="0" t="n">
        <f aca="false">IFERROR(VLOOKUP(D1539,'⭐ Current Elo 2025-26'!$A:$B,2,FALSE()),1500)</f>
        <v>1395.5</v>
      </c>
      <c r="G1539" s="0" t="n">
        <f aca="false">IFERROR(VLOOKUP(E1539,'⭐ Current Elo 2025-26'!$A:$B,2,FALSE()),1500)</f>
        <v>1613.1</v>
      </c>
      <c r="H1539" s="33" t="n">
        <f aca="false">1/(1+10^((G1539-F1539+'⚙️ Parameters'!$C$7)/400))</f>
        <v>0.176472857370748</v>
      </c>
      <c r="I1539" s="33" t="n">
        <f aca="false">0.27*(1+((200-MIN(ABS(F1539-G1539),200))/500)+(IF(AND(F1539&gt;1650,G1539&gt;1650),0.15,0)))</f>
        <v>0.27</v>
      </c>
      <c r="J1539" s="33" t="n">
        <f aca="false">MAX(0,1-H1539-I1539)</f>
        <v>0.553527142629252</v>
      </c>
      <c r="K1539" s="33" t="n">
        <f aca="false">H1539+I1539</f>
        <v>0.446472857370748</v>
      </c>
      <c r="L1539" s="33" t="n">
        <f aca="false">I1539+J1539</f>
        <v>0.823527142629252</v>
      </c>
      <c r="M1539" s="0" t="str">
        <f aca="false">IF('✍️ Score Entry 2025-26'!F1540=""," TBD",TEXT('✍️ Score Entry 2025-26'!F1540,"0")&amp;"-"&amp;TEXT('✍️ Score Entry 2025-26'!G1540,"0"))</f>
        <v> TBD</v>
      </c>
      <c r="N1539" s="0" t="str">
        <f aca="false">IF('✍️ Score Entry 2025-26'!F1540="","TBD",IF('✍️ Score Entry 2025-26'!F1540&gt;'✍️ Score Entry 2025-26'!G1540,"Home",IF('✍️ Score Entry 2025-26'!F1540&lt;'✍️ Score Entry 2025-26'!G1540,"Away","Draw")))</f>
        <v>TBD</v>
      </c>
      <c r="O1539" s="0" t="str">
        <f aca="false">IF(N1539="TBD","TBD",IF(AND(H1539&gt;I1539,H1539&gt;J1539,N1539="Home"),"✓",IF(AND(J1539&gt;H1539,J1539&gt;I1539,N1539="Away"),"✓",IF(AND(I1539&gt;H1539,I1539&gt;J1539,N1539="Draw"),"✓","✗"))))</f>
        <v>TBD</v>
      </c>
    </row>
    <row r="1540" customFormat="false" ht="15" hidden="false" customHeight="false" outlineLevel="0" collapsed="false">
      <c r="A1540" s="0" t="n">
        <f aca="false">'✍️ Score Entry 2025-26'!A1541</f>
        <v>1536</v>
      </c>
      <c r="B1540" s="41" t="n">
        <f aca="false">'✍️ Score Entry 2025-26'!B1541</f>
        <v>46137.5833333333</v>
      </c>
      <c r="C1540" s="0" t="str">
        <f aca="false">'✍️ Score Entry 2025-26'!C1541</f>
        <v>English Premier League</v>
      </c>
      <c r="D1540" s="0" t="str">
        <f aca="false">'✍️ Score Entry 2025-26'!D1541</f>
        <v>Arsenal</v>
      </c>
      <c r="E1540" s="0" t="str">
        <f aca="false">'✍️ Score Entry 2025-26'!E1541</f>
        <v>Newcastle United</v>
      </c>
      <c r="F1540" s="0" t="n">
        <f aca="false">IFERROR(VLOOKUP(D1540,'⭐ Current Elo 2025-26'!$A:$B,2,FALSE()),1500)</f>
        <v>1442.1</v>
      </c>
      <c r="G1540" s="0" t="n">
        <f aca="false">IFERROR(VLOOKUP(E1540,'⭐ Current Elo 2025-26'!$A:$B,2,FALSE()),1500)</f>
        <v>1795</v>
      </c>
      <c r="H1540" s="33" t="n">
        <f aca="false">1/(1+10^((G1540-F1540+'⚙️ Parameters'!$C$7)/400))</f>
        <v>0.0895388324864946</v>
      </c>
      <c r="I1540" s="33" t="n">
        <f aca="false">0.27*(1+((200-MIN(ABS(F1540-G1540),200))/500)+(IF(AND(F1540&gt;1650,G1540&gt;1650),0.15,0)))</f>
        <v>0.27</v>
      </c>
      <c r="J1540" s="33" t="n">
        <f aca="false">MAX(0,1-H1540-I1540)</f>
        <v>0.640461167513506</v>
      </c>
      <c r="K1540" s="33" t="n">
        <f aca="false">H1540+I1540</f>
        <v>0.359538832486495</v>
      </c>
      <c r="L1540" s="33" t="n">
        <f aca="false">I1540+J1540</f>
        <v>0.910461167513506</v>
      </c>
      <c r="M1540" s="0" t="str">
        <f aca="false">IF('✍️ Score Entry 2025-26'!F1541=""," TBD",TEXT('✍️ Score Entry 2025-26'!F1541,"0")&amp;"-"&amp;TEXT('✍️ Score Entry 2025-26'!G1541,"0"))</f>
        <v> TBD</v>
      </c>
      <c r="N1540" s="0" t="str">
        <f aca="false">IF('✍️ Score Entry 2025-26'!F1541="","TBD",IF('✍️ Score Entry 2025-26'!F1541&gt;'✍️ Score Entry 2025-26'!G1541,"Home",IF('✍️ Score Entry 2025-26'!F1541&lt;'✍️ Score Entry 2025-26'!G1541,"Away","Draw")))</f>
        <v>TBD</v>
      </c>
      <c r="O1540" s="0" t="str">
        <f aca="false">IF(N1540="TBD","TBD",IF(AND(H1540&gt;I1540,H1540&gt;J1540,N1540="Home"),"✓",IF(AND(J1540&gt;H1540,J1540&gt;I1540,N1540="Away"),"✓",IF(AND(I1540&gt;H1540,I1540&gt;J1540,N1540="Draw"),"✓","✗"))))</f>
        <v>TBD</v>
      </c>
    </row>
    <row r="1541" customFormat="false" ht="15" hidden="false" customHeight="false" outlineLevel="0" collapsed="false">
      <c r="A1541" s="0" t="n">
        <f aca="false">'✍️ Score Entry 2025-26'!A1542</f>
        <v>1537</v>
      </c>
      <c r="B1541" s="41" t="n">
        <f aca="false">'✍️ Score Entry 2025-26'!B1542</f>
        <v>46137.5833333333</v>
      </c>
      <c r="C1541" s="0" t="str">
        <f aca="false">'✍️ Score Entry 2025-26'!C1542</f>
        <v>English Premier League</v>
      </c>
      <c r="D1541" s="0" t="str">
        <f aca="false">'✍️ Score Entry 2025-26'!D1542</f>
        <v>Wolverhampton Wanderers</v>
      </c>
      <c r="E1541" s="0" t="str">
        <f aca="false">'✍️ Score Entry 2025-26'!E1542</f>
        <v>Tottenham Hotspur</v>
      </c>
      <c r="F1541" s="0" t="n">
        <f aca="false">IFERROR(VLOOKUP(D1541,'⭐ Current Elo 2025-26'!$A:$B,2,FALSE()),1500)</f>
        <v>1747.8</v>
      </c>
      <c r="G1541" s="0" t="n">
        <f aca="false">IFERROR(VLOOKUP(E1541,'⭐ Current Elo 2025-26'!$A:$B,2,FALSE()),1500)</f>
        <v>1545.2</v>
      </c>
      <c r="H1541" s="33" t="n">
        <f aca="false">1/(1+10^((G1541-F1541+'⚙️ Parameters'!$C$7)/400))</f>
        <v>0.706498061226342</v>
      </c>
      <c r="I1541" s="33" t="n">
        <f aca="false">0.27*(1+((200-MIN(ABS(F1541-G1541),200))/500)+(IF(AND(F1541&gt;1650,G1541&gt;1650),0.15,0)))</f>
        <v>0.27</v>
      </c>
      <c r="J1541" s="33" t="n">
        <f aca="false">MAX(0,1-H1541-I1541)</f>
        <v>0.0235019387736576</v>
      </c>
      <c r="K1541" s="33" t="n">
        <f aca="false">H1541+I1541</f>
        <v>0.976498061226342</v>
      </c>
      <c r="L1541" s="33" t="n">
        <f aca="false">I1541+J1541</f>
        <v>0.293501938773658</v>
      </c>
      <c r="M1541" s="0" t="str">
        <f aca="false">IF('✍️ Score Entry 2025-26'!F1542=""," TBD",TEXT('✍️ Score Entry 2025-26'!F1542,"0")&amp;"-"&amp;TEXT('✍️ Score Entry 2025-26'!G1542,"0"))</f>
        <v> TBD</v>
      </c>
      <c r="N1541" s="0" t="str">
        <f aca="false">IF('✍️ Score Entry 2025-26'!F1542="","TBD",IF('✍️ Score Entry 2025-26'!F1542&gt;'✍️ Score Entry 2025-26'!G1542,"Home",IF('✍️ Score Entry 2025-26'!F1542&lt;'✍️ Score Entry 2025-26'!G1542,"Away","Draw")))</f>
        <v>TBD</v>
      </c>
      <c r="O1541" s="0" t="str">
        <f aca="false">IF(N1541="TBD","TBD",IF(AND(H1541&gt;I1541,H1541&gt;J1541,N1541="Home"),"✓",IF(AND(J1541&gt;H1541,J1541&gt;I1541,N1541="Away"),"✓",IF(AND(I1541&gt;H1541,I1541&gt;J1541,N1541="Draw"),"✓","✗"))))</f>
        <v>TBD</v>
      </c>
    </row>
    <row r="1542" customFormat="false" ht="15" hidden="false" customHeight="false" outlineLevel="0" collapsed="false">
      <c r="A1542" s="0" t="n">
        <f aca="false">'✍️ Score Entry 2025-26'!A1543</f>
        <v>1538</v>
      </c>
      <c r="B1542" s="41" t="n">
        <f aca="false">'✍️ Score Entry 2025-26'!B1543</f>
        <v>46137.5833333333</v>
      </c>
      <c r="C1542" s="0" t="str">
        <f aca="false">'✍️ Score Entry 2025-26'!C1543</f>
        <v>English Premier League</v>
      </c>
      <c r="D1542" s="0" t="str">
        <f aca="false">'✍️ Score Entry 2025-26'!D1543</f>
        <v>Sunderland</v>
      </c>
      <c r="E1542" s="0" t="str">
        <f aca="false">'✍️ Score Entry 2025-26'!E1543</f>
        <v>Nottingham Forest</v>
      </c>
      <c r="F1542" s="0" t="n">
        <f aca="false">IFERROR(VLOOKUP(D1542,'⭐ Current Elo 2025-26'!$A:$B,2,FALSE()),1500)</f>
        <v>1601.9</v>
      </c>
      <c r="G1542" s="0" t="n">
        <f aca="false">IFERROR(VLOOKUP(E1542,'⭐ Current Elo 2025-26'!$A:$B,2,FALSE()),1500)</f>
        <v>1630.6</v>
      </c>
      <c r="H1542" s="33" t="n">
        <f aca="false">1/(1+10^((G1542-F1542+'⚙️ Parameters'!$C$7)/400))</f>
        <v>0.388639738973385</v>
      </c>
      <c r="I1542" s="33" t="n">
        <f aca="false">0.27*(1+((200-MIN(ABS(F1542-G1542),200))/500)+(IF(AND(F1542&gt;1650,G1542&gt;1650),0.15,0)))</f>
        <v>0.362502</v>
      </c>
      <c r="J1542" s="33" t="n">
        <f aca="false">MAX(0,1-H1542-I1542)</f>
        <v>0.248858261026614</v>
      </c>
      <c r="K1542" s="33" t="n">
        <f aca="false">H1542+I1542</f>
        <v>0.751141738973386</v>
      </c>
      <c r="L1542" s="33" t="n">
        <f aca="false">I1542+J1542</f>
        <v>0.611360261026615</v>
      </c>
      <c r="M1542" s="0" t="str">
        <f aca="false">IF('✍️ Score Entry 2025-26'!F1543=""," TBD",TEXT('✍️ Score Entry 2025-26'!F1543,"0")&amp;"-"&amp;TEXT('✍️ Score Entry 2025-26'!G1543,"0"))</f>
        <v> TBD</v>
      </c>
      <c r="N1542" s="0" t="str">
        <f aca="false">IF('✍️ Score Entry 2025-26'!F1543="","TBD",IF('✍️ Score Entry 2025-26'!F1543&gt;'✍️ Score Entry 2025-26'!G1543,"Home",IF('✍️ Score Entry 2025-26'!F1543&lt;'✍️ Score Entry 2025-26'!G1543,"Away","Draw")))</f>
        <v>TBD</v>
      </c>
      <c r="O1542" s="0" t="str">
        <f aca="false">IF(N1542="TBD","TBD",IF(AND(H1542&gt;I1542,H1542&gt;J1542,N1542="Home"),"✓",IF(AND(J1542&gt;H1542,J1542&gt;I1542,N1542="Away"),"✓",IF(AND(I1542&gt;H1542,I1542&gt;J1542,N1542="Draw"),"✓","✗"))))</f>
        <v>TBD</v>
      </c>
    </row>
    <row r="1543" customFormat="false" ht="15" hidden="false" customHeight="false" outlineLevel="0" collapsed="false">
      <c r="A1543" s="0" t="n">
        <f aca="false">'✍️ Score Entry 2025-26'!A1544</f>
        <v>1539</v>
      </c>
      <c r="B1543" s="41" t="n">
        <f aca="false">'✍️ Score Entry 2025-26'!B1544</f>
        <v>46137.5833333333</v>
      </c>
      <c r="C1543" s="0" t="str">
        <f aca="false">'✍️ Score Entry 2025-26'!C1544</f>
        <v>English Premier League</v>
      </c>
      <c r="D1543" s="0" t="str">
        <f aca="false">'✍️ Score Entry 2025-26'!D1544</f>
        <v>Fulham</v>
      </c>
      <c r="E1543" s="0" t="str">
        <f aca="false">'✍️ Score Entry 2025-26'!E1544</f>
        <v>Aston Villa</v>
      </c>
      <c r="F1543" s="0" t="n">
        <f aca="false">IFERROR(VLOOKUP(D1543,'⭐ Current Elo 2025-26'!$A:$B,2,FALSE()),1500)</f>
        <v>1393.4</v>
      </c>
      <c r="G1543" s="0" t="n">
        <f aca="false">IFERROR(VLOOKUP(E1543,'⭐ Current Elo 2025-26'!$A:$B,2,FALSE()),1500)</f>
        <v>1505.7</v>
      </c>
      <c r="H1543" s="33" t="n">
        <f aca="false">1/(1+10^((G1543-F1543+'⚙️ Parameters'!$C$7)/400))</f>
        <v>0.282058437566945</v>
      </c>
      <c r="I1543" s="33" t="n">
        <f aca="false">0.27*(1+((200-MIN(ABS(F1543-G1543),200))/500)+(IF(AND(F1543&gt;1650,G1543&gt;1650),0.15,0)))</f>
        <v>0.317358</v>
      </c>
      <c r="J1543" s="33" t="n">
        <f aca="false">MAX(0,1-H1543-I1543)</f>
        <v>0.400583562433055</v>
      </c>
      <c r="K1543" s="33" t="n">
        <f aca="false">H1543+I1543</f>
        <v>0.599416437566945</v>
      </c>
      <c r="L1543" s="33" t="n">
        <f aca="false">I1543+J1543</f>
        <v>0.717941562433055</v>
      </c>
      <c r="M1543" s="0" t="str">
        <f aca="false">IF('✍️ Score Entry 2025-26'!F1544=""," TBD",TEXT('✍️ Score Entry 2025-26'!F1544,"0")&amp;"-"&amp;TEXT('✍️ Score Entry 2025-26'!G1544,"0"))</f>
        <v> TBD</v>
      </c>
      <c r="N1543" s="0" t="str">
        <f aca="false">IF('✍️ Score Entry 2025-26'!F1544="","TBD",IF('✍️ Score Entry 2025-26'!F1544&gt;'✍️ Score Entry 2025-26'!G1544,"Home",IF('✍️ Score Entry 2025-26'!F1544&lt;'✍️ Score Entry 2025-26'!G1544,"Away","Draw")))</f>
        <v>TBD</v>
      </c>
      <c r="O1543" s="0" t="str">
        <f aca="false">IF(N1543="TBD","TBD",IF(AND(H1543&gt;I1543,H1543&gt;J1543,N1543="Home"),"✓",IF(AND(J1543&gt;H1543,J1543&gt;I1543,N1543="Away"),"✓",IF(AND(I1543&gt;H1543,I1543&gt;J1543,N1543="Draw"),"✓","✗"))))</f>
        <v>TBD</v>
      </c>
    </row>
    <row r="1544" customFormat="false" ht="15" hidden="false" customHeight="false" outlineLevel="0" collapsed="false">
      <c r="A1544" s="0" t="n">
        <f aca="false">'✍️ Score Entry 2025-26'!A1545</f>
        <v>1540</v>
      </c>
      <c r="B1544" s="41" t="n">
        <f aca="false">'✍️ Score Entry 2025-26'!B1545</f>
        <v>46137.5833333333</v>
      </c>
      <c r="C1544" s="0" t="str">
        <f aca="false">'✍️ Score Entry 2025-26'!C1545</f>
        <v>English Premier League</v>
      </c>
      <c r="D1544" s="0" t="str">
        <f aca="false">'✍️ Score Entry 2025-26'!D1545</f>
        <v>Manchester United</v>
      </c>
      <c r="E1544" s="0" t="str">
        <f aca="false">'✍️ Score Entry 2025-26'!E1545</f>
        <v>Brentford</v>
      </c>
      <c r="F1544" s="0" t="n">
        <f aca="false">IFERROR(VLOOKUP(D1544,'⭐ Current Elo 2025-26'!$A:$B,2,FALSE()),1500)</f>
        <v>1451.7</v>
      </c>
      <c r="G1544" s="0" t="n">
        <f aca="false">IFERROR(VLOOKUP(E1544,'⭐ Current Elo 2025-26'!$A:$B,2,FALSE()),1500)</f>
        <v>1507.3</v>
      </c>
      <c r="H1544" s="33" t="n">
        <f aca="false">1/(1+10^((G1544-F1544+'⚙️ Parameters'!$C$7)/400))</f>
        <v>0.352542387570748</v>
      </c>
      <c r="I1544" s="33" t="n">
        <f aca="false">0.27*(1+((200-MIN(ABS(F1544-G1544),200))/500)+(IF(AND(F1544&gt;1650,G1544&gt;1650),0.15,0)))</f>
        <v>0.347976</v>
      </c>
      <c r="J1544" s="33" t="n">
        <f aca="false">MAX(0,1-H1544-I1544)</f>
        <v>0.299481612429252</v>
      </c>
      <c r="K1544" s="33" t="n">
        <f aca="false">H1544+I1544</f>
        <v>0.700518387570748</v>
      </c>
      <c r="L1544" s="33" t="n">
        <f aca="false">I1544+J1544</f>
        <v>0.647457612429252</v>
      </c>
      <c r="M1544" s="0" t="str">
        <f aca="false">IF('✍️ Score Entry 2025-26'!F1545=""," TBD",TEXT('✍️ Score Entry 2025-26'!F1545,"0")&amp;"-"&amp;TEXT('✍️ Score Entry 2025-26'!G1545,"0"))</f>
        <v> TBD</v>
      </c>
      <c r="N1544" s="0" t="str">
        <f aca="false">IF('✍️ Score Entry 2025-26'!F1545="","TBD",IF('✍️ Score Entry 2025-26'!F1545&gt;'✍️ Score Entry 2025-26'!G1545,"Home",IF('✍️ Score Entry 2025-26'!F1545&lt;'✍️ Score Entry 2025-26'!G1545,"Away","Draw")))</f>
        <v>TBD</v>
      </c>
      <c r="O1544" s="0" t="str">
        <f aca="false">IF(N1544="TBD","TBD",IF(AND(H1544&gt;I1544,H1544&gt;J1544,N1544="Home"),"✓",IF(AND(J1544&gt;H1544,J1544&gt;I1544,N1544="Away"),"✓",IF(AND(I1544&gt;H1544,I1544&gt;J1544,N1544="Draw"),"✓","✗"))))</f>
        <v>TBD</v>
      </c>
    </row>
    <row r="1545" customFormat="false" ht="15" hidden="false" customHeight="false" outlineLevel="0" collapsed="false">
      <c r="A1545" s="0" t="n">
        <f aca="false">'✍️ Score Entry 2025-26'!A1546</f>
        <v>1541</v>
      </c>
      <c r="B1545" s="41" t="n">
        <f aca="false">'✍️ Score Entry 2025-26'!B1546</f>
        <v>46137.75</v>
      </c>
      <c r="C1545" s="0" t="str">
        <f aca="false">'✍️ Score Entry 2025-26'!C1546</f>
        <v>German Bundesliga</v>
      </c>
      <c r="D1545" s="0" t="str">
        <f aca="false">'✍️ Score Entry 2025-26'!D1546</f>
        <v>Hamburg SV</v>
      </c>
      <c r="E1545" s="0" t="str">
        <f aca="false">'✍️ Score Entry 2025-26'!E1546</f>
        <v>TSG Hoffenheim</v>
      </c>
      <c r="F1545" s="0" t="n">
        <f aca="false">IFERROR(VLOOKUP(D1545,'⭐ Current Elo 2025-26'!$A:$B,2,FALSE()),1500)</f>
        <v>1759.3</v>
      </c>
      <c r="G1545" s="0" t="n">
        <f aca="false">IFERROR(VLOOKUP(E1545,'⭐ Current Elo 2025-26'!$A:$B,2,FALSE()),1500)</f>
        <v>1699</v>
      </c>
      <c r="H1545" s="33" t="n">
        <f aca="false">1/(1+10^((G1545-F1545+'⚙️ Parameters'!$C$7)/400))</f>
        <v>0.51481855058518</v>
      </c>
      <c r="I1545" s="33" t="n">
        <f aca="false">0.27*(1+((200-MIN(ABS(F1545-G1545),200))/500)+(IF(AND(F1545&gt;1650,G1545&gt;1650),0.15,0)))</f>
        <v>0.385938</v>
      </c>
      <c r="J1545" s="33" t="n">
        <f aca="false">MAX(0,1-H1545-I1545)</f>
        <v>0.0992434494148202</v>
      </c>
      <c r="K1545" s="33" t="n">
        <f aca="false">H1545+I1545</f>
        <v>0.90075655058518</v>
      </c>
      <c r="L1545" s="33" t="n">
        <f aca="false">I1545+J1545</f>
        <v>0.48518144941482</v>
      </c>
      <c r="M1545" s="0" t="str">
        <f aca="false">IF('✍️ Score Entry 2025-26'!F1546=""," TBD",TEXT('✍️ Score Entry 2025-26'!F1546,"0")&amp;"-"&amp;TEXT('✍️ Score Entry 2025-26'!G1546,"0"))</f>
        <v> TBD</v>
      </c>
      <c r="N1545" s="0" t="str">
        <f aca="false">IF('✍️ Score Entry 2025-26'!F1546="","TBD",IF('✍️ Score Entry 2025-26'!F1546&gt;'✍️ Score Entry 2025-26'!G1546,"Home",IF('✍️ Score Entry 2025-26'!F1546&lt;'✍️ Score Entry 2025-26'!G1546,"Away","Draw")))</f>
        <v>TBD</v>
      </c>
      <c r="O1545" s="0" t="str">
        <f aca="false">IF(N1545="TBD","TBD",IF(AND(H1545&gt;I1545,H1545&gt;J1545,N1545="Home"),"✓",IF(AND(J1545&gt;H1545,J1545&gt;I1545,N1545="Away"),"✓",IF(AND(I1545&gt;H1545,I1545&gt;J1545,N1545="Draw"),"✓","✗"))))</f>
        <v>TBD</v>
      </c>
    </row>
    <row r="1546" customFormat="false" ht="15" hidden="false" customHeight="false" outlineLevel="0" collapsed="false">
      <c r="A1546" s="0" t="n">
        <f aca="false">'✍️ Score Entry 2025-26'!A1547</f>
        <v>1542</v>
      </c>
      <c r="B1546" s="41" t="n">
        <f aca="false">'✍️ Score Entry 2025-26'!B1547</f>
        <v>46137.75</v>
      </c>
      <c r="C1546" s="0" t="str">
        <f aca="false">'✍️ Score Entry 2025-26'!C1547</f>
        <v>German Bundesliga</v>
      </c>
      <c r="D1546" s="0" t="str">
        <f aca="false">'✍️ Score Entry 2025-26'!D1547</f>
        <v>FC Augsburg</v>
      </c>
      <c r="E1546" s="0" t="str">
        <f aca="false">'✍️ Score Entry 2025-26'!E1547</f>
        <v>Eintracht Frankfurt</v>
      </c>
      <c r="F1546" s="0" t="n">
        <f aca="false">IFERROR(VLOOKUP(D1546,'⭐ Current Elo 2025-26'!$A:$B,2,FALSE()),1500)</f>
        <v>1508.9</v>
      </c>
      <c r="G1546" s="0" t="n">
        <f aca="false">IFERROR(VLOOKUP(E1546,'⭐ Current Elo 2025-26'!$A:$B,2,FALSE()),1500)</f>
        <v>1407.6</v>
      </c>
      <c r="H1546" s="33" t="n">
        <f aca="false">1/(1+10^((G1546-F1546+'⚙️ Parameters'!$C$7)/400))</f>
        <v>0.573294762147676</v>
      </c>
      <c r="I1546" s="33" t="n">
        <f aca="false">0.27*(1+((200-MIN(ABS(F1546-G1546),200))/500)+(IF(AND(F1546&gt;1650,G1546&gt;1650),0.15,0)))</f>
        <v>0.323298</v>
      </c>
      <c r="J1546" s="33" t="n">
        <f aca="false">MAX(0,1-H1546-I1546)</f>
        <v>0.103407237852324</v>
      </c>
      <c r="K1546" s="33" t="n">
        <f aca="false">H1546+I1546</f>
        <v>0.896592762147676</v>
      </c>
      <c r="L1546" s="33" t="n">
        <f aca="false">I1546+J1546</f>
        <v>0.426705237852324</v>
      </c>
      <c r="M1546" s="0" t="str">
        <f aca="false">IF('✍️ Score Entry 2025-26'!F1547=""," TBD",TEXT('✍️ Score Entry 2025-26'!F1547,"0")&amp;"-"&amp;TEXT('✍️ Score Entry 2025-26'!G1547,"0"))</f>
        <v> TBD</v>
      </c>
      <c r="N1546" s="0" t="str">
        <f aca="false">IF('✍️ Score Entry 2025-26'!F1547="","TBD",IF('✍️ Score Entry 2025-26'!F1547&gt;'✍️ Score Entry 2025-26'!G1547,"Home",IF('✍️ Score Entry 2025-26'!F1547&lt;'✍️ Score Entry 2025-26'!G1547,"Away","Draw")))</f>
        <v>TBD</v>
      </c>
      <c r="O1546" s="0" t="str">
        <f aca="false">IF(N1546="TBD","TBD",IF(AND(H1546&gt;I1546,H1546&gt;J1546,N1546="Home"),"✓",IF(AND(J1546&gt;H1546,J1546&gt;I1546,N1546="Away"),"✓",IF(AND(I1546&gt;H1546,I1546&gt;J1546,N1546="Draw"),"✓","✗"))))</f>
        <v>TBD</v>
      </c>
    </row>
    <row r="1547" customFormat="false" ht="15" hidden="false" customHeight="false" outlineLevel="0" collapsed="false">
      <c r="A1547" s="0" t="n">
        <f aca="false">'✍️ Score Entry 2025-26'!A1548</f>
        <v>1543</v>
      </c>
      <c r="B1547" s="41" t="n">
        <f aca="false">'✍️ Score Entry 2025-26'!B1548</f>
        <v>46137.75</v>
      </c>
      <c r="C1547" s="0" t="str">
        <f aca="false">'✍️ Score Entry 2025-26'!C1548</f>
        <v>German Bundesliga</v>
      </c>
      <c r="D1547" s="0" t="str">
        <f aca="false">'✍️ Score Entry 2025-26'!D1548</f>
        <v>Borussia Dortmund</v>
      </c>
      <c r="E1547" s="0" t="str">
        <f aca="false">'✍️ Score Entry 2025-26'!E1548</f>
        <v>SC Freiburg</v>
      </c>
      <c r="F1547" s="0" t="n">
        <f aca="false">IFERROR(VLOOKUP(D1547,'⭐ Current Elo 2025-26'!$A:$B,2,FALSE()),1500)</f>
        <v>1516.8</v>
      </c>
      <c r="G1547" s="0" t="n">
        <f aca="false">IFERROR(VLOOKUP(E1547,'⭐ Current Elo 2025-26'!$A:$B,2,FALSE()),1500)</f>
        <v>1647.6</v>
      </c>
      <c r="H1547" s="33" t="n">
        <f aca="false">1/(1+10^((G1547-F1547+'⚙️ Parameters'!$C$7)/400))</f>
        <v>0.261001745865829</v>
      </c>
      <c r="I1547" s="33" t="n">
        <f aca="false">0.27*(1+((200-MIN(ABS(F1547-G1547),200))/500)+(IF(AND(F1547&gt;1650,G1547&gt;1650),0.15,0)))</f>
        <v>0.307368</v>
      </c>
      <c r="J1547" s="33" t="n">
        <f aca="false">MAX(0,1-H1547-I1547)</f>
        <v>0.431630254134171</v>
      </c>
      <c r="K1547" s="33" t="n">
        <f aca="false">H1547+I1547</f>
        <v>0.568369745865829</v>
      </c>
      <c r="L1547" s="33" t="n">
        <f aca="false">I1547+J1547</f>
        <v>0.738998254134171</v>
      </c>
      <c r="M1547" s="0" t="str">
        <f aca="false">IF('✍️ Score Entry 2025-26'!F1548=""," TBD",TEXT('✍️ Score Entry 2025-26'!F1548,"0")&amp;"-"&amp;TEXT('✍️ Score Entry 2025-26'!G1548,"0"))</f>
        <v> TBD</v>
      </c>
      <c r="N1547" s="0" t="str">
        <f aca="false">IF('✍️ Score Entry 2025-26'!F1548="","TBD",IF('✍️ Score Entry 2025-26'!F1548&gt;'✍️ Score Entry 2025-26'!G1548,"Home",IF('✍️ Score Entry 2025-26'!F1548&lt;'✍️ Score Entry 2025-26'!G1548,"Away","Draw")))</f>
        <v>TBD</v>
      </c>
      <c r="O1547" s="0" t="str">
        <f aca="false">IF(N1547="TBD","TBD",IF(AND(H1547&gt;I1547,H1547&gt;J1547,N1547="Home"),"✓",IF(AND(J1547&gt;H1547,J1547&gt;I1547,N1547="Away"),"✓",IF(AND(I1547&gt;H1547,I1547&gt;J1547,N1547="Draw"),"✓","✗"))))</f>
        <v>TBD</v>
      </c>
    </row>
    <row r="1548" customFormat="false" ht="15" hidden="false" customHeight="false" outlineLevel="0" collapsed="false">
      <c r="A1548" s="0" t="n">
        <f aca="false">'✍️ Score Entry 2025-26'!A1549</f>
        <v>1544</v>
      </c>
      <c r="B1548" s="41" t="n">
        <f aca="false">'✍️ Score Entry 2025-26'!B1549</f>
        <v>46137.75</v>
      </c>
      <c r="C1548" s="0" t="str">
        <f aca="false">'✍️ Score Entry 2025-26'!C1549</f>
        <v>German Bundesliga</v>
      </c>
      <c r="D1548" s="0" t="str">
        <f aca="false">'✍️ Score Entry 2025-26'!D1549</f>
        <v>RB Leipzig</v>
      </c>
      <c r="E1548" s="0" t="str">
        <f aca="false">'✍️ Score Entry 2025-26'!E1549</f>
        <v>1. FC Union Berlin</v>
      </c>
      <c r="F1548" s="0" t="n">
        <f aca="false">IFERROR(VLOOKUP(D1548,'⭐ Current Elo 2025-26'!$A:$B,2,FALSE()),1500)</f>
        <v>1556</v>
      </c>
      <c r="G1548" s="0" t="n">
        <f aca="false">IFERROR(VLOOKUP(E1548,'⭐ Current Elo 2025-26'!$A:$B,2,FALSE()),1500)</f>
        <v>1536.1</v>
      </c>
      <c r="H1548" s="33" t="n">
        <f aca="false">1/(1+10^((G1548-F1548+'⚙️ Parameters'!$C$7)/400))</f>
        <v>0.456790667618816</v>
      </c>
      <c r="I1548" s="33" t="n">
        <f aca="false">0.27*(1+((200-MIN(ABS(F1548-G1548),200))/500)+(IF(AND(F1548&gt;1650,G1548&gt;1650),0.15,0)))</f>
        <v>0.367254</v>
      </c>
      <c r="J1548" s="33" t="n">
        <f aca="false">MAX(0,1-H1548-I1548)</f>
        <v>0.175955332381184</v>
      </c>
      <c r="K1548" s="33" t="n">
        <f aca="false">H1548+I1548</f>
        <v>0.824044667618816</v>
      </c>
      <c r="L1548" s="33" t="n">
        <f aca="false">I1548+J1548</f>
        <v>0.543209332381184</v>
      </c>
      <c r="M1548" s="0" t="str">
        <f aca="false">IF('✍️ Score Entry 2025-26'!F1549=""," TBD",TEXT('✍️ Score Entry 2025-26'!F1549,"0")&amp;"-"&amp;TEXT('✍️ Score Entry 2025-26'!G1549,"0"))</f>
        <v> TBD</v>
      </c>
      <c r="N1548" s="0" t="str">
        <f aca="false">IF('✍️ Score Entry 2025-26'!F1549="","TBD",IF('✍️ Score Entry 2025-26'!F1549&gt;'✍️ Score Entry 2025-26'!G1549,"Home",IF('✍️ Score Entry 2025-26'!F1549&lt;'✍️ Score Entry 2025-26'!G1549,"Away","Draw")))</f>
        <v>TBD</v>
      </c>
      <c r="O1548" s="0" t="str">
        <f aca="false">IF(N1548="TBD","TBD",IF(AND(H1548&gt;I1548,H1548&gt;J1548,N1548="Home"),"✓",IF(AND(J1548&gt;H1548,J1548&gt;I1548,N1548="Away"),"✓",IF(AND(I1548&gt;H1548,I1548&gt;J1548,N1548="Draw"),"✓","✗"))))</f>
        <v>TBD</v>
      </c>
    </row>
    <row r="1549" customFormat="false" ht="15" hidden="false" customHeight="false" outlineLevel="0" collapsed="false">
      <c r="A1549" s="0" t="n">
        <f aca="false">'✍️ Score Entry 2025-26'!A1550</f>
        <v>1545</v>
      </c>
      <c r="B1549" s="41" t="n">
        <f aca="false">'✍️ Score Entry 2025-26'!B1550</f>
        <v>46137.75</v>
      </c>
      <c r="C1549" s="0" t="str">
        <f aca="false">'✍️ Score Entry 2025-26'!C1550</f>
        <v>German Bundesliga</v>
      </c>
      <c r="D1549" s="0" t="str">
        <f aca="false">'✍️ Score Entry 2025-26'!D1550</f>
        <v>VfL Wolfsburg</v>
      </c>
      <c r="E1549" s="0" t="str">
        <f aca="false">'✍️ Score Entry 2025-26'!E1550</f>
        <v>Borussia MÃ¶nchengladbach</v>
      </c>
      <c r="F1549" s="0" t="n">
        <f aca="false">IFERROR(VLOOKUP(D1549,'⭐ Current Elo 2025-26'!$A:$B,2,FALSE()),1500)</f>
        <v>1526.2</v>
      </c>
      <c r="G1549" s="0" t="n">
        <f aca="false">IFERROR(VLOOKUP(E1549,'⭐ Current Elo 2025-26'!$A:$B,2,FALSE()),1500)</f>
        <v>1433.1</v>
      </c>
      <c r="H1549" s="33" t="n">
        <f aca="false">1/(1+10^((G1549-F1549+'⚙️ Parameters'!$C$7)/400))</f>
        <v>0.561709663463978</v>
      </c>
      <c r="I1549" s="33" t="n">
        <f aca="false">0.27*(1+((200-MIN(ABS(F1549-G1549),200))/500)+(IF(AND(F1549&gt;1650,G1549&gt;1650),0.15,0)))</f>
        <v>0.327726</v>
      </c>
      <c r="J1549" s="33" t="n">
        <f aca="false">MAX(0,1-H1549-I1549)</f>
        <v>0.110564336536022</v>
      </c>
      <c r="K1549" s="33" t="n">
        <f aca="false">H1549+I1549</f>
        <v>0.889435663463978</v>
      </c>
      <c r="L1549" s="33" t="n">
        <f aca="false">I1549+J1549</f>
        <v>0.438290336536022</v>
      </c>
      <c r="M1549" s="0" t="str">
        <f aca="false">IF('✍️ Score Entry 2025-26'!F1550=""," TBD",TEXT('✍️ Score Entry 2025-26'!F1550,"0")&amp;"-"&amp;TEXT('✍️ Score Entry 2025-26'!G1550,"0"))</f>
        <v> TBD</v>
      </c>
      <c r="N1549" s="0" t="str">
        <f aca="false">IF('✍️ Score Entry 2025-26'!F1550="","TBD",IF('✍️ Score Entry 2025-26'!F1550&gt;'✍️ Score Entry 2025-26'!G1550,"Home",IF('✍️ Score Entry 2025-26'!F1550&lt;'✍️ Score Entry 2025-26'!G1550,"Away","Draw")))</f>
        <v>TBD</v>
      </c>
      <c r="O1549" s="0" t="str">
        <f aca="false">IF(N1549="TBD","TBD",IF(AND(H1549&gt;I1549,H1549&gt;J1549,N1549="Home"),"✓",IF(AND(J1549&gt;H1549,J1549&gt;I1549,N1549="Away"),"✓",IF(AND(I1549&gt;H1549,I1549&gt;J1549,N1549="Draw"),"✓","✗"))))</f>
        <v>TBD</v>
      </c>
    </row>
    <row r="1550" customFormat="false" ht="15" hidden="false" customHeight="false" outlineLevel="0" collapsed="false">
      <c r="A1550" s="0" t="n">
        <f aca="false">'✍️ Score Entry 2025-26'!A1551</f>
        <v>1546</v>
      </c>
      <c r="B1550" s="41" t="n">
        <f aca="false">'✍️ Score Entry 2025-26'!B1551</f>
        <v>46137.75</v>
      </c>
      <c r="C1550" s="0" t="str">
        <f aca="false">'✍️ Score Entry 2025-26'!C1551</f>
        <v>German Bundesliga</v>
      </c>
      <c r="D1550" s="0" t="str">
        <f aca="false">'✍️ Score Entry 2025-26'!D1551</f>
        <v>Mainz</v>
      </c>
      <c r="E1550" s="0" t="str">
        <f aca="false">'✍️ Score Entry 2025-26'!E1551</f>
        <v>Bayern Munich</v>
      </c>
      <c r="F1550" s="0" t="n">
        <f aca="false">IFERROR(VLOOKUP(D1550,'⭐ Current Elo 2025-26'!$A:$B,2,FALSE()),1500)</f>
        <v>1672.1</v>
      </c>
      <c r="G1550" s="0" t="n">
        <f aca="false">IFERROR(VLOOKUP(E1550,'⭐ Current Elo 2025-26'!$A:$B,2,FALSE()),1500)</f>
        <v>1706.9</v>
      </c>
      <c r="H1550" s="33" t="n">
        <f aca="false">1/(1+10^((G1550-F1550+'⚙️ Parameters'!$C$7)/400))</f>
        <v>0.38032993911151</v>
      </c>
      <c r="I1550" s="33" t="n">
        <f aca="false">0.27*(1+((200-MIN(ABS(F1550-G1550),200))/500)+(IF(AND(F1550&gt;1650,G1550&gt;1650),0.15,0)))</f>
        <v>0.399708</v>
      </c>
      <c r="J1550" s="33" t="n">
        <f aca="false">MAX(0,1-H1550-I1550)</f>
        <v>0.219962060888491</v>
      </c>
      <c r="K1550" s="33" t="n">
        <f aca="false">H1550+I1550</f>
        <v>0.78003793911151</v>
      </c>
      <c r="L1550" s="33" t="n">
        <f aca="false">I1550+J1550</f>
        <v>0.61967006088849</v>
      </c>
      <c r="M1550" s="0" t="str">
        <f aca="false">IF('✍️ Score Entry 2025-26'!F1551=""," TBD",TEXT('✍️ Score Entry 2025-26'!F1551,"0")&amp;"-"&amp;TEXT('✍️ Score Entry 2025-26'!G1551,"0"))</f>
        <v> TBD</v>
      </c>
      <c r="N1550" s="0" t="str">
        <f aca="false">IF('✍️ Score Entry 2025-26'!F1551="","TBD",IF('✍️ Score Entry 2025-26'!F1551&gt;'✍️ Score Entry 2025-26'!G1551,"Home",IF('✍️ Score Entry 2025-26'!F1551&lt;'✍️ Score Entry 2025-26'!G1551,"Away","Draw")))</f>
        <v>TBD</v>
      </c>
      <c r="O1550" s="0" t="str">
        <f aca="false">IF(N1550="TBD","TBD",IF(AND(H1550&gt;I1550,H1550&gt;J1550,N1550="Home"),"✓",IF(AND(J1550&gt;H1550,J1550&gt;I1550,N1550="Away"),"✓",IF(AND(I1550&gt;H1550,I1550&gt;J1550,N1550="Draw"),"✓","✗"))))</f>
        <v>TBD</v>
      </c>
    </row>
    <row r="1551" customFormat="false" ht="15" hidden="false" customHeight="false" outlineLevel="0" collapsed="false">
      <c r="A1551" s="0" t="n">
        <f aca="false">'✍️ Score Entry 2025-26'!A1552</f>
        <v>1547</v>
      </c>
      <c r="B1551" s="41" t="n">
        <f aca="false">'✍️ Score Entry 2025-26'!B1552</f>
        <v>46137.75</v>
      </c>
      <c r="C1551" s="0" t="str">
        <f aca="false">'✍️ Score Entry 2025-26'!C1552</f>
        <v>German Bundesliga</v>
      </c>
      <c r="D1551" s="0" t="str">
        <f aca="false">'✍️ Score Entry 2025-26'!D1552</f>
        <v>FC Cologne</v>
      </c>
      <c r="E1551" s="0" t="str">
        <f aca="false">'✍️ Score Entry 2025-26'!E1552</f>
        <v>Bayer Leverkusen</v>
      </c>
      <c r="F1551" s="0" t="n">
        <f aca="false">IFERROR(VLOOKUP(D1551,'⭐ Current Elo 2025-26'!$A:$B,2,FALSE()),1500)</f>
        <v>1612.2</v>
      </c>
      <c r="G1551" s="0" t="n">
        <f aca="false">IFERROR(VLOOKUP(E1551,'⭐ Current Elo 2025-26'!$A:$B,2,FALSE()),1500)</f>
        <v>1576.1</v>
      </c>
      <c r="H1551" s="33" t="n">
        <f aca="false">1/(1+10^((G1551-F1551+'⚙️ Parameters'!$C$7)/400))</f>
        <v>0.4800069577766</v>
      </c>
      <c r="I1551" s="33" t="n">
        <f aca="false">0.27*(1+((200-MIN(ABS(F1551-G1551),200))/500)+(IF(AND(F1551&gt;1650,G1551&gt;1650),0.15,0)))</f>
        <v>0.358506</v>
      </c>
      <c r="J1551" s="33" t="n">
        <f aca="false">MAX(0,1-H1551-I1551)</f>
        <v>0.1614870422234</v>
      </c>
      <c r="K1551" s="33" t="n">
        <f aca="false">H1551+I1551</f>
        <v>0.8385129577766</v>
      </c>
      <c r="L1551" s="33" t="n">
        <f aca="false">I1551+J1551</f>
        <v>0.5199930422234</v>
      </c>
      <c r="M1551" s="0" t="str">
        <f aca="false">IF('✍️ Score Entry 2025-26'!F1552=""," TBD",TEXT('✍️ Score Entry 2025-26'!F1552,"0")&amp;"-"&amp;TEXT('✍️ Score Entry 2025-26'!G1552,"0"))</f>
        <v> TBD</v>
      </c>
      <c r="N1551" s="0" t="str">
        <f aca="false">IF('✍️ Score Entry 2025-26'!F1552="","TBD",IF('✍️ Score Entry 2025-26'!F1552&gt;'✍️ Score Entry 2025-26'!G1552,"Home",IF('✍️ Score Entry 2025-26'!F1552&lt;'✍️ Score Entry 2025-26'!G1552,"Away","Draw")))</f>
        <v>TBD</v>
      </c>
      <c r="O1551" s="0" t="str">
        <f aca="false">IF(N1551="TBD","TBD",IF(AND(H1551&gt;I1551,H1551&gt;J1551,N1551="Home"),"✓",IF(AND(J1551&gt;H1551,J1551&gt;I1551,N1551="Away"),"✓",IF(AND(I1551&gt;H1551,I1551&gt;J1551,N1551="Draw"),"✓","✗"))))</f>
        <v>TBD</v>
      </c>
    </row>
    <row r="1552" customFormat="false" ht="15" hidden="false" customHeight="false" outlineLevel="0" collapsed="false">
      <c r="A1552" s="0" t="n">
        <f aca="false">'✍️ Score Entry 2025-26'!A1553</f>
        <v>1548</v>
      </c>
      <c r="B1552" s="41" t="n">
        <f aca="false">'✍️ Score Entry 2025-26'!B1553</f>
        <v>46137.75</v>
      </c>
      <c r="C1552" s="0" t="str">
        <f aca="false">'✍️ Score Entry 2025-26'!C1553</f>
        <v>German Bundesliga</v>
      </c>
      <c r="D1552" s="0" t="str">
        <f aca="false">'✍️ Score Entry 2025-26'!D1553</f>
        <v>1. FC Heidenheim 1846</v>
      </c>
      <c r="E1552" s="0" t="str">
        <f aca="false">'✍️ Score Entry 2025-26'!E1553</f>
        <v>St. Pauli</v>
      </c>
      <c r="F1552" s="0" t="n">
        <f aca="false">IFERROR(VLOOKUP(D1552,'⭐ Current Elo 2025-26'!$A:$B,2,FALSE()),1500)</f>
        <v>1529.3</v>
      </c>
      <c r="G1552" s="0" t="n">
        <f aca="false">IFERROR(VLOOKUP(E1552,'⭐ Current Elo 2025-26'!$A:$B,2,FALSE()),1500)</f>
        <v>1501.5</v>
      </c>
      <c r="H1552" s="33" t="n">
        <f aca="false">1/(1+10^((G1552-F1552+'⚙️ Parameters'!$C$7)/400))</f>
        <v>0.468095040468417</v>
      </c>
      <c r="I1552" s="33" t="n">
        <f aca="false">0.27*(1+((200-MIN(ABS(F1552-G1552),200))/500)+(IF(AND(F1552&gt;1650,G1552&gt;1650),0.15,0)))</f>
        <v>0.362988</v>
      </c>
      <c r="J1552" s="33" t="n">
        <f aca="false">MAX(0,1-H1552-I1552)</f>
        <v>0.168916959531583</v>
      </c>
      <c r="K1552" s="33" t="n">
        <f aca="false">H1552+I1552</f>
        <v>0.831083040468417</v>
      </c>
      <c r="L1552" s="33" t="n">
        <f aca="false">I1552+J1552</f>
        <v>0.531904959531583</v>
      </c>
      <c r="M1552" s="0" t="str">
        <f aca="false">IF('✍️ Score Entry 2025-26'!F1553=""," TBD",TEXT('✍️ Score Entry 2025-26'!F1553,"0")&amp;"-"&amp;TEXT('✍️ Score Entry 2025-26'!G1553,"0"))</f>
        <v> TBD</v>
      </c>
      <c r="N1552" s="0" t="str">
        <f aca="false">IF('✍️ Score Entry 2025-26'!F1553="","TBD",IF('✍️ Score Entry 2025-26'!F1553&gt;'✍️ Score Entry 2025-26'!G1553,"Home",IF('✍️ Score Entry 2025-26'!F1553&lt;'✍️ Score Entry 2025-26'!G1553,"Away","Draw")))</f>
        <v>TBD</v>
      </c>
      <c r="O1552" s="0" t="str">
        <f aca="false">IF(N1552="TBD","TBD",IF(AND(H1552&gt;I1552,H1552&gt;J1552,N1552="Home"),"✓",IF(AND(J1552&gt;H1552,J1552&gt;I1552,N1552="Away"),"✓",IF(AND(I1552&gt;H1552,I1552&gt;J1552,N1552="Draw"),"✓","✗"))))</f>
        <v>TBD</v>
      </c>
    </row>
    <row r="1553" customFormat="false" ht="15" hidden="false" customHeight="false" outlineLevel="0" collapsed="false">
      <c r="A1553" s="0" t="n">
        <f aca="false">'✍️ Score Entry 2025-26'!A1554</f>
        <v>1549</v>
      </c>
      <c r="B1553" s="41" t="n">
        <f aca="false">'✍️ Score Entry 2025-26'!B1554</f>
        <v>46137.75</v>
      </c>
      <c r="C1553" s="0" t="str">
        <f aca="false">'✍️ Score Entry 2025-26'!C1554</f>
        <v>German Bundesliga</v>
      </c>
      <c r="D1553" s="0" t="str">
        <f aca="false">'✍️ Score Entry 2025-26'!D1554</f>
        <v>VfB Stuttgart</v>
      </c>
      <c r="E1553" s="0" t="str">
        <f aca="false">'✍️ Score Entry 2025-26'!E1554</f>
        <v>Werder Bremen</v>
      </c>
      <c r="F1553" s="0" t="n">
        <f aca="false">IFERROR(VLOOKUP(D1553,'⭐ Current Elo 2025-26'!$A:$B,2,FALSE()),1500)</f>
        <v>1520.3</v>
      </c>
      <c r="G1553" s="0" t="n">
        <f aca="false">IFERROR(VLOOKUP(E1553,'⭐ Current Elo 2025-26'!$A:$B,2,FALSE()),1500)</f>
        <v>1618.2</v>
      </c>
      <c r="H1553" s="33" t="n">
        <f aca="false">1/(1+10^((G1553-F1553+'⚙️ Parameters'!$C$7)/400))</f>
        <v>0.299143275460687</v>
      </c>
      <c r="I1553" s="33" t="n">
        <f aca="false">0.27*(1+((200-MIN(ABS(F1553-G1553),200))/500)+(IF(AND(F1553&gt;1650,G1553&gt;1650),0.15,0)))</f>
        <v>0.325134</v>
      </c>
      <c r="J1553" s="33" t="n">
        <f aca="false">MAX(0,1-H1553-I1553)</f>
        <v>0.375722724539313</v>
      </c>
      <c r="K1553" s="33" t="n">
        <f aca="false">H1553+I1553</f>
        <v>0.624277275460687</v>
      </c>
      <c r="L1553" s="33" t="n">
        <f aca="false">I1553+J1553</f>
        <v>0.700856724539313</v>
      </c>
      <c r="M1553" s="0" t="str">
        <f aca="false">IF('✍️ Score Entry 2025-26'!F1554=""," TBD",TEXT('✍️ Score Entry 2025-26'!F1554,"0")&amp;"-"&amp;TEXT('✍️ Score Entry 2025-26'!G1554,"0"))</f>
        <v> TBD</v>
      </c>
      <c r="N1553" s="0" t="str">
        <f aca="false">IF('✍️ Score Entry 2025-26'!F1554="","TBD",IF('✍️ Score Entry 2025-26'!F1554&gt;'✍️ Score Entry 2025-26'!G1554,"Home",IF('✍️ Score Entry 2025-26'!F1554&lt;'✍️ Score Entry 2025-26'!G1554,"Away","Draw")))</f>
        <v>TBD</v>
      </c>
      <c r="O1553" s="0" t="str">
        <f aca="false">IF(N1553="TBD","TBD",IF(AND(H1553&gt;I1553,H1553&gt;J1553,N1553="Home"),"✓",IF(AND(J1553&gt;H1553,J1553&gt;I1553,N1553="Away"),"✓",IF(AND(I1553&gt;H1553,I1553&gt;J1553,N1553="Draw"),"✓","✗"))))</f>
        <v>TBD</v>
      </c>
    </row>
    <row r="1554" customFormat="false" ht="15" hidden="false" customHeight="false" outlineLevel="0" collapsed="false">
      <c r="A1554" s="0" t="n">
        <f aca="false">'✍️ Score Entry 2025-26'!A1555</f>
        <v>1550</v>
      </c>
      <c r="B1554" s="41" t="n">
        <f aca="false">'✍️ Score Entry 2025-26'!B1555</f>
        <v>46138.75</v>
      </c>
      <c r="C1554" s="0" t="str">
        <f aca="false">'✍️ Score Entry 2025-26'!C1555</f>
        <v>French Ligue 1</v>
      </c>
      <c r="D1554" s="0" t="str">
        <f aca="false">'✍️ Score Entry 2025-26'!D1555</f>
        <v>Le Havre AC</v>
      </c>
      <c r="E1554" s="0" t="str">
        <f aca="false">'✍️ Score Entry 2025-26'!E1555</f>
        <v>Metz</v>
      </c>
      <c r="F1554" s="0" t="n">
        <f aca="false">IFERROR(VLOOKUP(D1554,'⭐ Current Elo 2025-26'!$A:$B,2,FALSE()),1500)</f>
        <v>1496.2</v>
      </c>
      <c r="G1554" s="0" t="n">
        <f aca="false">IFERROR(VLOOKUP(E1554,'⭐ Current Elo 2025-26'!$A:$B,2,FALSE()),1500)</f>
        <v>1581.9</v>
      </c>
      <c r="H1554" s="33" t="n">
        <f aca="false">1/(1+10^((G1554-F1554+'⚙️ Parameters'!$C$7)/400))</f>
        <v>0.314071658362412</v>
      </c>
      <c r="I1554" s="33" t="n">
        <f aca="false">0.27*(1+((200-MIN(ABS(F1554-G1554),200))/500)+(IF(AND(F1554&gt;1650,G1554&gt;1650),0.15,0)))</f>
        <v>0.331722</v>
      </c>
      <c r="J1554" s="33" t="n">
        <f aca="false">MAX(0,1-H1554-I1554)</f>
        <v>0.354206341637588</v>
      </c>
      <c r="K1554" s="33" t="n">
        <f aca="false">H1554+I1554</f>
        <v>0.645793658362412</v>
      </c>
      <c r="L1554" s="33" t="n">
        <f aca="false">I1554+J1554</f>
        <v>0.685928341637588</v>
      </c>
      <c r="M1554" s="0" t="str">
        <f aca="false">IF('✍️ Score Entry 2025-26'!F1555=""," TBD",TEXT('✍️ Score Entry 2025-26'!F1555,"0")&amp;"-"&amp;TEXT('✍️ Score Entry 2025-26'!G1555,"0"))</f>
        <v> TBD</v>
      </c>
      <c r="N1554" s="0" t="str">
        <f aca="false">IF('✍️ Score Entry 2025-26'!F1555="","TBD",IF('✍️ Score Entry 2025-26'!F1555&gt;'✍️ Score Entry 2025-26'!G1555,"Home",IF('✍️ Score Entry 2025-26'!F1555&lt;'✍️ Score Entry 2025-26'!G1555,"Away","Draw")))</f>
        <v>TBD</v>
      </c>
      <c r="O1554" s="0" t="str">
        <f aca="false">IF(N1554="TBD","TBD",IF(AND(H1554&gt;I1554,H1554&gt;J1554,N1554="Home"),"✓",IF(AND(J1554&gt;H1554,J1554&gt;I1554,N1554="Away"),"✓",IF(AND(I1554&gt;H1554,I1554&gt;J1554,N1554="Draw"),"✓","✗"))))</f>
        <v>TBD</v>
      </c>
    </row>
    <row r="1555" customFormat="false" ht="15" hidden="false" customHeight="false" outlineLevel="0" collapsed="false">
      <c r="A1555" s="0" t="n">
        <f aca="false">'✍️ Score Entry 2025-26'!A1556</f>
        <v>1551</v>
      </c>
      <c r="B1555" s="41" t="n">
        <f aca="false">'✍️ Score Entry 2025-26'!B1556</f>
        <v>46138.75</v>
      </c>
      <c r="C1555" s="0" t="str">
        <f aca="false">'✍️ Score Entry 2025-26'!C1556</f>
        <v>French Ligue 1</v>
      </c>
      <c r="D1555" s="0" t="str">
        <f aca="false">'✍️ Score Entry 2025-26'!D1556</f>
        <v>Brest</v>
      </c>
      <c r="E1555" s="0" t="str">
        <f aca="false">'✍️ Score Entry 2025-26'!E1556</f>
        <v>Lens</v>
      </c>
      <c r="F1555" s="0" t="n">
        <f aca="false">IFERROR(VLOOKUP(D1555,'⭐ Current Elo 2025-26'!$A:$B,2,FALSE()),1500)</f>
        <v>1734.4</v>
      </c>
      <c r="G1555" s="0" t="n">
        <f aca="false">IFERROR(VLOOKUP(E1555,'⭐ Current Elo 2025-26'!$A:$B,2,FALSE()),1500)</f>
        <v>1580.6</v>
      </c>
      <c r="H1555" s="33" t="n">
        <f aca="false">1/(1+10^((G1555-F1555+'⚙️ Parameters'!$C$7)/400))</f>
        <v>0.645088906972802</v>
      </c>
      <c r="I1555" s="33" t="n">
        <f aca="false">0.27*(1+((200-MIN(ABS(F1555-G1555),200))/500)+(IF(AND(F1555&gt;1650,G1555&gt;1650),0.15,0)))</f>
        <v>0.294948</v>
      </c>
      <c r="J1555" s="33" t="n">
        <f aca="false">MAX(0,1-H1555-I1555)</f>
        <v>0.0599630930271981</v>
      </c>
      <c r="K1555" s="33" t="n">
        <f aca="false">H1555+I1555</f>
        <v>0.940036906972802</v>
      </c>
      <c r="L1555" s="33" t="n">
        <f aca="false">I1555+J1555</f>
        <v>0.354911093027198</v>
      </c>
      <c r="M1555" s="0" t="str">
        <f aca="false">IF('✍️ Score Entry 2025-26'!F1556=""," TBD",TEXT('✍️ Score Entry 2025-26'!F1556,"0")&amp;"-"&amp;TEXT('✍️ Score Entry 2025-26'!G1556,"0"))</f>
        <v> TBD</v>
      </c>
      <c r="N1555" s="0" t="str">
        <f aca="false">IF('✍️ Score Entry 2025-26'!F1556="","TBD",IF('✍️ Score Entry 2025-26'!F1556&gt;'✍️ Score Entry 2025-26'!G1556,"Home",IF('✍️ Score Entry 2025-26'!F1556&lt;'✍️ Score Entry 2025-26'!G1556,"Away","Draw")))</f>
        <v>TBD</v>
      </c>
      <c r="O1555" s="0" t="str">
        <f aca="false">IF(N1555="TBD","TBD",IF(AND(H1555&gt;I1555,H1555&gt;J1555,N1555="Home"),"✓",IF(AND(J1555&gt;H1555,J1555&gt;I1555,N1555="Away"),"✓",IF(AND(I1555&gt;H1555,I1555&gt;J1555,N1555="Draw"),"✓","✗"))))</f>
        <v>TBD</v>
      </c>
    </row>
    <row r="1556" customFormat="false" ht="15" hidden="false" customHeight="false" outlineLevel="0" collapsed="false">
      <c r="A1556" s="0" t="n">
        <f aca="false">'✍️ Score Entry 2025-26'!A1557</f>
        <v>1552</v>
      </c>
      <c r="B1556" s="41" t="n">
        <f aca="false">'✍️ Score Entry 2025-26'!B1557</f>
        <v>46138.75</v>
      </c>
      <c r="C1556" s="0" t="str">
        <f aca="false">'✍️ Score Entry 2025-26'!C1557</f>
        <v>French Ligue 1</v>
      </c>
      <c r="D1556" s="0" t="str">
        <f aca="false">'✍️ Score Entry 2025-26'!D1557</f>
        <v>Angers</v>
      </c>
      <c r="E1556" s="0" t="str">
        <f aca="false">'✍️ Score Entry 2025-26'!E1557</f>
        <v>Paris Saint-Germain</v>
      </c>
      <c r="F1556" s="0" t="n">
        <f aca="false">IFERROR(VLOOKUP(D1556,'⭐ Current Elo 2025-26'!$A:$B,2,FALSE()),1500)</f>
        <v>1494.5</v>
      </c>
      <c r="G1556" s="0" t="n">
        <f aca="false">IFERROR(VLOOKUP(E1556,'⭐ Current Elo 2025-26'!$A:$B,2,FALSE()),1500)</f>
        <v>1650.9</v>
      </c>
      <c r="H1556" s="33" t="n">
        <f aca="false">1/(1+10^((G1556-F1556+'⚙️ Parameters'!$C$7)/400))</f>
        <v>0.233592850958014</v>
      </c>
      <c r="I1556" s="33" t="n">
        <f aca="false">0.27*(1+((200-MIN(ABS(F1556-G1556),200))/500)+(IF(AND(F1556&gt;1650,G1556&gt;1650),0.15,0)))</f>
        <v>0.293544</v>
      </c>
      <c r="J1556" s="33" t="n">
        <f aca="false">MAX(0,1-H1556-I1556)</f>
        <v>0.472863149041986</v>
      </c>
      <c r="K1556" s="33" t="n">
        <f aca="false">H1556+I1556</f>
        <v>0.527136850958014</v>
      </c>
      <c r="L1556" s="33" t="n">
        <f aca="false">I1556+J1556</f>
        <v>0.766407149041986</v>
      </c>
      <c r="M1556" s="0" t="str">
        <f aca="false">IF('✍️ Score Entry 2025-26'!F1557=""," TBD",TEXT('✍️ Score Entry 2025-26'!F1557,"0")&amp;"-"&amp;TEXT('✍️ Score Entry 2025-26'!G1557,"0"))</f>
        <v> TBD</v>
      </c>
      <c r="N1556" s="0" t="str">
        <f aca="false">IF('✍️ Score Entry 2025-26'!F1557="","TBD",IF('✍️ Score Entry 2025-26'!F1557&gt;'✍️ Score Entry 2025-26'!G1557,"Home",IF('✍️ Score Entry 2025-26'!F1557&lt;'✍️ Score Entry 2025-26'!G1557,"Away","Draw")))</f>
        <v>TBD</v>
      </c>
      <c r="O1556" s="0" t="str">
        <f aca="false">IF(N1556="TBD","TBD",IF(AND(H1556&gt;I1556,H1556&gt;J1556,N1556="Home"),"✓",IF(AND(J1556&gt;H1556,J1556&gt;I1556,N1556="Away"),"✓",IF(AND(I1556&gt;H1556,I1556&gt;J1556,N1556="Draw"),"✓","✗"))))</f>
        <v>TBD</v>
      </c>
    </row>
    <row r="1557" customFormat="false" ht="15" hidden="false" customHeight="false" outlineLevel="0" collapsed="false">
      <c r="A1557" s="0" t="n">
        <f aca="false">'✍️ Score Entry 2025-26'!A1558</f>
        <v>1553</v>
      </c>
      <c r="B1557" s="41" t="n">
        <f aca="false">'✍️ Score Entry 2025-26'!B1558</f>
        <v>46138.75</v>
      </c>
      <c r="C1557" s="0" t="str">
        <f aca="false">'✍️ Score Entry 2025-26'!C1558</f>
        <v>Italian Serie A</v>
      </c>
      <c r="D1557" s="0" t="str">
        <f aca="false">'✍️ Score Entry 2025-26'!D1558</f>
        <v>Torino</v>
      </c>
      <c r="E1557" s="0" t="str">
        <f aca="false">'✍️ Score Entry 2025-26'!E1558</f>
        <v>Internazionale</v>
      </c>
      <c r="F1557" s="0" t="n">
        <f aca="false">IFERROR(VLOOKUP(D1557,'⭐ Current Elo 2025-26'!$A:$B,2,FALSE()),1500)</f>
        <v>1631.8</v>
      </c>
      <c r="G1557" s="0" t="n">
        <f aca="false">IFERROR(VLOOKUP(E1557,'⭐ Current Elo 2025-26'!$A:$B,2,FALSE()),1500)</f>
        <v>1603.3</v>
      </c>
      <c r="H1557" s="33" t="n">
        <f aca="false">1/(1+10^((G1557-F1557+'⚙️ Parameters'!$C$7)/400))</f>
        <v>0.469098447329752</v>
      </c>
      <c r="I1557" s="33" t="n">
        <f aca="false">0.27*(1+((200-MIN(ABS(F1557-G1557),200))/500)+(IF(AND(F1557&gt;1650,G1557&gt;1650),0.15,0)))</f>
        <v>0.36261</v>
      </c>
      <c r="J1557" s="33" t="n">
        <f aca="false">MAX(0,1-H1557-I1557)</f>
        <v>0.168291552670248</v>
      </c>
      <c r="K1557" s="33" t="n">
        <f aca="false">H1557+I1557</f>
        <v>0.831708447329752</v>
      </c>
      <c r="L1557" s="33" t="n">
        <f aca="false">I1557+J1557</f>
        <v>0.530901552670249</v>
      </c>
      <c r="M1557" s="0" t="str">
        <f aca="false">IF('✍️ Score Entry 2025-26'!F1558=""," TBD",TEXT('✍️ Score Entry 2025-26'!F1558,"0")&amp;"-"&amp;TEXT('✍️ Score Entry 2025-26'!G1558,"0"))</f>
        <v> TBD</v>
      </c>
      <c r="N1557" s="0" t="str">
        <f aca="false">IF('✍️ Score Entry 2025-26'!F1558="","TBD",IF('✍️ Score Entry 2025-26'!F1558&gt;'✍️ Score Entry 2025-26'!G1558,"Home",IF('✍️ Score Entry 2025-26'!F1558&lt;'✍️ Score Entry 2025-26'!G1558,"Away","Draw")))</f>
        <v>TBD</v>
      </c>
      <c r="O1557" s="0" t="str">
        <f aca="false">IF(N1557="TBD","TBD",IF(AND(H1557&gt;I1557,H1557&gt;J1557,N1557="Home"),"✓",IF(AND(J1557&gt;H1557,J1557&gt;I1557,N1557="Away"),"✓",IF(AND(I1557&gt;H1557,I1557&gt;J1557,N1557="Draw"),"✓","✗"))))</f>
        <v>TBD</v>
      </c>
    </row>
    <row r="1558" customFormat="false" ht="15" hidden="false" customHeight="false" outlineLevel="0" collapsed="false">
      <c r="A1558" s="0" t="n">
        <f aca="false">'✍️ Score Entry 2025-26'!A1559</f>
        <v>1554</v>
      </c>
      <c r="B1558" s="41" t="n">
        <f aca="false">'✍️ Score Entry 2025-26'!B1559</f>
        <v>46138.75</v>
      </c>
      <c r="C1558" s="0" t="str">
        <f aca="false">'✍️ Score Entry 2025-26'!C1559</f>
        <v>Italian Serie A</v>
      </c>
      <c r="D1558" s="0" t="str">
        <f aca="false">'✍️ Score Entry 2025-26'!D1559</f>
        <v>Hellas Verona</v>
      </c>
      <c r="E1558" s="0" t="str">
        <f aca="false">'✍️ Score Entry 2025-26'!E1559</f>
        <v>Lecce</v>
      </c>
      <c r="F1558" s="0" t="n">
        <f aca="false">IFERROR(VLOOKUP(D1558,'⭐ Current Elo 2025-26'!$A:$B,2,FALSE()),1500)</f>
        <v>1452.9</v>
      </c>
      <c r="G1558" s="0" t="n">
        <f aca="false">IFERROR(VLOOKUP(E1558,'⭐ Current Elo 2025-26'!$A:$B,2,FALSE()),1500)</f>
        <v>1629.2</v>
      </c>
      <c r="H1558" s="33" t="n">
        <f aca="false">1/(1+10^((G1558-F1558+'⚙️ Parameters'!$C$7)/400))</f>
        <v>0.213713059813981</v>
      </c>
      <c r="I1558" s="33" t="n">
        <f aca="false">0.27*(1+((200-MIN(ABS(F1558-G1558),200))/500)+(IF(AND(F1558&gt;1650,G1558&gt;1650),0.15,0)))</f>
        <v>0.282798</v>
      </c>
      <c r="J1558" s="33" t="n">
        <f aca="false">MAX(0,1-H1558-I1558)</f>
        <v>0.503488940186019</v>
      </c>
      <c r="K1558" s="33" t="n">
        <f aca="false">H1558+I1558</f>
        <v>0.496511059813981</v>
      </c>
      <c r="L1558" s="33" t="n">
        <f aca="false">I1558+J1558</f>
        <v>0.786286940186019</v>
      </c>
      <c r="M1558" s="0" t="str">
        <f aca="false">IF('✍️ Score Entry 2025-26'!F1559=""," TBD",TEXT('✍️ Score Entry 2025-26'!F1559,"0")&amp;"-"&amp;TEXT('✍️ Score Entry 2025-26'!G1559,"0"))</f>
        <v> TBD</v>
      </c>
      <c r="N1558" s="0" t="str">
        <f aca="false">IF('✍️ Score Entry 2025-26'!F1559="","TBD",IF('✍️ Score Entry 2025-26'!F1559&gt;'✍️ Score Entry 2025-26'!G1559,"Home",IF('✍️ Score Entry 2025-26'!F1559&lt;'✍️ Score Entry 2025-26'!G1559,"Away","Draw")))</f>
        <v>TBD</v>
      </c>
      <c r="O1558" s="0" t="str">
        <f aca="false">IF(N1558="TBD","TBD",IF(AND(H1558&gt;I1558,H1558&gt;J1558,N1558="Home"),"✓",IF(AND(J1558&gt;H1558,J1558&gt;I1558,N1558="Away"),"✓",IF(AND(I1558&gt;H1558,I1558&gt;J1558,N1558="Draw"),"✓","✗"))))</f>
        <v>TBD</v>
      </c>
    </row>
    <row r="1559" customFormat="false" ht="15" hidden="false" customHeight="false" outlineLevel="0" collapsed="false">
      <c r="A1559" s="0" t="n">
        <f aca="false">'✍️ Score Entry 2025-26'!A1560</f>
        <v>1555</v>
      </c>
      <c r="B1559" s="41" t="n">
        <f aca="false">'✍️ Score Entry 2025-26'!B1560</f>
        <v>46138.75</v>
      </c>
      <c r="C1559" s="0" t="str">
        <f aca="false">'✍️ Score Entry 2025-26'!C1560</f>
        <v>Italian Serie A</v>
      </c>
      <c r="D1559" s="0" t="str">
        <f aca="false">'✍️ Score Entry 2025-26'!D1560</f>
        <v>Genoa</v>
      </c>
      <c r="E1559" s="0" t="str">
        <f aca="false">'✍️ Score Entry 2025-26'!E1560</f>
        <v>Como</v>
      </c>
      <c r="F1559" s="0" t="n">
        <f aca="false">IFERROR(VLOOKUP(D1559,'⭐ Current Elo 2025-26'!$A:$B,2,FALSE()),1500)</f>
        <v>1695.8</v>
      </c>
      <c r="G1559" s="0" t="n">
        <f aca="false">IFERROR(VLOOKUP(E1559,'⭐ Current Elo 2025-26'!$A:$B,2,FALSE()),1500)</f>
        <v>1661.3</v>
      </c>
      <c r="H1559" s="33" t="n">
        <f aca="false">1/(1+10^((G1559-F1559+'⚙️ Parameters'!$C$7)/400))</f>
        <v>0.477708493750561</v>
      </c>
      <c r="I1559" s="33" t="n">
        <f aca="false">0.27*(1+((200-MIN(ABS(F1559-G1559),200))/500)+(IF(AND(F1559&gt;1650,G1559&gt;1650),0.15,0)))</f>
        <v>0.39987</v>
      </c>
      <c r="J1559" s="33" t="n">
        <f aca="false">MAX(0,1-H1559-I1559)</f>
        <v>0.122421506249439</v>
      </c>
      <c r="K1559" s="33" t="n">
        <f aca="false">H1559+I1559</f>
        <v>0.877578493750561</v>
      </c>
      <c r="L1559" s="33" t="n">
        <f aca="false">I1559+J1559</f>
        <v>0.522291506249439</v>
      </c>
      <c r="M1559" s="0" t="str">
        <f aca="false">IF('✍️ Score Entry 2025-26'!F1560=""," TBD",TEXT('✍️ Score Entry 2025-26'!F1560,"0")&amp;"-"&amp;TEXT('✍️ Score Entry 2025-26'!G1560,"0"))</f>
        <v> TBD</v>
      </c>
      <c r="N1559" s="0" t="str">
        <f aca="false">IF('✍️ Score Entry 2025-26'!F1560="","TBD",IF('✍️ Score Entry 2025-26'!F1560&gt;'✍️ Score Entry 2025-26'!G1560,"Home",IF('✍️ Score Entry 2025-26'!F1560&lt;'✍️ Score Entry 2025-26'!G1560,"Away","Draw")))</f>
        <v>TBD</v>
      </c>
      <c r="O1559" s="0" t="str">
        <f aca="false">IF(N1559="TBD","TBD",IF(AND(H1559&gt;I1559,H1559&gt;J1559,N1559="Home"),"✓",IF(AND(J1559&gt;H1559,J1559&gt;I1559,N1559="Away"),"✓",IF(AND(I1559&gt;H1559,I1559&gt;J1559,N1559="Draw"),"✓","✗"))))</f>
        <v>TBD</v>
      </c>
    </row>
    <row r="1560" customFormat="false" ht="15" hidden="false" customHeight="false" outlineLevel="0" collapsed="false">
      <c r="A1560" s="0" t="n">
        <f aca="false">'✍️ Score Entry 2025-26'!A1561</f>
        <v>1556</v>
      </c>
      <c r="B1560" s="41" t="n">
        <f aca="false">'✍️ Score Entry 2025-26'!B1561</f>
        <v>46138.75</v>
      </c>
      <c r="C1560" s="0" t="str">
        <f aca="false">'✍️ Score Entry 2025-26'!C1561</f>
        <v>Italian Serie A</v>
      </c>
      <c r="D1560" s="0" t="str">
        <f aca="false">'✍️ Score Entry 2025-26'!D1561</f>
        <v>Fiorentina</v>
      </c>
      <c r="E1560" s="0" t="str">
        <f aca="false">'✍️ Score Entry 2025-26'!E1561</f>
        <v>Sassuolo</v>
      </c>
      <c r="F1560" s="0" t="n">
        <f aca="false">IFERROR(VLOOKUP(D1560,'⭐ Current Elo 2025-26'!$A:$B,2,FALSE()),1500)</f>
        <v>1398.1</v>
      </c>
      <c r="G1560" s="0" t="n">
        <f aca="false">IFERROR(VLOOKUP(E1560,'⭐ Current Elo 2025-26'!$A:$B,2,FALSE()),1500)</f>
        <v>1446.1</v>
      </c>
      <c r="H1560" s="33" t="n">
        <f aca="false">1/(1+10^((G1560-F1560+'⚙️ Parameters'!$C$7)/400))</f>
        <v>0.362591623255515</v>
      </c>
      <c r="I1560" s="33" t="n">
        <f aca="false">0.27*(1+((200-MIN(ABS(F1560-G1560),200))/500)+(IF(AND(F1560&gt;1650,G1560&gt;1650),0.15,0)))</f>
        <v>0.35208</v>
      </c>
      <c r="J1560" s="33" t="n">
        <f aca="false">MAX(0,1-H1560-I1560)</f>
        <v>0.285328376744484</v>
      </c>
      <c r="K1560" s="33" t="n">
        <f aca="false">H1560+I1560</f>
        <v>0.714671623255516</v>
      </c>
      <c r="L1560" s="33" t="n">
        <f aca="false">I1560+J1560</f>
        <v>0.637408376744485</v>
      </c>
      <c r="M1560" s="0" t="str">
        <f aca="false">IF('✍️ Score Entry 2025-26'!F1561=""," TBD",TEXT('✍️ Score Entry 2025-26'!F1561,"0")&amp;"-"&amp;TEXT('✍️ Score Entry 2025-26'!G1561,"0"))</f>
        <v> TBD</v>
      </c>
      <c r="N1560" s="0" t="str">
        <f aca="false">IF('✍️ Score Entry 2025-26'!F1561="","TBD",IF('✍️ Score Entry 2025-26'!F1561&gt;'✍️ Score Entry 2025-26'!G1561,"Home",IF('✍️ Score Entry 2025-26'!F1561&lt;'✍️ Score Entry 2025-26'!G1561,"Away","Draw")))</f>
        <v>TBD</v>
      </c>
      <c r="O1560" s="0" t="str">
        <f aca="false">IF(N1560="TBD","TBD",IF(AND(H1560&gt;I1560,H1560&gt;J1560,N1560="Home"),"✓",IF(AND(J1560&gt;H1560,J1560&gt;I1560,N1560="Away"),"✓",IF(AND(I1560&gt;H1560,I1560&gt;J1560,N1560="Draw"),"✓","✗"))))</f>
        <v>TBD</v>
      </c>
    </row>
    <row r="1561" customFormat="false" ht="15" hidden="false" customHeight="false" outlineLevel="0" collapsed="false">
      <c r="A1561" s="0" t="n">
        <f aca="false">'✍️ Score Entry 2025-26'!A1562</f>
        <v>1557</v>
      </c>
      <c r="B1561" s="41" t="n">
        <f aca="false">'✍️ Score Entry 2025-26'!B1562</f>
        <v>46138.75</v>
      </c>
      <c r="C1561" s="0" t="str">
        <f aca="false">'✍️ Score Entry 2025-26'!C1562</f>
        <v>Italian Serie A</v>
      </c>
      <c r="D1561" s="0" t="str">
        <f aca="false">'✍️ Score Entry 2025-26'!D1562</f>
        <v>AC Milan</v>
      </c>
      <c r="E1561" s="0" t="str">
        <f aca="false">'✍️ Score Entry 2025-26'!E1562</f>
        <v>Juventus</v>
      </c>
      <c r="F1561" s="0" t="n">
        <f aca="false">IFERROR(VLOOKUP(D1561,'⭐ Current Elo 2025-26'!$A:$B,2,FALSE()),1500)</f>
        <v>1588.1</v>
      </c>
      <c r="G1561" s="0" t="n">
        <f aca="false">IFERROR(VLOOKUP(E1561,'⭐ Current Elo 2025-26'!$A:$B,2,FALSE()),1500)</f>
        <v>1397.1</v>
      </c>
      <c r="H1561" s="33" t="n">
        <f aca="false">1/(1+10^((G1561-F1561+'⚙️ Parameters'!$C$7)/400))</f>
        <v>0.692463392579518</v>
      </c>
      <c r="I1561" s="33" t="n">
        <f aca="false">0.27*(1+((200-MIN(ABS(F1561-G1561),200))/500)+(IF(AND(F1561&gt;1650,G1561&gt;1650),0.15,0)))</f>
        <v>0.27486</v>
      </c>
      <c r="J1561" s="33" t="n">
        <f aca="false">MAX(0,1-H1561-I1561)</f>
        <v>0.0326766074204822</v>
      </c>
      <c r="K1561" s="33" t="n">
        <f aca="false">H1561+I1561</f>
        <v>0.967323392579518</v>
      </c>
      <c r="L1561" s="33" t="n">
        <f aca="false">I1561+J1561</f>
        <v>0.307536607420482</v>
      </c>
      <c r="M1561" s="0" t="str">
        <f aca="false">IF('✍️ Score Entry 2025-26'!F1562=""," TBD",TEXT('✍️ Score Entry 2025-26'!F1562,"0")&amp;"-"&amp;TEXT('✍️ Score Entry 2025-26'!G1562,"0"))</f>
        <v> TBD</v>
      </c>
      <c r="N1561" s="0" t="str">
        <f aca="false">IF('✍️ Score Entry 2025-26'!F1562="","TBD",IF('✍️ Score Entry 2025-26'!F1562&gt;'✍️ Score Entry 2025-26'!G1562,"Home",IF('✍️ Score Entry 2025-26'!F1562&lt;'✍️ Score Entry 2025-26'!G1562,"Away","Draw")))</f>
        <v>TBD</v>
      </c>
      <c r="O1561" s="0" t="str">
        <f aca="false">IF(N1561="TBD","TBD",IF(AND(H1561&gt;I1561,H1561&gt;J1561,N1561="Home"),"✓",IF(AND(J1561&gt;H1561,J1561&gt;I1561,N1561="Away"),"✓",IF(AND(I1561&gt;H1561,I1561&gt;J1561,N1561="Draw"),"✓","✗"))))</f>
        <v>TBD</v>
      </c>
    </row>
    <row r="1562" customFormat="false" ht="15" hidden="false" customHeight="false" outlineLevel="0" collapsed="false">
      <c r="A1562" s="0" t="n">
        <f aca="false">'✍️ Score Entry 2025-26'!A1563</f>
        <v>1558</v>
      </c>
      <c r="B1562" s="41" t="n">
        <f aca="false">'✍️ Score Entry 2025-26'!B1563</f>
        <v>46138.75</v>
      </c>
      <c r="C1562" s="0" t="str">
        <f aca="false">'✍️ Score Entry 2025-26'!C1563</f>
        <v>Italian Serie A</v>
      </c>
      <c r="D1562" s="0" t="str">
        <f aca="false">'✍️ Score Entry 2025-26'!D1563</f>
        <v>Parma</v>
      </c>
      <c r="E1562" s="0" t="str">
        <f aca="false">'✍️ Score Entry 2025-26'!E1563</f>
        <v>Pisa</v>
      </c>
      <c r="F1562" s="0" t="n">
        <f aca="false">IFERROR(VLOOKUP(D1562,'⭐ Current Elo 2025-26'!$A:$B,2,FALSE()),1500)</f>
        <v>1449</v>
      </c>
      <c r="G1562" s="0" t="n">
        <f aca="false">IFERROR(VLOOKUP(E1562,'⭐ Current Elo 2025-26'!$A:$B,2,FALSE()),1500)</f>
        <v>1653.3</v>
      </c>
      <c r="H1562" s="33" t="n">
        <f aca="false">1/(1+10^((G1562-F1562+'⚙️ Parameters'!$C$7)/400))</f>
        <v>0.187876365310768</v>
      </c>
      <c r="I1562" s="33" t="n">
        <f aca="false">0.27*(1+((200-MIN(ABS(F1562-G1562),200))/500)+(IF(AND(F1562&gt;1650,G1562&gt;1650),0.15,0)))</f>
        <v>0.27</v>
      </c>
      <c r="J1562" s="33" t="n">
        <f aca="false">MAX(0,1-H1562-I1562)</f>
        <v>0.542123634689232</v>
      </c>
      <c r="K1562" s="33" t="n">
        <f aca="false">H1562+I1562</f>
        <v>0.457876365310768</v>
      </c>
      <c r="L1562" s="33" t="n">
        <f aca="false">I1562+J1562</f>
        <v>0.812123634689232</v>
      </c>
      <c r="M1562" s="0" t="str">
        <f aca="false">IF('✍️ Score Entry 2025-26'!F1563=""," TBD",TEXT('✍️ Score Entry 2025-26'!F1563,"0")&amp;"-"&amp;TEXT('✍️ Score Entry 2025-26'!G1563,"0"))</f>
        <v> TBD</v>
      </c>
      <c r="N1562" s="0" t="str">
        <f aca="false">IF('✍️ Score Entry 2025-26'!F1563="","TBD",IF('✍️ Score Entry 2025-26'!F1563&gt;'✍️ Score Entry 2025-26'!G1563,"Home",IF('✍️ Score Entry 2025-26'!F1563&lt;'✍️ Score Entry 2025-26'!G1563,"Away","Draw")))</f>
        <v>TBD</v>
      </c>
      <c r="O1562" s="0" t="str">
        <f aca="false">IF(N1562="TBD","TBD",IF(AND(H1562&gt;I1562,H1562&gt;J1562,N1562="Home"),"✓",IF(AND(J1562&gt;H1562,J1562&gt;I1562,N1562="Away"),"✓",IF(AND(I1562&gt;H1562,I1562&gt;J1562,N1562="Draw"),"✓","✗"))))</f>
        <v>TBD</v>
      </c>
    </row>
    <row r="1563" customFormat="false" ht="15" hidden="false" customHeight="false" outlineLevel="0" collapsed="false">
      <c r="A1563" s="0" t="n">
        <f aca="false">'✍️ Score Entry 2025-26'!A1564</f>
        <v>1559</v>
      </c>
      <c r="B1563" s="41" t="n">
        <f aca="false">'✍️ Score Entry 2025-26'!B1564</f>
        <v>46138.75</v>
      </c>
      <c r="C1563" s="0" t="str">
        <f aca="false">'✍️ Score Entry 2025-26'!C1564</f>
        <v>French Ligue 1</v>
      </c>
      <c r="D1563" s="0" t="str">
        <f aca="false">'✍️ Score Entry 2025-26'!D1564</f>
        <v>Lyon</v>
      </c>
      <c r="E1563" s="0" t="str">
        <f aca="false">'✍️ Score Entry 2025-26'!E1564</f>
        <v>AJ Auxerre</v>
      </c>
      <c r="F1563" s="0" t="n">
        <f aca="false">IFERROR(VLOOKUP(D1563,'⭐ Current Elo 2025-26'!$A:$B,2,FALSE()),1500)</f>
        <v>1529.2</v>
      </c>
      <c r="G1563" s="0" t="n">
        <f aca="false">IFERROR(VLOOKUP(E1563,'⭐ Current Elo 2025-26'!$A:$B,2,FALSE()),1500)</f>
        <v>1588.5</v>
      </c>
      <c r="H1563" s="33" t="n">
        <f aca="false">1/(1+10^((G1563-F1563+'⚙️ Parameters'!$C$7)/400))</f>
        <v>0.347696181327833</v>
      </c>
      <c r="I1563" s="33" t="n">
        <f aca="false">0.27*(1+((200-MIN(ABS(F1563-G1563),200))/500)+(IF(AND(F1563&gt;1650,G1563&gt;1650),0.15,0)))</f>
        <v>0.345978</v>
      </c>
      <c r="J1563" s="33" t="n">
        <f aca="false">MAX(0,1-H1563-I1563)</f>
        <v>0.306325818672167</v>
      </c>
      <c r="K1563" s="33" t="n">
        <f aca="false">H1563+I1563</f>
        <v>0.693674181327833</v>
      </c>
      <c r="L1563" s="33" t="n">
        <f aca="false">I1563+J1563</f>
        <v>0.652303818672167</v>
      </c>
      <c r="M1563" s="0" t="str">
        <f aca="false">IF('✍️ Score Entry 2025-26'!F1564=""," TBD",TEXT('✍️ Score Entry 2025-26'!F1564,"0")&amp;"-"&amp;TEXT('✍️ Score Entry 2025-26'!G1564,"0"))</f>
        <v> TBD</v>
      </c>
      <c r="N1563" s="0" t="str">
        <f aca="false">IF('✍️ Score Entry 2025-26'!F1564="","TBD",IF('✍️ Score Entry 2025-26'!F1564&gt;'✍️ Score Entry 2025-26'!G1564,"Home",IF('✍️ Score Entry 2025-26'!F1564&lt;'✍️ Score Entry 2025-26'!G1564,"Away","Draw")))</f>
        <v>TBD</v>
      </c>
      <c r="O1563" s="0" t="str">
        <f aca="false">IF(N1563="TBD","TBD",IF(AND(H1563&gt;I1563,H1563&gt;J1563,N1563="Home"),"✓",IF(AND(J1563&gt;H1563,J1563&gt;I1563,N1563="Away"),"✓",IF(AND(I1563&gt;H1563,I1563&gt;J1563,N1563="Draw"),"✓","✗"))))</f>
        <v>TBD</v>
      </c>
    </row>
    <row r="1564" customFormat="false" ht="15" hidden="false" customHeight="false" outlineLevel="0" collapsed="false">
      <c r="A1564" s="0" t="n">
        <f aca="false">'✍️ Score Entry 2025-26'!A1565</f>
        <v>1560</v>
      </c>
      <c r="B1564" s="41" t="n">
        <f aca="false">'✍️ Score Entry 2025-26'!B1565</f>
        <v>46138.75</v>
      </c>
      <c r="C1564" s="0" t="str">
        <f aca="false">'✍️ Score Entry 2025-26'!C1565</f>
        <v>Italian Serie A</v>
      </c>
      <c r="D1564" s="0" t="str">
        <f aca="false">'✍️ Score Entry 2025-26'!D1565</f>
        <v>Bologna</v>
      </c>
      <c r="E1564" s="0" t="str">
        <f aca="false">'✍️ Score Entry 2025-26'!E1565</f>
        <v>AS Roma</v>
      </c>
      <c r="F1564" s="0" t="n">
        <f aca="false">IFERROR(VLOOKUP(D1564,'⭐ Current Elo 2025-26'!$A:$B,2,FALSE()),1500)</f>
        <v>1415.9</v>
      </c>
      <c r="G1564" s="0" t="n">
        <f aca="false">IFERROR(VLOOKUP(E1564,'⭐ Current Elo 2025-26'!$A:$B,2,FALSE()),1500)</f>
        <v>1560.1</v>
      </c>
      <c r="H1564" s="33" t="n">
        <f aca="false">1/(1+10^((G1564-F1564+'⚙️ Parameters'!$C$7)/400))</f>
        <v>0.246400079651241</v>
      </c>
      <c r="I1564" s="33" t="n">
        <f aca="false">0.27*(1+((200-MIN(ABS(F1564-G1564),200))/500)+(IF(AND(F1564&gt;1650,G1564&gt;1650),0.15,0)))</f>
        <v>0.300132</v>
      </c>
      <c r="J1564" s="33" t="n">
        <f aca="false">MAX(0,1-H1564-I1564)</f>
        <v>0.453467920348759</v>
      </c>
      <c r="K1564" s="33" t="n">
        <f aca="false">H1564+I1564</f>
        <v>0.546532079651241</v>
      </c>
      <c r="L1564" s="33" t="n">
        <f aca="false">I1564+J1564</f>
        <v>0.753599920348759</v>
      </c>
      <c r="M1564" s="0" t="str">
        <f aca="false">IF('✍️ Score Entry 2025-26'!F1565=""," TBD",TEXT('✍️ Score Entry 2025-26'!F1565,"0")&amp;"-"&amp;TEXT('✍️ Score Entry 2025-26'!G1565,"0"))</f>
        <v> TBD</v>
      </c>
      <c r="N1564" s="0" t="str">
        <f aca="false">IF('✍️ Score Entry 2025-26'!F1565="","TBD",IF('✍️ Score Entry 2025-26'!F1565&gt;'✍️ Score Entry 2025-26'!G1565,"Home",IF('✍️ Score Entry 2025-26'!F1565&lt;'✍️ Score Entry 2025-26'!G1565,"Away","Draw")))</f>
        <v>TBD</v>
      </c>
      <c r="O1564" s="0" t="str">
        <f aca="false">IF(N1564="TBD","TBD",IF(AND(H1564&gt;I1564,H1564&gt;J1564,N1564="Home"),"✓",IF(AND(J1564&gt;H1564,J1564&gt;I1564,N1564="Away"),"✓",IF(AND(I1564&gt;H1564,I1564&gt;J1564,N1564="Draw"),"✓","✗"))))</f>
        <v>TBD</v>
      </c>
    </row>
    <row r="1565" customFormat="false" ht="15" hidden="false" customHeight="false" outlineLevel="0" collapsed="false">
      <c r="A1565" s="0" t="n">
        <f aca="false">'✍️ Score Entry 2025-26'!A1566</f>
        <v>1561</v>
      </c>
      <c r="B1565" s="41" t="n">
        <f aca="false">'✍️ Score Entry 2025-26'!B1566</f>
        <v>46138.75</v>
      </c>
      <c r="C1565" s="0" t="str">
        <f aca="false">'✍️ Score Entry 2025-26'!C1566</f>
        <v>Italian Serie A</v>
      </c>
      <c r="D1565" s="0" t="str">
        <f aca="false">'✍️ Score Entry 2025-26'!D1566</f>
        <v>Cagliari</v>
      </c>
      <c r="E1565" s="0" t="str">
        <f aca="false">'✍️ Score Entry 2025-26'!E1566</f>
        <v>Atalanta</v>
      </c>
      <c r="F1565" s="0" t="n">
        <f aca="false">IFERROR(VLOOKUP(D1565,'⭐ Current Elo 2025-26'!$A:$B,2,FALSE()),1500)</f>
        <v>1647.4</v>
      </c>
      <c r="G1565" s="0" t="n">
        <f aca="false">IFERROR(VLOOKUP(E1565,'⭐ Current Elo 2025-26'!$A:$B,2,FALSE()),1500)</f>
        <v>1592</v>
      </c>
      <c r="H1565" s="33" t="n">
        <f aca="false">1/(1+10^((G1565-F1565+'⚙️ Parameters'!$C$7)/400))</f>
        <v>0.507770598990272</v>
      </c>
      <c r="I1565" s="33" t="n">
        <f aca="false">0.27*(1+((200-MIN(ABS(F1565-G1565),200))/500)+(IF(AND(F1565&gt;1650,G1565&gt;1650),0.15,0)))</f>
        <v>0.348084</v>
      </c>
      <c r="J1565" s="33" t="n">
        <f aca="false">MAX(0,1-H1565-I1565)</f>
        <v>0.144145401009728</v>
      </c>
      <c r="K1565" s="33" t="n">
        <f aca="false">H1565+I1565</f>
        <v>0.855854598990272</v>
      </c>
      <c r="L1565" s="33" t="n">
        <f aca="false">I1565+J1565</f>
        <v>0.492229401009728</v>
      </c>
      <c r="M1565" s="0" t="str">
        <f aca="false">IF('✍️ Score Entry 2025-26'!F1566=""," TBD",TEXT('✍️ Score Entry 2025-26'!F1566,"0")&amp;"-"&amp;TEXT('✍️ Score Entry 2025-26'!G1566,"0"))</f>
        <v> TBD</v>
      </c>
      <c r="N1565" s="0" t="str">
        <f aca="false">IF('✍️ Score Entry 2025-26'!F1566="","TBD",IF('✍️ Score Entry 2025-26'!F1566&gt;'✍️ Score Entry 2025-26'!G1566,"Home",IF('✍️ Score Entry 2025-26'!F1566&lt;'✍️ Score Entry 2025-26'!G1566,"Away","Draw")))</f>
        <v>TBD</v>
      </c>
      <c r="O1565" s="0" t="str">
        <f aca="false">IF(N1565="TBD","TBD",IF(AND(H1565&gt;I1565,H1565&gt;J1565,N1565="Home"),"✓",IF(AND(J1565&gt;H1565,J1565&gt;I1565,N1565="Away"),"✓",IF(AND(I1565&gt;H1565,I1565&gt;J1565,N1565="Draw"),"✓","✗"))))</f>
        <v>TBD</v>
      </c>
    </row>
    <row r="1566" customFormat="false" ht="15" hidden="false" customHeight="false" outlineLevel="0" collapsed="false">
      <c r="A1566" s="0" t="n">
        <f aca="false">'✍️ Score Entry 2025-26'!A1567</f>
        <v>1562</v>
      </c>
      <c r="B1566" s="41" t="n">
        <f aca="false">'✍️ Score Entry 2025-26'!B1567</f>
        <v>46138.75</v>
      </c>
      <c r="C1566" s="0" t="str">
        <f aca="false">'✍️ Score Entry 2025-26'!C1567</f>
        <v>French Ligue 1</v>
      </c>
      <c r="D1566" s="0" t="str">
        <f aca="false">'✍️ Score Entry 2025-26'!D1567</f>
        <v>Marseille</v>
      </c>
      <c r="E1566" s="0" t="str">
        <f aca="false">'✍️ Score Entry 2025-26'!E1567</f>
        <v>Nice</v>
      </c>
      <c r="F1566" s="0" t="n">
        <f aca="false">IFERROR(VLOOKUP(D1566,'⭐ Current Elo 2025-26'!$A:$B,2,FALSE()),1500)</f>
        <v>1664.7</v>
      </c>
      <c r="G1566" s="0" t="n">
        <f aca="false">IFERROR(VLOOKUP(E1566,'⭐ Current Elo 2025-26'!$A:$B,2,FALSE()),1500)</f>
        <v>1674.8</v>
      </c>
      <c r="H1566" s="33" t="n">
        <f aca="false">1/(1+10^((G1566-F1566+'⚙️ Parameters'!$C$7)/400))</f>
        <v>0.414361624627292</v>
      </c>
      <c r="I1566" s="33" t="n">
        <f aca="false">0.27*(1+((200-MIN(ABS(F1566-G1566),200))/500)+(IF(AND(F1566&gt;1650,G1566&gt;1650),0.15,0)))</f>
        <v>0.413046</v>
      </c>
      <c r="J1566" s="33" t="n">
        <f aca="false">MAX(0,1-H1566-I1566)</f>
        <v>0.172592375372708</v>
      </c>
      <c r="K1566" s="33" t="n">
        <f aca="false">H1566+I1566</f>
        <v>0.827407624627292</v>
      </c>
      <c r="L1566" s="33" t="n">
        <f aca="false">I1566+J1566</f>
        <v>0.585638375372708</v>
      </c>
      <c r="M1566" s="0" t="str">
        <f aca="false">IF('✍️ Score Entry 2025-26'!F1567=""," TBD",TEXT('✍️ Score Entry 2025-26'!F1567,"0")&amp;"-"&amp;TEXT('✍️ Score Entry 2025-26'!G1567,"0"))</f>
        <v> TBD</v>
      </c>
      <c r="N1566" s="0" t="str">
        <f aca="false">IF('✍️ Score Entry 2025-26'!F1567="","TBD",IF('✍️ Score Entry 2025-26'!F1567&gt;'✍️ Score Entry 2025-26'!G1567,"Home",IF('✍️ Score Entry 2025-26'!F1567&lt;'✍️ Score Entry 2025-26'!G1567,"Away","Draw")))</f>
        <v>TBD</v>
      </c>
      <c r="O1566" s="0" t="str">
        <f aca="false">IF(N1566="TBD","TBD",IF(AND(H1566&gt;I1566,H1566&gt;J1566,N1566="Home"),"✓",IF(AND(J1566&gt;H1566,J1566&gt;I1566,N1566="Away"),"✓",IF(AND(I1566&gt;H1566,I1566&gt;J1566,N1566="Draw"),"✓","✗"))))</f>
        <v>TBD</v>
      </c>
    </row>
    <row r="1567" customFormat="false" ht="15" hidden="false" customHeight="false" outlineLevel="0" collapsed="false">
      <c r="A1567" s="0" t="n">
        <f aca="false">'✍️ Score Entry 2025-26'!A1568</f>
        <v>1563</v>
      </c>
      <c r="B1567" s="41" t="n">
        <f aca="false">'✍️ Score Entry 2025-26'!B1568</f>
        <v>46138.75</v>
      </c>
      <c r="C1567" s="0" t="str">
        <f aca="false">'✍️ Score Entry 2025-26'!C1568</f>
        <v>French Ligue 1</v>
      </c>
      <c r="D1567" s="0" t="str">
        <f aca="false">'✍️ Score Entry 2025-26'!D1568</f>
        <v>Paris FC</v>
      </c>
      <c r="E1567" s="0" t="str">
        <f aca="false">'✍️ Score Entry 2025-26'!E1568</f>
        <v>Lille</v>
      </c>
      <c r="F1567" s="0" t="n">
        <f aca="false">IFERROR(VLOOKUP(D1567,'⭐ Current Elo 2025-26'!$A:$B,2,FALSE()),1500)</f>
        <v>1539.7</v>
      </c>
      <c r="G1567" s="0" t="n">
        <f aca="false">IFERROR(VLOOKUP(E1567,'⭐ Current Elo 2025-26'!$A:$B,2,FALSE()),1500)</f>
        <v>1580.2</v>
      </c>
      <c r="H1567" s="33" t="n">
        <f aca="false">1/(1+10^((G1567-F1567+'⚙️ Parameters'!$C$7)/400))</f>
        <v>0.372627809680169</v>
      </c>
      <c r="I1567" s="33" t="n">
        <f aca="false">0.27*(1+((200-MIN(ABS(F1567-G1567),200))/500)+(IF(AND(F1567&gt;1650,G1567&gt;1650),0.15,0)))</f>
        <v>0.35613</v>
      </c>
      <c r="J1567" s="33" t="n">
        <f aca="false">MAX(0,1-H1567-I1567)</f>
        <v>0.271242190319831</v>
      </c>
      <c r="K1567" s="33" t="n">
        <f aca="false">H1567+I1567</f>
        <v>0.728757809680169</v>
      </c>
      <c r="L1567" s="33" t="n">
        <f aca="false">I1567+J1567</f>
        <v>0.627372190319831</v>
      </c>
      <c r="M1567" s="0" t="str">
        <f aca="false">IF('✍️ Score Entry 2025-26'!F1568=""," TBD",TEXT('✍️ Score Entry 2025-26'!F1568,"0")&amp;"-"&amp;TEXT('✍️ Score Entry 2025-26'!G1568,"0"))</f>
        <v> TBD</v>
      </c>
      <c r="N1567" s="0" t="str">
        <f aca="false">IF('✍️ Score Entry 2025-26'!F1568="","TBD",IF('✍️ Score Entry 2025-26'!F1568&gt;'✍️ Score Entry 2025-26'!G1568,"Home",IF('✍️ Score Entry 2025-26'!F1568&lt;'✍️ Score Entry 2025-26'!G1568,"Away","Draw")))</f>
        <v>TBD</v>
      </c>
      <c r="O1567" s="0" t="str">
        <f aca="false">IF(N1567="TBD","TBD",IF(AND(H1567&gt;I1567,H1567&gt;J1567,N1567="Home"),"✓",IF(AND(J1567&gt;H1567,J1567&gt;I1567,N1567="Away"),"✓",IF(AND(I1567&gt;H1567,I1567&gt;J1567,N1567="Draw"),"✓","✗"))))</f>
        <v>TBD</v>
      </c>
    </row>
    <row r="1568" customFormat="false" ht="15" hidden="false" customHeight="false" outlineLevel="0" collapsed="false">
      <c r="A1568" s="0" t="n">
        <f aca="false">'✍️ Score Entry 2025-26'!A1569</f>
        <v>1564</v>
      </c>
      <c r="B1568" s="41" t="n">
        <f aca="false">'✍️ Score Entry 2025-26'!B1569</f>
        <v>46138.75</v>
      </c>
      <c r="C1568" s="0" t="str">
        <f aca="false">'✍️ Score Entry 2025-26'!C1569</f>
        <v>French Ligue 1</v>
      </c>
      <c r="D1568" s="0" t="str">
        <f aca="false">'✍️ Score Entry 2025-26'!D1569</f>
        <v>Stade Rennais</v>
      </c>
      <c r="E1568" s="0" t="str">
        <f aca="false">'✍️ Score Entry 2025-26'!E1569</f>
        <v>Nantes</v>
      </c>
      <c r="F1568" s="0" t="n">
        <f aca="false">IFERROR(VLOOKUP(D1568,'⭐ Current Elo 2025-26'!$A:$B,2,FALSE()),1500)</f>
        <v>1621.1</v>
      </c>
      <c r="G1568" s="0" t="n">
        <f aca="false">IFERROR(VLOOKUP(E1568,'⭐ Current Elo 2025-26'!$A:$B,2,FALSE()),1500)</f>
        <v>1720.8</v>
      </c>
      <c r="H1568" s="33" t="n">
        <f aca="false">1/(1+10^((G1568-F1568+'⚙️ Parameters'!$C$7)/400))</f>
        <v>0.296975422119015</v>
      </c>
      <c r="I1568" s="33" t="n">
        <f aca="false">0.27*(1+((200-MIN(ABS(F1568-G1568),200))/500)+(IF(AND(F1568&gt;1650,G1568&gt;1650),0.15,0)))</f>
        <v>0.324162</v>
      </c>
      <c r="J1568" s="33" t="n">
        <f aca="false">MAX(0,1-H1568-I1568)</f>
        <v>0.378862577880985</v>
      </c>
      <c r="K1568" s="33" t="n">
        <f aca="false">H1568+I1568</f>
        <v>0.621137422119015</v>
      </c>
      <c r="L1568" s="33" t="n">
        <f aca="false">I1568+J1568</f>
        <v>0.703024577880985</v>
      </c>
      <c r="M1568" s="0" t="str">
        <f aca="false">IF('✍️ Score Entry 2025-26'!F1569=""," TBD",TEXT('✍️ Score Entry 2025-26'!F1569,"0")&amp;"-"&amp;TEXT('✍️ Score Entry 2025-26'!G1569,"0"))</f>
        <v> TBD</v>
      </c>
      <c r="N1568" s="0" t="str">
        <f aca="false">IF('✍️ Score Entry 2025-26'!F1569="","TBD",IF('✍️ Score Entry 2025-26'!F1569&gt;'✍️ Score Entry 2025-26'!G1569,"Home",IF('✍️ Score Entry 2025-26'!F1569&lt;'✍️ Score Entry 2025-26'!G1569,"Away","Draw")))</f>
        <v>TBD</v>
      </c>
      <c r="O1568" s="0" t="str">
        <f aca="false">IF(N1568="TBD","TBD",IF(AND(H1568&gt;I1568,H1568&gt;J1568,N1568="Home"),"✓",IF(AND(J1568&gt;H1568,J1568&gt;I1568,N1568="Away"),"✓",IF(AND(I1568&gt;H1568,I1568&gt;J1568,N1568="Draw"),"✓","✗"))))</f>
        <v>TBD</v>
      </c>
    </row>
    <row r="1569" customFormat="false" ht="15" hidden="false" customHeight="false" outlineLevel="0" collapsed="false">
      <c r="A1569" s="0" t="n">
        <f aca="false">'✍️ Score Entry 2025-26'!A1570</f>
        <v>1565</v>
      </c>
      <c r="B1569" s="41" t="n">
        <f aca="false">'✍️ Score Entry 2025-26'!B1570</f>
        <v>46138.75</v>
      </c>
      <c r="C1569" s="0" t="str">
        <f aca="false">'✍️ Score Entry 2025-26'!C1570</f>
        <v>Italian Serie A</v>
      </c>
      <c r="D1569" s="0" t="str">
        <f aca="false">'✍️ Score Entry 2025-26'!D1570</f>
        <v>Lazio</v>
      </c>
      <c r="E1569" s="0" t="str">
        <f aca="false">'✍️ Score Entry 2025-26'!E1570</f>
        <v>Udinese</v>
      </c>
      <c r="F1569" s="0" t="n">
        <f aca="false">IFERROR(VLOOKUP(D1569,'⭐ Current Elo 2025-26'!$A:$B,2,FALSE()),1500)</f>
        <v>1499.9</v>
      </c>
      <c r="G1569" s="0" t="n">
        <f aca="false">IFERROR(VLOOKUP(E1569,'⭐ Current Elo 2025-26'!$A:$B,2,FALSE()),1500)</f>
        <v>1576.1</v>
      </c>
      <c r="H1569" s="33" t="n">
        <f aca="false">1/(1+10^((G1569-F1569+'⚙️ Parameters'!$C$7)/400))</f>
        <v>0.325970806541652</v>
      </c>
      <c r="I1569" s="33" t="n">
        <f aca="false">0.27*(1+((200-MIN(ABS(F1569-G1569),200))/500)+(IF(AND(F1569&gt;1650,G1569&gt;1650),0.15,0)))</f>
        <v>0.336852</v>
      </c>
      <c r="J1569" s="33" t="n">
        <f aca="false">MAX(0,1-H1569-I1569)</f>
        <v>0.337177193458347</v>
      </c>
      <c r="K1569" s="33" t="n">
        <f aca="false">H1569+I1569</f>
        <v>0.662822806541653</v>
      </c>
      <c r="L1569" s="33" t="n">
        <f aca="false">I1569+J1569</f>
        <v>0.674029193458348</v>
      </c>
      <c r="M1569" s="0" t="str">
        <f aca="false">IF('✍️ Score Entry 2025-26'!F1570=""," TBD",TEXT('✍️ Score Entry 2025-26'!F1570,"0")&amp;"-"&amp;TEXT('✍️ Score Entry 2025-26'!G1570,"0"))</f>
        <v> TBD</v>
      </c>
      <c r="N1569" s="0" t="str">
        <f aca="false">IF('✍️ Score Entry 2025-26'!F1570="","TBD",IF('✍️ Score Entry 2025-26'!F1570&gt;'✍️ Score Entry 2025-26'!G1570,"Home",IF('✍️ Score Entry 2025-26'!F1570&lt;'✍️ Score Entry 2025-26'!G1570,"Away","Draw")))</f>
        <v>TBD</v>
      </c>
      <c r="O1569" s="0" t="str">
        <f aca="false">IF(N1569="TBD","TBD",IF(AND(H1569&gt;I1569,H1569&gt;J1569,N1569="Home"),"✓",IF(AND(J1569&gt;H1569,J1569&gt;I1569,N1569="Away"),"✓",IF(AND(I1569&gt;H1569,I1569&gt;J1569,N1569="Draw"),"✓","✗"))))</f>
        <v>TBD</v>
      </c>
    </row>
    <row r="1570" customFormat="false" ht="15" hidden="false" customHeight="false" outlineLevel="0" collapsed="false">
      <c r="A1570" s="0" t="n">
        <f aca="false">'✍️ Score Entry 2025-26'!A1571</f>
        <v>1566</v>
      </c>
      <c r="B1570" s="41" t="n">
        <f aca="false">'✍️ Score Entry 2025-26'!B1571</f>
        <v>46138.75</v>
      </c>
      <c r="C1570" s="0" t="str">
        <f aca="false">'✍️ Score Entry 2025-26'!C1571</f>
        <v>French Ligue 1</v>
      </c>
      <c r="D1570" s="0" t="str">
        <f aca="false">'✍️ Score Entry 2025-26'!D1571</f>
        <v>Toulouse</v>
      </c>
      <c r="E1570" s="0" t="str">
        <f aca="false">'✍️ Score Entry 2025-26'!E1571</f>
        <v>AS Monaco</v>
      </c>
      <c r="F1570" s="0" t="n">
        <f aca="false">IFERROR(VLOOKUP(D1570,'⭐ Current Elo 2025-26'!$A:$B,2,FALSE()),1500)</f>
        <v>1668.4</v>
      </c>
      <c r="G1570" s="0" t="n">
        <f aca="false">IFERROR(VLOOKUP(E1570,'⭐ Current Elo 2025-26'!$A:$B,2,FALSE()),1500)</f>
        <v>1714.2</v>
      </c>
      <c r="H1570" s="33" t="n">
        <f aca="false">1/(1+10^((G1570-F1570+'⚙️ Parameters'!$C$7)/400))</f>
        <v>0.365523626869891</v>
      </c>
      <c r="I1570" s="33" t="n">
        <f aca="false">0.27*(1+((200-MIN(ABS(F1570-G1570),200))/500)+(IF(AND(F1570&gt;1650,G1570&gt;1650),0.15,0)))</f>
        <v>0.393768</v>
      </c>
      <c r="J1570" s="33" t="n">
        <f aca="false">MAX(0,1-H1570-I1570)</f>
        <v>0.240708373130109</v>
      </c>
      <c r="K1570" s="33" t="n">
        <f aca="false">H1570+I1570</f>
        <v>0.759291626869891</v>
      </c>
      <c r="L1570" s="33" t="n">
        <f aca="false">I1570+J1570</f>
        <v>0.634476373130109</v>
      </c>
      <c r="M1570" s="0" t="str">
        <f aca="false">IF('✍️ Score Entry 2025-26'!F1571=""," TBD",TEXT('✍️ Score Entry 2025-26'!F1571,"0")&amp;"-"&amp;TEXT('✍️ Score Entry 2025-26'!G1571,"0"))</f>
        <v> TBD</v>
      </c>
      <c r="N1570" s="0" t="str">
        <f aca="false">IF('✍️ Score Entry 2025-26'!F1571="","TBD",IF('✍️ Score Entry 2025-26'!F1571&gt;'✍️ Score Entry 2025-26'!G1571,"Home",IF('✍️ Score Entry 2025-26'!F1571&lt;'✍️ Score Entry 2025-26'!G1571,"Away","Draw")))</f>
        <v>TBD</v>
      </c>
      <c r="O1570" s="0" t="str">
        <f aca="false">IF(N1570="TBD","TBD",IF(AND(H1570&gt;I1570,H1570&gt;J1570,N1570="Home"),"✓",IF(AND(J1570&gt;H1570,J1570&gt;I1570,N1570="Away"),"✓",IF(AND(I1570&gt;H1570,I1570&gt;J1570,N1570="Draw"),"✓","✗"))))</f>
        <v>TBD</v>
      </c>
    </row>
    <row r="1571" customFormat="false" ht="15" hidden="false" customHeight="false" outlineLevel="0" collapsed="false">
      <c r="A1571" s="0" t="n">
        <f aca="false">'✍️ Score Entry 2025-26'!A1572</f>
        <v>1567</v>
      </c>
      <c r="B1571" s="41" t="n">
        <f aca="false">'✍️ Score Entry 2025-26'!B1572</f>
        <v>46138.75</v>
      </c>
      <c r="C1571" s="0" t="str">
        <f aca="false">'✍️ Score Entry 2025-26'!C1572</f>
        <v>Italian Serie A</v>
      </c>
      <c r="D1571" s="0" t="str">
        <f aca="false">'✍️ Score Entry 2025-26'!D1572</f>
        <v>Napoli</v>
      </c>
      <c r="E1571" s="0" t="str">
        <f aca="false">'✍️ Score Entry 2025-26'!E1572</f>
        <v>Cremonese</v>
      </c>
      <c r="F1571" s="0" t="n">
        <f aca="false">IFERROR(VLOOKUP(D1571,'⭐ Current Elo 2025-26'!$A:$B,2,FALSE()),1500)</f>
        <v>1656.2</v>
      </c>
      <c r="G1571" s="0" t="n">
        <f aca="false">IFERROR(VLOOKUP(E1571,'⭐ Current Elo 2025-26'!$A:$B,2,FALSE()),1500)</f>
        <v>1421.1</v>
      </c>
      <c r="H1571" s="33" t="n">
        <f aca="false">1/(1+10^((G1571-F1571+'⚙️ Parameters'!$C$7)/400))</f>
        <v>0.743744249098655</v>
      </c>
      <c r="I1571" s="33" t="n">
        <f aca="false">0.27*(1+((200-MIN(ABS(F1571-G1571),200))/500)+(IF(AND(F1571&gt;1650,G1571&gt;1650),0.15,0)))</f>
        <v>0.27</v>
      </c>
      <c r="J1571" s="33" t="n">
        <f aca="false">MAX(0,1-H1571-I1571)</f>
        <v>0</v>
      </c>
      <c r="K1571" s="33" t="n">
        <f aca="false">H1571+I1571</f>
        <v>1.01374424909866</v>
      </c>
      <c r="L1571" s="33" t="n">
        <f aca="false">I1571+J1571</f>
        <v>0.27</v>
      </c>
      <c r="M1571" s="0" t="str">
        <f aca="false">IF('✍️ Score Entry 2025-26'!F1572=""," TBD",TEXT('✍️ Score Entry 2025-26'!F1572,"0")&amp;"-"&amp;TEXT('✍️ Score Entry 2025-26'!G1572,"0"))</f>
        <v> TBD</v>
      </c>
      <c r="N1571" s="0" t="str">
        <f aca="false">IF('✍️ Score Entry 2025-26'!F1572="","TBD",IF('✍️ Score Entry 2025-26'!F1572&gt;'✍️ Score Entry 2025-26'!G1572,"Home",IF('✍️ Score Entry 2025-26'!F1572&lt;'✍️ Score Entry 2025-26'!G1572,"Away","Draw")))</f>
        <v>TBD</v>
      </c>
      <c r="O1571" s="0" t="str">
        <f aca="false">IF(N1571="TBD","TBD",IF(AND(H1571&gt;I1571,H1571&gt;J1571,N1571="Home"),"✓",IF(AND(J1571&gt;H1571,J1571&gt;I1571,N1571="Away"),"✓",IF(AND(I1571&gt;H1571,I1571&gt;J1571,N1571="Draw"),"✓","✗"))))</f>
        <v>TBD</v>
      </c>
    </row>
    <row r="1572" customFormat="false" ht="15" hidden="false" customHeight="false" outlineLevel="0" collapsed="false">
      <c r="A1572" s="0" t="n">
        <f aca="false">'✍️ Score Entry 2025-26'!A1573</f>
        <v>1568</v>
      </c>
      <c r="B1572" s="41" t="n">
        <f aca="false">'✍️ Score Entry 2025-26'!B1573</f>
        <v>46138.75</v>
      </c>
      <c r="C1572" s="0" t="str">
        <f aca="false">'✍️ Score Entry 2025-26'!C1573</f>
        <v>French Ligue 1</v>
      </c>
      <c r="D1572" s="0" t="str">
        <f aca="false">'✍️ Score Entry 2025-26'!D1573</f>
        <v>Lorient</v>
      </c>
      <c r="E1572" s="0" t="str">
        <f aca="false">'✍️ Score Entry 2025-26'!E1573</f>
        <v>Strasbourg</v>
      </c>
      <c r="F1572" s="0" t="n">
        <f aca="false">IFERROR(VLOOKUP(D1572,'⭐ Current Elo 2025-26'!$A:$B,2,FALSE()),1500)</f>
        <v>1624.7</v>
      </c>
      <c r="G1572" s="0" t="n">
        <f aca="false">IFERROR(VLOOKUP(E1572,'⭐ Current Elo 2025-26'!$A:$B,2,FALSE()),1500)</f>
        <v>1815.9</v>
      </c>
      <c r="H1572" s="33" t="n">
        <f aca="false">1/(1+10^((G1572-F1572+'⚙️ Parameters'!$C$7)/400))</f>
        <v>0.199653912868713</v>
      </c>
      <c r="I1572" s="33" t="n">
        <f aca="false">0.27*(1+((200-MIN(ABS(F1572-G1572),200))/500)+(IF(AND(F1572&gt;1650,G1572&gt;1650),0.15,0)))</f>
        <v>0.274752</v>
      </c>
      <c r="J1572" s="33" t="n">
        <f aca="false">MAX(0,1-H1572-I1572)</f>
        <v>0.525594087131287</v>
      </c>
      <c r="K1572" s="33" t="n">
        <f aca="false">H1572+I1572</f>
        <v>0.474405912868713</v>
      </c>
      <c r="L1572" s="33" t="n">
        <f aca="false">I1572+J1572</f>
        <v>0.800346087131287</v>
      </c>
      <c r="M1572" s="0" t="str">
        <f aca="false">IF('✍️ Score Entry 2025-26'!F1573=""," TBD",TEXT('✍️ Score Entry 2025-26'!F1573,"0")&amp;"-"&amp;TEXT('✍️ Score Entry 2025-26'!G1573,"0"))</f>
        <v> TBD</v>
      </c>
      <c r="N1572" s="0" t="str">
        <f aca="false">IF('✍️ Score Entry 2025-26'!F1573="","TBD",IF('✍️ Score Entry 2025-26'!F1573&gt;'✍️ Score Entry 2025-26'!G1573,"Home",IF('✍️ Score Entry 2025-26'!F1573&lt;'✍️ Score Entry 2025-26'!G1573,"Away","Draw")))</f>
        <v>TBD</v>
      </c>
      <c r="O1572" s="0" t="str">
        <f aca="false">IF(N1572="TBD","TBD",IF(AND(H1572&gt;I1572,H1572&gt;J1572,N1572="Home"),"✓",IF(AND(J1572&gt;H1572,J1572&gt;I1572,N1572="Away"),"✓",IF(AND(I1572&gt;H1572,I1572&gt;J1572,N1572="Draw"),"✓","✗"))))</f>
        <v>TBD</v>
      </c>
    </row>
    <row r="1573" customFormat="false" ht="15" hidden="false" customHeight="false" outlineLevel="0" collapsed="false">
      <c r="A1573" s="0" t="n">
        <f aca="false">'✍️ Score Entry 2025-26'!A1574</f>
        <v>1569</v>
      </c>
      <c r="B1573" s="41" t="n">
        <f aca="false">'✍️ Score Entry 2025-26'!B1574</f>
        <v>46144.5833333333</v>
      </c>
      <c r="C1573" s="0" t="str">
        <f aca="false">'✍️ Score Entry 2025-26'!C1574</f>
        <v>English Premier League</v>
      </c>
      <c r="D1573" s="0" t="str">
        <f aca="false">'✍️ Score Entry 2025-26'!D1574</f>
        <v>Newcastle United</v>
      </c>
      <c r="E1573" s="0" t="str">
        <f aca="false">'✍️ Score Entry 2025-26'!E1574</f>
        <v>Brighton &amp; Hove Albion</v>
      </c>
      <c r="F1573" s="0" t="n">
        <f aca="false">IFERROR(VLOOKUP(D1573,'⭐ Current Elo 2025-26'!$A:$B,2,FALSE()),1500)</f>
        <v>1795</v>
      </c>
      <c r="G1573" s="0" t="n">
        <f aca="false">IFERROR(VLOOKUP(E1573,'⭐ Current Elo 2025-26'!$A:$B,2,FALSE()),1500)</f>
        <v>1526.5</v>
      </c>
      <c r="H1573" s="33" t="n">
        <f aca="false">1/(1+10^((G1573-F1573+'⚙️ Parameters'!$C$7)/400))</f>
        <v>0.778644935380112</v>
      </c>
      <c r="I1573" s="33" t="n">
        <f aca="false">0.27*(1+((200-MIN(ABS(F1573-G1573),200))/500)+(IF(AND(F1573&gt;1650,G1573&gt;1650),0.15,0)))</f>
        <v>0.27</v>
      </c>
      <c r="J1573" s="33" t="n">
        <f aca="false">MAX(0,1-H1573-I1573)</f>
        <v>0</v>
      </c>
      <c r="K1573" s="33" t="n">
        <f aca="false">H1573+I1573</f>
        <v>1.04864493538011</v>
      </c>
      <c r="L1573" s="33" t="n">
        <f aca="false">I1573+J1573</f>
        <v>0.27</v>
      </c>
      <c r="M1573" s="0" t="str">
        <f aca="false">IF('✍️ Score Entry 2025-26'!F1574=""," TBD",TEXT('✍️ Score Entry 2025-26'!F1574,"0")&amp;"-"&amp;TEXT('✍️ Score Entry 2025-26'!G1574,"0"))</f>
        <v> TBD</v>
      </c>
      <c r="N1573" s="0" t="str">
        <f aca="false">IF('✍️ Score Entry 2025-26'!F1574="","TBD",IF('✍️ Score Entry 2025-26'!F1574&gt;'✍️ Score Entry 2025-26'!G1574,"Home",IF('✍️ Score Entry 2025-26'!F1574&lt;'✍️ Score Entry 2025-26'!G1574,"Away","Draw")))</f>
        <v>TBD</v>
      </c>
      <c r="O1573" s="0" t="str">
        <f aca="false">IF(N1573="TBD","TBD",IF(AND(H1573&gt;I1573,H1573&gt;J1573,N1573="Home"),"✓",IF(AND(J1573&gt;H1573,J1573&gt;I1573,N1573="Away"),"✓",IF(AND(I1573&gt;H1573,I1573&gt;J1573,N1573="Draw"),"✓","✗"))))</f>
        <v>TBD</v>
      </c>
    </row>
    <row r="1574" customFormat="false" ht="15" hidden="false" customHeight="false" outlineLevel="0" collapsed="false">
      <c r="A1574" s="0" t="n">
        <f aca="false">'✍️ Score Entry 2025-26'!A1575</f>
        <v>1570</v>
      </c>
      <c r="B1574" s="41" t="n">
        <f aca="false">'✍️ Score Entry 2025-26'!B1575</f>
        <v>46144.5833333333</v>
      </c>
      <c r="C1574" s="0" t="str">
        <f aca="false">'✍️ Score Entry 2025-26'!C1575</f>
        <v>English Premier League</v>
      </c>
      <c r="D1574" s="0" t="str">
        <f aca="false">'✍️ Score Entry 2025-26'!D1575</f>
        <v>Wolverhampton Wanderers</v>
      </c>
      <c r="E1574" s="0" t="str">
        <f aca="false">'✍️ Score Entry 2025-26'!E1575</f>
        <v>Sunderland</v>
      </c>
      <c r="F1574" s="0" t="n">
        <f aca="false">IFERROR(VLOOKUP(D1574,'⭐ Current Elo 2025-26'!$A:$B,2,FALSE()),1500)</f>
        <v>1747.8</v>
      </c>
      <c r="G1574" s="0" t="n">
        <f aca="false">IFERROR(VLOOKUP(E1574,'⭐ Current Elo 2025-26'!$A:$B,2,FALSE()),1500)</f>
        <v>1601.9</v>
      </c>
      <c r="H1574" s="33" t="n">
        <f aca="false">1/(1+10^((G1574-F1574+'⚙️ Parameters'!$C$7)/400))</f>
        <v>0.634609864434341</v>
      </c>
      <c r="I1574" s="33" t="n">
        <f aca="false">0.27*(1+((200-MIN(ABS(F1574-G1574),200))/500)+(IF(AND(F1574&gt;1650,G1574&gt;1650),0.15,0)))</f>
        <v>0.299214</v>
      </c>
      <c r="J1574" s="33" t="n">
        <f aca="false">MAX(0,1-H1574-I1574)</f>
        <v>0.0661761355656592</v>
      </c>
      <c r="K1574" s="33" t="n">
        <f aca="false">H1574+I1574</f>
        <v>0.933823864434341</v>
      </c>
      <c r="L1574" s="33" t="n">
        <f aca="false">I1574+J1574</f>
        <v>0.365390135565659</v>
      </c>
      <c r="M1574" s="0" t="str">
        <f aca="false">IF('✍️ Score Entry 2025-26'!F1575=""," TBD",TEXT('✍️ Score Entry 2025-26'!F1575,"0")&amp;"-"&amp;TEXT('✍️ Score Entry 2025-26'!G1575,"0"))</f>
        <v> TBD</v>
      </c>
      <c r="N1574" s="0" t="str">
        <f aca="false">IF('✍️ Score Entry 2025-26'!F1575="","TBD",IF('✍️ Score Entry 2025-26'!F1575&gt;'✍️ Score Entry 2025-26'!G1575,"Home",IF('✍️ Score Entry 2025-26'!F1575&lt;'✍️ Score Entry 2025-26'!G1575,"Away","Draw")))</f>
        <v>TBD</v>
      </c>
      <c r="O1574" s="0" t="str">
        <f aca="false">IF(N1574="TBD","TBD",IF(AND(H1574&gt;I1574,H1574&gt;J1574,N1574="Home"),"✓",IF(AND(J1574&gt;H1574,J1574&gt;I1574,N1574="Away"),"✓",IF(AND(I1574&gt;H1574,I1574&gt;J1574,N1574="Draw"),"✓","✗"))))</f>
        <v>TBD</v>
      </c>
    </row>
    <row r="1575" customFormat="false" ht="15" hidden="false" customHeight="false" outlineLevel="0" collapsed="false">
      <c r="A1575" s="0" t="n">
        <f aca="false">'✍️ Score Entry 2025-26'!A1576</f>
        <v>1571</v>
      </c>
      <c r="B1575" s="41" t="n">
        <f aca="false">'✍️ Score Entry 2025-26'!B1576</f>
        <v>46144.5833333333</v>
      </c>
      <c r="C1575" s="0" t="str">
        <f aca="false">'✍️ Score Entry 2025-26'!C1576</f>
        <v>English Premier League</v>
      </c>
      <c r="D1575" s="0" t="str">
        <f aca="false">'✍️ Score Entry 2025-26'!D1576</f>
        <v>Arsenal</v>
      </c>
      <c r="E1575" s="0" t="str">
        <f aca="false">'✍️ Score Entry 2025-26'!E1576</f>
        <v>Fulham</v>
      </c>
      <c r="F1575" s="0" t="n">
        <f aca="false">IFERROR(VLOOKUP(D1575,'⭐ Current Elo 2025-26'!$A:$B,2,FALSE()),1500)</f>
        <v>1442.1</v>
      </c>
      <c r="G1575" s="0" t="n">
        <f aca="false">IFERROR(VLOOKUP(E1575,'⭐ Current Elo 2025-26'!$A:$B,2,FALSE()),1500)</f>
        <v>1393.4</v>
      </c>
      <c r="H1575" s="33" t="n">
        <f aca="false">1/(1+10^((G1575-F1575+'⚙️ Parameters'!$C$7)/400))</f>
        <v>0.498129158342731</v>
      </c>
      <c r="I1575" s="33" t="n">
        <f aca="false">0.27*(1+((200-MIN(ABS(F1575-G1575),200))/500)+(IF(AND(F1575&gt;1650,G1575&gt;1650),0.15,0)))</f>
        <v>0.351702</v>
      </c>
      <c r="J1575" s="33" t="n">
        <f aca="false">MAX(0,1-H1575-I1575)</f>
        <v>0.150168841657269</v>
      </c>
      <c r="K1575" s="33" t="n">
        <f aca="false">H1575+I1575</f>
        <v>0.849831158342731</v>
      </c>
      <c r="L1575" s="33" t="n">
        <f aca="false">I1575+J1575</f>
        <v>0.501870841657269</v>
      </c>
      <c r="M1575" s="0" t="str">
        <f aca="false">IF('✍️ Score Entry 2025-26'!F1576=""," TBD",TEXT('✍️ Score Entry 2025-26'!F1576,"0")&amp;"-"&amp;TEXT('✍️ Score Entry 2025-26'!G1576,"0"))</f>
        <v> TBD</v>
      </c>
      <c r="N1575" s="0" t="str">
        <f aca="false">IF('✍️ Score Entry 2025-26'!F1576="","TBD",IF('✍️ Score Entry 2025-26'!F1576&gt;'✍️ Score Entry 2025-26'!G1576,"Home",IF('✍️ Score Entry 2025-26'!F1576&lt;'✍️ Score Entry 2025-26'!G1576,"Away","Draw")))</f>
        <v>TBD</v>
      </c>
      <c r="O1575" s="0" t="str">
        <f aca="false">IF(N1575="TBD","TBD",IF(AND(H1575&gt;I1575,H1575&gt;J1575,N1575="Home"),"✓",IF(AND(J1575&gt;H1575,J1575&gt;I1575,N1575="Away"),"✓",IF(AND(I1575&gt;H1575,I1575&gt;J1575,N1575="Draw"),"✓","✗"))))</f>
        <v>TBD</v>
      </c>
    </row>
    <row r="1576" customFormat="false" ht="15" hidden="false" customHeight="false" outlineLevel="0" collapsed="false">
      <c r="A1576" s="0" t="n">
        <f aca="false">'✍️ Score Entry 2025-26'!A1577</f>
        <v>1572</v>
      </c>
      <c r="B1576" s="41" t="n">
        <f aca="false">'✍️ Score Entry 2025-26'!B1577</f>
        <v>46144.5833333333</v>
      </c>
      <c r="C1576" s="0" t="str">
        <f aca="false">'✍️ Score Entry 2025-26'!C1577</f>
        <v>English Premier League</v>
      </c>
      <c r="D1576" s="0" t="str">
        <f aca="false">'✍️ Score Entry 2025-26'!D1577</f>
        <v>Aston Villa</v>
      </c>
      <c r="E1576" s="0" t="str">
        <f aca="false">'✍️ Score Entry 2025-26'!E1577</f>
        <v>Tottenham Hotspur</v>
      </c>
      <c r="F1576" s="0" t="n">
        <f aca="false">IFERROR(VLOOKUP(D1576,'⭐ Current Elo 2025-26'!$A:$B,2,FALSE()),1500)</f>
        <v>1505.7</v>
      </c>
      <c r="G1576" s="0" t="n">
        <f aca="false">IFERROR(VLOOKUP(E1576,'⭐ Current Elo 2025-26'!$A:$B,2,FALSE()),1500)</f>
        <v>1545.2</v>
      </c>
      <c r="H1576" s="33" t="n">
        <f aca="false">1/(1+10^((G1576-F1576+'⚙️ Parameters'!$C$7)/400))</f>
        <v>0.373974518089201</v>
      </c>
      <c r="I1576" s="33" t="n">
        <f aca="false">0.27*(1+((200-MIN(ABS(F1576-G1576),200))/500)+(IF(AND(F1576&gt;1650,G1576&gt;1650),0.15,0)))</f>
        <v>0.35667</v>
      </c>
      <c r="J1576" s="33" t="n">
        <f aca="false">MAX(0,1-H1576-I1576)</f>
        <v>0.269355481910799</v>
      </c>
      <c r="K1576" s="33" t="n">
        <f aca="false">H1576+I1576</f>
        <v>0.730644518089201</v>
      </c>
      <c r="L1576" s="33" t="n">
        <f aca="false">I1576+J1576</f>
        <v>0.626025481910799</v>
      </c>
      <c r="M1576" s="0" t="str">
        <f aca="false">IF('✍️ Score Entry 2025-26'!F1577=""," TBD",TEXT('✍️ Score Entry 2025-26'!F1577,"0")&amp;"-"&amp;TEXT('✍️ Score Entry 2025-26'!G1577,"0"))</f>
        <v> TBD</v>
      </c>
      <c r="N1576" s="0" t="str">
        <f aca="false">IF('✍️ Score Entry 2025-26'!F1577="","TBD",IF('✍️ Score Entry 2025-26'!F1577&gt;'✍️ Score Entry 2025-26'!G1577,"Home",IF('✍️ Score Entry 2025-26'!F1577&lt;'✍️ Score Entry 2025-26'!G1577,"Away","Draw")))</f>
        <v>TBD</v>
      </c>
      <c r="O1576" s="0" t="str">
        <f aca="false">IF(N1576="TBD","TBD",IF(AND(H1576&gt;I1576,H1576&gt;J1576,N1576="Home"),"✓",IF(AND(J1576&gt;H1576,J1576&gt;I1576,N1576="Away"),"✓",IF(AND(I1576&gt;H1576,I1576&gt;J1576,N1576="Draw"),"✓","✗"))))</f>
        <v>TBD</v>
      </c>
    </row>
    <row r="1577" customFormat="false" ht="15" hidden="false" customHeight="false" outlineLevel="0" collapsed="false">
      <c r="A1577" s="0" t="n">
        <f aca="false">'✍️ Score Entry 2025-26'!A1578</f>
        <v>1573</v>
      </c>
      <c r="B1577" s="41" t="n">
        <f aca="false">'✍️ Score Entry 2025-26'!B1578</f>
        <v>46144.5833333333</v>
      </c>
      <c r="C1577" s="0" t="str">
        <f aca="false">'✍️ Score Entry 2025-26'!C1578</f>
        <v>English Premier League</v>
      </c>
      <c r="D1577" s="0" t="str">
        <f aca="false">'✍️ Score Entry 2025-26'!D1578</f>
        <v>AFC Bournemouth</v>
      </c>
      <c r="E1577" s="0" t="str">
        <f aca="false">'✍️ Score Entry 2025-26'!E1578</f>
        <v>Crystal Palace</v>
      </c>
      <c r="F1577" s="0" t="n">
        <f aca="false">IFERROR(VLOOKUP(D1577,'⭐ Current Elo 2025-26'!$A:$B,2,FALSE()),1500)</f>
        <v>1744.7</v>
      </c>
      <c r="G1577" s="0" t="n">
        <f aca="false">IFERROR(VLOOKUP(E1577,'⭐ Current Elo 2025-26'!$A:$B,2,FALSE()),1500)</f>
        <v>1530.6</v>
      </c>
      <c r="H1577" s="33" t="n">
        <f aca="false">1/(1+10^((G1577-F1577+'⚙️ Parameters'!$C$7)/400))</f>
        <v>0.720035062051198</v>
      </c>
      <c r="I1577" s="33" t="n">
        <f aca="false">0.27*(1+((200-MIN(ABS(F1577-G1577),200))/500)+(IF(AND(F1577&gt;1650,G1577&gt;1650),0.15,0)))</f>
        <v>0.27</v>
      </c>
      <c r="J1577" s="33" t="n">
        <f aca="false">MAX(0,1-H1577-I1577)</f>
        <v>0.00996493794880227</v>
      </c>
      <c r="K1577" s="33" t="n">
        <f aca="false">H1577+I1577</f>
        <v>0.990035062051198</v>
      </c>
      <c r="L1577" s="33" t="n">
        <f aca="false">I1577+J1577</f>
        <v>0.279964937948802</v>
      </c>
      <c r="M1577" s="0" t="str">
        <f aca="false">IF('✍️ Score Entry 2025-26'!F1578=""," TBD",TEXT('✍️ Score Entry 2025-26'!F1578,"0")&amp;"-"&amp;TEXT('✍️ Score Entry 2025-26'!G1578,"0"))</f>
        <v> TBD</v>
      </c>
      <c r="N1577" s="0" t="str">
        <f aca="false">IF('✍️ Score Entry 2025-26'!F1578="","TBD",IF('✍️ Score Entry 2025-26'!F1578&gt;'✍️ Score Entry 2025-26'!G1578,"Home",IF('✍️ Score Entry 2025-26'!F1578&lt;'✍️ Score Entry 2025-26'!G1578,"Away","Draw")))</f>
        <v>TBD</v>
      </c>
      <c r="O1577" s="0" t="str">
        <f aca="false">IF(N1577="TBD","TBD",IF(AND(H1577&gt;I1577,H1577&gt;J1577,N1577="Home"),"✓",IF(AND(J1577&gt;H1577,J1577&gt;I1577,N1577="Away"),"✓",IF(AND(I1577&gt;H1577,I1577&gt;J1577,N1577="Draw"),"✓","✗"))))</f>
        <v>TBD</v>
      </c>
    </row>
    <row r="1578" customFormat="false" ht="15" hidden="false" customHeight="false" outlineLevel="0" collapsed="false">
      <c r="A1578" s="0" t="n">
        <f aca="false">'✍️ Score Entry 2025-26'!A1579</f>
        <v>1574</v>
      </c>
      <c r="B1578" s="41" t="n">
        <f aca="false">'✍️ Score Entry 2025-26'!B1579</f>
        <v>46144.5833333333</v>
      </c>
      <c r="C1578" s="0" t="str">
        <f aca="false">'✍️ Score Entry 2025-26'!C1579</f>
        <v>English Premier League</v>
      </c>
      <c r="D1578" s="0" t="str">
        <f aca="false">'✍️ Score Entry 2025-26'!D1579</f>
        <v>Brentford</v>
      </c>
      <c r="E1578" s="0" t="str">
        <f aca="false">'✍️ Score Entry 2025-26'!E1579</f>
        <v>West Ham United</v>
      </c>
      <c r="F1578" s="0" t="n">
        <f aca="false">IFERROR(VLOOKUP(D1578,'⭐ Current Elo 2025-26'!$A:$B,2,FALSE()),1500)</f>
        <v>1507.3</v>
      </c>
      <c r="G1578" s="0" t="n">
        <f aca="false">IFERROR(VLOOKUP(E1578,'⭐ Current Elo 2025-26'!$A:$B,2,FALSE()),1500)</f>
        <v>1395.5</v>
      </c>
      <c r="H1578" s="33" t="n">
        <f aca="false">1/(1+10^((G1578-F1578+'⚙️ Parameters'!$C$7)/400))</f>
        <v>0.588011094872724</v>
      </c>
      <c r="I1578" s="33" t="n">
        <f aca="false">0.27*(1+((200-MIN(ABS(F1578-G1578),200))/500)+(IF(AND(F1578&gt;1650,G1578&gt;1650),0.15,0)))</f>
        <v>0.317628</v>
      </c>
      <c r="J1578" s="33" t="n">
        <f aca="false">MAX(0,1-H1578-I1578)</f>
        <v>0.0943609051272755</v>
      </c>
      <c r="K1578" s="33" t="n">
        <f aca="false">H1578+I1578</f>
        <v>0.905639094872724</v>
      </c>
      <c r="L1578" s="33" t="n">
        <f aca="false">I1578+J1578</f>
        <v>0.411988905127276</v>
      </c>
      <c r="M1578" s="0" t="str">
        <f aca="false">IF('✍️ Score Entry 2025-26'!F1579=""," TBD",TEXT('✍️ Score Entry 2025-26'!F1579,"0")&amp;"-"&amp;TEXT('✍️ Score Entry 2025-26'!G1579,"0"))</f>
        <v> TBD</v>
      </c>
      <c r="N1578" s="0" t="str">
        <f aca="false">IF('✍️ Score Entry 2025-26'!F1579="","TBD",IF('✍️ Score Entry 2025-26'!F1579&gt;'✍️ Score Entry 2025-26'!G1579,"Home",IF('✍️ Score Entry 2025-26'!F1579&lt;'✍️ Score Entry 2025-26'!G1579,"Away","Draw")))</f>
        <v>TBD</v>
      </c>
      <c r="O1578" s="0" t="str">
        <f aca="false">IF(N1578="TBD","TBD",IF(AND(H1578&gt;I1578,H1578&gt;J1578,N1578="Home"),"✓",IF(AND(J1578&gt;H1578,J1578&gt;I1578,N1578="Away"),"✓",IF(AND(I1578&gt;H1578,I1578&gt;J1578,N1578="Draw"),"✓","✗"))))</f>
        <v>TBD</v>
      </c>
    </row>
    <row r="1579" customFormat="false" ht="15" hidden="false" customHeight="false" outlineLevel="0" collapsed="false">
      <c r="A1579" s="0" t="n">
        <f aca="false">'✍️ Score Entry 2025-26'!A1580</f>
        <v>1575</v>
      </c>
      <c r="B1579" s="41" t="n">
        <f aca="false">'✍️ Score Entry 2025-26'!B1580</f>
        <v>46144.5833333333</v>
      </c>
      <c r="C1579" s="0" t="str">
        <f aca="false">'✍️ Score Entry 2025-26'!C1580</f>
        <v>English Premier League</v>
      </c>
      <c r="D1579" s="0" t="str">
        <f aca="false">'✍️ Score Entry 2025-26'!D1580</f>
        <v>Chelsea</v>
      </c>
      <c r="E1579" s="0" t="str">
        <f aca="false">'✍️ Score Entry 2025-26'!E1580</f>
        <v>Nottingham Forest</v>
      </c>
      <c r="F1579" s="0" t="n">
        <f aca="false">IFERROR(VLOOKUP(D1579,'⭐ Current Elo 2025-26'!$A:$B,2,FALSE()),1500)</f>
        <v>1685.1</v>
      </c>
      <c r="G1579" s="0" t="n">
        <f aca="false">IFERROR(VLOOKUP(E1579,'⭐ Current Elo 2025-26'!$A:$B,2,FALSE()),1500)</f>
        <v>1630.6</v>
      </c>
      <c r="H1579" s="33" t="n">
        <f aca="false">1/(1+10^((G1579-F1579+'⚙️ Parameters'!$C$7)/400))</f>
        <v>0.506475658469268</v>
      </c>
      <c r="I1579" s="33" t="n">
        <f aca="false">0.27*(1+((200-MIN(ABS(F1579-G1579),200))/500)+(IF(AND(F1579&gt;1650,G1579&gt;1650),0.15,0)))</f>
        <v>0.34857</v>
      </c>
      <c r="J1579" s="33" t="n">
        <f aca="false">MAX(0,1-H1579-I1579)</f>
        <v>0.144954341530732</v>
      </c>
      <c r="K1579" s="33" t="n">
        <f aca="false">H1579+I1579</f>
        <v>0.855045658469268</v>
      </c>
      <c r="L1579" s="33" t="n">
        <f aca="false">I1579+J1579</f>
        <v>0.493524341530732</v>
      </c>
      <c r="M1579" s="0" t="str">
        <f aca="false">IF('✍️ Score Entry 2025-26'!F1580=""," TBD",TEXT('✍️ Score Entry 2025-26'!F1580,"0")&amp;"-"&amp;TEXT('✍️ Score Entry 2025-26'!G1580,"0"))</f>
        <v> TBD</v>
      </c>
      <c r="N1579" s="0" t="str">
        <f aca="false">IF('✍️ Score Entry 2025-26'!F1580="","TBD",IF('✍️ Score Entry 2025-26'!F1580&gt;'✍️ Score Entry 2025-26'!G1580,"Home",IF('✍️ Score Entry 2025-26'!F1580&lt;'✍️ Score Entry 2025-26'!G1580,"Away","Draw")))</f>
        <v>TBD</v>
      </c>
      <c r="O1579" s="0" t="str">
        <f aca="false">IF(N1579="TBD","TBD",IF(AND(H1579&gt;I1579,H1579&gt;J1579,N1579="Home"),"✓",IF(AND(J1579&gt;H1579,J1579&gt;I1579,N1579="Away"),"✓",IF(AND(I1579&gt;H1579,I1579&gt;J1579,N1579="Draw"),"✓","✗"))))</f>
        <v>TBD</v>
      </c>
    </row>
    <row r="1580" customFormat="false" ht="15" hidden="false" customHeight="false" outlineLevel="0" collapsed="false">
      <c r="A1580" s="0" t="n">
        <f aca="false">'✍️ Score Entry 2025-26'!A1581</f>
        <v>1576</v>
      </c>
      <c r="B1580" s="41" t="n">
        <f aca="false">'✍️ Score Entry 2025-26'!B1581</f>
        <v>46144.5833333333</v>
      </c>
      <c r="C1580" s="0" t="str">
        <f aca="false">'✍️ Score Entry 2025-26'!C1581</f>
        <v>English Premier League</v>
      </c>
      <c r="D1580" s="0" t="str">
        <f aca="false">'✍️ Score Entry 2025-26'!D1581</f>
        <v>Everton</v>
      </c>
      <c r="E1580" s="0" t="str">
        <f aca="false">'✍️ Score Entry 2025-26'!E1581</f>
        <v>Manchester City</v>
      </c>
      <c r="F1580" s="0" t="n">
        <f aca="false">IFERROR(VLOOKUP(D1580,'⭐ Current Elo 2025-26'!$A:$B,2,FALSE()),1500)</f>
        <v>1613.1</v>
      </c>
      <c r="G1580" s="0" t="n">
        <f aca="false">IFERROR(VLOOKUP(E1580,'⭐ Current Elo 2025-26'!$A:$B,2,FALSE()),1500)</f>
        <v>1581.2</v>
      </c>
      <c r="H1580" s="33" t="n">
        <f aca="false">1/(1+10^((G1580-F1580+'⚙️ Parameters'!$C$7)/400))</f>
        <v>0.473975545263612</v>
      </c>
      <c r="I1580" s="33" t="n">
        <f aca="false">0.27*(1+((200-MIN(ABS(F1580-G1580),200))/500)+(IF(AND(F1580&gt;1650,G1580&gt;1650),0.15,0)))</f>
        <v>0.360774</v>
      </c>
      <c r="J1580" s="33" t="n">
        <f aca="false">MAX(0,1-H1580-I1580)</f>
        <v>0.165250454736388</v>
      </c>
      <c r="K1580" s="33" t="n">
        <f aca="false">H1580+I1580</f>
        <v>0.834749545263612</v>
      </c>
      <c r="L1580" s="33" t="n">
        <f aca="false">I1580+J1580</f>
        <v>0.526024454736388</v>
      </c>
      <c r="M1580" s="0" t="str">
        <f aca="false">IF('✍️ Score Entry 2025-26'!F1581=""," TBD",TEXT('✍️ Score Entry 2025-26'!F1581,"0")&amp;"-"&amp;TEXT('✍️ Score Entry 2025-26'!G1581,"0"))</f>
        <v> TBD</v>
      </c>
      <c r="N1580" s="0" t="str">
        <f aca="false">IF('✍️ Score Entry 2025-26'!F1581="","TBD",IF('✍️ Score Entry 2025-26'!F1581&gt;'✍️ Score Entry 2025-26'!G1581,"Home",IF('✍️ Score Entry 2025-26'!F1581&lt;'✍️ Score Entry 2025-26'!G1581,"Away","Draw")))</f>
        <v>TBD</v>
      </c>
      <c r="O1580" s="0" t="str">
        <f aca="false">IF(N1580="TBD","TBD",IF(AND(H1580&gt;I1580,H1580&gt;J1580,N1580="Home"),"✓",IF(AND(J1580&gt;H1580,J1580&gt;I1580,N1580="Away"),"✓",IF(AND(I1580&gt;H1580,I1580&gt;J1580,N1580="Draw"),"✓","✗"))))</f>
        <v>TBD</v>
      </c>
    </row>
    <row r="1581" customFormat="false" ht="15" hidden="false" customHeight="false" outlineLevel="0" collapsed="false">
      <c r="A1581" s="0" t="n">
        <f aca="false">'✍️ Score Entry 2025-26'!A1582</f>
        <v>1577</v>
      </c>
      <c r="B1581" s="41" t="n">
        <f aca="false">'✍️ Score Entry 2025-26'!B1582</f>
        <v>46144.5833333333</v>
      </c>
      <c r="C1581" s="0" t="str">
        <f aca="false">'✍️ Score Entry 2025-26'!C1582</f>
        <v>English Premier League</v>
      </c>
      <c r="D1581" s="0" t="str">
        <f aca="false">'✍️ Score Entry 2025-26'!D1582</f>
        <v>Leeds United</v>
      </c>
      <c r="E1581" s="0" t="str">
        <f aca="false">'✍️ Score Entry 2025-26'!E1582</f>
        <v>Burnley</v>
      </c>
      <c r="F1581" s="0" t="n">
        <f aca="false">IFERROR(VLOOKUP(D1581,'⭐ Current Elo 2025-26'!$A:$B,2,FALSE()),1500)</f>
        <v>1530.4</v>
      </c>
      <c r="G1581" s="0" t="n">
        <f aca="false">IFERROR(VLOOKUP(E1581,'⭐ Current Elo 2025-26'!$A:$B,2,FALSE()),1500)</f>
        <v>1604</v>
      </c>
      <c r="H1581" s="33" t="n">
        <f aca="false">1/(1+10^((G1581-F1581+'⚙️ Parameters'!$C$7)/400))</f>
        <v>0.32926774618659</v>
      </c>
      <c r="I1581" s="33" t="n">
        <f aca="false">0.27*(1+((200-MIN(ABS(F1581-G1581),200))/500)+(IF(AND(F1581&gt;1650,G1581&gt;1650),0.15,0)))</f>
        <v>0.338256</v>
      </c>
      <c r="J1581" s="33" t="n">
        <f aca="false">MAX(0,1-H1581-I1581)</f>
        <v>0.33247625381341</v>
      </c>
      <c r="K1581" s="33" t="n">
        <f aca="false">H1581+I1581</f>
        <v>0.66752374618659</v>
      </c>
      <c r="L1581" s="33" t="n">
        <f aca="false">I1581+J1581</f>
        <v>0.67073225381341</v>
      </c>
      <c r="M1581" s="0" t="str">
        <f aca="false">IF('✍️ Score Entry 2025-26'!F1582=""," TBD",TEXT('✍️ Score Entry 2025-26'!F1582,"0")&amp;"-"&amp;TEXT('✍️ Score Entry 2025-26'!G1582,"0"))</f>
        <v> TBD</v>
      </c>
      <c r="N1581" s="0" t="str">
        <f aca="false">IF('✍️ Score Entry 2025-26'!F1582="","TBD",IF('✍️ Score Entry 2025-26'!F1582&gt;'✍️ Score Entry 2025-26'!G1582,"Home",IF('✍️ Score Entry 2025-26'!F1582&lt;'✍️ Score Entry 2025-26'!G1582,"Away","Draw")))</f>
        <v>TBD</v>
      </c>
      <c r="O1581" s="0" t="str">
        <f aca="false">IF(N1581="TBD","TBD",IF(AND(H1581&gt;I1581,H1581&gt;J1581,N1581="Home"),"✓",IF(AND(J1581&gt;H1581,J1581&gt;I1581,N1581="Away"),"✓",IF(AND(I1581&gt;H1581,I1581&gt;J1581,N1581="Draw"),"✓","✗"))))</f>
        <v>TBD</v>
      </c>
    </row>
    <row r="1582" customFormat="false" ht="15" hidden="false" customHeight="false" outlineLevel="0" collapsed="false">
      <c r="A1582" s="0" t="n">
        <f aca="false">'✍️ Score Entry 2025-26'!A1583</f>
        <v>1578</v>
      </c>
      <c r="B1582" s="41" t="n">
        <f aca="false">'✍️ Score Entry 2025-26'!B1583</f>
        <v>46144.5833333333</v>
      </c>
      <c r="C1582" s="0" t="str">
        <f aca="false">'✍️ Score Entry 2025-26'!C1583</f>
        <v>English Premier League</v>
      </c>
      <c r="D1582" s="0" t="str">
        <f aca="false">'✍️ Score Entry 2025-26'!D1583</f>
        <v>Manchester United</v>
      </c>
      <c r="E1582" s="0" t="str">
        <f aca="false">'✍️ Score Entry 2025-26'!E1583</f>
        <v>Liverpool</v>
      </c>
      <c r="F1582" s="0" t="n">
        <f aca="false">IFERROR(VLOOKUP(D1582,'⭐ Current Elo 2025-26'!$A:$B,2,FALSE()),1500)</f>
        <v>1451.7</v>
      </c>
      <c r="G1582" s="0" t="n">
        <f aca="false">IFERROR(VLOOKUP(E1582,'⭐ Current Elo 2025-26'!$A:$B,2,FALSE()),1500)</f>
        <v>1648.2</v>
      </c>
      <c r="H1582" s="33" t="n">
        <f aca="false">1/(1+10^((G1582-F1582+'⚙️ Parameters'!$C$7)/400))</f>
        <v>0.194823409645051</v>
      </c>
      <c r="I1582" s="33" t="n">
        <f aca="false">0.27*(1+((200-MIN(ABS(F1582-G1582),200))/500)+(IF(AND(F1582&gt;1650,G1582&gt;1650),0.15,0)))</f>
        <v>0.27189</v>
      </c>
      <c r="J1582" s="33" t="n">
        <f aca="false">MAX(0,1-H1582-I1582)</f>
        <v>0.533286590354949</v>
      </c>
      <c r="K1582" s="33" t="n">
        <f aca="false">H1582+I1582</f>
        <v>0.466713409645051</v>
      </c>
      <c r="L1582" s="33" t="n">
        <f aca="false">I1582+J1582</f>
        <v>0.805176590354949</v>
      </c>
      <c r="M1582" s="0" t="str">
        <f aca="false">IF('✍️ Score Entry 2025-26'!F1583=""," TBD",TEXT('✍️ Score Entry 2025-26'!F1583,"0")&amp;"-"&amp;TEXT('✍️ Score Entry 2025-26'!G1583,"0"))</f>
        <v> TBD</v>
      </c>
      <c r="N1582" s="0" t="str">
        <f aca="false">IF('✍️ Score Entry 2025-26'!F1583="","TBD",IF('✍️ Score Entry 2025-26'!F1583&gt;'✍️ Score Entry 2025-26'!G1583,"Home",IF('✍️ Score Entry 2025-26'!F1583&lt;'✍️ Score Entry 2025-26'!G1583,"Away","Draw")))</f>
        <v>TBD</v>
      </c>
      <c r="O1582" s="0" t="str">
        <f aca="false">IF(N1582="TBD","TBD",IF(AND(H1582&gt;I1582,H1582&gt;J1582,N1582="Home"),"✓",IF(AND(J1582&gt;H1582,J1582&gt;I1582,N1582="Away"),"✓",IF(AND(I1582&gt;H1582,I1582&gt;J1582,N1582="Draw"),"✓","✗"))))</f>
        <v>TBD</v>
      </c>
    </row>
    <row r="1583" customFormat="false" ht="15" hidden="false" customHeight="false" outlineLevel="0" collapsed="false">
      <c r="A1583" s="0" t="n">
        <f aca="false">'✍️ Score Entry 2025-26'!A1584</f>
        <v>1579</v>
      </c>
      <c r="B1583" s="41" t="n">
        <f aca="false">'✍️ Score Entry 2025-26'!B1584</f>
        <v>46144.75</v>
      </c>
      <c r="C1583" s="0" t="str">
        <f aca="false">'✍️ Score Entry 2025-26'!C1584</f>
        <v>German Bundesliga</v>
      </c>
      <c r="D1583" s="0" t="str">
        <f aca="false">'✍️ Score Entry 2025-26'!D1584</f>
        <v>Werder Bremen</v>
      </c>
      <c r="E1583" s="0" t="str">
        <f aca="false">'✍️ Score Entry 2025-26'!E1584</f>
        <v>FC Augsburg</v>
      </c>
      <c r="F1583" s="0" t="n">
        <f aca="false">IFERROR(VLOOKUP(D1583,'⭐ Current Elo 2025-26'!$A:$B,2,FALSE()),1500)</f>
        <v>1618.2</v>
      </c>
      <c r="G1583" s="0" t="n">
        <f aca="false">IFERROR(VLOOKUP(E1583,'⭐ Current Elo 2025-26'!$A:$B,2,FALSE()),1500)</f>
        <v>1508.9</v>
      </c>
      <c r="H1583" s="33" t="n">
        <f aca="false">1/(1+10^((G1583-F1583+'⚙️ Parameters'!$C$7)/400))</f>
        <v>0.584520417904636</v>
      </c>
      <c r="I1583" s="33" t="n">
        <f aca="false">0.27*(1+((200-MIN(ABS(F1583-G1583),200))/500)+(IF(AND(F1583&gt;1650,G1583&gt;1650),0.15,0)))</f>
        <v>0.318978</v>
      </c>
      <c r="J1583" s="33" t="n">
        <f aca="false">MAX(0,1-H1583-I1583)</f>
        <v>0.0965015820953636</v>
      </c>
      <c r="K1583" s="33" t="n">
        <f aca="false">H1583+I1583</f>
        <v>0.903498417904636</v>
      </c>
      <c r="L1583" s="33" t="n">
        <f aca="false">I1583+J1583</f>
        <v>0.415479582095364</v>
      </c>
      <c r="M1583" s="0" t="str">
        <f aca="false">IF('✍️ Score Entry 2025-26'!F1584=""," TBD",TEXT('✍️ Score Entry 2025-26'!F1584,"0")&amp;"-"&amp;TEXT('✍️ Score Entry 2025-26'!G1584,"0"))</f>
        <v> TBD</v>
      </c>
      <c r="N1583" s="0" t="str">
        <f aca="false">IF('✍️ Score Entry 2025-26'!F1584="","TBD",IF('✍️ Score Entry 2025-26'!F1584&gt;'✍️ Score Entry 2025-26'!G1584,"Home",IF('✍️ Score Entry 2025-26'!F1584&lt;'✍️ Score Entry 2025-26'!G1584,"Away","Draw")))</f>
        <v>TBD</v>
      </c>
      <c r="O1583" s="0" t="str">
        <f aca="false">IF(N1583="TBD","TBD",IF(AND(H1583&gt;I1583,H1583&gt;J1583,N1583="Home"),"✓",IF(AND(J1583&gt;H1583,J1583&gt;I1583,N1583="Away"),"✓",IF(AND(I1583&gt;H1583,I1583&gt;J1583,N1583="Draw"),"✓","✗"))))</f>
        <v>TBD</v>
      </c>
    </row>
    <row r="1584" customFormat="false" ht="15" hidden="false" customHeight="false" outlineLevel="0" collapsed="false">
      <c r="A1584" s="0" t="n">
        <f aca="false">'✍️ Score Entry 2025-26'!A1585</f>
        <v>1580</v>
      </c>
      <c r="B1584" s="41" t="n">
        <f aca="false">'✍️ Score Entry 2025-26'!B1585</f>
        <v>46144.75</v>
      </c>
      <c r="C1584" s="0" t="str">
        <f aca="false">'✍️ Score Entry 2025-26'!C1585</f>
        <v>German Bundesliga</v>
      </c>
      <c r="D1584" s="0" t="str">
        <f aca="false">'✍️ Score Entry 2025-26'!D1585</f>
        <v>TSG Hoffenheim</v>
      </c>
      <c r="E1584" s="0" t="str">
        <f aca="false">'✍️ Score Entry 2025-26'!E1585</f>
        <v>VfB Stuttgart</v>
      </c>
      <c r="F1584" s="0" t="n">
        <f aca="false">IFERROR(VLOOKUP(D1584,'⭐ Current Elo 2025-26'!$A:$B,2,FALSE()),1500)</f>
        <v>1699</v>
      </c>
      <c r="G1584" s="0" t="n">
        <f aca="false">IFERROR(VLOOKUP(E1584,'⭐ Current Elo 2025-26'!$A:$B,2,FALSE()),1500)</f>
        <v>1520.3</v>
      </c>
      <c r="H1584" s="33" t="n">
        <f aca="false">1/(1+10^((G1584-F1584+'⚙️ Parameters'!$C$7)/400))</f>
        <v>0.677183176260215</v>
      </c>
      <c r="I1584" s="33" t="n">
        <f aca="false">0.27*(1+((200-MIN(ABS(F1584-G1584),200))/500)+(IF(AND(F1584&gt;1650,G1584&gt;1650),0.15,0)))</f>
        <v>0.281502</v>
      </c>
      <c r="J1584" s="33" t="n">
        <f aca="false">MAX(0,1-H1584-I1584)</f>
        <v>0.0413148237397847</v>
      </c>
      <c r="K1584" s="33" t="n">
        <f aca="false">H1584+I1584</f>
        <v>0.958685176260215</v>
      </c>
      <c r="L1584" s="33" t="n">
        <f aca="false">I1584+J1584</f>
        <v>0.322816823739785</v>
      </c>
      <c r="M1584" s="0" t="str">
        <f aca="false">IF('✍️ Score Entry 2025-26'!F1585=""," TBD",TEXT('✍️ Score Entry 2025-26'!F1585,"0")&amp;"-"&amp;TEXT('✍️ Score Entry 2025-26'!G1585,"0"))</f>
        <v> TBD</v>
      </c>
      <c r="N1584" s="0" t="str">
        <f aca="false">IF('✍️ Score Entry 2025-26'!F1585="","TBD",IF('✍️ Score Entry 2025-26'!F1585&gt;'✍️ Score Entry 2025-26'!G1585,"Home",IF('✍️ Score Entry 2025-26'!F1585&lt;'✍️ Score Entry 2025-26'!G1585,"Away","Draw")))</f>
        <v>TBD</v>
      </c>
      <c r="O1584" s="0" t="str">
        <f aca="false">IF(N1584="TBD","TBD",IF(AND(H1584&gt;I1584,H1584&gt;J1584,N1584="Home"),"✓",IF(AND(J1584&gt;H1584,J1584&gt;I1584,N1584="Away"),"✓",IF(AND(I1584&gt;H1584,I1584&gt;J1584,N1584="Draw"),"✓","✗"))))</f>
        <v>TBD</v>
      </c>
    </row>
    <row r="1585" customFormat="false" ht="15" hidden="false" customHeight="false" outlineLevel="0" collapsed="false">
      <c r="A1585" s="0" t="n">
        <f aca="false">'✍️ Score Entry 2025-26'!A1586</f>
        <v>1581</v>
      </c>
      <c r="B1585" s="41" t="n">
        <f aca="false">'✍️ Score Entry 2025-26'!B1586</f>
        <v>46144.75</v>
      </c>
      <c r="C1585" s="0" t="str">
        <f aca="false">'✍️ Score Entry 2025-26'!C1586</f>
        <v>German Bundesliga</v>
      </c>
      <c r="D1585" s="0" t="str">
        <f aca="false">'✍️ Score Entry 2025-26'!D1586</f>
        <v>1. FC Union Berlin</v>
      </c>
      <c r="E1585" s="0" t="str">
        <f aca="false">'✍️ Score Entry 2025-26'!E1586</f>
        <v>FC Cologne</v>
      </c>
      <c r="F1585" s="0" t="n">
        <f aca="false">IFERROR(VLOOKUP(D1585,'⭐ Current Elo 2025-26'!$A:$B,2,FALSE()),1500)</f>
        <v>1536.1</v>
      </c>
      <c r="G1585" s="0" t="n">
        <f aca="false">IFERROR(VLOOKUP(E1585,'⭐ Current Elo 2025-26'!$A:$B,2,FALSE()),1500)</f>
        <v>1612.2</v>
      </c>
      <c r="H1585" s="33" t="n">
        <f aca="false">1/(1+10^((G1585-F1585+'⚙️ Parameters'!$C$7)/400))</f>
        <v>0.326097296662921</v>
      </c>
      <c r="I1585" s="33" t="n">
        <f aca="false">0.27*(1+((200-MIN(ABS(F1585-G1585),200))/500)+(IF(AND(F1585&gt;1650,G1585&gt;1650),0.15,0)))</f>
        <v>0.336906</v>
      </c>
      <c r="J1585" s="33" t="n">
        <f aca="false">MAX(0,1-H1585-I1585)</f>
        <v>0.336996703337079</v>
      </c>
      <c r="K1585" s="33" t="n">
        <f aca="false">H1585+I1585</f>
        <v>0.663003296662921</v>
      </c>
      <c r="L1585" s="33" t="n">
        <f aca="false">I1585+J1585</f>
        <v>0.673902703337079</v>
      </c>
      <c r="M1585" s="0" t="str">
        <f aca="false">IF('✍️ Score Entry 2025-26'!F1586=""," TBD",TEXT('✍️ Score Entry 2025-26'!F1586,"0")&amp;"-"&amp;TEXT('✍️ Score Entry 2025-26'!G1586,"0"))</f>
        <v> TBD</v>
      </c>
      <c r="N1585" s="0" t="str">
        <f aca="false">IF('✍️ Score Entry 2025-26'!F1586="","TBD",IF('✍️ Score Entry 2025-26'!F1586&gt;'✍️ Score Entry 2025-26'!G1586,"Home",IF('✍️ Score Entry 2025-26'!F1586&lt;'✍️ Score Entry 2025-26'!G1586,"Away","Draw")))</f>
        <v>TBD</v>
      </c>
      <c r="O1585" s="0" t="str">
        <f aca="false">IF(N1585="TBD","TBD",IF(AND(H1585&gt;I1585,H1585&gt;J1585,N1585="Home"),"✓",IF(AND(J1585&gt;H1585,J1585&gt;I1585,N1585="Away"),"✓",IF(AND(I1585&gt;H1585,I1585&gt;J1585,N1585="Draw"),"✓","✗"))))</f>
        <v>TBD</v>
      </c>
    </row>
    <row r="1586" customFormat="false" ht="15" hidden="false" customHeight="false" outlineLevel="0" collapsed="false">
      <c r="A1586" s="0" t="n">
        <f aca="false">'✍️ Score Entry 2025-26'!A1587</f>
        <v>1582</v>
      </c>
      <c r="B1586" s="41" t="n">
        <f aca="false">'✍️ Score Entry 2025-26'!B1587</f>
        <v>46144.75</v>
      </c>
      <c r="C1586" s="0" t="str">
        <f aca="false">'✍️ Score Entry 2025-26'!C1587</f>
        <v>German Bundesliga</v>
      </c>
      <c r="D1586" s="0" t="str">
        <f aca="false">'✍️ Score Entry 2025-26'!D1587</f>
        <v>Bayer Leverkusen</v>
      </c>
      <c r="E1586" s="0" t="str">
        <f aca="false">'✍️ Score Entry 2025-26'!E1587</f>
        <v>RB Leipzig</v>
      </c>
      <c r="F1586" s="0" t="n">
        <f aca="false">IFERROR(VLOOKUP(D1586,'⭐ Current Elo 2025-26'!$A:$B,2,FALSE()),1500)</f>
        <v>1576.1</v>
      </c>
      <c r="G1586" s="0" t="n">
        <f aca="false">IFERROR(VLOOKUP(E1586,'⭐ Current Elo 2025-26'!$A:$B,2,FALSE()),1500)</f>
        <v>1556</v>
      </c>
      <c r="H1586" s="33" t="n">
        <f aca="false">1/(1+10^((G1586-F1586+'⚙️ Parameters'!$C$7)/400))</f>
        <v>0.457076355419266</v>
      </c>
      <c r="I1586" s="33" t="n">
        <f aca="false">0.27*(1+((200-MIN(ABS(F1586-G1586),200))/500)+(IF(AND(F1586&gt;1650,G1586&gt;1650),0.15,0)))</f>
        <v>0.367146</v>
      </c>
      <c r="J1586" s="33" t="n">
        <f aca="false">MAX(0,1-H1586-I1586)</f>
        <v>0.175777644580734</v>
      </c>
      <c r="K1586" s="33" t="n">
        <f aca="false">H1586+I1586</f>
        <v>0.824222355419266</v>
      </c>
      <c r="L1586" s="33" t="n">
        <f aca="false">I1586+J1586</f>
        <v>0.542923644580734</v>
      </c>
      <c r="M1586" s="0" t="str">
        <f aca="false">IF('✍️ Score Entry 2025-26'!F1587=""," TBD",TEXT('✍️ Score Entry 2025-26'!F1587,"0")&amp;"-"&amp;TEXT('✍️ Score Entry 2025-26'!G1587,"0"))</f>
        <v> TBD</v>
      </c>
      <c r="N1586" s="0" t="str">
        <f aca="false">IF('✍️ Score Entry 2025-26'!F1587="","TBD",IF('✍️ Score Entry 2025-26'!F1587&gt;'✍️ Score Entry 2025-26'!G1587,"Home",IF('✍️ Score Entry 2025-26'!F1587&lt;'✍️ Score Entry 2025-26'!G1587,"Away","Draw")))</f>
        <v>TBD</v>
      </c>
      <c r="O1586" s="0" t="str">
        <f aca="false">IF(N1586="TBD","TBD",IF(AND(H1586&gt;I1586,H1586&gt;J1586,N1586="Home"),"✓",IF(AND(J1586&gt;H1586,J1586&gt;I1586,N1586="Away"),"✓",IF(AND(I1586&gt;H1586,I1586&gt;J1586,N1586="Draw"),"✓","✗"))))</f>
        <v>TBD</v>
      </c>
    </row>
    <row r="1587" customFormat="false" ht="15" hidden="false" customHeight="false" outlineLevel="0" collapsed="false">
      <c r="A1587" s="0" t="n">
        <f aca="false">'✍️ Score Entry 2025-26'!A1588</f>
        <v>1583</v>
      </c>
      <c r="B1587" s="41" t="n">
        <f aca="false">'✍️ Score Entry 2025-26'!B1588</f>
        <v>46144.75</v>
      </c>
      <c r="C1587" s="0" t="str">
        <f aca="false">'✍️ Score Entry 2025-26'!C1588</f>
        <v>German Bundesliga</v>
      </c>
      <c r="D1587" s="0" t="str">
        <f aca="false">'✍️ Score Entry 2025-26'!D1588</f>
        <v>Bayern Munich</v>
      </c>
      <c r="E1587" s="0" t="str">
        <f aca="false">'✍️ Score Entry 2025-26'!E1588</f>
        <v>1. FC Heidenheim 1846</v>
      </c>
      <c r="F1587" s="0" t="n">
        <f aca="false">IFERROR(VLOOKUP(D1587,'⭐ Current Elo 2025-26'!$A:$B,2,FALSE()),1500)</f>
        <v>1706.9</v>
      </c>
      <c r="G1587" s="0" t="n">
        <f aca="false">IFERROR(VLOOKUP(E1587,'⭐ Current Elo 2025-26'!$A:$B,2,FALSE()),1500)</f>
        <v>1529.3</v>
      </c>
      <c r="H1587" s="33" t="n">
        <f aca="false">1/(1+10^((G1587-F1587+'⚙️ Parameters'!$C$7)/400))</f>
        <v>0.675797388321067</v>
      </c>
      <c r="I1587" s="33" t="n">
        <f aca="false">0.27*(1+((200-MIN(ABS(F1587-G1587),200))/500)+(IF(AND(F1587&gt;1650,G1587&gt;1650),0.15,0)))</f>
        <v>0.282096</v>
      </c>
      <c r="J1587" s="33" t="n">
        <f aca="false">MAX(0,1-H1587-I1587)</f>
        <v>0.042106611678933</v>
      </c>
      <c r="K1587" s="33" t="n">
        <f aca="false">H1587+I1587</f>
        <v>0.957893388321067</v>
      </c>
      <c r="L1587" s="33" t="n">
        <f aca="false">I1587+J1587</f>
        <v>0.324202611678933</v>
      </c>
      <c r="M1587" s="0" t="str">
        <f aca="false">IF('✍️ Score Entry 2025-26'!F1588=""," TBD",TEXT('✍️ Score Entry 2025-26'!F1588,"0")&amp;"-"&amp;TEXT('✍️ Score Entry 2025-26'!G1588,"0"))</f>
        <v> TBD</v>
      </c>
      <c r="N1587" s="0" t="str">
        <f aca="false">IF('✍️ Score Entry 2025-26'!F1588="","TBD",IF('✍️ Score Entry 2025-26'!F1588&gt;'✍️ Score Entry 2025-26'!G1588,"Home",IF('✍️ Score Entry 2025-26'!F1588&lt;'✍️ Score Entry 2025-26'!G1588,"Away","Draw")))</f>
        <v>TBD</v>
      </c>
      <c r="O1587" s="0" t="str">
        <f aca="false">IF(N1587="TBD","TBD",IF(AND(H1587&gt;I1587,H1587&gt;J1587,N1587="Home"),"✓",IF(AND(J1587&gt;H1587,J1587&gt;I1587,N1587="Away"),"✓",IF(AND(I1587&gt;H1587,I1587&gt;J1587,N1587="Draw"),"✓","✗"))))</f>
        <v>TBD</v>
      </c>
    </row>
    <row r="1588" customFormat="false" ht="15" hidden="false" customHeight="false" outlineLevel="0" collapsed="false">
      <c r="A1588" s="0" t="n">
        <f aca="false">'✍️ Score Entry 2025-26'!A1589</f>
        <v>1584</v>
      </c>
      <c r="B1588" s="41" t="n">
        <f aca="false">'✍️ Score Entry 2025-26'!B1589</f>
        <v>46144.75</v>
      </c>
      <c r="C1588" s="0" t="str">
        <f aca="false">'✍️ Score Entry 2025-26'!C1589</f>
        <v>German Bundesliga</v>
      </c>
      <c r="D1588" s="0" t="str">
        <f aca="false">'✍️ Score Entry 2025-26'!D1589</f>
        <v>Eintracht Frankfurt</v>
      </c>
      <c r="E1588" s="0" t="str">
        <f aca="false">'✍️ Score Entry 2025-26'!E1589</f>
        <v>Hamburg SV</v>
      </c>
      <c r="F1588" s="0" t="n">
        <f aca="false">IFERROR(VLOOKUP(D1588,'⭐ Current Elo 2025-26'!$A:$B,2,FALSE()),1500)</f>
        <v>1407.6</v>
      </c>
      <c r="G1588" s="0" t="n">
        <f aca="false">IFERROR(VLOOKUP(E1588,'⭐ Current Elo 2025-26'!$A:$B,2,FALSE()),1500)</f>
        <v>1759.3</v>
      </c>
      <c r="H1588" s="33" t="n">
        <f aca="false">1/(1+10^((G1588-F1588+'⚙️ Parameters'!$C$7)/400))</f>
        <v>0.0901035629277152</v>
      </c>
      <c r="I1588" s="33" t="n">
        <f aca="false">0.27*(1+((200-MIN(ABS(F1588-G1588),200))/500)+(IF(AND(F1588&gt;1650,G1588&gt;1650),0.15,0)))</f>
        <v>0.27</v>
      </c>
      <c r="J1588" s="33" t="n">
        <f aca="false">MAX(0,1-H1588-I1588)</f>
        <v>0.639896437072285</v>
      </c>
      <c r="K1588" s="33" t="n">
        <f aca="false">H1588+I1588</f>
        <v>0.360103562927715</v>
      </c>
      <c r="L1588" s="33" t="n">
        <f aca="false">I1588+J1588</f>
        <v>0.909896437072285</v>
      </c>
      <c r="M1588" s="0" t="str">
        <f aca="false">IF('✍️ Score Entry 2025-26'!F1589=""," TBD",TEXT('✍️ Score Entry 2025-26'!F1589,"0")&amp;"-"&amp;TEXT('✍️ Score Entry 2025-26'!G1589,"0"))</f>
        <v> TBD</v>
      </c>
      <c r="N1588" s="0" t="str">
        <f aca="false">IF('✍️ Score Entry 2025-26'!F1589="","TBD",IF('✍️ Score Entry 2025-26'!F1589&gt;'✍️ Score Entry 2025-26'!G1589,"Home",IF('✍️ Score Entry 2025-26'!F1589&lt;'✍️ Score Entry 2025-26'!G1589,"Away","Draw")))</f>
        <v>TBD</v>
      </c>
      <c r="O1588" s="0" t="str">
        <f aca="false">IF(N1588="TBD","TBD",IF(AND(H1588&gt;I1588,H1588&gt;J1588,N1588="Home"),"✓",IF(AND(J1588&gt;H1588,J1588&gt;I1588,N1588="Away"),"✓",IF(AND(I1588&gt;H1588,I1588&gt;J1588,N1588="Draw"),"✓","✗"))))</f>
        <v>TBD</v>
      </c>
    </row>
    <row r="1589" customFormat="false" ht="15" hidden="false" customHeight="false" outlineLevel="0" collapsed="false">
      <c r="A1589" s="0" t="n">
        <f aca="false">'✍️ Score Entry 2025-26'!A1590</f>
        <v>1585</v>
      </c>
      <c r="B1589" s="41" t="n">
        <f aca="false">'✍️ Score Entry 2025-26'!B1590</f>
        <v>46144.75</v>
      </c>
      <c r="C1589" s="0" t="str">
        <f aca="false">'✍️ Score Entry 2025-26'!C1590</f>
        <v>German Bundesliga</v>
      </c>
      <c r="D1589" s="0" t="str">
        <f aca="false">'✍️ Score Entry 2025-26'!D1590</f>
        <v>Borussia MÃ¶nchengladbach</v>
      </c>
      <c r="E1589" s="0" t="str">
        <f aca="false">'✍️ Score Entry 2025-26'!E1590</f>
        <v>Borussia Dortmund</v>
      </c>
      <c r="F1589" s="0" t="n">
        <f aca="false">IFERROR(VLOOKUP(D1589,'⭐ Current Elo 2025-26'!$A:$B,2,FALSE()),1500)</f>
        <v>1433.1</v>
      </c>
      <c r="G1589" s="0" t="n">
        <f aca="false">IFERROR(VLOOKUP(E1589,'⭐ Current Elo 2025-26'!$A:$B,2,FALSE()),1500)</f>
        <v>1516.8</v>
      </c>
      <c r="H1589" s="33" t="n">
        <f aca="false">1/(1+10^((G1589-F1589+'⚙️ Parameters'!$C$7)/400))</f>
        <v>0.316557188418804</v>
      </c>
      <c r="I1589" s="33" t="n">
        <f aca="false">0.27*(1+((200-MIN(ABS(F1589-G1589),200))/500)+(IF(AND(F1589&gt;1650,G1589&gt;1650),0.15,0)))</f>
        <v>0.332802</v>
      </c>
      <c r="J1589" s="33" t="n">
        <f aca="false">MAX(0,1-H1589-I1589)</f>
        <v>0.350640811581196</v>
      </c>
      <c r="K1589" s="33" t="n">
        <f aca="false">H1589+I1589</f>
        <v>0.649359188418804</v>
      </c>
      <c r="L1589" s="33" t="n">
        <f aca="false">I1589+J1589</f>
        <v>0.683442811581196</v>
      </c>
      <c r="M1589" s="0" t="str">
        <f aca="false">IF('✍️ Score Entry 2025-26'!F1590=""," TBD",TEXT('✍️ Score Entry 2025-26'!F1590,"0")&amp;"-"&amp;TEXT('✍️ Score Entry 2025-26'!G1590,"0"))</f>
        <v> TBD</v>
      </c>
      <c r="N1589" s="0" t="str">
        <f aca="false">IF('✍️ Score Entry 2025-26'!F1590="","TBD",IF('✍️ Score Entry 2025-26'!F1590&gt;'✍️ Score Entry 2025-26'!G1590,"Home",IF('✍️ Score Entry 2025-26'!F1590&lt;'✍️ Score Entry 2025-26'!G1590,"Away","Draw")))</f>
        <v>TBD</v>
      </c>
      <c r="O1589" s="0" t="str">
        <f aca="false">IF(N1589="TBD","TBD",IF(AND(H1589&gt;I1589,H1589&gt;J1589,N1589="Home"),"✓",IF(AND(J1589&gt;H1589,J1589&gt;I1589,N1589="Away"),"✓",IF(AND(I1589&gt;H1589,I1589&gt;J1589,N1589="Draw"),"✓","✗"))))</f>
        <v>TBD</v>
      </c>
    </row>
    <row r="1590" customFormat="false" ht="15" hidden="false" customHeight="false" outlineLevel="0" collapsed="false">
      <c r="A1590" s="0" t="n">
        <f aca="false">'✍️ Score Entry 2025-26'!A1591</f>
        <v>1586</v>
      </c>
      <c r="B1590" s="41" t="n">
        <f aca="false">'✍️ Score Entry 2025-26'!B1591</f>
        <v>46144.75</v>
      </c>
      <c r="C1590" s="0" t="str">
        <f aca="false">'✍️ Score Entry 2025-26'!C1591</f>
        <v>German Bundesliga</v>
      </c>
      <c r="D1590" s="0" t="str">
        <f aca="false">'✍️ Score Entry 2025-26'!D1591</f>
        <v>St. Pauli</v>
      </c>
      <c r="E1590" s="0" t="str">
        <f aca="false">'✍️ Score Entry 2025-26'!E1591</f>
        <v>Mainz</v>
      </c>
      <c r="F1590" s="0" t="n">
        <f aca="false">IFERROR(VLOOKUP(D1590,'⭐ Current Elo 2025-26'!$A:$B,2,FALSE()),1500)</f>
        <v>1501.5</v>
      </c>
      <c r="G1590" s="0" t="n">
        <f aca="false">IFERROR(VLOOKUP(E1590,'⭐ Current Elo 2025-26'!$A:$B,2,FALSE()),1500)</f>
        <v>1672.1</v>
      </c>
      <c r="H1590" s="33" t="n">
        <f aca="false">1/(1+10^((G1590-F1590+'⚙️ Parameters'!$C$7)/400))</f>
        <v>0.219278534572332</v>
      </c>
      <c r="I1590" s="33" t="n">
        <f aca="false">0.27*(1+((200-MIN(ABS(F1590-G1590),200))/500)+(IF(AND(F1590&gt;1650,G1590&gt;1650),0.15,0)))</f>
        <v>0.285876</v>
      </c>
      <c r="J1590" s="33" t="n">
        <f aca="false">MAX(0,1-H1590-I1590)</f>
        <v>0.494845465427668</v>
      </c>
      <c r="K1590" s="33" t="n">
        <f aca="false">H1590+I1590</f>
        <v>0.505154534572332</v>
      </c>
      <c r="L1590" s="33" t="n">
        <f aca="false">I1590+J1590</f>
        <v>0.780721465427668</v>
      </c>
      <c r="M1590" s="0" t="str">
        <f aca="false">IF('✍️ Score Entry 2025-26'!F1591=""," TBD",TEXT('✍️ Score Entry 2025-26'!F1591,"0")&amp;"-"&amp;TEXT('✍️ Score Entry 2025-26'!G1591,"0"))</f>
        <v> TBD</v>
      </c>
      <c r="N1590" s="0" t="str">
        <f aca="false">IF('✍️ Score Entry 2025-26'!F1591="","TBD",IF('✍️ Score Entry 2025-26'!F1591&gt;'✍️ Score Entry 2025-26'!G1591,"Home",IF('✍️ Score Entry 2025-26'!F1591&lt;'✍️ Score Entry 2025-26'!G1591,"Away","Draw")))</f>
        <v>TBD</v>
      </c>
      <c r="O1590" s="0" t="str">
        <f aca="false">IF(N1590="TBD","TBD",IF(AND(H1590&gt;I1590,H1590&gt;J1590,N1590="Home"),"✓",IF(AND(J1590&gt;H1590,J1590&gt;I1590,N1590="Away"),"✓",IF(AND(I1590&gt;H1590,I1590&gt;J1590,N1590="Draw"),"✓","✗"))))</f>
        <v>TBD</v>
      </c>
    </row>
    <row r="1591" customFormat="false" ht="15" hidden="false" customHeight="false" outlineLevel="0" collapsed="false">
      <c r="A1591" s="0" t="n">
        <f aca="false">'✍️ Score Entry 2025-26'!A1592</f>
        <v>1587</v>
      </c>
      <c r="B1591" s="41" t="n">
        <f aca="false">'✍️ Score Entry 2025-26'!B1592</f>
        <v>46144.75</v>
      </c>
      <c r="C1591" s="0" t="str">
        <f aca="false">'✍️ Score Entry 2025-26'!C1592</f>
        <v>German Bundesliga</v>
      </c>
      <c r="D1591" s="0" t="str">
        <f aca="false">'✍️ Score Entry 2025-26'!D1592</f>
        <v>SC Freiburg</v>
      </c>
      <c r="E1591" s="0" t="str">
        <f aca="false">'✍️ Score Entry 2025-26'!E1592</f>
        <v>VfL Wolfsburg</v>
      </c>
      <c r="F1591" s="0" t="n">
        <f aca="false">IFERROR(VLOOKUP(D1591,'⭐ Current Elo 2025-26'!$A:$B,2,FALSE()),1500)</f>
        <v>1647.6</v>
      </c>
      <c r="G1591" s="0" t="n">
        <f aca="false">IFERROR(VLOOKUP(E1591,'⭐ Current Elo 2025-26'!$A:$B,2,FALSE()),1500)</f>
        <v>1526.2</v>
      </c>
      <c r="H1591" s="33" t="n">
        <f aca="false">1/(1+10^((G1591-F1591+'⚙️ Parameters'!$C$7)/400))</f>
        <v>0.601330378155747</v>
      </c>
      <c r="I1591" s="33" t="n">
        <f aca="false">0.27*(1+((200-MIN(ABS(F1591-G1591),200))/500)+(IF(AND(F1591&gt;1650,G1591&gt;1650),0.15,0)))</f>
        <v>0.312444</v>
      </c>
      <c r="J1591" s="33" t="n">
        <f aca="false">MAX(0,1-H1591-I1591)</f>
        <v>0.0862256218442533</v>
      </c>
      <c r="K1591" s="33" t="n">
        <f aca="false">H1591+I1591</f>
        <v>0.913774378155747</v>
      </c>
      <c r="L1591" s="33" t="n">
        <f aca="false">I1591+J1591</f>
        <v>0.398669621844253</v>
      </c>
      <c r="M1591" s="0" t="str">
        <f aca="false">IF('✍️ Score Entry 2025-26'!F1592=""," TBD",TEXT('✍️ Score Entry 2025-26'!F1592,"0")&amp;"-"&amp;TEXT('✍️ Score Entry 2025-26'!G1592,"0"))</f>
        <v> TBD</v>
      </c>
      <c r="N1591" s="0" t="str">
        <f aca="false">IF('✍️ Score Entry 2025-26'!F1592="","TBD",IF('✍️ Score Entry 2025-26'!F1592&gt;'✍️ Score Entry 2025-26'!G1592,"Home",IF('✍️ Score Entry 2025-26'!F1592&lt;'✍️ Score Entry 2025-26'!G1592,"Away","Draw")))</f>
        <v>TBD</v>
      </c>
      <c r="O1591" s="0" t="str">
        <f aca="false">IF(N1591="TBD","TBD",IF(AND(H1591&gt;I1591,H1591&gt;J1591,N1591="Home"),"✓",IF(AND(J1591&gt;H1591,J1591&gt;I1591,N1591="Away"),"✓",IF(AND(I1591&gt;H1591,I1591&gt;J1591,N1591="Draw"),"✓","✗"))))</f>
        <v>TBD</v>
      </c>
    </row>
    <row r="1592" customFormat="false" ht="15" hidden="false" customHeight="false" outlineLevel="0" collapsed="false">
      <c r="A1592" s="0" t="n">
        <f aca="false">'✍️ Score Entry 2025-26'!A1593</f>
        <v>1588</v>
      </c>
      <c r="B1592" s="41" t="n">
        <f aca="false">'✍️ Score Entry 2025-26'!B1593</f>
        <v>46145.75</v>
      </c>
      <c r="C1592" s="0" t="str">
        <f aca="false">'✍️ Score Entry 2025-26'!C1593</f>
        <v>French Ligue 1</v>
      </c>
      <c r="D1592" s="0" t="str">
        <f aca="false">'✍️ Score Entry 2025-26'!D1593</f>
        <v>Paris Saint-Germain</v>
      </c>
      <c r="E1592" s="0" t="str">
        <f aca="false">'✍️ Score Entry 2025-26'!E1593</f>
        <v>Lorient</v>
      </c>
      <c r="F1592" s="0" t="n">
        <f aca="false">IFERROR(VLOOKUP(D1592,'⭐ Current Elo 2025-26'!$A:$B,2,FALSE()),1500)</f>
        <v>1650.9</v>
      </c>
      <c r="G1592" s="0" t="n">
        <f aca="false">IFERROR(VLOOKUP(E1592,'⭐ Current Elo 2025-26'!$A:$B,2,FALSE()),1500)</f>
        <v>1624.7</v>
      </c>
      <c r="H1592" s="33" t="n">
        <f aca="false">1/(1+10^((G1592-F1592+'⚙️ Parameters'!$C$7)/400))</f>
        <v>0.465802520700314</v>
      </c>
      <c r="I1592" s="33" t="n">
        <f aca="false">0.27*(1+((200-MIN(ABS(F1592-G1592),200))/500)+(IF(AND(F1592&gt;1650,G1592&gt;1650),0.15,0)))</f>
        <v>0.363852</v>
      </c>
      <c r="J1592" s="33" t="n">
        <f aca="false">MAX(0,1-H1592-I1592)</f>
        <v>0.170345479299686</v>
      </c>
      <c r="K1592" s="33" t="n">
        <f aca="false">H1592+I1592</f>
        <v>0.829654520700314</v>
      </c>
      <c r="L1592" s="33" t="n">
        <f aca="false">I1592+J1592</f>
        <v>0.534197479299686</v>
      </c>
      <c r="M1592" s="0" t="str">
        <f aca="false">IF('✍️ Score Entry 2025-26'!F1593=""," TBD",TEXT('✍️ Score Entry 2025-26'!F1593,"0")&amp;"-"&amp;TEXT('✍️ Score Entry 2025-26'!G1593,"0"))</f>
        <v> TBD</v>
      </c>
      <c r="N1592" s="0" t="str">
        <f aca="false">IF('✍️ Score Entry 2025-26'!F1593="","TBD",IF('✍️ Score Entry 2025-26'!F1593&gt;'✍️ Score Entry 2025-26'!G1593,"Home",IF('✍️ Score Entry 2025-26'!F1593&lt;'✍️ Score Entry 2025-26'!G1593,"Away","Draw")))</f>
        <v>TBD</v>
      </c>
      <c r="O1592" s="0" t="str">
        <f aca="false">IF(N1592="TBD","TBD",IF(AND(H1592&gt;I1592,H1592&gt;J1592,N1592="Home"),"✓",IF(AND(J1592&gt;H1592,J1592&gt;I1592,N1592="Away"),"✓",IF(AND(I1592&gt;H1592,I1592&gt;J1592,N1592="Draw"),"✓","✗"))))</f>
        <v>TBD</v>
      </c>
    </row>
    <row r="1593" customFormat="false" ht="15" hidden="false" customHeight="false" outlineLevel="0" collapsed="false">
      <c r="A1593" s="0" t="n">
        <f aca="false">'✍️ Score Entry 2025-26'!A1594</f>
        <v>1589</v>
      </c>
      <c r="B1593" s="41" t="n">
        <f aca="false">'✍️ Score Entry 2025-26'!B1594</f>
        <v>46145.75</v>
      </c>
      <c r="C1593" s="0" t="str">
        <f aca="false">'✍️ Score Entry 2025-26'!C1594</f>
        <v>French Ligue 1</v>
      </c>
      <c r="D1593" s="0" t="str">
        <f aca="false">'✍️ Score Entry 2025-26'!D1594</f>
        <v>Nantes</v>
      </c>
      <c r="E1593" s="0" t="str">
        <f aca="false">'✍️ Score Entry 2025-26'!E1594</f>
        <v>Marseille</v>
      </c>
      <c r="F1593" s="0" t="n">
        <f aca="false">IFERROR(VLOOKUP(D1593,'⭐ Current Elo 2025-26'!$A:$B,2,FALSE()),1500)</f>
        <v>1720.8</v>
      </c>
      <c r="G1593" s="0" t="n">
        <f aca="false">IFERROR(VLOOKUP(E1593,'⭐ Current Elo 2025-26'!$A:$B,2,FALSE()),1500)</f>
        <v>1664.7</v>
      </c>
      <c r="H1593" s="33" t="n">
        <f aca="false">1/(1+10^((G1593-F1593+'⚙️ Parameters'!$C$7)/400))</f>
        <v>0.508777703759923</v>
      </c>
      <c r="I1593" s="33" t="n">
        <f aca="false">0.27*(1+((200-MIN(ABS(F1593-G1593),200))/500)+(IF(AND(F1593&gt;1650,G1593&gt;1650),0.15,0)))</f>
        <v>0.388206</v>
      </c>
      <c r="J1593" s="33" t="n">
        <f aca="false">MAX(0,1-H1593-I1593)</f>
        <v>0.103016296240077</v>
      </c>
      <c r="K1593" s="33" t="n">
        <f aca="false">H1593+I1593</f>
        <v>0.896983703759923</v>
      </c>
      <c r="L1593" s="33" t="n">
        <f aca="false">I1593+J1593</f>
        <v>0.491222296240077</v>
      </c>
      <c r="M1593" s="0" t="str">
        <f aca="false">IF('✍️ Score Entry 2025-26'!F1594=""," TBD",TEXT('✍️ Score Entry 2025-26'!F1594,"0")&amp;"-"&amp;TEXT('✍️ Score Entry 2025-26'!G1594,"0"))</f>
        <v> TBD</v>
      </c>
      <c r="N1593" s="0" t="str">
        <f aca="false">IF('✍️ Score Entry 2025-26'!F1594="","TBD",IF('✍️ Score Entry 2025-26'!F1594&gt;'✍️ Score Entry 2025-26'!G1594,"Home",IF('✍️ Score Entry 2025-26'!F1594&lt;'✍️ Score Entry 2025-26'!G1594,"Away","Draw")))</f>
        <v>TBD</v>
      </c>
      <c r="O1593" s="0" t="str">
        <f aca="false">IF(N1593="TBD","TBD",IF(AND(H1593&gt;I1593,H1593&gt;J1593,N1593="Home"),"✓",IF(AND(J1593&gt;H1593,J1593&gt;I1593,N1593="Away"),"✓",IF(AND(I1593&gt;H1593,I1593&gt;J1593,N1593="Draw"),"✓","✗"))))</f>
        <v>TBD</v>
      </c>
    </row>
    <row r="1594" customFormat="false" ht="15" hidden="false" customHeight="false" outlineLevel="0" collapsed="false">
      <c r="A1594" s="0" t="n">
        <f aca="false">'✍️ Score Entry 2025-26'!A1595</f>
        <v>1590</v>
      </c>
      <c r="B1594" s="41" t="n">
        <f aca="false">'✍️ Score Entry 2025-26'!B1595</f>
        <v>46145.75</v>
      </c>
      <c r="C1594" s="0" t="str">
        <f aca="false">'✍️ Score Entry 2025-26'!C1595</f>
        <v>French Ligue 1</v>
      </c>
      <c r="D1594" s="0" t="str">
        <f aca="false">'✍️ Score Entry 2025-26'!D1595</f>
        <v>Metz</v>
      </c>
      <c r="E1594" s="0" t="str">
        <f aca="false">'✍️ Score Entry 2025-26'!E1595</f>
        <v>AS Monaco</v>
      </c>
      <c r="F1594" s="0" t="n">
        <f aca="false">IFERROR(VLOOKUP(D1594,'⭐ Current Elo 2025-26'!$A:$B,2,FALSE()),1500)</f>
        <v>1581.9</v>
      </c>
      <c r="G1594" s="0" t="n">
        <f aca="false">IFERROR(VLOOKUP(E1594,'⭐ Current Elo 2025-26'!$A:$B,2,FALSE()),1500)</f>
        <v>1714.2</v>
      </c>
      <c r="H1594" s="33" t="n">
        <f aca="false">1/(1+10^((G1594-F1594+'⚙️ Parameters'!$C$7)/400))</f>
        <v>0.259339727691675</v>
      </c>
      <c r="I1594" s="33" t="n">
        <f aca="false">0.27*(1+((200-MIN(ABS(F1594-G1594),200))/500)+(IF(AND(F1594&gt;1650,G1594&gt;1650),0.15,0)))</f>
        <v>0.306558</v>
      </c>
      <c r="J1594" s="33" t="n">
        <f aca="false">MAX(0,1-H1594-I1594)</f>
        <v>0.434102272308325</v>
      </c>
      <c r="K1594" s="33" t="n">
        <f aca="false">H1594+I1594</f>
        <v>0.565897727691675</v>
      </c>
      <c r="L1594" s="33" t="n">
        <f aca="false">I1594+J1594</f>
        <v>0.740660272308325</v>
      </c>
      <c r="M1594" s="0" t="str">
        <f aca="false">IF('✍️ Score Entry 2025-26'!F1595=""," TBD",TEXT('✍️ Score Entry 2025-26'!F1595,"0")&amp;"-"&amp;TEXT('✍️ Score Entry 2025-26'!G1595,"0"))</f>
        <v> TBD</v>
      </c>
      <c r="N1594" s="0" t="str">
        <f aca="false">IF('✍️ Score Entry 2025-26'!F1595="","TBD",IF('✍️ Score Entry 2025-26'!F1595&gt;'✍️ Score Entry 2025-26'!G1595,"Home",IF('✍️ Score Entry 2025-26'!F1595&lt;'✍️ Score Entry 2025-26'!G1595,"Away","Draw")))</f>
        <v>TBD</v>
      </c>
      <c r="O1594" s="0" t="str">
        <f aca="false">IF(N1594="TBD","TBD",IF(AND(H1594&gt;I1594,H1594&gt;J1594,N1594="Home"),"✓",IF(AND(J1594&gt;H1594,J1594&gt;I1594,N1594="Away"),"✓",IF(AND(I1594&gt;H1594,I1594&gt;J1594,N1594="Draw"),"✓","✗"))))</f>
        <v>TBD</v>
      </c>
    </row>
    <row r="1595" customFormat="false" ht="15" hidden="false" customHeight="false" outlineLevel="0" collapsed="false">
      <c r="A1595" s="0" t="n">
        <f aca="false">'✍️ Score Entry 2025-26'!A1596</f>
        <v>1591</v>
      </c>
      <c r="B1595" s="41" t="n">
        <f aca="false">'✍️ Score Entry 2025-26'!B1596</f>
        <v>46145.75</v>
      </c>
      <c r="C1595" s="0" t="str">
        <f aca="false">'✍️ Score Entry 2025-26'!C1596</f>
        <v>French Ligue 1</v>
      </c>
      <c r="D1595" s="0" t="str">
        <f aca="false">'✍️ Score Entry 2025-26'!D1596</f>
        <v>Lyon</v>
      </c>
      <c r="E1595" s="0" t="str">
        <f aca="false">'✍️ Score Entry 2025-26'!E1596</f>
        <v>Stade Rennais</v>
      </c>
      <c r="F1595" s="0" t="n">
        <f aca="false">IFERROR(VLOOKUP(D1595,'⭐ Current Elo 2025-26'!$A:$B,2,FALSE()),1500)</f>
        <v>1529.2</v>
      </c>
      <c r="G1595" s="0" t="n">
        <f aca="false">IFERROR(VLOOKUP(E1595,'⭐ Current Elo 2025-26'!$A:$B,2,FALSE()),1500)</f>
        <v>1621.1</v>
      </c>
      <c r="H1595" s="33" t="n">
        <f aca="false">1/(1+10^((G1595-F1595+'⚙️ Parameters'!$C$7)/400))</f>
        <v>0.306434413407119</v>
      </c>
      <c r="I1595" s="33" t="n">
        <f aca="false">0.27*(1+((200-MIN(ABS(F1595-G1595),200))/500)+(IF(AND(F1595&gt;1650,G1595&gt;1650),0.15,0)))</f>
        <v>0.328374</v>
      </c>
      <c r="J1595" s="33" t="n">
        <f aca="false">MAX(0,1-H1595-I1595)</f>
        <v>0.365191586592881</v>
      </c>
      <c r="K1595" s="33" t="n">
        <f aca="false">H1595+I1595</f>
        <v>0.634808413407119</v>
      </c>
      <c r="L1595" s="33" t="n">
        <f aca="false">I1595+J1595</f>
        <v>0.693565586592881</v>
      </c>
      <c r="M1595" s="0" t="str">
        <f aca="false">IF('✍️ Score Entry 2025-26'!F1596=""," TBD",TEXT('✍️ Score Entry 2025-26'!F1596,"0")&amp;"-"&amp;TEXT('✍️ Score Entry 2025-26'!G1596,"0"))</f>
        <v> TBD</v>
      </c>
      <c r="N1595" s="0" t="str">
        <f aca="false">IF('✍️ Score Entry 2025-26'!F1596="","TBD",IF('✍️ Score Entry 2025-26'!F1596&gt;'✍️ Score Entry 2025-26'!G1596,"Home",IF('✍️ Score Entry 2025-26'!F1596&lt;'✍️ Score Entry 2025-26'!G1596,"Away","Draw")))</f>
        <v>TBD</v>
      </c>
      <c r="O1595" s="0" t="str">
        <f aca="false">IF(N1595="TBD","TBD",IF(AND(H1595&gt;I1595,H1595&gt;J1595,N1595="Home"),"✓",IF(AND(J1595&gt;H1595,J1595&gt;I1595,N1595="Away"),"✓",IF(AND(I1595&gt;H1595,I1595&gt;J1595,N1595="Draw"),"✓","✗"))))</f>
        <v>TBD</v>
      </c>
    </row>
    <row r="1596" customFormat="false" ht="15" hidden="false" customHeight="false" outlineLevel="0" collapsed="false">
      <c r="A1596" s="0" t="n">
        <f aca="false">'✍️ Score Entry 2025-26'!A1597</f>
        <v>1592</v>
      </c>
      <c r="B1596" s="41" t="n">
        <f aca="false">'✍️ Score Entry 2025-26'!B1597</f>
        <v>46145.75</v>
      </c>
      <c r="C1596" s="0" t="str">
        <f aca="false">'✍️ Score Entry 2025-26'!C1597</f>
        <v>French Ligue 1</v>
      </c>
      <c r="D1596" s="0" t="str">
        <f aca="false">'✍️ Score Entry 2025-26'!D1597</f>
        <v>Lille</v>
      </c>
      <c r="E1596" s="0" t="str">
        <f aca="false">'✍️ Score Entry 2025-26'!E1597</f>
        <v>Le Havre AC</v>
      </c>
      <c r="F1596" s="0" t="n">
        <f aca="false">IFERROR(VLOOKUP(D1596,'⭐ Current Elo 2025-26'!$A:$B,2,FALSE()),1500)</f>
        <v>1580.2</v>
      </c>
      <c r="G1596" s="0" t="n">
        <f aca="false">IFERROR(VLOOKUP(E1596,'⭐ Current Elo 2025-26'!$A:$B,2,FALSE()),1500)</f>
        <v>1496.2</v>
      </c>
      <c r="H1596" s="33" t="n">
        <f aca="false">1/(1+10^((G1596-F1596+'⚙️ Parameters'!$C$7)/400))</f>
        <v>0.548774335859742</v>
      </c>
      <c r="I1596" s="33" t="n">
        <f aca="false">0.27*(1+((200-MIN(ABS(F1596-G1596),200))/500)+(IF(AND(F1596&gt;1650,G1596&gt;1650),0.15,0)))</f>
        <v>0.33264</v>
      </c>
      <c r="J1596" s="33" t="n">
        <f aca="false">MAX(0,1-H1596-I1596)</f>
        <v>0.118585664140258</v>
      </c>
      <c r="K1596" s="33" t="n">
        <f aca="false">H1596+I1596</f>
        <v>0.881414335859742</v>
      </c>
      <c r="L1596" s="33" t="n">
        <f aca="false">I1596+J1596</f>
        <v>0.451225664140258</v>
      </c>
      <c r="M1596" s="0" t="str">
        <f aca="false">IF('✍️ Score Entry 2025-26'!F1597=""," TBD",TEXT('✍️ Score Entry 2025-26'!F1597,"0")&amp;"-"&amp;TEXT('✍️ Score Entry 2025-26'!G1597,"0"))</f>
        <v> TBD</v>
      </c>
      <c r="N1596" s="0" t="str">
        <f aca="false">IF('✍️ Score Entry 2025-26'!F1597="","TBD",IF('✍️ Score Entry 2025-26'!F1597&gt;'✍️ Score Entry 2025-26'!G1597,"Home",IF('✍️ Score Entry 2025-26'!F1597&lt;'✍️ Score Entry 2025-26'!G1597,"Away","Draw")))</f>
        <v>TBD</v>
      </c>
      <c r="O1596" s="0" t="str">
        <f aca="false">IF(N1596="TBD","TBD",IF(AND(H1596&gt;I1596,H1596&gt;J1596,N1596="Home"),"✓",IF(AND(J1596&gt;H1596,J1596&gt;I1596,N1596="Away"),"✓",IF(AND(I1596&gt;H1596,I1596&gt;J1596,N1596="Draw"),"✓","✗"))))</f>
        <v>TBD</v>
      </c>
    </row>
    <row r="1597" customFormat="false" ht="15" hidden="false" customHeight="false" outlineLevel="0" collapsed="false">
      <c r="A1597" s="0" t="n">
        <f aca="false">'✍️ Score Entry 2025-26'!A1598</f>
        <v>1593</v>
      </c>
      <c r="B1597" s="41" t="n">
        <f aca="false">'✍️ Score Entry 2025-26'!B1598</f>
        <v>46145.75</v>
      </c>
      <c r="C1597" s="0" t="str">
        <f aca="false">'✍️ Score Entry 2025-26'!C1598</f>
        <v>Spanish LALIGA</v>
      </c>
      <c r="D1597" s="0" t="str">
        <f aca="false">'✍️ Score Entry 2025-26'!D1598</f>
        <v>Getafe</v>
      </c>
      <c r="E1597" s="0" t="str">
        <f aca="false">'✍️ Score Entry 2025-26'!E1598</f>
        <v>Rayo Vallecano</v>
      </c>
      <c r="F1597" s="0" t="n">
        <f aca="false">IFERROR(VLOOKUP(D1597,'⭐ Current Elo 2025-26'!$A:$B,2,FALSE()),1500)</f>
        <v>1582.4</v>
      </c>
      <c r="G1597" s="0" t="n">
        <f aca="false">IFERROR(VLOOKUP(E1597,'⭐ Current Elo 2025-26'!$A:$B,2,FALSE()),1500)</f>
        <v>1510</v>
      </c>
      <c r="H1597" s="33" t="n">
        <f aca="false">1/(1+10^((G1597-F1597+'⚙️ Parameters'!$C$7)/400))</f>
        <v>0.532191600176552</v>
      </c>
      <c r="I1597" s="33" t="n">
        <f aca="false">0.27*(1+((200-MIN(ABS(F1597-G1597),200))/500)+(IF(AND(F1597&gt;1650,G1597&gt;1650),0.15,0)))</f>
        <v>0.338904</v>
      </c>
      <c r="J1597" s="33" t="n">
        <f aca="false">MAX(0,1-H1597-I1597)</f>
        <v>0.128904399823448</v>
      </c>
      <c r="K1597" s="33" t="n">
        <f aca="false">H1597+I1597</f>
        <v>0.871095600176552</v>
      </c>
      <c r="L1597" s="33" t="n">
        <f aca="false">I1597+J1597</f>
        <v>0.467808399823448</v>
      </c>
      <c r="M1597" s="0" t="str">
        <f aca="false">IF('✍️ Score Entry 2025-26'!F1598=""," TBD",TEXT('✍️ Score Entry 2025-26'!F1598,"0")&amp;"-"&amp;TEXT('✍️ Score Entry 2025-26'!G1598,"0"))</f>
        <v> TBD</v>
      </c>
      <c r="N1597" s="0" t="str">
        <f aca="false">IF('✍️ Score Entry 2025-26'!F1598="","TBD",IF('✍️ Score Entry 2025-26'!F1598&gt;'✍️ Score Entry 2025-26'!G1598,"Home",IF('✍️ Score Entry 2025-26'!F1598&lt;'✍️ Score Entry 2025-26'!G1598,"Away","Draw")))</f>
        <v>TBD</v>
      </c>
      <c r="O1597" s="0" t="str">
        <f aca="false">IF(N1597="TBD","TBD",IF(AND(H1597&gt;I1597,H1597&gt;J1597,N1597="Home"),"✓",IF(AND(J1597&gt;H1597,J1597&gt;I1597,N1597="Away"),"✓",IF(AND(I1597&gt;H1597,I1597&gt;J1597,N1597="Draw"),"✓","✗"))))</f>
        <v>TBD</v>
      </c>
    </row>
    <row r="1598" customFormat="false" ht="15" hidden="false" customHeight="false" outlineLevel="0" collapsed="false">
      <c r="A1598" s="0" t="n">
        <f aca="false">'✍️ Score Entry 2025-26'!A1599</f>
        <v>1594</v>
      </c>
      <c r="B1598" s="41" t="n">
        <f aca="false">'✍️ Score Entry 2025-26'!B1599</f>
        <v>46145.75</v>
      </c>
      <c r="C1598" s="0" t="str">
        <f aca="false">'✍️ Score Entry 2025-26'!C1599</f>
        <v>Spanish LALIGA</v>
      </c>
      <c r="D1598" s="0" t="str">
        <f aca="false">'✍️ Score Entry 2025-26'!D1599</f>
        <v>Espanyol</v>
      </c>
      <c r="E1598" s="0" t="str">
        <f aca="false">'✍️ Score Entry 2025-26'!E1599</f>
        <v>Real Madrid</v>
      </c>
      <c r="F1598" s="0" t="n">
        <f aca="false">IFERROR(VLOOKUP(D1598,'⭐ Current Elo 2025-26'!$A:$B,2,FALSE()),1500)</f>
        <v>1662.7</v>
      </c>
      <c r="G1598" s="0" t="n">
        <f aca="false">IFERROR(VLOOKUP(E1598,'⭐ Current Elo 2025-26'!$A:$B,2,FALSE()),1500)</f>
        <v>1520.7</v>
      </c>
      <c r="H1598" s="33" t="n">
        <f aca="false">1/(1+10^((G1598-F1598+'⚙️ Parameters'!$C$7)/400))</f>
        <v>0.629388547217502</v>
      </c>
      <c r="I1598" s="33" t="n">
        <f aca="false">0.27*(1+((200-MIN(ABS(F1598-G1598),200))/500)+(IF(AND(F1598&gt;1650,G1598&gt;1650),0.15,0)))</f>
        <v>0.30132</v>
      </c>
      <c r="J1598" s="33" t="n">
        <f aca="false">MAX(0,1-H1598-I1598)</f>
        <v>0.0692914527824977</v>
      </c>
      <c r="K1598" s="33" t="n">
        <f aca="false">H1598+I1598</f>
        <v>0.930708547217502</v>
      </c>
      <c r="L1598" s="33" t="n">
        <f aca="false">I1598+J1598</f>
        <v>0.370611452782498</v>
      </c>
      <c r="M1598" s="0" t="str">
        <f aca="false">IF('✍️ Score Entry 2025-26'!F1599=""," TBD",TEXT('✍️ Score Entry 2025-26'!F1599,"0")&amp;"-"&amp;TEXT('✍️ Score Entry 2025-26'!G1599,"0"))</f>
        <v> TBD</v>
      </c>
      <c r="N1598" s="0" t="str">
        <f aca="false">IF('✍️ Score Entry 2025-26'!F1599="","TBD",IF('✍️ Score Entry 2025-26'!F1599&gt;'✍️ Score Entry 2025-26'!G1599,"Home",IF('✍️ Score Entry 2025-26'!F1599&lt;'✍️ Score Entry 2025-26'!G1599,"Away","Draw")))</f>
        <v>TBD</v>
      </c>
      <c r="O1598" s="0" t="str">
        <f aca="false">IF(N1598="TBD","TBD",IF(AND(H1598&gt;I1598,H1598&gt;J1598,N1598="Home"),"✓",IF(AND(J1598&gt;H1598,J1598&gt;I1598,N1598="Away"),"✓",IF(AND(I1598&gt;H1598,I1598&gt;J1598,N1598="Draw"),"✓","✗"))))</f>
        <v>TBD</v>
      </c>
    </row>
    <row r="1599" customFormat="false" ht="15" hidden="false" customHeight="false" outlineLevel="0" collapsed="false">
      <c r="A1599" s="0" t="n">
        <f aca="false">'✍️ Score Entry 2025-26'!A1600</f>
        <v>1595</v>
      </c>
      <c r="B1599" s="41" t="n">
        <f aca="false">'✍️ Score Entry 2025-26'!B1600</f>
        <v>46145.75</v>
      </c>
      <c r="C1599" s="0" t="str">
        <f aca="false">'✍️ Score Entry 2025-26'!C1600</f>
        <v>Italian Serie A</v>
      </c>
      <c r="D1599" s="0" t="str">
        <f aca="false">'✍️ Score Entry 2025-26'!D1600</f>
        <v>Udinese</v>
      </c>
      <c r="E1599" s="0" t="str">
        <f aca="false">'✍️ Score Entry 2025-26'!E1600</f>
        <v>Torino</v>
      </c>
      <c r="F1599" s="0" t="n">
        <f aca="false">IFERROR(VLOOKUP(D1599,'⭐ Current Elo 2025-26'!$A:$B,2,FALSE()),1500)</f>
        <v>1576.1</v>
      </c>
      <c r="G1599" s="0" t="n">
        <f aca="false">IFERROR(VLOOKUP(E1599,'⭐ Current Elo 2025-26'!$A:$B,2,FALSE()),1500)</f>
        <v>1631.8</v>
      </c>
      <c r="H1599" s="33" t="n">
        <f aca="false">1/(1+10^((G1599-F1599+'⚙️ Parameters'!$C$7)/400))</f>
        <v>0.352411003865556</v>
      </c>
      <c r="I1599" s="33" t="n">
        <f aca="false">0.27*(1+((200-MIN(ABS(F1599-G1599),200))/500)+(IF(AND(F1599&gt;1650,G1599&gt;1650),0.15,0)))</f>
        <v>0.347922</v>
      </c>
      <c r="J1599" s="33" t="n">
        <f aca="false">MAX(0,1-H1599-I1599)</f>
        <v>0.299666996134444</v>
      </c>
      <c r="K1599" s="33" t="n">
        <f aca="false">H1599+I1599</f>
        <v>0.700333003865556</v>
      </c>
      <c r="L1599" s="33" t="n">
        <f aca="false">I1599+J1599</f>
        <v>0.647588996134444</v>
      </c>
      <c r="M1599" s="0" t="str">
        <f aca="false">IF('✍️ Score Entry 2025-26'!F1600=""," TBD",TEXT('✍️ Score Entry 2025-26'!F1600,"0")&amp;"-"&amp;TEXT('✍️ Score Entry 2025-26'!G1600,"0"))</f>
        <v> TBD</v>
      </c>
      <c r="N1599" s="0" t="str">
        <f aca="false">IF('✍️ Score Entry 2025-26'!F1600="","TBD",IF('✍️ Score Entry 2025-26'!F1600&gt;'✍️ Score Entry 2025-26'!G1600,"Home",IF('✍️ Score Entry 2025-26'!F1600&lt;'✍️ Score Entry 2025-26'!G1600,"Away","Draw")))</f>
        <v>TBD</v>
      </c>
      <c r="O1599" s="0" t="str">
        <f aca="false">IF(N1599="TBD","TBD",IF(AND(H1599&gt;I1599,H1599&gt;J1599,N1599="Home"),"✓",IF(AND(J1599&gt;H1599,J1599&gt;I1599,N1599="Away"),"✓",IF(AND(I1599&gt;H1599,I1599&gt;J1599,N1599="Draw"),"✓","✗"))))</f>
        <v>TBD</v>
      </c>
    </row>
    <row r="1600" customFormat="false" ht="15" hidden="false" customHeight="false" outlineLevel="0" collapsed="false">
      <c r="A1600" s="0" t="n">
        <f aca="false">'✍️ Score Entry 2025-26'!A1601</f>
        <v>1596</v>
      </c>
      <c r="B1600" s="41" t="n">
        <f aca="false">'✍️ Score Entry 2025-26'!B1601</f>
        <v>46145.75</v>
      </c>
      <c r="C1600" s="0" t="str">
        <f aca="false">'✍️ Score Entry 2025-26'!C1601</f>
        <v>Spanish LALIGA</v>
      </c>
      <c r="D1600" s="0" t="str">
        <f aca="false">'✍️ Score Entry 2025-26'!D1601</f>
        <v>Villarreal</v>
      </c>
      <c r="E1600" s="0" t="str">
        <f aca="false">'✍️ Score Entry 2025-26'!E1601</f>
        <v>Levante</v>
      </c>
      <c r="F1600" s="0" t="n">
        <f aca="false">IFERROR(VLOOKUP(D1600,'⭐ Current Elo 2025-26'!$A:$B,2,FALSE()),1500)</f>
        <v>1629.8</v>
      </c>
      <c r="G1600" s="0" t="n">
        <f aca="false">IFERROR(VLOOKUP(E1600,'⭐ Current Elo 2025-26'!$A:$B,2,FALSE()),1500)</f>
        <v>1462.3</v>
      </c>
      <c r="H1600" s="33" t="n">
        <f aca="false">1/(1+10^((G1600-F1600+'⚙️ Parameters'!$C$7)/400))</f>
        <v>0.662931249343685</v>
      </c>
      <c r="I1600" s="33" t="n">
        <f aca="false">0.27*(1+((200-MIN(ABS(F1600-G1600),200))/500)+(IF(AND(F1600&gt;1650,G1600&gt;1650),0.15,0)))</f>
        <v>0.28755</v>
      </c>
      <c r="J1600" s="33" t="n">
        <f aca="false">MAX(0,1-H1600-I1600)</f>
        <v>0.0495187506563155</v>
      </c>
      <c r="K1600" s="33" t="n">
        <f aca="false">H1600+I1600</f>
        <v>0.950481249343685</v>
      </c>
      <c r="L1600" s="33" t="n">
        <f aca="false">I1600+J1600</f>
        <v>0.337068750656316</v>
      </c>
      <c r="M1600" s="0" t="str">
        <f aca="false">IF('✍️ Score Entry 2025-26'!F1601=""," TBD",TEXT('✍️ Score Entry 2025-26'!F1601,"0")&amp;"-"&amp;TEXT('✍️ Score Entry 2025-26'!G1601,"0"))</f>
        <v> TBD</v>
      </c>
      <c r="N1600" s="0" t="str">
        <f aca="false">IF('✍️ Score Entry 2025-26'!F1601="","TBD",IF('✍️ Score Entry 2025-26'!F1601&gt;'✍️ Score Entry 2025-26'!G1601,"Home",IF('✍️ Score Entry 2025-26'!F1601&lt;'✍️ Score Entry 2025-26'!G1601,"Away","Draw")))</f>
        <v>TBD</v>
      </c>
      <c r="O1600" s="0" t="str">
        <f aca="false">IF(N1600="TBD","TBD",IF(AND(H1600&gt;I1600,H1600&gt;J1600,N1600="Home"),"✓",IF(AND(J1600&gt;H1600,J1600&gt;I1600,N1600="Away"),"✓",IF(AND(I1600&gt;H1600,I1600&gt;J1600,N1600="Draw"),"✓","✗"))))</f>
        <v>TBD</v>
      </c>
    </row>
    <row r="1601" customFormat="false" ht="15" hidden="false" customHeight="false" outlineLevel="0" collapsed="false">
      <c r="A1601" s="0" t="n">
        <f aca="false">'✍️ Score Entry 2025-26'!A1602</f>
        <v>1597</v>
      </c>
      <c r="B1601" s="41" t="n">
        <f aca="false">'✍️ Score Entry 2025-26'!B1602</f>
        <v>46145.75</v>
      </c>
      <c r="C1601" s="0" t="str">
        <f aca="false">'✍️ Score Entry 2025-26'!C1602</f>
        <v>Spanish LALIGA</v>
      </c>
      <c r="D1601" s="0" t="str">
        <f aca="false">'✍️ Score Entry 2025-26'!D1602</f>
        <v>Sevilla</v>
      </c>
      <c r="E1601" s="0" t="str">
        <f aca="false">'✍️ Score Entry 2025-26'!E1602</f>
        <v>Real Sociedad</v>
      </c>
      <c r="F1601" s="0" t="n">
        <f aca="false">IFERROR(VLOOKUP(D1601,'⭐ Current Elo 2025-26'!$A:$B,2,FALSE()),1500)</f>
        <v>1661.6</v>
      </c>
      <c r="G1601" s="0" t="n">
        <f aca="false">IFERROR(VLOOKUP(E1601,'⭐ Current Elo 2025-26'!$A:$B,2,FALSE()),1500)</f>
        <v>1395.4</v>
      </c>
      <c r="H1601" s="33" t="n">
        <f aca="false">1/(1+10^((G1601-F1601+'⚙️ Parameters'!$C$7)/400))</f>
        <v>0.776354535758767</v>
      </c>
      <c r="I1601" s="33" t="n">
        <f aca="false">0.27*(1+((200-MIN(ABS(F1601-G1601),200))/500)+(IF(AND(F1601&gt;1650,G1601&gt;1650),0.15,0)))</f>
        <v>0.27</v>
      </c>
      <c r="J1601" s="33" t="n">
        <f aca="false">MAX(0,1-H1601-I1601)</f>
        <v>0</v>
      </c>
      <c r="K1601" s="33" t="n">
        <f aca="false">H1601+I1601</f>
        <v>1.04635453575877</v>
      </c>
      <c r="L1601" s="33" t="n">
        <f aca="false">I1601+J1601</f>
        <v>0.27</v>
      </c>
      <c r="M1601" s="0" t="str">
        <f aca="false">IF('✍️ Score Entry 2025-26'!F1602=""," TBD",TEXT('✍️ Score Entry 2025-26'!F1602,"0")&amp;"-"&amp;TEXT('✍️ Score Entry 2025-26'!G1602,"0"))</f>
        <v> TBD</v>
      </c>
      <c r="N1601" s="0" t="str">
        <f aca="false">IF('✍️ Score Entry 2025-26'!F1602="","TBD",IF('✍️ Score Entry 2025-26'!F1602&gt;'✍️ Score Entry 2025-26'!G1602,"Home",IF('✍️ Score Entry 2025-26'!F1602&lt;'✍️ Score Entry 2025-26'!G1602,"Away","Draw")))</f>
        <v>TBD</v>
      </c>
      <c r="O1601" s="0" t="str">
        <f aca="false">IF(N1601="TBD","TBD",IF(AND(H1601&gt;I1601,H1601&gt;J1601,N1601="Home"),"✓",IF(AND(J1601&gt;H1601,J1601&gt;I1601,N1601="Away"),"✓",IF(AND(I1601&gt;H1601,I1601&gt;J1601,N1601="Draw"),"✓","✗"))))</f>
        <v>TBD</v>
      </c>
    </row>
    <row r="1602" customFormat="false" ht="15" hidden="false" customHeight="false" outlineLevel="0" collapsed="false">
      <c r="A1602" s="0" t="n">
        <f aca="false">'✍️ Score Entry 2025-26'!A1603</f>
        <v>1598</v>
      </c>
      <c r="B1602" s="41" t="n">
        <f aca="false">'✍️ Score Entry 2025-26'!B1603</f>
        <v>46145.75</v>
      </c>
      <c r="C1602" s="0" t="str">
        <f aca="false">'✍️ Score Entry 2025-26'!C1603</f>
        <v>Spanish LALIGA</v>
      </c>
      <c r="D1602" s="0" t="str">
        <f aca="false">'✍️ Score Entry 2025-26'!D1603</f>
        <v>Real Betis</v>
      </c>
      <c r="E1602" s="0" t="str">
        <f aca="false">'✍️ Score Entry 2025-26'!E1603</f>
        <v>Real Oviedo</v>
      </c>
      <c r="F1602" s="0" t="n">
        <f aca="false">IFERROR(VLOOKUP(D1602,'⭐ Current Elo 2025-26'!$A:$B,2,FALSE()),1500)</f>
        <v>0</v>
      </c>
      <c r="G1602" s="0" t="n">
        <f aca="false">IFERROR(VLOOKUP(E1602,'⭐ Current Elo 2025-26'!$A:$B,2,FALSE()),1500)</f>
        <v>1735.2</v>
      </c>
      <c r="H1602" s="33" t="n">
        <f aca="false">1/(1+10^((G1602-F1602+'⚙️ Parameters'!$C$7)/400))</f>
        <v>3.44338073484162E-005</v>
      </c>
      <c r="I1602" s="33" t="n">
        <f aca="false">0.27*(1+((200-MIN(ABS(F1602-G1602),200))/500)+(IF(AND(F1602&gt;1650,G1602&gt;1650),0.15,0)))</f>
        <v>0.27</v>
      </c>
      <c r="J1602" s="33" t="n">
        <f aca="false">MAX(0,1-H1602-I1602)</f>
        <v>0.729965566192652</v>
      </c>
      <c r="K1602" s="33" t="n">
        <f aca="false">H1602+I1602</f>
        <v>0.270034433807348</v>
      </c>
      <c r="L1602" s="33" t="n">
        <f aca="false">I1602+J1602</f>
        <v>0.999965566192652</v>
      </c>
      <c r="M1602" s="0" t="str">
        <f aca="false">IF('✍️ Score Entry 2025-26'!F1603=""," TBD",TEXT('✍️ Score Entry 2025-26'!F1603,"0")&amp;"-"&amp;TEXT('✍️ Score Entry 2025-26'!G1603,"0"))</f>
        <v> TBD</v>
      </c>
      <c r="N1602" s="0" t="str">
        <f aca="false">IF('✍️ Score Entry 2025-26'!F1603="","TBD",IF('✍️ Score Entry 2025-26'!F1603&gt;'✍️ Score Entry 2025-26'!G1603,"Home",IF('✍️ Score Entry 2025-26'!F1603&lt;'✍️ Score Entry 2025-26'!G1603,"Away","Draw")))</f>
        <v>TBD</v>
      </c>
      <c r="O1602" s="0" t="str">
        <f aca="false">IF(N1602="TBD","TBD",IF(AND(H1602&gt;I1602,H1602&gt;J1602,N1602="Home"),"✓",IF(AND(J1602&gt;H1602,J1602&gt;I1602,N1602="Away"),"✓",IF(AND(I1602&gt;H1602,I1602&gt;J1602,N1602="Draw"),"✓","✗"))))</f>
        <v>TBD</v>
      </c>
    </row>
    <row r="1603" customFormat="false" ht="15" hidden="false" customHeight="false" outlineLevel="0" collapsed="false">
      <c r="A1603" s="0" t="n">
        <f aca="false">'✍️ Score Entry 2025-26'!A1604</f>
        <v>1599</v>
      </c>
      <c r="B1603" s="41" t="n">
        <f aca="false">'✍️ Score Entry 2025-26'!B1604</f>
        <v>46145.75</v>
      </c>
      <c r="C1603" s="0" t="str">
        <f aca="false">'✍️ Score Entry 2025-26'!C1604</f>
        <v>Spanish LALIGA</v>
      </c>
      <c r="D1603" s="0" t="str">
        <f aca="false">'✍️ Score Entry 2025-26'!D1604</f>
        <v>Celta Vigo</v>
      </c>
      <c r="E1603" s="0" t="str">
        <f aca="false">'✍️ Score Entry 2025-26'!E1604</f>
        <v>Elche</v>
      </c>
      <c r="F1603" s="0" t="n">
        <f aca="false">IFERROR(VLOOKUP(D1603,'⭐ Current Elo 2025-26'!$A:$B,2,FALSE()),1500)</f>
        <v>1603.5</v>
      </c>
      <c r="G1603" s="0" t="n">
        <f aca="false">IFERROR(VLOOKUP(E1603,'⭐ Current Elo 2025-26'!$A:$B,2,FALSE()),1500)</f>
        <v>1553.2</v>
      </c>
      <c r="H1603" s="33" t="n">
        <f aca="false">1/(1+10^((G1603-F1603+'⚙️ Parameters'!$C$7)/400))</f>
        <v>0.500431734597639</v>
      </c>
      <c r="I1603" s="33" t="n">
        <f aca="false">0.27*(1+((200-MIN(ABS(F1603-G1603),200))/500)+(IF(AND(F1603&gt;1650,G1603&gt;1650),0.15,0)))</f>
        <v>0.350838</v>
      </c>
      <c r="J1603" s="33" t="n">
        <f aca="false">MAX(0,1-H1603-I1603)</f>
        <v>0.148730265402361</v>
      </c>
      <c r="K1603" s="33" t="n">
        <f aca="false">H1603+I1603</f>
        <v>0.851269734597639</v>
      </c>
      <c r="L1603" s="33" t="n">
        <f aca="false">I1603+J1603</f>
        <v>0.499568265402361</v>
      </c>
      <c r="M1603" s="0" t="str">
        <f aca="false">IF('✍️ Score Entry 2025-26'!F1604=""," TBD",TEXT('✍️ Score Entry 2025-26'!F1604,"0")&amp;"-"&amp;TEXT('✍️ Score Entry 2025-26'!G1604,"0"))</f>
        <v> TBD</v>
      </c>
      <c r="N1603" s="0" t="str">
        <f aca="false">IF('✍️ Score Entry 2025-26'!F1604="","TBD",IF('✍️ Score Entry 2025-26'!F1604&gt;'✍️ Score Entry 2025-26'!G1604,"Home",IF('✍️ Score Entry 2025-26'!F1604&lt;'✍️ Score Entry 2025-26'!G1604,"Away","Draw")))</f>
        <v>TBD</v>
      </c>
      <c r="O1603" s="0" t="str">
        <f aca="false">IF(N1603="TBD","TBD",IF(AND(H1603&gt;I1603,H1603&gt;J1603,N1603="Home"),"✓",IF(AND(J1603&gt;H1603,J1603&gt;I1603,N1603="Away"),"✓",IF(AND(I1603&gt;H1603,I1603&gt;J1603,N1603="Draw"),"✓","✗"))))</f>
        <v>TBD</v>
      </c>
    </row>
    <row r="1604" customFormat="false" ht="15" hidden="false" customHeight="false" outlineLevel="0" collapsed="false">
      <c r="A1604" s="0" t="n">
        <f aca="false">'✍️ Score Entry 2025-26'!A1605</f>
        <v>1600</v>
      </c>
      <c r="B1604" s="41" t="n">
        <f aca="false">'✍️ Score Entry 2025-26'!B1605</f>
        <v>46145.75</v>
      </c>
      <c r="C1604" s="0" t="str">
        <f aca="false">'✍️ Score Entry 2025-26'!C1605</f>
        <v>Italian Serie A</v>
      </c>
      <c r="D1604" s="0" t="str">
        <f aca="false">'✍️ Score Entry 2025-26'!D1605</f>
        <v>Juventus</v>
      </c>
      <c r="E1604" s="0" t="str">
        <f aca="false">'✍️ Score Entry 2025-26'!E1605</f>
        <v>Hellas Verona</v>
      </c>
      <c r="F1604" s="0" t="n">
        <f aca="false">IFERROR(VLOOKUP(D1604,'⭐ Current Elo 2025-26'!$A:$B,2,FALSE()),1500)</f>
        <v>1397.1</v>
      </c>
      <c r="G1604" s="0" t="n">
        <f aca="false">IFERROR(VLOOKUP(E1604,'⭐ Current Elo 2025-26'!$A:$B,2,FALSE()),1500)</f>
        <v>1452.9</v>
      </c>
      <c r="H1604" s="33" t="n">
        <f aca="false">1/(1+10^((G1604-F1604+'⚙️ Parameters'!$C$7)/400))</f>
        <v>0.352279642482939</v>
      </c>
      <c r="I1604" s="33" t="n">
        <f aca="false">0.27*(1+((200-MIN(ABS(F1604-G1604),200))/500)+(IF(AND(F1604&gt;1650,G1604&gt;1650),0.15,0)))</f>
        <v>0.347868</v>
      </c>
      <c r="J1604" s="33" t="n">
        <f aca="false">MAX(0,1-H1604-I1604)</f>
        <v>0.299852357517061</v>
      </c>
      <c r="K1604" s="33" t="n">
        <f aca="false">H1604+I1604</f>
        <v>0.700147642482939</v>
      </c>
      <c r="L1604" s="33" t="n">
        <f aca="false">I1604+J1604</f>
        <v>0.647720357517061</v>
      </c>
      <c r="M1604" s="0" t="str">
        <f aca="false">IF('✍️ Score Entry 2025-26'!F1605=""," TBD",TEXT('✍️ Score Entry 2025-26'!F1605,"0")&amp;"-"&amp;TEXT('✍️ Score Entry 2025-26'!G1605,"0"))</f>
        <v> TBD</v>
      </c>
      <c r="N1604" s="0" t="str">
        <f aca="false">IF('✍️ Score Entry 2025-26'!F1605="","TBD",IF('✍️ Score Entry 2025-26'!F1605&gt;'✍️ Score Entry 2025-26'!G1605,"Home",IF('✍️ Score Entry 2025-26'!F1605&lt;'✍️ Score Entry 2025-26'!G1605,"Away","Draw")))</f>
        <v>TBD</v>
      </c>
      <c r="O1604" s="0" t="str">
        <f aca="false">IF(N1604="TBD","TBD",IF(AND(H1604&gt;I1604,H1604&gt;J1604,N1604="Home"),"✓",IF(AND(J1604&gt;H1604,J1604&gt;I1604,N1604="Away"),"✓",IF(AND(I1604&gt;H1604,I1604&gt;J1604,N1604="Draw"),"✓","✗"))))</f>
        <v>TBD</v>
      </c>
    </row>
    <row r="1605" customFormat="false" ht="15" hidden="false" customHeight="false" outlineLevel="0" collapsed="false">
      <c r="A1605" s="0" t="n">
        <f aca="false">'✍️ Score Entry 2025-26'!A1606</f>
        <v>1601</v>
      </c>
      <c r="B1605" s="41" t="n">
        <f aca="false">'✍️ Score Entry 2025-26'!B1606</f>
        <v>46145.75</v>
      </c>
      <c r="C1605" s="0" t="str">
        <f aca="false">'✍️ Score Entry 2025-26'!C1606</f>
        <v>Italian Serie A</v>
      </c>
      <c r="D1605" s="0" t="str">
        <f aca="false">'✍️ Score Entry 2025-26'!D1606</f>
        <v>Pisa</v>
      </c>
      <c r="E1605" s="0" t="str">
        <f aca="false">'✍️ Score Entry 2025-26'!E1606</f>
        <v>Lecce</v>
      </c>
      <c r="F1605" s="0" t="n">
        <f aca="false">IFERROR(VLOOKUP(D1605,'⭐ Current Elo 2025-26'!$A:$B,2,FALSE()),1500)</f>
        <v>1653.3</v>
      </c>
      <c r="G1605" s="0" t="n">
        <f aca="false">IFERROR(VLOOKUP(E1605,'⭐ Current Elo 2025-26'!$A:$B,2,FALSE()),1500)</f>
        <v>1629.2</v>
      </c>
      <c r="H1605" s="33" t="n">
        <f aca="false">1/(1+10^((G1605-F1605+'⚙️ Parameters'!$C$7)/400))</f>
        <v>0.46279579455046</v>
      </c>
      <c r="I1605" s="33" t="n">
        <f aca="false">0.27*(1+((200-MIN(ABS(F1605-G1605),200))/500)+(IF(AND(F1605&gt;1650,G1605&gt;1650),0.15,0)))</f>
        <v>0.364986</v>
      </c>
      <c r="J1605" s="33" t="n">
        <f aca="false">MAX(0,1-H1605-I1605)</f>
        <v>0.17221820544954</v>
      </c>
      <c r="K1605" s="33" t="n">
        <f aca="false">H1605+I1605</f>
        <v>0.82778179455046</v>
      </c>
      <c r="L1605" s="33" t="n">
        <f aca="false">I1605+J1605</f>
        <v>0.53720420544954</v>
      </c>
      <c r="M1605" s="0" t="str">
        <f aca="false">IF('✍️ Score Entry 2025-26'!F1606=""," TBD",TEXT('✍️ Score Entry 2025-26'!F1606,"0")&amp;"-"&amp;TEXT('✍️ Score Entry 2025-26'!G1606,"0"))</f>
        <v> TBD</v>
      </c>
      <c r="N1605" s="0" t="str">
        <f aca="false">IF('✍️ Score Entry 2025-26'!F1606="","TBD",IF('✍️ Score Entry 2025-26'!F1606&gt;'✍️ Score Entry 2025-26'!G1606,"Home",IF('✍️ Score Entry 2025-26'!F1606&lt;'✍️ Score Entry 2025-26'!G1606,"Away","Draw")))</f>
        <v>TBD</v>
      </c>
      <c r="O1605" s="0" t="str">
        <f aca="false">IF(N1605="TBD","TBD",IF(AND(H1605&gt;I1605,H1605&gt;J1605,N1605="Home"),"✓",IF(AND(J1605&gt;H1605,J1605&gt;I1605,N1605="Away"),"✓",IF(AND(I1605&gt;H1605,I1605&gt;J1605,N1605="Draw"),"✓","✗"))))</f>
        <v>TBD</v>
      </c>
    </row>
    <row r="1606" customFormat="false" ht="15" hidden="false" customHeight="false" outlineLevel="0" collapsed="false">
      <c r="A1606" s="0" t="n">
        <f aca="false">'✍️ Score Entry 2025-26'!A1607</f>
        <v>1602</v>
      </c>
      <c r="B1606" s="41" t="n">
        <f aca="false">'✍️ Score Entry 2025-26'!B1607</f>
        <v>46145.75</v>
      </c>
      <c r="C1606" s="0" t="str">
        <f aca="false">'✍️ Score Entry 2025-26'!C1607</f>
        <v>Italian Serie A</v>
      </c>
      <c r="D1606" s="0" t="str">
        <f aca="false">'✍️ Score Entry 2025-26'!D1607</f>
        <v>AS Roma</v>
      </c>
      <c r="E1606" s="0" t="str">
        <f aca="false">'✍️ Score Entry 2025-26'!E1607</f>
        <v>Fiorentina</v>
      </c>
      <c r="F1606" s="0" t="n">
        <f aca="false">IFERROR(VLOOKUP(D1606,'⭐ Current Elo 2025-26'!$A:$B,2,FALSE()),1500)</f>
        <v>1560.1</v>
      </c>
      <c r="G1606" s="0" t="n">
        <f aca="false">IFERROR(VLOOKUP(E1606,'⭐ Current Elo 2025-26'!$A:$B,2,FALSE()),1500)</f>
        <v>1398.1</v>
      </c>
      <c r="H1606" s="33" t="n">
        <f aca="false">1/(1+10^((G1606-F1606+'⚙️ Parameters'!$C$7)/400))</f>
        <v>0.655820505912395</v>
      </c>
      <c r="I1606" s="33" t="n">
        <f aca="false">0.27*(1+((200-MIN(ABS(F1606-G1606),200))/500)+(IF(AND(F1606&gt;1650,G1606&gt;1650),0.15,0)))</f>
        <v>0.29052</v>
      </c>
      <c r="J1606" s="33" t="n">
        <f aca="false">MAX(0,1-H1606-I1606)</f>
        <v>0.0536594940876049</v>
      </c>
      <c r="K1606" s="33" t="n">
        <f aca="false">H1606+I1606</f>
        <v>0.946340505912395</v>
      </c>
      <c r="L1606" s="33" t="n">
        <f aca="false">I1606+J1606</f>
        <v>0.344179494087605</v>
      </c>
      <c r="M1606" s="0" t="str">
        <f aca="false">IF('✍️ Score Entry 2025-26'!F1607=""," TBD",TEXT('✍️ Score Entry 2025-26'!F1607,"0")&amp;"-"&amp;TEXT('✍️ Score Entry 2025-26'!G1607,"0"))</f>
        <v> TBD</v>
      </c>
      <c r="N1606" s="0" t="str">
        <f aca="false">IF('✍️ Score Entry 2025-26'!F1607="","TBD",IF('✍️ Score Entry 2025-26'!F1607&gt;'✍️ Score Entry 2025-26'!G1607,"Home",IF('✍️ Score Entry 2025-26'!F1607&lt;'✍️ Score Entry 2025-26'!G1607,"Away","Draw")))</f>
        <v>TBD</v>
      </c>
      <c r="O1606" s="0" t="str">
        <f aca="false">IF(N1606="TBD","TBD",IF(AND(H1606&gt;I1606,H1606&gt;J1606,N1606="Home"),"✓",IF(AND(J1606&gt;H1606,J1606&gt;I1606,N1606="Away"),"✓",IF(AND(I1606&gt;H1606,I1606&gt;J1606,N1606="Draw"),"✓","✗"))))</f>
        <v>TBD</v>
      </c>
    </row>
    <row r="1607" customFormat="false" ht="15" hidden="false" customHeight="false" outlineLevel="0" collapsed="false">
      <c r="A1607" s="0" t="n">
        <f aca="false">'✍️ Score Entry 2025-26'!A1608</f>
        <v>1603</v>
      </c>
      <c r="B1607" s="41" t="n">
        <f aca="false">'✍️ Score Entry 2025-26'!B1608</f>
        <v>46145.75</v>
      </c>
      <c r="C1607" s="0" t="str">
        <f aca="false">'✍️ Score Entry 2025-26'!C1608</f>
        <v>Italian Serie A</v>
      </c>
      <c r="D1607" s="0" t="str">
        <f aca="false">'✍️ Score Entry 2025-26'!D1608</f>
        <v>Sassuolo</v>
      </c>
      <c r="E1607" s="0" t="str">
        <f aca="false">'✍️ Score Entry 2025-26'!E1608</f>
        <v>AC Milan</v>
      </c>
      <c r="F1607" s="0" t="n">
        <f aca="false">IFERROR(VLOOKUP(D1607,'⭐ Current Elo 2025-26'!$A:$B,2,FALSE()),1500)</f>
        <v>1446.1</v>
      </c>
      <c r="G1607" s="0" t="n">
        <f aca="false">IFERROR(VLOOKUP(E1607,'⭐ Current Elo 2025-26'!$A:$B,2,FALSE()),1500)</f>
        <v>1588.1</v>
      </c>
      <c r="H1607" s="33" t="n">
        <f aca="false">1/(1+10^((G1607-F1607+'⚙️ Parameters'!$C$7)/400))</f>
        <v>0.248759206466289</v>
      </c>
      <c r="I1607" s="33" t="n">
        <f aca="false">0.27*(1+((200-MIN(ABS(F1607-G1607),200))/500)+(IF(AND(F1607&gt;1650,G1607&gt;1650),0.15,0)))</f>
        <v>0.30132</v>
      </c>
      <c r="J1607" s="33" t="n">
        <f aca="false">MAX(0,1-H1607-I1607)</f>
        <v>0.449920793533711</v>
      </c>
      <c r="K1607" s="33" t="n">
        <f aca="false">H1607+I1607</f>
        <v>0.550079206466289</v>
      </c>
      <c r="L1607" s="33" t="n">
        <f aca="false">I1607+J1607</f>
        <v>0.751240793533711</v>
      </c>
      <c r="M1607" s="0" t="str">
        <f aca="false">IF('✍️ Score Entry 2025-26'!F1608=""," TBD",TEXT('✍️ Score Entry 2025-26'!F1608,"0")&amp;"-"&amp;TEXT('✍️ Score Entry 2025-26'!G1608,"0"))</f>
        <v> TBD</v>
      </c>
      <c r="N1607" s="0" t="str">
        <f aca="false">IF('✍️ Score Entry 2025-26'!F1608="","TBD",IF('✍️ Score Entry 2025-26'!F1608&gt;'✍️ Score Entry 2025-26'!G1608,"Home",IF('✍️ Score Entry 2025-26'!F1608&lt;'✍️ Score Entry 2025-26'!G1608,"Away","Draw")))</f>
        <v>TBD</v>
      </c>
      <c r="O1607" s="0" t="str">
        <f aca="false">IF(N1607="TBD","TBD",IF(AND(H1607&gt;I1607,H1607&gt;J1607,N1607="Home"),"✓",IF(AND(J1607&gt;H1607,J1607&gt;I1607,N1607="Away"),"✓",IF(AND(I1607&gt;H1607,I1607&gt;J1607,N1607="Draw"),"✓","✗"))))</f>
        <v>TBD</v>
      </c>
    </row>
    <row r="1608" customFormat="false" ht="15" hidden="false" customHeight="false" outlineLevel="0" collapsed="false">
      <c r="A1608" s="0" t="n">
        <f aca="false">'✍️ Score Entry 2025-26'!A1609</f>
        <v>1604</v>
      </c>
      <c r="B1608" s="41" t="n">
        <f aca="false">'✍️ Score Entry 2025-26'!B1609</f>
        <v>46145.75</v>
      </c>
      <c r="C1608" s="0" t="str">
        <f aca="false">'✍️ Score Entry 2025-26'!C1609</f>
        <v>Spanish LALIGA</v>
      </c>
      <c r="D1608" s="0" t="str">
        <f aca="false">'✍️ Score Entry 2025-26'!D1609</f>
        <v>Osasuna</v>
      </c>
      <c r="E1608" s="0" t="str">
        <f aca="false">'✍️ Score Entry 2025-26'!E1609</f>
        <v>Barcelona</v>
      </c>
      <c r="F1608" s="0" t="n">
        <f aca="false">IFERROR(VLOOKUP(D1608,'⭐ Current Elo 2025-26'!$A:$B,2,FALSE()),1500)</f>
        <v>1713.5</v>
      </c>
      <c r="G1608" s="0" t="n">
        <f aca="false">IFERROR(VLOOKUP(E1608,'⭐ Current Elo 2025-26'!$A:$B,2,FALSE()),1500)</f>
        <v>1670.1</v>
      </c>
      <c r="H1608" s="33" t="n">
        <f aca="false">1/(1+10^((G1608-F1608+'⚙️ Parameters'!$C$7)/400))</f>
        <v>0.490502978830331</v>
      </c>
      <c r="I1608" s="33" t="n">
        <f aca="false">0.27*(1+((200-MIN(ABS(F1608-G1608),200))/500)+(IF(AND(F1608&gt;1650,G1608&gt;1650),0.15,0)))</f>
        <v>0.395064</v>
      </c>
      <c r="J1608" s="33" t="n">
        <f aca="false">MAX(0,1-H1608-I1608)</f>
        <v>0.114433021169669</v>
      </c>
      <c r="K1608" s="33" t="n">
        <f aca="false">H1608+I1608</f>
        <v>0.885566978830331</v>
      </c>
      <c r="L1608" s="33" t="n">
        <f aca="false">I1608+J1608</f>
        <v>0.509497021169669</v>
      </c>
      <c r="M1608" s="0" t="str">
        <f aca="false">IF('✍️ Score Entry 2025-26'!F1609=""," TBD",TEXT('✍️ Score Entry 2025-26'!F1609,"0")&amp;"-"&amp;TEXT('✍️ Score Entry 2025-26'!G1609,"0"))</f>
        <v> TBD</v>
      </c>
      <c r="N1608" s="0" t="str">
        <f aca="false">IF('✍️ Score Entry 2025-26'!F1609="","TBD",IF('✍️ Score Entry 2025-26'!F1609&gt;'✍️ Score Entry 2025-26'!G1609,"Home",IF('✍️ Score Entry 2025-26'!F1609&lt;'✍️ Score Entry 2025-26'!G1609,"Away","Draw")))</f>
        <v>TBD</v>
      </c>
      <c r="O1608" s="0" t="str">
        <f aca="false">IF(N1608="TBD","TBD",IF(AND(H1608&gt;I1608,H1608&gt;J1608,N1608="Home"),"✓",IF(AND(J1608&gt;H1608,J1608&gt;I1608,N1608="Away"),"✓",IF(AND(I1608&gt;H1608,I1608&gt;J1608,N1608="Draw"),"✓","✗"))))</f>
        <v>TBD</v>
      </c>
    </row>
    <row r="1609" customFormat="false" ht="15" hidden="false" customHeight="false" outlineLevel="0" collapsed="false">
      <c r="A1609" s="0" t="n">
        <f aca="false">'✍️ Score Entry 2025-26'!A1610</f>
        <v>1605</v>
      </c>
      <c r="B1609" s="41" t="n">
        <f aca="false">'✍️ Score Entry 2025-26'!B1610</f>
        <v>46145.75</v>
      </c>
      <c r="C1609" s="0" t="str">
        <f aca="false">'✍️ Score Entry 2025-26'!C1610</f>
        <v>Spanish LALIGA</v>
      </c>
      <c r="D1609" s="0" t="str">
        <f aca="false">'✍️ Score Entry 2025-26'!D1610</f>
        <v>Girona</v>
      </c>
      <c r="E1609" s="0" t="str">
        <f aca="false">'✍️ Score Entry 2025-26'!E1610</f>
        <v>Mallorca</v>
      </c>
      <c r="F1609" s="0" t="n">
        <f aca="false">IFERROR(VLOOKUP(D1609,'⭐ Current Elo 2025-26'!$A:$B,2,FALSE()),1500)</f>
        <v>1542.4</v>
      </c>
      <c r="G1609" s="0" t="n">
        <f aca="false">IFERROR(VLOOKUP(E1609,'⭐ Current Elo 2025-26'!$A:$B,2,FALSE()),1500)</f>
        <v>1654.7</v>
      </c>
      <c r="H1609" s="33" t="n">
        <f aca="false">1/(1+10^((G1609-F1609+'⚙️ Parameters'!$C$7)/400))</f>
        <v>0.282058437566945</v>
      </c>
      <c r="I1609" s="33" t="n">
        <f aca="false">0.27*(1+((200-MIN(ABS(F1609-G1609),200))/500)+(IF(AND(F1609&gt;1650,G1609&gt;1650),0.15,0)))</f>
        <v>0.317358</v>
      </c>
      <c r="J1609" s="33" t="n">
        <f aca="false">MAX(0,1-H1609-I1609)</f>
        <v>0.400583562433055</v>
      </c>
      <c r="K1609" s="33" t="n">
        <f aca="false">H1609+I1609</f>
        <v>0.599416437566945</v>
      </c>
      <c r="L1609" s="33" t="n">
        <f aca="false">I1609+J1609</f>
        <v>0.717941562433055</v>
      </c>
      <c r="M1609" s="0" t="str">
        <f aca="false">IF('✍️ Score Entry 2025-26'!F1610=""," TBD",TEXT('✍️ Score Entry 2025-26'!F1610,"0")&amp;"-"&amp;TEXT('✍️ Score Entry 2025-26'!G1610,"0"))</f>
        <v> TBD</v>
      </c>
      <c r="N1609" s="0" t="str">
        <f aca="false">IF('✍️ Score Entry 2025-26'!F1610="","TBD",IF('✍️ Score Entry 2025-26'!F1610&gt;'✍️ Score Entry 2025-26'!G1610,"Home",IF('✍️ Score Entry 2025-26'!F1610&lt;'✍️ Score Entry 2025-26'!G1610,"Away","Draw")))</f>
        <v>TBD</v>
      </c>
      <c r="O1609" s="0" t="str">
        <f aca="false">IF(N1609="TBD","TBD",IF(AND(H1609&gt;I1609,H1609&gt;J1609,N1609="Home"),"✓",IF(AND(J1609&gt;H1609,J1609&gt;I1609,N1609="Away"),"✓",IF(AND(I1609&gt;H1609,I1609&gt;J1609,N1609="Draw"),"✓","✗"))))</f>
        <v>TBD</v>
      </c>
    </row>
    <row r="1610" customFormat="false" ht="15" hidden="false" customHeight="false" outlineLevel="0" collapsed="false">
      <c r="A1610" s="0" t="n">
        <f aca="false">'✍️ Score Entry 2025-26'!A1611</f>
        <v>1606</v>
      </c>
      <c r="B1610" s="41" t="n">
        <f aca="false">'✍️ Score Entry 2025-26'!B1611</f>
        <v>46145.75</v>
      </c>
      <c r="C1610" s="0" t="str">
        <f aca="false">'✍️ Score Entry 2025-26'!C1611</f>
        <v>Italian Serie A</v>
      </c>
      <c r="D1610" s="0" t="str">
        <f aca="false">'✍️ Score Entry 2025-26'!D1611</f>
        <v>Cremonese</v>
      </c>
      <c r="E1610" s="0" t="str">
        <f aca="false">'✍️ Score Entry 2025-26'!E1611</f>
        <v>Lazio</v>
      </c>
      <c r="F1610" s="0" t="n">
        <f aca="false">IFERROR(VLOOKUP(D1610,'⭐ Current Elo 2025-26'!$A:$B,2,FALSE()),1500)</f>
        <v>1421.1</v>
      </c>
      <c r="G1610" s="0" t="n">
        <f aca="false">IFERROR(VLOOKUP(E1610,'⭐ Current Elo 2025-26'!$A:$B,2,FALSE()),1500)</f>
        <v>1499.9</v>
      </c>
      <c r="H1610" s="33" t="n">
        <f aca="false">1/(1+10^((G1610-F1610+'⚙️ Parameters'!$C$7)/400))</f>
        <v>0.322690996777492</v>
      </c>
      <c r="I1610" s="33" t="n">
        <f aca="false">0.27*(1+((200-MIN(ABS(F1610-G1610),200))/500)+(IF(AND(F1610&gt;1650,G1610&gt;1650),0.15,0)))</f>
        <v>0.335448</v>
      </c>
      <c r="J1610" s="33" t="n">
        <f aca="false">MAX(0,1-H1610-I1610)</f>
        <v>0.341861003222508</v>
      </c>
      <c r="K1610" s="33" t="n">
        <f aca="false">H1610+I1610</f>
        <v>0.658138996777492</v>
      </c>
      <c r="L1610" s="33" t="n">
        <f aca="false">I1610+J1610</f>
        <v>0.677309003222508</v>
      </c>
      <c r="M1610" s="0" t="str">
        <f aca="false">IF('✍️ Score Entry 2025-26'!F1611=""," TBD",TEXT('✍️ Score Entry 2025-26'!F1611,"0")&amp;"-"&amp;TEXT('✍️ Score Entry 2025-26'!G1611,"0"))</f>
        <v> TBD</v>
      </c>
      <c r="N1610" s="0" t="str">
        <f aca="false">IF('✍️ Score Entry 2025-26'!F1611="","TBD",IF('✍️ Score Entry 2025-26'!F1611&gt;'✍️ Score Entry 2025-26'!G1611,"Home",IF('✍️ Score Entry 2025-26'!F1611&lt;'✍️ Score Entry 2025-26'!G1611,"Away","Draw")))</f>
        <v>TBD</v>
      </c>
      <c r="O1610" s="0" t="str">
        <f aca="false">IF(N1610="TBD","TBD",IF(AND(H1610&gt;I1610,H1610&gt;J1610,N1610="Home"),"✓",IF(AND(J1610&gt;H1610,J1610&gt;I1610,N1610="Away"),"✓",IF(AND(I1610&gt;H1610,I1610&gt;J1610,N1610="Draw"),"✓","✗"))))</f>
        <v>TBD</v>
      </c>
    </row>
    <row r="1611" customFormat="false" ht="15" hidden="false" customHeight="false" outlineLevel="0" collapsed="false">
      <c r="A1611" s="0" t="n">
        <f aca="false">'✍️ Score Entry 2025-26'!A1612</f>
        <v>1607</v>
      </c>
      <c r="B1611" s="41" t="n">
        <f aca="false">'✍️ Score Entry 2025-26'!B1612</f>
        <v>46145.75</v>
      </c>
      <c r="C1611" s="0" t="str">
        <f aca="false">'✍️ Score Entry 2025-26'!C1612</f>
        <v>Spanish LALIGA</v>
      </c>
      <c r="D1611" s="0" t="str">
        <f aca="false">'✍️ Score Entry 2025-26'!D1612</f>
        <v>AlavÃ©s</v>
      </c>
      <c r="E1611" s="0" t="str">
        <f aca="false">'✍️ Score Entry 2025-26'!E1612</f>
        <v>Athletic Club</v>
      </c>
      <c r="F1611" s="0" t="n">
        <f aca="false">IFERROR(VLOOKUP(D1611,'⭐ Current Elo 2025-26'!$A:$B,2,FALSE()),1500)</f>
        <v>1609.1</v>
      </c>
      <c r="G1611" s="0" t="n">
        <f aca="false">IFERROR(VLOOKUP(E1611,'⭐ Current Elo 2025-26'!$A:$B,2,FALSE()),1500)</f>
        <v>1432.8</v>
      </c>
      <c r="H1611" s="33" t="n">
        <f aca="false">1/(1+10^((G1611-F1611+'⚙️ Parameters'!$C$7)/400))</f>
        <v>0.674155658238784</v>
      </c>
      <c r="I1611" s="33" t="n">
        <f aca="false">0.27*(1+((200-MIN(ABS(F1611-G1611),200))/500)+(IF(AND(F1611&gt;1650,G1611&gt;1650),0.15,0)))</f>
        <v>0.282798</v>
      </c>
      <c r="J1611" s="33" t="n">
        <f aca="false">MAX(0,1-H1611-I1611)</f>
        <v>0.0430463417612161</v>
      </c>
      <c r="K1611" s="33" t="n">
        <f aca="false">H1611+I1611</f>
        <v>0.956953658238784</v>
      </c>
      <c r="L1611" s="33" t="n">
        <f aca="false">I1611+J1611</f>
        <v>0.325844341761216</v>
      </c>
      <c r="M1611" s="0" t="str">
        <f aca="false">IF('✍️ Score Entry 2025-26'!F1612=""," TBD",TEXT('✍️ Score Entry 2025-26'!F1612,"0")&amp;"-"&amp;TEXT('✍️ Score Entry 2025-26'!G1612,"0"))</f>
        <v> TBD</v>
      </c>
      <c r="N1611" s="0" t="str">
        <f aca="false">IF('✍️ Score Entry 2025-26'!F1612="","TBD",IF('✍️ Score Entry 2025-26'!F1612&gt;'✍️ Score Entry 2025-26'!G1612,"Home",IF('✍️ Score Entry 2025-26'!F1612&lt;'✍️ Score Entry 2025-26'!G1612,"Away","Draw")))</f>
        <v>TBD</v>
      </c>
      <c r="O1611" s="0" t="str">
        <f aca="false">IF(N1611="TBD","TBD",IF(AND(H1611&gt;I1611,H1611&gt;J1611,N1611="Home"),"✓",IF(AND(J1611&gt;H1611,J1611&gt;I1611,N1611="Away"),"✓",IF(AND(I1611&gt;H1611,I1611&gt;J1611,N1611="Draw"),"✓","✗"))))</f>
        <v>TBD</v>
      </c>
    </row>
    <row r="1612" customFormat="false" ht="15" hidden="false" customHeight="false" outlineLevel="0" collapsed="false">
      <c r="A1612" s="0" t="n">
        <f aca="false">'✍️ Score Entry 2025-26'!A1613</f>
        <v>1608</v>
      </c>
      <c r="B1612" s="41" t="n">
        <f aca="false">'✍️ Score Entry 2025-26'!B1613</f>
        <v>46145.75</v>
      </c>
      <c r="C1612" s="0" t="str">
        <f aca="false">'✍️ Score Entry 2025-26'!C1613</f>
        <v>Italian Serie A</v>
      </c>
      <c r="D1612" s="0" t="str">
        <f aca="false">'✍️ Score Entry 2025-26'!D1613</f>
        <v>Bologna</v>
      </c>
      <c r="E1612" s="0" t="str">
        <f aca="false">'✍️ Score Entry 2025-26'!E1613</f>
        <v>Cagliari</v>
      </c>
      <c r="F1612" s="0" t="n">
        <f aca="false">IFERROR(VLOOKUP(D1612,'⭐ Current Elo 2025-26'!$A:$B,2,FALSE()),1500)</f>
        <v>1415.9</v>
      </c>
      <c r="G1612" s="0" t="n">
        <f aca="false">IFERROR(VLOOKUP(E1612,'⭐ Current Elo 2025-26'!$A:$B,2,FALSE()),1500)</f>
        <v>1647.4</v>
      </c>
      <c r="H1612" s="33" t="n">
        <f aca="false">1/(1+10^((G1612-F1612+'⚙️ Parameters'!$C$7)/400))</f>
        <v>0.165143610530881</v>
      </c>
      <c r="I1612" s="33" t="n">
        <f aca="false">0.27*(1+((200-MIN(ABS(F1612-G1612),200))/500)+(IF(AND(F1612&gt;1650,G1612&gt;1650),0.15,0)))</f>
        <v>0.27</v>
      </c>
      <c r="J1612" s="33" t="n">
        <f aca="false">MAX(0,1-H1612-I1612)</f>
        <v>0.564856389469119</v>
      </c>
      <c r="K1612" s="33" t="n">
        <f aca="false">H1612+I1612</f>
        <v>0.435143610530881</v>
      </c>
      <c r="L1612" s="33" t="n">
        <f aca="false">I1612+J1612</f>
        <v>0.834856389469119</v>
      </c>
      <c r="M1612" s="0" t="str">
        <f aca="false">IF('✍️ Score Entry 2025-26'!F1613=""," TBD",TEXT('✍️ Score Entry 2025-26'!F1613,"0")&amp;"-"&amp;TEXT('✍️ Score Entry 2025-26'!G1613,"0"))</f>
        <v> TBD</v>
      </c>
      <c r="N1612" s="0" t="str">
        <f aca="false">IF('✍️ Score Entry 2025-26'!F1613="","TBD",IF('✍️ Score Entry 2025-26'!F1613&gt;'✍️ Score Entry 2025-26'!G1613,"Home",IF('✍️ Score Entry 2025-26'!F1613&lt;'✍️ Score Entry 2025-26'!G1613,"Away","Draw")))</f>
        <v>TBD</v>
      </c>
      <c r="O1612" s="0" t="str">
        <f aca="false">IF(N1612="TBD","TBD",IF(AND(H1612&gt;I1612,H1612&gt;J1612,N1612="Home"),"✓",IF(AND(J1612&gt;H1612,J1612&gt;I1612,N1612="Away"),"✓",IF(AND(I1612&gt;H1612,I1612&gt;J1612,N1612="Draw"),"✓","✗"))))</f>
        <v>TBD</v>
      </c>
    </row>
    <row r="1613" customFormat="false" ht="15" hidden="false" customHeight="false" outlineLevel="0" collapsed="false">
      <c r="A1613" s="0" t="n">
        <f aca="false">'✍️ Score Entry 2025-26'!A1614</f>
        <v>1609</v>
      </c>
      <c r="B1613" s="41" t="n">
        <f aca="false">'✍️ Score Entry 2025-26'!B1614</f>
        <v>46145.75</v>
      </c>
      <c r="C1613" s="0" t="str">
        <f aca="false">'✍️ Score Entry 2025-26'!C1614</f>
        <v>Italian Serie A</v>
      </c>
      <c r="D1613" s="0" t="str">
        <f aca="false">'✍️ Score Entry 2025-26'!D1614</f>
        <v>Atalanta</v>
      </c>
      <c r="E1613" s="0" t="str">
        <f aca="false">'✍️ Score Entry 2025-26'!E1614</f>
        <v>Genoa</v>
      </c>
      <c r="F1613" s="0" t="n">
        <f aca="false">IFERROR(VLOOKUP(D1613,'⭐ Current Elo 2025-26'!$A:$B,2,FALSE()),1500)</f>
        <v>1592</v>
      </c>
      <c r="G1613" s="0" t="n">
        <f aca="false">IFERROR(VLOOKUP(E1613,'⭐ Current Elo 2025-26'!$A:$B,2,FALSE()),1500)</f>
        <v>1695.8</v>
      </c>
      <c r="H1613" s="33" t="n">
        <f aca="false">1/(1+10^((G1613-F1613+'⚙️ Parameters'!$C$7)/400))</f>
        <v>0.292071602623908</v>
      </c>
      <c r="I1613" s="33" t="n">
        <f aca="false">0.27*(1+((200-MIN(ABS(F1613-G1613),200))/500)+(IF(AND(F1613&gt;1650,G1613&gt;1650),0.15,0)))</f>
        <v>0.321948</v>
      </c>
      <c r="J1613" s="33" t="n">
        <f aca="false">MAX(0,1-H1613-I1613)</f>
        <v>0.385980397376091</v>
      </c>
      <c r="K1613" s="33" t="n">
        <f aca="false">H1613+I1613</f>
        <v>0.614019602623909</v>
      </c>
      <c r="L1613" s="33" t="n">
        <f aca="false">I1613+J1613</f>
        <v>0.707928397376092</v>
      </c>
      <c r="M1613" s="0" t="str">
        <f aca="false">IF('✍️ Score Entry 2025-26'!F1614=""," TBD",TEXT('✍️ Score Entry 2025-26'!F1614,"0")&amp;"-"&amp;TEXT('✍️ Score Entry 2025-26'!G1614,"0"))</f>
        <v> TBD</v>
      </c>
      <c r="N1613" s="0" t="str">
        <f aca="false">IF('✍️ Score Entry 2025-26'!F1614="","TBD",IF('✍️ Score Entry 2025-26'!F1614&gt;'✍️ Score Entry 2025-26'!G1614,"Home",IF('✍️ Score Entry 2025-26'!F1614&lt;'✍️ Score Entry 2025-26'!G1614,"Away","Draw")))</f>
        <v>TBD</v>
      </c>
      <c r="O1613" s="0" t="str">
        <f aca="false">IF(N1613="TBD","TBD",IF(AND(H1613&gt;I1613,H1613&gt;J1613,N1613="Home"),"✓",IF(AND(J1613&gt;H1613,J1613&gt;I1613,N1613="Away"),"✓",IF(AND(I1613&gt;H1613,I1613&gt;J1613,N1613="Draw"),"✓","✗"))))</f>
        <v>TBD</v>
      </c>
    </row>
    <row r="1614" customFormat="false" ht="15" hidden="false" customHeight="false" outlineLevel="0" collapsed="false">
      <c r="A1614" s="0" t="n">
        <f aca="false">'✍️ Score Entry 2025-26'!A1615</f>
        <v>1610</v>
      </c>
      <c r="B1614" s="41" t="n">
        <f aca="false">'✍️ Score Entry 2025-26'!B1615</f>
        <v>46145.75</v>
      </c>
      <c r="C1614" s="0" t="str">
        <f aca="false">'✍️ Score Entry 2025-26'!C1615</f>
        <v>Italian Serie A</v>
      </c>
      <c r="D1614" s="0" t="str">
        <f aca="false">'✍️ Score Entry 2025-26'!D1615</f>
        <v>Internazionale</v>
      </c>
      <c r="E1614" s="0" t="str">
        <f aca="false">'✍️ Score Entry 2025-26'!E1615</f>
        <v>Parma</v>
      </c>
      <c r="F1614" s="0" t="n">
        <f aca="false">IFERROR(VLOOKUP(D1614,'⭐ Current Elo 2025-26'!$A:$B,2,FALSE()),1500)</f>
        <v>1603.3</v>
      </c>
      <c r="G1614" s="0" t="n">
        <f aca="false">IFERROR(VLOOKUP(E1614,'⭐ Current Elo 2025-26'!$A:$B,2,FALSE()),1500)</f>
        <v>1449</v>
      </c>
      <c r="H1614" s="33" t="n">
        <f aca="false">1/(1+10^((G1614-F1614+'⚙️ Parameters'!$C$7)/400))</f>
        <v>0.645747600242961</v>
      </c>
      <c r="I1614" s="33" t="n">
        <f aca="false">0.27*(1+((200-MIN(ABS(F1614-G1614),200))/500)+(IF(AND(F1614&gt;1650,G1614&gt;1650),0.15,0)))</f>
        <v>0.294678</v>
      </c>
      <c r="J1614" s="33" t="n">
        <f aca="false">MAX(0,1-H1614-I1614)</f>
        <v>0.0595743997570391</v>
      </c>
      <c r="K1614" s="33" t="n">
        <f aca="false">H1614+I1614</f>
        <v>0.940425600242961</v>
      </c>
      <c r="L1614" s="33" t="n">
        <f aca="false">I1614+J1614</f>
        <v>0.354252399757039</v>
      </c>
      <c r="M1614" s="0" t="str">
        <f aca="false">IF('✍️ Score Entry 2025-26'!F1615=""," TBD",TEXT('✍️ Score Entry 2025-26'!F1615,"0")&amp;"-"&amp;TEXT('✍️ Score Entry 2025-26'!G1615,"0"))</f>
        <v> TBD</v>
      </c>
      <c r="N1614" s="0" t="str">
        <f aca="false">IF('✍️ Score Entry 2025-26'!F1615="","TBD",IF('✍️ Score Entry 2025-26'!F1615&gt;'✍️ Score Entry 2025-26'!G1615,"Home",IF('✍️ Score Entry 2025-26'!F1615&lt;'✍️ Score Entry 2025-26'!G1615,"Away","Draw")))</f>
        <v>TBD</v>
      </c>
      <c r="O1614" s="0" t="str">
        <f aca="false">IF(N1614="TBD","TBD",IF(AND(H1614&gt;I1614,H1614&gt;J1614,N1614="Home"),"✓",IF(AND(J1614&gt;H1614,J1614&gt;I1614,N1614="Away"),"✓",IF(AND(I1614&gt;H1614,I1614&gt;J1614,N1614="Draw"),"✓","✗"))))</f>
        <v>TBD</v>
      </c>
    </row>
    <row r="1615" customFormat="false" ht="15" hidden="false" customHeight="false" outlineLevel="0" collapsed="false">
      <c r="A1615" s="0" t="n">
        <f aca="false">'✍️ Score Entry 2025-26'!A1616</f>
        <v>1611</v>
      </c>
      <c r="B1615" s="41" t="n">
        <f aca="false">'✍️ Score Entry 2025-26'!B1616</f>
        <v>46145.75</v>
      </c>
      <c r="C1615" s="0" t="str">
        <f aca="false">'✍️ Score Entry 2025-26'!C1616</f>
        <v>French Ligue 1</v>
      </c>
      <c r="D1615" s="0" t="str">
        <f aca="false">'✍️ Score Entry 2025-26'!D1616</f>
        <v>Strasbourg</v>
      </c>
      <c r="E1615" s="0" t="str">
        <f aca="false">'✍️ Score Entry 2025-26'!E1616</f>
        <v>Toulouse</v>
      </c>
      <c r="F1615" s="0" t="n">
        <f aca="false">IFERROR(VLOOKUP(D1615,'⭐ Current Elo 2025-26'!$A:$B,2,FALSE()),1500)</f>
        <v>1815.9</v>
      </c>
      <c r="G1615" s="0" t="n">
        <f aca="false">IFERROR(VLOOKUP(E1615,'⭐ Current Elo 2025-26'!$A:$B,2,FALSE()),1500)</f>
        <v>1668.4</v>
      </c>
      <c r="H1615" s="33" t="n">
        <f aca="false">1/(1+10^((G1615-F1615+'⚙️ Parameters'!$C$7)/400))</f>
        <v>0.636742900235844</v>
      </c>
      <c r="I1615" s="33" t="n">
        <f aca="false">0.27*(1+((200-MIN(ABS(F1615-G1615),200))/500)+(IF(AND(F1615&gt;1650,G1615&gt;1650),0.15,0)))</f>
        <v>0.33885</v>
      </c>
      <c r="J1615" s="33" t="n">
        <f aca="false">MAX(0,1-H1615-I1615)</f>
        <v>0.0244070997641559</v>
      </c>
      <c r="K1615" s="33" t="n">
        <f aca="false">H1615+I1615</f>
        <v>0.975592900235844</v>
      </c>
      <c r="L1615" s="33" t="n">
        <f aca="false">I1615+J1615</f>
        <v>0.363257099764156</v>
      </c>
      <c r="M1615" s="0" t="str">
        <f aca="false">IF('✍️ Score Entry 2025-26'!F1616=""," TBD",TEXT('✍️ Score Entry 2025-26'!F1616,"0")&amp;"-"&amp;TEXT('✍️ Score Entry 2025-26'!G1616,"0"))</f>
        <v> TBD</v>
      </c>
      <c r="N1615" s="0" t="str">
        <f aca="false">IF('✍️ Score Entry 2025-26'!F1616="","TBD",IF('✍️ Score Entry 2025-26'!F1616&gt;'✍️ Score Entry 2025-26'!G1616,"Home",IF('✍️ Score Entry 2025-26'!F1616&lt;'✍️ Score Entry 2025-26'!G1616,"Away","Draw")))</f>
        <v>TBD</v>
      </c>
      <c r="O1615" s="0" t="str">
        <f aca="false">IF(N1615="TBD","TBD",IF(AND(H1615&gt;I1615,H1615&gt;J1615,N1615="Home"),"✓",IF(AND(J1615&gt;H1615,J1615&gt;I1615,N1615="Away"),"✓",IF(AND(I1615&gt;H1615,I1615&gt;J1615,N1615="Draw"),"✓","✗"))))</f>
        <v>TBD</v>
      </c>
    </row>
    <row r="1616" customFormat="false" ht="15" hidden="false" customHeight="false" outlineLevel="0" collapsed="false">
      <c r="A1616" s="0" t="n">
        <f aca="false">'✍️ Score Entry 2025-26'!A1617</f>
        <v>1612</v>
      </c>
      <c r="B1616" s="41" t="n">
        <f aca="false">'✍️ Score Entry 2025-26'!B1617</f>
        <v>46145.75</v>
      </c>
      <c r="C1616" s="0" t="str">
        <f aca="false">'✍️ Score Entry 2025-26'!C1617</f>
        <v>French Ligue 1</v>
      </c>
      <c r="D1616" s="0" t="str">
        <f aca="false">'✍️ Score Entry 2025-26'!D1617</f>
        <v>Nice</v>
      </c>
      <c r="E1616" s="0" t="str">
        <f aca="false">'✍️ Score Entry 2025-26'!E1617</f>
        <v>Lens</v>
      </c>
      <c r="F1616" s="0" t="n">
        <f aca="false">IFERROR(VLOOKUP(D1616,'⭐ Current Elo 2025-26'!$A:$B,2,FALSE()),1500)</f>
        <v>1674.8</v>
      </c>
      <c r="G1616" s="0" t="n">
        <f aca="false">IFERROR(VLOOKUP(E1616,'⭐ Current Elo 2025-26'!$A:$B,2,FALSE()),1500)</f>
        <v>1580.6</v>
      </c>
      <c r="H1616" s="33" t="n">
        <f aca="false">1/(1+10^((G1616-F1616+'⚙️ Parameters'!$C$7)/400))</f>
        <v>0.563267963405453</v>
      </c>
      <c r="I1616" s="33" t="n">
        <f aca="false">0.27*(1+((200-MIN(ABS(F1616-G1616),200))/500)+(IF(AND(F1616&gt;1650,G1616&gt;1650),0.15,0)))</f>
        <v>0.327132</v>
      </c>
      <c r="J1616" s="33" t="n">
        <f aca="false">MAX(0,1-H1616-I1616)</f>
        <v>0.109600036594547</v>
      </c>
      <c r="K1616" s="33" t="n">
        <f aca="false">H1616+I1616</f>
        <v>0.890399963405453</v>
      </c>
      <c r="L1616" s="33" t="n">
        <f aca="false">I1616+J1616</f>
        <v>0.436732036594547</v>
      </c>
      <c r="M1616" s="0" t="str">
        <f aca="false">IF('✍️ Score Entry 2025-26'!F1617=""," TBD",TEXT('✍️ Score Entry 2025-26'!F1617,"0")&amp;"-"&amp;TEXT('✍️ Score Entry 2025-26'!G1617,"0"))</f>
        <v> TBD</v>
      </c>
      <c r="N1616" s="0" t="str">
        <f aca="false">IF('✍️ Score Entry 2025-26'!F1617="","TBD",IF('✍️ Score Entry 2025-26'!F1617&gt;'✍️ Score Entry 2025-26'!G1617,"Home",IF('✍️ Score Entry 2025-26'!F1617&lt;'✍️ Score Entry 2025-26'!G1617,"Away","Draw")))</f>
        <v>TBD</v>
      </c>
      <c r="O1616" s="0" t="str">
        <f aca="false">IF(N1616="TBD","TBD",IF(AND(H1616&gt;I1616,H1616&gt;J1616,N1616="Home"),"✓",IF(AND(J1616&gt;H1616,J1616&gt;I1616,N1616="Away"),"✓",IF(AND(I1616&gt;H1616,I1616&gt;J1616,N1616="Draw"),"✓","✗"))))</f>
        <v>TBD</v>
      </c>
    </row>
    <row r="1617" customFormat="false" ht="15" hidden="false" customHeight="false" outlineLevel="0" collapsed="false">
      <c r="A1617" s="0" t="n">
        <f aca="false">'✍️ Score Entry 2025-26'!A1618</f>
        <v>1613</v>
      </c>
      <c r="B1617" s="41" t="n">
        <f aca="false">'✍️ Score Entry 2025-26'!B1618</f>
        <v>46145.75</v>
      </c>
      <c r="C1617" s="0" t="str">
        <f aca="false">'✍️ Score Entry 2025-26'!C1618</f>
        <v>French Ligue 1</v>
      </c>
      <c r="D1617" s="0" t="str">
        <f aca="false">'✍️ Score Entry 2025-26'!D1618</f>
        <v>Paris FC</v>
      </c>
      <c r="E1617" s="0" t="str">
        <f aca="false">'✍️ Score Entry 2025-26'!E1618</f>
        <v>Brest</v>
      </c>
      <c r="F1617" s="0" t="n">
        <f aca="false">IFERROR(VLOOKUP(D1617,'⭐ Current Elo 2025-26'!$A:$B,2,FALSE()),1500)</f>
        <v>1539.7</v>
      </c>
      <c r="G1617" s="0" t="n">
        <f aca="false">IFERROR(VLOOKUP(E1617,'⭐ Current Elo 2025-26'!$A:$B,2,FALSE()),1500)</f>
        <v>1734.4</v>
      </c>
      <c r="H1617" s="33" t="n">
        <f aca="false">1/(1+10^((G1617-F1617+'⚙️ Parameters'!$C$7)/400))</f>
        <v>0.196453951887607</v>
      </c>
      <c r="I1617" s="33" t="n">
        <f aca="false">0.27*(1+((200-MIN(ABS(F1617-G1617),200))/500)+(IF(AND(F1617&gt;1650,G1617&gt;1650),0.15,0)))</f>
        <v>0.272862</v>
      </c>
      <c r="J1617" s="33" t="n">
        <f aca="false">MAX(0,1-H1617-I1617)</f>
        <v>0.530684048112393</v>
      </c>
      <c r="K1617" s="33" t="n">
        <f aca="false">H1617+I1617</f>
        <v>0.469315951887607</v>
      </c>
      <c r="L1617" s="33" t="n">
        <f aca="false">I1617+J1617</f>
        <v>0.803546048112393</v>
      </c>
      <c r="M1617" s="0" t="str">
        <f aca="false">IF('✍️ Score Entry 2025-26'!F1618=""," TBD",TEXT('✍️ Score Entry 2025-26'!F1618,"0")&amp;"-"&amp;TEXT('✍️ Score Entry 2025-26'!G1618,"0"))</f>
        <v> TBD</v>
      </c>
      <c r="N1617" s="0" t="str">
        <f aca="false">IF('✍️ Score Entry 2025-26'!F1618="","TBD",IF('✍️ Score Entry 2025-26'!F1618&gt;'✍️ Score Entry 2025-26'!G1618,"Home",IF('✍️ Score Entry 2025-26'!F1618&lt;'✍️ Score Entry 2025-26'!G1618,"Away","Draw")))</f>
        <v>TBD</v>
      </c>
      <c r="O1617" s="0" t="str">
        <f aca="false">IF(N1617="TBD","TBD",IF(AND(H1617&gt;I1617,H1617&gt;J1617,N1617="Home"),"✓",IF(AND(J1617&gt;H1617,J1617&gt;I1617,N1617="Away"),"✓",IF(AND(I1617&gt;H1617,I1617&gt;J1617,N1617="Draw"),"✓","✗"))))</f>
        <v>TBD</v>
      </c>
    </row>
    <row r="1618" customFormat="false" ht="15" hidden="false" customHeight="false" outlineLevel="0" collapsed="false">
      <c r="A1618" s="0" t="n">
        <f aca="false">'✍️ Score Entry 2025-26'!A1619</f>
        <v>1614</v>
      </c>
      <c r="B1618" s="41" t="n">
        <f aca="false">'✍️ Score Entry 2025-26'!B1619</f>
        <v>46145.75</v>
      </c>
      <c r="C1618" s="0" t="str">
        <f aca="false">'✍️ Score Entry 2025-26'!C1619</f>
        <v>French Ligue 1</v>
      </c>
      <c r="D1618" s="0" t="str">
        <f aca="false">'✍️ Score Entry 2025-26'!D1619</f>
        <v>AJ Auxerre</v>
      </c>
      <c r="E1618" s="0" t="str">
        <f aca="false">'✍️ Score Entry 2025-26'!E1619</f>
        <v>Angers</v>
      </c>
      <c r="F1618" s="0" t="n">
        <f aca="false">IFERROR(VLOOKUP(D1618,'⭐ Current Elo 2025-26'!$A:$B,2,FALSE()),1500)</f>
        <v>1588.5</v>
      </c>
      <c r="G1618" s="0" t="n">
        <f aca="false">IFERROR(VLOOKUP(E1618,'⭐ Current Elo 2025-26'!$A:$B,2,FALSE()),1500)</f>
        <v>1494.5</v>
      </c>
      <c r="H1618" s="33" t="n">
        <f aca="false">1/(1+10^((G1618-F1618+'⚙️ Parameters'!$C$7)/400))</f>
        <v>0.562984728103596</v>
      </c>
      <c r="I1618" s="33" t="n">
        <f aca="false">0.27*(1+((200-MIN(ABS(F1618-G1618),200))/500)+(IF(AND(F1618&gt;1650,G1618&gt;1650),0.15,0)))</f>
        <v>0.32724</v>
      </c>
      <c r="J1618" s="33" t="n">
        <f aca="false">MAX(0,1-H1618-I1618)</f>
        <v>0.109775271896404</v>
      </c>
      <c r="K1618" s="33" t="n">
        <f aca="false">H1618+I1618</f>
        <v>0.890224728103596</v>
      </c>
      <c r="L1618" s="33" t="n">
        <f aca="false">I1618+J1618</f>
        <v>0.437015271896404</v>
      </c>
      <c r="M1618" s="0" t="str">
        <f aca="false">IF('✍️ Score Entry 2025-26'!F1619=""," TBD",TEXT('✍️ Score Entry 2025-26'!F1619,"0")&amp;"-"&amp;TEXT('✍️ Score Entry 2025-26'!G1619,"0"))</f>
        <v> TBD</v>
      </c>
      <c r="N1618" s="0" t="str">
        <f aca="false">IF('✍️ Score Entry 2025-26'!F1619="","TBD",IF('✍️ Score Entry 2025-26'!F1619&gt;'✍️ Score Entry 2025-26'!G1619,"Home",IF('✍️ Score Entry 2025-26'!F1619&lt;'✍️ Score Entry 2025-26'!G1619,"Away","Draw")))</f>
        <v>TBD</v>
      </c>
      <c r="O1618" s="0" t="str">
        <f aca="false">IF(N1618="TBD","TBD",IF(AND(H1618&gt;I1618,H1618&gt;J1618,N1618="Home"),"✓",IF(AND(J1618&gt;H1618,J1618&gt;I1618,N1618="Away"),"✓",IF(AND(I1618&gt;H1618,I1618&gt;J1618,N1618="Draw"),"✓","✗"))))</f>
        <v>TBD</v>
      </c>
    </row>
    <row r="1619" customFormat="false" ht="15" hidden="false" customHeight="false" outlineLevel="0" collapsed="false">
      <c r="A1619" s="0" t="n">
        <f aca="false">'✍️ Score Entry 2025-26'!A1620</f>
        <v>1615</v>
      </c>
      <c r="B1619" s="41" t="n">
        <f aca="false">'✍️ Score Entry 2025-26'!B1620</f>
        <v>46145.75</v>
      </c>
      <c r="C1619" s="0" t="str">
        <f aca="false">'✍️ Score Entry 2025-26'!C1620</f>
        <v>Spanish LALIGA</v>
      </c>
      <c r="D1619" s="0" t="str">
        <f aca="false">'✍️ Score Entry 2025-26'!D1620</f>
        <v>Valencia</v>
      </c>
      <c r="E1619" s="0" t="str">
        <f aca="false">'✍️ Score Entry 2025-26'!E1620</f>
        <v>AtlÃ©tico Madrid</v>
      </c>
      <c r="F1619" s="0" t="n">
        <f aca="false">IFERROR(VLOOKUP(D1619,'⭐ Current Elo 2025-26'!$A:$B,2,FALSE()),1500)</f>
        <v>1618.4</v>
      </c>
      <c r="G1619" s="0" t="n">
        <f aca="false">IFERROR(VLOOKUP(E1619,'⭐ Current Elo 2025-26'!$A:$B,2,FALSE()),1500)</f>
        <v>1556.8</v>
      </c>
      <c r="H1619" s="33" t="n">
        <f aca="false">1/(1+10^((G1619-F1619+'⚙️ Parameters'!$C$7)/400))</f>
        <v>0.516687541716777</v>
      </c>
      <c r="I1619" s="33" t="n">
        <f aca="false">0.27*(1+((200-MIN(ABS(F1619-G1619),200))/500)+(IF(AND(F1619&gt;1650,G1619&gt;1650),0.15,0)))</f>
        <v>0.344736</v>
      </c>
      <c r="J1619" s="33" t="n">
        <f aca="false">MAX(0,1-H1619-I1619)</f>
        <v>0.138576458283223</v>
      </c>
      <c r="K1619" s="33" t="n">
        <f aca="false">H1619+I1619</f>
        <v>0.861423541716777</v>
      </c>
      <c r="L1619" s="33" t="n">
        <f aca="false">I1619+J1619</f>
        <v>0.483312458283223</v>
      </c>
      <c r="M1619" s="0" t="str">
        <f aca="false">IF('✍️ Score Entry 2025-26'!F1620=""," TBD",TEXT('✍️ Score Entry 2025-26'!F1620,"0")&amp;"-"&amp;TEXT('✍️ Score Entry 2025-26'!G1620,"0"))</f>
        <v> TBD</v>
      </c>
      <c r="N1619" s="0" t="str">
        <f aca="false">IF('✍️ Score Entry 2025-26'!F1620="","TBD",IF('✍️ Score Entry 2025-26'!F1620&gt;'✍️ Score Entry 2025-26'!G1620,"Home",IF('✍️ Score Entry 2025-26'!F1620&lt;'✍️ Score Entry 2025-26'!G1620,"Away","Draw")))</f>
        <v>TBD</v>
      </c>
      <c r="O1619" s="0" t="str">
        <f aca="false">IF(N1619="TBD","TBD",IF(AND(H1619&gt;I1619,H1619&gt;J1619,N1619="Home"),"✓",IF(AND(J1619&gt;H1619,J1619&gt;I1619,N1619="Away"),"✓",IF(AND(I1619&gt;H1619,I1619&gt;J1619,N1619="Draw"),"✓","✗"))))</f>
        <v>TBD</v>
      </c>
    </row>
    <row r="1620" customFormat="false" ht="15" hidden="false" customHeight="false" outlineLevel="0" collapsed="false">
      <c r="A1620" s="0" t="n">
        <f aca="false">'✍️ Score Entry 2025-26'!A1621</f>
        <v>1616</v>
      </c>
      <c r="B1620" s="41" t="n">
        <f aca="false">'✍️ Score Entry 2025-26'!B1621</f>
        <v>46145.75</v>
      </c>
      <c r="C1620" s="0" t="str">
        <f aca="false">'✍️ Score Entry 2025-26'!C1621</f>
        <v>Italian Serie A</v>
      </c>
      <c r="D1620" s="0" t="str">
        <f aca="false">'✍️ Score Entry 2025-26'!D1621</f>
        <v>Como</v>
      </c>
      <c r="E1620" s="0" t="str">
        <f aca="false">'✍️ Score Entry 2025-26'!E1621</f>
        <v>Napoli</v>
      </c>
      <c r="F1620" s="0" t="n">
        <f aca="false">IFERROR(VLOOKUP(D1620,'⭐ Current Elo 2025-26'!$A:$B,2,FALSE()),1500)</f>
        <v>1661.3</v>
      </c>
      <c r="G1620" s="0" t="n">
        <f aca="false">IFERROR(VLOOKUP(E1620,'⭐ Current Elo 2025-26'!$A:$B,2,FALSE()),1500)</f>
        <v>1656.2</v>
      </c>
      <c r="H1620" s="33" t="n">
        <f aca="false">1/(1+10^((G1620-F1620+'⚙️ Parameters'!$C$7)/400))</f>
        <v>0.435741039122069</v>
      </c>
      <c r="I1620" s="33" t="n">
        <f aca="false">0.27*(1+((200-MIN(ABS(F1620-G1620),200))/500)+(IF(AND(F1620&gt;1650,G1620&gt;1650),0.15,0)))</f>
        <v>0.415746</v>
      </c>
      <c r="J1620" s="33" t="n">
        <f aca="false">MAX(0,1-H1620-I1620)</f>
        <v>0.148512960877931</v>
      </c>
      <c r="K1620" s="33" t="n">
        <f aca="false">H1620+I1620</f>
        <v>0.851487039122069</v>
      </c>
      <c r="L1620" s="33" t="n">
        <f aca="false">I1620+J1620</f>
        <v>0.564258960877931</v>
      </c>
      <c r="M1620" s="0" t="str">
        <f aca="false">IF('✍️ Score Entry 2025-26'!F1621=""," TBD",TEXT('✍️ Score Entry 2025-26'!F1621,"0")&amp;"-"&amp;TEXT('✍️ Score Entry 2025-26'!G1621,"0"))</f>
        <v> TBD</v>
      </c>
      <c r="N1620" s="0" t="str">
        <f aca="false">IF('✍️ Score Entry 2025-26'!F1621="","TBD",IF('✍️ Score Entry 2025-26'!F1621&gt;'✍️ Score Entry 2025-26'!G1621,"Home",IF('✍️ Score Entry 2025-26'!F1621&lt;'✍️ Score Entry 2025-26'!G1621,"Away","Draw")))</f>
        <v>TBD</v>
      </c>
      <c r="O1620" s="0" t="str">
        <f aca="false">IF(N1620="TBD","TBD",IF(AND(H1620&gt;I1620,H1620&gt;J1620,N1620="Home"),"✓",IF(AND(J1620&gt;H1620,J1620&gt;I1620,N1620="Away"),"✓",IF(AND(I1620&gt;H1620,I1620&gt;J1620,N1620="Draw"),"✓","✗"))))</f>
        <v>TBD</v>
      </c>
    </row>
    <row r="1621" customFormat="false" ht="15" hidden="false" customHeight="false" outlineLevel="0" collapsed="false">
      <c r="A1621" s="0" t="n">
        <f aca="false">'✍️ Score Entry 2025-26'!A1622</f>
        <v>1617</v>
      </c>
      <c r="B1621" s="41" t="n">
        <f aca="false">'✍️ Score Entry 2025-26'!B1622</f>
        <v>46151.5833333333</v>
      </c>
      <c r="C1621" s="0" t="str">
        <f aca="false">'✍️ Score Entry 2025-26'!C1622</f>
        <v>English Premier League</v>
      </c>
      <c r="D1621" s="0" t="str">
        <f aca="false">'✍️ Score Entry 2025-26'!D1622</f>
        <v>Brighton &amp; Hove Albion</v>
      </c>
      <c r="E1621" s="0" t="str">
        <f aca="false">'✍️ Score Entry 2025-26'!E1622</f>
        <v>Wolverhampton Wanderers</v>
      </c>
      <c r="F1621" s="0" t="n">
        <f aca="false">IFERROR(VLOOKUP(D1621,'⭐ Current Elo 2025-26'!$A:$B,2,FALSE()),1500)</f>
        <v>1526.5</v>
      </c>
      <c r="G1621" s="0" t="n">
        <f aca="false">IFERROR(VLOOKUP(E1621,'⭐ Current Elo 2025-26'!$A:$B,2,FALSE()),1500)</f>
        <v>1747.8</v>
      </c>
      <c r="H1621" s="33" t="n">
        <f aca="false">1/(1+10^((G1621-F1621+'⚙️ Parameters'!$C$7)/400))</f>
        <v>0.173398781449455</v>
      </c>
      <c r="I1621" s="33" t="n">
        <f aca="false">0.27*(1+((200-MIN(ABS(F1621-G1621),200))/500)+(IF(AND(F1621&gt;1650,G1621&gt;1650),0.15,0)))</f>
        <v>0.27</v>
      </c>
      <c r="J1621" s="33" t="n">
        <f aca="false">MAX(0,1-H1621-I1621)</f>
        <v>0.556601218550545</v>
      </c>
      <c r="K1621" s="33" t="n">
        <f aca="false">H1621+I1621</f>
        <v>0.443398781449455</v>
      </c>
      <c r="L1621" s="33" t="n">
        <f aca="false">I1621+J1621</f>
        <v>0.826601218550545</v>
      </c>
      <c r="M1621" s="0" t="str">
        <f aca="false">IF('✍️ Score Entry 2025-26'!F1622=""," TBD",TEXT('✍️ Score Entry 2025-26'!F1622,"0")&amp;"-"&amp;TEXT('✍️ Score Entry 2025-26'!G1622,"0"))</f>
        <v> TBD</v>
      </c>
      <c r="N1621" s="0" t="str">
        <f aca="false">IF('✍️ Score Entry 2025-26'!F1622="","TBD",IF('✍️ Score Entry 2025-26'!F1622&gt;'✍️ Score Entry 2025-26'!G1622,"Home",IF('✍️ Score Entry 2025-26'!F1622&lt;'✍️ Score Entry 2025-26'!G1622,"Away","Draw")))</f>
        <v>TBD</v>
      </c>
      <c r="O1621" s="0" t="str">
        <f aca="false">IF(N1621="TBD","TBD",IF(AND(H1621&gt;I1621,H1621&gt;J1621,N1621="Home"),"✓",IF(AND(J1621&gt;H1621,J1621&gt;I1621,N1621="Away"),"✓",IF(AND(I1621&gt;H1621,I1621&gt;J1621,N1621="Draw"),"✓","✗"))))</f>
        <v>TBD</v>
      </c>
    </row>
    <row r="1622" customFormat="false" ht="15" hidden="false" customHeight="false" outlineLevel="0" collapsed="false">
      <c r="A1622" s="0" t="n">
        <f aca="false">'✍️ Score Entry 2025-26'!A1623</f>
        <v>1618</v>
      </c>
      <c r="B1622" s="41" t="n">
        <f aca="false">'✍️ Score Entry 2025-26'!B1623</f>
        <v>46151.5833333333</v>
      </c>
      <c r="C1622" s="0" t="str">
        <f aca="false">'✍️ Score Entry 2025-26'!C1623</f>
        <v>English Premier League</v>
      </c>
      <c r="D1622" s="0" t="str">
        <f aca="false">'✍️ Score Entry 2025-26'!D1623</f>
        <v>Burnley</v>
      </c>
      <c r="E1622" s="0" t="str">
        <f aca="false">'✍️ Score Entry 2025-26'!E1623</f>
        <v>Aston Villa</v>
      </c>
      <c r="F1622" s="0" t="n">
        <f aca="false">IFERROR(VLOOKUP(D1622,'⭐ Current Elo 2025-26'!$A:$B,2,FALSE()),1500)</f>
        <v>1604</v>
      </c>
      <c r="G1622" s="0" t="n">
        <f aca="false">IFERROR(VLOOKUP(E1622,'⭐ Current Elo 2025-26'!$A:$B,2,FALSE()),1500)</f>
        <v>1505.7</v>
      </c>
      <c r="H1622" s="33" t="n">
        <f aca="false">1/(1+10^((G1622-F1622+'⚙️ Parameters'!$C$7)/400))</f>
        <v>0.569064939561023</v>
      </c>
      <c r="I1622" s="33" t="n">
        <f aca="false">0.27*(1+((200-MIN(ABS(F1622-G1622),200))/500)+(IF(AND(F1622&gt;1650,G1622&gt;1650),0.15,0)))</f>
        <v>0.324918</v>
      </c>
      <c r="J1622" s="33" t="n">
        <f aca="false">MAX(0,1-H1622-I1622)</f>
        <v>0.106017060438977</v>
      </c>
      <c r="K1622" s="33" t="n">
        <f aca="false">H1622+I1622</f>
        <v>0.893982939561023</v>
      </c>
      <c r="L1622" s="33" t="n">
        <f aca="false">I1622+J1622</f>
        <v>0.430935060438977</v>
      </c>
      <c r="M1622" s="0" t="str">
        <f aca="false">IF('✍️ Score Entry 2025-26'!F1623=""," TBD",TEXT('✍️ Score Entry 2025-26'!F1623,"0")&amp;"-"&amp;TEXT('✍️ Score Entry 2025-26'!G1623,"0"))</f>
        <v> TBD</v>
      </c>
      <c r="N1622" s="0" t="str">
        <f aca="false">IF('✍️ Score Entry 2025-26'!F1623="","TBD",IF('✍️ Score Entry 2025-26'!F1623&gt;'✍️ Score Entry 2025-26'!G1623,"Home",IF('✍️ Score Entry 2025-26'!F1623&lt;'✍️ Score Entry 2025-26'!G1623,"Away","Draw")))</f>
        <v>TBD</v>
      </c>
      <c r="O1622" s="0" t="str">
        <f aca="false">IF(N1622="TBD","TBD",IF(AND(H1622&gt;I1622,H1622&gt;J1622,N1622="Home"),"✓",IF(AND(J1622&gt;H1622,J1622&gt;I1622,N1622="Away"),"✓",IF(AND(I1622&gt;H1622,I1622&gt;J1622,N1622="Draw"),"✓","✗"))))</f>
        <v>TBD</v>
      </c>
    </row>
    <row r="1623" customFormat="false" ht="15" hidden="false" customHeight="false" outlineLevel="0" collapsed="false">
      <c r="A1623" s="0" t="n">
        <f aca="false">'✍️ Score Entry 2025-26'!A1624</f>
        <v>1619</v>
      </c>
      <c r="B1623" s="41" t="n">
        <f aca="false">'✍️ Score Entry 2025-26'!B1624</f>
        <v>46151.5833333333</v>
      </c>
      <c r="C1623" s="0" t="str">
        <f aca="false">'✍️ Score Entry 2025-26'!C1624</f>
        <v>English Premier League</v>
      </c>
      <c r="D1623" s="0" t="str">
        <f aca="false">'✍️ Score Entry 2025-26'!D1624</f>
        <v>Crystal Palace</v>
      </c>
      <c r="E1623" s="0" t="str">
        <f aca="false">'✍️ Score Entry 2025-26'!E1624</f>
        <v>Everton</v>
      </c>
      <c r="F1623" s="0" t="n">
        <f aca="false">IFERROR(VLOOKUP(D1623,'⭐ Current Elo 2025-26'!$A:$B,2,FALSE()),1500)</f>
        <v>1530.6</v>
      </c>
      <c r="G1623" s="0" t="n">
        <f aca="false">IFERROR(VLOOKUP(E1623,'⭐ Current Elo 2025-26'!$A:$B,2,FALSE()),1500)</f>
        <v>1613.1</v>
      </c>
      <c r="H1623" s="33" t="n">
        <f aca="false">1/(1+10^((G1623-F1623+'⚙️ Parameters'!$C$7)/400))</f>
        <v>0.318053562756769</v>
      </c>
      <c r="I1623" s="33" t="n">
        <f aca="false">0.27*(1+((200-MIN(ABS(F1623-G1623),200))/500)+(IF(AND(F1623&gt;1650,G1623&gt;1650),0.15,0)))</f>
        <v>0.33345</v>
      </c>
      <c r="J1623" s="33" t="n">
        <f aca="false">MAX(0,1-H1623-I1623)</f>
        <v>0.348496437243231</v>
      </c>
      <c r="K1623" s="33" t="n">
        <f aca="false">H1623+I1623</f>
        <v>0.651503562756769</v>
      </c>
      <c r="L1623" s="33" t="n">
        <f aca="false">I1623+J1623</f>
        <v>0.681946437243231</v>
      </c>
      <c r="M1623" s="0" t="str">
        <f aca="false">IF('✍️ Score Entry 2025-26'!F1624=""," TBD",TEXT('✍️ Score Entry 2025-26'!F1624,"0")&amp;"-"&amp;TEXT('✍️ Score Entry 2025-26'!G1624,"0"))</f>
        <v> TBD</v>
      </c>
      <c r="N1623" s="0" t="str">
        <f aca="false">IF('✍️ Score Entry 2025-26'!F1624="","TBD",IF('✍️ Score Entry 2025-26'!F1624&gt;'✍️ Score Entry 2025-26'!G1624,"Home",IF('✍️ Score Entry 2025-26'!F1624&lt;'✍️ Score Entry 2025-26'!G1624,"Away","Draw")))</f>
        <v>TBD</v>
      </c>
      <c r="O1623" s="0" t="str">
        <f aca="false">IF(N1623="TBD","TBD",IF(AND(H1623&gt;I1623,H1623&gt;J1623,N1623="Home"),"✓",IF(AND(J1623&gt;H1623,J1623&gt;I1623,N1623="Away"),"✓",IF(AND(I1623&gt;H1623,I1623&gt;J1623,N1623="Draw"),"✓","✗"))))</f>
        <v>TBD</v>
      </c>
    </row>
    <row r="1624" customFormat="false" ht="15" hidden="false" customHeight="false" outlineLevel="0" collapsed="false">
      <c r="A1624" s="0" t="n">
        <f aca="false">'✍️ Score Entry 2025-26'!A1625</f>
        <v>1620</v>
      </c>
      <c r="B1624" s="41" t="n">
        <f aca="false">'✍️ Score Entry 2025-26'!B1625</f>
        <v>46151.5833333333</v>
      </c>
      <c r="C1624" s="0" t="str">
        <f aca="false">'✍️ Score Entry 2025-26'!C1625</f>
        <v>English Premier League</v>
      </c>
      <c r="D1624" s="0" t="str">
        <f aca="false">'✍️ Score Entry 2025-26'!D1625</f>
        <v>Fulham</v>
      </c>
      <c r="E1624" s="0" t="str">
        <f aca="false">'✍️ Score Entry 2025-26'!E1625</f>
        <v>AFC Bournemouth</v>
      </c>
      <c r="F1624" s="0" t="n">
        <f aca="false">IFERROR(VLOOKUP(D1624,'⭐ Current Elo 2025-26'!$A:$B,2,FALSE()),1500)</f>
        <v>1393.4</v>
      </c>
      <c r="G1624" s="0" t="n">
        <f aca="false">IFERROR(VLOOKUP(E1624,'⭐ Current Elo 2025-26'!$A:$B,2,FALSE()),1500)</f>
        <v>1744.7</v>
      </c>
      <c r="H1624" s="33" t="n">
        <f aca="false">1/(1+10^((G1624-F1624+'⚙️ Parameters'!$C$7)/400))</f>
        <v>0.0902925184181026</v>
      </c>
      <c r="I1624" s="33" t="n">
        <f aca="false">0.27*(1+((200-MIN(ABS(F1624-G1624),200))/500)+(IF(AND(F1624&gt;1650,G1624&gt;1650),0.15,0)))</f>
        <v>0.27</v>
      </c>
      <c r="J1624" s="33" t="n">
        <f aca="false">MAX(0,1-H1624-I1624)</f>
        <v>0.639707481581897</v>
      </c>
      <c r="K1624" s="33" t="n">
        <f aca="false">H1624+I1624</f>
        <v>0.360292518418103</v>
      </c>
      <c r="L1624" s="33" t="n">
        <f aca="false">I1624+J1624</f>
        <v>0.909707481581897</v>
      </c>
      <c r="M1624" s="0" t="str">
        <f aca="false">IF('✍️ Score Entry 2025-26'!F1625=""," TBD",TEXT('✍️ Score Entry 2025-26'!F1625,"0")&amp;"-"&amp;TEXT('✍️ Score Entry 2025-26'!G1625,"0"))</f>
        <v> TBD</v>
      </c>
      <c r="N1624" s="0" t="str">
        <f aca="false">IF('✍️ Score Entry 2025-26'!F1625="","TBD",IF('✍️ Score Entry 2025-26'!F1625&gt;'✍️ Score Entry 2025-26'!G1625,"Home",IF('✍️ Score Entry 2025-26'!F1625&lt;'✍️ Score Entry 2025-26'!G1625,"Away","Draw")))</f>
        <v>TBD</v>
      </c>
      <c r="O1624" s="0" t="str">
        <f aca="false">IF(N1624="TBD","TBD",IF(AND(H1624&gt;I1624,H1624&gt;J1624,N1624="Home"),"✓",IF(AND(J1624&gt;H1624,J1624&gt;I1624,N1624="Away"),"✓",IF(AND(I1624&gt;H1624,I1624&gt;J1624,N1624="Draw"),"✓","✗"))))</f>
        <v>TBD</v>
      </c>
    </row>
    <row r="1625" customFormat="false" ht="15" hidden="false" customHeight="false" outlineLevel="0" collapsed="false">
      <c r="A1625" s="0" t="n">
        <f aca="false">'✍️ Score Entry 2025-26'!A1626</f>
        <v>1621</v>
      </c>
      <c r="B1625" s="41" t="n">
        <f aca="false">'✍️ Score Entry 2025-26'!B1626</f>
        <v>46151.5833333333</v>
      </c>
      <c r="C1625" s="0" t="str">
        <f aca="false">'✍️ Score Entry 2025-26'!C1626</f>
        <v>English Premier League</v>
      </c>
      <c r="D1625" s="0" t="str">
        <f aca="false">'✍️ Score Entry 2025-26'!D1626</f>
        <v>Liverpool</v>
      </c>
      <c r="E1625" s="0" t="str">
        <f aca="false">'✍️ Score Entry 2025-26'!E1626</f>
        <v>Chelsea</v>
      </c>
      <c r="F1625" s="0" t="n">
        <f aca="false">IFERROR(VLOOKUP(D1625,'⭐ Current Elo 2025-26'!$A:$B,2,FALSE()),1500)</f>
        <v>1648.2</v>
      </c>
      <c r="G1625" s="0" t="n">
        <f aca="false">IFERROR(VLOOKUP(E1625,'⭐ Current Elo 2025-26'!$A:$B,2,FALSE()),1500)</f>
        <v>1685.1</v>
      </c>
      <c r="H1625" s="33" t="n">
        <f aca="false">1/(1+10^((G1625-F1625+'⚙️ Parameters'!$C$7)/400))</f>
        <v>0.377485065839722</v>
      </c>
      <c r="I1625" s="33" t="n">
        <f aca="false">0.27*(1+((200-MIN(ABS(F1625-G1625),200))/500)+(IF(AND(F1625&gt;1650,G1625&gt;1650),0.15,0)))</f>
        <v>0.358074</v>
      </c>
      <c r="J1625" s="33" t="n">
        <f aca="false">MAX(0,1-H1625-I1625)</f>
        <v>0.264440934160278</v>
      </c>
      <c r="K1625" s="33" t="n">
        <f aca="false">H1625+I1625</f>
        <v>0.735559065839722</v>
      </c>
      <c r="L1625" s="33" t="n">
        <f aca="false">I1625+J1625</f>
        <v>0.622514934160278</v>
      </c>
      <c r="M1625" s="0" t="str">
        <f aca="false">IF('✍️ Score Entry 2025-26'!F1626=""," TBD",TEXT('✍️ Score Entry 2025-26'!F1626,"0")&amp;"-"&amp;TEXT('✍️ Score Entry 2025-26'!G1626,"0"))</f>
        <v> TBD</v>
      </c>
      <c r="N1625" s="0" t="str">
        <f aca="false">IF('✍️ Score Entry 2025-26'!F1626="","TBD",IF('✍️ Score Entry 2025-26'!F1626&gt;'✍️ Score Entry 2025-26'!G1626,"Home",IF('✍️ Score Entry 2025-26'!F1626&lt;'✍️ Score Entry 2025-26'!G1626,"Away","Draw")))</f>
        <v>TBD</v>
      </c>
      <c r="O1625" s="0" t="str">
        <f aca="false">IF(N1625="TBD","TBD",IF(AND(H1625&gt;I1625,H1625&gt;J1625,N1625="Home"),"✓",IF(AND(J1625&gt;H1625,J1625&gt;I1625,N1625="Away"),"✓",IF(AND(I1625&gt;H1625,I1625&gt;J1625,N1625="Draw"),"✓","✗"))))</f>
        <v>TBD</v>
      </c>
    </row>
    <row r="1626" customFormat="false" ht="15" hidden="false" customHeight="false" outlineLevel="0" collapsed="false">
      <c r="A1626" s="0" t="n">
        <f aca="false">'✍️ Score Entry 2025-26'!A1627</f>
        <v>1622</v>
      </c>
      <c r="B1626" s="41" t="n">
        <f aca="false">'✍️ Score Entry 2025-26'!B1627</f>
        <v>46151.5833333333</v>
      </c>
      <c r="C1626" s="0" t="str">
        <f aca="false">'✍️ Score Entry 2025-26'!C1627</f>
        <v>English Premier League</v>
      </c>
      <c r="D1626" s="0" t="str">
        <f aca="false">'✍️ Score Entry 2025-26'!D1627</f>
        <v>West Ham United</v>
      </c>
      <c r="E1626" s="0" t="str">
        <f aca="false">'✍️ Score Entry 2025-26'!E1627</f>
        <v>Arsenal</v>
      </c>
      <c r="F1626" s="0" t="n">
        <f aca="false">IFERROR(VLOOKUP(D1626,'⭐ Current Elo 2025-26'!$A:$B,2,FALSE()),1500)</f>
        <v>1395.5</v>
      </c>
      <c r="G1626" s="0" t="n">
        <f aca="false">IFERROR(VLOOKUP(E1626,'⭐ Current Elo 2025-26'!$A:$B,2,FALSE()),1500)</f>
        <v>1442.1</v>
      </c>
      <c r="H1626" s="33" t="n">
        <f aca="false">1/(1+10^((G1626-F1626+'⚙️ Parameters'!$C$7)/400))</f>
        <v>0.364456276619191</v>
      </c>
      <c r="I1626" s="33" t="n">
        <f aca="false">0.27*(1+((200-MIN(ABS(F1626-G1626),200))/500)+(IF(AND(F1626&gt;1650,G1626&gt;1650),0.15,0)))</f>
        <v>0.352836</v>
      </c>
      <c r="J1626" s="33" t="n">
        <f aca="false">MAX(0,1-H1626-I1626)</f>
        <v>0.282707723380809</v>
      </c>
      <c r="K1626" s="33" t="n">
        <f aca="false">H1626+I1626</f>
        <v>0.717292276619191</v>
      </c>
      <c r="L1626" s="33" t="n">
        <f aca="false">I1626+J1626</f>
        <v>0.635543723380809</v>
      </c>
      <c r="M1626" s="0" t="str">
        <f aca="false">IF('✍️ Score Entry 2025-26'!F1627=""," TBD",TEXT('✍️ Score Entry 2025-26'!F1627,"0")&amp;"-"&amp;TEXT('✍️ Score Entry 2025-26'!G1627,"0"))</f>
        <v> TBD</v>
      </c>
      <c r="N1626" s="0" t="str">
        <f aca="false">IF('✍️ Score Entry 2025-26'!F1627="","TBD",IF('✍️ Score Entry 2025-26'!F1627&gt;'✍️ Score Entry 2025-26'!G1627,"Home",IF('✍️ Score Entry 2025-26'!F1627&lt;'✍️ Score Entry 2025-26'!G1627,"Away","Draw")))</f>
        <v>TBD</v>
      </c>
      <c r="O1626" s="0" t="str">
        <f aca="false">IF(N1626="TBD","TBD",IF(AND(H1626&gt;I1626,H1626&gt;J1626,N1626="Home"),"✓",IF(AND(J1626&gt;H1626,J1626&gt;I1626,N1626="Away"),"✓",IF(AND(I1626&gt;H1626,I1626&gt;J1626,N1626="Draw"),"✓","✗"))))</f>
        <v>TBD</v>
      </c>
    </row>
    <row r="1627" customFormat="false" ht="15" hidden="false" customHeight="false" outlineLevel="0" collapsed="false">
      <c r="A1627" s="0" t="n">
        <f aca="false">'✍️ Score Entry 2025-26'!A1628</f>
        <v>1623</v>
      </c>
      <c r="B1627" s="41" t="n">
        <f aca="false">'✍️ Score Entry 2025-26'!B1628</f>
        <v>46151.5833333333</v>
      </c>
      <c r="C1627" s="0" t="str">
        <f aca="false">'✍️ Score Entry 2025-26'!C1628</f>
        <v>English Premier League</v>
      </c>
      <c r="D1627" s="0" t="str">
        <f aca="false">'✍️ Score Entry 2025-26'!D1628</f>
        <v>Nottingham Forest</v>
      </c>
      <c r="E1627" s="0" t="str">
        <f aca="false">'✍️ Score Entry 2025-26'!E1628</f>
        <v>Newcastle United</v>
      </c>
      <c r="F1627" s="0" t="n">
        <f aca="false">IFERROR(VLOOKUP(D1627,'⭐ Current Elo 2025-26'!$A:$B,2,FALSE()),1500)</f>
        <v>1630.6</v>
      </c>
      <c r="G1627" s="0" t="n">
        <f aca="false">IFERROR(VLOOKUP(E1627,'⭐ Current Elo 2025-26'!$A:$B,2,FALSE()),1500)</f>
        <v>1795</v>
      </c>
      <c r="H1627" s="33" t="n">
        <f aca="false">1/(1+10^((G1627-F1627+'⚙️ Parameters'!$C$7)/400))</f>
        <v>0.225449685826784</v>
      </c>
      <c r="I1627" s="33" t="n">
        <f aca="false">0.27*(1+((200-MIN(ABS(F1627-G1627),200))/500)+(IF(AND(F1627&gt;1650,G1627&gt;1650),0.15,0)))</f>
        <v>0.289224</v>
      </c>
      <c r="J1627" s="33" t="n">
        <f aca="false">MAX(0,1-H1627-I1627)</f>
        <v>0.485326314173216</v>
      </c>
      <c r="K1627" s="33" t="n">
        <f aca="false">H1627+I1627</f>
        <v>0.514673685826784</v>
      </c>
      <c r="L1627" s="33" t="n">
        <f aca="false">I1627+J1627</f>
        <v>0.774550314173216</v>
      </c>
      <c r="M1627" s="0" t="str">
        <f aca="false">IF('✍️ Score Entry 2025-26'!F1628=""," TBD",TEXT('✍️ Score Entry 2025-26'!F1628,"0")&amp;"-"&amp;TEXT('✍️ Score Entry 2025-26'!G1628,"0"))</f>
        <v> TBD</v>
      </c>
      <c r="N1627" s="0" t="str">
        <f aca="false">IF('✍️ Score Entry 2025-26'!F1628="","TBD",IF('✍️ Score Entry 2025-26'!F1628&gt;'✍️ Score Entry 2025-26'!G1628,"Home",IF('✍️ Score Entry 2025-26'!F1628&lt;'✍️ Score Entry 2025-26'!G1628,"Away","Draw")))</f>
        <v>TBD</v>
      </c>
      <c r="O1627" s="0" t="str">
        <f aca="false">IF(N1627="TBD","TBD",IF(AND(H1627&gt;I1627,H1627&gt;J1627,N1627="Home"),"✓",IF(AND(J1627&gt;H1627,J1627&gt;I1627,N1627="Away"),"✓",IF(AND(I1627&gt;H1627,I1627&gt;J1627,N1627="Draw"),"✓","✗"))))</f>
        <v>TBD</v>
      </c>
    </row>
    <row r="1628" customFormat="false" ht="15" hidden="false" customHeight="false" outlineLevel="0" collapsed="false">
      <c r="A1628" s="0" t="n">
        <f aca="false">'✍️ Score Entry 2025-26'!A1629</f>
        <v>1624</v>
      </c>
      <c r="B1628" s="41" t="n">
        <f aca="false">'✍️ Score Entry 2025-26'!B1629</f>
        <v>46151.5833333333</v>
      </c>
      <c r="C1628" s="0" t="str">
        <f aca="false">'✍️ Score Entry 2025-26'!C1629</f>
        <v>English Premier League</v>
      </c>
      <c r="D1628" s="0" t="str">
        <f aca="false">'✍️ Score Entry 2025-26'!D1629</f>
        <v>Sunderland</v>
      </c>
      <c r="E1628" s="0" t="str">
        <f aca="false">'✍️ Score Entry 2025-26'!E1629</f>
        <v>Manchester United</v>
      </c>
      <c r="F1628" s="0" t="n">
        <f aca="false">IFERROR(VLOOKUP(D1628,'⭐ Current Elo 2025-26'!$A:$B,2,FALSE()),1500)</f>
        <v>1601.9</v>
      </c>
      <c r="G1628" s="0" t="n">
        <f aca="false">IFERROR(VLOOKUP(E1628,'⭐ Current Elo 2025-26'!$A:$B,2,FALSE()),1500)</f>
        <v>1451.7</v>
      </c>
      <c r="H1628" s="33" t="n">
        <f aca="false">1/(1+10^((G1628-F1628+'⚙️ Parameters'!$C$7)/400))</f>
        <v>0.640330193853904</v>
      </c>
      <c r="I1628" s="33" t="n">
        <f aca="false">0.27*(1+((200-MIN(ABS(F1628-G1628),200))/500)+(IF(AND(F1628&gt;1650,G1628&gt;1650),0.15,0)))</f>
        <v>0.296892</v>
      </c>
      <c r="J1628" s="33" t="n">
        <f aca="false">MAX(0,1-H1628-I1628)</f>
        <v>0.0627778061460956</v>
      </c>
      <c r="K1628" s="33" t="n">
        <f aca="false">H1628+I1628</f>
        <v>0.937222193853905</v>
      </c>
      <c r="L1628" s="33" t="n">
        <f aca="false">I1628+J1628</f>
        <v>0.359669806146096</v>
      </c>
      <c r="M1628" s="0" t="str">
        <f aca="false">IF('✍️ Score Entry 2025-26'!F1629=""," TBD",TEXT('✍️ Score Entry 2025-26'!F1629,"0")&amp;"-"&amp;TEXT('✍️ Score Entry 2025-26'!G1629,"0"))</f>
        <v> TBD</v>
      </c>
      <c r="N1628" s="0" t="str">
        <f aca="false">IF('✍️ Score Entry 2025-26'!F1629="","TBD",IF('✍️ Score Entry 2025-26'!F1629&gt;'✍️ Score Entry 2025-26'!G1629,"Home",IF('✍️ Score Entry 2025-26'!F1629&lt;'✍️ Score Entry 2025-26'!G1629,"Away","Draw")))</f>
        <v>TBD</v>
      </c>
      <c r="O1628" s="0" t="str">
        <f aca="false">IF(N1628="TBD","TBD",IF(AND(H1628&gt;I1628,H1628&gt;J1628,N1628="Home"),"✓",IF(AND(J1628&gt;H1628,J1628&gt;I1628,N1628="Away"),"✓",IF(AND(I1628&gt;H1628,I1628&gt;J1628,N1628="Draw"),"✓","✗"))))</f>
        <v>TBD</v>
      </c>
    </row>
    <row r="1629" customFormat="false" ht="15" hidden="false" customHeight="false" outlineLevel="0" collapsed="false">
      <c r="A1629" s="0" t="n">
        <f aca="false">'✍️ Score Entry 2025-26'!A1630</f>
        <v>1625</v>
      </c>
      <c r="B1629" s="41" t="n">
        <f aca="false">'✍️ Score Entry 2025-26'!B1630</f>
        <v>46151.5833333333</v>
      </c>
      <c r="C1629" s="0" t="str">
        <f aca="false">'✍️ Score Entry 2025-26'!C1630</f>
        <v>English Premier League</v>
      </c>
      <c r="D1629" s="0" t="str">
        <f aca="false">'✍️ Score Entry 2025-26'!D1630</f>
        <v>Tottenham Hotspur</v>
      </c>
      <c r="E1629" s="0" t="str">
        <f aca="false">'✍️ Score Entry 2025-26'!E1630</f>
        <v>Leeds United</v>
      </c>
      <c r="F1629" s="0" t="n">
        <f aca="false">IFERROR(VLOOKUP(D1629,'⭐ Current Elo 2025-26'!$A:$B,2,FALSE()),1500)</f>
        <v>1545.2</v>
      </c>
      <c r="G1629" s="0" t="n">
        <f aca="false">IFERROR(VLOOKUP(E1629,'⭐ Current Elo 2025-26'!$A:$B,2,FALSE()),1500)</f>
        <v>1530.4</v>
      </c>
      <c r="H1629" s="33" t="n">
        <f aca="false">1/(1+10^((G1629-F1629+'⚙️ Parameters'!$C$7)/400))</f>
        <v>0.449515741335684</v>
      </c>
      <c r="I1629" s="33" t="n">
        <f aca="false">0.27*(1+((200-MIN(ABS(F1629-G1629),200))/500)+(IF(AND(F1629&gt;1650,G1629&gt;1650),0.15,0)))</f>
        <v>0.370008</v>
      </c>
      <c r="J1629" s="33" t="n">
        <f aca="false">MAX(0,1-H1629-I1629)</f>
        <v>0.180476258664316</v>
      </c>
      <c r="K1629" s="33" t="n">
        <f aca="false">H1629+I1629</f>
        <v>0.819523741335684</v>
      </c>
      <c r="L1629" s="33" t="n">
        <f aca="false">I1629+J1629</f>
        <v>0.550484258664316</v>
      </c>
      <c r="M1629" s="0" t="str">
        <f aca="false">IF('✍️ Score Entry 2025-26'!F1630=""," TBD",TEXT('✍️ Score Entry 2025-26'!F1630,"0")&amp;"-"&amp;TEXT('✍️ Score Entry 2025-26'!G1630,"0"))</f>
        <v> TBD</v>
      </c>
      <c r="N1629" s="0" t="str">
        <f aca="false">IF('✍️ Score Entry 2025-26'!F1630="","TBD",IF('✍️ Score Entry 2025-26'!F1630&gt;'✍️ Score Entry 2025-26'!G1630,"Home",IF('✍️ Score Entry 2025-26'!F1630&lt;'✍️ Score Entry 2025-26'!G1630,"Away","Draw")))</f>
        <v>TBD</v>
      </c>
      <c r="O1629" s="0" t="str">
        <f aca="false">IF(N1629="TBD","TBD",IF(AND(H1629&gt;I1629,H1629&gt;J1629,N1629="Home"),"✓",IF(AND(J1629&gt;H1629,J1629&gt;I1629,N1629="Away"),"✓",IF(AND(I1629&gt;H1629,I1629&gt;J1629,N1629="Draw"),"✓","✗"))))</f>
        <v>TBD</v>
      </c>
    </row>
    <row r="1630" customFormat="false" ht="15" hidden="false" customHeight="false" outlineLevel="0" collapsed="false">
      <c r="A1630" s="0" t="n">
        <f aca="false">'✍️ Score Entry 2025-26'!A1631</f>
        <v>1626</v>
      </c>
      <c r="B1630" s="41" t="n">
        <f aca="false">'✍️ Score Entry 2025-26'!B1631</f>
        <v>46151.5833333333</v>
      </c>
      <c r="C1630" s="0" t="str">
        <f aca="false">'✍️ Score Entry 2025-26'!C1631</f>
        <v>English Premier League</v>
      </c>
      <c r="D1630" s="0" t="str">
        <f aca="false">'✍️ Score Entry 2025-26'!D1631</f>
        <v>Manchester City</v>
      </c>
      <c r="E1630" s="0" t="str">
        <f aca="false">'✍️ Score Entry 2025-26'!E1631</f>
        <v>Brentford</v>
      </c>
      <c r="F1630" s="0" t="n">
        <f aca="false">IFERROR(VLOOKUP(D1630,'⭐ Current Elo 2025-26'!$A:$B,2,FALSE()),1500)</f>
        <v>1581.2</v>
      </c>
      <c r="G1630" s="0" t="n">
        <f aca="false">IFERROR(VLOOKUP(E1630,'⭐ Current Elo 2025-26'!$A:$B,2,FALSE()),1500)</f>
        <v>1507.3</v>
      </c>
      <c r="H1630" s="33" t="n">
        <f aca="false">1/(1+10^((G1630-F1630+'⚙️ Parameters'!$C$7)/400))</f>
        <v>0.534340714844698</v>
      </c>
      <c r="I1630" s="33" t="n">
        <f aca="false">0.27*(1+((200-MIN(ABS(F1630-G1630),200))/500)+(IF(AND(F1630&gt;1650,G1630&gt;1650),0.15,0)))</f>
        <v>0.338094</v>
      </c>
      <c r="J1630" s="33" t="n">
        <f aca="false">MAX(0,1-H1630-I1630)</f>
        <v>0.127565285155302</v>
      </c>
      <c r="K1630" s="33" t="n">
        <f aca="false">H1630+I1630</f>
        <v>0.872434714844698</v>
      </c>
      <c r="L1630" s="33" t="n">
        <f aca="false">I1630+J1630</f>
        <v>0.465659285155302</v>
      </c>
      <c r="M1630" s="0" t="str">
        <f aca="false">IF('✍️ Score Entry 2025-26'!F1631=""," TBD",TEXT('✍️ Score Entry 2025-26'!F1631,"0")&amp;"-"&amp;TEXT('✍️ Score Entry 2025-26'!G1631,"0"))</f>
        <v> TBD</v>
      </c>
      <c r="N1630" s="0" t="str">
        <f aca="false">IF('✍️ Score Entry 2025-26'!F1631="","TBD",IF('✍️ Score Entry 2025-26'!F1631&gt;'✍️ Score Entry 2025-26'!G1631,"Home",IF('✍️ Score Entry 2025-26'!F1631&lt;'✍️ Score Entry 2025-26'!G1631,"Away","Draw")))</f>
        <v>TBD</v>
      </c>
      <c r="O1630" s="0" t="str">
        <f aca="false">IF(N1630="TBD","TBD",IF(AND(H1630&gt;I1630,H1630&gt;J1630,N1630="Home"),"✓",IF(AND(J1630&gt;H1630,J1630&gt;I1630,N1630="Away"),"✓",IF(AND(I1630&gt;H1630,I1630&gt;J1630,N1630="Draw"),"✓","✗"))))</f>
        <v>TBD</v>
      </c>
    </row>
    <row r="1631" customFormat="false" ht="15" hidden="false" customHeight="false" outlineLevel="0" collapsed="false">
      <c r="A1631" s="0" t="n">
        <f aca="false">'✍️ Score Entry 2025-26'!A1632</f>
        <v>1627</v>
      </c>
      <c r="B1631" s="41" t="n">
        <f aca="false">'✍️ Score Entry 2025-26'!B1632</f>
        <v>46151.75</v>
      </c>
      <c r="C1631" s="0" t="str">
        <f aca="false">'✍️ Score Entry 2025-26'!C1632</f>
        <v>French Ligue 1</v>
      </c>
      <c r="D1631" s="0" t="str">
        <f aca="false">'✍️ Score Entry 2025-26'!D1632</f>
        <v>Lens</v>
      </c>
      <c r="E1631" s="0" t="str">
        <f aca="false">'✍️ Score Entry 2025-26'!E1632</f>
        <v>Nantes</v>
      </c>
      <c r="F1631" s="0" t="n">
        <f aca="false">IFERROR(VLOOKUP(D1631,'⭐ Current Elo 2025-26'!$A:$B,2,FALSE()),1500)</f>
        <v>1580.6</v>
      </c>
      <c r="G1631" s="0" t="n">
        <f aca="false">IFERROR(VLOOKUP(E1631,'⭐ Current Elo 2025-26'!$A:$B,2,FALSE()),1500)</f>
        <v>1720.8</v>
      </c>
      <c r="H1631" s="33" t="n">
        <f aca="false">1/(1+10^((G1631-F1631+'⚙️ Parameters'!$C$7)/400))</f>
        <v>0.250700604967456</v>
      </c>
      <c r="I1631" s="33" t="n">
        <f aca="false">0.27*(1+((200-MIN(ABS(F1631-G1631),200))/500)+(IF(AND(F1631&gt;1650,G1631&gt;1650),0.15,0)))</f>
        <v>0.302292</v>
      </c>
      <c r="J1631" s="33" t="n">
        <f aca="false">MAX(0,1-H1631-I1631)</f>
        <v>0.447007395032544</v>
      </c>
      <c r="K1631" s="33" t="n">
        <f aca="false">H1631+I1631</f>
        <v>0.552992604967456</v>
      </c>
      <c r="L1631" s="33" t="n">
        <f aca="false">I1631+J1631</f>
        <v>0.749299395032544</v>
      </c>
      <c r="M1631" s="0" t="str">
        <f aca="false">IF('✍️ Score Entry 2025-26'!F1632=""," TBD",TEXT('✍️ Score Entry 2025-26'!F1632,"0")&amp;"-"&amp;TEXT('✍️ Score Entry 2025-26'!G1632,"0"))</f>
        <v> TBD</v>
      </c>
      <c r="N1631" s="0" t="str">
        <f aca="false">IF('✍️ Score Entry 2025-26'!F1632="","TBD",IF('✍️ Score Entry 2025-26'!F1632&gt;'✍️ Score Entry 2025-26'!G1632,"Home",IF('✍️ Score Entry 2025-26'!F1632&lt;'✍️ Score Entry 2025-26'!G1632,"Away","Draw")))</f>
        <v>TBD</v>
      </c>
      <c r="O1631" s="0" t="str">
        <f aca="false">IF(N1631="TBD","TBD",IF(AND(H1631&gt;I1631,H1631&gt;J1631,N1631="Home"),"✓",IF(AND(J1631&gt;H1631,J1631&gt;I1631,N1631="Away"),"✓",IF(AND(I1631&gt;H1631,I1631&gt;J1631,N1631="Draw"),"✓","✗"))))</f>
        <v>TBD</v>
      </c>
    </row>
    <row r="1632" customFormat="false" ht="15" hidden="false" customHeight="false" outlineLevel="0" collapsed="false">
      <c r="A1632" s="0" t="n">
        <f aca="false">'✍️ Score Entry 2025-26'!A1633</f>
        <v>1628</v>
      </c>
      <c r="B1632" s="41" t="n">
        <f aca="false">'✍️ Score Entry 2025-26'!B1633</f>
        <v>46151.75</v>
      </c>
      <c r="C1632" s="0" t="str">
        <f aca="false">'✍️ Score Entry 2025-26'!C1633</f>
        <v>French Ligue 1</v>
      </c>
      <c r="D1632" s="0" t="str">
        <f aca="false">'✍️ Score Entry 2025-26'!D1633</f>
        <v>Le Havre AC</v>
      </c>
      <c r="E1632" s="0" t="str">
        <f aca="false">'✍️ Score Entry 2025-26'!E1633</f>
        <v>Marseille</v>
      </c>
      <c r="F1632" s="0" t="n">
        <f aca="false">IFERROR(VLOOKUP(D1632,'⭐ Current Elo 2025-26'!$A:$B,2,FALSE()),1500)</f>
        <v>1496.2</v>
      </c>
      <c r="G1632" s="0" t="n">
        <f aca="false">IFERROR(VLOOKUP(E1632,'⭐ Current Elo 2025-26'!$A:$B,2,FALSE()),1500)</f>
        <v>1664.7</v>
      </c>
      <c r="H1632" s="33" t="n">
        <f aca="false">1/(1+10^((G1632-F1632+'⚙️ Parameters'!$C$7)/400))</f>
        <v>0.221355064619888</v>
      </c>
      <c r="I1632" s="33" t="n">
        <f aca="false">0.27*(1+((200-MIN(ABS(F1632-G1632),200))/500)+(IF(AND(F1632&gt;1650,G1632&gt;1650),0.15,0)))</f>
        <v>0.28701</v>
      </c>
      <c r="J1632" s="33" t="n">
        <f aca="false">MAX(0,1-H1632-I1632)</f>
        <v>0.491634935380112</v>
      </c>
      <c r="K1632" s="33" t="n">
        <f aca="false">H1632+I1632</f>
        <v>0.508365064619888</v>
      </c>
      <c r="L1632" s="33" t="n">
        <f aca="false">I1632+J1632</f>
        <v>0.778644935380112</v>
      </c>
      <c r="M1632" s="0" t="str">
        <f aca="false">IF('✍️ Score Entry 2025-26'!F1633=""," TBD",TEXT('✍️ Score Entry 2025-26'!F1633,"0")&amp;"-"&amp;TEXT('✍️ Score Entry 2025-26'!G1633,"0"))</f>
        <v> TBD</v>
      </c>
      <c r="N1632" s="0" t="str">
        <f aca="false">IF('✍️ Score Entry 2025-26'!F1633="","TBD",IF('✍️ Score Entry 2025-26'!F1633&gt;'✍️ Score Entry 2025-26'!G1633,"Home",IF('✍️ Score Entry 2025-26'!F1633&lt;'✍️ Score Entry 2025-26'!G1633,"Away","Draw")))</f>
        <v>TBD</v>
      </c>
      <c r="O1632" s="0" t="str">
        <f aca="false">IF(N1632="TBD","TBD",IF(AND(H1632&gt;I1632,H1632&gt;J1632,N1632="Home"),"✓",IF(AND(J1632&gt;H1632,J1632&gt;I1632,N1632="Away"),"✓",IF(AND(I1632&gt;H1632,I1632&gt;J1632,N1632="Draw"),"✓","✗"))))</f>
        <v>TBD</v>
      </c>
    </row>
    <row r="1633" customFormat="false" ht="15" hidden="false" customHeight="false" outlineLevel="0" collapsed="false">
      <c r="A1633" s="0" t="n">
        <f aca="false">'✍️ Score Entry 2025-26'!A1634</f>
        <v>1629</v>
      </c>
      <c r="B1633" s="41" t="n">
        <f aca="false">'✍️ Score Entry 2025-26'!B1634</f>
        <v>46151.75</v>
      </c>
      <c r="C1633" s="0" t="str">
        <f aca="false">'✍️ Score Entry 2025-26'!C1634</f>
        <v>French Ligue 1</v>
      </c>
      <c r="D1633" s="0" t="str">
        <f aca="false">'✍️ Score Entry 2025-26'!D1634</f>
        <v>AJ Auxerre</v>
      </c>
      <c r="E1633" s="0" t="str">
        <f aca="false">'✍️ Score Entry 2025-26'!E1634</f>
        <v>Nice</v>
      </c>
      <c r="F1633" s="0" t="n">
        <f aca="false">IFERROR(VLOOKUP(D1633,'⭐ Current Elo 2025-26'!$A:$B,2,FALSE()),1500)</f>
        <v>1588.5</v>
      </c>
      <c r="G1633" s="0" t="n">
        <f aca="false">IFERROR(VLOOKUP(E1633,'⭐ Current Elo 2025-26'!$A:$B,2,FALSE()),1500)</f>
        <v>1674.8</v>
      </c>
      <c r="H1633" s="33" t="n">
        <f aca="false">1/(1+10^((G1633-F1633+'⚙️ Parameters'!$C$7)/400))</f>
        <v>0.313328065506399</v>
      </c>
      <c r="I1633" s="33" t="n">
        <f aca="false">0.27*(1+((200-MIN(ABS(F1633-G1633),200))/500)+(IF(AND(F1633&gt;1650,G1633&gt;1650),0.15,0)))</f>
        <v>0.331398</v>
      </c>
      <c r="J1633" s="33" t="n">
        <f aca="false">MAX(0,1-H1633-I1633)</f>
        <v>0.355273934493601</v>
      </c>
      <c r="K1633" s="33" t="n">
        <f aca="false">H1633+I1633</f>
        <v>0.644726065506399</v>
      </c>
      <c r="L1633" s="33" t="n">
        <f aca="false">I1633+J1633</f>
        <v>0.686671934493601</v>
      </c>
      <c r="M1633" s="0" t="str">
        <f aca="false">IF('✍️ Score Entry 2025-26'!F1634=""," TBD",TEXT('✍️ Score Entry 2025-26'!F1634,"0")&amp;"-"&amp;TEXT('✍️ Score Entry 2025-26'!G1634,"0"))</f>
        <v> TBD</v>
      </c>
      <c r="N1633" s="0" t="str">
        <f aca="false">IF('✍️ Score Entry 2025-26'!F1634="","TBD",IF('✍️ Score Entry 2025-26'!F1634&gt;'✍️ Score Entry 2025-26'!G1634,"Home",IF('✍️ Score Entry 2025-26'!F1634&lt;'✍️ Score Entry 2025-26'!G1634,"Away","Draw")))</f>
        <v>TBD</v>
      </c>
      <c r="O1633" s="0" t="str">
        <f aca="false">IF(N1633="TBD","TBD",IF(AND(H1633&gt;I1633,H1633&gt;J1633,N1633="Home"),"✓",IF(AND(J1633&gt;H1633,J1633&gt;I1633,N1633="Away"),"✓",IF(AND(I1633&gt;H1633,I1633&gt;J1633,N1633="Draw"),"✓","✗"))))</f>
        <v>TBD</v>
      </c>
    </row>
    <row r="1634" customFormat="false" ht="15" hidden="false" customHeight="false" outlineLevel="0" collapsed="false">
      <c r="A1634" s="0" t="n">
        <f aca="false">'✍️ Score Entry 2025-26'!A1635</f>
        <v>1630</v>
      </c>
      <c r="B1634" s="41" t="n">
        <f aca="false">'✍️ Score Entry 2025-26'!B1635</f>
        <v>46151.75</v>
      </c>
      <c r="C1634" s="0" t="str">
        <f aca="false">'✍️ Score Entry 2025-26'!C1635</f>
        <v>French Ligue 1</v>
      </c>
      <c r="D1634" s="0" t="str">
        <f aca="false">'✍️ Score Entry 2025-26'!D1635</f>
        <v>AS Monaco</v>
      </c>
      <c r="E1634" s="0" t="str">
        <f aca="false">'✍️ Score Entry 2025-26'!E1635</f>
        <v>Lille</v>
      </c>
      <c r="F1634" s="0" t="n">
        <f aca="false">IFERROR(VLOOKUP(D1634,'⭐ Current Elo 2025-26'!$A:$B,2,FALSE()),1500)</f>
        <v>1714.2</v>
      </c>
      <c r="G1634" s="0" t="n">
        <f aca="false">IFERROR(VLOOKUP(E1634,'⭐ Current Elo 2025-26'!$A:$B,2,FALSE()),1500)</f>
        <v>1580.2</v>
      </c>
      <c r="H1634" s="33" t="n">
        <f aca="false">1/(1+10^((G1634-F1634+'⚙️ Parameters'!$C$7)/400))</f>
        <v>0.618584122089031</v>
      </c>
      <c r="I1634" s="33" t="n">
        <f aca="false">0.27*(1+((200-MIN(ABS(F1634-G1634),200))/500)+(IF(AND(F1634&gt;1650,G1634&gt;1650),0.15,0)))</f>
        <v>0.30564</v>
      </c>
      <c r="J1634" s="33" t="n">
        <f aca="false">MAX(0,1-H1634-I1634)</f>
        <v>0.0757758779109692</v>
      </c>
      <c r="K1634" s="33" t="n">
        <f aca="false">H1634+I1634</f>
        <v>0.924224122089031</v>
      </c>
      <c r="L1634" s="33" t="n">
        <f aca="false">I1634+J1634</f>
        <v>0.381415877910969</v>
      </c>
      <c r="M1634" s="0" t="str">
        <f aca="false">IF('✍️ Score Entry 2025-26'!F1635=""," TBD",TEXT('✍️ Score Entry 2025-26'!F1635,"0")&amp;"-"&amp;TEXT('✍️ Score Entry 2025-26'!G1635,"0"))</f>
        <v> TBD</v>
      </c>
      <c r="N1634" s="0" t="str">
        <f aca="false">IF('✍️ Score Entry 2025-26'!F1635="","TBD",IF('✍️ Score Entry 2025-26'!F1635&gt;'✍️ Score Entry 2025-26'!G1635,"Home",IF('✍️ Score Entry 2025-26'!F1635&lt;'✍️ Score Entry 2025-26'!G1635,"Away","Draw")))</f>
        <v>TBD</v>
      </c>
      <c r="O1634" s="0" t="str">
        <f aca="false">IF(N1634="TBD","TBD",IF(AND(H1634&gt;I1634,H1634&gt;J1634,N1634="Home"),"✓",IF(AND(J1634&gt;H1634,J1634&gt;I1634,N1634="Away"),"✓",IF(AND(I1634&gt;H1634,I1634&gt;J1634,N1634="Draw"),"✓","✗"))))</f>
        <v>TBD</v>
      </c>
    </row>
    <row r="1635" customFormat="false" ht="15" hidden="false" customHeight="false" outlineLevel="0" collapsed="false">
      <c r="A1635" s="0" t="n">
        <f aca="false">'✍️ Score Entry 2025-26'!A1636</f>
        <v>1631</v>
      </c>
      <c r="B1635" s="41" t="n">
        <f aca="false">'✍️ Score Entry 2025-26'!B1636</f>
        <v>46151.75</v>
      </c>
      <c r="C1635" s="0" t="str">
        <f aca="false">'✍️ Score Entry 2025-26'!C1636</f>
        <v>German Bundesliga</v>
      </c>
      <c r="D1635" s="0" t="str">
        <f aca="false">'✍️ Score Entry 2025-26'!D1636</f>
        <v>VfB Stuttgart</v>
      </c>
      <c r="E1635" s="0" t="str">
        <f aca="false">'✍️ Score Entry 2025-26'!E1636</f>
        <v>Bayer Leverkusen</v>
      </c>
      <c r="F1635" s="0" t="n">
        <f aca="false">IFERROR(VLOOKUP(D1635,'⭐ Current Elo 2025-26'!$A:$B,2,FALSE()),1500)</f>
        <v>1520.3</v>
      </c>
      <c r="G1635" s="0" t="n">
        <f aca="false">IFERROR(VLOOKUP(E1635,'⭐ Current Elo 2025-26'!$A:$B,2,FALSE()),1500)</f>
        <v>1576.1</v>
      </c>
      <c r="H1635" s="33" t="n">
        <f aca="false">1/(1+10^((G1635-F1635+'⚙️ Parameters'!$C$7)/400))</f>
        <v>0.352279642482939</v>
      </c>
      <c r="I1635" s="33" t="n">
        <f aca="false">0.27*(1+((200-MIN(ABS(F1635-G1635),200))/500)+(IF(AND(F1635&gt;1650,G1635&gt;1650),0.15,0)))</f>
        <v>0.347868</v>
      </c>
      <c r="J1635" s="33" t="n">
        <f aca="false">MAX(0,1-H1635-I1635)</f>
        <v>0.299852357517061</v>
      </c>
      <c r="K1635" s="33" t="n">
        <f aca="false">H1635+I1635</f>
        <v>0.700147642482939</v>
      </c>
      <c r="L1635" s="33" t="n">
        <f aca="false">I1635+J1635</f>
        <v>0.647720357517061</v>
      </c>
      <c r="M1635" s="0" t="str">
        <f aca="false">IF('✍️ Score Entry 2025-26'!F1636=""," TBD",TEXT('✍️ Score Entry 2025-26'!F1636,"0")&amp;"-"&amp;TEXT('✍️ Score Entry 2025-26'!G1636,"0"))</f>
        <v> TBD</v>
      </c>
      <c r="N1635" s="0" t="str">
        <f aca="false">IF('✍️ Score Entry 2025-26'!F1636="","TBD",IF('✍️ Score Entry 2025-26'!F1636&gt;'✍️ Score Entry 2025-26'!G1636,"Home",IF('✍️ Score Entry 2025-26'!F1636&lt;'✍️ Score Entry 2025-26'!G1636,"Away","Draw")))</f>
        <v>TBD</v>
      </c>
      <c r="O1635" s="0" t="str">
        <f aca="false">IF(N1635="TBD","TBD",IF(AND(H1635&gt;I1635,H1635&gt;J1635,N1635="Home"),"✓",IF(AND(J1635&gt;H1635,J1635&gt;I1635,N1635="Away"),"✓",IF(AND(I1635&gt;H1635,I1635&gt;J1635,N1635="Draw"),"✓","✗"))))</f>
        <v>TBD</v>
      </c>
    </row>
    <row r="1636" customFormat="false" ht="15" hidden="false" customHeight="false" outlineLevel="0" collapsed="false">
      <c r="A1636" s="0" t="n">
        <f aca="false">'✍️ Score Entry 2025-26'!A1637</f>
        <v>1632</v>
      </c>
      <c r="B1636" s="41" t="n">
        <f aca="false">'✍️ Score Entry 2025-26'!B1637</f>
        <v>46151.75</v>
      </c>
      <c r="C1636" s="0" t="str">
        <f aca="false">'✍️ Score Entry 2025-26'!C1637</f>
        <v>German Bundesliga</v>
      </c>
      <c r="D1636" s="0" t="str">
        <f aca="false">'✍️ Score Entry 2025-26'!D1637</f>
        <v>TSG Hoffenheim</v>
      </c>
      <c r="E1636" s="0" t="str">
        <f aca="false">'✍️ Score Entry 2025-26'!E1637</f>
        <v>Werder Bremen</v>
      </c>
      <c r="F1636" s="0" t="n">
        <f aca="false">IFERROR(VLOOKUP(D1636,'⭐ Current Elo 2025-26'!$A:$B,2,FALSE()),1500)</f>
        <v>1699</v>
      </c>
      <c r="G1636" s="0" t="n">
        <f aca="false">IFERROR(VLOOKUP(E1636,'⭐ Current Elo 2025-26'!$A:$B,2,FALSE()),1500)</f>
        <v>1618.2</v>
      </c>
      <c r="H1636" s="33" t="n">
        <f aca="false">1/(1+10^((G1636-F1636+'⚙️ Parameters'!$C$7)/400))</f>
        <v>0.544209014640861</v>
      </c>
      <c r="I1636" s="33" t="n">
        <f aca="false">0.27*(1+((200-MIN(ABS(F1636-G1636),200))/500)+(IF(AND(F1636&gt;1650,G1636&gt;1650),0.15,0)))</f>
        <v>0.334368</v>
      </c>
      <c r="J1636" s="33" t="n">
        <f aca="false">MAX(0,1-H1636-I1636)</f>
        <v>0.121422985359139</v>
      </c>
      <c r="K1636" s="33" t="n">
        <f aca="false">H1636+I1636</f>
        <v>0.878577014640861</v>
      </c>
      <c r="L1636" s="33" t="n">
        <f aca="false">I1636+J1636</f>
        <v>0.455790985359139</v>
      </c>
      <c r="M1636" s="0" t="str">
        <f aca="false">IF('✍️ Score Entry 2025-26'!F1637=""," TBD",TEXT('✍️ Score Entry 2025-26'!F1637,"0")&amp;"-"&amp;TEXT('✍️ Score Entry 2025-26'!G1637,"0"))</f>
        <v> TBD</v>
      </c>
      <c r="N1636" s="0" t="str">
        <f aca="false">IF('✍️ Score Entry 2025-26'!F1637="","TBD",IF('✍️ Score Entry 2025-26'!F1637&gt;'✍️ Score Entry 2025-26'!G1637,"Home",IF('✍️ Score Entry 2025-26'!F1637&lt;'✍️ Score Entry 2025-26'!G1637,"Away","Draw")))</f>
        <v>TBD</v>
      </c>
      <c r="O1636" s="0" t="str">
        <f aca="false">IF(N1636="TBD","TBD",IF(AND(H1636&gt;I1636,H1636&gt;J1636,N1636="Home"),"✓",IF(AND(J1636&gt;H1636,J1636&gt;I1636,N1636="Away"),"✓",IF(AND(I1636&gt;H1636,I1636&gt;J1636,N1636="Draw"),"✓","✗"))))</f>
        <v>TBD</v>
      </c>
    </row>
    <row r="1637" customFormat="false" ht="15" hidden="false" customHeight="false" outlineLevel="0" collapsed="false">
      <c r="A1637" s="0" t="n">
        <f aca="false">'✍️ Score Entry 2025-26'!A1638</f>
        <v>1633</v>
      </c>
      <c r="B1637" s="41" t="n">
        <f aca="false">'✍️ Score Entry 2025-26'!B1638</f>
        <v>46151.75</v>
      </c>
      <c r="C1637" s="0" t="str">
        <f aca="false">'✍️ Score Entry 2025-26'!C1638</f>
        <v>French Ligue 1</v>
      </c>
      <c r="D1637" s="0" t="str">
        <f aca="false">'✍️ Score Entry 2025-26'!D1638</f>
        <v>Paris Saint-Germain</v>
      </c>
      <c r="E1637" s="0" t="str">
        <f aca="false">'✍️ Score Entry 2025-26'!E1638</f>
        <v>Brest</v>
      </c>
      <c r="F1637" s="0" t="n">
        <f aca="false">IFERROR(VLOOKUP(D1637,'⭐ Current Elo 2025-26'!$A:$B,2,FALSE()),1500)</f>
        <v>1650.9</v>
      </c>
      <c r="G1637" s="0" t="n">
        <f aca="false">IFERROR(VLOOKUP(E1637,'⭐ Current Elo 2025-26'!$A:$B,2,FALSE()),1500)</f>
        <v>1734.4</v>
      </c>
      <c r="H1637" s="33" t="n">
        <f aca="false">1/(1+10^((G1637-F1637+'⚙️ Parameters'!$C$7)/400))</f>
        <v>0.316806321693232</v>
      </c>
      <c r="I1637" s="33" t="n">
        <f aca="false">0.27*(1+((200-MIN(ABS(F1637-G1637),200))/500)+(IF(AND(F1637&gt;1650,G1637&gt;1650),0.15,0)))</f>
        <v>0.37341</v>
      </c>
      <c r="J1637" s="33" t="n">
        <f aca="false">MAX(0,1-H1637-I1637)</f>
        <v>0.309783678306768</v>
      </c>
      <c r="K1637" s="33" t="n">
        <f aca="false">H1637+I1637</f>
        <v>0.690216321693232</v>
      </c>
      <c r="L1637" s="33" t="n">
        <f aca="false">I1637+J1637</f>
        <v>0.683193678306768</v>
      </c>
      <c r="M1637" s="0" t="str">
        <f aca="false">IF('✍️ Score Entry 2025-26'!F1638=""," TBD",TEXT('✍️ Score Entry 2025-26'!F1638,"0")&amp;"-"&amp;TEXT('✍️ Score Entry 2025-26'!G1638,"0"))</f>
        <v> TBD</v>
      </c>
      <c r="N1637" s="0" t="str">
        <f aca="false">IF('✍️ Score Entry 2025-26'!F1638="","TBD",IF('✍️ Score Entry 2025-26'!F1638&gt;'✍️ Score Entry 2025-26'!G1638,"Home",IF('✍️ Score Entry 2025-26'!F1638&lt;'✍️ Score Entry 2025-26'!G1638,"Away","Draw")))</f>
        <v>TBD</v>
      </c>
      <c r="O1637" s="0" t="str">
        <f aca="false">IF(N1637="TBD","TBD",IF(AND(H1637&gt;I1637,H1637&gt;J1637,N1637="Home"),"✓",IF(AND(J1637&gt;H1637,J1637&gt;I1637,N1637="Away"),"✓",IF(AND(I1637&gt;H1637,I1637&gt;J1637,N1637="Draw"),"✓","✗"))))</f>
        <v>TBD</v>
      </c>
    </row>
    <row r="1638" customFormat="false" ht="15" hidden="false" customHeight="false" outlineLevel="0" collapsed="false">
      <c r="A1638" s="0" t="n">
        <f aca="false">'✍️ Score Entry 2025-26'!A1639</f>
        <v>1634</v>
      </c>
      <c r="B1638" s="41" t="n">
        <f aca="false">'✍️ Score Entry 2025-26'!B1639</f>
        <v>46151.75</v>
      </c>
      <c r="C1638" s="0" t="str">
        <f aca="false">'✍️ Score Entry 2025-26'!C1639</f>
        <v>French Ligue 1</v>
      </c>
      <c r="D1638" s="0" t="str">
        <f aca="false">'✍️ Score Entry 2025-26'!D1639</f>
        <v>Stade Rennais</v>
      </c>
      <c r="E1638" s="0" t="str">
        <f aca="false">'✍️ Score Entry 2025-26'!E1639</f>
        <v>Paris FC</v>
      </c>
      <c r="F1638" s="0" t="n">
        <f aca="false">IFERROR(VLOOKUP(D1638,'⭐ Current Elo 2025-26'!$A:$B,2,FALSE()),1500)</f>
        <v>1621.1</v>
      </c>
      <c r="G1638" s="0" t="n">
        <f aca="false">IFERROR(VLOOKUP(E1638,'⭐ Current Elo 2025-26'!$A:$B,2,FALSE()),1500)</f>
        <v>1539.7</v>
      </c>
      <c r="H1638" s="33" t="n">
        <f aca="false">1/(1+10^((G1638-F1638+'⚙️ Parameters'!$C$7)/400))</f>
        <v>0.545065602018537</v>
      </c>
      <c r="I1638" s="33" t="n">
        <f aca="false">0.27*(1+((200-MIN(ABS(F1638-G1638),200))/500)+(IF(AND(F1638&gt;1650,G1638&gt;1650),0.15,0)))</f>
        <v>0.334044</v>
      </c>
      <c r="J1638" s="33" t="n">
        <f aca="false">MAX(0,1-H1638-I1638)</f>
        <v>0.120890397981463</v>
      </c>
      <c r="K1638" s="33" t="n">
        <f aca="false">H1638+I1638</f>
        <v>0.879109602018537</v>
      </c>
      <c r="L1638" s="33" t="n">
        <f aca="false">I1638+J1638</f>
        <v>0.454934397981464</v>
      </c>
      <c r="M1638" s="0" t="str">
        <f aca="false">IF('✍️ Score Entry 2025-26'!F1639=""," TBD",TEXT('✍️ Score Entry 2025-26'!F1639,"0")&amp;"-"&amp;TEXT('✍️ Score Entry 2025-26'!G1639,"0"))</f>
        <v> TBD</v>
      </c>
      <c r="N1638" s="0" t="str">
        <f aca="false">IF('✍️ Score Entry 2025-26'!F1639="","TBD",IF('✍️ Score Entry 2025-26'!F1639&gt;'✍️ Score Entry 2025-26'!G1639,"Home",IF('✍️ Score Entry 2025-26'!F1639&lt;'✍️ Score Entry 2025-26'!G1639,"Away","Draw")))</f>
        <v>TBD</v>
      </c>
      <c r="O1638" s="0" t="str">
        <f aca="false">IF(N1638="TBD","TBD",IF(AND(H1638&gt;I1638,H1638&gt;J1638,N1638="Home"),"✓",IF(AND(J1638&gt;H1638,J1638&gt;I1638,N1638="Away"),"✓",IF(AND(I1638&gt;H1638,I1638&gt;J1638,N1638="Draw"),"✓","✗"))))</f>
        <v>TBD</v>
      </c>
    </row>
    <row r="1639" customFormat="false" ht="15" hidden="false" customHeight="false" outlineLevel="0" collapsed="false">
      <c r="A1639" s="0" t="n">
        <f aca="false">'✍️ Score Entry 2025-26'!A1640</f>
        <v>1635</v>
      </c>
      <c r="B1639" s="41" t="n">
        <f aca="false">'✍️ Score Entry 2025-26'!B1640</f>
        <v>46151.75</v>
      </c>
      <c r="C1639" s="0" t="str">
        <f aca="false">'✍️ Score Entry 2025-26'!C1640</f>
        <v>French Ligue 1</v>
      </c>
      <c r="D1639" s="0" t="str">
        <f aca="false">'✍️ Score Entry 2025-26'!D1640</f>
        <v>Toulouse</v>
      </c>
      <c r="E1639" s="0" t="str">
        <f aca="false">'✍️ Score Entry 2025-26'!E1640</f>
        <v>Lyon</v>
      </c>
      <c r="F1639" s="0" t="n">
        <f aca="false">IFERROR(VLOOKUP(D1639,'⭐ Current Elo 2025-26'!$A:$B,2,FALSE()),1500)</f>
        <v>1668.4</v>
      </c>
      <c r="G1639" s="0" t="n">
        <f aca="false">IFERROR(VLOOKUP(E1639,'⭐ Current Elo 2025-26'!$A:$B,2,FALSE()),1500)</f>
        <v>1529.2</v>
      </c>
      <c r="H1639" s="33" t="n">
        <f aca="false">1/(1+10^((G1639-F1639+'⚙️ Parameters'!$C$7)/400))</f>
        <v>0.625621087265863</v>
      </c>
      <c r="I1639" s="33" t="n">
        <f aca="false">0.27*(1+((200-MIN(ABS(F1639-G1639),200))/500)+(IF(AND(F1639&gt;1650,G1639&gt;1650),0.15,0)))</f>
        <v>0.302832</v>
      </c>
      <c r="J1639" s="33" t="n">
        <f aca="false">MAX(0,1-H1639-I1639)</f>
        <v>0.0715469127341366</v>
      </c>
      <c r="K1639" s="33" t="n">
        <f aca="false">H1639+I1639</f>
        <v>0.928453087265863</v>
      </c>
      <c r="L1639" s="33" t="n">
        <f aca="false">I1639+J1639</f>
        <v>0.374378912734137</v>
      </c>
      <c r="M1639" s="0" t="str">
        <f aca="false">IF('✍️ Score Entry 2025-26'!F1640=""," TBD",TEXT('✍️ Score Entry 2025-26'!F1640,"0")&amp;"-"&amp;TEXT('✍️ Score Entry 2025-26'!G1640,"0"))</f>
        <v> TBD</v>
      </c>
      <c r="N1639" s="0" t="str">
        <f aca="false">IF('✍️ Score Entry 2025-26'!F1640="","TBD",IF('✍️ Score Entry 2025-26'!F1640&gt;'✍️ Score Entry 2025-26'!G1640,"Home",IF('✍️ Score Entry 2025-26'!F1640&lt;'✍️ Score Entry 2025-26'!G1640,"Away","Draw")))</f>
        <v>TBD</v>
      </c>
      <c r="O1639" s="0" t="str">
        <f aca="false">IF(N1639="TBD","TBD",IF(AND(H1639&gt;I1639,H1639&gt;J1639,N1639="Home"),"✓",IF(AND(J1639&gt;H1639,J1639&gt;I1639,N1639="Away"),"✓",IF(AND(I1639&gt;H1639,I1639&gt;J1639,N1639="Draw"),"✓","✗"))))</f>
        <v>TBD</v>
      </c>
    </row>
    <row r="1640" customFormat="false" ht="15" hidden="false" customHeight="false" outlineLevel="0" collapsed="false">
      <c r="A1640" s="0" t="n">
        <f aca="false">'✍️ Score Entry 2025-26'!A1641</f>
        <v>1636</v>
      </c>
      <c r="B1640" s="41" t="n">
        <f aca="false">'✍️ Score Entry 2025-26'!B1641</f>
        <v>46151.75</v>
      </c>
      <c r="C1640" s="0" t="str">
        <f aca="false">'✍️ Score Entry 2025-26'!C1641</f>
        <v>French Ligue 1</v>
      </c>
      <c r="D1640" s="0" t="str">
        <f aca="false">'✍️ Score Entry 2025-26'!D1641</f>
        <v>Metz</v>
      </c>
      <c r="E1640" s="0" t="str">
        <f aca="false">'✍️ Score Entry 2025-26'!E1641</f>
        <v>Lorient</v>
      </c>
      <c r="F1640" s="0" t="n">
        <f aca="false">IFERROR(VLOOKUP(D1640,'⭐ Current Elo 2025-26'!$A:$B,2,FALSE()),1500)</f>
        <v>1581.9</v>
      </c>
      <c r="G1640" s="0" t="n">
        <f aca="false">IFERROR(VLOOKUP(E1640,'⭐ Current Elo 2025-26'!$A:$B,2,FALSE()),1500)</f>
        <v>1624.7</v>
      </c>
      <c r="H1640" s="33" t="n">
        <f aca="false">1/(1+10^((G1640-F1640+'⚙️ Parameters'!$C$7)/400))</f>
        <v>0.369537898795603</v>
      </c>
      <c r="I1640" s="33" t="n">
        <f aca="false">0.27*(1+((200-MIN(ABS(F1640-G1640),200))/500)+(IF(AND(F1640&gt;1650,G1640&gt;1650),0.15,0)))</f>
        <v>0.354888</v>
      </c>
      <c r="J1640" s="33" t="n">
        <f aca="false">MAX(0,1-H1640-I1640)</f>
        <v>0.275574101204397</v>
      </c>
      <c r="K1640" s="33" t="n">
        <f aca="false">H1640+I1640</f>
        <v>0.724425898795603</v>
      </c>
      <c r="L1640" s="33" t="n">
        <f aca="false">I1640+J1640</f>
        <v>0.630462101204397</v>
      </c>
      <c r="M1640" s="0" t="str">
        <f aca="false">IF('✍️ Score Entry 2025-26'!F1641=""," TBD",TEXT('✍️ Score Entry 2025-26'!F1641,"0")&amp;"-"&amp;TEXT('✍️ Score Entry 2025-26'!G1641,"0"))</f>
        <v> TBD</v>
      </c>
      <c r="N1640" s="0" t="str">
        <f aca="false">IF('✍️ Score Entry 2025-26'!F1641="","TBD",IF('✍️ Score Entry 2025-26'!F1641&gt;'✍️ Score Entry 2025-26'!G1641,"Home",IF('✍️ Score Entry 2025-26'!F1641&lt;'✍️ Score Entry 2025-26'!G1641,"Away","Draw")))</f>
        <v>TBD</v>
      </c>
      <c r="O1640" s="0" t="str">
        <f aca="false">IF(N1640="TBD","TBD",IF(AND(H1640&gt;I1640,H1640&gt;J1640,N1640="Home"),"✓",IF(AND(J1640&gt;H1640,J1640&gt;I1640,N1640="Away"),"✓",IF(AND(I1640&gt;H1640,I1640&gt;J1640,N1640="Draw"),"✓","✗"))))</f>
        <v>TBD</v>
      </c>
    </row>
    <row r="1641" customFormat="false" ht="15" hidden="false" customHeight="false" outlineLevel="0" collapsed="false">
      <c r="A1641" s="0" t="n">
        <f aca="false">'✍️ Score Entry 2025-26'!A1642</f>
        <v>1637</v>
      </c>
      <c r="B1641" s="41" t="n">
        <f aca="false">'✍️ Score Entry 2025-26'!B1642</f>
        <v>46151.75</v>
      </c>
      <c r="C1641" s="0" t="str">
        <f aca="false">'✍️ Score Entry 2025-26'!C1642</f>
        <v>German Bundesliga</v>
      </c>
      <c r="D1641" s="0" t="str">
        <f aca="false">'✍️ Score Entry 2025-26'!D1642</f>
        <v>FC Cologne</v>
      </c>
      <c r="E1641" s="0" t="str">
        <f aca="false">'✍️ Score Entry 2025-26'!E1642</f>
        <v>1. FC Heidenheim 1846</v>
      </c>
      <c r="F1641" s="0" t="n">
        <f aca="false">IFERROR(VLOOKUP(D1641,'⭐ Current Elo 2025-26'!$A:$B,2,FALSE()),1500)</f>
        <v>1612.2</v>
      </c>
      <c r="G1641" s="0" t="n">
        <f aca="false">IFERROR(VLOOKUP(E1641,'⭐ Current Elo 2025-26'!$A:$B,2,FALSE()),1500)</f>
        <v>1529.3</v>
      </c>
      <c r="H1641" s="33" t="n">
        <f aca="false">1/(1+10^((G1641-F1641+'⚙️ Parameters'!$C$7)/400))</f>
        <v>0.547205893125218</v>
      </c>
      <c r="I1641" s="33" t="n">
        <f aca="false">0.27*(1+((200-MIN(ABS(F1641-G1641),200))/500)+(IF(AND(F1641&gt;1650,G1641&gt;1650),0.15,0)))</f>
        <v>0.333234</v>
      </c>
      <c r="J1641" s="33" t="n">
        <f aca="false">MAX(0,1-H1641-I1641)</f>
        <v>0.119560106874782</v>
      </c>
      <c r="K1641" s="33" t="n">
        <f aca="false">H1641+I1641</f>
        <v>0.880439893125218</v>
      </c>
      <c r="L1641" s="33" t="n">
        <f aca="false">I1641+J1641</f>
        <v>0.452794106874782</v>
      </c>
      <c r="M1641" s="0" t="str">
        <f aca="false">IF('✍️ Score Entry 2025-26'!F1642=""," TBD",TEXT('✍️ Score Entry 2025-26'!F1642,"0")&amp;"-"&amp;TEXT('✍️ Score Entry 2025-26'!G1642,"0"))</f>
        <v> TBD</v>
      </c>
      <c r="N1641" s="0" t="str">
        <f aca="false">IF('✍️ Score Entry 2025-26'!F1642="","TBD",IF('✍️ Score Entry 2025-26'!F1642&gt;'✍️ Score Entry 2025-26'!G1642,"Home",IF('✍️ Score Entry 2025-26'!F1642&lt;'✍️ Score Entry 2025-26'!G1642,"Away","Draw")))</f>
        <v>TBD</v>
      </c>
      <c r="O1641" s="0" t="str">
        <f aca="false">IF(N1641="TBD","TBD",IF(AND(H1641&gt;I1641,H1641&gt;J1641,N1641="Home"),"✓",IF(AND(J1641&gt;H1641,J1641&gt;I1641,N1641="Away"),"✓",IF(AND(I1641&gt;H1641,I1641&gt;J1641,N1641="Draw"),"✓","✗"))))</f>
        <v>TBD</v>
      </c>
    </row>
    <row r="1642" customFormat="false" ht="15" hidden="false" customHeight="false" outlineLevel="0" collapsed="false">
      <c r="A1642" s="0" t="n">
        <f aca="false">'✍️ Score Entry 2025-26'!A1643</f>
        <v>1638</v>
      </c>
      <c r="B1642" s="41" t="n">
        <f aca="false">'✍️ Score Entry 2025-26'!B1643</f>
        <v>46151.75</v>
      </c>
      <c r="C1642" s="0" t="str">
        <f aca="false">'✍️ Score Entry 2025-26'!C1643</f>
        <v>German Bundesliga</v>
      </c>
      <c r="D1642" s="0" t="str">
        <f aca="false">'✍️ Score Entry 2025-26'!D1643</f>
        <v>Mainz</v>
      </c>
      <c r="E1642" s="0" t="str">
        <f aca="false">'✍️ Score Entry 2025-26'!E1643</f>
        <v>1. FC Union Berlin</v>
      </c>
      <c r="F1642" s="0" t="n">
        <f aca="false">IFERROR(VLOOKUP(D1642,'⭐ Current Elo 2025-26'!$A:$B,2,FALSE()),1500)</f>
        <v>1672.1</v>
      </c>
      <c r="G1642" s="0" t="n">
        <f aca="false">IFERROR(VLOOKUP(E1642,'⭐ Current Elo 2025-26'!$A:$B,2,FALSE()),1500)</f>
        <v>1536.1</v>
      </c>
      <c r="H1642" s="33" t="n">
        <f aca="false">1/(1+10^((G1642-F1642+'⚙️ Parameters'!$C$7)/400))</f>
        <v>0.621296723122455</v>
      </c>
      <c r="I1642" s="33" t="n">
        <f aca="false">0.27*(1+((200-MIN(ABS(F1642-G1642),200))/500)+(IF(AND(F1642&gt;1650,G1642&gt;1650),0.15,0)))</f>
        <v>0.30456</v>
      </c>
      <c r="J1642" s="33" t="n">
        <f aca="false">MAX(0,1-H1642-I1642)</f>
        <v>0.0741432768775454</v>
      </c>
      <c r="K1642" s="33" t="n">
        <f aca="false">H1642+I1642</f>
        <v>0.925856723122455</v>
      </c>
      <c r="L1642" s="33" t="n">
        <f aca="false">I1642+J1642</f>
        <v>0.378703276877545</v>
      </c>
      <c r="M1642" s="0" t="str">
        <f aca="false">IF('✍️ Score Entry 2025-26'!F1643=""," TBD",TEXT('✍️ Score Entry 2025-26'!F1643,"0")&amp;"-"&amp;TEXT('✍️ Score Entry 2025-26'!G1643,"0"))</f>
        <v> TBD</v>
      </c>
      <c r="N1642" s="0" t="str">
        <f aca="false">IF('✍️ Score Entry 2025-26'!F1643="","TBD",IF('✍️ Score Entry 2025-26'!F1643&gt;'✍️ Score Entry 2025-26'!G1643,"Home",IF('✍️ Score Entry 2025-26'!F1643&lt;'✍️ Score Entry 2025-26'!G1643,"Away","Draw")))</f>
        <v>TBD</v>
      </c>
      <c r="O1642" s="0" t="str">
        <f aca="false">IF(N1642="TBD","TBD",IF(AND(H1642&gt;I1642,H1642&gt;J1642,N1642="Home"),"✓",IF(AND(J1642&gt;H1642,J1642&gt;I1642,N1642="Away"),"✓",IF(AND(I1642&gt;H1642,I1642&gt;J1642,N1642="Draw"),"✓","✗"))))</f>
        <v>TBD</v>
      </c>
    </row>
    <row r="1643" customFormat="false" ht="15" hidden="false" customHeight="false" outlineLevel="0" collapsed="false">
      <c r="A1643" s="0" t="n">
        <f aca="false">'✍️ Score Entry 2025-26'!A1644</f>
        <v>1639</v>
      </c>
      <c r="B1643" s="41" t="n">
        <f aca="false">'✍️ Score Entry 2025-26'!B1644</f>
        <v>46151.75</v>
      </c>
      <c r="C1643" s="0" t="str">
        <f aca="false">'✍️ Score Entry 2025-26'!C1644</f>
        <v>German Bundesliga</v>
      </c>
      <c r="D1643" s="0" t="str">
        <f aca="false">'✍️ Score Entry 2025-26'!D1644</f>
        <v>Borussia Dortmund</v>
      </c>
      <c r="E1643" s="0" t="str">
        <f aca="false">'✍️ Score Entry 2025-26'!E1644</f>
        <v>Eintracht Frankfurt</v>
      </c>
      <c r="F1643" s="0" t="n">
        <f aca="false">IFERROR(VLOOKUP(D1643,'⭐ Current Elo 2025-26'!$A:$B,2,FALSE()),1500)</f>
        <v>1516.8</v>
      </c>
      <c r="G1643" s="0" t="n">
        <f aca="false">IFERROR(VLOOKUP(E1643,'⭐ Current Elo 2025-26'!$A:$B,2,FALSE()),1500)</f>
        <v>1407.6</v>
      </c>
      <c r="H1643" s="33" t="n">
        <f aca="false">1/(1+10^((G1643-F1643+'⚙️ Parameters'!$C$7)/400))</f>
        <v>0.58438061178296</v>
      </c>
      <c r="I1643" s="33" t="n">
        <f aca="false">0.27*(1+((200-MIN(ABS(F1643-G1643),200))/500)+(IF(AND(F1643&gt;1650,G1643&gt;1650),0.15,0)))</f>
        <v>0.319032</v>
      </c>
      <c r="J1643" s="33" t="n">
        <f aca="false">MAX(0,1-H1643-I1643)</f>
        <v>0.0965873882170404</v>
      </c>
      <c r="K1643" s="33" t="n">
        <f aca="false">H1643+I1643</f>
        <v>0.90341261178296</v>
      </c>
      <c r="L1643" s="33" t="n">
        <f aca="false">I1643+J1643</f>
        <v>0.415619388217041</v>
      </c>
      <c r="M1643" s="0" t="str">
        <f aca="false">IF('✍️ Score Entry 2025-26'!F1644=""," TBD",TEXT('✍️ Score Entry 2025-26'!F1644,"0")&amp;"-"&amp;TEXT('✍️ Score Entry 2025-26'!G1644,"0"))</f>
        <v> TBD</v>
      </c>
      <c r="N1643" s="0" t="str">
        <f aca="false">IF('✍️ Score Entry 2025-26'!F1644="","TBD",IF('✍️ Score Entry 2025-26'!F1644&gt;'✍️ Score Entry 2025-26'!G1644,"Home",IF('✍️ Score Entry 2025-26'!F1644&lt;'✍️ Score Entry 2025-26'!G1644,"Away","Draw")))</f>
        <v>TBD</v>
      </c>
      <c r="O1643" s="0" t="str">
        <f aca="false">IF(N1643="TBD","TBD",IF(AND(H1643&gt;I1643,H1643&gt;J1643,N1643="Home"),"✓",IF(AND(J1643&gt;H1643,J1643&gt;I1643,N1643="Away"),"✓",IF(AND(I1643&gt;H1643,I1643&gt;J1643,N1643="Draw"),"✓","✗"))))</f>
        <v>TBD</v>
      </c>
    </row>
    <row r="1644" customFormat="false" ht="15" hidden="false" customHeight="false" outlineLevel="0" collapsed="false">
      <c r="A1644" s="0" t="n">
        <f aca="false">'✍️ Score Entry 2025-26'!A1645</f>
        <v>1640</v>
      </c>
      <c r="B1644" s="41" t="n">
        <f aca="false">'✍️ Score Entry 2025-26'!B1645</f>
        <v>46151.75</v>
      </c>
      <c r="C1644" s="0" t="str">
        <f aca="false">'✍️ Score Entry 2025-26'!C1645</f>
        <v>German Bundesliga</v>
      </c>
      <c r="D1644" s="0" t="str">
        <f aca="false">'✍️ Score Entry 2025-26'!D1645</f>
        <v>FC Augsburg</v>
      </c>
      <c r="E1644" s="0" t="str">
        <f aca="false">'✍️ Score Entry 2025-26'!E1645</f>
        <v>Borussia MÃ¶nchengladbach</v>
      </c>
      <c r="F1644" s="0" t="n">
        <f aca="false">IFERROR(VLOOKUP(D1644,'⭐ Current Elo 2025-26'!$A:$B,2,FALSE()),1500)</f>
        <v>1508.9</v>
      </c>
      <c r="G1644" s="0" t="n">
        <f aca="false">IFERROR(VLOOKUP(E1644,'⭐ Current Elo 2025-26'!$A:$B,2,FALSE()),1500)</f>
        <v>1433.1</v>
      </c>
      <c r="H1644" s="33" t="n">
        <f aca="false">1/(1+10^((G1644-F1644+'⚙️ Parameters'!$C$7)/400))</f>
        <v>0.537061087602562</v>
      </c>
      <c r="I1644" s="33" t="n">
        <f aca="false">0.27*(1+((200-MIN(ABS(F1644-G1644),200))/500)+(IF(AND(F1644&gt;1650,G1644&gt;1650),0.15,0)))</f>
        <v>0.337068</v>
      </c>
      <c r="J1644" s="33" t="n">
        <f aca="false">MAX(0,1-H1644-I1644)</f>
        <v>0.125870912397438</v>
      </c>
      <c r="K1644" s="33" t="n">
        <f aca="false">H1644+I1644</f>
        <v>0.874129087602562</v>
      </c>
      <c r="L1644" s="33" t="n">
        <f aca="false">I1644+J1644</f>
        <v>0.462938912397438</v>
      </c>
      <c r="M1644" s="0" t="str">
        <f aca="false">IF('✍️ Score Entry 2025-26'!F1645=""," TBD",TEXT('✍️ Score Entry 2025-26'!F1645,"0")&amp;"-"&amp;TEXT('✍️ Score Entry 2025-26'!G1645,"0"))</f>
        <v> TBD</v>
      </c>
      <c r="N1644" s="0" t="str">
        <f aca="false">IF('✍️ Score Entry 2025-26'!F1645="","TBD",IF('✍️ Score Entry 2025-26'!F1645&gt;'✍️ Score Entry 2025-26'!G1645,"Home",IF('✍️ Score Entry 2025-26'!F1645&lt;'✍️ Score Entry 2025-26'!G1645,"Away","Draw")))</f>
        <v>TBD</v>
      </c>
      <c r="O1644" s="0" t="str">
        <f aca="false">IF(N1644="TBD","TBD",IF(AND(H1644&gt;I1644,H1644&gt;J1644,N1644="Home"),"✓",IF(AND(J1644&gt;H1644,J1644&gt;I1644,N1644="Away"),"✓",IF(AND(I1644&gt;H1644,I1644&gt;J1644,N1644="Draw"),"✓","✗"))))</f>
        <v>TBD</v>
      </c>
    </row>
    <row r="1645" customFormat="false" ht="15" hidden="false" customHeight="false" outlineLevel="0" collapsed="false">
      <c r="A1645" s="0" t="n">
        <f aca="false">'✍️ Score Entry 2025-26'!A1646</f>
        <v>1641</v>
      </c>
      <c r="B1645" s="41" t="n">
        <f aca="false">'✍️ Score Entry 2025-26'!B1646</f>
        <v>46151.75</v>
      </c>
      <c r="C1645" s="0" t="str">
        <f aca="false">'✍️ Score Entry 2025-26'!C1646</f>
        <v>German Bundesliga</v>
      </c>
      <c r="D1645" s="0" t="str">
        <f aca="false">'✍️ Score Entry 2025-26'!D1646</f>
        <v>VfL Wolfsburg</v>
      </c>
      <c r="E1645" s="0" t="str">
        <f aca="false">'✍️ Score Entry 2025-26'!E1646</f>
        <v>Bayern Munich</v>
      </c>
      <c r="F1645" s="0" t="n">
        <f aca="false">IFERROR(VLOOKUP(D1645,'⭐ Current Elo 2025-26'!$A:$B,2,FALSE()),1500)</f>
        <v>1526.2</v>
      </c>
      <c r="G1645" s="0" t="n">
        <f aca="false">IFERROR(VLOOKUP(E1645,'⭐ Current Elo 2025-26'!$A:$B,2,FALSE()),1500)</f>
        <v>1706.9</v>
      </c>
      <c r="H1645" s="33" t="n">
        <f aca="false">1/(1+10^((G1645-F1645+'⚙️ Parameters'!$C$7)/400))</f>
        <v>0.209487739329796</v>
      </c>
      <c r="I1645" s="33" t="n">
        <f aca="false">0.27*(1+((200-MIN(ABS(F1645-G1645),200))/500)+(IF(AND(F1645&gt;1650,G1645&gt;1650),0.15,0)))</f>
        <v>0.280422</v>
      </c>
      <c r="J1645" s="33" t="n">
        <f aca="false">MAX(0,1-H1645-I1645)</f>
        <v>0.510090260670204</v>
      </c>
      <c r="K1645" s="33" t="n">
        <f aca="false">H1645+I1645</f>
        <v>0.489909739329796</v>
      </c>
      <c r="L1645" s="33" t="n">
        <f aca="false">I1645+J1645</f>
        <v>0.790512260670204</v>
      </c>
      <c r="M1645" s="0" t="str">
        <f aca="false">IF('✍️ Score Entry 2025-26'!F1646=""," TBD",TEXT('✍️ Score Entry 2025-26'!F1646,"0")&amp;"-"&amp;TEXT('✍️ Score Entry 2025-26'!G1646,"0"))</f>
        <v> TBD</v>
      </c>
      <c r="N1645" s="0" t="str">
        <f aca="false">IF('✍️ Score Entry 2025-26'!F1646="","TBD",IF('✍️ Score Entry 2025-26'!F1646&gt;'✍️ Score Entry 2025-26'!G1646,"Home",IF('✍️ Score Entry 2025-26'!F1646&lt;'✍️ Score Entry 2025-26'!G1646,"Away","Draw")))</f>
        <v>TBD</v>
      </c>
      <c r="O1645" s="0" t="str">
        <f aca="false">IF(N1645="TBD","TBD",IF(AND(H1645&gt;I1645,H1645&gt;J1645,N1645="Home"),"✓",IF(AND(J1645&gt;H1645,J1645&gt;I1645,N1645="Away"),"✓",IF(AND(I1645&gt;H1645,I1645&gt;J1645,N1645="Draw"),"✓","✗"))))</f>
        <v>TBD</v>
      </c>
    </row>
    <row r="1646" customFormat="false" ht="15" hidden="false" customHeight="false" outlineLevel="0" collapsed="false">
      <c r="A1646" s="0" t="n">
        <f aca="false">'✍️ Score Entry 2025-26'!A1647</f>
        <v>1642</v>
      </c>
      <c r="B1646" s="41" t="n">
        <f aca="false">'✍️ Score Entry 2025-26'!B1647</f>
        <v>46151.75</v>
      </c>
      <c r="C1646" s="0" t="str">
        <f aca="false">'✍️ Score Entry 2025-26'!C1647</f>
        <v>German Bundesliga</v>
      </c>
      <c r="D1646" s="0" t="str">
        <f aca="false">'✍️ Score Entry 2025-26'!D1647</f>
        <v>Hamburg SV</v>
      </c>
      <c r="E1646" s="0" t="str">
        <f aca="false">'✍️ Score Entry 2025-26'!E1647</f>
        <v>SC Freiburg</v>
      </c>
      <c r="F1646" s="0" t="n">
        <f aca="false">IFERROR(VLOOKUP(D1646,'⭐ Current Elo 2025-26'!$A:$B,2,FALSE()),1500)</f>
        <v>1759.3</v>
      </c>
      <c r="G1646" s="0" t="n">
        <f aca="false">IFERROR(VLOOKUP(E1646,'⭐ Current Elo 2025-26'!$A:$B,2,FALSE()),1500)</f>
        <v>1647.6</v>
      </c>
      <c r="H1646" s="33" t="n">
        <f aca="false">1/(1+10^((G1646-F1646+'⚙️ Parameters'!$C$7)/400))</f>
        <v>0.587871635171655</v>
      </c>
      <c r="I1646" s="33" t="n">
        <f aca="false">0.27*(1+((200-MIN(ABS(F1646-G1646),200))/500)+(IF(AND(F1646&gt;1650,G1646&gt;1650),0.15,0)))</f>
        <v>0.317682</v>
      </c>
      <c r="J1646" s="33" t="n">
        <f aca="false">MAX(0,1-H1646-I1646)</f>
        <v>0.0944463648283455</v>
      </c>
      <c r="K1646" s="33" t="n">
        <f aca="false">H1646+I1646</f>
        <v>0.905553635171654</v>
      </c>
      <c r="L1646" s="33" t="n">
        <f aca="false">I1646+J1646</f>
        <v>0.412128364828346</v>
      </c>
      <c r="M1646" s="0" t="str">
        <f aca="false">IF('✍️ Score Entry 2025-26'!F1647=""," TBD",TEXT('✍️ Score Entry 2025-26'!F1647,"0")&amp;"-"&amp;TEXT('✍️ Score Entry 2025-26'!G1647,"0"))</f>
        <v> TBD</v>
      </c>
      <c r="N1646" s="0" t="str">
        <f aca="false">IF('✍️ Score Entry 2025-26'!F1647="","TBD",IF('✍️ Score Entry 2025-26'!F1647&gt;'✍️ Score Entry 2025-26'!G1647,"Home",IF('✍️ Score Entry 2025-26'!F1647&lt;'✍️ Score Entry 2025-26'!G1647,"Away","Draw")))</f>
        <v>TBD</v>
      </c>
      <c r="O1646" s="0" t="str">
        <f aca="false">IF(N1646="TBD","TBD",IF(AND(H1646&gt;I1646,H1646&gt;J1646,N1646="Home"),"✓",IF(AND(J1646&gt;H1646,J1646&gt;I1646,N1646="Away"),"✓",IF(AND(I1646&gt;H1646,I1646&gt;J1646,N1646="Draw"),"✓","✗"))))</f>
        <v>TBD</v>
      </c>
    </row>
    <row r="1647" customFormat="false" ht="15" hidden="false" customHeight="false" outlineLevel="0" collapsed="false">
      <c r="A1647" s="0" t="n">
        <f aca="false">'✍️ Score Entry 2025-26'!A1648</f>
        <v>1643</v>
      </c>
      <c r="B1647" s="41" t="n">
        <f aca="false">'✍️ Score Entry 2025-26'!B1648</f>
        <v>46151.75</v>
      </c>
      <c r="C1647" s="0" t="str">
        <f aca="false">'✍️ Score Entry 2025-26'!C1648</f>
        <v>German Bundesliga</v>
      </c>
      <c r="D1647" s="0" t="str">
        <f aca="false">'✍️ Score Entry 2025-26'!D1648</f>
        <v>RB Leipzig</v>
      </c>
      <c r="E1647" s="0" t="str">
        <f aca="false">'✍️ Score Entry 2025-26'!E1648</f>
        <v>St. Pauli</v>
      </c>
      <c r="F1647" s="0" t="n">
        <f aca="false">IFERROR(VLOOKUP(D1647,'⭐ Current Elo 2025-26'!$A:$B,2,FALSE()),1500)</f>
        <v>1556</v>
      </c>
      <c r="G1647" s="0" t="n">
        <f aca="false">IFERROR(VLOOKUP(E1647,'⭐ Current Elo 2025-26'!$A:$B,2,FALSE()),1500)</f>
        <v>1501.5</v>
      </c>
      <c r="H1647" s="33" t="n">
        <f aca="false">1/(1+10^((G1647-F1647+'⚙️ Parameters'!$C$7)/400))</f>
        <v>0.506475658469268</v>
      </c>
      <c r="I1647" s="33" t="n">
        <f aca="false">0.27*(1+((200-MIN(ABS(F1647-G1647),200))/500)+(IF(AND(F1647&gt;1650,G1647&gt;1650),0.15,0)))</f>
        <v>0.34857</v>
      </c>
      <c r="J1647" s="33" t="n">
        <f aca="false">MAX(0,1-H1647-I1647)</f>
        <v>0.144954341530732</v>
      </c>
      <c r="K1647" s="33" t="n">
        <f aca="false">H1647+I1647</f>
        <v>0.855045658469268</v>
      </c>
      <c r="L1647" s="33" t="n">
        <f aca="false">I1647+J1647</f>
        <v>0.493524341530732</v>
      </c>
      <c r="M1647" s="0" t="str">
        <f aca="false">IF('✍️ Score Entry 2025-26'!F1648=""," TBD",TEXT('✍️ Score Entry 2025-26'!F1648,"0")&amp;"-"&amp;TEXT('✍️ Score Entry 2025-26'!G1648,"0"))</f>
        <v> TBD</v>
      </c>
      <c r="N1647" s="0" t="str">
        <f aca="false">IF('✍️ Score Entry 2025-26'!F1648="","TBD",IF('✍️ Score Entry 2025-26'!F1648&gt;'✍️ Score Entry 2025-26'!G1648,"Home",IF('✍️ Score Entry 2025-26'!F1648&lt;'✍️ Score Entry 2025-26'!G1648,"Away","Draw")))</f>
        <v>TBD</v>
      </c>
      <c r="O1647" s="0" t="str">
        <f aca="false">IF(N1647="TBD","TBD",IF(AND(H1647&gt;I1647,H1647&gt;J1647,N1647="Home"),"✓",IF(AND(J1647&gt;H1647,J1647&gt;I1647,N1647="Away"),"✓",IF(AND(I1647&gt;H1647,I1647&gt;J1647,N1647="Draw"),"✓","✗"))))</f>
        <v>TBD</v>
      </c>
    </row>
    <row r="1648" customFormat="false" ht="15" hidden="false" customHeight="false" outlineLevel="0" collapsed="false">
      <c r="A1648" s="0" t="n">
        <f aca="false">'✍️ Score Entry 2025-26'!A1649</f>
        <v>1644</v>
      </c>
      <c r="B1648" s="41" t="n">
        <f aca="false">'✍️ Score Entry 2025-26'!B1649</f>
        <v>46151.75</v>
      </c>
      <c r="C1648" s="0" t="str">
        <f aca="false">'✍️ Score Entry 2025-26'!C1649</f>
        <v>French Ligue 1</v>
      </c>
      <c r="D1648" s="0" t="str">
        <f aca="false">'✍️ Score Entry 2025-26'!D1649</f>
        <v>Angers</v>
      </c>
      <c r="E1648" s="0" t="str">
        <f aca="false">'✍️ Score Entry 2025-26'!E1649</f>
        <v>Strasbourg</v>
      </c>
      <c r="F1648" s="0" t="n">
        <f aca="false">IFERROR(VLOOKUP(D1648,'⭐ Current Elo 2025-26'!$A:$B,2,FALSE()),1500)</f>
        <v>1494.5</v>
      </c>
      <c r="G1648" s="0" t="n">
        <f aca="false">IFERROR(VLOOKUP(E1648,'⭐ Current Elo 2025-26'!$A:$B,2,FALSE()),1500)</f>
        <v>1815.9</v>
      </c>
      <c r="H1648" s="33" t="n">
        <f aca="false">1/(1+10^((G1648-F1648+'⚙️ Parameters'!$C$7)/400))</f>
        <v>0.105462606283225</v>
      </c>
      <c r="I1648" s="33" t="n">
        <f aca="false">0.27*(1+((200-MIN(ABS(F1648-G1648),200))/500)+(IF(AND(F1648&gt;1650,G1648&gt;1650),0.15,0)))</f>
        <v>0.27</v>
      </c>
      <c r="J1648" s="33" t="n">
        <f aca="false">MAX(0,1-H1648-I1648)</f>
        <v>0.624537393716775</v>
      </c>
      <c r="K1648" s="33" t="n">
        <f aca="false">H1648+I1648</f>
        <v>0.375462606283225</v>
      </c>
      <c r="L1648" s="33" t="n">
        <f aca="false">I1648+J1648</f>
        <v>0.894537393716775</v>
      </c>
      <c r="M1648" s="0" t="str">
        <f aca="false">IF('✍️ Score Entry 2025-26'!F1649=""," TBD",TEXT('✍️ Score Entry 2025-26'!F1649,"0")&amp;"-"&amp;TEXT('✍️ Score Entry 2025-26'!G1649,"0"))</f>
        <v> TBD</v>
      </c>
      <c r="N1648" s="0" t="str">
        <f aca="false">IF('✍️ Score Entry 2025-26'!F1649="","TBD",IF('✍️ Score Entry 2025-26'!F1649&gt;'✍️ Score Entry 2025-26'!G1649,"Home",IF('✍️ Score Entry 2025-26'!F1649&lt;'✍️ Score Entry 2025-26'!G1649,"Away","Draw")))</f>
        <v>TBD</v>
      </c>
      <c r="O1648" s="0" t="str">
        <f aca="false">IF(N1648="TBD","TBD",IF(AND(H1648&gt;I1648,H1648&gt;J1648,N1648="Home"),"✓",IF(AND(J1648&gt;H1648,J1648&gt;I1648,N1648="Away"),"✓",IF(AND(I1648&gt;H1648,I1648&gt;J1648,N1648="Draw"),"✓","✗"))))</f>
        <v>TBD</v>
      </c>
    </row>
    <row r="1649" customFormat="false" ht="15" hidden="false" customHeight="false" outlineLevel="0" collapsed="false">
      <c r="A1649" s="0" t="n">
        <f aca="false">'✍️ Score Entry 2025-26'!A1650</f>
        <v>1645</v>
      </c>
      <c r="B1649" s="41" t="n">
        <f aca="false">'✍️ Score Entry 2025-26'!B1650</f>
        <v>46152.75</v>
      </c>
      <c r="C1649" s="0" t="str">
        <f aca="false">'✍️ Score Entry 2025-26'!C1650</f>
        <v>Spanish LALIGA</v>
      </c>
      <c r="D1649" s="0" t="str">
        <f aca="false">'✍️ Score Entry 2025-26'!D1650</f>
        <v>AtlÃ©tico Madrid</v>
      </c>
      <c r="E1649" s="0" t="str">
        <f aca="false">'✍️ Score Entry 2025-26'!E1650</f>
        <v>Celta Vigo</v>
      </c>
      <c r="F1649" s="0" t="n">
        <f aca="false">IFERROR(VLOOKUP(D1649,'⭐ Current Elo 2025-26'!$A:$B,2,FALSE()),1500)</f>
        <v>1556.8</v>
      </c>
      <c r="G1649" s="0" t="n">
        <f aca="false">IFERROR(VLOOKUP(E1649,'⭐ Current Elo 2025-26'!$A:$B,2,FALSE()),1500)</f>
        <v>1603.5</v>
      </c>
      <c r="H1649" s="33" t="n">
        <f aca="false">1/(1+10^((G1649-F1649+'⚙️ Parameters'!$C$7)/400))</f>
        <v>0.364322951288743</v>
      </c>
      <c r="I1649" s="33" t="n">
        <f aca="false">0.27*(1+((200-MIN(ABS(F1649-G1649),200))/500)+(IF(AND(F1649&gt;1650,G1649&gt;1650),0.15,0)))</f>
        <v>0.352782</v>
      </c>
      <c r="J1649" s="33" t="n">
        <f aca="false">MAX(0,1-H1649-I1649)</f>
        <v>0.282895048711257</v>
      </c>
      <c r="K1649" s="33" t="n">
        <f aca="false">H1649+I1649</f>
        <v>0.717104951288743</v>
      </c>
      <c r="L1649" s="33" t="n">
        <f aca="false">I1649+J1649</f>
        <v>0.635677048711257</v>
      </c>
      <c r="M1649" s="0" t="str">
        <f aca="false">IF('✍️ Score Entry 2025-26'!F1650=""," TBD",TEXT('✍️ Score Entry 2025-26'!F1650,"0")&amp;"-"&amp;TEXT('✍️ Score Entry 2025-26'!G1650,"0"))</f>
        <v> TBD</v>
      </c>
      <c r="N1649" s="0" t="str">
        <f aca="false">IF('✍️ Score Entry 2025-26'!F1650="","TBD",IF('✍️ Score Entry 2025-26'!F1650&gt;'✍️ Score Entry 2025-26'!G1650,"Home",IF('✍️ Score Entry 2025-26'!F1650&lt;'✍️ Score Entry 2025-26'!G1650,"Away","Draw")))</f>
        <v>TBD</v>
      </c>
      <c r="O1649" s="0" t="str">
        <f aca="false">IF(N1649="TBD","TBD",IF(AND(H1649&gt;I1649,H1649&gt;J1649,N1649="Home"),"✓",IF(AND(J1649&gt;H1649,J1649&gt;I1649,N1649="Away"),"✓",IF(AND(I1649&gt;H1649,I1649&gt;J1649,N1649="Draw"),"✓","✗"))))</f>
        <v>TBD</v>
      </c>
    </row>
    <row r="1650" customFormat="false" ht="15" hidden="false" customHeight="false" outlineLevel="0" collapsed="false">
      <c r="A1650" s="0" t="n">
        <f aca="false">'✍️ Score Entry 2025-26'!A1651</f>
        <v>1646</v>
      </c>
      <c r="B1650" s="41" t="n">
        <f aca="false">'✍️ Score Entry 2025-26'!B1651</f>
        <v>46152.75</v>
      </c>
      <c r="C1650" s="0" t="str">
        <f aca="false">'✍️ Score Entry 2025-26'!C1651</f>
        <v>Spanish LALIGA</v>
      </c>
      <c r="D1650" s="0" t="str">
        <f aca="false">'✍️ Score Entry 2025-26'!D1651</f>
        <v>Sevilla</v>
      </c>
      <c r="E1650" s="0" t="str">
        <f aca="false">'✍️ Score Entry 2025-26'!E1651</f>
        <v>Espanyol</v>
      </c>
      <c r="F1650" s="0" t="n">
        <f aca="false">IFERROR(VLOOKUP(D1650,'⭐ Current Elo 2025-26'!$A:$B,2,FALSE()),1500)</f>
        <v>1661.6</v>
      </c>
      <c r="G1650" s="0" t="n">
        <f aca="false">IFERROR(VLOOKUP(E1650,'⭐ Current Elo 2025-26'!$A:$B,2,FALSE()),1500)</f>
        <v>1662.7</v>
      </c>
      <c r="H1650" s="33" t="n">
        <f aca="false">1/(1+10^((G1650-F1650+'⚙️ Parameters'!$C$7)/400))</f>
        <v>0.426986899841322</v>
      </c>
      <c r="I1650" s="33" t="n">
        <f aca="false">0.27*(1+((200-MIN(ABS(F1650-G1650),200))/500)+(IF(AND(F1650&gt;1650,G1650&gt;1650),0.15,0)))</f>
        <v>0.417906</v>
      </c>
      <c r="J1650" s="33" t="n">
        <f aca="false">MAX(0,1-H1650-I1650)</f>
        <v>0.155107100158678</v>
      </c>
      <c r="K1650" s="33" t="n">
        <f aca="false">H1650+I1650</f>
        <v>0.844892899841322</v>
      </c>
      <c r="L1650" s="33" t="n">
        <f aca="false">I1650+J1650</f>
        <v>0.573013100158678</v>
      </c>
      <c r="M1650" s="0" t="str">
        <f aca="false">IF('✍️ Score Entry 2025-26'!F1651=""," TBD",TEXT('✍️ Score Entry 2025-26'!F1651,"0")&amp;"-"&amp;TEXT('✍️ Score Entry 2025-26'!G1651,"0"))</f>
        <v> TBD</v>
      </c>
      <c r="N1650" s="0" t="str">
        <f aca="false">IF('✍️ Score Entry 2025-26'!F1651="","TBD",IF('✍️ Score Entry 2025-26'!F1651&gt;'✍️ Score Entry 2025-26'!G1651,"Home",IF('✍️ Score Entry 2025-26'!F1651&lt;'✍️ Score Entry 2025-26'!G1651,"Away","Draw")))</f>
        <v>TBD</v>
      </c>
      <c r="O1650" s="0" t="str">
        <f aca="false">IF(N1650="TBD","TBD",IF(AND(H1650&gt;I1650,H1650&gt;J1650,N1650="Home"),"✓",IF(AND(J1650&gt;H1650,J1650&gt;I1650,N1650="Away"),"✓",IF(AND(I1650&gt;H1650,I1650&gt;J1650,N1650="Draw"),"✓","✗"))))</f>
        <v>TBD</v>
      </c>
    </row>
    <row r="1651" customFormat="false" ht="15" hidden="false" customHeight="false" outlineLevel="0" collapsed="false">
      <c r="A1651" s="0" t="n">
        <f aca="false">'✍️ Score Entry 2025-26'!A1652</f>
        <v>1647</v>
      </c>
      <c r="B1651" s="41" t="n">
        <f aca="false">'✍️ Score Entry 2025-26'!B1652</f>
        <v>46152.75</v>
      </c>
      <c r="C1651" s="0" t="str">
        <f aca="false">'✍️ Score Entry 2025-26'!C1652</f>
        <v>Spanish LALIGA</v>
      </c>
      <c r="D1651" s="0" t="str">
        <f aca="false">'✍️ Score Entry 2025-26'!D1652</f>
        <v>Athletic Club</v>
      </c>
      <c r="E1651" s="0" t="str">
        <f aca="false">'✍️ Score Entry 2025-26'!E1652</f>
        <v>Valencia</v>
      </c>
      <c r="F1651" s="0" t="n">
        <f aca="false">IFERROR(VLOOKUP(D1651,'⭐ Current Elo 2025-26'!$A:$B,2,FALSE()),1500)</f>
        <v>1432.8</v>
      </c>
      <c r="G1651" s="0" t="n">
        <f aca="false">IFERROR(VLOOKUP(E1651,'⭐ Current Elo 2025-26'!$A:$B,2,FALSE()),1500)</f>
        <v>1618.4</v>
      </c>
      <c r="H1651" s="33" t="n">
        <f aca="false">1/(1+10^((G1651-F1651+'⚙️ Parameters'!$C$7)/400))</f>
        <v>0.204854911451435</v>
      </c>
      <c r="I1651" s="33" t="n">
        <f aca="false">0.27*(1+((200-MIN(ABS(F1651-G1651),200))/500)+(IF(AND(F1651&gt;1650,G1651&gt;1650),0.15,0)))</f>
        <v>0.277776</v>
      </c>
      <c r="J1651" s="33" t="n">
        <f aca="false">MAX(0,1-H1651-I1651)</f>
        <v>0.517369088548565</v>
      </c>
      <c r="K1651" s="33" t="n">
        <f aca="false">H1651+I1651</f>
        <v>0.482630911451435</v>
      </c>
      <c r="L1651" s="33" t="n">
        <f aca="false">I1651+J1651</f>
        <v>0.795145088548565</v>
      </c>
      <c r="M1651" s="0" t="str">
        <f aca="false">IF('✍️ Score Entry 2025-26'!F1652=""," TBD",TEXT('✍️ Score Entry 2025-26'!F1652,"0")&amp;"-"&amp;TEXT('✍️ Score Entry 2025-26'!G1652,"0"))</f>
        <v> TBD</v>
      </c>
      <c r="N1651" s="0" t="str">
        <f aca="false">IF('✍️ Score Entry 2025-26'!F1652="","TBD",IF('✍️ Score Entry 2025-26'!F1652&gt;'✍️ Score Entry 2025-26'!G1652,"Home",IF('✍️ Score Entry 2025-26'!F1652&lt;'✍️ Score Entry 2025-26'!G1652,"Away","Draw")))</f>
        <v>TBD</v>
      </c>
      <c r="O1651" s="0" t="str">
        <f aca="false">IF(N1651="TBD","TBD",IF(AND(H1651&gt;I1651,H1651&gt;J1651,N1651="Home"),"✓",IF(AND(J1651&gt;H1651,J1651&gt;I1651,N1651="Away"),"✓",IF(AND(I1651&gt;H1651,I1651&gt;J1651,N1651="Draw"),"✓","✗"))))</f>
        <v>TBD</v>
      </c>
    </row>
    <row r="1652" customFormat="false" ht="15" hidden="false" customHeight="false" outlineLevel="0" collapsed="false">
      <c r="A1652" s="0" t="n">
        <f aca="false">'✍️ Score Entry 2025-26'!A1653</f>
        <v>1648</v>
      </c>
      <c r="B1652" s="41" t="n">
        <f aca="false">'✍️ Score Entry 2025-26'!B1653</f>
        <v>46152.75</v>
      </c>
      <c r="C1652" s="0" t="str">
        <f aca="false">'✍️ Score Entry 2025-26'!C1653</f>
        <v>Spanish LALIGA</v>
      </c>
      <c r="D1652" s="0" t="str">
        <f aca="false">'✍️ Score Entry 2025-26'!D1653</f>
        <v>Rayo Vallecano</v>
      </c>
      <c r="E1652" s="0" t="str">
        <f aca="false">'✍️ Score Entry 2025-26'!E1653</f>
        <v>Girona</v>
      </c>
      <c r="F1652" s="0" t="n">
        <f aca="false">IFERROR(VLOOKUP(D1652,'⭐ Current Elo 2025-26'!$A:$B,2,FALSE()),1500)</f>
        <v>1510</v>
      </c>
      <c r="G1652" s="0" t="n">
        <f aca="false">IFERROR(VLOOKUP(E1652,'⭐ Current Elo 2025-26'!$A:$B,2,FALSE()),1500)</f>
        <v>1542.4</v>
      </c>
      <c r="H1652" s="33" t="n">
        <f aca="false">1/(1+10^((G1652-F1652+'⚙️ Parameters'!$C$7)/400))</f>
        <v>0.383591306035104</v>
      </c>
      <c r="I1652" s="33" t="n">
        <f aca="false">0.27*(1+((200-MIN(ABS(F1652-G1652),200))/500)+(IF(AND(F1652&gt;1650,G1652&gt;1650),0.15,0)))</f>
        <v>0.360504</v>
      </c>
      <c r="J1652" s="33" t="n">
        <f aca="false">MAX(0,1-H1652-I1652)</f>
        <v>0.255904693964896</v>
      </c>
      <c r="K1652" s="33" t="n">
        <f aca="false">H1652+I1652</f>
        <v>0.744095306035104</v>
      </c>
      <c r="L1652" s="33" t="n">
        <f aca="false">I1652+J1652</f>
        <v>0.616408693964896</v>
      </c>
      <c r="M1652" s="0" t="str">
        <f aca="false">IF('✍️ Score Entry 2025-26'!F1653=""," TBD",TEXT('✍️ Score Entry 2025-26'!F1653,"0")&amp;"-"&amp;TEXT('✍️ Score Entry 2025-26'!G1653,"0"))</f>
        <v> TBD</v>
      </c>
      <c r="N1652" s="0" t="str">
        <f aca="false">IF('✍️ Score Entry 2025-26'!F1653="","TBD",IF('✍️ Score Entry 2025-26'!F1653&gt;'✍️ Score Entry 2025-26'!G1653,"Home",IF('✍️ Score Entry 2025-26'!F1653&lt;'✍️ Score Entry 2025-26'!G1653,"Away","Draw")))</f>
        <v>TBD</v>
      </c>
      <c r="O1652" s="0" t="str">
        <f aca="false">IF(N1652="TBD","TBD",IF(AND(H1652&gt;I1652,H1652&gt;J1652,N1652="Home"),"✓",IF(AND(J1652&gt;H1652,J1652&gt;I1652,N1652="Away"),"✓",IF(AND(I1652&gt;H1652,I1652&gt;J1652,N1652="Draw"),"✓","✗"))))</f>
        <v>TBD</v>
      </c>
    </row>
    <row r="1653" customFormat="false" ht="15" hidden="false" customHeight="false" outlineLevel="0" collapsed="false">
      <c r="A1653" s="0" t="n">
        <f aca="false">'✍️ Score Entry 2025-26'!A1654</f>
        <v>1649</v>
      </c>
      <c r="B1653" s="41" t="n">
        <f aca="false">'✍️ Score Entry 2025-26'!B1654</f>
        <v>46152.75</v>
      </c>
      <c r="C1653" s="0" t="str">
        <f aca="false">'✍️ Score Entry 2025-26'!C1654</f>
        <v>Spanish LALIGA</v>
      </c>
      <c r="D1653" s="0" t="str">
        <f aca="false">'✍️ Score Entry 2025-26'!D1654</f>
        <v>Mallorca</v>
      </c>
      <c r="E1653" s="0" t="str">
        <f aca="false">'✍️ Score Entry 2025-26'!E1654</f>
        <v>Villarreal</v>
      </c>
      <c r="F1653" s="0" t="n">
        <f aca="false">IFERROR(VLOOKUP(D1653,'⭐ Current Elo 2025-26'!$A:$B,2,FALSE()),1500)</f>
        <v>1654.7</v>
      </c>
      <c r="G1653" s="0" t="n">
        <f aca="false">IFERROR(VLOOKUP(E1653,'⭐ Current Elo 2025-26'!$A:$B,2,FALSE()),1500)</f>
        <v>1629.8</v>
      </c>
      <c r="H1653" s="33" t="n">
        <f aca="false">1/(1+10^((G1653-F1653+'⚙️ Parameters'!$C$7)/400))</f>
        <v>0.463940907007581</v>
      </c>
      <c r="I1653" s="33" t="n">
        <f aca="false">0.27*(1+((200-MIN(ABS(F1653-G1653),200))/500)+(IF(AND(F1653&gt;1650,G1653&gt;1650),0.15,0)))</f>
        <v>0.364554</v>
      </c>
      <c r="J1653" s="33" t="n">
        <f aca="false">MAX(0,1-H1653-I1653)</f>
        <v>0.171505092992419</v>
      </c>
      <c r="K1653" s="33" t="n">
        <f aca="false">H1653+I1653</f>
        <v>0.828494907007581</v>
      </c>
      <c r="L1653" s="33" t="n">
        <f aca="false">I1653+J1653</f>
        <v>0.536059092992419</v>
      </c>
      <c r="M1653" s="0" t="str">
        <f aca="false">IF('✍️ Score Entry 2025-26'!F1654=""," TBD",TEXT('✍️ Score Entry 2025-26'!F1654,"0")&amp;"-"&amp;TEXT('✍️ Score Entry 2025-26'!G1654,"0"))</f>
        <v> TBD</v>
      </c>
      <c r="N1653" s="0" t="str">
        <f aca="false">IF('✍️ Score Entry 2025-26'!F1654="","TBD",IF('✍️ Score Entry 2025-26'!F1654&gt;'✍️ Score Entry 2025-26'!G1654,"Home",IF('✍️ Score Entry 2025-26'!F1654&lt;'✍️ Score Entry 2025-26'!G1654,"Away","Draw")))</f>
        <v>TBD</v>
      </c>
      <c r="O1653" s="0" t="str">
        <f aca="false">IF(N1653="TBD","TBD",IF(AND(H1653&gt;I1653,H1653&gt;J1653,N1653="Home"),"✓",IF(AND(J1653&gt;H1653,J1653&gt;I1653,N1653="Away"),"✓",IF(AND(I1653&gt;H1653,I1653&gt;J1653,N1653="Draw"),"✓","✗"))))</f>
        <v>TBD</v>
      </c>
    </row>
    <row r="1654" customFormat="false" ht="15" hidden="false" customHeight="false" outlineLevel="0" collapsed="false">
      <c r="A1654" s="0" t="n">
        <f aca="false">'✍️ Score Entry 2025-26'!A1655</f>
        <v>1650</v>
      </c>
      <c r="B1654" s="41" t="n">
        <f aca="false">'✍️ Score Entry 2025-26'!B1655</f>
        <v>46152.75</v>
      </c>
      <c r="C1654" s="0" t="str">
        <f aca="false">'✍️ Score Entry 2025-26'!C1655</f>
        <v>Spanish LALIGA</v>
      </c>
      <c r="D1654" s="0" t="str">
        <f aca="false">'✍️ Score Entry 2025-26'!D1655</f>
        <v>Levante</v>
      </c>
      <c r="E1654" s="0" t="str">
        <f aca="false">'✍️ Score Entry 2025-26'!E1655</f>
        <v>Osasuna</v>
      </c>
      <c r="F1654" s="0" t="n">
        <f aca="false">IFERROR(VLOOKUP(D1654,'⭐ Current Elo 2025-26'!$A:$B,2,FALSE()),1500)</f>
        <v>1462.3</v>
      </c>
      <c r="G1654" s="0" t="n">
        <f aca="false">IFERROR(VLOOKUP(E1654,'⭐ Current Elo 2025-26'!$A:$B,2,FALSE()),1500)</f>
        <v>1713.5</v>
      </c>
      <c r="H1654" s="33" t="n">
        <f aca="false">1/(1+10^((G1654-F1654+'⚙️ Parameters'!$C$7)/400))</f>
        <v>0.150096221650864</v>
      </c>
      <c r="I1654" s="33" t="n">
        <f aca="false">0.27*(1+((200-MIN(ABS(F1654-G1654),200))/500)+(IF(AND(F1654&gt;1650,G1654&gt;1650),0.15,0)))</f>
        <v>0.27</v>
      </c>
      <c r="J1654" s="33" t="n">
        <f aca="false">MAX(0,1-H1654-I1654)</f>
        <v>0.579903778349136</v>
      </c>
      <c r="K1654" s="33" t="n">
        <f aca="false">H1654+I1654</f>
        <v>0.420096221650864</v>
      </c>
      <c r="L1654" s="33" t="n">
        <f aca="false">I1654+J1654</f>
        <v>0.849903778349136</v>
      </c>
      <c r="M1654" s="0" t="str">
        <f aca="false">IF('✍️ Score Entry 2025-26'!F1655=""," TBD",TEXT('✍️ Score Entry 2025-26'!F1655,"0")&amp;"-"&amp;TEXT('✍️ Score Entry 2025-26'!G1655,"0"))</f>
        <v> TBD</v>
      </c>
      <c r="N1654" s="0" t="str">
        <f aca="false">IF('✍️ Score Entry 2025-26'!F1655="","TBD",IF('✍️ Score Entry 2025-26'!F1655&gt;'✍️ Score Entry 2025-26'!G1655,"Home",IF('✍️ Score Entry 2025-26'!F1655&lt;'✍️ Score Entry 2025-26'!G1655,"Away","Draw")))</f>
        <v>TBD</v>
      </c>
      <c r="O1654" s="0" t="str">
        <f aca="false">IF(N1654="TBD","TBD",IF(AND(H1654&gt;I1654,H1654&gt;J1654,N1654="Home"),"✓",IF(AND(J1654&gt;H1654,J1654&gt;I1654,N1654="Away"),"✓",IF(AND(I1654&gt;H1654,I1654&gt;J1654,N1654="Draw"),"✓","✗"))))</f>
        <v>TBD</v>
      </c>
    </row>
    <row r="1655" customFormat="false" ht="15" hidden="false" customHeight="false" outlineLevel="0" collapsed="false">
      <c r="A1655" s="0" t="n">
        <f aca="false">'✍️ Score Entry 2025-26'!A1656</f>
        <v>1651</v>
      </c>
      <c r="B1655" s="41" t="n">
        <f aca="false">'✍️ Score Entry 2025-26'!B1656</f>
        <v>46152.75</v>
      </c>
      <c r="C1655" s="0" t="str">
        <f aca="false">'✍️ Score Entry 2025-26'!C1656</f>
        <v>Spanish LALIGA</v>
      </c>
      <c r="D1655" s="0" t="str">
        <f aca="false">'✍️ Score Entry 2025-26'!D1656</f>
        <v>Barcelona</v>
      </c>
      <c r="E1655" s="0" t="str">
        <f aca="false">'✍️ Score Entry 2025-26'!E1656</f>
        <v>Real Madrid</v>
      </c>
      <c r="F1655" s="0" t="n">
        <f aca="false">IFERROR(VLOOKUP(D1655,'⭐ Current Elo 2025-26'!$A:$B,2,FALSE()),1500)</f>
        <v>1670.1</v>
      </c>
      <c r="G1655" s="0" t="n">
        <f aca="false">IFERROR(VLOOKUP(E1655,'⭐ Current Elo 2025-26'!$A:$B,2,FALSE()),1500)</f>
        <v>1520.7</v>
      </c>
      <c r="H1655" s="33" t="n">
        <f aca="false">1/(1+10^((G1655-F1655+'⚙️ Parameters'!$C$7)/400))</f>
        <v>0.639268904936403</v>
      </c>
      <c r="I1655" s="33" t="n">
        <f aca="false">0.27*(1+((200-MIN(ABS(F1655-G1655),200))/500)+(IF(AND(F1655&gt;1650,G1655&gt;1650),0.15,0)))</f>
        <v>0.297324</v>
      </c>
      <c r="J1655" s="33" t="n">
        <f aca="false">MAX(0,1-H1655-I1655)</f>
        <v>0.0634070950635969</v>
      </c>
      <c r="K1655" s="33" t="n">
        <f aca="false">H1655+I1655</f>
        <v>0.936592904936403</v>
      </c>
      <c r="L1655" s="33" t="n">
        <f aca="false">I1655+J1655</f>
        <v>0.360731095063597</v>
      </c>
      <c r="M1655" s="0" t="str">
        <f aca="false">IF('✍️ Score Entry 2025-26'!F1656=""," TBD",TEXT('✍️ Score Entry 2025-26'!F1656,"0")&amp;"-"&amp;TEXT('✍️ Score Entry 2025-26'!G1656,"0"))</f>
        <v> TBD</v>
      </c>
      <c r="N1655" s="0" t="str">
        <f aca="false">IF('✍️ Score Entry 2025-26'!F1656="","TBD",IF('✍️ Score Entry 2025-26'!F1656&gt;'✍️ Score Entry 2025-26'!G1656,"Home",IF('✍️ Score Entry 2025-26'!F1656&lt;'✍️ Score Entry 2025-26'!G1656,"Away","Draw")))</f>
        <v>TBD</v>
      </c>
      <c r="O1655" s="0" t="str">
        <f aca="false">IF(N1655="TBD","TBD",IF(AND(H1655&gt;I1655,H1655&gt;J1655,N1655="Home"),"✓",IF(AND(J1655&gt;H1655,J1655&gt;I1655,N1655="Away"),"✓",IF(AND(I1655&gt;H1655,I1655&gt;J1655,N1655="Draw"),"✓","✗"))))</f>
        <v>TBD</v>
      </c>
    </row>
    <row r="1656" customFormat="false" ht="15" hidden="false" customHeight="false" outlineLevel="0" collapsed="false">
      <c r="A1656" s="0" t="n">
        <f aca="false">'✍️ Score Entry 2025-26'!A1657</f>
        <v>1652</v>
      </c>
      <c r="B1656" s="41" t="n">
        <f aca="false">'✍️ Score Entry 2025-26'!B1657</f>
        <v>46152.75</v>
      </c>
      <c r="C1656" s="0" t="str">
        <f aca="false">'✍️ Score Entry 2025-26'!C1657</f>
        <v>Spanish LALIGA</v>
      </c>
      <c r="D1656" s="0" t="str">
        <f aca="false">'✍️ Score Entry 2025-26'!D1657</f>
        <v>Real Sociedad</v>
      </c>
      <c r="E1656" s="0" t="str">
        <f aca="false">'✍️ Score Entry 2025-26'!E1657</f>
        <v>Real Betis</v>
      </c>
      <c r="F1656" s="0" t="n">
        <f aca="false">IFERROR(VLOOKUP(D1656,'⭐ Current Elo 2025-26'!$A:$B,2,FALSE()),1500)</f>
        <v>1395.4</v>
      </c>
      <c r="G1656" s="0" t="n">
        <f aca="false">IFERROR(VLOOKUP(E1656,'⭐ Current Elo 2025-26'!$A:$B,2,FALSE()),1500)</f>
        <v>0</v>
      </c>
      <c r="H1656" s="33" t="n">
        <f aca="false">1/(1+10^((G1656-F1656+'⚙️ Parameters'!$C$7)/400))</f>
        <v>0.999567175350558</v>
      </c>
      <c r="I1656" s="33" t="n">
        <f aca="false">0.27*(1+((200-MIN(ABS(F1656-G1656),200))/500)+(IF(AND(F1656&gt;1650,G1656&gt;1650),0.15,0)))</f>
        <v>0.27</v>
      </c>
      <c r="J1656" s="33" t="n">
        <f aca="false">MAX(0,1-H1656-I1656)</f>
        <v>0</v>
      </c>
      <c r="K1656" s="33" t="n">
        <f aca="false">H1656+I1656</f>
        <v>1.26956717535056</v>
      </c>
      <c r="L1656" s="33" t="n">
        <f aca="false">I1656+J1656</f>
        <v>0.27</v>
      </c>
      <c r="M1656" s="0" t="str">
        <f aca="false">IF('✍️ Score Entry 2025-26'!F1657=""," TBD",TEXT('✍️ Score Entry 2025-26'!F1657,"0")&amp;"-"&amp;TEXT('✍️ Score Entry 2025-26'!G1657,"0"))</f>
        <v> TBD</v>
      </c>
      <c r="N1656" s="0" t="str">
        <f aca="false">IF('✍️ Score Entry 2025-26'!F1657="","TBD",IF('✍️ Score Entry 2025-26'!F1657&gt;'✍️ Score Entry 2025-26'!G1657,"Home",IF('✍️ Score Entry 2025-26'!F1657&lt;'✍️ Score Entry 2025-26'!G1657,"Away","Draw")))</f>
        <v>TBD</v>
      </c>
      <c r="O1656" s="0" t="str">
        <f aca="false">IF(N1656="TBD","TBD",IF(AND(H1656&gt;I1656,H1656&gt;J1656,N1656="Home"),"✓",IF(AND(J1656&gt;H1656,J1656&gt;I1656,N1656="Away"),"✓",IF(AND(I1656&gt;H1656,I1656&gt;J1656,N1656="Draw"),"✓","✗"))))</f>
        <v>TBD</v>
      </c>
    </row>
    <row r="1657" customFormat="false" ht="15" hidden="false" customHeight="false" outlineLevel="0" collapsed="false">
      <c r="A1657" s="0" t="n">
        <f aca="false">'✍️ Score Entry 2025-26'!A1658</f>
        <v>1653</v>
      </c>
      <c r="B1657" s="41" t="n">
        <f aca="false">'✍️ Score Entry 2025-26'!B1658</f>
        <v>46152.75</v>
      </c>
      <c r="C1657" s="0" t="str">
        <f aca="false">'✍️ Score Entry 2025-26'!C1658</f>
        <v>Spanish LALIGA</v>
      </c>
      <c r="D1657" s="0" t="str">
        <f aca="false">'✍️ Score Entry 2025-26'!D1658</f>
        <v>Real Oviedo</v>
      </c>
      <c r="E1657" s="0" t="str">
        <f aca="false">'✍️ Score Entry 2025-26'!E1658</f>
        <v>Getafe</v>
      </c>
      <c r="F1657" s="0" t="n">
        <f aca="false">IFERROR(VLOOKUP(D1657,'⭐ Current Elo 2025-26'!$A:$B,2,FALSE()),1500)</f>
        <v>1735.2</v>
      </c>
      <c r="G1657" s="0" t="n">
        <f aca="false">IFERROR(VLOOKUP(E1657,'⭐ Current Elo 2025-26'!$A:$B,2,FALSE()),1500)</f>
        <v>1582.4</v>
      </c>
      <c r="H1657" s="33" t="n">
        <f aca="false">1/(1+10^((G1657-F1657+'⚙️ Parameters'!$C$7)/400))</f>
        <v>0.643769871368461</v>
      </c>
      <c r="I1657" s="33" t="n">
        <f aca="false">0.27*(1+((200-MIN(ABS(F1657-G1657),200))/500)+(IF(AND(F1657&gt;1650,G1657&gt;1650),0.15,0)))</f>
        <v>0.295488</v>
      </c>
      <c r="J1657" s="33" t="n">
        <f aca="false">MAX(0,1-H1657-I1657)</f>
        <v>0.0607421286315389</v>
      </c>
      <c r="K1657" s="33" t="n">
        <f aca="false">H1657+I1657</f>
        <v>0.939257871368461</v>
      </c>
      <c r="L1657" s="33" t="n">
        <f aca="false">I1657+J1657</f>
        <v>0.356230128631539</v>
      </c>
      <c r="M1657" s="0" t="str">
        <f aca="false">IF('✍️ Score Entry 2025-26'!F1658=""," TBD",TEXT('✍️ Score Entry 2025-26'!F1658,"0")&amp;"-"&amp;TEXT('✍️ Score Entry 2025-26'!G1658,"0"))</f>
        <v> TBD</v>
      </c>
      <c r="N1657" s="0" t="str">
        <f aca="false">IF('✍️ Score Entry 2025-26'!F1658="","TBD",IF('✍️ Score Entry 2025-26'!F1658&gt;'✍️ Score Entry 2025-26'!G1658,"Home",IF('✍️ Score Entry 2025-26'!F1658&lt;'✍️ Score Entry 2025-26'!G1658,"Away","Draw")))</f>
        <v>TBD</v>
      </c>
      <c r="O1657" s="0" t="str">
        <f aca="false">IF(N1657="TBD","TBD",IF(AND(H1657&gt;I1657,H1657&gt;J1657,N1657="Home"),"✓",IF(AND(J1657&gt;H1657,J1657&gt;I1657,N1657="Away"),"✓",IF(AND(I1657&gt;H1657,I1657&gt;J1657,N1657="Draw"),"✓","✗"))))</f>
        <v>TBD</v>
      </c>
    </row>
    <row r="1658" customFormat="false" ht="15" hidden="false" customHeight="false" outlineLevel="0" collapsed="false">
      <c r="A1658" s="0" t="n">
        <f aca="false">'✍️ Score Entry 2025-26'!A1659</f>
        <v>1654</v>
      </c>
      <c r="B1658" s="41" t="n">
        <f aca="false">'✍️ Score Entry 2025-26'!B1659</f>
        <v>46152.75</v>
      </c>
      <c r="C1658" s="0" t="str">
        <f aca="false">'✍️ Score Entry 2025-26'!C1659</f>
        <v>Italian Serie A</v>
      </c>
      <c r="D1658" s="0" t="str">
        <f aca="false">'✍️ Score Entry 2025-26'!D1659</f>
        <v>Parma</v>
      </c>
      <c r="E1658" s="0" t="str">
        <f aca="false">'✍️ Score Entry 2025-26'!E1659</f>
        <v>AS Roma</v>
      </c>
      <c r="F1658" s="0" t="n">
        <f aca="false">IFERROR(VLOOKUP(D1658,'⭐ Current Elo 2025-26'!$A:$B,2,FALSE()),1500)</f>
        <v>1449</v>
      </c>
      <c r="G1658" s="0" t="n">
        <f aca="false">IFERROR(VLOOKUP(E1658,'⭐ Current Elo 2025-26'!$A:$B,2,FALSE()),1500)</f>
        <v>1560.1</v>
      </c>
      <c r="H1658" s="33" t="n">
        <f aca="false">1/(1+10^((G1658-F1658+'⚙️ Parameters'!$C$7)/400))</f>
        <v>0.283459371719816</v>
      </c>
      <c r="I1658" s="33" t="n">
        <f aca="false">0.27*(1+((200-MIN(ABS(F1658-G1658),200))/500)+(IF(AND(F1658&gt;1650,G1658&gt;1650),0.15,0)))</f>
        <v>0.318006</v>
      </c>
      <c r="J1658" s="33" t="n">
        <f aca="false">MAX(0,1-H1658-I1658)</f>
        <v>0.398534628280184</v>
      </c>
      <c r="K1658" s="33" t="n">
        <f aca="false">H1658+I1658</f>
        <v>0.601465371719816</v>
      </c>
      <c r="L1658" s="33" t="n">
        <f aca="false">I1658+J1658</f>
        <v>0.716540628280184</v>
      </c>
      <c r="M1658" s="0" t="str">
        <f aca="false">IF('✍️ Score Entry 2025-26'!F1659=""," TBD",TEXT('✍️ Score Entry 2025-26'!F1659,"0")&amp;"-"&amp;TEXT('✍️ Score Entry 2025-26'!G1659,"0"))</f>
        <v> TBD</v>
      </c>
      <c r="N1658" s="0" t="str">
        <f aca="false">IF('✍️ Score Entry 2025-26'!F1659="","TBD",IF('✍️ Score Entry 2025-26'!F1659&gt;'✍️ Score Entry 2025-26'!G1659,"Home",IF('✍️ Score Entry 2025-26'!F1659&lt;'✍️ Score Entry 2025-26'!G1659,"Away","Draw")))</f>
        <v>TBD</v>
      </c>
      <c r="O1658" s="0" t="str">
        <f aca="false">IF(N1658="TBD","TBD",IF(AND(H1658&gt;I1658,H1658&gt;J1658,N1658="Home"),"✓",IF(AND(J1658&gt;H1658,J1658&gt;I1658,N1658="Away"),"✓",IF(AND(I1658&gt;H1658,I1658&gt;J1658,N1658="Draw"),"✓","✗"))))</f>
        <v>TBD</v>
      </c>
    </row>
    <row r="1659" customFormat="false" ht="15" hidden="false" customHeight="false" outlineLevel="0" collapsed="false">
      <c r="A1659" s="0" t="n">
        <f aca="false">'✍️ Score Entry 2025-26'!A1660</f>
        <v>1655</v>
      </c>
      <c r="B1659" s="41" t="n">
        <f aca="false">'✍️ Score Entry 2025-26'!B1660</f>
        <v>46152.75</v>
      </c>
      <c r="C1659" s="0" t="str">
        <f aca="false">'✍️ Score Entry 2025-26'!C1660</f>
        <v>Italian Serie A</v>
      </c>
      <c r="D1659" s="0" t="str">
        <f aca="false">'✍️ Score Entry 2025-26'!D1660</f>
        <v>Napoli</v>
      </c>
      <c r="E1659" s="0" t="str">
        <f aca="false">'✍️ Score Entry 2025-26'!E1660</f>
        <v>Bologna</v>
      </c>
      <c r="F1659" s="0" t="n">
        <f aca="false">IFERROR(VLOOKUP(D1659,'⭐ Current Elo 2025-26'!$A:$B,2,FALSE()),1500)</f>
        <v>1656.2</v>
      </c>
      <c r="G1659" s="0" t="n">
        <f aca="false">IFERROR(VLOOKUP(E1659,'⭐ Current Elo 2025-26'!$A:$B,2,FALSE()),1500)</f>
        <v>1415.9</v>
      </c>
      <c r="H1659" s="33" t="n">
        <f aca="false">1/(1+10^((G1659-F1659+'⚙️ Parameters'!$C$7)/400))</f>
        <v>0.749407514557511</v>
      </c>
      <c r="I1659" s="33" t="n">
        <f aca="false">0.27*(1+((200-MIN(ABS(F1659-G1659),200))/500)+(IF(AND(F1659&gt;1650,G1659&gt;1650),0.15,0)))</f>
        <v>0.27</v>
      </c>
      <c r="J1659" s="33" t="n">
        <f aca="false">MAX(0,1-H1659-I1659)</f>
        <v>0</v>
      </c>
      <c r="K1659" s="33" t="n">
        <f aca="false">H1659+I1659</f>
        <v>1.01940751455751</v>
      </c>
      <c r="L1659" s="33" t="n">
        <f aca="false">I1659+J1659</f>
        <v>0.27</v>
      </c>
      <c r="M1659" s="0" t="str">
        <f aca="false">IF('✍️ Score Entry 2025-26'!F1660=""," TBD",TEXT('✍️ Score Entry 2025-26'!F1660,"0")&amp;"-"&amp;TEXT('✍️ Score Entry 2025-26'!G1660,"0"))</f>
        <v> TBD</v>
      </c>
      <c r="N1659" s="0" t="str">
        <f aca="false">IF('✍️ Score Entry 2025-26'!F1660="","TBD",IF('✍️ Score Entry 2025-26'!F1660&gt;'✍️ Score Entry 2025-26'!G1660,"Home",IF('✍️ Score Entry 2025-26'!F1660&lt;'✍️ Score Entry 2025-26'!G1660,"Away","Draw")))</f>
        <v>TBD</v>
      </c>
      <c r="O1659" s="0" t="str">
        <f aca="false">IF(N1659="TBD","TBD",IF(AND(H1659&gt;I1659,H1659&gt;J1659,N1659="Home"),"✓",IF(AND(J1659&gt;H1659,J1659&gt;I1659,N1659="Away"),"✓",IF(AND(I1659&gt;H1659,I1659&gt;J1659,N1659="Draw"),"✓","✗"))))</f>
        <v>TBD</v>
      </c>
    </row>
    <row r="1660" customFormat="false" ht="15" hidden="false" customHeight="false" outlineLevel="0" collapsed="false">
      <c r="A1660" s="0" t="n">
        <f aca="false">'✍️ Score Entry 2025-26'!A1661</f>
        <v>1656</v>
      </c>
      <c r="B1660" s="41" t="n">
        <f aca="false">'✍️ Score Entry 2025-26'!B1661</f>
        <v>46152.75</v>
      </c>
      <c r="C1660" s="0" t="str">
        <f aca="false">'✍️ Score Entry 2025-26'!C1661</f>
        <v>Italian Serie A</v>
      </c>
      <c r="D1660" s="0" t="str">
        <f aca="false">'✍️ Score Entry 2025-26'!D1661</f>
        <v>AC Milan</v>
      </c>
      <c r="E1660" s="0" t="str">
        <f aca="false">'✍️ Score Entry 2025-26'!E1661</f>
        <v>Atalanta</v>
      </c>
      <c r="F1660" s="0" t="n">
        <f aca="false">IFERROR(VLOOKUP(D1660,'⭐ Current Elo 2025-26'!$A:$B,2,FALSE()),1500)</f>
        <v>1588.1</v>
      </c>
      <c r="G1660" s="0" t="n">
        <f aca="false">IFERROR(VLOOKUP(E1660,'⭐ Current Elo 2025-26'!$A:$B,2,FALSE()),1500)</f>
        <v>1592</v>
      </c>
      <c r="H1660" s="33" t="n">
        <f aca="false">1/(1+10^((G1660-F1660+'⚙️ Parameters'!$C$7)/400))</f>
        <v>0.423048020764446</v>
      </c>
      <c r="I1660" s="33" t="n">
        <f aca="false">0.27*(1+((200-MIN(ABS(F1660-G1660),200))/500)+(IF(AND(F1660&gt;1650,G1660&gt;1650),0.15,0)))</f>
        <v>0.375894</v>
      </c>
      <c r="J1660" s="33" t="n">
        <f aca="false">MAX(0,1-H1660-I1660)</f>
        <v>0.201057979235554</v>
      </c>
      <c r="K1660" s="33" t="n">
        <f aca="false">H1660+I1660</f>
        <v>0.798942020764446</v>
      </c>
      <c r="L1660" s="33" t="n">
        <f aca="false">I1660+J1660</f>
        <v>0.576951979235554</v>
      </c>
      <c r="M1660" s="0" t="str">
        <f aca="false">IF('✍️ Score Entry 2025-26'!F1661=""," TBD",TEXT('✍️ Score Entry 2025-26'!F1661,"0")&amp;"-"&amp;TEXT('✍️ Score Entry 2025-26'!G1661,"0"))</f>
        <v> TBD</v>
      </c>
      <c r="N1660" s="0" t="str">
        <f aca="false">IF('✍️ Score Entry 2025-26'!F1661="","TBD",IF('✍️ Score Entry 2025-26'!F1661&gt;'✍️ Score Entry 2025-26'!G1661,"Home",IF('✍️ Score Entry 2025-26'!F1661&lt;'✍️ Score Entry 2025-26'!G1661,"Away","Draw")))</f>
        <v>TBD</v>
      </c>
      <c r="O1660" s="0" t="str">
        <f aca="false">IF(N1660="TBD","TBD",IF(AND(H1660&gt;I1660,H1660&gt;J1660,N1660="Home"),"✓",IF(AND(J1660&gt;H1660,J1660&gt;I1660,N1660="Away"),"✓",IF(AND(I1660&gt;H1660,I1660&gt;J1660,N1660="Draw"),"✓","✗"))))</f>
        <v>TBD</v>
      </c>
    </row>
    <row r="1661" customFormat="false" ht="15" hidden="false" customHeight="false" outlineLevel="0" collapsed="false">
      <c r="A1661" s="0" t="n">
        <f aca="false">'✍️ Score Entry 2025-26'!A1662</f>
        <v>1657</v>
      </c>
      <c r="B1661" s="41" t="n">
        <f aca="false">'✍️ Score Entry 2025-26'!B1662</f>
        <v>46152.75</v>
      </c>
      <c r="C1661" s="0" t="str">
        <f aca="false">'✍️ Score Entry 2025-26'!C1662</f>
        <v>Italian Serie A</v>
      </c>
      <c r="D1661" s="0" t="str">
        <f aca="false">'✍️ Score Entry 2025-26'!D1662</f>
        <v>Lecce</v>
      </c>
      <c r="E1661" s="0" t="str">
        <f aca="false">'✍️ Score Entry 2025-26'!E1662</f>
        <v>Juventus</v>
      </c>
      <c r="F1661" s="0" t="n">
        <f aca="false">IFERROR(VLOOKUP(D1661,'⭐ Current Elo 2025-26'!$A:$B,2,FALSE()),1500)</f>
        <v>1629.2</v>
      </c>
      <c r="G1661" s="0" t="n">
        <f aca="false">IFERROR(VLOOKUP(E1661,'⭐ Current Elo 2025-26'!$A:$B,2,FALSE()),1500)</f>
        <v>1397.1</v>
      </c>
      <c r="H1661" s="33" t="n">
        <f aca="false">1/(1+10^((G1661-F1661+'⚙️ Parameters'!$C$7)/400))</f>
        <v>0.740439067739458</v>
      </c>
      <c r="I1661" s="33" t="n">
        <f aca="false">0.27*(1+((200-MIN(ABS(F1661-G1661),200))/500)+(IF(AND(F1661&gt;1650,G1661&gt;1650),0.15,0)))</f>
        <v>0.27</v>
      </c>
      <c r="J1661" s="33" t="n">
        <f aca="false">MAX(0,1-H1661-I1661)</f>
        <v>0</v>
      </c>
      <c r="K1661" s="33" t="n">
        <f aca="false">H1661+I1661</f>
        <v>1.01043906773946</v>
      </c>
      <c r="L1661" s="33" t="n">
        <f aca="false">I1661+J1661</f>
        <v>0.27</v>
      </c>
      <c r="M1661" s="0" t="str">
        <f aca="false">IF('✍️ Score Entry 2025-26'!F1662=""," TBD",TEXT('✍️ Score Entry 2025-26'!F1662,"0")&amp;"-"&amp;TEXT('✍️ Score Entry 2025-26'!G1662,"0"))</f>
        <v> TBD</v>
      </c>
      <c r="N1661" s="0" t="str">
        <f aca="false">IF('✍️ Score Entry 2025-26'!F1662="","TBD",IF('✍️ Score Entry 2025-26'!F1662&gt;'✍️ Score Entry 2025-26'!G1662,"Home",IF('✍️ Score Entry 2025-26'!F1662&lt;'✍️ Score Entry 2025-26'!G1662,"Away","Draw")))</f>
        <v>TBD</v>
      </c>
      <c r="O1661" s="0" t="str">
        <f aca="false">IF(N1661="TBD","TBD",IF(AND(H1661&gt;I1661,H1661&gt;J1661,N1661="Home"),"✓",IF(AND(J1661&gt;H1661,J1661&gt;I1661,N1661="Away"),"✓",IF(AND(I1661&gt;H1661,I1661&gt;J1661,N1661="Draw"),"✓","✗"))))</f>
        <v>TBD</v>
      </c>
    </row>
    <row r="1662" customFormat="false" ht="15" hidden="false" customHeight="false" outlineLevel="0" collapsed="false">
      <c r="A1662" s="0" t="n">
        <f aca="false">'✍️ Score Entry 2025-26'!A1663</f>
        <v>1658</v>
      </c>
      <c r="B1662" s="41" t="n">
        <f aca="false">'✍️ Score Entry 2025-26'!B1663</f>
        <v>46152.75</v>
      </c>
      <c r="C1662" s="0" t="str">
        <f aca="false">'✍️ Score Entry 2025-26'!C1663</f>
        <v>Italian Serie A</v>
      </c>
      <c r="D1662" s="0" t="str">
        <f aca="false">'✍️ Score Entry 2025-26'!D1663</f>
        <v>Lazio</v>
      </c>
      <c r="E1662" s="0" t="str">
        <f aca="false">'✍️ Score Entry 2025-26'!E1663</f>
        <v>Internazionale</v>
      </c>
      <c r="F1662" s="0" t="n">
        <f aca="false">IFERROR(VLOOKUP(D1662,'⭐ Current Elo 2025-26'!$A:$B,2,FALSE()),1500)</f>
        <v>1499.9</v>
      </c>
      <c r="G1662" s="0" t="n">
        <f aca="false">IFERROR(VLOOKUP(E1662,'⭐ Current Elo 2025-26'!$A:$B,2,FALSE()),1500)</f>
        <v>1603.3</v>
      </c>
      <c r="H1662" s="33" t="n">
        <f aca="false">1/(1+10^((G1662-F1662+'⚙️ Parameters'!$C$7)/400))</f>
        <v>0.292547926270648</v>
      </c>
      <c r="I1662" s="33" t="n">
        <f aca="false">0.27*(1+((200-MIN(ABS(F1662-G1662),200))/500)+(IF(AND(F1662&gt;1650,G1662&gt;1650),0.15,0)))</f>
        <v>0.322164</v>
      </c>
      <c r="J1662" s="33" t="n">
        <f aca="false">MAX(0,1-H1662-I1662)</f>
        <v>0.385288073729352</v>
      </c>
      <c r="K1662" s="33" t="n">
        <f aca="false">H1662+I1662</f>
        <v>0.614711926270649</v>
      </c>
      <c r="L1662" s="33" t="n">
        <f aca="false">I1662+J1662</f>
        <v>0.707452073729352</v>
      </c>
      <c r="M1662" s="0" t="str">
        <f aca="false">IF('✍️ Score Entry 2025-26'!F1663=""," TBD",TEXT('✍️ Score Entry 2025-26'!F1663,"0")&amp;"-"&amp;TEXT('✍️ Score Entry 2025-26'!G1663,"0"))</f>
        <v> TBD</v>
      </c>
      <c r="N1662" s="0" t="str">
        <f aca="false">IF('✍️ Score Entry 2025-26'!F1663="","TBD",IF('✍️ Score Entry 2025-26'!F1663&gt;'✍️ Score Entry 2025-26'!G1663,"Home",IF('✍️ Score Entry 2025-26'!F1663&lt;'✍️ Score Entry 2025-26'!G1663,"Away","Draw")))</f>
        <v>TBD</v>
      </c>
      <c r="O1662" s="0" t="str">
        <f aca="false">IF(N1662="TBD","TBD",IF(AND(H1662&gt;I1662,H1662&gt;J1662,N1662="Home"),"✓",IF(AND(J1662&gt;H1662,J1662&gt;I1662,N1662="Away"),"✓",IF(AND(I1662&gt;H1662,I1662&gt;J1662,N1662="Draw"),"✓","✗"))))</f>
        <v>TBD</v>
      </c>
    </row>
    <row r="1663" customFormat="false" ht="15" hidden="false" customHeight="false" outlineLevel="0" collapsed="false">
      <c r="A1663" s="0" t="n">
        <f aca="false">'✍️ Score Entry 2025-26'!A1664</f>
        <v>1659</v>
      </c>
      <c r="B1663" s="41" t="n">
        <f aca="false">'✍️ Score Entry 2025-26'!B1664</f>
        <v>46152.75</v>
      </c>
      <c r="C1663" s="0" t="str">
        <f aca="false">'✍️ Score Entry 2025-26'!C1664</f>
        <v>Italian Serie A</v>
      </c>
      <c r="D1663" s="0" t="str">
        <f aca="false">'✍️ Score Entry 2025-26'!D1664</f>
        <v>Hellas Verona</v>
      </c>
      <c r="E1663" s="0" t="str">
        <f aca="false">'✍️ Score Entry 2025-26'!E1664</f>
        <v>Como</v>
      </c>
      <c r="F1663" s="0" t="n">
        <f aca="false">IFERROR(VLOOKUP(D1663,'⭐ Current Elo 2025-26'!$A:$B,2,FALSE()),1500)</f>
        <v>1452.9</v>
      </c>
      <c r="G1663" s="0" t="n">
        <f aca="false">IFERROR(VLOOKUP(E1663,'⭐ Current Elo 2025-26'!$A:$B,2,FALSE()),1500)</f>
        <v>1661.3</v>
      </c>
      <c r="H1663" s="33" t="n">
        <f aca="false">1/(1+10^((G1663-F1663+'⚙️ Parameters'!$C$7)/400))</f>
        <v>0.184301774777376</v>
      </c>
      <c r="I1663" s="33" t="n">
        <f aca="false">0.27*(1+((200-MIN(ABS(F1663-G1663),200))/500)+(IF(AND(F1663&gt;1650,G1663&gt;1650),0.15,0)))</f>
        <v>0.27</v>
      </c>
      <c r="J1663" s="33" t="n">
        <f aca="false">MAX(0,1-H1663-I1663)</f>
        <v>0.545698225222624</v>
      </c>
      <c r="K1663" s="33" t="n">
        <f aca="false">H1663+I1663</f>
        <v>0.454301774777376</v>
      </c>
      <c r="L1663" s="33" t="n">
        <f aca="false">I1663+J1663</f>
        <v>0.815698225222624</v>
      </c>
      <c r="M1663" s="0" t="str">
        <f aca="false">IF('✍️ Score Entry 2025-26'!F1664=""," TBD",TEXT('✍️ Score Entry 2025-26'!F1664,"0")&amp;"-"&amp;TEXT('✍️ Score Entry 2025-26'!G1664,"0"))</f>
        <v> TBD</v>
      </c>
      <c r="N1663" s="0" t="str">
        <f aca="false">IF('✍️ Score Entry 2025-26'!F1664="","TBD",IF('✍️ Score Entry 2025-26'!F1664&gt;'✍️ Score Entry 2025-26'!G1664,"Home",IF('✍️ Score Entry 2025-26'!F1664&lt;'✍️ Score Entry 2025-26'!G1664,"Away","Draw")))</f>
        <v>TBD</v>
      </c>
      <c r="O1663" s="0" t="str">
        <f aca="false">IF(N1663="TBD","TBD",IF(AND(H1663&gt;I1663,H1663&gt;J1663,N1663="Home"),"✓",IF(AND(J1663&gt;H1663,J1663&gt;I1663,N1663="Away"),"✓",IF(AND(I1663&gt;H1663,I1663&gt;J1663,N1663="Draw"),"✓","✗"))))</f>
        <v>TBD</v>
      </c>
    </row>
    <row r="1664" customFormat="false" ht="15" hidden="false" customHeight="false" outlineLevel="0" collapsed="false">
      <c r="A1664" s="0" t="n">
        <f aca="false">'✍️ Score Entry 2025-26'!A1665</f>
        <v>1660</v>
      </c>
      <c r="B1664" s="41" t="n">
        <f aca="false">'✍️ Score Entry 2025-26'!B1665</f>
        <v>46152.75</v>
      </c>
      <c r="C1664" s="0" t="str">
        <f aca="false">'✍️ Score Entry 2025-26'!C1665</f>
        <v>Italian Serie A</v>
      </c>
      <c r="D1664" s="0" t="str">
        <f aca="false">'✍️ Score Entry 2025-26'!D1665</f>
        <v>Fiorentina</v>
      </c>
      <c r="E1664" s="0" t="str">
        <f aca="false">'✍️ Score Entry 2025-26'!E1665</f>
        <v>Genoa</v>
      </c>
      <c r="F1664" s="0" t="n">
        <f aca="false">IFERROR(VLOOKUP(D1664,'⭐ Current Elo 2025-26'!$A:$B,2,FALSE()),1500)</f>
        <v>1398.1</v>
      </c>
      <c r="G1664" s="0" t="n">
        <f aca="false">IFERROR(VLOOKUP(E1664,'⭐ Current Elo 2025-26'!$A:$B,2,FALSE()),1500)</f>
        <v>1695.8</v>
      </c>
      <c r="H1664" s="33" t="n">
        <f aca="false">1/(1+10^((G1664-F1664+'⚙️ Parameters'!$C$7)/400))</f>
        <v>0.119043204721087</v>
      </c>
      <c r="I1664" s="33" t="n">
        <f aca="false">0.27*(1+((200-MIN(ABS(F1664-G1664),200))/500)+(IF(AND(F1664&gt;1650,G1664&gt;1650),0.15,0)))</f>
        <v>0.27</v>
      </c>
      <c r="J1664" s="33" t="n">
        <f aca="false">MAX(0,1-H1664-I1664)</f>
        <v>0.610956795278913</v>
      </c>
      <c r="K1664" s="33" t="n">
        <f aca="false">H1664+I1664</f>
        <v>0.389043204721087</v>
      </c>
      <c r="L1664" s="33" t="n">
        <f aca="false">I1664+J1664</f>
        <v>0.880956795278913</v>
      </c>
      <c r="M1664" s="0" t="str">
        <f aca="false">IF('✍️ Score Entry 2025-26'!F1665=""," TBD",TEXT('✍️ Score Entry 2025-26'!F1665,"0")&amp;"-"&amp;TEXT('✍️ Score Entry 2025-26'!G1665,"0"))</f>
        <v> TBD</v>
      </c>
      <c r="N1664" s="0" t="str">
        <f aca="false">IF('✍️ Score Entry 2025-26'!F1665="","TBD",IF('✍️ Score Entry 2025-26'!F1665&gt;'✍️ Score Entry 2025-26'!G1665,"Home",IF('✍️ Score Entry 2025-26'!F1665&lt;'✍️ Score Entry 2025-26'!G1665,"Away","Draw")))</f>
        <v>TBD</v>
      </c>
      <c r="O1664" s="0" t="str">
        <f aca="false">IF(N1664="TBD","TBD",IF(AND(H1664&gt;I1664,H1664&gt;J1664,N1664="Home"),"✓",IF(AND(J1664&gt;H1664,J1664&gt;I1664,N1664="Away"),"✓",IF(AND(I1664&gt;H1664,I1664&gt;J1664,N1664="Draw"),"✓","✗"))))</f>
        <v>TBD</v>
      </c>
    </row>
    <row r="1665" customFormat="false" ht="15" hidden="false" customHeight="false" outlineLevel="0" collapsed="false">
      <c r="A1665" s="0" t="n">
        <f aca="false">'✍️ Score Entry 2025-26'!A1666</f>
        <v>1661</v>
      </c>
      <c r="B1665" s="41" t="n">
        <f aca="false">'✍️ Score Entry 2025-26'!B1666</f>
        <v>46152.75</v>
      </c>
      <c r="C1665" s="0" t="str">
        <f aca="false">'✍️ Score Entry 2025-26'!C1666</f>
        <v>Italian Serie A</v>
      </c>
      <c r="D1665" s="0" t="str">
        <f aca="false">'✍️ Score Entry 2025-26'!D1666</f>
        <v>Cremonese</v>
      </c>
      <c r="E1665" s="0" t="str">
        <f aca="false">'✍️ Score Entry 2025-26'!E1666</f>
        <v>Pisa</v>
      </c>
      <c r="F1665" s="0" t="n">
        <f aca="false">IFERROR(VLOOKUP(D1665,'⭐ Current Elo 2025-26'!$A:$B,2,FALSE()),1500)</f>
        <v>1421.1</v>
      </c>
      <c r="G1665" s="0" t="n">
        <f aca="false">IFERROR(VLOOKUP(E1665,'⭐ Current Elo 2025-26'!$A:$B,2,FALSE()),1500)</f>
        <v>1653.3</v>
      </c>
      <c r="H1665" s="33" t="n">
        <f aca="false">1/(1+10^((G1665-F1665+'⚙️ Parameters'!$C$7)/400))</f>
        <v>0.164588804596833</v>
      </c>
      <c r="I1665" s="33" t="n">
        <f aca="false">0.27*(1+((200-MIN(ABS(F1665-G1665),200))/500)+(IF(AND(F1665&gt;1650,G1665&gt;1650),0.15,0)))</f>
        <v>0.27</v>
      </c>
      <c r="J1665" s="33" t="n">
        <f aca="false">MAX(0,1-H1665-I1665)</f>
        <v>0.565411195403167</v>
      </c>
      <c r="K1665" s="33" t="n">
        <f aca="false">H1665+I1665</f>
        <v>0.434588804596833</v>
      </c>
      <c r="L1665" s="33" t="n">
        <f aca="false">I1665+J1665</f>
        <v>0.835411195403167</v>
      </c>
      <c r="M1665" s="0" t="str">
        <f aca="false">IF('✍️ Score Entry 2025-26'!F1666=""," TBD",TEXT('✍️ Score Entry 2025-26'!F1666,"0")&amp;"-"&amp;TEXT('✍️ Score Entry 2025-26'!G1666,"0"))</f>
        <v> TBD</v>
      </c>
      <c r="N1665" s="0" t="str">
        <f aca="false">IF('✍️ Score Entry 2025-26'!F1666="","TBD",IF('✍️ Score Entry 2025-26'!F1666&gt;'✍️ Score Entry 2025-26'!G1666,"Home",IF('✍️ Score Entry 2025-26'!F1666&lt;'✍️ Score Entry 2025-26'!G1666,"Away","Draw")))</f>
        <v>TBD</v>
      </c>
      <c r="O1665" s="0" t="str">
        <f aca="false">IF(N1665="TBD","TBD",IF(AND(H1665&gt;I1665,H1665&gt;J1665,N1665="Home"),"✓",IF(AND(J1665&gt;H1665,J1665&gt;I1665,N1665="Away"),"✓",IF(AND(I1665&gt;H1665,I1665&gt;J1665,N1665="Draw"),"✓","✗"))))</f>
        <v>TBD</v>
      </c>
    </row>
    <row r="1666" customFormat="false" ht="15" hidden="false" customHeight="false" outlineLevel="0" collapsed="false">
      <c r="A1666" s="0" t="n">
        <f aca="false">'✍️ Score Entry 2025-26'!A1667</f>
        <v>1662</v>
      </c>
      <c r="B1666" s="41" t="n">
        <f aca="false">'✍️ Score Entry 2025-26'!B1667</f>
        <v>46152.75</v>
      </c>
      <c r="C1666" s="0" t="str">
        <f aca="false">'✍️ Score Entry 2025-26'!C1667</f>
        <v>Italian Serie A</v>
      </c>
      <c r="D1666" s="0" t="str">
        <f aca="false">'✍️ Score Entry 2025-26'!D1667</f>
        <v>Cagliari</v>
      </c>
      <c r="E1666" s="0" t="str">
        <f aca="false">'✍️ Score Entry 2025-26'!E1667</f>
        <v>Udinese</v>
      </c>
      <c r="F1666" s="0" t="n">
        <f aca="false">IFERROR(VLOOKUP(D1666,'⭐ Current Elo 2025-26'!$A:$B,2,FALSE()),1500)</f>
        <v>1647.4</v>
      </c>
      <c r="G1666" s="0" t="n">
        <f aca="false">IFERROR(VLOOKUP(E1666,'⭐ Current Elo 2025-26'!$A:$B,2,FALSE()),1500)</f>
        <v>1576.1</v>
      </c>
      <c r="H1666" s="33" t="n">
        <f aca="false">1/(1+10^((G1666-F1666+'⚙️ Parameters'!$C$7)/400))</f>
        <v>0.530614818740353</v>
      </c>
      <c r="I1666" s="33" t="n">
        <f aca="false">0.27*(1+((200-MIN(ABS(F1666-G1666),200))/500)+(IF(AND(F1666&gt;1650,G1666&gt;1650),0.15,0)))</f>
        <v>0.339498</v>
      </c>
      <c r="J1666" s="33" t="n">
        <f aca="false">MAX(0,1-H1666-I1666)</f>
        <v>0.129887181259647</v>
      </c>
      <c r="K1666" s="33" t="n">
        <f aca="false">H1666+I1666</f>
        <v>0.870112818740353</v>
      </c>
      <c r="L1666" s="33" t="n">
        <f aca="false">I1666+J1666</f>
        <v>0.469385181259647</v>
      </c>
      <c r="M1666" s="0" t="str">
        <f aca="false">IF('✍️ Score Entry 2025-26'!F1667=""," TBD",TEXT('✍️ Score Entry 2025-26'!F1667,"0")&amp;"-"&amp;TEXT('✍️ Score Entry 2025-26'!G1667,"0"))</f>
        <v> TBD</v>
      </c>
      <c r="N1666" s="0" t="str">
        <f aca="false">IF('✍️ Score Entry 2025-26'!F1667="","TBD",IF('✍️ Score Entry 2025-26'!F1667&gt;'✍️ Score Entry 2025-26'!G1667,"Home",IF('✍️ Score Entry 2025-26'!F1667&lt;'✍️ Score Entry 2025-26'!G1667,"Away","Draw")))</f>
        <v>TBD</v>
      </c>
      <c r="O1666" s="0" t="str">
        <f aca="false">IF(N1666="TBD","TBD",IF(AND(H1666&gt;I1666,H1666&gt;J1666,N1666="Home"),"✓",IF(AND(J1666&gt;H1666,J1666&gt;I1666,N1666="Away"),"✓",IF(AND(I1666&gt;H1666,I1666&gt;J1666,N1666="Draw"),"✓","✗"))))</f>
        <v>TBD</v>
      </c>
    </row>
    <row r="1667" customFormat="false" ht="15" hidden="false" customHeight="false" outlineLevel="0" collapsed="false">
      <c r="A1667" s="0" t="n">
        <f aca="false">'✍️ Score Entry 2025-26'!A1668</f>
        <v>1663</v>
      </c>
      <c r="B1667" s="41" t="n">
        <f aca="false">'✍️ Score Entry 2025-26'!B1668</f>
        <v>46152.75</v>
      </c>
      <c r="C1667" s="0" t="str">
        <f aca="false">'✍️ Score Entry 2025-26'!C1668</f>
        <v>Italian Serie A</v>
      </c>
      <c r="D1667" s="0" t="str">
        <f aca="false">'✍️ Score Entry 2025-26'!D1668</f>
        <v>Torino</v>
      </c>
      <c r="E1667" s="0" t="str">
        <f aca="false">'✍️ Score Entry 2025-26'!E1668</f>
        <v>Sassuolo</v>
      </c>
      <c r="F1667" s="0" t="n">
        <f aca="false">IFERROR(VLOOKUP(D1667,'⭐ Current Elo 2025-26'!$A:$B,2,FALSE()),1500)</f>
        <v>1631.8</v>
      </c>
      <c r="G1667" s="0" t="n">
        <f aca="false">IFERROR(VLOOKUP(E1667,'⭐ Current Elo 2025-26'!$A:$B,2,FALSE()),1500)</f>
        <v>1446.1</v>
      </c>
      <c r="H1667" s="33" t="n">
        <f aca="false">1/(1+10^((G1667-F1667+'⚙️ Parameters'!$C$7)/400))</f>
        <v>0.685928341637588</v>
      </c>
      <c r="I1667" s="33" t="n">
        <f aca="false">0.27*(1+((200-MIN(ABS(F1667-G1667),200))/500)+(IF(AND(F1667&gt;1650,G1667&gt;1650),0.15,0)))</f>
        <v>0.277722</v>
      </c>
      <c r="J1667" s="33" t="n">
        <f aca="false">MAX(0,1-H1667-I1667)</f>
        <v>0.036349658362412</v>
      </c>
      <c r="K1667" s="33" t="n">
        <f aca="false">H1667+I1667</f>
        <v>0.963650341637588</v>
      </c>
      <c r="L1667" s="33" t="n">
        <f aca="false">I1667+J1667</f>
        <v>0.314071658362412</v>
      </c>
      <c r="M1667" s="0" t="str">
        <f aca="false">IF('✍️ Score Entry 2025-26'!F1668=""," TBD",TEXT('✍️ Score Entry 2025-26'!F1668,"0")&amp;"-"&amp;TEXT('✍️ Score Entry 2025-26'!G1668,"0"))</f>
        <v> TBD</v>
      </c>
      <c r="N1667" s="0" t="str">
        <f aca="false">IF('✍️ Score Entry 2025-26'!F1668="","TBD",IF('✍️ Score Entry 2025-26'!F1668&gt;'✍️ Score Entry 2025-26'!G1668,"Home",IF('✍️ Score Entry 2025-26'!F1668&lt;'✍️ Score Entry 2025-26'!G1668,"Away","Draw")))</f>
        <v>TBD</v>
      </c>
      <c r="O1667" s="0" t="str">
        <f aca="false">IF(N1667="TBD","TBD",IF(AND(H1667&gt;I1667,H1667&gt;J1667,N1667="Home"),"✓",IF(AND(J1667&gt;H1667,J1667&gt;I1667,N1667="Away"),"✓",IF(AND(I1667&gt;H1667,I1667&gt;J1667,N1667="Draw"),"✓","✗"))))</f>
        <v>TBD</v>
      </c>
    </row>
    <row r="1668" customFormat="false" ht="15" hidden="false" customHeight="false" outlineLevel="0" collapsed="false">
      <c r="A1668" s="0" t="n">
        <f aca="false">'✍️ Score Entry 2025-26'!A1669</f>
        <v>1664</v>
      </c>
      <c r="B1668" s="41" t="n">
        <f aca="false">'✍️ Score Entry 2025-26'!B1669</f>
        <v>46152.75</v>
      </c>
      <c r="C1668" s="0" t="str">
        <f aca="false">'✍️ Score Entry 2025-26'!C1669</f>
        <v>Spanish LALIGA</v>
      </c>
      <c r="D1668" s="0" t="str">
        <f aca="false">'✍️ Score Entry 2025-26'!D1669</f>
        <v>Elche</v>
      </c>
      <c r="E1668" s="0" t="str">
        <f aca="false">'✍️ Score Entry 2025-26'!E1669</f>
        <v>AlavÃ©s</v>
      </c>
      <c r="F1668" s="0" t="n">
        <f aca="false">IFERROR(VLOOKUP(D1668,'⭐ Current Elo 2025-26'!$A:$B,2,FALSE()),1500)</f>
        <v>1553.2</v>
      </c>
      <c r="G1668" s="0" t="n">
        <f aca="false">IFERROR(VLOOKUP(E1668,'⭐ Current Elo 2025-26'!$A:$B,2,FALSE()),1500)</f>
        <v>1609.1</v>
      </c>
      <c r="H1668" s="33" t="n">
        <f aca="false">1/(1+10^((G1668-F1668+'⚙️ Parameters'!$C$7)/400))</f>
        <v>0.352148303438966</v>
      </c>
      <c r="I1668" s="33" t="n">
        <f aca="false">0.27*(1+((200-MIN(ABS(F1668-G1668),200))/500)+(IF(AND(F1668&gt;1650,G1668&gt;1650),0.15,0)))</f>
        <v>0.347814</v>
      </c>
      <c r="J1668" s="33" t="n">
        <f aca="false">MAX(0,1-H1668-I1668)</f>
        <v>0.300037696561034</v>
      </c>
      <c r="K1668" s="33" t="n">
        <f aca="false">H1668+I1668</f>
        <v>0.699962303438966</v>
      </c>
      <c r="L1668" s="33" t="n">
        <f aca="false">I1668+J1668</f>
        <v>0.647851696561034</v>
      </c>
      <c r="M1668" s="0" t="str">
        <f aca="false">IF('✍️ Score Entry 2025-26'!F1669=""," TBD",TEXT('✍️ Score Entry 2025-26'!F1669,"0")&amp;"-"&amp;TEXT('✍️ Score Entry 2025-26'!G1669,"0"))</f>
        <v> TBD</v>
      </c>
      <c r="N1668" s="0" t="str">
        <f aca="false">IF('✍️ Score Entry 2025-26'!F1669="","TBD",IF('✍️ Score Entry 2025-26'!F1669&gt;'✍️ Score Entry 2025-26'!G1669,"Home",IF('✍️ Score Entry 2025-26'!F1669&lt;'✍️ Score Entry 2025-26'!G1669,"Away","Draw")))</f>
        <v>TBD</v>
      </c>
      <c r="O1668" s="0" t="str">
        <f aca="false">IF(N1668="TBD","TBD",IF(AND(H1668&gt;I1668,H1668&gt;J1668,N1668="Home"),"✓",IF(AND(J1668&gt;H1668,J1668&gt;I1668,N1668="Away"),"✓",IF(AND(I1668&gt;H1668,I1668&gt;J1668,N1668="Draw"),"✓","✗"))))</f>
        <v>TBD</v>
      </c>
    </row>
    <row r="1669" customFormat="false" ht="15" hidden="false" customHeight="false" outlineLevel="0" collapsed="false">
      <c r="A1669" s="0" t="n">
        <f aca="false">'✍️ Score Entry 2025-26'!A1670</f>
        <v>1665</v>
      </c>
      <c r="B1669" s="41" t="n">
        <f aca="false">'✍️ Score Entry 2025-26'!B1670</f>
        <v>46155.75</v>
      </c>
      <c r="C1669" s="0" t="str">
        <f aca="false">'✍️ Score Entry 2025-26'!C1670</f>
        <v>Spanish LALIGA</v>
      </c>
      <c r="D1669" s="0" t="str">
        <f aca="false">'✍️ Score Entry 2025-26'!D1670</f>
        <v>Real Madrid</v>
      </c>
      <c r="E1669" s="0" t="str">
        <f aca="false">'✍️ Score Entry 2025-26'!E1670</f>
        <v>Real Oviedo</v>
      </c>
      <c r="F1669" s="0" t="n">
        <f aca="false">IFERROR(VLOOKUP(D1669,'⭐ Current Elo 2025-26'!$A:$B,2,FALSE()),1500)</f>
        <v>1520.7</v>
      </c>
      <c r="G1669" s="0" t="n">
        <f aca="false">IFERROR(VLOOKUP(E1669,'⭐ Current Elo 2025-26'!$A:$B,2,FALSE()),1500)</f>
        <v>1735.2</v>
      </c>
      <c r="H1669" s="33" t="n">
        <f aca="false">1/(1+10^((G1669-F1669+'⚙️ Parameters'!$C$7)/400))</f>
        <v>0.179081269650474</v>
      </c>
      <c r="I1669" s="33" t="n">
        <f aca="false">0.27*(1+((200-MIN(ABS(F1669-G1669),200))/500)+(IF(AND(F1669&gt;1650,G1669&gt;1650),0.15,0)))</f>
        <v>0.27</v>
      </c>
      <c r="J1669" s="33" t="n">
        <f aca="false">MAX(0,1-H1669-I1669)</f>
        <v>0.550918730349526</v>
      </c>
      <c r="K1669" s="33" t="n">
        <f aca="false">H1669+I1669</f>
        <v>0.449081269650474</v>
      </c>
      <c r="L1669" s="33" t="n">
        <f aca="false">I1669+J1669</f>
        <v>0.820918730349526</v>
      </c>
      <c r="M1669" s="0" t="str">
        <f aca="false">IF('✍️ Score Entry 2025-26'!F1670=""," TBD",TEXT('✍️ Score Entry 2025-26'!F1670,"0")&amp;"-"&amp;TEXT('✍️ Score Entry 2025-26'!G1670,"0"))</f>
        <v> TBD</v>
      </c>
      <c r="N1669" s="0" t="str">
        <f aca="false">IF('✍️ Score Entry 2025-26'!F1670="","TBD",IF('✍️ Score Entry 2025-26'!F1670&gt;'✍️ Score Entry 2025-26'!G1670,"Home",IF('✍️ Score Entry 2025-26'!F1670&lt;'✍️ Score Entry 2025-26'!G1670,"Away","Draw")))</f>
        <v>TBD</v>
      </c>
      <c r="O1669" s="0" t="str">
        <f aca="false">IF(N1669="TBD","TBD",IF(AND(H1669&gt;I1669,H1669&gt;J1669,N1669="Home"),"✓",IF(AND(J1669&gt;H1669,J1669&gt;I1669,N1669="Away"),"✓",IF(AND(I1669&gt;H1669,I1669&gt;J1669,N1669="Draw"),"✓","✗"))))</f>
        <v>TBD</v>
      </c>
    </row>
    <row r="1670" customFormat="false" ht="15" hidden="false" customHeight="false" outlineLevel="0" collapsed="false">
      <c r="A1670" s="0" t="n">
        <f aca="false">'✍️ Score Entry 2025-26'!A1671</f>
        <v>1666</v>
      </c>
      <c r="B1670" s="41" t="n">
        <f aca="false">'✍️ Score Entry 2025-26'!B1671</f>
        <v>46155.75</v>
      </c>
      <c r="C1670" s="0" t="str">
        <f aca="false">'✍️ Score Entry 2025-26'!C1671</f>
        <v>Spanish LALIGA</v>
      </c>
      <c r="D1670" s="0" t="str">
        <f aca="false">'✍️ Score Entry 2025-26'!D1671</f>
        <v>Valencia</v>
      </c>
      <c r="E1670" s="0" t="str">
        <f aca="false">'✍️ Score Entry 2025-26'!E1671</f>
        <v>Rayo Vallecano</v>
      </c>
      <c r="F1670" s="0" t="n">
        <f aca="false">IFERROR(VLOOKUP(D1670,'⭐ Current Elo 2025-26'!$A:$B,2,FALSE()),1500)</f>
        <v>1618.4</v>
      </c>
      <c r="G1670" s="0" t="n">
        <f aca="false">IFERROR(VLOOKUP(E1670,'⭐ Current Elo 2025-26'!$A:$B,2,FALSE()),1500)</f>
        <v>1510</v>
      </c>
      <c r="H1670" s="33" t="n">
        <f aca="false">1/(1+10^((G1670-F1670+'⚙️ Parameters'!$C$7)/400))</f>
        <v>0.583261675625169</v>
      </c>
      <c r="I1670" s="33" t="n">
        <f aca="false">0.27*(1+((200-MIN(ABS(F1670-G1670),200))/500)+(IF(AND(F1670&gt;1650,G1670&gt;1650),0.15,0)))</f>
        <v>0.319464</v>
      </c>
      <c r="J1670" s="33" t="n">
        <f aca="false">MAX(0,1-H1670-I1670)</f>
        <v>0.0972743243748309</v>
      </c>
      <c r="K1670" s="33" t="n">
        <f aca="false">H1670+I1670</f>
        <v>0.902725675625169</v>
      </c>
      <c r="L1670" s="33" t="n">
        <f aca="false">I1670+J1670</f>
        <v>0.416738324374831</v>
      </c>
      <c r="M1670" s="0" t="str">
        <f aca="false">IF('✍️ Score Entry 2025-26'!F1671=""," TBD",TEXT('✍️ Score Entry 2025-26'!F1671,"0")&amp;"-"&amp;TEXT('✍️ Score Entry 2025-26'!G1671,"0"))</f>
        <v> TBD</v>
      </c>
      <c r="N1670" s="0" t="str">
        <f aca="false">IF('✍️ Score Entry 2025-26'!F1671="","TBD",IF('✍️ Score Entry 2025-26'!F1671&gt;'✍️ Score Entry 2025-26'!G1671,"Home",IF('✍️ Score Entry 2025-26'!F1671&lt;'✍️ Score Entry 2025-26'!G1671,"Away","Draw")))</f>
        <v>TBD</v>
      </c>
      <c r="O1670" s="0" t="str">
        <f aca="false">IF(N1670="TBD","TBD",IF(AND(H1670&gt;I1670,H1670&gt;J1670,N1670="Home"),"✓",IF(AND(J1670&gt;H1670,J1670&gt;I1670,N1670="Away"),"✓",IF(AND(I1670&gt;H1670,I1670&gt;J1670,N1670="Draw"),"✓","✗"))))</f>
        <v>TBD</v>
      </c>
    </row>
    <row r="1671" customFormat="false" ht="15" hidden="false" customHeight="false" outlineLevel="0" collapsed="false">
      <c r="A1671" s="0" t="n">
        <f aca="false">'✍️ Score Entry 2025-26'!A1672</f>
        <v>1667</v>
      </c>
      <c r="B1671" s="41" t="n">
        <f aca="false">'✍️ Score Entry 2025-26'!B1672</f>
        <v>46155.75</v>
      </c>
      <c r="C1671" s="0" t="str">
        <f aca="false">'✍️ Score Entry 2025-26'!C1672</f>
        <v>Spanish LALIGA</v>
      </c>
      <c r="D1671" s="0" t="str">
        <f aca="false">'✍️ Score Entry 2025-26'!D1672</f>
        <v>Villarreal</v>
      </c>
      <c r="E1671" s="0" t="str">
        <f aca="false">'✍️ Score Entry 2025-26'!E1672</f>
        <v>Sevilla</v>
      </c>
      <c r="F1671" s="0" t="n">
        <f aca="false">IFERROR(VLOOKUP(D1671,'⭐ Current Elo 2025-26'!$A:$B,2,FALSE()),1500)</f>
        <v>1629.8</v>
      </c>
      <c r="G1671" s="0" t="n">
        <f aca="false">IFERROR(VLOOKUP(E1671,'⭐ Current Elo 2025-26'!$A:$B,2,FALSE()),1500)</f>
        <v>1661.6</v>
      </c>
      <c r="H1671" s="33" t="n">
        <f aca="false">1/(1+10^((G1671-F1671+'⚙️ Parameters'!$C$7)/400))</f>
        <v>0.384408299673656</v>
      </c>
      <c r="I1671" s="33" t="n">
        <f aca="false">0.27*(1+((200-MIN(ABS(F1671-G1671),200))/500)+(IF(AND(F1671&gt;1650,G1671&gt;1650),0.15,0)))</f>
        <v>0.360828</v>
      </c>
      <c r="J1671" s="33" t="n">
        <f aca="false">MAX(0,1-H1671-I1671)</f>
        <v>0.254763700326344</v>
      </c>
      <c r="K1671" s="33" t="n">
        <f aca="false">H1671+I1671</f>
        <v>0.745236299673656</v>
      </c>
      <c r="L1671" s="33" t="n">
        <f aca="false">I1671+J1671</f>
        <v>0.615591700326344</v>
      </c>
      <c r="M1671" s="0" t="str">
        <f aca="false">IF('✍️ Score Entry 2025-26'!F1672=""," TBD",TEXT('✍️ Score Entry 2025-26'!F1672,"0")&amp;"-"&amp;TEXT('✍️ Score Entry 2025-26'!G1672,"0"))</f>
        <v> TBD</v>
      </c>
      <c r="N1671" s="0" t="str">
        <f aca="false">IF('✍️ Score Entry 2025-26'!F1672="","TBD",IF('✍️ Score Entry 2025-26'!F1672&gt;'✍️ Score Entry 2025-26'!G1672,"Home",IF('✍️ Score Entry 2025-26'!F1672&lt;'✍️ Score Entry 2025-26'!G1672,"Away","Draw")))</f>
        <v>TBD</v>
      </c>
      <c r="O1671" s="0" t="str">
        <f aca="false">IF(N1671="TBD","TBD",IF(AND(H1671&gt;I1671,H1671&gt;J1671,N1671="Home"),"✓",IF(AND(J1671&gt;H1671,J1671&gt;I1671,N1671="Away"),"✓",IF(AND(I1671&gt;H1671,I1671&gt;J1671,N1671="Draw"),"✓","✗"))))</f>
        <v>TBD</v>
      </c>
    </row>
    <row r="1672" customFormat="false" ht="15" hidden="false" customHeight="false" outlineLevel="0" collapsed="false">
      <c r="A1672" s="0" t="n">
        <f aca="false">'✍️ Score Entry 2025-26'!A1673</f>
        <v>1668</v>
      </c>
      <c r="B1672" s="41" t="n">
        <f aca="false">'✍️ Score Entry 2025-26'!B1673</f>
        <v>46155.75</v>
      </c>
      <c r="C1672" s="0" t="str">
        <f aca="false">'✍️ Score Entry 2025-26'!C1673</f>
        <v>Spanish LALIGA</v>
      </c>
      <c r="D1672" s="0" t="str">
        <f aca="false">'✍️ Score Entry 2025-26'!D1673</f>
        <v>Celta Vigo</v>
      </c>
      <c r="E1672" s="0" t="str">
        <f aca="false">'✍️ Score Entry 2025-26'!E1673</f>
        <v>Levante</v>
      </c>
      <c r="F1672" s="0" t="n">
        <f aca="false">IFERROR(VLOOKUP(D1672,'⭐ Current Elo 2025-26'!$A:$B,2,FALSE()),1500)</f>
        <v>1603.5</v>
      </c>
      <c r="G1672" s="0" t="n">
        <f aca="false">IFERROR(VLOOKUP(E1672,'⭐ Current Elo 2025-26'!$A:$B,2,FALSE()),1500)</f>
        <v>1462.3</v>
      </c>
      <c r="H1672" s="33" t="n">
        <f aca="false">1/(1+10^((G1672-F1672+'⚙️ Parameters'!$C$7)/400))</f>
        <v>0.628313713102327</v>
      </c>
      <c r="I1672" s="33" t="n">
        <f aca="false">0.27*(1+((200-MIN(ABS(F1672-G1672),200))/500)+(IF(AND(F1672&gt;1650,G1672&gt;1650),0.15,0)))</f>
        <v>0.301752</v>
      </c>
      <c r="J1672" s="33" t="n">
        <f aca="false">MAX(0,1-H1672-I1672)</f>
        <v>0.0699342868976727</v>
      </c>
      <c r="K1672" s="33" t="n">
        <f aca="false">H1672+I1672</f>
        <v>0.930065713102327</v>
      </c>
      <c r="L1672" s="33" t="n">
        <f aca="false">I1672+J1672</f>
        <v>0.371686286897673</v>
      </c>
      <c r="M1672" s="0" t="str">
        <f aca="false">IF('✍️ Score Entry 2025-26'!F1673=""," TBD",TEXT('✍️ Score Entry 2025-26'!F1673,"0")&amp;"-"&amp;TEXT('✍️ Score Entry 2025-26'!G1673,"0"))</f>
        <v> TBD</v>
      </c>
      <c r="N1672" s="0" t="str">
        <f aca="false">IF('✍️ Score Entry 2025-26'!F1673="","TBD",IF('✍️ Score Entry 2025-26'!F1673&gt;'✍️ Score Entry 2025-26'!G1673,"Home",IF('✍️ Score Entry 2025-26'!F1673&lt;'✍️ Score Entry 2025-26'!G1673,"Away","Draw")))</f>
        <v>TBD</v>
      </c>
      <c r="O1672" s="0" t="str">
        <f aca="false">IF(N1672="TBD","TBD",IF(AND(H1672&gt;I1672,H1672&gt;J1672,N1672="Home"),"✓",IF(AND(J1672&gt;H1672,J1672&gt;I1672,N1672="Away"),"✓",IF(AND(I1672&gt;H1672,I1672&gt;J1672,N1672="Draw"),"✓","✗"))))</f>
        <v>TBD</v>
      </c>
    </row>
    <row r="1673" customFormat="false" ht="15" hidden="false" customHeight="false" outlineLevel="0" collapsed="false">
      <c r="A1673" s="0" t="n">
        <f aca="false">'✍️ Score Entry 2025-26'!A1674</f>
        <v>1669</v>
      </c>
      <c r="B1673" s="41" t="n">
        <f aca="false">'✍️ Score Entry 2025-26'!B1674</f>
        <v>46155.75</v>
      </c>
      <c r="C1673" s="0" t="str">
        <f aca="false">'✍️ Score Entry 2025-26'!C1674</f>
        <v>Spanish LALIGA</v>
      </c>
      <c r="D1673" s="0" t="str">
        <f aca="false">'✍️ Score Entry 2025-26'!D1674</f>
        <v>Real Betis</v>
      </c>
      <c r="E1673" s="0" t="str">
        <f aca="false">'✍️ Score Entry 2025-26'!E1674</f>
        <v>Elche</v>
      </c>
      <c r="F1673" s="0" t="n">
        <f aca="false">IFERROR(VLOOKUP(D1673,'⭐ Current Elo 2025-26'!$A:$B,2,FALSE()),1500)</f>
        <v>0</v>
      </c>
      <c r="G1673" s="0" t="n">
        <f aca="false">IFERROR(VLOOKUP(E1673,'⭐ Current Elo 2025-26'!$A:$B,2,FALSE()),1500)</f>
        <v>1553.2</v>
      </c>
      <c r="H1673" s="33" t="n">
        <f aca="false">1/(1+10^((G1673-F1673+'⚙️ Parameters'!$C$7)/400))</f>
        <v>9.81651569579065E-005</v>
      </c>
      <c r="I1673" s="33" t="n">
        <f aca="false">0.27*(1+((200-MIN(ABS(F1673-G1673),200))/500)+(IF(AND(F1673&gt;1650,G1673&gt;1650),0.15,0)))</f>
        <v>0.27</v>
      </c>
      <c r="J1673" s="33" t="n">
        <f aca="false">MAX(0,1-H1673-I1673)</f>
        <v>0.729901834843042</v>
      </c>
      <c r="K1673" s="33" t="n">
        <f aca="false">H1673+I1673</f>
        <v>0.270098165156958</v>
      </c>
      <c r="L1673" s="33" t="n">
        <f aca="false">I1673+J1673</f>
        <v>0.999901834843042</v>
      </c>
      <c r="M1673" s="0" t="str">
        <f aca="false">IF('✍️ Score Entry 2025-26'!F1674=""," TBD",TEXT('✍️ Score Entry 2025-26'!F1674,"0")&amp;"-"&amp;TEXT('✍️ Score Entry 2025-26'!G1674,"0"))</f>
        <v> TBD</v>
      </c>
      <c r="N1673" s="0" t="str">
        <f aca="false">IF('✍️ Score Entry 2025-26'!F1674="","TBD",IF('✍️ Score Entry 2025-26'!F1674&gt;'✍️ Score Entry 2025-26'!G1674,"Home",IF('✍️ Score Entry 2025-26'!F1674&lt;'✍️ Score Entry 2025-26'!G1674,"Away","Draw")))</f>
        <v>TBD</v>
      </c>
      <c r="O1673" s="0" t="str">
        <f aca="false">IF(N1673="TBD","TBD",IF(AND(H1673&gt;I1673,H1673&gt;J1673,N1673="Home"),"✓",IF(AND(J1673&gt;H1673,J1673&gt;I1673,N1673="Away"),"✓",IF(AND(I1673&gt;H1673,I1673&gt;J1673,N1673="Draw"),"✓","✗"))))</f>
        <v>TBD</v>
      </c>
    </row>
    <row r="1674" customFormat="false" ht="15" hidden="false" customHeight="false" outlineLevel="0" collapsed="false">
      <c r="A1674" s="0" t="n">
        <f aca="false">'✍️ Score Entry 2025-26'!A1675</f>
        <v>1670</v>
      </c>
      <c r="B1674" s="41" t="n">
        <f aca="false">'✍️ Score Entry 2025-26'!B1675</f>
        <v>46155.75</v>
      </c>
      <c r="C1674" s="0" t="str">
        <f aca="false">'✍️ Score Entry 2025-26'!C1675</f>
        <v>Spanish LALIGA</v>
      </c>
      <c r="D1674" s="0" t="str">
        <f aca="false">'✍️ Score Entry 2025-26'!D1675</f>
        <v>AlavÃ©s</v>
      </c>
      <c r="E1674" s="0" t="str">
        <f aca="false">'✍️ Score Entry 2025-26'!E1675</f>
        <v>Barcelona</v>
      </c>
      <c r="F1674" s="0" t="n">
        <f aca="false">IFERROR(VLOOKUP(D1674,'⭐ Current Elo 2025-26'!$A:$B,2,FALSE()),1500)</f>
        <v>1609.1</v>
      </c>
      <c r="G1674" s="0" t="n">
        <f aca="false">IFERROR(VLOOKUP(E1674,'⭐ Current Elo 2025-26'!$A:$B,2,FALSE()),1500)</f>
        <v>1670.1</v>
      </c>
      <c r="H1674" s="33" t="n">
        <f aca="false">1/(1+10^((G1674-F1674+'⚙️ Parameters'!$C$7)/400))</f>
        <v>0.345480005617534</v>
      </c>
      <c r="I1674" s="33" t="n">
        <f aca="false">0.27*(1+((200-MIN(ABS(F1674-G1674),200))/500)+(IF(AND(F1674&gt;1650,G1674&gt;1650),0.15,0)))</f>
        <v>0.34506</v>
      </c>
      <c r="J1674" s="33" t="n">
        <f aca="false">MAX(0,1-H1674-I1674)</f>
        <v>0.309459994382466</v>
      </c>
      <c r="K1674" s="33" t="n">
        <f aca="false">H1674+I1674</f>
        <v>0.690540005617534</v>
      </c>
      <c r="L1674" s="33" t="n">
        <f aca="false">I1674+J1674</f>
        <v>0.654519994382466</v>
      </c>
      <c r="M1674" s="0" t="str">
        <f aca="false">IF('✍️ Score Entry 2025-26'!F1675=""," TBD",TEXT('✍️ Score Entry 2025-26'!F1675,"0")&amp;"-"&amp;TEXT('✍️ Score Entry 2025-26'!G1675,"0"))</f>
        <v> TBD</v>
      </c>
      <c r="N1674" s="0" t="str">
        <f aca="false">IF('✍️ Score Entry 2025-26'!F1675="","TBD",IF('✍️ Score Entry 2025-26'!F1675&gt;'✍️ Score Entry 2025-26'!G1675,"Home",IF('✍️ Score Entry 2025-26'!F1675&lt;'✍️ Score Entry 2025-26'!G1675,"Away","Draw")))</f>
        <v>TBD</v>
      </c>
      <c r="O1674" s="0" t="str">
        <f aca="false">IF(N1674="TBD","TBD",IF(AND(H1674&gt;I1674,H1674&gt;J1674,N1674="Home"),"✓",IF(AND(J1674&gt;H1674,J1674&gt;I1674,N1674="Away"),"✓",IF(AND(I1674&gt;H1674,I1674&gt;J1674,N1674="Draw"),"✓","✗"))))</f>
        <v>TBD</v>
      </c>
    </row>
    <row r="1675" customFormat="false" ht="15" hidden="false" customHeight="false" outlineLevel="0" collapsed="false">
      <c r="A1675" s="0" t="n">
        <f aca="false">'✍️ Score Entry 2025-26'!A1676</f>
        <v>1671</v>
      </c>
      <c r="B1675" s="41" t="n">
        <f aca="false">'✍️ Score Entry 2025-26'!B1676</f>
        <v>46155.75</v>
      </c>
      <c r="C1675" s="0" t="str">
        <f aca="false">'✍️ Score Entry 2025-26'!C1676</f>
        <v>Spanish LALIGA</v>
      </c>
      <c r="D1675" s="0" t="str">
        <f aca="false">'✍️ Score Entry 2025-26'!D1676</f>
        <v>Espanyol</v>
      </c>
      <c r="E1675" s="0" t="str">
        <f aca="false">'✍️ Score Entry 2025-26'!E1676</f>
        <v>Athletic Club</v>
      </c>
      <c r="F1675" s="0" t="n">
        <f aca="false">IFERROR(VLOOKUP(D1675,'⭐ Current Elo 2025-26'!$A:$B,2,FALSE()),1500)</f>
        <v>1662.7</v>
      </c>
      <c r="G1675" s="0" t="n">
        <f aca="false">IFERROR(VLOOKUP(E1675,'⭐ Current Elo 2025-26'!$A:$B,2,FALSE()),1500)</f>
        <v>1432.8</v>
      </c>
      <c r="H1675" s="33" t="n">
        <f aca="false">1/(1+10^((G1675-F1675+'⚙️ Parameters'!$C$7)/400))</f>
        <v>0.737997742511129</v>
      </c>
      <c r="I1675" s="33" t="n">
        <f aca="false">0.27*(1+((200-MIN(ABS(F1675-G1675),200))/500)+(IF(AND(F1675&gt;1650,G1675&gt;1650),0.15,0)))</f>
        <v>0.27</v>
      </c>
      <c r="J1675" s="33" t="n">
        <f aca="false">MAX(0,1-H1675-I1675)</f>
        <v>0</v>
      </c>
      <c r="K1675" s="33" t="n">
        <f aca="false">H1675+I1675</f>
        <v>1.00799774251113</v>
      </c>
      <c r="L1675" s="33" t="n">
        <f aca="false">I1675+J1675</f>
        <v>0.27</v>
      </c>
      <c r="M1675" s="0" t="str">
        <f aca="false">IF('✍️ Score Entry 2025-26'!F1676=""," TBD",TEXT('✍️ Score Entry 2025-26'!F1676,"0")&amp;"-"&amp;TEXT('✍️ Score Entry 2025-26'!G1676,"0"))</f>
        <v> TBD</v>
      </c>
      <c r="N1675" s="0" t="str">
        <f aca="false">IF('✍️ Score Entry 2025-26'!F1676="","TBD",IF('✍️ Score Entry 2025-26'!F1676&gt;'✍️ Score Entry 2025-26'!G1676,"Home",IF('✍️ Score Entry 2025-26'!F1676&lt;'✍️ Score Entry 2025-26'!G1676,"Away","Draw")))</f>
        <v>TBD</v>
      </c>
      <c r="O1675" s="0" t="str">
        <f aca="false">IF(N1675="TBD","TBD",IF(AND(H1675&gt;I1675,H1675&gt;J1675,N1675="Home"),"✓",IF(AND(J1675&gt;H1675,J1675&gt;I1675,N1675="Away"),"✓",IF(AND(I1675&gt;H1675,I1675&gt;J1675,N1675="Draw"),"✓","✗"))))</f>
        <v>TBD</v>
      </c>
    </row>
    <row r="1676" customFormat="false" ht="15" hidden="false" customHeight="false" outlineLevel="0" collapsed="false">
      <c r="A1676" s="0" t="n">
        <f aca="false">'✍️ Score Entry 2025-26'!A1677</f>
        <v>1672</v>
      </c>
      <c r="B1676" s="41" t="n">
        <f aca="false">'✍️ Score Entry 2025-26'!B1677</f>
        <v>46155.75</v>
      </c>
      <c r="C1676" s="0" t="str">
        <f aca="false">'✍️ Score Entry 2025-26'!C1677</f>
        <v>Spanish LALIGA</v>
      </c>
      <c r="D1676" s="0" t="str">
        <f aca="false">'✍️ Score Entry 2025-26'!D1677</f>
        <v>Girona</v>
      </c>
      <c r="E1676" s="0" t="str">
        <f aca="false">'✍️ Score Entry 2025-26'!E1677</f>
        <v>Real Sociedad</v>
      </c>
      <c r="F1676" s="0" t="n">
        <f aca="false">IFERROR(VLOOKUP(D1676,'⭐ Current Elo 2025-26'!$A:$B,2,FALSE()),1500)</f>
        <v>1542.4</v>
      </c>
      <c r="G1676" s="0" t="n">
        <f aca="false">IFERROR(VLOOKUP(E1676,'⭐ Current Elo 2025-26'!$A:$B,2,FALSE()),1500)</f>
        <v>1395.4</v>
      </c>
      <c r="H1676" s="33" t="n">
        <f aca="false">1/(1+10^((G1676-F1676+'⚙️ Parameters'!$C$7)/400))</f>
        <v>0.636076899687882</v>
      </c>
      <c r="I1676" s="33" t="n">
        <f aca="false">0.27*(1+((200-MIN(ABS(F1676-G1676),200))/500)+(IF(AND(F1676&gt;1650,G1676&gt;1650),0.15,0)))</f>
        <v>0.29862</v>
      </c>
      <c r="J1676" s="33" t="n">
        <f aca="false">MAX(0,1-H1676-I1676)</f>
        <v>0.0653031003121181</v>
      </c>
      <c r="K1676" s="33" t="n">
        <f aca="false">H1676+I1676</f>
        <v>0.934696899687882</v>
      </c>
      <c r="L1676" s="33" t="n">
        <f aca="false">I1676+J1676</f>
        <v>0.363923100312118</v>
      </c>
      <c r="M1676" s="0" t="str">
        <f aca="false">IF('✍️ Score Entry 2025-26'!F1677=""," TBD",TEXT('✍️ Score Entry 2025-26'!F1677,"0")&amp;"-"&amp;TEXT('✍️ Score Entry 2025-26'!G1677,"0"))</f>
        <v> TBD</v>
      </c>
      <c r="N1676" s="0" t="str">
        <f aca="false">IF('✍️ Score Entry 2025-26'!F1677="","TBD",IF('✍️ Score Entry 2025-26'!F1677&gt;'✍️ Score Entry 2025-26'!G1677,"Home",IF('✍️ Score Entry 2025-26'!F1677&lt;'✍️ Score Entry 2025-26'!G1677,"Away","Draw")))</f>
        <v>TBD</v>
      </c>
      <c r="O1676" s="0" t="str">
        <f aca="false">IF(N1676="TBD","TBD",IF(AND(H1676&gt;I1676,H1676&gt;J1676,N1676="Home"),"✓",IF(AND(J1676&gt;H1676,J1676&gt;I1676,N1676="Away"),"✓",IF(AND(I1676&gt;H1676,I1676&gt;J1676,N1676="Draw"),"✓","✗"))))</f>
        <v>TBD</v>
      </c>
    </row>
    <row r="1677" customFormat="false" ht="15" hidden="false" customHeight="false" outlineLevel="0" collapsed="false">
      <c r="A1677" s="0" t="n">
        <f aca="false">'✍️ Score Entry 2025-26'!A1678</f>
        <v>1673</v>
      </c>
      <c r="B1677" s="41" t="n">
        <f aca="false">'✍️ Score Entry 2025-26'!B1678</f>
        <v>46155.75</v>
      </c>
      <c r="C1677" s="0" t="str">
        <f aca="false">'✍️ Score Entry 2025-26'!C1678</f>
        <v>Spanish LALIGA</v>
      </c>
      <c r="D1677" s="0" t="str">
        <f aca="false">'✍️ Score Entry 2025-26'!D1678</f>
        <v>Osasuna</v>
      </c>
      <c r="E1677" s="0" t="str">
        <f aca="false">'✍️ Score Entry 2025-26'!E1678</f>
        <v>AtlÃ©tico Madrid</v>
      </c>
      <c r="F1677" s="0" t="n">
        <f aca="false">IFERROR(VLOOKUP(D1677,'⭐ Current Elo 2025-26'!$A:$B,2,FALSE()),1500)</f>
        <v>1713.5</v>
      </c>
      <c r="G1677" s="0" t="n">
        <f aca="false">IFERROR(VLOOKUP(E1677,'⭐ Current Elo 2025-26'!$A:$B,2,FALSE()),1500)</f>
        <v>1556.8</v>
      </c>
      <c r="H1677" s="33" t="n">
        <f aca="false">1/(1+10^((G1677-F1677+'⚙️ Parameters'!$C$7)/400))</f>
        <v>0.648901602797422</v>
      </c>
      <c r="I1677" s="33" t="n">
        <f aca="false">0.27*(1+((200-MIN(ABS(F1677-G1677),200))/500)+(IF(AND(F1677&gt;1650,G1677&gt;1650),0.15,0)))</f>
        <v>0.293382</v>
      </c>
      <c r="J1677" s="33" t="n">
        <f aca="false">MAX(0,1-H1677-I1677)</f>
        <v>0.0577163972025779</v>
      </c>
      <c r="K1677" s="33" t="n">
        <f aca="false">H1677+I1677</f>
        <v>0.942283602797422</v>
      </c>
      <c r="L1677" s="33" t="n">
        <f aca="false">I1677+J1677</f>
        <v>0.351098397202578</v>
      </c>
      <c r="M1677" s="0" t="str">
        <f aca="false">IF('✍️ Score Entry 2025-26'!F1678=""," TBD",TEXT('✍️ Score Entry 2025-26'!F1678,"0")&amp;"-"&amp;TEXT('✍️ Score Entry 2025-26'!G1678,"0"))</f>
        <v> TBD</v>
      </c>
      <c r="N1677" s="0" t="str">
        <f aca="false">IF('✍️ Score Entry 2025-26'!F1678="","TBD",IF('✍️ Score Entry 2025-26'!F1678&gt;'✍️ Score Entry 2025-26'!G1678,"Home",IF('✍️ Score Entry 2025-26'!F1678&lt;'✍️ Score Entry 2025-26'!G1678,"Away","Draw")))</f>
        <v>TBD</v>
      </c>
      <c r="O1677" s="0" t="str">
        <f aca="false">IF(N1677="TBD","TBD",IF(AND(H1677&gt;I1677,H1677&gt;J1677,N1677="Home"),"✓",IF(AND(J1677&gt;H1677,J1677&gt;I1677,N1677="Away"),"✓",IF(AND(I1677&gt;H1677,I1677&gt;J1677,N1677="Draw"),"✓","✗"))))</f>
        <v>TBD</v>
      </c>
    </row>
    <row r="1678" customFormat="false" ht="15" hidden="false" customHeight="false" outlineLevel="0" collapsed="false">
      <c r="A1678" s="0" t="n">
        <f aca="false">'✍️ Score Entry 2025-26'!A1679</f>
        <v>1674</v>
      </c>
      <c r="B1678" s="41" t="n">
        <f aca="false">'✍️ Score Entry 2025-26'!B1679</f>
        <v>46155.75</v>
      </c>
      <c r="C1678" s="0" t="str">
        <f aca="false">'✍️ Score Entry 2025-26'!C1679</f>
        <v>Spanish LALIGA</v>
      </c>
      <c r="D1678" s="0" t="str">
        <f aca="false">'✍️ Score Entry 2025-26'!D1679</f>
        <v>Getafe</v>
      </c>
      <c r="E1678" s="0" t="str">
        <f aca="false">'✍️ Score Entry 2025-26'!E1679</f>
        <v>Mallorca</v>
      </c>
      <c r="F1678" s="0" t="n">
        <f aca="false">IFERROR(VLOOKUP(D1678,'⭐ Current Elo 2025-26'!$A:$B,2,FALSE()),1500)</f>
        <v>1582.4</v>
      </c>
      <c r="G1678" s="0" t="n">
        <f aca="false">IFERROR(VLOOKUP(E1678,'⭐ Current Elo 2025-26'!$A:$B,2,FALSE()),1500)</f>
        <v>1654.7</v>
      </c>
      <c r="H1678" s="33" t="n">
        <f aca="false">1/(1+10^((G1678-F1678+'⚙️ Parameters'!$C$7)/400))</f>
        <v>0.330922565713216</v>
      </c>
      <c r="I1678" s="33" t="n">
        <f aca="false">0.27*(1+((200-MIN(ABS(F1678-G1678),200))/500)+(IF(AND(F1678&gt;1650,G1678&gt;1650),0.15,0)))</f>
        <v>0.338958</v>
      </c>
      <c r="J1678" s="33" t="n">
        <f aca="false">MAX(0,1-H1678-I1678)</f>
        <v>0.330119434286784</v>
      </c>
      <c r="K1678" s="33" t="n">
        <f aca="false">H1678+I1678</f>
        <v>0.669880565713216</v>
      </c>
      <c r="L1678" s="33" t="n">
        <f aca="false">I1678+J1678</f>
        <v>0.669077434286784</v>
      </c>
      <c r="M1678" s="0" t="str">
        <f aca="false">IF('✍️ Score Entry 2025-26'!F1679=""," TBD",TEXT('✍️ Score Entry 2025-26'!F1679,"0")&amp;"-"&amp;TEXT('✍️ Score Entry 2025-26'!G1679,"0"))</f>
        <v> TBD</v>
      </c>
      <c r="N1678" s="0" t="str">
        <f aca="false">IF('✍️ Score Entry 2025-26'!F1679="","TBD",IF('✍️ Score Entry 2025-26'!F1679&gt;'✍️ Score Entry 2025-26'!G1679,"Home",IF('✍️ Score Entry 2025-26'!F1679&lt;'✍️ Score Entry 2025-26'!G1679,"Away","Draw")))</f>
        <v>TBD</v>
      </c>
      <c r="O1678" s="0" t="str">
        <f aca="false">IF(N1678="TBD","TBD",IF(AND(H1678&gt;I1678,H1678&gt;J1678,N1678="Home"),"✓",IF(AND(J1678&gt;H1678,J1678&gt;I1678,N1678="Away"),"✓",IF(AND(I1678&gt;H1678,I1678&gt;J1678,N1678="Draw"),"✓","✗"))))</f>
        <v>TBD</v>
      </c>
    </row>
    <row r="1679" customFormat="false" ht="15" hidden="false" customHeight="false" outlineLevel="0" collapsed="false">
      <c r="A1679" s="0" t="n">
        <f aca="false">'✍️ Score Entry 2025-26'!A1680</f>
        <v>1675</v>
      </c>
      <c r="B1679" s="41" t="n">
        <f aca="false">'✍️ Score Entry 2025-26'!B1680</f>
        <v>46158.5625</v>
      </c>
      <c r="C1679" s="0" t="str">
        <f aca="false">'✍️ Score Entry 2025-26'!C1680</f>
        <v>German Bundesliga</v>
      </c>
      <c r="D1679" s="0" t="str">
        <f aca="false">'✍️ Score Entry 2025-26'!D1680</f>
        <v>Borussia MÃ¶nchengladbach</v>
      </c>
      <c r="E1679" s="0" t="str">
        <f aca="false">'✍️ Score Entry 2025-26'!E1680</f>
        <v>TSG Hoffenheim</v>
      </c>
      <c r="F1679" s="0" t="n">
        <f aca="false">IFERROR(VLOOKUP(D1679,'⭐ Current Elo 2025-26'!$A:$B,2,FALSE()),1500)</f>
        <v>1433.1</v>
      </c>
      <c r="G1679" s="0" t="n">
        <f aca="false">IFERROR(VLOOKUP(E1679,'⭐ Current Elo 2025-26'!$A:$B,2,FALSE()),1500)</f>
        <v>1699</v>
      </c>
      <c r="H1679" s="33" t="n">
        <f aca="false">1/(1+10^((G1679-F1679+'⚙️ Parameters'!$C$7)/400))</f>
        <v>0.139617973288601</v>
      </c>
      <c r="I1679" s="33" t="n">
        <f aca="false">0.27*(1+((200-MIN(ABS(F1679-G1679),200))/500)+(IF(AND(F1679&gt;1650,G1679&gt;1650),0.15,0)))</f>
        <v>0.27</v>
      </c>
      <c r="J1679" s="33" t="n">
        <f aca="false">MAX(0,1-H1679-I1679)</f>
        <v>0.5903820267114</v>
      </c>
      <c r="K1679" s="33" t="n">
        <f aca="false">H1679+I1679</f>
        <v>0.409617973288601</v>
      </c>
      <c r="L1679" s="33" t="n">
        <f aca="false">I1679+J1679</f>
        <v>0.8603820267114</v>
      </c>
      <c r="M1679" s="0" t="str">
        <f aca="false">IF('✍️ Score Entry 2025-26'!F1680=""," TBD",TEXT('✍️ Score Entry 2025-26'!F1680,"0")&amp;"-"&amp;TEXT('✍️ Score Entry 2025-26'!G1680,"0"))</f>
        <v> TBD</v>
      </c>
      <c r="N1679" s="0" t="str">
        <f aca="false">IF('✍️ Score Entry 2025-26'!F1680="","TBD",IF('✍️ Score Entry 2025-26'!F1680&gt;'✍️ Score Entry 2025-26'!G1680,"Home",IF('✍️ Score Entry 2025-26'!F1680&lt;'✍️ Score Entry 2025-26'!G1680,"Away","Draw")))</f>
        <v>TBD</v>
      </c>
      <c r="O1679" s="0" t="str">
        <f aca="false">IF(N1679="TBD","TBD",IF(AND(H1679&gt;I1679,H1679&gt;J1679,N1679="Home"),"✓",IF(AND(J1679&gt;H1679,J1679&gt;I1679,N1679="Away"),"✓",IF(AND(I1679&gt;H1679,I1679&gt;J1679,N1679="Draw"),"✓","✗"))))</f>
        <v>TBD</v>
      </c>
    </row>
    <row r="1680" customFormat="false" ht="15" hidden="false" customHeight="false" outlineLevel="0" collapsed="false">
      <c r="A1680" s="0" t="n">
        <f aca="false">'✍️ Score Entry 2025-26'!A1681</f>
        <v>1676</v>
      </c>
      <c r="B1680" s="41" t="n">
        <f aca="false">'✍️ Score Entry 2025-26'!B1681</f>
        <v>46158.5625</v>
      </c>
      <c r="C1680" s="0" t="str">
        <f aca="false">'✍️ Score Entry 2025-26'!C1681</f>
        <v>German Bundesliga</v>
      </c>
      <c r="D1680" s="0" t="str">
        <f aca="false">'✍️ Score Entry 2025-26'!D1681</f>
        <v>Bayer Leverkusen</v>
      </c>
      <c r="E1680" s="0" t="str">
        <f aca="false">'✍️ Score Entry 2025-26'!E1681</f>
        <v>Hamburg SV</v>
      </c>
      <c r="F1680" s="0" t="n">
        <f aca="false">IFERROR(VLOOKUP(D1680,'⭐ Current Elo 2025-26'!$A:$B,2,FALSE()),1500)</f>
        <v>1576.1</v>
      </c>
      <c r="G1680" s="0" t="n">
        <f aca="false">IFERROR(VLOOKUP(E1680,'⭐ Current Elo 2025-26'!$A:$B,2,FALSE()),1500)</f>
        <v>1759.3</v>
      </c>
      <c r="H1680" s="33" t="n">
        <f aca="false">1/(1+10^((G1680-F1680+'⚙️ Parameters'!$C$7)/400))</f>
        <v>0.20711448902357</v>
      </c>
      <c r="I1680" s="33" t="n">
        <f aca="false">0.27*(1+((200-MIN(ABS(F1680-G1680),200))/500)+(IF(AND(F1680&gt;1650,G1680&gt;1650),0.15,0)))</f>
        <v>0.279072</v>
      </c>
      <c r="J1680" s="33" t="n">
        <f aca="false">MAX(0,1-H1680-I1680)</f>
        <v>0.51381351097643</v>
      </c>
      <c r="K1680" s="33" t="n">
        <f aca="false">H1680+I1680</f>
        <v>0.48618648902357</v>
      </c>
      <c r="L1680" s="33" t="n">
        <f aca="false">I1680+J1680</f>
        <v>0.79288551097643</v>
      </c>
      <c r="M1680" s="0" t="str">
        <f aca="false">IF('✍️ Score Entry 2025-26'!F1681=""," TBD",TEXT('✍️ Score Entry 2025-26'!F1681,"0")&amp;"-"&amp;TEXT('✍️ Score Entry 2025-26'!G1681,"0"))</f>
        <v> TBD</v>
      </c>
      <c r="N1680" s="0" t="str">
        <f aca="false">IF('✍️ Score Entry 2025-26'!F1681="","TBD",IF('✍️ Score Entry 2025-26'!F1681&gt;'✍️ Score Entry 2025-26'!G1681,"Home",IF('✍️ Score Entry 2025-26'!F1681&lt;'✍️ Score Entry 2025-26'!G1681,"Away","Draw")))</f>
        <v>TBD</v>
      </c>
      <c r="O1680" s="0" t="str">
        <f aca="false">IF(N1680="TBD","TBD",IF(AND(H1680&gt;I1680,H1680&gt;J1680,N1680="Home"),"✓",IF(AND(J1680&gt;H1680,J1680&gt;I1680,N1680="Away"),"✓",IF(AND(I1680&gt;H1680,I1680&gt;J1680,N1680="Draw"),"✓","✗"))))</f>
        <v>TBD</v>
      </c>
    </row>
    <row r="1681" customFormat="false" ht="15" hidden="false" customHeight="false" outlineLevel="0" collapsed="false">
      <c r="A1681" s="0" t="n">
        <f aca="false">'✍️ Score Entry 2025-26'!A1682</f>
        <v>1677</v>
      </c>
      <c r="B1681" s="41" t="n">
        <f aca="false">'✍️ Score Entry 2025-26'!B1682</f>
        <v>46158.5625</v>
      </c>
      <c r="C1681" s="0" t="str">
        <f aca="false">'✍️ Score Entry 2025-26'!C1682</f>
        <v>German Bundesliga</v>
      </c>
      <c r="D1681" s="0" t="str">
        <f aca="false">'✍️ Score Entry 2025-26'!D1682</f>
        <v>Eintracht Frankfurt</v>
      </c>
      <c r="E1681" s="0" t="str">
        <f aca="false">'✍️ Score Entry 2025-26'!E1682</f>
        <v>VfB Stuttgart</v>
      </c>
      <c r="F1681" s="0" t="n">
        <f aca="false">IFERROR(VLOOKUP(D1681,'⭐ Current Elo 2025-26'!$A:$B,2,FALSE()),1500)</f>
        <v>1407.6</v>
      </c>
      <c r="G1681" s="0" t="n">
        <f aca="false">IFERROR(VLOOKUP(E1681,'⭐ Current Elo 2025-26'!$A:$B,2,FALSE()),1500)</f>
        <v>1520.3</v>
      </c>
      <c r="H1681" s="33" t="n">
        <f aca="false">1/(1+10^((G1681-F1681+'⚙️ Parameters'!$C$7)/400))</f>
        <v>0.28159239476816</v>
      </c>
      <c r="I1681" s="33" t="n">
        <f aca="false">0.27*(1+((200-MIN(ABS(F1681-G1681),200))/500)+(IF(AND(F1681&gt;1650,G1681&gt;1650),0.15,0)))</f>
        <v>0.317142</v>
      </c>
      <c r="J1681" s="33" t="n">
        <f aca="false">MAX(0,1-H1681-I1681)</f>
        <v>0.40126560523184</v>
      </c>
      <c r="K1681" s="33" t="n">
        <f aca="false">H1681+I1681</f>
        <v>0.59873439476816</v>
      </c>
      <c r="L1681" s="33" t="n">
        <f aca="false">I1681+J1681</f>
        <v>0.71840760523184</v>
      </c>
      <c r="M1681" s="0" t="str">
        <f aca="false">IF('✍️ Score Entry 2025-26'!F1682=""," TBD",TEXT('✍️ Score Entry 2025-26'!F1682,"0")&amp;"-"&amp;TEXT('✍️ Score Entry 2025-26'!G1682,"0"))</f>
        <v> TBD</v>
      </c>
      <c r="N1681" s="0" t="str">
        <f aca="false">IF('✍️ Score Entry 2025-26'!F1682="","TBD",IF('✍️ Score Entry 2025-26'!F1682&gt;'✍️ Score Entry 2025-26'!G1682,"Home",IF('✍️ Score Entry 2025-26'!F1682&lt;'✍️ Score Entry 2025-26'!G1682,"Away","Draw")))</f>
        <v>TBD</v>
      </c>
      <c r="O1681" s="0" t="str">
        <f aca="false">IF(N1681="TBD","TBD",IF(AND(H1681&gt;I1681,H1681&gt;J1681,N1681="Home"),"✓",IF(AND(J1681&gt;H1681,J1681&gt;I1681,N1681="Away"),"✓",IF(AND(I1681&gt;H1681,I1681&gt;J1681,N1681="Draw"),"✓","✗"))))</f>
        <v>TBD</v>
      </c>
    </row>
    <row r="1682" customFormat="false" ht="15" hidden="false" customHeight="false" outlineLevel="0" collapsed="false">
      <c r="A1682" s="0" t="n">
        <f aca="false">'✍️ Score Entry 2025-26'!A1683</f>
        <v>1678</v>
      </c>
      <c r="B1682" s="41" t="n">
        <f aca="false">'✍️ Score Entry 2025-26'!B1683</f>
        <v>46158.5625</v>
      </c>
      <c r="C1682" s="0" t="str">
        <f aca="false">'✍️ Score Entry 2025-26'!C1683</f>
        <v>German Bundesliga</v>
      </c>
      <c r="D1682" s="0" t="str">
        <f aca="false">'✍️ Score Entry 2025-26'!D1683</f>
        <v>Bayern Munich</v>
      </c>
      <c r="E1682" s="0" t="str">
        <f aca="false">'✍️ Score Entry 2025-26'!E1683</f>
        <v>FC Cologne</v>
      </c>
      <c r="F1682" s="0" t="n">
        <f aca="false">IFERROR(VLOOKUP(D1682,'⭐ Current Elo 2025-26'!$A:$B,2,FALSE()),1500)</f>
        <v>1706.9</v>
      </c>
      <c r="G1682" s="0" t="n">
        <f aca="false">IFERROR(VLOOKUP(E1682,'⭐ Current Elo 2025-26'!$A:$B,2,FALSE()),1500)</f>
        <v>1612.2</v>
      </c>
      <c r="H1682" s="33" t="n">
        <f aca="false">1/(1+10^((G1682-F1682+'⚙️ Parameters'!$C$7)/400))</f>
        <v>0.563975870762687</v>
      </c>
      <c r="I1682" s="33" t="n">
        <f aca="false">0.27*(1+((200-MIN(ABS(F1682-G1682),200))/500)+(IF(AND(F1682&gt;1650,G1682&gt;1650),0.15,0)))</f>
        <v>0.326862</v>
      </c>
      <c r="J1682" s="33" t="n">
        <f aca="false">MAX(0,1-H1682-I1682)</f>
        <v>0.109162129237313</v>
      </c>
      <c r="K1682" s="33" t="n">
        <f aca="false">H1682+I1682</f>
        <v>0.890837870762687</v>
      </c>
      <c r="L1682" s="33" t="n">
        <f aca="false">I1682+J1682</f>
        <v>0.436024129237313</v>
      </c>
      <c r="M1682" s="0" t="str">
        <f aca="false">IF('✍️ Score Entry 2025-26'!F1683=""," TBD",TEXT('✍️ Score Entry 2025-26'!F1683,"0")&amp;"-"&amp;TEXT('✍️ Score Entry 2025-26'!G1683,"0"))</f>
        <v> TBD</v>
      </c>
      <c r="N1682" s="0" t="str">
        <f aca="false">IF('✍️ Score Entry 2025-26'!F1683="","TBD",IF('✍️ Score Entry 2025-26'!F1683&gt;'✍️ Score Entry 2025-26'!G1683,"Home",IF('✍️ Score Entry 2025-26'!F1683&lt;'✍️ Score Entry 2025-26'!G1683,"Away","Draw")))</f>
        <v>TBD</v>
      </c>
      <c r="O1682" s="0" t="str">
        <f aca="false">IF(N1682="TBD","TBD",IF(AND(H1682&gt;I1682,H1682&gt;J1682,N1682="Home"),"✓",IF(AND(J1682&gt;H1682,J1682&gt;I1682,N1682="Away"),"✓",IF(AND(I1682&gt;H1682,I1682&gt;J1682,N1682="Draw"),"✓","✗"))))</f>
        <v>TBD</v>
      </c>
    </row>
    <row r="1683" customFormat="false" ht="15" hidden="false" customHeight="false" outlineLevel="0" collapsed="false">
      <c r="A1683" s="0" t="n">
        <f aca="false">'✍️ Score Entry 2025-26'!A1684</f>
        <v>1679</v>
      </c>
      <c r="B1683" s="41" t="n">
        <f aca="false">'✍️ Score Entry 2025-26'!B1684</f>
        <v>46158.5625</v>
      </c>
      <c r="C1683" s="0" t="str">
        <f aca="false">'✍️ Score Entry 2025-26'!C1684</f>
        <v>German Bundesliga</v>
      </c>
      <c r="D1683" s="0" t="str">
        <f aca="false">'✍️ Score Entry 2025-26'!D1684</f>
        <v>St. Pauli</v>
      </c>
      <c r="E1683" s="0" t="str">
        <f aca="false">'✍️ Score Entry 2025-26'!E1684</f>
        <v>VfL Wolfsburg</v>
      </c>
      <c r="F1683" s="0" t="n">
        <f aca="false">IFERROR(VLOOKUP(D1683,'⭐ Current Elo 2025-26'!$A:$B,2,FALSE()),1500)</f>
        <v>1501.5</v>
      </c>
      <c r="G1683" s="0" t="n">
        <f aca="false">IFERROR(VLOOKUP(E1683,'⭐ Current Elo 2025-26'!$A:$B,2,FALSE()),1500)</f>
        <v>1526.2</v>
      </c>
      <c r="H1683" s="33" t="n">
        <f aca="false">1/(1+10^((G1683-F1683+'⚙️ Parameters'!$C$7)/400))</f>
        <v>0.394124477092821</v>
      </c>
      <c r="I1683" s="33" t="n">
        <f aca="false">0.27*(1+((200-MIN(ABS(F1683-G1683),200))/500)+(IF(AND(F1683&gt;1650,G1683&gt;1650),0.15,0)))</f>
        <v>0.364662</v>
      </c>
      <c r="J1683" s="33" t="n">
        <f aca="false">MAX(0,1-H1683-I1683)</f>
        <v>0.241213522907179</v>
      </c>
      <c r="K1683" s="33" t="n">
        <f aca="false">H1683+I1683</f>
        <v>0.758786477092821</v>
      </c>
      <c r="L1683" s="33" t="n">
        <f aca="false">I1683+J1683</f>
        <v>0.605875522907179</v>
      </c>
      <c r="M1683" s="0" t="str">
        <f aca="false">IF('✍️ Score Entry 2025-26'!F1684=""," TBD",TEXT('✍️ Score Entry 2025-26'!F1684,"0")&amp;"-"&amp;TEXT('✍️ Score Entry 2025-26'!G1684,"0"))</f>
        <v> TBD</v>
      </c>
      <c r="N1683" s="0" t="str">
        <f aca="false">IF('✍️ Score Entry 2025-26'!F1684="","TBD",IF('✍️ Score Entry 2025-26'!F1684&gt;'✍️ Score Entry 2025-26'!G1684,"Home",IF('✍️ Score Entry 2025-26'!F1684&lt;'✍️ Score Entry 2025-26'!G1684,"Away","Draw")))</f>
        <v>TBD</v>
      </c>
      <c r="O1683" s="0" t="str">
        <f aca="false">IF(N1683="TBD","TBD",IF(AND(H1683&gt;I1683,H1683&gt;J1683,N1683="Home"),"✓",IF(AND(J1683&gt;H1683,J1683&gt;I1683,N1683="Away"),"✓",IF(AND(I1683&gt;H1683,I1683&gt;J1683,N1683="Draw"),"✓","✗"))))</f>
        <v>TBD</v>
      </c>
    </row>
    <row r="1684" customFormat="false" ht="15" hidden="false" customHeight="false" outlineLevel="0" collapsed="false">
      <c r="A1684" s="0" t="n">
        <f aca="false">'✍️ Score Entry 2025-26'!A1685</f>
        <v>1680</v>
      </c>
      <c r="B1684" s="41" t="n">
        <f aca="false">'✍️ Score Entry 2025-26'!B1685</f>
        <v>46158.5625</v>
      </c>
      <c r="C1684" s="0" t="str">
        <f aca="false">'✍️ Score Entry 2025-26'!C1685</f>
        <v>German Bundesliga</v>
      </c>
      <c r="D1684" s="0" t="str">
        <f aca="false">'✍️ Score Entry 2025-26'!D1685</f>
        <v>Werder Bremen</v>
      </c>
      <c r="E1684" s="0" t="str">
        <f aca="false">'✍️ Score Entry 2025-26'!E1685</f>
        <v>Borussia Dortmund</v>
      </c>
      <c r="F1684" s="0" t="n">
        <f aca="false">IFERROR(VLOOKUP(D1684,'⭐ Current Elo 2025-26'!$A:$B,2,FALSE()),1500)</f>
        <v>1618.2</v>
      </c>
      <c r="G1684" s="0" t="n">
        <f aca="false">IFERROR(VLOOKUP(E1684,'⭐ Current Elo 2025-26'!$A:$B,2,FALSE()),1500)</f>
        <v>1516.8</v>
      </c>
      <c r="H1684" s="33" t="n">
        <f aca="false">1/(1+10^((G1684-F1684+'⚙️ Parameters'!$C$7)/400))</f>
        <v>0.57343557532883</v>
      </c>
      <c r="I1684" s="33" t="n">
        <f aca="false">0.27*(1+((200-MIN(ABS(F1684-G1684),200))/500)+(IF(AND(F1684&gt;1650,G1684&gt;1650),0.15,0)))</f>
        <v>0.323244</v>
      </c>
      <c r="J1684" s="33" t="n">
        <f aca="false">MAX(0,1-H1684-I1684)</f>
        <v>0.10332042467117</v>
      </c>
      <c r="K1684" s="33" t="n">
        <f aca="false">H1684+I1684</f>
        <v>0.89667957532883</v>
      </c>
      <c r="L1684" s="33" t="n">
        <f aca="false">I1684+J1684</f>
        <v>0.42656442467117</v>
      </c>
      <c r="M1684" s="0" t="str">
        <f aca="false">IF('✍️ Score Entry 2025-26'!F1685=""," TBD",TEXT('✍️ Score Entry 2025-26'!F1685,"0")&amp;"-"&amp;TEXT('✍️ Score Entry 2025-26'!G1685,"0"))</f>
        <v> TBD</v>
      </c>
      <c r="N1684" s="0" t="str">
        <f aca="false">IF('✍️ Score Entry 2025-26'!F1685="","TBD",IF('✍️ Score Entry 2025-26'!F1685&gt;'✍️ Score Entry 2025-26'!G1685,"Home",IF('✍️ Score Entry 2025-26'!F1685&lt;'✍️ Score Entry 2025-26'!G1685,"Away","Draw")))</f>
        <v>TBD</v>
      </c>
      <c r="O1684" s="0" t="str">
        <f aca="false">IF(N1684="TBD","TBD",IF(AND(H1684&gt;I1684,H1684&gt;J1684,N1684="Home"),"✓",IF(AND(J1684&gt;H1684,J1684&gt;I1684,N1684="Away"),"✓",IF(AND(I1684&gt;H1684,I1684&gt;J1684,N1684="Draw"),"✓","✗"))))</f>
        <v>TBD</v>
      </c>
    </row>
    <row r="1685" customFormat="false" ht="15" hidden="false" customHeight="false" outlineLevel="0" collapsed="false">
      <c r="A1685" s="0" t="n">
        <f aca="false">'✍️ Score Entry 2025-26'!A1686</f>
        <v>1681</v>
      </c>
      <c r="B1685" s="41" t="n">
        <f aca="false">'✍️ Score Entry 2025-26'!B1686</f>
        <v>46158.5625</v>
      </c>
      <c r="C1685" s="0" t="str">
        <f aca="false">'✍️ Score Entry 2025-26'!C1686</f>
        <v>German Bundesliga</v>
      </c>
      <c r="D1685" s="0" t="str">
        <f aca="false">'✍️ Score Entry 2025-26'!D1686</f>
        <v>1. FC Heidenheim 1846</v>
      </c>
      <c r="E1685" s="0" t="str">
        <f aca="false">'✍️ Score Entry 2025-26'!E1686</f>
        <v>Mainz</v>
      </c>
      <c r="F1685" s="0" t="n">
        <f aca="false">IFERROR(VLOOKUP(D1685,'⭐ Current Elo 2025-26'!$A:$B,2,FALSE()),1500)</f>
        <v>1529.3</v>
      </c>
      <c r="G1685" s="0" t="n">
        <f aca="false">IFERROR(VLOOKUP(E1685,'⭐ Current Elo 2025-26'!$A:$B,2,FALSE()),1500)</f>
        <v>1672.1</v>
      </c>
      <c r="H1685" s="33" t="n">
        <f aca="false">1/(1+10^((G1685-F1685+'⚙️ Parameters'!$C$7)/400))</f>
        <v>0.247899597271794</v>
      </c>
      <c r="I1685" s="33" t="n">
        <f aca="false">0.27*(1+((200-MIN(ABS(F1685-G1685),200))/500)+(IF(AND(F1685&gt;1650,G1685&gt;1650),0.15,0)))</f>
        <v>0.300888</v>
      </c>
      <c r="J1685" s="33" t="n">
        <f aca="false">MAX(0,1-H1685-I1685)</f>
        <v>0.451212402728206</v>
      </c>
      <c r="K1685" s="33" t="n">
        <f aca="false">H1685+I1685</f>
        <v>0.548787597271794</v>
      </c>
      <c r="L1685" s="33" t="n">
        <f aca="false">I1685+J1685</f>
        <v>0.752100402728206</v>
      </c>
      <c r="M1685" s="0" t="str">
        <f aca="false">IF('✍️ Score Entry 2025-26'!F1686=""," TBD",TEXT('✍️ Score Entry 2025-26'!F1686,"0")&amp;"-"&amp;TEXT('✍️ Score Entry 2025-26'!G1686,"0"))</f>
        <v> TBD</v>
      </c>
      <c r="N1685" s="0" t="str">
        <f aca="false">IF('✍️ Score Entry 2025-26'!F1686="","TBD",IF('✍️ Score Entry 2025-26'!F1686&gt;'✍️ Score Entry 2025-26'!G1686,"Home",IF('✍️ Score Entry 2025-26'!F1686&lt;'✍️ Score Entry 2025-26'!G1686,"Away","Draw")))</f>
        <v>TBD</v>
      </c>
      <c r="O1685" s="0" t="str">
        <f aca="false">IF(N1685="TBD","TBD",IF(AND(H1685&gt;I1685,H1685&gt;J1685,N1685="Home"),"✓",IF(AND(J1685&gt;H1685,J1685&gt;I1685,N1685="Away"),"✓",IF(AND(I1685&gt;H1685,I1685&gt;J1685,N1685="Draw"),"✓","✗"))))</f>
        <v>TBD</v>
      </c>
    </row>
    <row r="1686" customFormat="false" ht="15" hidden="false" customHeight="false" outlineLevel="0" collapsed="false">
      <c r="A1686" s="0" t="n">
        <f aca="false">'✍️ Score Entry 2025-26'!A1687</f>
        <v>1682</v>
      </c>
      <c r="B1686" s="41" t="n">
        <f aca="false">'✍️ Score Entry 2025-26'!B1687</f>
        <v>46158.5625</v>
      </c>
      <c r="C1686" s="0" t="str">
        <f aca="false">'✍️ Score Entry 2025-26'!C1687</f>
        <v>German Bundesliga</v>
      </c>
      <c r="D1686" s="0" t="str">
        <f aca="false">'✍️ Score Entry 2025-26'!D1687</f>
        <v>SC Freiburg</v>
      </c>
      <c r="E1686" s="0" t="str">
        <f aca="false">'✍️ Score Entry 2025-26'!E1687</f>
        <v>RB Leipzig</v>
      </c>
      <c r="F1686" s="0" t="n">
        <f aca="false">IFERROR(VLOOKUP(D1686,'⭐ Current Elo 2025-26'!$A:$B,2,FALSE()),1500)</f>
        <v>1647.6</v>
      </c>
      <c r="G1686" s="0" t="n">
        <f aca="false">IFERROR(VLOOKUP(E1686,'⭐ Current Elo 2025-26'!$A:$B,2,FALSE()),1500)</f>
        <v>1556</v>
      </c>
      <c r="H1686" s="33" t="n">
        <f aca="false">1/(1+10^((G1686-F1686+'⚙️ Parameters'!$C$7)/400))</f>
        <v>0.559582751469741</v>
      </c>
      <c r="I1686" s="33" t="n">
        <f aca="false">0.27*(1+((200-MIN(ABS(F1686-G1686),200))/500)+(IF(AND(F1686&gt;1650,G1686&gt;1650),0.15,0)))</f>
        <v>0.328536</v>
      </c>
      <c r="J1686" s="33" t="n">
        <f aca="false">MAX(0,1-H1686-I1686)</f>
        <v>0.111881248530259</v>
      </c>
      <c r="K1686" s="33" t="n">
        <f aca="false">H1686+I1686</f>
        <v>0.888118751469741</v>
      </c>
      <c r="L1686" s="33" t="n">
        <f aca="false">I1686+J1686</f>
        <v>0.440417248530259</v>
      </c>
      <c r="M1686" s="0" t="str">
        <f aca="false">IF('✍️ Score Entry 2025-26'!F1687=""," TBD",TEXT('✍️ Score Entry 2025-26'!F1687,"0")&amp;"-"&amp;TEXT('✍️ Score Entry 2025-26'!G1687,"0"))</f>
        <v> TBD</v>
      </c>
      <c r="N1686" s="0" t="str">
        <f aca="false">IF('✍️ Score Entry 2025-26'!F1687="","TBD",IF('✍️ Score Entry 2025-26'!F1687&gt;'✍️ Score Entry 2025-26'!G1687,"Home",IF('✍️ Score Entry 2025-26'!F1687&lt;'✍️ Score Entry 2025-26'!G1687,"Away","Draw")))</f>
        <v>TBD</v>
      </c>
      <c r="O1686" s="0" t="str">
        <f aca="false">IF(N1686="TBD","TBD",IF(AND(H1686&gt;I1686,H1686&gt;J1686,N1686="Home"),"✓",IF(AND(J1686&gt;H1686,J1686&gt;I1686,N1686="Away"),"✓",IF(AND(I1686&gt;H1686,I1686&gt;J1686,N1686="Draw"),"✓","✗"))))</f>
        <v>TBD</v>
      </c>
    </row>
    <row r="1687" customFormat="false" ht="15" hidden="false" customHeight="false" outlineLevel="0" collapsed="false">
      <c r="A1687" s="0" t="n">
        <f aca="false">'✍️ Score Entry 2025-26'!A1688</f>
        <v>1683</v>
      </c>
      <c r="B1687" s="41" t="n">
        <f aca="false">'✍️ Score Entry 2025-26'!B1688</f>
        <v>46158.5625</v>
      </c>
      <c r="C1687" s="0" t="str">
        <f aca="false">'✍️ Score Entry 2025-26'!C1688</f>
        <v>German Bundesliga</v>
      </c>
      <c r="D1687" s="0" t="str">
        <f aca="false">'✍️ Score Entry 2025-26'!D1688</f>
        <v>1. FC Union Berlin</v>
      </c>
      <c r="E1687" s="0" t="str">
        <f aca="false">'✍️ Score Entry 2025-26'!E1688</f>
        <v>FC Augsburg</v>
      </c>
      <c r="F1687" s="0" t="n">
        <f aca="false">IFERROR(VLOOKUP(D1687,'⭐ Current Elo 2025-26'!$A:$B,2,FALSE()),1500)</f>
        <v>1536.1</v>
      </c>
      <c r="G1687" s="0" t="n">
        <f aca="false">IFERROR(VLOOKUP(E1687,'⭐ Current Elo 2025-26'!$A:$B,2,FALSE()),1500)</f>
        <v>1508.9</v>
      </c>
      <c r="H1687" s="33" t="n">
        <f aca="false">1/(1+10^((G1687-F1687+'⚙️ Parameters'!$C$7)/400))</f>
        <v>0.467235182459477</v>
      </c>
      <c r="I1687" s="33" t="n">
        <f aca="false">0.27*(1+((200-MIN(ABS(F1687-G1687),200))/500)+(IF(AND(F1687&gt;1650,G1687&gt;1650),0.15,0)))</f>
        <v>0.363312</v>
      </c>
      <c r="J1687" s="33" t="n">
        <f aca="false">MAX(0,1-H1687-I1687)</f>
        <v>0.169452817540523</v>
      </c>
      <c r="K1687" s="33" t="n">
        <f aca="false">H1687+I1687</f>
        <v>0.830547182459477</v>
      </c>
      <c r="L1687" s="33" t="n">
        <f aca="false">I1687+J1687</f>
        <v>0.532764817540523</v>
      </c>
      <c r="M1687" s="0" t="str">
        <f aca="false">IF('✍️ Score Entry 2025-26'!F1688=""," TBD",TEXT('✍️ Score Entry 2025-26'!F1688,"0")&amp;"-"&amp;TEXT('✍️ Score Entry 2025-26'!G1688,"0"))</f>
        <v> TBD</v>
      </c>
      <c r="N1687" s="0" t="str">
        <f aca="false">IF('✍️ Score Entry 2025-26'!F1688="","TBD",IF('✍️ Score Entry 2025-26'!F1688&gt;'✍️ Score Entry 2025-26'!G1688,"Home",IF('✍️ Score Entry 2025-26'!F1688&lt;'✍️ Score Entry 2025-26'!G1688,"Away","Draw")))</f>
        <v>TBD</v>
      </c>
      <c r="O1687" s="0" t="str">
        <f aca="false">IF(N1687="TBD","TBD",IF(AND(H1687&gt;I1687,H1687&gt;J1687,N1687="Home"),"✓",IF(AND(J1687&gt;H1687,J1687&gt;I1687,N1687="Away"),"✓",IF(AND(I1687&gt;H1687,I1687&gt;J1687,N1687="Draw"),"✓","✗"))))</f>
        <v>TBD</v>
      </c>
    </row>
    <row r="1688" customFormat="false" ht="15" hidden="false" customHeight="false" outlineLevel="0" collapsed="false">
      <c r="A1688" s="0" t="n">
        <f aca="false">'✍️ Score Entry 2025-26'!A1689</f>
        <v>1684</v>
      </c>
      <c r="B1688" s="41" t="n">
        <f aca="false">'✍️ Score Entry 2025-26'!B1689</f>
        <v>46158.75</v>
      </c>
      <c r="C1688" s="0" t="str">
        <f aca="false">'✍️ Score Entry 2025-26'!C1689</f>
        <v>French Ligue 1</v>
      </c>
      <c r="D1688" s="0" t="str">
        <f aca="false">'✍️ Score Entry 2025-26'!D1689</f>
        <v>Nantes</v>
      </c>
      <c r="E1688" s="0" t="str">
        <f aca="false">'✍️ Score Entry 2025-26'!E1689</f>
        <v>Toulouse</v>
      </c>
      <c r="F1688" s="0" t="n">
        <f aca="false">IFERROR(VLOOKUP(D1688,'⭐ Current Elo 2025-26'!$A:$B,2,FALSE()),1500)</f>
        <v>1720.8</v>
      </c>
      <c r="G1688" s="0" t="n">
        <f aca="false">IFERROR(VLOOKUP(E1688,'⭐ Current Elo 2025-26'!$A:$B,2,FALSE()),1500)</f>
        <v>1668.4</v>
      </c>
      <c r="H1688" s="33" t="n">
        <f aca="false">1/(1+10^((G1688-F1688+'⚙️ Parameters'!$C$7)/400))</f>
        <v>0.503453822704217</v>
      </c>
      <c r="I1688" s="33" t="n">
        <f aca="false">0.27*(1+((200-MIN(ABS(F1688-G1688),200))/500)+(IF(AND(F1688&gt;1650,G1688&gt;1650),0.15,0)))</f>
        <v>0.390204</v>
      </c>
      <c r="J1688" s="33" t="n">
        <f aca="false">MAX(0,1-H1688-I1688)</f>
        <v>0.106342177295783</v>
      </c>
      <c r="K1688" s="33" t="n">
        <f aca="false">H1688+I1688</f>
        <v>0.893657822704218</v>
      </c>
      <c r="L1688" s="33" t="n">
        <f aca="false">I1688+J1688</f>
        <v>0.496546177295783</v>
      </c>
      <c r="M1688" s="0" t="str">
        <f aca="false">IF('✍️ Score Entry 2025-26'!F1689=""," TBD",TEXT('✍️ Score Entry 2025-26'!F1689,"0")&amp;"-"&amp;TEXT('✍️ Score Entry 2025-26'!G1689,"0"))</f>
        <v> TBD</v>
      </c>
      <c r="N1688" s="0" t="str">
        <f aca="false">IF('✍️ Score Entry 2025-26'!F1689="","TBD",IF('✍️ Score Entry 2025-26'!F1689&gt;'✍️ Score Entry 2025-26'!G1689,"Home",IF('✍️ Score Entry 2025-26'!F1689&lt;'✍️ Score Entry 2025-26'!G1689,"Away","Draw")))</f>
        <v>TBD</v>
      </c>
      <c r="O1688" s="0" t="str">
        <f aca="false">IF(N1688="TBD","TBD",IF(AND(H1688&gt;I1688,H1688&gt;J1688,N1688="Home"),"✓",IF(AND(J1688&gt;H1688,J1688&gt;I1688,N1688="Away"),"✓",IF(AND(I1688&gt;H1688,I1688&gt;J1688,N1688="Draw"),"✓","✗"))))</f>
        <v>TBD</v>
      </c>
    </row>
    <row r="1689" customFormat="false" ht="15" hidden="false" customHeight="false" outlineLevel="0" collapsed="false">
      <c r="A1689" s="0" t="n">
        <f aca="false">'✍️ Score Entry 2025-26'!A1690</f>
        <v>1685</v>
      </c>
      <c r="B1689" s="41" t="n">
        <f aca="false">'✍️ Score Entry 2025-26'!B1690</f>
        <v>46158.75</v>
      </c>
      <c r="C1689" s="0" t="str">
        <f aca="false">'✍️ Score Entry 2025-26'!C1690</f>
        <v>French Ligue 1</v>
      </c>
      <c r="D1689" s="0" t="str">
        <f aca="false">'✍️ Score Entry 2025-26'!D1690</f>
        <v>Strasbourg</v>
      </c>
      <c r="E1689" s="0" t="str">
        <f aca="false">'✍️ Score Entry 2025-26'!E1690</f>
        <v>AS Monaco</v>
      </c>
      <c r="F1689" s="0" t="n">
        <f aca="false">IFERROR(VLOOKUP(D1689,'⭐ Current Elo 2025-26'!$A:$B,2,FALSE()),1500)</f>
        <v>1815.9</v>
      </c>
      <c r="G1689" s="0" t="n">
        <f aca="false">IFERROR(VLOOKUP(E1689,'⭐ Current Elo 2025-26'!$A:$B,2,FALSE()),1500)</f>
        <v>1714.2</v>
      </c>
      <c r="H1689" s="33" t="n">
        <f aca="false">1/(1+10^((G1689-F1689+'⚙️ Parameters'!$C$7)/400))</f>
        <v>0.573857943357054</v>
      </c>
      <c r="I1689" s="33" t="n">
        <f aca="false">0.27*(1+((200-MIN(ABS(F1689-G1689),200))/500)+(IF(AND(F1689&gt;1650,G1689&gt;1650),0.15,0)))</f>
        <v>0.363582</v>
      </c>
      <c r="J1689" s="33" t="n">
        <f aca="false">MAX(0,1-H1689-I1689)</f>
        <v>0.0625600566429463</v>
      </c>
      <c r="K1689" s="33" t="n">
        <f aca="false">H1689+I1689</f>
        <v>0.937439943357054</v>
      </c>
      <c r="L1689" s="33" t="n">
        <f aca="false">I1689+J1689</f>
        <v>0.426142056642946</v>
      </c>
      <c r="M1689" s="0" t="str">
        <f aca="false">IF('✍️ Score Entry 2025-26'!F1690=""," TBD",TEXT('✍️ Score Entry 2025-26'!F1690,"0")&amp;"-"&amp;TEXT('✍️ Score Entry 2025-26'!G1690,"0"))</f>
        <v> TBD</v>
      </c>
      <c r="N1689" s="0" t="str">
        <f aca="false">IF('✍️ Score Entry 2025-26'!F1690="","TBD",IF('✍️ Score Entry 2025-26'!F1690&gt;'✍️ Score Entry 2025-26'!G1690,"Home",IF('✍️ Score Entry 2025-26'!F1690&lt;'✍️ Score Entry 2025-26'!G1690,"Away","Draw")))</f>
        <v>TBD</v>
      </c>
      <c r="O1689" s="0" t="str">
        <f aca="false">IF(N1689="TBD","TBD",IF(AND(H1689&gt;I1689,H1689&gt;J1689,N1689="Home"),"✓",IF(AND(J1689&gt;H1689,J1689&gt;I1689,N1689="Away"),"✓",IF(AND(I1689&gt;H1689,I1689&gt;J1689,N1689="Draw"),"✓","✗"))))</f>
        <v>TBD</v>
      </c>
    </row>
    <row r="1690" customFormat="false" ht="15" hidden="false" customHeight="false" outlineLevel="0" collapsed="false">
      <c r="A1690" s="0" t="n">
        <f aca="false">'✍️ Score Entry 2025-26'!A1691</f>
        <v>1686</v>
      </c>
      <c r="B1690" s="41" t="n">
        <f aca="false">'✍️ Score Entry 2025-26'!B1691</f>
        <v>46158.75</v>
      </c>
      <c r="C1690" s="0" t="str">
        <f aca="false">'✍️ Score Entry 2025-26'!C1691</f>
        <v>French Ligue 1</v>
      </c>
      <c r="D1690" s="0" t="str">
        <f aca="false">'✍️ Score Entry 2025-26'!D1691</f>
        <v>Nice</v>
      </c>
      <c r="E1690" s="0" t="str">
        <f aca="false">'✍️ Score Entry 2025-26'!E1691</f>
        <v>Metz</v>
      </c>
      <c r="F1690" s="0" t="n">
        <f aca="false">IFERROR(VLOOKUP(D1690,'⭐ Current Elo 2025-26'!$A:$B,2,FALSE()),1500)</f>
        <v>1674.8</v>
      </c>
      <c r="G1690" s="0" t="n">
        <f aca="false">IFERROR(VLOOKUP(E1690,'⭐ Current Elo 2025-26'!$A:$B,2,FALSE()),1500)</f>
        <v>1581.9</v>
      </c>
      <c r="H1690" s="33" t="n">
        <f aca="false">1/(1+10^((G1690-F1690+'⚙️ Parameters'!$C$7)/400))</f>
        <v>0.561426204437142</v>
      </c>
      <c r="I1690" s="33" t="n">
        <f aca="false">0.27*(1+((200-MIN(ABS(F1690-G1690),200))/500)+(IF(AND(F1690&gt;1650,G1690&gt;1650),0.15,0)))</f>
        <v>0.327834</v>
      </c>
      <c r="J1690" s="33" t="n">
        <f aca="false">MAX(0,1-H1690-I1690)</f>
        <v>0.110739795562858</v>
      </c>
      <c r="K1690" s="33" t="n">
        <f aca="false">H1690+I1690</f>
        <v>0.889260204437142</v>
      </c>
      <c r="L1690" s="33" t="n">
        <f aca="false">I1690+J1690</f>
        <v>0.438573795562858</v>
      </c>
      <c r="M1690" s="0" t="str">
        <f aca="false">IF('✍️ Score Entry 2025-26'!F1691=""," TBD",TEXT('✍️ Score Entry 2025-26'!F1691,"0")&amp;"-"&amp;TEXT('✍️ Score Entry 2025-26'!G1691,"0"))</f>
        <v> TBD</v>
      </c>
      <c r="N1690" s="0" t="str">
        <f aca="false">IF('✍️ Score Entry 2025-26'!F1691="","TBD",IF('✍️ Score Entry 2025-26'!F1691&gt;'✍️ Score Entry 2025-26'!G1691,"Home",IF('✍️ Score Entry 2025-26'!F1691&lt;'✍️ Score Entry 2025-26'!G1691,"Away","Draw")))</f>
        <v>TBD</v>
      </c>
      <c r="O1690" s="0" t="str">
        <f aca="false">IF(N1690="TBD","TBD",IF(AND(H1690&gt;I1690,H1690&gt;J1690,N1690="Home"),"✓",IF(AND(J1690&gt;H1690,J1690&gt;I1690,N1690="Away"),"✓",IF(AND(I1690&gt;H1690,I1690&gt;J1690,N1690="Draw"),"✓","✗"))))</f>
        <v>TBD</v>
      </c>
    </row>
    <row r="1691" customFormat="false" ht="15" hidden="false" customHeight="false" outlineLevel="0" collapsed="false">
      <c r="A1691" s="0" t="n">
        <f aca="false">'✍️ Score Entry 2025-26'!A1692</f>
        <v>1687</v>
      </c>
      <c r="B1691" s="41" t="n">
        <f aca="false">'✍️ Score Entry 2025-26'!B1692</f>
        <v>46158.75</v>
      </c>
      <c r="C1691" s="0" t="str">
        <f aca="false">'✍️ Score Entry 2025-26'!C1692</f>
        <v>French Ligue 1</v>
      </c>
      <c r="D1691" s="0" t="str">
        <f aca="false">'✍️ Score Entry 2025-26'!D1692</f>
        <v>Paris FC</v>
      </c>
      <c r="E1691" s="0" t="str">
        <f aca="false">'✍️ Score Entry 2025-26'!E1692</f>
        <v>Paris Saint-Germain</v>
      </c>
      <c r="F1691" s="0" t="n">
        <f aca="false">IFERROR(VLOOKUP(D1691,'⭐ Current Elo 2025-26'!$A:$B,2,FALSE()),1500)</f>
        <v>1539.7</v>
      </c>
      <c r="G1691" s="0" t="n">
        <f aca="false">IFERROR(VLOOKUP(E1691,'⭐ Current Elo 2025-26'!$A:$B,2,FALSE()),1500)</f>
        <v>1650.9</v>
      </c>
      <c r="H1691" s="33" t="n">
        <f aca="false">1/(1+10^((G1691-F1691+'⚙️ Parameters'!$C$7)/400))</f>
        <v>0.283342466690814</v>
      </c>
      <c r="I1691" s="33" t="n">
        <f aca="false">0.27*(1+((200-MIN(ABS(F1691-G1691),200))/500)+(IF(AND(F1691&gt;1650,G1691&gt;1650),0.15,0)))</f>
        <v>0.317952</v>
      </c>
      <c r="J1691" s="33" t="n">
        <f aca="false">MAX(0,1-H1691-I1691)</f>
        <v>0.398705533309186</v>
      </c>
      <c r="K1691" s="33" t="n">
        <f aca="false">H1691+I1691</f>
        <v>0.601294466690814</v>
      </c>
      <c r="L1691" s="33" t="n">
        <f aca="false">I1691+J1691</f>
        <v>0.716657533309186</v>
      </c>
      <c r="M1691" s="0" t="str">
        <f aca="false">IF('✍️ Score Entry 2025-26'!F1692=""," TBD",TEXT('✍️ Score Entry 2025-26'!F1692,"0")&amp;"-"&amp;TEXT('✍️ Score Entry 2025-26'!G1692,"0"))</f>
        <v> TBD</v>
      </c>
      <c r="N1691" s="0" t="str">
        <f aca="false">IF('✍️ Score Entry 2025-26'!F1692="","TBD",IF('✍️ Score Entry 2025-26'!F1692&gt;'✍️ Score Entry 2025-26'!G1692,"Home",IF('✍️ Score Entry 2025-26'!F1692&lt;'✍️ Score Entry 2025-26'!G1692,"Away","Draw")))</f>
        <v>TBD</v>
      </c>
      <c r="O1691" s="0" t="str">
        <f aca="false">IF(N1691="TBD","TBD",IF(AND(H1691&gt;I1691,H1691&gt;J1691,N1691="Home"),"✓",IF(AND(J1691&gt;H1691,J1691&gt;I1691,N1691="Away"),"✓",IF(AND(I1691&gt;H1691,I1691&gt;J1691,N1691="Draw"),"✓","✗"))))</f>
        <v>TBD</v>
      </c>
    </row>
    <row r="1692" customFormat="false" ht="15" hidden="false" customHeight="false" outlineLevel="0" collapsed="false">
      <c r="A1692" s="0" t="n">
        <f aca="false">'✍️ Score Entry 2025-26'!A1693</f>
        <v>1688</v>
      </c>
      <c r="B1692" s="41" t="n">
        <f aca="false">'✍️ Score Entry 2025-26'!B1693</f>
        <v>46158.75</v>
      </c>
      <c r="C1692" s="0" t="str">
        <f aca="false">'✍️ Score Entry 2025-26'!C1693</f>
        <v>French Ligue 1</v>
      </c>
      <c r="D1692" s="0" t="str">
        <f aca="false">'✍️ Score Entry 2025-26'!D1693</f>
        <v>Lyon</v>
      </c>
      <c r="E1692" s="0" t="str">
        <f aca="false">'✍️ Score Entry 2025-26'!E1693</f>
        <v>Lens</v>
      </c>
      <c r="F1692" s="0" t="n">
        <f aca="false">IFERROR(VLOOKUP(D1692,'⭐ Current Elo 2025-26'!$A:$B,2,FALSE()),1500)</f>
        <v>1529.2</v>
      </c>
      <c r="G1692" s="0" t="n">
        <f aca="false">IFERROR(VLOOKUP(E1692,'⭐ Current Elo 2025-26'!$A:$B,2,FALSE()),1500)</f>
        <v>1580.6</v>
      </c>
      <c r="H1692" s="33" t="n">
        <f aca="false">1/(1+10^((G1692-F1692+'⚙️ Parameters'!$C$7)/400))</f>
        <v>0.358080445727421</v>
      </c>
      <c r="I1692" s="33" t="n">
        <f aca="false">0.27*(1+((200-MIN(ABS(F1692-G1692),200))/500)+(IF(AND(F1692&gt;1650,G1692&gt;1650),0.15,0)))</f>
        <v>0.350244</v>
      </c>
      <c r="J1692" s="33" t="n">
        <f aca="false">MAX(0,1-H1692-I1692)</f>
        <v>0.291675554272579</v>
      </c>
      <c r="K1692" s="33" t="n">
        <f aca="false">H1692+I1692</f>
        <v>0.708324445727421</v>
      </c>
      <c r="L1692" s="33" t="n">
        <f aca="false">I1692+J1692</f>
        <v>0.641919554272579</v>
      </c>
      <c r="M1692" s="0" t="str">
        <f aca="false">IF('✍️ Score Entry 2025-26'!F1693=""," TBD",TEXT('✍️ Score Entry 2025-26'!F1693,"0")&amp;"-"&amp;TEXT('✍️ Score Entry 2025-26'!G1693,"0"))</f>
        <v> TBD</v>
      </c>
      <c r="N1692" s="0" t="str">
        <f aca="false">IF('✍️ Score Entry 2025-26'!F1693="","TBD",IF('✍️ Score Entry 2025-26'!F1693&gt;'✍️ Score Entry 2025-26'!G1693,"Home",IF('✍️ Score Entry 2025-26'!F1693&lt;'✍️ Score Entry 2025-26'!G1693,"Away","Draw")))</f>
        <v>TBD</v>
      </c>
      <c r="O1692" s="0" t="str">
        <f aca="false">IF(N1692="TBD","TBD",IF(AND(H1692&gt;I1692,H1692&gt;J1692,N1692="Home"),"✓",IF(AND(J1692&gt;H1692,J1692&gt;I1692,N1692="Away"),"✓",IF(AND(I1692&gt;H1692,I1692&gt;J1692,N1692="Draw"),"✓","✗"))))</f>
        <v>TBD</v>
      </c>
    </row>
    <row r="1693" customFormat="false" ht="15" hidden="false" customHeight="false" outlineLevel="0" collapsed="false">
      <c r="A1693" s="0" t="n">
        <f aca="false">'✍️ Score Entry 2025-26'!A1694</f>
        <v>1689</v>
      </c>
      <c r="B1693" s="41" t="n">
        <f aca="false">'✍️ Score Entry 2025-26'!B1694</f>
        <v>46158.75</v>
      </c>
      <c r="C1693" s="0" t="str">
        <f aca="false">'✍️ Score Entry 2025-26'!C1694</f>
        <v>French Ligue 1</v>
      </c>
      <c r="D1693" s="0" t="str">
        <f aca="false">'✍️ Score Entry 2025-26'!D1694</f>
        <v>Lorient</v>
      </c>
      <c r="E1693" s="0" t="str">
        <f aca="false">'✍️ Score Entry 2025-26'!E1694</f>
        <v>Le Havre AC</v>
      </c>
      <c r="F1693" s="0" t="n">
        <f aca="false">IFERROR(VLOOKUP(D1693,'⭐ Current Elo 2025-26'!$A:$B,2,FALSE()),1500)</f>
        <v>1624.7</v>
      </c>
      <c r="G1693" s="0" t="n">
        <f aca="false">IFERROR(VLOOKUP(E1693,'⭐ Current Elo 2025-26'!$A:$B,2,FALSE()),1500)</f>
        <v>1496.2</v>
      </c>
      <c r="H1693" s="33" t="n">
        <f aca="false">1/(1+10^((G1693-F1693+'⚙️ Parameters'!$C$7)/400))</f>
        <v>0.611086680147791</v>
      </c>
      <c r="I1693" s="33" t="n">
        <f aca="false">0.27*(1+((200-MIN(ABS(F1693-G1693),200))/500)+(IF(AND(F1693&gt;1650,G1693&gt;1650),0.15,0)))</f>
        <v>0.30861</v>
      </c>
      <c r="J1693" s="33" t="n">
        <f aca="false">MAX(0,1-H1693-I1693)</f>
        <v>0.0803033198522086</v>
      </c>
      <c r="K1693" s="33" t="n">
        <f aca="false">H1693+I1693</f>
        <v>0.919696680147791</v>
      </c>
      <c r="L1693" s="33" t="n">
        <f aca="false">I1693+J1693</f>
        <v>0.388913319852209</v>
      </c>
      <c r="M1693" s="0" t="str">
        <f aca="false">IF('✍️ Score Entry 2025-26'!F1694=""," TBD",TEXT('✍️ Score Entry 2025-26'!F1694,"0")&amp;"-"&amp;TEXT('✍️ Score Entry 2025-26'!G1694,"0"))</f>
        <v> TBD</v>
      </c>
      <c r="N1693" s="0" t="str">
        <f aca="false">IF('✍️ Score Entry 2025-26'!F1694="","TBD",IF('✍️ Score Entry 2025-26'!F1694&gt;'✍️ Score Entry 2025-26'!G1694,"Home",IF('✍️ Score Entry 2025-26'!F1694&lt;'✍️ Score Entry 2025-26'!G1694,"Away","Draw")))</f>
        <v>TBD</v>
      </c>
      <c r="O1693" s="0" t="str">
        <f aca="false">IF(N1693="TBD","TBD",IF(AND(H1693&gt;I1693,H1693&gt;J1693,N1693="Home"),"✓",IF(AND(J1693&gt;H1693,J1693&gt;I1693,N1693="Away"),"✓",IF(AND(I1693&gt;H1693,I1693&gt;J1693,N1693="Draw"),"✓","✗"))))</f>
        <v>TBD</v>
      </c>
    </row>
    <row r="1694" customFormat="false" ht="15" hidden="false" customHeight="false" outlineLevel="0" collapsed="false">
      <c r="A1694" s="0" t="n">
        <f aca="false">'✍️ Score Entry 2025-26'!A1695</f>
        <v>1690</v>
      </c>
      <c r="B1694" s="41" t="n">
        <f aca="false">'✍️ Score Entry 2025-26'!B1695</f>
        <v>46158.75</v>
      </c>
      <c r="C1694" s="0" t="str">
        <f aca="false">'✍️ Score Entry 2025-26'!C1695</f>
        <v>French Ligue 1</v>
      </c>
      <c r="D1694" s="0" t="str">
        <f aca="false">'✍️ Score Entry 2025-26'!D1695</f>
        <v>Lille</v>
      </c>
      <c r="E1694" s="0" t="str">
        <f aca="false">'✍️ Score Entry 2025-26'!E1695</f>
        <v>AJ Auxerre</v>
      </c>
      <c r="F1694" s="0" t="n">
        <f aca="false">IFERROR(VLOOKUP(D1694,'⭐ Current Elo 2025-26'!$A:$B,2,FALSE()),1500)</f>
        <v>1580.2</v>
      </c>
      <c r="G1694" s="0" t="n">
        <f aca="false">IFERROR(VLOOKUP(E1694,'⭐ Current Elo 2025-26'!$A:$B,2,FALSE()),1500)</f>
        <v>1588.5</v>
      </c>
      <c r="H1694" s="33" t="n">
        <f aca="false">1/(1+10^((G1694-F1694+'⚙️ Parameters'!$C$7)/400))</f>
        <v>0.416878251974303</v>
      </c>
      <c r="I1694" s="33" t="n">
        <f aca="false">0.27*(1+((200-MIN(ABS(F1694-G1694),200))/500)+(IF(AND(F1694&gt;1650,G1694&gt;1650),0.15,0)))</f>
        <v>0.373518</v>
      </c>
      <c r="J1694" s="33" t="n">
        <f aca="false">MAX(0,1-H1694-I1694)</f>
        <v>0.209603748025697</v>
      </c>
      <c r="K1694" s="33" t="n">
        <f aca="false">H1694+I1694</f>
        <v>0.790396251974303</v>
      </c>
      <c r="L1694" s="33" t="n">
        <f aca="false">I1694+J1694</f>
        <v>0.583121748025697</v>
      </c>
      <c r="M1694" s="0" t="str">
        <f aca="false">IF('✍️ Score Entry 2025-26'!F1695=""," TBD",TEXT('✍️ Score Entry 2025-26'!F1695,"0")&amp;"-"&amp;TEXT('✍️ Score Entry 2025-26'!G1695,"0"))</f>
        <v> TBD</v>
      </c>
      <c r="N1694" s="0" t="str">
        <f aca="false">IF('✍️ Score Entry 2025-26'!F1695="","TBD",IF('✍️ Score Entry 2025-26'!F1695&gt;'✍️ Score Entry 2025-26'!G1695,"Home",IF('✍️ Score Entry 2025-26'!F1695&lt;'✍️ Score Entry 2025-26'!G1695,"Away","Draw")))</f>
        <v>TBD</v>
      </c>
      <c r="O1694" s="0" t="str">
        <f aca="false">IF(N1694="TBD","TBD",IF(AND(H1694&gt;I1694,H1694&gt;J1694,N1694="Home"),"✓",IF(AND(J1694&gt;H1694,J1694&gt;I1694,N1694="Away"),"✓",IF(AND(I1694&gt;H1694,I1694&gt;J1694,N1694="Draw"),"✓","✗"))))</f>
        <v>TBD</v>
      </c>
    </row>
    <row r="1695" customFormat="false" ht="15" hidden="false" customHeight="false" outlineLevel="0" collapsed="false">
      <c r="A1695" s="0" t="n">
        <f aca="false">'✍️ Score Entry 2025-26'!A1696</f>
        <v>1691</v>
      </c>
      <c r="B1695" s="41" t="n">
        <f aca="false">'✍️ Score Entry 2025-26'!B1696</f>
        <v>46158.75</v>
      </c>
      <c r="C1695" s="0" t="str">
        <f aca="false">'✍️ Score Entry 2025-26'!C1696</f>
        <v>French Ligue 1</v>
      </c>
      <c r="D1695" s="0" t="str">
        <f aca="false">'✍️ Score Entry 2025-26'!D1696</f>
        <v>Brest</v>
      </c>
      <c r="E1695" s="0" t="str">
        <f aca="false">'✍️ Score Entry 2025-26'!E1696</f>
        <v>Angers</v>
      </c>
      <c r="F1695" s="0" t="n">
        <f aca="false">IFERROR(VLOOKUP(D1695,'⭐ Current Elo 2025-26'!$A:$B,2,FALSE()),1500)</f>
        <v>1734.4</v>
      </c>
      <c r="G1695" s="0" t="n">
        <f aca="false">IFERROR(VLOOKUP(E1695,'⭐ Current Elo 2025-26'!$A:$B,2,FALSE()),1500)</f>
        <v>1494.5</v>
      </c>
      <c r="H1695" s="33" t="n">
        <f aca="false">1/(1+10^((G1695-F1695+'⚙️ Parameters'!$C$7)/400))</f>
        <v>0.748974850256629</v>
      </c>
      <c r="I1695" s="33" t="n">
        <f aca="false">0.27*(1+((200-MIN(ABS(F1695-G1695),200))/500)+(IF(AND(F1695&gt;1650,G1695&gt;1650),0.15,0)))</f>
        <v>0.27</v>
      </c>
      <c r="J1695" s="33" t="n">
        <f aca="false">MAX(0,1-H1695-I1695)</f>
        <v>0</v>
      </c>
      <c r="K1695" s="33" t="n">
        <f aca="false">H1695+I1695</f>
        <v>1.01897485025663</v>
      </c>
      <c r="L1695" s="33" t="n">
        <f aca="false">I1695+J1695</f>
        <v>0.27</v>
      </c>
      <c r="M1695" s="0" t="str">
        <f aca="false">IF('✍️ Score Entry 2025-26'!F1696=""," TBD",TEXT('✍️ Score Entry 2025-26'!F1696,"0")&amp;"-"&amp;TEXT('✍️ Score Entry 2025-26'!G1696,"0"))</f>
        <v> TBD</v>
      </c>
      <c r="N1695" s="0" t="str">
        <f aca="false">IF('✍️ Score Entry 2025-26'!F1696="","TBD",IF('✍️ Score Entry 2025-26'!F1696&gt;'✍️ Score Entry 2025-26'!G1696,"Home",IF('✍️ Score Entry 2025-26'!F1696&lt;'✍️ Score Entry 2025-26'!G1696,"Away","Draw")))</f>
        <v>TBD</v>
      </c>
      <c r="O1695" s="0" t="str">
        <f aca="false">IF(N1695="TBD","TBD",IF(AND(H1695&gt;I1695,H1695&gt;J1695,N1695="Home"),"✓",IF(AND(J1695&gt;H1695,J1695&gt;I1695,N1695="Away"),"✓",IF(AND(I1695&gt;H1695,I1695&gt;J1695,N1695="Draw"),"✓","✗"))))</f>
        <v>TBD</v>
      </c>
    </row>
    <row r="1696" customFormat="false" ht="15" hidden="false" customHeight="false" outlineLevel="0" collapsed="false">
      <c r="A1696" s="0" t="n">
        <f aca="false">'✍️ Score Entry 2025-26'!A1697</f>
        <v>1692</v>
      </c>
      <c r="B1696" s="41" t="n">
        <f aca="false">'✍️ Score Entry 2025-26'!B1697</f>
        <v>46158.75</v>
      </c>
      <c r="C1696" s="0" t="str">
        <f aca="false">'✍️ Score Entry 2025-26'!C1697</f>
        <v>French Ligue 1</v>
      </c>
      <c r="D1696" s="0" t="str">
        <f aca="false">'✍️ Score Entry 2025-26'!D1697</f>
        <v>Marseille</v>
      </c>
      <c r="E1696" s="0" t="str">
        <f aca="false">'✍️ Score Entry 2025-26'!E1697</f>
        <v>Stade Rennais</v>
      </c>
      <c r="F1696" s="0" t="n">
        <f aca="false">IFERROR(VLOOKUP(D1696,'⭐ Current Elo 2025-26'!$A:$B,2,FALSE()),1500)</f>
        <v>1664.7</v>
      </c>
      <c r="G1696" s="0" t="n">
        <f aca="false">IFERROR(VLOOKUP(E1696,'⭐ Current Elo 2025-26'!$A:$B,2,FALSE()),1500)</f>
        <v>1621.1</v>
      </c>
      <c r="H1696" s="33" t="n">
        <f aca="false">1/(1+10^((G1696-F1696+'⚙️ Parameters'!$C$7)/400))</f>
        <v>0.490790701242087</v>
      </c>
      <c r="I1696" s="33" t="n">
        <f aca="false">0.27*(1+((200-MIN(ABS(F1696-G1696),200))/500)+(IF(AND(F1696&gt;1650,G1696&gt;1650),0.15,0)))</f>
        <v>0.354456</v>
      </c>
      <c r="J1696" s="33" t="n">
        <f aca="false">MAX(0,1-H1696-I1696)</f>
        <v>0.154753298757913</v>
      </c>
      <c r="K1696" s="33" t="n">
        <f aca="false">H1696+I1696</f>
        <v>0.845246701242087</v>
      </c>
      <c r="L1696" s="33" t="n">
        <f aca="false">I1696+J1696</f>
        <v>0.509209298757913</v>
      </c>
      <c r="M1696" s="0" t="str">
        <f aca="false">IF('✍️ Score Entry 2025-26'!F1697=""," TBD",TEXT('✍️ Score Entry 2025-26'!F1697,"0")&amp;"-"&amp;TEXT('✍️ Score Entry 2025-26'!G1697,"0"))</f>
        <v> TBD</v>
      </c>
      <c r="N1696" s="0" t="str">
        <f aca="false">IF('✍️ Score Entry 2025-26'!F1697="","TBD",IF('✍️ Score Entry 2025-26'!F1697&gt;'✍️ Score Entry 2025-26'!G1697,"Home",IF('✍️ Score Entry 2025-26'!F1697&lt;'✍️ Score Entry 2025-26'!G1697,"Away","Draw")))</f>
        <v>TBD</v>
      </c>
      <c r="O1696" s="0" t="str">
        <f aca="false">IF(N1696="TBD","TBD",IF(AND(H1696&gt;I1696,H1696&gt;J1696,N1696="Home"),"✓",IF(AND(J1696&gt;H1696,J1696&gt;I1696,N1696="Away"),"✓",IF(AND(I1696&gt;H1696,I1696&gt;J1696,N1696="Draw"),"✓","✗"))))</f>
        <v>TBD</v>
      </c>
    </row>
    <row r="1697" customFormat="false" ht="15" hidden="false" customHeight="false" outlineLevel="0" collapsed="false">
      <c r="A1697" s="0" t="n">
        <f aca="false">'✍️ Score Entry 2025-26'!A1698</f>
        <v>1693</v>
      </c>
      <c r="B1697" s="41" t="n">
        <f aca="false">'✍️ Score Entry 2025-26'!B1698</f>
        <v>46159.5833333333</v>
      </c>
      <c r="C1697" s="0" t="str">
        <f aca="false">'✍️ Score Entry 2025-26'!C1698</f>
        <v>English Premier League</v>
      </c>
      <c r="D1697" s="0" t="str">
        <f aca="false">'✍️ Score Entry 2025-26'!D1698</f>
        <v>AFC Bournemouth</v>
      </c>
      <c r="E1697" s="0" t="str">
        <f aca="false">'✍️ Score Entry 2025-26'!E1698</f>
        <v>Manchester City</v>
      </c>
      <c r="F1697" s="0" t="n">
        <f aca="false">IFERROR(VLOOKUP(D1697,'⭐ Current Elo 2025-26'!$A:$B,2,FALSE()),1500)</f>
        <v>1744.7</v>
      </c>
      <c r="G1697" s="0" t="n">
        <f aca="false">IFERROR(VLOOKUP(E1697,'⭐ Current Elo 2025-26'!$A:$B,2,FALSE()),1500)</f>
        <v>1581.2</v>
      </c>
      <c r="H1697" s="33" t="n">
        <f aca="false">1/(1+10^((G1697-F1697+'⚙️ Parameters'!$C$7)/400))</f>
        <v>0.657766897914283</v>
      </c>
      <c r="I1697" s="33" t="n">
        <f aca="false">0.27*(1+((200-MIN(ABS(F1697-G1697),200))/500)+(IF(AND(F1697&gt;1650,G1697&gt;1650),0.15,0)))</f>
        <v>0.28971</v>
      </c>
      <c r="J1697" s="33" t="n">
        <f aca="false">MAX(0,1-H1697-I1697)</f>
        <v>0.0525231020857165</v>
      </c>
      <c r="K1697" s="33" t="n">
        <f aca="false">H1697+I1697</f>
        <v>0.947476897914284</v>
      </c>
      <c r="L1697" s="33" t="n">
        <f aca="false">I1697+J1697</f>
        <v>0.342233102085717</v>
      </c>
      <c r="M1697" s="0" t="str">
        <f aca="false">IF('✍️ Score Entry 2025-26'!F1698=""," TBD",TEXT('✍️ Score Entry 2025-26'!F1698,"0")&amp;"-"&amp;TEXT('✍️ Score Entry 2025-26'!G1698,"0"))</f>
        <v> TBD</v>
      </c>
      <c r="N1697" s="0" t="str">
        <f aca="false">IF('✍️ Score Entry 2025-26'!F1698="","TBD",IF('✍️ Score Entry 2025-26'!F1698&gt;'✍️ Score Entry 2025-26'!G1698,"Home",IF('✍️ Score Entry 2025-26'!F1698&lt;'✍️ Score Entry 2025-26'!G1698,"Away","Draw")))</f>
        <v>TBD</v>
      </c>
      <c r="O1697" s="0" t="str">
        <f aca="false">IF(N1697="TBD","TBD",IF(AND(H1697&gt;I1697,H1697&gt;J1697,N1697="Home"),"✓",IF(AND(J1697&gt;H1697,J1697&gt;I1697,N1697="Away"),"✓",IF(AND(I1697&gt;H1697,I1697&gt;J1697,N1697="Draw"),"✓","✗"))))</f>
        <v>TBD</v>
      </c>
    </row>
    <row r="1698" customFormat="false" ht="15" hidden="false" customHeight="false" outlineLevel="0" collapsed="false">
      <c r="A1698" s="0" t="n">
        <f aca="false">'✍️ Score Entry 2025-26'!A1699</f>
        <v>1694</v>
      </c>
      <c r="B1698" s="41" t="n">
        <f aca="false">'✍️ Score Entry 2025-26'!B1699</f>
        <v>46159.5833333333</v>
      </c>
      <c r="C1698" s="0" t="str">
        <f aca="false">'✍️ Score Entry 2025-26'!C1699</f>
        <v>English Premier League</v>
      </c>
      <c r="D1698" s="0" t="str">
        <f aca="false">'✍️ Score Entry 2025-26'!D1699</f>
        <v>Brentford</v>
      </c>
      <c r="E1698" s="0" t="str">
        <f aca="false">'✍️ Score Entry 2025-26'!E1699</f>
        <v>Crystal Palace</v>
      </c>
      <c r="F1698" s="0" t="n">
        <f aca="false">IFERROR(VLOOKUP(D1698,'⭐ Current Elo 2025-26'!$A:$B,2,FALSE()),1500)</f>
        <v>1507.3</v>
      </c>
      <c r="G1698" s="0" t="n">
        <f aca="false">IFERROR(VLOOKUP(E1698,'⭐ Current Elo 2025-26'!$A:$B,2,FALSE()),1500)</f>
        <v>1530.6</v>
      </c>
      <c r="H1698" s="33" t="n">
        <f aca="false">1/(1+10^((G1698-F1698+'⚙️ Parameters'!$C$7)/400))</f>
        <v>0.396050533128518</v>
      </c>
      <c r="I1698" s="33" t="n">
        <f aca="false">0.27*(1+((200-MIN(ABS(F1698-G1698),200))/500)+(IF(AND(F1698&gt;1650,G1698&gt;1650),0.15,0)))</f>
        <v>0.365418</v>
      </c>
      <c r="J1698" s="33" t="n">
        <f aca="false">MAX(0,1-H1698-I1698)</f>
        <v>0.238531466871482</v>
      </c>
      <c r="K1698" s="33" t="n">
        <f aca="false">H1698+I1698</f>
        <v>0.761468533128518</v>
      </c>
      <c r="L1698" s="33" t="n">
        <f aca="false">I1698+J1698</f>
        <v>0.603949466871482</v>
      </c>
      <c r="M1698" s="0" t="str">
        <f aca="false">IF('✍️ Score Entry 2025-26'!F1699=""," TBD",TEXT('✍️ Score Entry 2025-26'!F1699,"0")&amp;"-"&amp;TEXT('✍️ Score Entry 2025-26'!G1699,"0"))</f>
        <v> TBD</v>
      </c>
      <c r="N1698" s="0" t="str">
        <f aca="false">IF('✍️ Score Entry 2025-26'!F1699="","TBD",IF('✍️ Score Entry 2025-26'!F1699&gt;'✍️ Score Entry 2025-26'!G1699,"Home",IF('✍️ Score Entry 2025-26'!F1699&lt;'✍️ Score Entry 2025-26'!G1699,"Away","Draw")))</f>
        <v>TBD</v>
      </c>
      <c r="O1698" s="0" t="str">
        <f aca="false">IF(N1698="TBD","TBD",IF(AND(H1698&gt;I1698,H1698&gt;J1698,N1698="Home"),"✓",IF(AND(J1698&gt;H1698,J1698&gt;I1698,N1698="Away"),"✓",IF(AND(I1698&gt;H1698,I1698&gt;J1698,N1698="Draw"),"✓","✗"))))</f>
        <v>TBD</v>
      </c>
    </row>
    <row r="1699" customFormat="false" ht="15" hidden="false" customHeight="false" outlineLevel="0" collapsed="false">
      <c r="A1699" s="0" t="n">
        <f aca="false">'✍️ Score Entry 2025-26'!A1700</f>
        <v>1695</v>
      </c>
      <c r="B1699" s="41" t="n">
        <f aca="false">'✍️ Score Entry 2025-26'!B1700</f>
        <v>46159.5833333333</v>
      </c>
      <c r="C1699" s="0" t="str">
        <f aca="false">'✍️ Score Entry 2025-26'!C1700</f>
        <v>English Premier League</v>
      </c>
      <c r="D1699" s="0" t="str">
        <f aca="false">'✍️ Score Entry 2025-26'!D1700</f>
        <v>Chelsea</v>
      </c>
      <c r="E1699" s="0" t="str">
        <f aca="false">'✍️ Score Entry 2025-26'!E1700</f>
        <v>Tottenham Hotspur</v>
      </c>
      <c r="F1699" s="0" t="n">
        <f aca="false">IFERROR(VLOOKUP(D1699,'⭐ Current Elo 2025-26'!$A:$B,2,FALSE()),1500)</f>
        <v>1685.1</v>
      </c>
      <c r="G1699" s="0" t="n">
        <f aca="false">IFERROR(VLOOKUP(E1699,'⭐ Current Elo 2025-26'!$A:$B,2,FALSE()),1500)</f>
        <v>1545.2</v>
      </c>
      <c r="H1699" s="33" t="n">
        <f aca="false">1/(1+10^((G1699-F1699+'⚙️ Parameters'!$C$7)/400))</f>
        <v>0.626564400931701</v>
      </c>
      <c r="I1699" s="33" t="n">
        <f aca="false">0.27*(1+((200-MIN(ABS(F1699-G1699),200))/500)+(IF(AND(F1699&gt;1650,G1699&gt;1650),0.15,0)))</f>
        <v>0.302454</v>
      </c>
      <c r="J1699" s="33" t="n">
        <f aca="false">MAX(0,1-H1699-I1699)</f>
        <v>0.0709815990682985</v>
      </c>
      <c r="K1699" s="33" t="n">
        <f aca="false">H1699+I1699</f>
        <v>0.929018400931702</v>
      </c>
      <c r="L1699" s="33" t="n">
        <f aca="false">I1699+J1699</f>
        <v>0.373435599068299</v>
      </c>
      <c r="M1699" s="0" t="str">
        <f aca="false">IF('✍️ Score Entry 2025-26'!F1700=""," TBD",TEXT('✍️ Score Entry 2025-26'!F1700,"0")&amp;"-"&amp;TEXT('✍️ Score Entry 2025-26'!G1700,"0"))</f>
        <v> TBD</v>
      </c>
      <c r="N1699" s="0" t="str">
        <f aca="false">IF('✍️ Score Entry 2025-26'!F1700="","TBD",IF('✍️ Score Entry 2025-26'!F1700&gt;'✍️ Score Entry 2025-26'!G1700,"Home",IF('✍️ Score Entry 2025-26'!F1700&lt;'✍️ Score Entry 2025-26'!G1700,"Away","Draw")))</f>
        <v>TBD</v>
      </c>
      <c r="O1699" s="0" t="str">
        <f aca="false">IF(N1699="TBD","TBD",IF(AND(H1699&gt;I1699,H1699&gt;J1699,N1699="Home"),"✓",IF(AND(J1699&gt;H1699,J1699&gt;I1699,N1699="Away"),"✓",IF(AND(I1699&gt;H1699,I1699&gt;J1699,N1699="Draw"),"✓","✗"))))</f>
        <v>TBD</v>
      </c>
    </row>
    <row r="1700" customFormat="false" ht="15" hidden="false" customHeight="false" outlineLevel="0" collapsed="false">
      <c r="A1700" s="0" t="n">
        <f aca="false">'✍️ Score Entry 2025-26'!A1701</f>
        <v>1696</v>
      </c>
      <c r="B1700" s="41" t="n">
        <f aca="false">'✍️ Score Entry 2025-26'!B1701</f>
        <v>46159.5833333333</v>
      </c>
      <c r="C1700" s="0" t="str">
        <f aca="false">'✍️ Score Entry 2025-26'!C1701</f>
        <v>English Premier League</v>
      </c>
      <c r="D1700" s="0" t="str">
        <f aca="false">'✍️ Score Entry 2025-26'!D1701</f>
        <v>Everton</v>
      </c>
      <c r="E1700" s="0" t="str">
        <f aca="false">'✍️ Score Entry 2025-26'!E1701</f>
        <v>Sunderland</v>
      </c>
      <c r="F1700" s="0" t="n">
        <f aca="false">IFERROR(VLOOKUP(D1700,'⭐ Current Elo 2025-26'!$A:$B,2,FALSE()),1500)</f>
        <v>1613.1</v>
      </c>
      <c r="G1700" s="0" t="n">
        <f aca="false">IFERROR(VLOOKUP(E1700,'⭐ Current Elo 2025-26'!$A:$B,2,FALSE()),1500)</f>
        <v>1601.9</v>
      </c>
      <c r="H1700" s="33" t="n">
        <f aca="false">1/(1+10^((G1700-F1700+'⚙️ Parameters'!$C$7)/400))</f>
        <v>0.444393283871522</v>
      </c>
      <c r="I1700" s="33" t="n">
        <f aca="false">0.27*(1+((200-MIN(ABS(F1700-G1700),200))/500)+(IF(AND(F1700&gt;1650,G1700&gt;1650),0.15,0)))</f>
        <v>0.371952</v>
      </c>
      <c r="J1700" s="33" t="n">
        <f aca="false">MAX(0,1-H1700-I1700)</f>
        <v>0.183654716128478</v>
      </c>
      <c r="K1700" s="33" t="n">
        <f aca="false">H1700+I1700</f>
        <v>0.816345283871522</v>
      </c>
      <c r="L1700" s="33" t="n">
        <f aca="false">I1700+J1700</f>
        <v>0.555606716128478</v>
      </c>
      <c r="M1700" s="0" t="str">
        <f aca="false">IF('✍️ Score Entry 2025-26'!F1701=""," TBD",TEXT('✍️ Score Entry 2025-26'!F1701,"0")&amp;"-"&amp;TEXT('✍️ Score Entry 2025-26'!G1701,"0"))</f>
        <v> TBD</v>
      </c>
      <c r="N1700" s="0" t="str">
        <f aca="false">IF('✍️ Score Entry 2025-26'!F1701="","TBD",IF('✍️ Score Entry 2025-26'!F1701&gt;'✍️ Score Entry 2025-26'!G1701,"Home",IF('✍️ Score Entry 2025-26'!F1701&lt;'✍️ Score Entry 2025-26'!G1701,"Away","Draw")))</f>
        <v>TBD</v>
      </c>
      <c r="O1700" s="0" t="str">
        <f aca="false">IF(N1700="TBD","TBD",IF(AND(H1700&gt;I1700,H1700&gt;J1700,N1700="Home"),"✓",IF(AND(J1700&gt;H1700,J1700&gt;I1700,N1700="Away"),"✓",IF(AND(I1700&gt;H1700,I1700&gt;J1700,N1700="Draw"),"✓","✗"))))</f>
        <v>TBD</v>
      </c>
    </row>
    <row r="1701" customFormat="false" ht="15" hidden="false" customHeight="false" outlineLevel="0" collapsed="false">
      <c r="A1701" s="0" t="n">
        <f aca="false">'✍️ Score Entry 2025-26'!A1702</f>
        <v>1697</v>
      </c>
      <c r="B1701" s="41" t="n">
        <f aca="false">'✍️ Score Entry 2025-26'!B1702</f>
        <v>46159.5833333333</v>
      </c>
      <c r="C1701" s="0" t="str">
        <f aca="false">'✍️ Score Entry 2025-26'!C1702</f>
        <v>English Premier League</v>
      </c>
      <c r="D1701" s="0" t="str">
        <f aca="false">'✍️ Score Entry 2025-26'!D1702</f>
        <v>Wolverhampton Wanderers</v>
      </c>
      <c r="E1701" s="0" t="str">
        <f aca="false">'✍️ Score Entry 2025-26'!E1702</f>
        <v>Fulham</v>
      </c>
      <c r="F1701" s="0" t="n">
        <f aca="false">IFERROR(VLOOKUP(D1701,'⭐ Current Elo 2025-26'!$A:$B,2,FALSE()),1500)</f>
        <v>1747.8</v>
      </c>
      <c r="G1701" s="0" t="n">
        <f aca="false">IFERROR(VLOOKUP(E1701,'⭐ Current Elo 2025-26'!$A:$B,2,FALSE()),1500)</f>
        <v>1393.4</v>
      </c>
      <c r="H1701" s="33" t="n">
        <f aca="false">1/(1+10^((G1701-F1701+'⚙️ Parameters'!$C$7)/400))</f>
        <v>0.852238541048922</v>
      </c>
      <c r="I1701" s="33" t="n">
        <f aca="false">0.27*(1+((200-MIN(ABS(F1701-G1701),200))/500)+(IF(AND(F1701&gt;1650,G1701&gt;1650),0.15,0)))</f>
        <v>0.27</v>
      </c>
      <c r="J1701" s="33" t="n">
        <f aca="false">MAX(0,1-H1701-I1701)</f>
        <v>0</v>
      </c>
      <c r="K1701" s="33" t="n">
        <f aca="false">H1701+I1701</f>
        <v>1.12223854104892</v>
      </c>
      <c r="L1701" s="33" t="n">
        <f aca="false">I1701+J1701</f>
        <v>0.27</v>
      </c>
      <c r="M1701" s="0" t="str">
        <f aca="false">IF('✍️ Score Entry 2025-26'!F1702=""," TBD",TEXT('✍️ Score Entry 2025-26'!F1702,"0")&amp;"-"&amp;TEXT('✍️ Score Entry 2025-26'!G1702,"0"))</f>
        <v> TBD</v>
      </c>
      <c r="N1701" s="0" t="str">
        <f aca="false">IF('✍️ Score Entry 2025-26'!F1702="","TBD",IF('✍️ Score Entry 2025-26'!F1702&gt;'✍️ Score Entry 2025-26'!G1702,"Home",IF('✍️ Score Entry 2025-26'!F1702&lt;'✍️ Score Entry 2025-26'!G1702,"Away","Draw")))</f>
        <v>TBD</v>
      </c>
      <c r="O1701" s="0" t="str">
        <f aca="false">IF(N1701="TBD","TBD",IF(AND(H1701&gt;I1701,H1701&gt;J1701,N1701="Home"),"✓",IF(AND(J1701&gt;H1701,J1701&gt;I1701,N1701="Away"),"✓",IF(AND(I1701&gt;H1701,I1701&gt;J1701,N1701="Draw"),"✓","✗"))))</f>
        <v>TBD</v>
      </c>
    </row>
    <row r="1702" customFormat="false" ht="15" hidden="false" customHeight="false" outlineLevel="0" collapsed="false">
      <c r="A1702" s="0" t="n">
        <f aca="false">'✍️ Score Entry 2025-26'!A1703</f>
        <v>1698</v>
      </c>
      <c r="B1702" s="41" t="n">
        <f aca="false">'✍️ Score Entry 2025-26'!B1703</f>
        <v>46159.5833333333</v>
      </c>
      <c r="C1702" s="0" t="str">
        <f aca="false">'✍️ Score Entry 2025-26'!C1703</f>
        <v>English Premier League</v>
      </c>
      <c r="D1702" s="0" t="str">
        <f aca="false">'✍️ Score Entry 2025-26'!D1703</f>
        <v>Manchester United</v>
      </c>
      <c r="E1702" s="0" t="str">
        <f aca="false">'✍️ Score Entry 2025-26'!E1703</f>
        <v>Nottingham Forest</v>
      </c>
      <c r="F1702" s="0" t="n">
        <f aca="false">IFERROR(VLOOKUP(D1702,'⭐ Current Elo 2025-26'!$A:$B,2,FALSE()),1500)</f>
        <v>1451.7</v>
      </c>
      <c r="G1702" s="0" t="n">
        <f aca="false">IFERROR(VLOOKUP(E1702,'⭐ Current Elo 2025-26'!$A:$B,2,FALSE()),1500)</f>
        <v>1630.6</v>
      </c>
      <c r="H1702" s="33" t="n">
        <f aca="false">1/(1+10^((G1702-F1702+'⚙️ Parameters'!$C$7)/400))</f>
        <v>0.211208818316465</v>
      </c>
      <c r="I1702" s="33" t="n">
        <f aca="false">0.27*(1+((200-MIN(ABS(F1702-G1702),200))/500)+(IF(AND(F1702&gt;1650,G1702&gt;1650),0.15,0)))</f>
        <v>0.281394</v>
      </c>
      <c r="J1702" s="33" t="n">
        <f aca="false">MAX(0,1-H1702-I1702)</f>
        <v>0.507397181683535</v>
      </c>
      <c r="K1702" s="33" t="n">
        <f aca="false">H1702+I1702</f>
        <v>0.492602818316465</v>
      </c>
      <c r="L1702" s="33" t="n">
        <f aca="false">I1702+J1702</f>
        <v>0.788791181683535</v>
      </c>
      <c r="M1702" s="0" t="str">
        <f aca="false">IF('✍️ Score Entry 2025-26'!F1703=""," TBD",TEXT('✍️ Score Entry 2025-26'!F1703,"0")&amp;"-"&amp;TEXT('✍️ Score Entry 2025-26'!G1703,"0"))</f>
        <v> TBD</v>
      </c>
      <c r="N1702" s="0" t="str">
        <f aca="false">IF('✍️ Score Entry 2025-26'!F1703="","TBD",IF('✍️ Score Entry 2025-26'!F1703&gt;'✍️ Score Entry 2025-26'!G1703,"Home",IF('✍️ Score Entry 2025-26'!F1703&lt;'✍️ Score Entry 2025-26'!G1703,"Away","Draw")))</f>
        <v>TBD</v>
      </c>
      <c r="O1702" s="0" t="str">
        <f aca="false">IF(N1702="TBD","TBD",IF(AND(H1702&gt;I1702,H1702&gt;J1702,N1702="Home"),"✓",IF(AND(J1702&gt;H1702,J1702&gt;I1702,N1702="Away"),"✓",IF(AND(I1702&gt;H1702,I1702&gt;J1702,N1702="Draw"),"✓","✗"))))</f>
        <v>TBD</v>
      </c>
    </row>
    <row r="1703" customFormat="false" ht="15" hidden="false" customHeight="false" outlineLevel="0" collapsed="false">
      <c r="A1703" s="0" t="n">
        <f aca="false">'✍️ Score Entry 2025-26'!A1704</f>
        <v>1699</v>
      </c>
      <c r="B1703" s="41" t="n">
        <f aca="false">'✍️ Score Entry 2025-26'!B1704</f>
        <v>46159.5833333333</v>
      </c>
      <c r="C1703" s="0" t="str">
        <f aca="false">'✍️ Score Entry 2025-26'!C1704</f>
        <v>English Premier League</v>
      </c>
      <c r="D1703" s="0" t="str">
        <f aca="false">'✍️ Score Entry 2025-26'!D1704</f>
        <v>Newcastle United</v>
      </c>
      <c r="E1703" s="0" t="str">
        <f aca="false">'✍️ Score Entry 2025-26'!E1704</f>
        <v>West Ham United</v>
      </c>
      <c r="F1703" s="0" t="n">
        <f aca="false">IFERROR(VLOOKUP(D1703,'⭐ Current Elo 2025-26'!$A:$B,2,FALSE()),1500)</f>
        <v>1795</v>
      </c>
      <c r="G1703" s="0" t="n">
        <f aca="false">IFERROR(VLOOKUP(E1703,'⭐ Current Elo 2025-26'!$A:$B,2,FALSE()),1500)</f>
        <v>1395.5</v>
      </c>
      <c r="H1703" s="33" t="n">
        <f aca="false">1/(1+10^((G1703-F1703+'⚙️ Parameters'!$C$7)/400))</f>
        <v>0.882039157489275</v>
      </c>
      <c r="I1703" s="33" t="n">
        <f aca="false">0.27*(1+((200-MIN(ABS(F1703-G1703),200))/500)+(IF(AND(F1703&gt;1650,G1703&gt;1650),0.15,0)))</f>
        <v>0.27</v>
      </c>
      <c r="J1703" s="33" t="n">
        <f aca="false">MAX(0,1-H1703-I1703)</f>
        <v>0</v>
      </c>
      <c r="K1703" s="33" t="n">
        <f aca="false">H1703+I1703</f>
        <v>1.15203915748927</v>
      </c>
      <c r="L1703" s="33" t="n">
        <f aca="false">I1703+J1703</f>
        <v>0.27</v>
      </c>
      <c r="M1703" s="0" t="str">
        <f aca="false">IF('✍️ Score Entry 2025-26'!F1704=""," TBD",TEXT('✍️ Score Entry 2025-26'!F1704,"0")&amp;"-"&amp;TEXT('✍️ Score Entry 2025-26'!G1704,"0"))</f>
        <v> TBD</v>
      </c>
      <c r="N1703" s="0" t="str">
        <f aca="false">IF('✍️ Score Entry 2025-26'!F1704="","TBD",IF('✍️ Score Entry 2025-26'!F1704&gt;'✍️ Score Entry 2025-26'!G1704,"Home",IF('✍️ Score Entry 2025-26'!F1704&lt;'✍️ Score Entry 2025-26'!G1704,"Away","Draw")))</f>
        <v>TBD</v>
      </c>
      <c r="O1703" s="0" t="str">
        <f aca="false">IF(N1703="TBD","TBD",IF(AND(H1703&gt;I1703,H1703&gt;J1703,N1703="Home"),"✓",IF(AND(J1703&gt;H1703,J1703&gt;I1703,N1703="Away"),"✓",IF(AND(I1703&gt;H1703,I1703&gt;J1703,N1703="Draw"),"✓","✗"))))</f>
        <v>TBD</v>
      </c>
    </row>
    <row r="1704" customFormat="false" ht="15" hidden="false" customHeight="false" outlineLevel="0" collapsed="false">
      <c r="A1704" s="0" t="n">
        <f aca="false">'✍️ Score Entry 2025-26'!A1705</f>
        <v>1700</v>
      </c>
      <c r="B1704" s="41" t="n">
        <f aca="false">'✍️ Score Entry 2025-26'!B1705</f>
        <v>46159.5833333333</v>
      </c>
      <c r="C1704" s="0" t="str">
        <f aca="false">'✍️ Score Entry 2025-26'!C1705</f>
        <v>English Premier League</v>
      </c>
      <c r="D1704" s="0" t="str">
        <f aca="false">'✍️ Score Entry 2025-26'!D1705</f>
        <v>Arsenal</v>
      </c>
      <c r="E1704" s="0" t="str">
        <f aca="false">'✍️ Score Entry 2025-26'!E1705</f>
        <v>Burnley</v>
      </c>
      <c r="F1704" s="0" t="n">
        <f aca="false">IFERROR(VLOOKUP(D1704,'⭐ Current Elo 2025-26'!$A:$B,2,FALSE()),1500)</f>
        <v>1442.1</v>
      </c>
      <c r="G1704" s="0" t="n">
        <f aca="false">IFERROR(VLOOKUP(E1704,'⭐ Current Elo 2025-26'!$A:$B,2,FALSE()),1500)</f>
        <v>1604</v>
      </c>
      <c r="H1704" s="33" t="n">
        <f aca="false">1/(1+10^((G1704-F1704+'⚙️ Parameters'!$C$7)/400))</f>
        <v>0.227972625047619</v>
      </c>
      <c r="I1704" s="33" t="n">
        <f aca="false">0.27*(1+((200-MIN(ABS(F1704-G1704),200))/500)+(IF(AND(F1704&gt;1650,G1704&gt;1650),0.15,0)))</f>
        <v>0.290574</v>
      </c>
      <c r="J1704" s="33" t="n">
        <f aca="false">MAX(0,1-H1704-I1704)</f>
        <v>0.481453374952381</v>
      </c>
      <c r="K1704" s="33" t="n">
        <f aca="false">H1704+I1704</f>
        <v>0.518546625047619</v>
      </c>
      <c r="L1704" s="33" t="n">
        <f aca="false">I1704+J1704</f>
        <v>0.772027374952381</v>
      </c>
      <c r="M1704" s="0" t="str">
        <f aca="false">IF('✍️ Score Entry 2025-26'!F1705=""," TBD",TEXT('✍️ Score Entry 2025-26'!F1705,"0")&amp;"-"&amp;TEXT('✍️ Score Entry 2025-26'!G1705,"0"))</f>
        <v> TBD</v>
      </c>
      <c r="N1704" s="0" t="str">
        <f aca="false">IF('✍️ Score Entry 2025-26'!F1705="","TBD",IF('✍️ Score Entry 2025-26'!F1705&gt;'✍️ Score Entry 2025-26'!G1705,"Home",IF('✍️ Score Entry 2025-26'!F1705&lt;'✍️ Score Entry 2025-26'!G1705,"Away","Draw")))</f>
        <v>TBD</v>
      </c>
      <c r="O1704" s="0" t="str">
        <f aca="false">IF(N1704="TBD","TBD",IF(AND(H1704&gt;I1704,H1704&gt;J1704,N1704="Home"),"✓",IF(AND(J1704&gt;H1704,J1704&gt;I1704,N1704="Away"),"✓",IF(AND(I1704&gt;H1704,I1704&gt;J1704,N1704="Draw"),"✓","✗"))))</f>
        <v>TBD</v>
      </c>
    </row>
    <row r="1705" customFormat="false" ht="15" hidden="false" customHeight="false" outlineLevel="0" collapsed="false">
      <c r="A1705" s="0" t="n">
        <f aca="false">'✍️ Score Entry 2025-26'!A1706</f>
        <v>1701</v>
      </c>
      <c r="B1705" s="41" t="n">
        <f aca="false">'✍️ Score Entry 2025-26'!B1706</f>
        <v>46159.5833333333</v>
      </c>
      <c r="C1705" s="0" t="str">
        <f aca="false">'✍️ Score Entry 2025-26'!C1706</f>
        <v>English Premier League</v>
      </c>
      <c r="D1705" s="0" t="str">
        <f aca="false">'✍️ Score Entry 2025-26'!D1706</f>
        <v>Leeds United</v>
      </c>
      <c r="E1705" s="0" t="str">
        <f aca="false">'✍️ Score Entry 2025-26'!E1706</f>
        <v>Brighton &amp; Hove Albion</v>
      </c>
      <c r="F1705" s="0" t="n">
        <f aca="false">IFERROR(VLOOKUP(D1705,'⭐ Current Elo 2025-26'!$A:$B,2,FALSE()),1500)</f>
        <v>1530.4</v>
      </c>
      <c r="G1705" s="0" t="n">
        <f aca="false">IFERROR(VLOOKUP(E1705,'⭐ Current Elo 2025-26'!$A:$B,2,FALSE()),1500)</f>
        <v>1526.5</v>
      </c>
      <c r="H1705" s="33" t="n">
        <f aca="false">1/(1+10^((G1705-F1705+'⚙️ Parameters'!$C$7)/400))</f>
        <v>0.434043384216934</v>
      </c>
      <c r="I1705" s="33" t="n">
        <f aca="false">0.27*(1+((200-MIN(ABS(F1705-G1705),200))/500)+(IF(AND(F1705&gt;1650,G1705&gt;1650),0.15,0)))</f>
        <v>0.375894</v>
      </c>
      <c r="J1705" s="33" t="n">
        <f aca="false">MAX(0,1-H1705-I1705)</f>
        <v>0.190062615783066</v>
      </c>
      <c r="K1705" s="33" t="n">
        <f aca="false">H1705+I1705</f>
        <v>0.809937384216934</v>
      </c>
      <c r="L1705" s="33" t="n">
        <f aca="false">I1705+J1705</f>
        <v>0.565956615783066</v>
      </c>
      <c r="M1705" s="0" t="str">
        <f aca="false">IF('✍️ Score Entry 2025-26'!F1706=""," TBD",TEXT('✍️ Score Entry 2025-26'!F1706,"0")&amp;"-"&amp;TEXT('✍️ Score Entry 2025-26'!G1706,"0"))</f>
        <v> TBD</v>
      </c>
      <c r="N1705" s="0" t="str">
        <f aca="false">IF('✍️ Score Entry 2025-26'!F1706="","TBD",IF('✍️ Score Entry 2025-26'!F1706&gt;'✍️ Score Entry 2025-26'!G1706,"Home",IF('✍️ Score Entry 2025-26'!F1706&lt;'✍️ Score Entry 2025-26'!G1706,"Away","Draw")))</f>
        <v>TBD</v>
      </c>
      <c r="O1705" s="0" t="str">
        <f aca="false">IF(N1705="TBD","TBD",IF(AND(H1705&gt;I1705,H1705&gt;J1705,N1705="Home"),"✓",IF(AND(J1705&gt;H1705,J1705&gt;I1705,N1705="Away"),"✓",IF(AND(I1705&gt;H1705,I1705&gt;J1705,N1705="Draw"),"✓","✗"))))</f>
        <v>TBD</v>
      </c>
    </row>
    <row r="1706" customFormat="false" ht="15" hidden="false" customHeight="false" outlineLevel="0" collapsed="false">
      <c r="A1706" s="0" t="n">
        <f aca="false">'✍️ Score Entry 2025-26'!A1707</f>
        <v>1702</v>
      </c>
      <c r="B1706" s="41" t="n">
        <f aca="false">'✍️ Score Entry 2025-26'!B1707</f>
        <v>46159.5833333333</v>
      </c>
      <c r="C1706" s="0" t="str">
        <f aca="false">'✍️ Score Entry 2025-26'!C1707</f>
        <v>English Premier League</v>
      </c>
      <c r="D1706" s="0" t="str">
        <f aca="false">'✍️ Score Entry 2025-26'!D1707</f>
        <v>Aston Villa</v>
      </c>
      <c r="E1706" s="0" t="str">
        <f aca="false">'✍️ Score Entry 2025-26'!E1707</f>
        <v>Liverpool</v>
      </c>
      <c r="F1706" s="0" t="n">
        <f aca="false">IFERROR(VLOOKUP(D1706,'⭐ Current Elo 2025-26'!$A:$B,2,FALSE()),1500)</f>
        <v>1505.7</v>
      </c>
      <c r="G1706" s="0" t="n">
        <f aca="false">IFERROR(VLOOKUP(E1706,'⭐ Current Elo 2025-26'!$A:$B,2,FALSE()),1500)</f>
        <v>1648.2</v>
      </c>
      <c r="H1706" s="33" t="n">
        <f aca="false">1/(1+10^((G1706-F1706+'⚙️ Parameters'!$C$7)/400))</f>
        <v>0.248221717206985</v>
      </c>
      <c r="I1706" s="33" t="n">
        <f aca="false">0.27*(1+((200-MIN(ABS(F1706-G1706),200))/500)+(IF(AND(F1706&gt;1650,G1706&gt;1650),0.15,0)))</f>
        <v>0.30105</v>
      </c>
      <c r="J1706" s="33" t="n">
        <f aca="false">MAX(0,1-H1706-I1706)</f>
        <v>0.450728282793015</v>
      </c>
      <c r="K1706" s="33" t="n">
        <f aca="false">H1706+I1706</f>
        <v>0.549271717206985</v>
      </c>
      <c r="L1706" s="33" t="n">
        <f aca="false">I1706+J1706</f>
        <v>0.751778282793015</v>
      </c>
      <c r="M1706" s="0" t="str">
        <f aca="false">IF('✍️ Score Entry 2025-26'!F1707=""," TBD",TEXT('✍️ Score Entry 2025-26'!F1707,"0")&amp;"-"&amp;TEXT('✍️ Score Entry 2025-26'!G1707,"0"))</f>
        <v> TBD</v>
      </c>
      <c r="N1706" s="0" t="str">
        <f aca="false">IF('✍️ Score Entry 2025-26'!F1707="","TBD",IF('✍️ Score Entry 2025-26'!F1707&gt;'✍️ Score Entry 2025-26'!G1707,"Home",IF('✍️ Score Entry 2025-26'!F1707&lt;'✍️ Score Entry 2025-26'!G1707,"Away","Draw")))</f>
        <v>TBD</v>
      </c>
      <c r="O1706" s="0" t="str">
        <f aca="false">IF(N1706="TBD","TBD",IF(AND(H1706&gt;I1706,H1706&gt;J1706,N1706="Home"),"✓",IF(AND(J1706&gt;H1706,J1706&gt;I1706,N1706="Away"),"✓",IF(AND(I1706&gt;H1706,I1706&gt;J1706,N1706="Draw"),"✓","✗"))))</f>
        <v>TBD</v>
      </c>
    </row>
    <row r="1707" customFormat="false" ht="15" hidden="false" customHeight="false" outlineLevel="0" collapsed="false">
      <c r="A1707" s="0" t="n">
        <f aca="false">'✍️ Score Entry 2025-26'!A1708</f>
        <v>1703</v>
      </c>
      <c r="B1707" s="41" t="n">
        <f aca="false">'✍️ Score Entry 2025-26'!B1708</f>
        <v>46159.75</v>
      </c>
      <c r="C1707" s="0" t="str">
        <f aca="false">'✍️ Score Entry 2025-26'!C1708</f>
        <v>Italian Serie A</v>
      </c>
      <c r="D1707" s="0" t="str">
        <f aca="false">'✍️ Score Entry 2025-26'!D1708</f>
        <v>Sassuolo</v>
      </c>
      <c r="E1707" s="0" t="str">
        <f aca="false">'✍️ Score Entry 2025-26'!E1708</f>
        <v>Lecce</v>
      </c>
      <c r="F1707" s="0" t="n">
        <f aca="false">IFERROR(VLOOKUP(D1707,'⭐ Current Elo 2025-26'!$A:$B,2,FALSE()),1500)</f>
        <v>1446.1</v>
      </c>
      <c r="G1707" s="0" t="n">
        <f aca="false">IFERROR(VLOOKUP(E1707,'⭐ Current Elo 2025-26'!$A:$B,2,FALSE()),1500)</f>
        <v>1629.2</v>
      </c>
      <c r="H1707" s="33" t="n">
        <f aca="false">1/(1+10^((G1707-F1707+'⚙️ Parameters'!$C$7)/400))</f>
        <v>0.207209036485805</v>
      </c>
      <c r="I1707" s="33" t="n">
        <f aca="false">0.27*(1+((200-MIN(ABS(F1707-G1707),200))/500)+(IF(AND(F1707&gt;1650,G1707&gt;1650),0.15,0)))</f>
        <v>0.279126</v>
      </c>
      <c r="J1707" s="33" t="n">
        <f aca="false">MAX(0,1-H1707-I1707)</f>
        <v>0.513664963514195</v>
      </c>
      <c r="K1707" s="33" t="n">
        <f aca="false">H1707+I1707</f>
        <v>0.486335036485805</v>
      </c>
      <c r="L1707" s="33" t="n">
        <f aca="false">I1707+J1707</f>
        <v>0.792790963514195</v>
      </c>
      <c r="M1707" s="0" t="str">
        <f aca="false">IF('✍️ Score Entry 2025-26'!F1708=""," TBD",TEXT('✍️ Score Entry 2025-26'!F1708,"0")&amp;"-"&amp;TEXT('✍️ Score Entry 2025-26'!G1708,"0"))</f>
        <v> TBD</v>
      </c>
      <c r="N1707" s="0" t="str">
        <f aca="false">IF('✍️ Score Entry 2025-26'!F1708="","TBD",IF('✍️ Score Entry 2025-26'!F1708&gt;'✍️ Score Entry 2025-26'!G1708,"Home",IF('✍️ Score Entry 2025-26'!F1708&lt;'✍️ Score Entry 2025-26'!G1708,"Away","Draw")))</f>
        <v>TBD</v>
      </c>
      <c r="O1707" s="0" t="str">
        <f aca="false">IF(N1707="TBD","TBD",IF(AND(H1707&gt;I1707,H1707&gt;J1707,N1707="Home"),"✓",IF(AND(J1707&gt;H1707,J1707&gt;I1707,N1707="Away"),"✓",IF(AND(I1707&gt;H1707,I1707&gt;J1707,N1707="Draw"),"✓","✗"))))</f>
        <v>TBD</v>
      </c>
    </row>
    <row r="1708" customFormat="false" ht="15" hidden="false" customHeight="false" outlineLevel="0" collapsed="false">
      <c r="A1708" s="0" t="n">
        <f aca="false">'✍️ Score Entry 2025-26'!A1709</f>
        <v>1704</v>
      </c>
      <c r="B1708" s="41" t="n">
        <f aca="false">'✍️ Score Entry 2025-26'!B1709</f>
        <v>46159.75</v>
      </c>
      <c r="C1708" s="0" t="str">
        <f aca="false">'✍️ Score Entry 2025-26'!C1709</f>
        <v>Italian Serie A</v>
      </c>
      <c r="D1708" s="0" t="str">
        <f aca="false">'✍️ Score Entry 2025-26'!D1709</f>
        <v>Atalanta</v>
      </c>
      <c r="E1708" s="0" t="str">
        <f aca="false">'✍️ Score Entry 2025-26'!E1709</f>
        <v>Bologna</v>
      </c>
      <c r="F1708" s="0" t="n">
        <f aca="false">IFERROR(VLOOKUP(D1708,'⭐ Current Elo 2025-26'!$A:$B,2,FALSE()),1500)</f>
        <v>1592</v>
      </c>
      <c r="G1708" s="0" t="n">
        <f aca="false">IFERROR(VLOOKUP(E1708,'⭐ Current Elo 2025-26'!$A:$B,2,FALSE()),1500)</f>
        <v>1415.9</v>
      </c>
      <c r="H1708" s="33" t="n">
        <f aca="false">1/(1+10^((G1708-F1708+'⚙️ Parameters'!$C$7)/400))</f>
        <v>0.673902703337078</v>
      </c>
      <c r="I1708" s="33" t="n">
        <f aca="false">0.27*(1+((200-MIN(ABS(F1708-G1708),200))/500)+(IF(AND(F1708&gt;1650,G1708&gt;1650),0.15,0)))</f>
        <v>0.282906</v>
      </c>
      <c r="J1708" s="33" t="n">
        <f aca="false">MAX(0,1-H1708-I1708)</f>
        <v>0.0431912966629215</v>
      </c>
      <c r="K1708" s="33" t="n">
        <f aca="false">H1708+I1708</f>
        <v>0.956808703337079</v>
      </c>
      <c r="L1708" s="33" t="n">
        <f aca="false">I1708+J1708</f>
        <v>0.326097296662922</v>
      </c>
      <c r="M1708" s="0" t="str">
        <f aca="false">IF('✍️ Score Entry 2025-26'!F1709=""," TBD",TEXT('✍️ Score Entry 2025-26'!F1709,"0")&amp;"-"&amp;TEXT('✍️ Score Entry 2025-26'!G1709,"0"))</f>
        <v> TBD</v>
      </c>
      <c r="N1708" s="0" t="str">
        <f aca="false">IF('✍️ Score Entry 2025-26'!F1709="","TBD",IF('✍️ Score Entry 2025-26'!F1709&gt;'✍️ Score Entry 2025-26'!G1709,"Home",IF('✍️ Score Entry 2025-26'!F1709&lt;'✍️ Score Entry 2025-26'!G1709,"Away","Draw")))</f>
        <v>TBD</v>
      </c>
      <c r="O1708" s="0" t="str">
        <f aca="false">IF(N1708="TBD","TBD",IF(AND(H1708&gt;I1708,H1708&gt;J1708,N1708="Home"),"✓",IF(AND(J1708&gt;H1708,J1708&gt;I1708,N1708="Away"),"✓",IF(AND(I1708&gt;H1708,I1708&gt;J1708,N1708="Draw"),"✓","✗"))))</f>
        <v>TBD</v>
      </c>
    </row>
    <row r="1709" customFormat="false" ht="15" hidden="false" customHeight="false" outlineLevel="0" collapsed="false">
      <c r="A1709" s="0" t="n">
        <f aca="false">'✍️ Score Entry 2025-26'!A1710</f>
        <v>1705</v>
      </c>
      <c r="B1709" s="41" t="n">
        <f aca="false">'✍️ Score Entry 2025-26'!B1710</f>
        <v>46159.75</v>
      </c>
      <c r="C1709" s="0" t="str">
        <f aca="false">'✍️ Score Entry 2025-26'!C1710</f>
        <v>Spanish LALIGA</v>
      </c>
      <c r="D1709" s="0" t="str">
        <f aca="false">'✍️ Score Entry 2025-26'!D1710</f>
        <v>Sevilla</v>
      </c>
      <c r="E1709" s="0" t="str">
        <f aca="false">'✍️ Score Entry 2025-26'!E1710</f>
        <v>Real Madrid</v>
      </c>
      <c r="F1709" s="0" t="n">
        <f aca="false">IFERROR(VLOOKUP(D1709,'⭐ Current Elo 2025-26'!$A:$B,2,FALSE()),1500)</f>
        <v>1661.6</v>
      </c>
      <c r="G1709" s="0" t="n">
        <f aca="false">IFERROR(VLOOKUP(E1709,'⭐ Current Elo 2025-26'!$A:$B,2,FALSE()),1500)</f>
        <v>1520.7</v>
      </c>
      <c r="H1709" s="33" t="n">
        <f aca="false">1/(1+10^((G1709-F1709+'⚙️ Parameters'!$C$7)/400))</f>
        <v>0.627910322137262</v>
      </c>
      <c r="I1709" s="33" t="n">
        <f aca="false">0.27*(1+((200-MIN(ABS(F1709-G1709),200))/500)+(IF(AND(F1709&gt;1650,G1709&gt;1650),0.15,0)))</f>
        <v>0.301914</v>
      </c>
      <c r="J1709" s="33" t="n">
        <f aca="false">MAX(0,1-H1709-I1709)</f>
        <v>0.0701756778627378</v>
      </c>
      <c r="K1709" s="33" t="n">
        <f aca="false">H1709+I1709</f>
        <v>0.929824322137262</v>
      </c>
      <c r="L1709" s="33" t="n">
        <f aca="false">I1709+J1709</f>
        <v>0.372089677862738</v>
      </c>
      <c r="M1709" s="0" t="str">
        <f aca="false">IF('✍️ Score Entry 2025-26'!F1710=""," TBD",TEXT('✍️ Score Entry 2025-26'!F1710,"0")&amp;"-"&amp;TEXT('✍️ Score Entry 2025-26'!G1710,"0"))</f>
        <v> TBD</v>
      </c>
      <c r="N1709" s="0" t="str">
        <f aca="false">IF('✍️ Score Entry 2025-26'!F1710="","TBD",IF('✍️ Score Entry 2025-26'!F1710&gt;'✍️ Score Entry 2025-26'!G1710,"Home",IF('✍️ Score Entry 2025-26'!F1710&lt;'✍️ Score Entry 2025-26'!G1710,"Away","Draw")))</f>
        <v>TBD</v>
      </c>
      <c r="O1709" s="0" t="str">
        <f aca="false">IF(N1709="TBD","TBD",IF(AND(H1709&gt;I1709,H1709&gt;J1709,N1709="Home"),"✓",IF(AND(J1709&gt;H1709,J1709&gt;I1709,N1709="Away"),"✓",IF(AND(I1709&gt;H1709,I1709&gt;J1709,N1709="Draw"),"✓","✗"))))</f>
        <v>TBD</v>
      </c>
    </row>
    <row r="1710" customFormat="false" ht="15" hidden="false" customHeight="false" outlineLevel="0" collapsed="false">
      <c r="A1710" s="0" t="n">
        <f aca="false">'✍️ Score Entry 2025-26'!A1711</f>
        <v>1706</v>
      </c>
      <c r="B1710" s="41" t="n">
        <f aca="false">'✍️ Score Entry 2025-26'!B1711</f>
        <v>46159.75</v>
      </c>
      <c r="C1710" s="0" t="str">
        <f aca="false">'✍️ Score Entry 2025-26'!C1711</f>
        <v>Spanish LALIGA</v>
      </c>
      <c r="D1710" s="0" t="str">
        <f aca="false">'✍️ Score Entry 2025-26'!D1711</f>
        <v>Real Sociedad</v>
      </c>
      <c r="E1710" s="0" t="str">
        <f aca="false">'✍️ Score Entry 2025-26'!E1711</f>
        <v>Valencia</v>
      </c>
      <c r="F1710" s="0" t="n">
        <f aca="false">IFERROR(VLOOKUP(D1710,'⭐ Current Elo 2025-26'!$A:$B,2,FALSE()),1500)</f>
        <v>1395.4</v>
      </c>
      <c r="G1710" s="0" t="n">
        <f aca="false">IFERROR(VLOOKUP(E1710,'⭐ Current Elo 2025-26'!$A:$B,2,FALSE()),1500)</f>
        <v>1618.4</v>
      </c>
      <c r="H1710" s="33" t="n">
        <f aca="false">1/(1+10^((G1710-F1710+'⚙️ Parameters'!$C$7)/400))</f>
        <v>0.17200061973883</v>
      </c>
      <c r="I1710" s="33" t="n">
        <f aca="false">0.27*(1+((200-MIN(ABS(F1710-G1710),200))/500)+(IF(AND(F1710&gt;1650,G1710&gt;1650),0.15,0)))</f>
        <v>0.27</v>
      </c>
      <c r="J1710" s="33" t="n">
        <f aca="false">MAX(0,1-H1710-I1710)</f>
        <v>0.55799938026117</v>
      </c>
      <c r="K1710" s="33" t="n">
        <f aca="false">H1710+I1710</f>
        <v>0.44200061973883</v>
      </c>
      <c r="L1710" s="33" t="n">
        <f aca="false">I1710+J1710</f>
        <v>0.82799938026117</v>
      </c>
      <c r="M1710" s="0" t="str">
        <f aca="false">IF('✍️ Score Entry 2025-26'!F1711=""," TBD",TEXT('✍️ Score Entry 2025-26'!F1711,"0")&amp;"-"&amp;TEXT('✍️ Score Entry 2025-26'!G1711,"0"))</f>
        <v> TBD</v>
      </c>
      <c r="N1710" s="0" t="str">
        <f aca="false">IF('✍️ Score Entry 2025-26'!F1711="","TBD",IF('✍️ Score Entry 2025-26'!F1711&gt;'✍️ Score Entry 2025-26'!G1711,"Home",IF('✍️ Score Entry 2025-26'!F1711&lt;'✍️ Score Entry 2025-26'!G1711,"Away","Draw")))</f>
        <v>TBD</v>
      </c>
      <c r="O1710" s="0" t="str">
        <f aca="false">IF(N1710="TBD","TBD",IF(AND(H1710&gt;I1710,H1710&gt;J1710,N1710="Home"),"✓",IF(AND(J1710&gt;H1710,J1710&gt;I1710,N1710="Away"),"✓",IF(AND(I1710&gt;H1710,I1710&gt;J1710,N1710="Draw"),"✓","✗"))))</f>
        <v>TBD</v>
      </c>
    </row>
    <row r="1711" customFormat="false" ht="15" hidden="false" customHeight="false" outlineLevel="0" collapsed="false">
      <c r="A1711" s="0" t="n">
        <f aca="false">'✍️ Score Entry 2025-26'!A1712</f>
        <v>1707</v>
      </c>
      <c r="B1711" s="41" t="n">
        <f aca="false">'✍️ Score Entry 2025-26'!B1712</f>
        <v>46159.75</v>
      </c>
      <c r="C1711" s="0" t="str">
        <f aca="false">'✍️ Score Entry 2025-26'!C1712</f>
        <v>Spanish LALIGA</v>
      </c>
      <c r="D1711" s="0" t="str">
        <f aca="false">'✍️ Score Entry 2025-26'!D1712</f>
        <v>Athletic Club</v>
      </c>
      <c r="E1711" s="0" t="str">
        <f aca="false">'✍️ Score Entry 2025-26'!E1712</f>
        <v>Celta Vigo</v>
      </c>
      <c r="F1711" s="0" t="n">
        <f aca="false">IFERROR(VLOOKUP(D1711,'⭐ Current Elo 2025-26'!$A:$B,2,FALSE()),1500)</f>
        <v>1432.8</v>
      </c>
      <c r="G1711" s="0" t="n">
        <f aca="false">IFERROR(VLOOKUP(E1711,'⭐ Current Elo 2025-26'!$A:$B,2,FALSE()),1500)</f>
        <v>1603.5</v>
      </c>
      <c r="H1711" s="33" t="n">
        <f aca="false">1/(1+10^((G1711-F1711+'⚙️ Parameters'!$C$7)/400))</f>
        <v>0.219180002469589</v>
      </c>
      <c r="I1711" s="33" t="n">
        <f aca="false">0.27*(1+((200-MIN(ABS(F1711-G1711),200))/500)+(IF(AND(F1711&gt;1650,G1711&gt;1650),0.15,0)))</f>
        <v>0.285822</v>
      </c>
      <c r="J1711" s="33" t="n">
        <f aca="false">MAX(0,1-H1711-I1711)</f>
        <v>0.494997997530411</v>
      </c>
      <c r="K1711" s="33" t="n">
        <f aca="false">H1711+I1711</f>
        <v>0.505002002469589</v>
      </c>
      <c r="L1711" s="33" t="n">
        <f aca="false">I1711+J1711</f>
        <v>0.780819997530411</v>
      </c>
      <c r="M1711" s="0" t="str">
        <f aca="false">IF('✍️ Score Entry 2025-26'!F1712=""," TBD",TEXT('✍️ Score Entry 2025-26'!F1712,"0")&amp;"-"&amp;TEXT('✍️ Score Entry 2025-26'!G1712,"0"))</f>
        <v> TBD</v>
      </c>
      <c r="N1711" s="0" t="str">
        <f aca="false">IF('✍️ Score Entry 2025-26'!F1712="","TBD",IF('✍️ Score Entry 2025-26'!F1712&gt;'✍️ Score Entry 2025-26'!G1712,"Home",IF('✍️ Score Entry 2025-26'!F1712&lt;'✍️ Score Entry 2025-26'!G1712,"Away","Draw")))</f>
        <v>TBD</v>
      </c>
      <c r="O1711" s="0" t="str">
        <f aca="false">IF(N1711="TBD","TBD",IF(AND(H1711&gt;I1711,H1711&gt;J1711,N1711="Home"),"✓",IF(AND(J1711&gt;H1711,J1711&gt;I1711,N1711="Away"),"✓",IF(AND(I1711&gt;H1711,I1711&gt;J1711,N1711="Draw"),"✓","✗"))))</f>
        <v>TBD</v>
      </c>
    </row>
    <row r="1712" customFormat="false" ht="15" hidden="false" customHeight="false" outlineLevel="0" collapsed="false">
      <c r="A1712" s="0" t="n">
        <f aca="false">'✍️ Score Entry 2025-26'!A1713</f>
        <v>1708</v>
      </c>
      <c r="B1712" s="41" t="n">
        <f aca="false">'✍️ Score Entry 2025-26'!B1713</f>
        <v>46159.75</v>
      </c>
      <c r="C1712" s="0" t="str">
        <f aca="false">'✍️ Score Entry 2025-26'!C1713</f>
        <v>Spanish LALIGA</v>
      </c>
      <c r="D1712" s="0" t="str">
        <f aca="false">'✍️ Score Entry 2025-26'!D1713</f>
        <v>Elche</v>
      </c>
      <c r="E1712" s="0" t="str">
        <f aca="false">'✍️ Score Entry 2025-26'!E1713</f>
        <v>Getafe</v>
      </c>
      <c r="F1712" s="0" t="n">
        <f aca="false">IFERROR(VLOOKUP(D1712,'⭐ Current Elo 2025-26'!$A:$B,2,FALSE()),1500)</f>
        <v>1553.2</v>
      </c>
      <c r="G1712" s="0" t="n">
        <f aca="false">IFERROR(VLOOKUP(E1712,'⭐ Current Elo 2025-26'!$A:$B,2,FALSE()),1500)</f>
        <v>1582.4</v>
      </c>
      <c r="H1712" s="33" t="n">
        <f aca="false">1/(1+10^((G1712-F1712+'⚙️ Parameters'!$C$7)/400))</f>
        <v>0.387956093983341</v>
      </c>
      <c r="I1712" s="33" t="n">
        <f aca="false">0.27*(1+((200-MIN(ABS(F1712-G1712),200))/500)+(IF(AND(F1712&gt;1650,G1712&gt;1650),0.15,0)))</f>
        <v>0.362232</v>
      </c>
      <c r="J1712" s="33" t="n">
        <f aca="false">MAX(0,1-H1712-I1712)</f>
        <v>0.249811906016659</v>
      </c>
      <c r="K1712" s="33" t="n">
        <f aca="false">H1712+I1712</f>
        <v>0.750188093983341</v>
      </c>
      <c r="L1712" s="33" t="n">
        <f aca="false">I1712+J1712</f>
        <v>0.612043906016659</v>
      </c>
      <c r="M1712" s="0" t="str">
        <f aca="false">IF('✍️ Score Entry 2025-26'!F1713=""," TBD",TEXT('✍️ Score Entry 2025-26'!F1713,"0")&amp;"-"&amp;TEXT('✍️ Score Entry 2025-26'!G1713,"0"))</f>
        <v> TBD</v>
      </c>
      <c r="N1712" s="0" t="str">
        <f aca="false">IF('✍️ Score Entry 2025-26'!F1713="","TBD",IF('✍️ Score Entry 2025-26'!F1713&gt;'✍️ Score Entry 2025-26'!G1713,"Home",IF('✍️ Score Entry 2025-26'!F1713&lt;'✍️ Score Entry 2025-26'!G1713,"Away","Draw")))</f>
        <v>TBD</v>
      </c>
      <c r="O1712" s="0" t="str">
        <f aca="false">IF(N1712="TBD","TBD",IF(AND(H1712&gt;I1712,H1712&gt;J1712,N1712="Home"),"✓",IF(AND(J1712&gt;H1712,J1712&gt;I1712,N1712="Away"),"✓",IF(AND(I1712&gt;H1712,I1712&gt;J1712,N1712="Draw"),"✓","✗"))))</f>
        <v>TBD</v>
      </c>
    </row>
    <row r="1713" customFormat="false" ht="15" hidden="false" customHeight="false" outlineLevel="0" collapsed="false">
      <c r="A1713" s="0" t="n">
        <f aca="false">'✍️ Score Entry 2025-26'!A1714</f>
        <v>1709</v>
      </c>
      <c r="B1713" s="41" t="n">
        <f aca="false">'✍️ Score Entry 2025-26'!B1714</f>
        <v>46159.75</v>
      </c>
      <c r="C1713" s="0" t="str">
        <f aca="false">'✍️ Score Entry 2025-26'!C1714</f>
        <v>Spanish LALIGA</v>
      </c>
      <c r="D1713" s="0" t="str">
        <f aca="false">'✍️ Score Entry 2025-26'!D1714</f>
        <v>Barcelona</v>
      </c>
      <c r="E1713" s="0" t="str">
        <f aca="false">'✍️ Score Entry 2025-26'!E1714</f>
        <v>Real Betis</v>
      </c>
      <c r="F1713" s="0" t="n">
        <f aca="false">IFERROR(VLOOKUP(D1713,'⭐ Current Elo 2025-26'!$A:$B,2,FALSE()),1500)</f>
        <v>1670.1</v>
      </c>
      <c r="G1713" s="0" t="n">
        <f aca="false">IFERROR(VLOOKUP(E1713,'⭐ Current Elo 2025-26'!$A:$B,2,FALSE()),1500)</f>
        <v>0</v>
      </c>
      <c r="H1713" s="33" t="n">
        <f aca="false">1/(1+10^((G1713-F1713+'⚙️ Parameters'!$C$7)/400))</f>
        <v>0.999910934129387</v>
      </c>
      <c r="I1713" s="33" t="n">
        <f aca="false">0.27*(1+((200-MIN(ABS(F1713-G1713),200))/500)+(IF(AND(F1713&gt;1650,G1713&gt;1650),0.15,0)))</f>
        <v>0.27</v>
      </c>
      <c r="J1713" s="33" t="n">
        <f aca="false">MAX(0,1-H1713-I1713)</f>
        <v>0</v>
      </c>
      <c r="K1713" s="33" t="n">
        <f aca="false">H1713+I1713</f>
        <v>1.26991093412939</v>
      </c>
      <c r="L1713" s="33" t="n">
        <f aca="false">I1713+J1713</f>
        <v>0.27</v>
      </c>
      <c r="M1713" s="0" t="str">
        <f aca="false">IF('✍️ Score Entry 2025-26'!F1714=""," TBD",TEXT('✍️ Score Entry 2025-26'!F1714,"0")&amp;"-"&amp;TEXT('✍️ Score Entry 2025-26'!G1714,"0"))</f>
        <v> TBD</v>
      </c>
      <c r="N1713" s="0" t="str">
        <f aca="false">IF('✍️ Score Entry 2025-26'!F1714="","TBD",IF('✍️ Score Entry 2025-26'!F1714&gt;'✍️ Score Entry 2025-26'!G1714,"Home",IF('✍️ Score Entry 2025-26'!F1714&lt;'✍️ Score Entry 2025-26'!G1714,"Away","Draw")))</f>
        <v>TBD</v>
      </c>
      <c r="O1713" s="0" t="str">
        <f aca="false">IF(N1713="TBD","TBD",IF(AND(H1713&gt;I1713,H1713&gt;J1713,N1713="Home"),"✓",IF(AND(J1713&gt;H1713,J1713&gt;I1713,N1713="Away"),"✓",IF(AND(I1713&gt;H1713,I1713&gt;J1713,N1713="Draw"),"✓","✗"))))</f>
        <v>TBD</v>
      </c>
    </row>
    <row r="1714" customFormat="false" ht="15" hidden="false" customHeight="false" outlineLevel="0" collapsed="false">
      <c r="A1714" s="0" t="n">
        <f aca="false">'✍️ Score Entry 2025-26'!A1715</f>
        <v>1710</v>
      </c>
      <c r="B1714" s="41" t="n">
        <f aca="false">'✍️ Score Entry 2025-26'!B1715</f>
        <v>46159.75</v>
      </c>
      <c r="C1714" s="0" t="str">
        <f aca="false">'✍️ Score Entry 2025-26'!C1715</f>
        <v>Spanish LALIGA</v>
      </c>
      <c r="D1714" s="0" t="str">
        <f aca="false">'✍️ Score Entry 2025-26'!D1715</f>
        <v>AtlÃ©tico Madrid</v>
      </c>
      <c r="E1714" s="0" t="str">
        <f aca="false">'✍️ Score Entry 2025-26'!E1715</f>
        <v>Girona</v>
      </c>
      <c r="F1714" s="0" t="n">
        <f aca="false">IFERROR(VLOOKUP(D1714,'⭐ Current Elo 2025-26'!$A:$B,2,FALSE()),1500)</f>
        <v>1556.8</v>
      </c>
      <c r="G1714" s="0" t="n">
        <f aca="false">IFERROR(VLOOKUP(E1714,'⭐ Current Elo 2025-26'!$A:$B,2,FALSE()),1500)</f>
        <v>1542.4</v>
      </c>
      <c r="H1714" s="33" t="n">
        <f aca="false">1/(1+10^((G1714-F1714+'⚙️ Parameters'!$C$7)/400))</f>
        <v>0.44894603004722</v>
      </c>
      <c r="I1714" s="33" t="n">
        <f aca="false">0.27*(1+((200-MIN(ABS(F1714-G1714),200))/500)+(IF(AND(F1714&gt;1650,G1714&gt;1650),0.15,0)))</f>
        <v>0.370224</v>
      </c>
      <c r="J1714" s="33" t="n">
        <f aca="false">MAX(0,1-H1714-I1714)</f>
        <v>0.18082996995278</v>
      </c>
      <c r="K1714" s="33" t="n">
        <f aca="false">H1714+I1714</f>
        <v>0.81917003004722</v>
      </c>
      <c r="L1714" s="33" t="n">
        <f aca="false">I1714+J1714</f>
        <v>0.55105396995278</v>
      </c>
      <c r="M1714" s="0" t="str">
        <f aca="false">IF('✍️ Score Entry 2025-26'!F1715=""," TBD",TEXT('✍️ Score Entry 2025-26'!F1715,"0")&amp;"-"&amp;TEXT('✍️ Score Entry 2025-26'!G1715,"0"))</f>
        <v> TBD</v>
      </c>
      <c r="N1714" s="0" t="str">
        <f aca="false">IF('✍️ Score Entry 2025-26'!F1715="","TBD",IF('✍️ Score Entry 2025-26'!F1715&gt;'✍️ Score Entry 2025-26'!G1715,"Home",IF('✍️ Score Entry 2025-26'!F1715&lt;'✍️ Score Entry 2025-26'!G1715,"Away","Draw")))</f>
        <v>TBD</v>
      </c>
      <c r="O1714" s="0" t="str">
        <f aca="false">IF(N1714="TBD","TBD",IF(AND(H1714&gt;I1714,H1714&gt;J1714,N1714="Home"),"✓",IF(AND(J1714&gt;H1714,J1714&gt;I1714,N1714="Away"),"✓",IF(AND(I1714&gt;H1714,I1714&gt;J1714,N1714="Draw"),"✓","✗"))))</f>
        <v>TBD</v>
      </c>
    </row>
    <row r="1715" customFormat="false" ht="15" hidden="false" customHeight="false" outlineLevel="0" collapsed="false">
      <c r="A1715" s="0" t="n">
        <f aca="false">'✍️ Score Entry 2025-26'!A1716</f>
        <v>1711</v>
      </c>
      <c r="B1715" s="41" t="n">
        <f aca="false">'✍️ Score Entry 2025-26'!B1716</f>
        <v>46159.75</v>
      </c>
      <c r="C1715" s="0" t="str">
        <f aca="false">'✍️ Score Entry 2025-26'!C1716</f>
        <v>Spanish LALIGA</v>
      </c>
      <c r="D1715" s="0" t="str">
        <f aca="false">'✍️ Score Entry 2025-26'!D1716</f>
        <v>Levante</v>
      </c>
      <c r="E1715" s="0" t="str">
        <f aca="false">'✍️ Score Entry 2025-26'!E1716</f>
        <v>Mallorca</v>
      </c>
      <c r="F1715" s="0" t="n">
        <f aca="false">IFERROR(VLOOKUP(D1715,'⭐ Current Elo 2025-26'!$A:$B,2,FALSE()),1500)</f>
        <v>1462.3</v>
      </c>
      <c r="G1715" s="0" t="n">
        <f aca="false">IFERROR(VLOOKUP(E1715,'⭐ Current Elo 2025-26'!$A:$B,2,FALSE()),1500)</f>
        <v>1654.7</v>
      </c>
      <c r="H1715" s="33" t="n">
        <f aca="false">1/(1+10^((G1715-F1715+'⚙️ Parameters'!$C$7)/400))</f>
        <v>0.19855239697672</v>
      </c>
      <c r="I1715" s="33" t="n">
        <f aca="false">0.27*(1+((200-MIN(ABS(F1715-G1715),200))/500)+(IF(AND(F1715&gt;1650,G1715&gt;1650),0.15,0)))</f>
        <v>0.274104</v>
      </c>
      <c r="J1715" s="33" t="n">
        <f aca="false">MAX(0,1-H1715-I1715)</f>
        <v>0.52734360302328</v>
      </c>
      <c r="K1715" s="33" t="n">
        <f aca="false">H1715+I1715</f>
        <v>0.47265639697672</v>
      </c>
      <c r="L1715" s="33" t="n">
        <f aca="false">I1715+J1715</f>
        <v>0.80144760302328</v>
      </c>
      <c r="M1715" s="0" t="str">
        <f aca="false">IF('✍️ Score Entry 2025-26'!F1716=""," TBD",TEXT('✍️ Score Entry 2025-26'!F1716,"0")&amp;"-"&amp;TEXT('✍️ Score Entry 2025-26'!G1716,"0"))</f>
        <v> TBD</v>
      </c>
      <c r="N1715" s="0" t="str">
        <f aca="false">IF('✍️ Score Entry 2025-26'!F1716="","TBD",IF('✍️ Score Entry 2025-26'!F1716&gt;'✍️ Score Entry 2025-26'!G1716,"Home",IF('✍️ Score Entry 2025-26'!F1716&lt;'✍️ Score Entry 2025-26'!G1716,"Away","Draw")))</f>
        <v>TBD</v>
      </c>
      <c r="O1715" s="0" t="str">
        <f aca="false">IF(N1715="TBD","TBD",IF(AND(H1715&gt;I1715,H1715&gt;J1715,N1715="Home"),"✓",IF(AND(J1715&gt;H1715,J1715&gt;I1715,N1715="Away"),"✓",IF(AND(I1715&gt;H1715,I1715&gt;J1715,N1715="Draw"),"✓","✗"))))</f>
        <v>TBD</v>
      </c>
    </row>
    <row r="1716" customFormat="false" ht="15" hidden="false" customHeight="false" outlineLevel="0" collapsed="false">
      <c r="A1716" s="0" t="n">
        <f aca="false">'✍️ Score Entry 2025-26'!A1717</f>
        <v>1712</v>
      </c>
      <c r="B1716" s="41" t="n">
        <f aca="false">'✍️ Score Entry 2025-26'!B1717</f>
        <v>46159.75</v>
      </c>
      <c r="C1716" s="0" t="str">
        <f aca="false">'✍️ Score Entry 2025-26'!C1717</f>
        <v>Spanish LALIGA</v>
      </c>
      <c r="D1716" s="0" t="str">
        <f aca="false">'✍️ Score Entry 2025-26'!D1717</f>
        <v>Real Oviedo</v>
      </c>
      <c r="E1716" s="0" t="str">
        <f aca="false">'✍️ Score Entry 2025-26'!E1717</f>
        <v>AlavÃ©s</v>
      </c>
      <c r="F1716" s="0" t="n">
        <f aca="false">IFERROR(VLOOKUP(D1716,'⭐ Current Elo 2025-26'!$A:$B,2,FALSE()),1500)</f>
        <v>1735.2</v>
      </c>
      <c r="G1716" s="0" t="n">
        <f aca="false">IFERROR(VLOOKUP(E1716,'⭐ Current Elo 2025-26'!$A:$B,2,FALSE()),1500)</f>
        <v>1609.1</v>
      </c>
      <c r="H1716" s="33" t="n">
        <f aca="false">1/(1+10^((G1716-F1716+'⚙️ Parameters'!$C$7)/400))</f>
        <v>0.607798294925396</v>
      </c>
      <c r="I1716" s="33" t="n">
        <f aca="false">0.27*(1+((200-MIN(ABS(F1716-G1716),200))/500)+(IF(AND(F1716&gt;1650,G1716&gt;1650),0.15,0)))</f>
        <v>0.309906</v>
      </c>
      <c r="J1716" s="33" t="n">
        <f aca="false">MAX(0,1-H1716-I1716)</f>
        <v>0.0822957050746044</v>
      </c>
      <c r="K1716" s="33" t="n">
        <f aca="false">H1716+I1716</f>
        <v>0.917704294925396</v>
      </c>
      <c r="L1716" s="33" t="n">
        <f aca="false">I1716+J1716</f>
        <v>0.392201705074604</v>
      </c>
      <c r="M1716" s="0" t="str">
        <f aca="false">IF('✍️ Score Entry 2025-26'!F1717=""," TBD",TEXT('✍️ Score Entry 2025-26'!F1717,"0")&amp;"-"&amp;TEXT('✍️ Score Entry 2025-26'!G1717,"0"))</f>
        <v> TBD</v>
      </c>
      <c r="N1716" s="0" t="str">
        <f aca="false">IF('✍️ Score Entry 2025-26'!F1717="","TBD",IF('✍️ Score Entry 2025-26'!F1717&gt;'✍️ Score Entry 2025-26'!G1717,"Home",IF('✍️ Score Entry 2025-26'!F1717&lt;'✍️ Score Entry 2025-26'!G1717,"Away","Draw")))</f>
        <v>TBD</v>
      </c>
      <c r="O1716" s="0" t="str">
        <f aca="false">IF(N1716="TBD","TBD",IF(AND(H1716&gt;I1716,H1716&gt;J1716,N1716="Home"),"✓",IF(AND(J1716&gt;H1716,J1716&gt;I1716,N1716="Away"),"✓",IF(AND(I1716&gt;H1716,I1716&gt;J1716,N1716="Draw"),"✓","✗"))))</f>
        <v>TBD</v>
      </c>
    </row>
    <row r="1717" customFormat="false" ht="15" hidden="false" customHeight="false" outlineLevel="0" collapsed="false">
      <c r="A1717" s="0" t="n">
        <f aca="false">'✍️ Score Entry 2025-26'!A1718</f>
        <v>1713</v>
      </c>
      <c r="B1717" s="41" t="n">
        <f aca="false">'✍️ Score Entry 2025-26'!B1718</f>
        <v>46159.75</v>
      </c>
      <c r="C1717" s="0" t="str">
        <f aca="false">'✍️ Score Entry 2025-26'!C1718</f>
        <v>Spanish LALIGA</v>
      </c>
      <c r="D1717" s="0" t="str">
        <f aca="false">'✍️ Score Entry 2025-26'!D1718</f>
        <v>Osasuna</v>
      </c>
      <c r="E1717" s="0" t="str">
        <f aca="false">'✍️ Score Entry 2025-26'!E1718</f>
        <v>Espanyol</v>
      </c>
      <c r="F1717" s="0" t="n">
        <f aca="false">IFERROR(VLOOKUP(D1717,'⭐ Current Elo 2025-26'!$A:$B,2,FALSE()),1500)</f>
        <v>1713.5</v>
      </c>
      <c r="G1717" s="0" t="n">
        <f aca="false">IFERROR(VLOOKUP(E1717,'⭐ Current Elo 2025-26'!$A:$B,2,FALSE()),1500)</f>
        <v>1662.7</v>
      </c>
      <c r="H1717" s="33" t="n">
        <f aca="false">1/(1+10^((G1717-F1717+'⚙️ Parameters'!$C$7)/400))</f>
        <v>0.501151290511823</v>
      </c>
      <c r="I1717" s="33" t="n">
        <f aca="false">0.27*(1+((200-MIN(ABS(F1717-G1717),200))/500)+(IF(AND(F1717&gt;1650,G1717&gt;1650),0.15,0)))</f>
        <v>0.391068</v>
      </c>
      <c r="J1717" s="33" t="n">
        <f aca="false">MAX(0,1-H1717-I1717)</f>
        <v>0.107780709488177</v>
      </c>
      <c r="K1717" s="33" t="n">
        <f aca="false">H1717+I1717</f>
        <v>0.892219290511823</v>
      </c>
      <c r="L1717" s="33" t="n">
        <f aca="false">I1717+J1717</f>
        <v>0.498848709488177</v>
      </c>
      <c r="M1717" s="0" t="str">
        <f aca="false">IF('✍️ Score Entry 2025-26'!F1718=""," TBD",TEXT('✍️ Score Entry 2025-26'!F1718,"0")&amp;"-"&amp;TEXT('✍️ Score Entry 2025-26'!G1718,"0"))</f>
        <v> TBD</v>
      </c>
      <c r="N1717" s="0" t="str">
        <f aca="false">IF('✍️ Score Entry 2025-26'!F1718="","TBD",IF('✍️ Score Entry 2025-26'!F1718&gt;'✍️ Score Entry 2025-26'!G1718,"Home",IF('✍️ Score Entry 2025-26'!F1718&lt;'✍️ Score Entry 2025-26'!G1718,"Away","Draw")))</f>
        <v>TBD</v>
      </c>
      <c r="O1717" s="0" t="str">
        <f aca="false">IF(N1717="TBD","TBD",IF(AND(H1717&gt;I1717,H1717&gt;J1717,N1717="Home"),"✓",IF(AND(J1717&gt;H1717,J1717&gt;I1717,N1717="Away"),"✓",IF(AND(I1717&gt;H1717,I1717&gt;J1717,N1717="Draw"),"✓","✗"))))</f>
        <v>TBD</v>
      </c>
    </row>
    <row r="1718" customFormat="false" ht="15" hidden="false" customHeight="false" outlineLevel="0" collapsed="false">
      <c r="A1718" s="0" t="n">
        <f aca="false">'✍️ Score Entry 2025-26'!A1719</f>
        <v>1714</v>
      </c>
      <c r="B1718" s="41" t="n">
        <f aca="false">'✍️ Score Entry 2025-26'!B1719</f>
        <v>46159.75</v>
      </c>
      <c r="C1718" s="0" t="str">
        <f aca="false">'✍️ Score Entry 2025-26'!C1719</f>
        <v>Italian Serie A</v>
      </c>
      <c r="D1718" s="0" t="str">
        <f aca="false">'✍️ Score Entry 2025-26'!D1719</f>
        <v>Como</v>
      </c>
      <c r="E1718" s="0" t="str">
        <f aca="false">'✍️ Score Entry 2025-26'!E1719</f>
        <v>Parma</v>
      </c>
      <c r="F1718" s="0" t="n">
        <f aca="false">IFERROR(VLOOKUP(D1718,'⭐ Current Elo 2025-26'!$A:$B,2,FALSE()),1500)</f>
        <v>1661.3</v>
      </c>
      <c r="G1718" s="0" t="n">
        <f aca="false">IFERROR(VLOOKUP(E1718,'⭐ Current Elo 2025-26'!$A:$B,2,FALSE()),1500)</f>
        <v>1449</v>
      </c>
      <c r="H1718" s="33" t="n">
        <f aca="false">1/(1+10^((G1718-F1718+'⚙️ Parameters'!$C$7)/400))</f>
        <v>0.717941562433055</v>
      </c>
      <c r="I1718" s="33" t="n">
        <f aca="false">0.27*(1+((200-MIN(ABS(F1718-G1718),200))/500)+(IF(AND(F1718&gt;1650,G1718&gt;1650),0.15,0)))</f>
        <v>0.27</v>
      </c>
      <c r="J1718" s="33" t="n">
        <f aca="false">MAX(0,1-H1718-I1718)</f>
        <v>0.012058437566945</v>
      </c>
      <c r="K1718" s="33" t="n">
        <f aca="false">H1718+I1718</f>
        <v>0.987941562433055</v>
      </c>
      <c r="L1718" s="33" t="n">
        <f aca="false">I1718+J1718</f>
        <v>0.282058437566945</v>
      </c>
      <c r="M1718" s="0" t="str">
        <f aca="false">IF('✍️ Score Entry 2025-26'!F1719=""," TBD",TEXT('✍️ Score Entry 2025-26'!F1719,"0")&amp;"-"&amp;TEXT('✍️ Score Entry 2025-26'!G1719,"0"))</f>
        <v> TBD</v>
      </c>
      <c r="N1718" s="0" t="str">
        <f aca="false">IF('✍️ Score Entry 2025-26'!F1719="","TBD",IF('✍️ Score Entry 2025-26'!F1719&gt;'✍️ Score Entry 2025-26'!G1719,"Home",IF('✍️ Score Entry 2025-26'!F1719&lt;'✍️ Score Entry 2025-26'!G1719,"Away","Draw")))</f>
        <v>TBD</v>
      </c>
      <c r="O1718" s="0" t="str">
        <f aca="false">IF(N1718="TBD","TBD",IF(AND(H1718&gt;I1718,H1718&gt;J1718,N1718="Home"),"✓",IF(AND(J1718&gt;H1718,J1718&gt;I1718,N1718="Away"),"✓",IF(AND(I1718&gt;H1718,I1718&gt;J1718,N1718="Draw"),"✓","✗"))))</f>
        <v>TBD</v>
      </c>
    </row>
    <row r="1719" customFormat="false" ht="15" hidden="false" customHeight="false" outlineLevel="0" collapsed="false">
      <c r="A1719" s="0" t="n">
        <f aca="false">'✍️ Score Entry 2025-26'!A1720</f>
        <v>1715</v>
      </c>
      <c r="B1719" s="41" t="n">
        <f aca="false">'✍️ Score Entry 2025-26'!B1720</f>
        <v>46159.75</v>
      </c>
      <c r="C1719" s="0" t="str">
        <f aca="false">'✍️ Score Entry 2025-26'!C1720</f>
        <v>Italian Serie A</v>
      </c>
      <c r="D1719" s="0" t="str">
        <f aca="false">'✍️ Score Entry 2025-26'!D1720</f>
        <v>Genoa</v>
      </c>
      <c r="E1719" s="0" t="str">
        <f aca="false">'✍️ Score Entry 2025-26'!E1720</f>
        <v>AC Milan</v>
      </c>
      <c r="F1719" s="0" t="n">
        <f aca="false">IFERROR(VLOOKUP(D1719,'⭐ Current Elo 2025-26'!$A:$B,2,FALSE()),1500)</f>
        <v>1695.8</v>
      </c>
      <c r="G1719" s="0" t="n">
        <f aca="false">IFERROR(VLOOKUP(E1719,'⭐ Current Elo 2025-26'!$A:$B,2,FALSE()),1500)</f>
        <v>1588.1</v>
      </c>
      <c r="H1719" s="33" t="n">
        <f aca="false">1/(1+10^((G1719-F1719+'⚙️ Parameters'!$C$7)/400))</f>
        <v>0.582281901955057</v>
      </c>
      <c r="I1719" s="33" t="n">
        <f aca="false">0.27*(1+((200-MIN(ABS(F1719-G1719),200))/500)+(IF(AND(F1719&gt;1650,G1719&gt;1650),0.15,0)))</f>
        <v>0.319842</v>
      </c>
      <c r="J1719" s="33" t="n">
        <f aca="false">MAX(0,1-H1719-I1719)</f>
        <v>0.0978760980449432</v>
      </c>
      <c r="K1719" s="33" t="n">
        <f aca="false">H1719+I1719</f>
        <v>0.902123901955057</v>
      </c>
      <c r="L1719" s="33" t="n">
        <f aca="false">I1719+J1719</f>
        <v>0.417718098044943</v>
      </c>
      <c r="M1719" s="0" t="str">
        <f aca="false">IF('✍️ Score Entry 2025-26'!F1720=""," TBD",TEXT('✍️ Score Entry 2025-26'!F1720,"0")&amp;"-"&amp;TEXT('✍️ Score Entry 2025-26'!G1720,"0"))</f>
        <v> TBD</v>
      </c>
      <c r="N1719" s="0" t="str">
        <f aca="false">IF('✍️ Score Entry 2025-26'!F1720="","TBD",IF('✍️ Score Entry 2025-26'!F1720&gt;'✍️ Score Entry 2025-26'!G1720,"Home",IF('✍️ Score Entry 2025-26'!F1720&lt;'✍️ Score Entry 2025-26'!G1720,"Away","Draw")))</f>
        <v>TBD</v>
      </c>
      <c r="O1719" s="0" t="str">
        <f aca="false">IF(N1719="TBD","TBD",IF(AND(H1719&gt;I1719,H1719&gt;J1719,N1719="Home"),"✓",IF(AND(J1719&gt;H1719,J1719&gt;I1719,N1719="Away"),"✓",IF(AND(I1719&gt;H1719,I1719&gt;J1719,N1719="Draw"),"✓","✗"))))</f>
        <v>TBD</v>
      </c>
    </row>
    <row r="1720" customFormat="false" ht="15" hidden="false" customHeight="false" outlineLevel="0" collapsed="false">
      <c r="A1720" s="0" t="n">
        <f aca="false">'✍️ Score Entry 2025-26'!A1721</f>
        <v>1716</v>
      </c>
      <c r="B1720" s="41" t="n">
        <f aca="false">'✍️ Score Entry 2025-26'!B1721</f>
        <v>46159.75</v>
      </c>
      <c r="C1720" s="0" t="str">
        <f aca="false">'✍️ Score Entry 2025-26'!C1721</f>
        <v>Italian Serie A</v>
      </c>
      <c r="D1720" s="0" t="str">
        <f aca="false">'✍️ Score Entry 2025-26'!D1721</f>
        <v>Internazionale</v>
      </c>
      <c r="E1720" s="0" t="str">
        <f aca="false">'✍️ Score Entry 2025-26'!E1721</f>
        <v>Hellas Verona</v>
      </c>
      <c r="F1720" s="0" t="n">
        <f aca="false">IFERROR(VLOOKUP(D1720,'⭐ Current Elo 2025-26'!$A:$B,2,FALSE()),1500)</f>
        <v>1603.3</v>
      </c>
      <c r="G1720" s="0" t="n">
        <f aca="false">IFERROR(VLOOKUP(E1720,'⭐ Current Elo 2025-26'!$A:$B,2,FALSE()),1500)</f>
        <v>1452.9</v>
      </c>
      <c r="H1720" s="33" t="n">
        <f aca="false">1/(1+10^((G1720-F1720+'⚙️ Parameters'!$C$7)/400))</f>
        <v>0.640595302228686</v>
      </c>
      <c r="I1720" s="33" t="n">
        <f aca="false">0.27*(1+((200-MIN(ABS(F1720-G1720),200))/500)+(IF(AND(F1720&gt;1650,G1720&gt;1650),0.15,0)))</f>
        <v>0.296784</v>
      </c>
      <c r="J1720" s="33" t="n">
        <f aca="false">MAX(0,1-H1720-I1720)</f>
        <v>0.0626206977713135</v>
      </c>
      <c r="K1720" s="33" t="n">
        <f aca="false">H1720+I1720</f>
        <v>0.937379302228687</v>
      </c>
      <c r="L1720" s="33" t="n">
        <f aca="false">I1720+J1720</f>
        <v>0.359404697771314</v>
      </c>
      <c r="M1720" s="0" t="str">
        <f aca="false">IF('✍️ Score Entry 2025-26'!F1721=""," TBD",TEXT('✍️ Score Entry 2025-26'!F1721,"0")&amp;"-"&amp;TEXT('✍️ Score Entry 2025-26'!G1721,"0"))</f>
        <v> TBD</v>
      </c>
      <c r="N1720" s="0" t="str">
        <f aca="false">IF('✍️ Score Entry 2025-26'!F1721="","TBD",IF('✍️ Score Entry 2025-26'!F1721&gt;'✍️ Score Entry 2025-26'!G1721,"Home",IF('✍️ Score Entry 2025-26'!F1721&lt;'✍️ Score Entry 2025-26'!G1721,"Away","Draw")))</f>
        <v>TBD</v>
      </c>
      <c r="O1720" s="0" t="str">
        <f aca="false">IF(N1720="TBD","TBD",IF(AND(H1720&gt;I1720,H1720&gt;J1720,N1720="Home"),"✓",IF(AND(J1720&gt;H1720,J1720&gt;I1720,N1720="Away"),"✓",IF(AND(I1720&gt;H1720,I1720&gt;J1720,N1720="Draw"),"✓","✗"))))</f>
        <v>TBD</v>
      </c>
    </row>
    <row r="1721" customFormat="false" ht="15" hidden="false" customHeight="false" outlineLevel="0" collapsed="false">
      <c r="A1721" s="0" t="n">
        <f aca="false">'✍️ Score Entry 2025-26'!A1722</f>
        <v>1717</v>
      </c>
      <c r="B1721" s="41" t="n">
        <f aca="false">'✍️ Score Entry 2025-26'!B1722</f>
        <v>46159.75</v>
      </c>
      <c r="C1721" s="0" t="str">
        <f aca="false">'✍️ Score Entry 2025-26'!C1722</f>
        <v>Italian Serie A</v>
      </c>
      <c r="D1721" s="0" t="str">
        <f aca="false">'✍️ Score Entry 2025-26'!D1722</f>
        <v>Juventus</v>
      </c>
      <c r="E1721" s="0" t="str">
        <f aca="false">'✍️ Score Entry 2025-26'!E1722</f>
        <v>Fiorentina</v>
      </c>
      <c r="F1721" s="0" t="n">
        <f aca="false">IFERROR(VLOOKUP(D1721,'⭐ Current Elo 2025-26'!$A:$B,2,FALSE()),1500)</f>
        <v>1397.1</v>
      </c>
      <c r="G1721" s="0" t="n">
        <f aca="false">IFERROR(VLOOKUP(E1721,'⭐ Current Elo 2025-26'!$A:$B,2,FALSE()),1500)</f>
        <v>1398.1</v>
      </c>
      <c r="H1721" s="33" t="n">
        <f aca="false">1/(1+10^((G1721-F1721+'⚙️ Parameters'!$C$7)/400))</f>
        <v>0.427127748605496</v>
      </c>
      <c r="I1721" s="33" t="n">
        <f aca="false">0.27*(1+((200-MIN(ABS(F1721-G1721),200))/500)+(IF(AND(F1721&gt;1650,G1721&gt;1650),0.15,0)))</f>
        <v>0.37746</v>
      </c>
      <c r="J1721" s="33" t="n">
        <f aca="false">MAX(0,1-H1721-I1721)</f>
        <v>0.195412251394504</v>
      </c>
      <c r="K1721" s="33" t="n">
        <f aca="false">H1721+I1721</f>
        <v>0.804587748605496</v>
      </c>
      <c r="L1721" s="33" t="n">
        <f aca="false">I1721+J1721</f>
        <v>0.572872251394504</v>
      </c>
      <c r="M1721" s="0" t="str">
        <f aca="false">IF('✍️ Score Entry 2025-26'!F1722=""," TBD",TEXT('✍️ Score Entry 2025-26'!F1722,"0")&amp;"-"&amp;TEXT('✍️ Score Entry 2025-26'!G1722,"0"))</f>
        <v> TBD</v>
      </c>
      <c r="N1721" s="0" t="str">
        <f aca="false">IF('✍️ Score Entry 2025-26'!F1722="","TBD",IF('✍️ Score Entry 2025-26'!F1722&gt;'✍️ Score Entry 2025-26'!G1722,"Home",IF('✍️ Score Entry 2025-26'!F1722&lt;'✍️ Score Entry 2025-26'!G1722,"Away","Draw")))</f>
        <v>TBD</v>
      </c>
      <c r="O1721" s="0" t="str">
        <f aca="false">IF(N1721="TBD","TBD",IF(AND(H1721&gt;I1721,H1721&gt;J1721,N1721="Home"),"✓",IF(AND(J1721&gt;H1721,J1721&gt;I1721,N1721="Away"),"✓",IF(AND(I1721&gt;H1721,I1721&gt;J1721,N1721="Draw"),"✓","✗"))))</f>
        <v>TBD</v>
      </c>
    </row>
    <row r="1722" customFormat="false" ht="15" hidden="false" customHeight="false" outlineLevel="0" collapsed="false">
      <c r="A1722" s="0" t="n">
        <f aca="false">'✍️ Score Entry 2025-26'!A1723</f>
        <v>1718</v>
      </c>
      <c r="B1722" s="41" t="n">
        <f aca="false">'✍️ Score Entry 2025-26'!B1723</f>
        <v>46159.75</v>
      </c>
      <c r="C1722" s="0" t="str">
        <f aca="false">'✍️ Score Entry 2025-26'!C1723</f>
        <v>Italian Serie A</v>
      </c>
      <c r="D1722" s="0" t="str">
        <f aca="false">'✍️ Score Entry 2025-26'!D1723</f>
        <v>AS Roma</v>
      </c>
      <c r="E1722" s="0" t="str">
        <f aca="false">'✍️ Score Entry 2025-26'!E1723</f>
        <v>Lazio</v>
      </c>
      <c r="F1722" s="0" t="n">
        <f aca="false">IFERROR(VLOOKUP(D1722,'⭐ Current Elo 2025-26'!$A:$B,2,FALSE()),1500)</f>
        <v>1560.1</v>
      </c>
      <c r="G1722" s="0" t="n">
        <f aca="false">IFERROR(VLOOKUP(E1722,'⭐ Current Elo 2025-26'!$A:$B,2,FALSE()),1500)</f>
        <v>1499.9</v>
      </c>
      <c r="H1722" s="33" t="n">
        <f aca="false">1/(1+10^((G1722-F1722+'⚙️ Parameters'!$C$7)/400))</f>
        <v>0.514674764200149</v>
      </c>
      <c r="I1722" s="33" t="n">
        <f aca="false">0.27*(1+((200-MIN(ABS(F1722-G1722),200))/500)+(IF(AND(F1722&gt;1650,G1722&gt;1650),0.15,0)))</f>
        <v>0.345492</v>
      </c>
      <c r="J1722" s="33" t="n">
        <f aca="false">MAX(0,1-H1722-I1722)</f>
        <v>0.139833235799851</v>
      </c>
      <c r="K1722" s="33" t="n">
        <f aca="false">H1722+I1722</f>
        <v>0.860166764200149</v>
      </c>
      <c r="L1722" s="33" t="n">
        <f aca="false">I1722+J1722</f>
        <v>0.485325235799851</v>
      </c>
      <c r="M1722" s="0" t="str">
        <f aca="false">IF('✍️ Score Entry 2025-26'!F1723=""," TBD",TEXT('✍️ Score Entry 2025-26'!F1723,"0")&amp;"-"&amp;TEXT('✍️ Score Entry 2025-26'!G1723,"0"))</f>
        <v> TBD</v>
      </c>
      <c r="N1722" s="0" t="str">
        <f aca="false">IF('✍️ Score Entry 2025-26'!F1723="","TBD",IF('✍️ Score Entry 2025-26'!F1723&gt;'✍️ Score Entry 2025-26'!G1723,"Home",IF('✍️ Score Entry 2025-26'!F1723&lt;'✍️ Score Entry 2025-26'!G1723,"Away","Draw")))</f>
        <v>TBD</v>
      </c>
      <c r="O1722" s="0" t="str">
        <f aca="false">IF(N1722="TBD","TBD",IF(AND(H1722&gt;I1722,H1722&gt;J1722,N1722="Home"),"✓",IF(AND(J1722&gt;H1722,J1722&gt;I1722,N1722="Away"),"✓",IF(AND(I1722&gt;H1722,I1722&gt;J1722,N1722="Draw"),"✓","✗"))))</f>
        <v>TBD</v>
      </c>
    </row>
    <row r="1723" customFormat="false" ht="15" hidden="false" customHeight="false" outlineLevel="0" collapsed="false">
      <c r="A1723" s="0" t="n">
        <f aca="false">'✍️ Score Entry 2025-26'!A1724</f>
        <v>1719</v>
      </c>
      <c r="B1723" s="41" t="n">
        <f aca="false">'✍️ Score Entry 2025-26'!B1724</f>
        <v>46159.75</v>
      </c>
      <c r="C1723" s="0" t="str">
        <f aca="false">'✍️ Score Entry 2025-26'!C1724</f>
        <v>Italian Serie A</v>
      </c>
      <c r="D1723" s="0" t="str">
        <f aca="false">'✍️ Score Entry 2025-26'!D1724</f>
        <v>Udinese</v>
      </c>
      <c r="E1723" s="0" t="str">
        <f aca="false">'✍️ Score Entry 2025-26'!E1724</f>
        <v>Cremonese</v>
      </c>
      <c r="F1723" s="0" t="n">
        <f aca="false">IFERROR(VLOOKUP(D1723,'⭐ Current Elo 2025-26'!$A:$B,2,FALSE()),1500)</f>
        <v>1576.1</v>
      </c>
      <c r="G1723" s="0" t="n">
        <f aca="false">IFERROR(VLOOKUP(E1723,'⭐ Current Elo 2025-26'!$A:$B,2,FALSE()),1500)</f>
        <v>1421.1</v>
      </c>
      <c r="H1723" s="33" t="n">
        <f aca="false">1/(1+10^((G1723-F1723+'⚙️ Parameters'!$C$7)/400))</f>
        <v>0.646668842325615</v>
      </c>
      <c r="I1723" s="33" t="n">
        <f aca="false">0.27*(1+((200-MIN(ABS(F1723-G1723),200))/500)+(IF(AND(F1723&gt;1650,G1723&gt;1650),0.15,0)))</f>
        <v>0.2943</v>
      </c>
      <c r="J1723" s="33" t="n">
        <f aca="false">MAX(0,1-H1723-I1723)</f>
        <v>0.0590311576743853</v>
      </c>
      <c r="K1723" s="33" t="n">
        <f aca="false">H1723+I1723</f>
        <v>0.940968842325615</v>
      </c>
      <c r="L1723" s="33" t="n">
        <f aca="false">I1723+J1723</f>
        <v>0.353331157674385</v>
      </c>
      <c r="M1723" s="0" t="str">
        <f aca="false">IF('✍️ Score Entry 2025-26'!F1724=""," TBD",TEXT('✍️ Score Entry 2025-26'!F1724,"0")&amp;"-"&amp;TEXT('✍️ Score Entry 2025-26'!G1724,"0"))</f>
        <v> TBD</v>
      </c>
      <c r="N1723" s="0" t="str">
        <f aca="false">IF('✍️ Score Entry 2025-26'!F1724="","TBD",IF('✍️ Score Entry 2025-26'!F1724&gt;'✍️ Score Entry 2025-26'!G1724,"Home",IF('✍️ Score Entry 2025-26'!F1724&lt;'✍️ Score Entry 2025-26'!G1724,"Away","Draw")))</f>
        <v>TBD</v>
      </c>
      <c r="O1723" s="0" t="str">
        <f aca="false">IF(N1723="TBD","TBD",IF(AND(H1723&gt;I1723,H1723&gt;J1723,N1723="Home"),"✓",IF(AND(J1723&gt;H1723,J1723&gt;I1723,N1723="Away"),"✓",IF(AND(I1723&gt;H1723,I1723&gt;J1723,N1723="Draw"),"✓","✗"))))</f>
        <v>TBD</v>
      </c>
    </row>
    <row r="1724" customFormat="false" ht="15" hidden="false" customHeight="false" outlineLevel="0" collapsed="false">
      <c r="A1724" s="0" t="n">
        <f aca="false">'✍️ Score Entry 2025-26'!A1725</f>
        <v>1720</v>
      </c>
      <c r="B1724" s="41" t="n">
        <f aca="false">'✍️ Score Entry 2025-26'!B1725</f>
        <v>46159.75</v>
      </c>
      <c r="C1724" s="0" t="str">
        <f aca="false">'✍️ Score Entry 2025-26'!C1725</f>
        <v>Italian Serie A</v>
      </c>
      <c r="D1724" s="0" t="str">
        <f aca="false">'✍️ Score Entry 2025-26'!D1725</f>
        <v>Cagliari</v>
      </c>
      <c r="E1724" s="0" t="str">
        <f aca="false">'✍️ Score Entry 2025-26'!E1725</f>
        <v>Torino</v>
      </c>
      <c r="F1724" s="0" t="n">
        <f aca="false">IFERROR(VLOOKUP(D1724,'⭐ Current Elo 2025-26'!$A:$B,2,FALSE()),1500)</f>
        <v>1647.4</v>
      </c>
      <c r="G1724" s="0" t="n">
        <f aca="false">IFERROR(VLOOKUP(E1724,'⭐ Current Elo 2025-26'!$A:$B,2,FALSE()),1500)</f>
        <v>1631.8</v>
      </c>
      <c r="H1724" s="33" t="n">
        <f aca="false">1/(1+10^((G1724-F1724+'⚙️ Parameters'!$C$7)/400))</f>
        <v>0.450655559847831</v>
      </c>
      <c r="I1724" s="33" t="n">
        <f aca="false">0.27*(1+((200-MIN(ABS(F1724-G1724),200))/500)+(IF(AND(F1724&gt;1650,G1724&gt;1650),0.15,0)))</f>
        <v>0.369576</v>
      </c>
      <c r="J1724" s="33" t="n">
        <f aca="false">MAX(0,1-H1724-I1724)</f>
        <v>0.179768440152169</v>
      </c>
      <c r="K1724" s="33" t="n">
        <f aca="false">H1724+I1724</f>
        <v>0.820231559847831</v>
      </c>
      <c r="L1724" s="33" t="n">
        <f aca="false">I1724+J1724</f>
        <v>0.549344440152169</v>
      </c>
      <c r="M1724" s="0" t="str">
        <f aca="false">IF('✍️ Score Entry 2025-26'!F1725=""," TBD",TEXT('✍️ Score Entry 2025-26'!F1725,"0")&amp;"-"&amp;TEXT('✍️ Score Entry 2025-26'!G1725,"0"))</f>
        <v> TBD</v>
      </c>
      <c r="N1724" s="0" t="str">
        <f aca="false">IF('✍️ Score Entry 2025-26'!F1725="","TBD",IF('✍️ Score Entry 2025-26'!F1725&gt;'✍️ Score Entry 2025-26'!G1725,"Home",IF('✍️ Score Entry 2025-26'!F1725&lt;'✍️ Score Entry 2025-26'!G1725,"Away","Draw")))</f>
        <v>TBD</v>
      </c>
      <c r="O1724" s="0" t="str">
        <f aca="false">IF(N1724="TBD","TBD",IF(AND(H1724&gt;I1724,H1724&gt;J1724,N1724="Home"),"✓",IF(AND(J1724&gt;H1724,J1724&gt;I1724,N1724="Away"),"✓",IF(AND(I1724&gt;H1724,I1724&gt;J1724,N1724="Draw"),"✓","✗"))))</f>
        <v>TBD</v>
      </c>
    </row>
    <row r="1725" customFormat="false" ht="15" hidden="false" customHeight="false" outlineLevel="0" collapsed="false">
      <c r="A1725" s="0" t="n">
        <f aca="false">'✍️ Score Entry 2025-26'!A1726</f>
        <v>1721</v>
      </c>
      <c r="B1725" s="41" t="n">
        <f aca="false">'✍️ Score Entry 2025-26'!B1726</f>
        <v>46159.75</v>
      </c>
      <c r="C1725" s="0" t="str">
        <f aca="false">'✍️ Score Entry 2025-26'!C1726</f>
        <v>Spanish LALIGA</v>
      </c>
      <c r="D1725" s="0" t="str">
        <f aca="false">'✍️ Score Entry 2025-26'!D1726</f>
        <v>Rayo Vallecano</v>
      </c>
      <c r="E1725" s="0" t="str">
        <f aca="false">'✍️ Score Entry 2025-26'!E1726</f>
        <v>Villarreal</v>
      </c>
      <c r="F1725" s="0" t="n">
        <f aca="false">IFERROR(VLOOKUP(D1725,'⭐ Current Elo 2025-26'!$A:$B,2,FALSE()),1500)</f>
        <v>1510</v>
      </c>
      <c r="G1725" s="0" t="n">
        <f aca="false">IFERROR(VLOOKUP(E1725,'⭐ Current Elo 2025-26'!$A:$B,2,FALSE()),1500)</f>
        <v>1629.8</v>
      </c>
      <c r="H1725" s="33" t="n">
        <f aca="false">1/(1+10^((G1725-F1725+'⚙️ Parameters'!$C$7)/400))</f>
        <v>0.27339857437731</v>
      </c>
      <c r="I1725" s="33" t="n">
        <f aca="false">0.27*(1+((200-MIN(ABS(F1725-G1725),200))/500)+(IF(AND(F1725&gt;1650,G1725&gt;1650),0.15,0)))</f>
        <v>0.313308</v>
      </c>
      <c r="J1725" s="33" t="n">
        <f aca="false">MAX(0,1-H1725-I1725)</f>
        <v>0.41329342562269</v>
      </c>
      <c r="K1725" s="33" t="n">
        <f aca="false">H1725+I1725</f>
        <v>0.58670657437731</v>
      </c>
      <c r="L1725" s="33" t="n">
        <f aca="false">I1725+J1725</f>
        <v>0.72660142562269</v>
      </c>
      <c r="M1725" s="0" t="str">
        <f aca="false">IF('✍️ Score Entry 2025-26'!F1726=""," TBD",TEXT('✍️ Score Entry 2025-26'!F1726,"0")&amp;"-"&amp;TEXT('✍️ Score Entry 2025-26'!G1726,"0"))</f>
        <v> TBD</v>
      </c>
      <c r="N1725" s="0" t="str">
        <f aca="false">IF('✍️ Score Entry 2025-26'!F1726="","TBD",IF('✍️ Score Entry 2025-26'!F1726&gt;'✍️ Score Entry 2025-26'!G1726,"Home",IF('✍️ Score Entry 2025-26'!F1726&lt;'✍️ Score Entry 2025-26'!G1726,"Away","Draw")))</f>
        <v>TBD</v>
      </c>
      <c r="O1725" s="0" t="str">
        <f aca="false">IF(N1725="TBD","TBD",IF(AND(H1725&gt;I1725,H1725&gt;J1725,N1725="Home"),"✓",IF(AND(J1725&gt;H1725,J1725&gt;I1725,N1725="Away"),"✓",IF(AND(I1725&gt;H1725,I1725&gt;J1725,N1725="Draw"),"✓","✗"))))</f>
        <v>TBD</v>
      </c>
    </row>
    <row r="1726" customFormat="false" ht="15" hidden="false" customHeight="false" outlineLevel="0" collapsed="false">
      <c r="A1726" s="0" t="n">
        <f aca="false">'✍️ Score Entry 2025-26'!A1727</f>
        <v>1722</v>
      </c>
      <c r="B1726" s="41" t="n">
        <f aca="false">'✍️ Score Entry 2025-26'!B1727</f>
        <v>46159.75</v>
      </c>
      <c r="C1726" s="0" t="str">
        <f aca="false">'✍️ Score Entry 2025-26'!C1727</f>
        <v>Italian Serie A</v>
      </c>
      <c r="D1726" s="0" t="str">
        <f aca="false">'✍️ Score Entry 2025-26'!D1727</f>
        <v>Pisa</v>
      </c>
      <c r="E1726" s="0" t="str">
        <f aca="false">'✍️ Score Entry 2025-26'!E1727</f>
        <v>Napoli</v>
      </c>
      <c r="F1726" s="0" t="n">
        <f aca="false">IFERROR(VLOOKUP(D1726,'⭐ Current Elo 2025-26'!$A:$B,2,FALSE()),1500)</f>
        <v>1653.3</v>
      </c>
      <c r="G1726" s="0" t="n">
        <f aca="false">IFERROR(VLOOKUP(E1726,'⭐ Current Elo 2025-26'!$A:$B,2,FALSE()),1500)</f>
        <v>1656.2</v>
      </c>
      <c r="H1726" s="33" t="n">
        <f aca="false">1/(1+10^((G1726-F1726+'⚙️ Parameters'!$C$7)/400))</f>
        <v>0.424453667716491</v>
      </c>
      <c r="I1726" s="33" t="n">
        <f aca="false">0.27*(1+((200-MIN(ABS(F1726-G1726),200))/500)+(IF(AND(F1726&gt;1650,G1726&gt;1650),0.15,0)))</f>
        <v>0.416934</v>
      </c>
      <c r="J1726" s="33" t="n">
        <f aca="false">MAX(0,1-H1726-I1726)</f>
        <v>0.158612332283509</v>
      </c>
      <c r="K1726" s="33" t="n">
        <f aca="false">H1726+I1726</f>
        <v>0.841387667716491</v>
      </c>
      <c r="L1726" s="33" t="n">
        <f aca="false">I1726+J1726</f>
        <v>0.575546332283509</v>
      </c>
      <c r="M1726" s="0" t="str">
        <f aca="false">IF('✍️ Score Entry 2025-26'!F1727=""," TBD",TEXT('✍️ Score Entry 2025-26'!F1727,"0")&amp;"-"&amp;TEXT('✍️ Score Entry 2025-26'!G1727,"0"))</f>
        <v> TBD</v>
      </c>
      <c r="N1726" s="0" t="str">
        <f aca="false">IF('✍️ Score Entry 2025-26'!F1727="","TBD",IF('✍️ Score Entry 2025-26'!F1727&gt;'✍️ Score Entry 2025-26'!G1727,"Home",IF('✍️ Score Entry 2025-26'!F1727&lt;'✍️ Score Entry 2025-26'!G1727,"Away","Draw")))</f>
        <v>TBD</v>
      </c>
      <c r="O1726" s="0" t="str">
        <f aca="false">IF(N1726="TBD","TBD",IF(AND(H1726&gt;I1726,H1726&gt;J1726,N1726="Home"),"✓",IF(AND(J1726&gt;H1726,J1726&gt;I1726,N1726="Away"),"✓",IF(AND(I1726&gt;H1726,I1726&gt;J1726,N1726="Draw"),"✓","✗"))))</f>
        <v>TBD</v>
      </c>
    </row>
    <row r="1727" customFormat="false" ht="15" hidden="false" customHeight="false" outlineLevel="0" collapsed="false">
      <c r="A1727" s="0" t="n">
        <f aca="false">'✍️ Score Entry 2025-26'!A1728</f>
        <v>1723</v>
      </c>
      <c r="B1727" s="41" t="n">
        <f aca="false">'✍️ Score Entry 2025-26'!B1728</f>
        <v>46166.625</v>
      </c>
      <c r="C1727" s="0" t="str">
        <f aca="false">'✍️ Score Entry 2025-26'!C1728</f>
        <v>English Premier League</v>
      </c>
      <c r="D1727" s="0" t="str">
        <f aca="false">'✍️ Score Entry 2025-26'!D1728</f>
        <v>Liverpool</v>
      </c>
      <c r="E1727" s="0" t="str">
        <f aca="false">'✍️ Score Entry 2025-26'!E1728</f>
        <v>Brentford</v>
      </c>
      <c r="F1727" s="0" t="n">
        <f aca="false">IFERROR(VLOOKUP(D1727,'⭐ Current Elo 2025-26'!$A:$B,2,FALSE()),1500)</f>
        <v>1648.2</v>
      </c>
      <c r="G1727" s="0" t="n">
        <f aca="false">IFERROR(VLOOKUP(E1727,'⭐ Current Elo 2025-26'!$A:$B,2,FALSE()),1500)</f>
        <v>1507.3</v>
      </c>
      <c r="H1727" s="33" t="n">
        <f aca="false">1/(1+10^((G1727-F1727+'⚙️ Parameters'!$C$7)/400))</f>
        <v>0.627910322137262</v>
      </c>
      <c r="I1727" s="33" t="n">
        <f aca="false">0.27*(1+((200-MIN(ABS(F1727-G1727),200))/500)+(IF(AND(F1727&gt;1650,G1727&gt;1650),0.15,0)))</f>
        <v>0.301914</v>
      </c>
      <c r="J1727" s="33" t="n">
        <f aca="false">MAX(0,1-H1727-I1727)</f>
        <v>0.0701756778627377</v>
      </c>
      <c r="K1727" s="33" t="n">
        <f aca="false">H1727+I1727</f>
        <v>0.929824322137262</v>
      </c>
      <c r="L1727" s="33" t="n">
        <f aca="false">I1727+J1727</f>
        <v>0.372089677862738</v>
      </c>
      <c r="M1727" s="0" t="str">
        <f aca="false">IF('✍️ Score Entry 2025-26'!F1728=""," TBD",TEXT('✍️ Score Entry 2025-26'!F1728,"0")&amp;"-"&amp;TEXT('✍️ Score Entry 2025-26'!G1728,"0"))</f>
        <v> TBD</v>
      </c>
      <c r="N1727" s="0" t="str">
        <f aca="false">IF('✍️ Score Entry 2025-26'!F1728="","TBD",IF('✍️ Score Entry 2025-26'!F1728&gt;'✍️ Score Entry 2025-26'!G1728,"Home",IF('✍️ Score Entry 2025-26'!F1728&lt;'✍️ Score Entry 2025-26'!G1728,"Away","Draw")))</f>
        <v>TBD</v>
      </c>
      <c r="O1727" s="0" t="str">
        <f aca="false">IF(N1727="TBD","TBD",IF(AND(H1727&gt;I1727,H1727&gt;J1727,N1727="Home"),"✓",IF(AND(J1727&gt;H1727,J1727&gt;I1727,N1727="Away"),"✓",IF(AND(I1727&gt;H1727,I1727&gt;J1727,N1727="Draw"),"✓","✗"))))</f>
        <v>TBD</v>
      </c>
    </row>
    <row r="1728" customFormat="false" ht="15" hidden="false" customHeight="false" outlineLevel="0" collapsed="false">
      <c r="A1728" s="0" t="n">
        <f aca="false">'✍️ Score Entry 2025-26'!A1729</f>
        <v>1724</v>
      </c>
      <c r="B1728" s="41" t="n">
        <f aca="false">'✍️ Score Entry 2025-26'!B1729</f>
        <v>46166.625</v>
      </c>
      <c r="C1728" s="0" t="str">
        <f aca="false">'✍️ Score Entry 2025-26'!C1729</f>
        <v>English Premier League</v>
      </c>
      <c r="D1728" s="0" t="str">
        <f aca="false">'✍️ Score Entry 2025-26'!D1729</f>
        <v>Burnley</v>
      </c>
      <c r="E1728" s="0" t="str">
        <f aca="false">'✍️ Score Entry 2025-26'!E1729</f>
        <v>Wolverhampton Wanderers</v>
      </c>
      <c r="F1728" s="0" t="n">
        <f aca="false">IFERROR(VLOOKUP(D1728,'⭐ Current Elo 2025-26'!$A:$B,2,FALSE()),1500)</f>
        <v>1604</v>
      </c>
      <c r="G1728" s="0" t="n">
        <f aca="false">IFERROR(VLOOKUP(E1728,'⭐ Current Elo 2025-26'!$A:$B,2,FALSE()),1500)</f>
        <v>1747.8</v>
      </c>
      <c r="H1728" s="33" t="n">
        <f aca="false">1/(1+10^((G1728-F1728+'⚙️ Parameters'!$C$7)/400))</f>
        <v>0.246827889578872</v>
      </c>
      <c r="I1728" s="33" t="n">
        <f aca="false">0.27*(1+((200-MIN(ABS(F1728-G1728),200))/500)+(IF(AND(F1728&gt;1650,G1728&gt;1650),0.15,0)))</f>
        <v>0.300348</v>
      </c>
      <c r="J1728" s="33" t="n">
        <f aca="false">MAX(0,1-H1728-I1728)</f>
        <v>0.452824110421128</v>
      </c>
      <c r="K1728" s="33" t="n">
        <f aca="false">H1728+I1728</f>
        <v>0.547175889578872</v>
      </c>
      <c r="L1728" s="33" t="n">
        <f aca="false">I1728+J1728</f>
        <v>0.753172110421128</v>
      </c>
      <c r="M1728" s="0" t="str">
        <f aca="false">IF('✍️ Score Entry 2025-26'!F1729=""," TBD",TEXT('✍️ Score Entry 2025-26'!F1729,"0")&amp;"-"&amp;TEXT('✍️ Score Entry 2025-26'!G1729,"0"))</f>
        <v> TBD</v>
      </c>
      <c r="N1728" s="0" t="str">
        <f aca="false">IF('✍️ Score Entry 2025-26'!F1729="","TBD",IF('✍️ Score Entry 2025-26'!F1729&gt;'✍️ Score Entry 2025-26'!G1729,"Home",IF('✍️ Score Entry 2025-26'!F1729&lt;'✍️ Score Entry 2025-26'!G1729,"Away","Draw")))</f>
        <v>TBD</v>
      </c>
      <c r="O1728" s="0" t="str">
        <f aca="false">IF(N1728="TBD","TBD",IF(AND(H1728&gt;I1728,H1728&gt;J1728,N1728="Home"),"✓",IF(AND(J1728&gt;H1728,J1728&gt;I1728,N1728="Away"),"✓",IF(AND(I1728&gt;H1728,I1728&gt;J1728,N1728="Draw"),"✓","✗"))))</f>
        <v>TBD</v>
      </c>
    </row>
    <row r="1729" customFormat="false" ht="15" hidden="false" customHeight="false" outlineLevel="0" collapsed="false">
      <c r="A1729" s="0" t="n">
        <f aca="false">'✍️ Score Entry 2025-26'!A1730</f>
        <v>1725</v>
      </c>
      <c r="B1729" s="41" t="n">
        <f aca="false">'✍️ Score Entry 2025-26'!B1730</f>
        <v>46166.625</v>
      </c>
      <c r="C1729" s="0" t="str">
        <f aca="false">'✍️ Score Entry 2025-26'!C1730</f>
        <v>English Premier League</v>
      </c>
      <c r="D1729" s="0" t="str">
        <f aca="false">'✍️ Score Entry 2025-26'!D1730</f>
        <v>Crystal Palace</v>
      </c>
      <c r="E1729" s="0" t="str">
        <f aca="false">'✍️ Score Entry 2025-26'!E1730</f>
        <v>Arsenal</v>
      </c>
      <c r="F1729" s="0" t="n">
        <f aca="false">IFERROR(VLOOKUP(D1729,'⭐ Current Elo 2025-26'!$A:$B,2,FALSE()),1500)</f>
        <v>1530.6</v>
      </c>
      <c r="G1729" s="0" t="n">
        <f aca="false">IFERROR(VLOOKUP(E1729,'⭐ Current Elo 2025-26'!$A:$B,2,FALSE()),1500)</f>
        <v>1442.1</v>
      </c>
      <c r="H1729" s="33" t="n">
        <f aca="false">1/(1+10^((G1729-F1729+'⚙️ Parameters'!$C$7)/400))</f>
        <v>0.555180280458565</v>
      </c>
      <c r="I1729" s="33" t="n">
        <f aca="false">0.27*(1+((200-MIN(ABS(F1729-G1729),200))/500)+(IF(AND(F1729&gt;1650,G1729&gt;1650),0.15,0)))</f>
        <v>0.33021</v>
      </c>
      <c r="J1729" s="33" t="n">
        <f aca="false">MAX(0,1-H1729-I1729)</f>
        <v>0.114609719541435</v>
      </c>
      <c r="K1729" s="33" t="n">
        <f aca="false">H1729+I1729</f>
        <v>0.885390280458565</v>
      </c>
      <c r="L1729" s="33" t="n">
        <f aca="false">I1729+J1729</f>
        <v>0.444819719541435</v>
      </c>
      <c r="M1729" s="0" t="str">
        <f aca="false">IF('✍️ Score Entry 2025-26'!F1730=""," TBD",TEXT('✍️ Score Entry 2025-26'!F1730,"0")&amp;"-"&amp;TEXT('✍️ Score Entry 2025-26'!G1730,"0"))</f>
        <v> TBD</v>
      </c>
      <c r="N1729" s="0" t="str">
        <f aca="false">IF('✍️ Score Entry 2025-26'!F1730="","TBD",IF('✍️ Score Entry 2025-26'!F1730&gt;'✍️ Score Entry 2025-26'!G1730,"Home",IF('✍️ Score Entry 2025-26'!F1730&lt;'✍️ Score Entry 2025-26'!G1730,"Away","Draw")))</f>
        <v>TBD</v>
      </c>
      <c r="O1729" s="0" t="str">
        <f aca="false">IF(N1729="TBD","TBD",IF(AND(H1729&gt;I1729,H1729&gt;J1729,N1729="Home"),"✓",IF(AND(J1729&gt;H1729,J1729&gt;I1729,N1729="Away"),"✓",IF(AND(I1729&gt;H1729,I1729&gt;J1729,N1729="Draw"),"✓","✗"))))</f>
        <v>TBD</v>
      </c>
    </row>
    <row r="1730" customFormat="false" ht="15" hidden="false" customHeight="false" outlineLevel="0" collapsed="false">
      <c r="A1730" s="0" t="n">
        <f aca="false">'✍️ Score Entry 2025-26'!A1731</f>
        <v>1726</v>
      </c>
      <c r="B1730" s="41" t="n">
        <f aca="false">'✍️ Score Entry 2025-26'!B1731</f>
        <v>46166.625</v>
      </c>
      <c r="C1730" s="0" t="str">
        <f aca="false">'✍️ Score Entry 2025-26'!C1731</f>
        <v>English Premier League</v>
      </c>
      <c r="D1730" s="0" t="str">
        <f aca="false">'✍️ Score Entry 2025-26'!D1731</f>
        <v>Fulham</v>
      </c>
      <c r="E1730" s="0" t="str">
        <f aca="false">'✍️ Score Entry 2025-26'!E1731</f>
        <v>Newcastle United</v>
      </c>
      <c r="F1730" s="0" t="n">
        <f aca="false">IFERROR(VLOOKUP(D1730,'⭐ Current Elo 2025-26'!$A:$B,2,FALSE()),1500)</f>
        <v>1393.4</v>
      </c>
      <c r="G1730" s="0" t="n">
        <f aca="false">IFERROR(VLOOKUP(E1730,'⭐ Current Elo 2025-26'!$A:$B,2,FALSE()),1500)</f>
        <v>1795</v>
      </c>
      <c r="H1730" s="33" t="n">
        <f aca="false">1/(1+10^((G1730-F1730+'⚙️ Parameters'!$C$7)/400))</f>
        <v>0.0691629725647284</v>
      </c>
      <c r="I1730" s="33" t="n">
        <f aca="false">0.27*(1+((200-MIN(ABS(F1730-G1730),200))/500)+(IF(AND(F1730&gt;1650,G1730&gt;1650),0.15,0)))</f>
        <v>0.27</v>
      </c>
      <c r="J1730" s="33" t="n">
        <f aca="false">MAX(0,1-H1730-I1730)</f>
        <v>0.660837027435272</v>
      </c>
      <c r="K1730" s="33" t="n">
        <f aca="false">H1730+I1730</f>
        <v>0.339162972564728</v>
      </c>
      <c r="L1730" s="33" t="n">
        <f aca="false">I1730+J1730</f>
        <v>0.930837027435272</v>
      </c>
      <c r="M1730" s="0" t="str">
        <f aca="false">IF('✍️ Score Entry 2025-26'!F1731=""," TBD",TEXT('✍️ Score Entry 2025-26'!F1731,"0")&amp;"-"&amp;TEXT('✍️ Score Entry 2025-26'!G1731,"0"))</f>
        <v> TBD</v>
      </c>
      <c r="N1730" s="0" t="str">
        <f aca="false">IF('✍️ Score Entry 2025-26'!F1731="","TBD",IF('✍️ Score Entry 2025-26'!F1731&gt;'✍️ Score Entry 2025-26'!G1731,"Home",IF('✍️ Score Entry 2025-26'!F1731&lt;'✍️ Score Entry 2025-26'!G1731,"Away","Draw")))</f>
        <v>TBD</v>
      </c>
      <c r="O1730" s="0" t="str">
        <f aca="false">IF(N1730="TBD","TBD",IF(AND(H1730&gt;I1730,H1730&gt;J1730,N1730="Home"),"✓",IF(AND(J1730&gt;H1730,J1730&gt;I1730,N1730="Away"),"✓",IF(AND(I1730&gt;H1730,I1730&gt;J1730,N1730="Draw"),"✓","✗"))))</f>
        <v>TBD</v>
      </c>
    </row>
    <row r="1731" customFormat="false" ht="15" hidden="false" customHeight="false" outlineLevel="0" collapsed="false">
      <c r="A1731" s="0" t="n">
        <f aca="false">'✍️ Score Entry 2025-26'!A1732</f>
        <v>1727</v>
      </c>
      <c r="B1731" s="41" t="n">
        <f aca="false">'✍️ Score Entry 2025-26'!B1732</f>
        <v>46166.625</v>
      </c>
      <c r="C1731" s="0" t="str">
        <f aca="false">'✍️ Score Entry 2025-26'!C1732</f>
        <v>English Premier League</v>
      </c>
      <c r="D1731" s="0" t="str">
        <f aca="false">'✍️ Score Entry 2025-26'!D1732</f>
        <v>Manchester City</v>
      </c>
      <c r="E1731" s="0" t="str">
        <f aca="false">'✍️ Score Entry 2025-26'!E1732</f>
        <v>Aston Villa</v>
      </c>
      <c r="F1731" s="0" t="n">
        <f aca="false">IFERROR(VLOOKUP(D1731,'⭐ Current Elo 2025-26'!$A:$B,2,FALSE()),1500)</f>
        <v>1581.2</v>
      </c>
      <c r="G1731" s="0" t="n">
        <f aca="false">IFERROR(VLOOKUP(E1731,'⭐ Current Elo 2025-26'!$A:$B,2,FALSE()),1500)</f>
        <v>1505.7</v>
      </c>
      <c r="H1731" s="33" t="n">
        <f aca="false">1/(1+10^((G1731-F1731+'⚙️ Parameters'!$C$7)/400))</f>
        <v>0.536631697514702</v>
      </c>
      <c r="I1731" s="33" t="n">
        <f aca="false">0.27*(1+((200-MIN(ABS(F1731-G1731),200))/500)+(IF(AND(F1731&gt;1650,G1731&gt;1650),0.15,0)))</f>
        <v>0.33723</v>
      </c>
      <c r="J1731" s="33" t="n">
        <f aca="false">MAX(0,1-H1731-I1731)</f>
        <v>0.126138302485298</v>
      </c>
      <c r="K1731" s="33" t="n">
        <f aca="false">H1731+I1731</f>
        <v>0.873861697514702</v>
      </c>
      <c r="L1731" s="33" t="n">
        <f aca="false">I1731+J1731</f>
        <v>0.463368302485298</v>
      </c>
      <c r="M1731" s="0" t="str">
        <f aca="false">IF('✍️ Score Entry 2025-26'!F1732=""," TBD",TEXT('✍️ Score Entry 2025-26'!F1732,"0")&amp;"-"&amp;TEXT('✍️ Score Entry 2025-26'!G1732,"0"))</f>
        <v> TBD</v>
      </c>
      <c r="N1731" s="0" t="str">
        <f aca="false">IF('✍️ Score Entry 2025-26'!F1732="","TBD",IF('✍️ Score Entry 2025-26'!F1732&gt;'✍️ Score Entry 2025-26'!G1732,"Home",IF('✍️ Score Entry 2025-26'!F1732&lt;'✍️ Score Entry 2025-26'!G1732,"Away","Draw")))</f>
        <v>TBD</v>
      </c>
      <c r="O1731" s="0" t="str">
        <f aca="false">IF(N1731="TBD","TBD",IF(AND(H1731&gt;I1731,H1731&gt;J1731,N1731="Home"),"✓",IF(AND(J1731&gt;H1731,J1731&gt;I1731,N1731="Away"),"✓",IF(AND(I1731&gt;H1731,I1731&gt;J1731,N1731="Draw"),"✓","✗"))))</f>
        <v>TBD</v>
      </c>
    </row>
    <row r="1732" customFormat="false" ht="15" hidden="false" customHeight="false" outlineLevel="0" collapsed="false">
      <c r="A1732" s="0" t="n">
        <f aca="false">'✍️ Score Entry 2025-26'!A1733</f>
        <v>1728</v>
      </c>
      <c r="B1732" s="41" t="n">
        <f aca="false">'✍️ Score Entry 2025-26'!B1733</f>
        <v>46166.625</v>
      </c>
      <c r="C1732" s="0" t="str">
        <f aca="false">'✍️ Score Entry 2025-26'!C1733</f>
        <v>English Premier League</v>
      </c>
      <c r="D1732" s="0" t="str">
        <f aca="false">'✍️ Score Entry 2025-26'!D1733</f>
        <v>West Ham United</v>
      </c>
      <c r="E1732" s="0" t="str">
        <f aca="false">'✍️ Score Entry 2025-26'!E1733</f>
        <v>Leeds United</v>
      </c>
      <c r="F1732" s="0" t="n">
        <f aca="false">IFERROR(VLOOKUP(D1732,'⭐ Current Elo 2025-26'!$A:$B,2,FALSE()),1500)</f>
        <v>1395.5</v>
      </c>
      <c r="G1732" s="0" t="n">
        <f aca="false">IFERROR(VLOOKUP(E1732,'⭐ Current Elo 2025-26'!$A:$B,2,FALSE()),1500)</f>
        <v>1530.4</v>
      </c>
      <c r="H1732" s="33" t="n">
        <f aca="false">1/(1+10^((G1732-F1732+'⚙️ Parameters'!$C$7)/400))</f>
        <v>0.256475235866173</v>
      </c>
      <c r="I1732" s="33" t="n">
        <f aca="false">0.27*(1+((200-MIN(ABS(F1732-G1732),200))/500)+(IF(AND(F1732&gt;1650,G1732&gt;1650),0.15,0)))</f>
        <v>0.305154</v>
      </c>
      <c r="J1732" s="33" t="n">
        <f aca="false">MAX(0,1-H1732-I1732)</f>
        <v>0.438370764133827</v>
      </c>
      <c r="K1732" s="33" t="n">
        <f aca="false">H1732+I1732</f>
        <v>0.561629235866173</v>
      </c>
      <c r="L1732" s="33" t="n">
        <f aca="false">I1732+J1732</f>
        <v>0.743524764133827</v>
      </c>
      <c r="M1732" s="0" t="str">
        <f aca="false">IF('✍️ Score Entry 2025-26'!F1733=""," TBD",TEXT('✍️ Score Entry 2025-26'!F1733,"0")&amp;"-"&amp;TEXT('✍️ Score Entry 2025-26'!G1733,"0"))</f>
        <v> TBD</v>
      </c>
      <c r="N1732" s="0" t="str">
        <f aca="false">IF('✍️ Score Entry 2025-26'!F1733="","TBD",IF('✍️ Score Entry 2025-26'!F1733&gt;'✍️ Score Entry 2025-26'!G1733,"Home",IF('✍️ Score Entry 2025-26'!F1733&lt;'✍️ Score Entry 2025-26'!G1733,"Away","Draw")))</f>
        <v>TBD</v>
      </c>
      <c r="O1732" s="0" t="str">
        <f aca="false">IF(N1732="TBD","TBD",IF(AND(H1732&gt;I1732,H1732&gt;J1732,N1732="Home"),"✓",IF(AND(J1732&gt;H1732,J1732&gt;I1732,N1732="Away"),"✓",IF(AND(I1732&gt;H1732,I1732&gt;J1732,N1732="Draw"),"✓","✗"))))</f>
        <v>TBD</v>
      </c>
    </row>
    <row r="1733" customFormat="false" ht="15" hidden="false" customHeight="false" outlineLevel="0" collapsed="false">
      <c r="A1733" s="0" t="n">
        <f aca="false">'✍️ Score Entry 2025-26'!A1734</f>
        <v>1729</v>
      </c>
      <c r="B1733" s="41" t="n">
        <f aca="false">'✍️ Score Entry 2025-26'!B1734</f>
        <v>46166.625</v>
      </c>
      <c r="C1733" s="0" t="str">
        <f aca="false">'✍️ Score Entry 2025-26'!C1734</f>
        <v>English Premier League</v>
      </c>
      <c r="D1733" s="0" t="str">
        <f aca="false">'✍️ Score Entry 2025-26'!D1734</f>
        <v>Nottingham Forest</v>
      </c>
      <c r="E1733" s="0" t="str">
        <f aca="false">'✍️ Score Entry 2025-26'!E1734</f>
        <v>AFC Bournemouth</v>
      </c>
      <c r="F1733" s="0" t="n">
        <f aca="false">IFERROR(VLOOKUP(D1733,'⭐ Current Elo 2025-26'!$A:$B,2,FALSE()),1500)</f>
        <v>1630.6</v>
      </c>
      <c r="G1733" s="0" t="n">
        <f aca="false">IFERROR(VLOOKUP(E1733,'⭐ Current Elo 2025-26'!$A:$B,2,FALSE()),1500)</f>
        <v>1744.7</v>
      </c>
      <c r="H1733" s="33" t="n">
        <f aca="false">1/(1+10^((G1733-F1733+'⚙️ Parameters'!$C$7)/400))</f>
        <v>0.279964937948802</v>
      </c>
      <c r="I1733" s="33" t="n">
        <f aca="false">0.27*(1+((200-MIN(ABS(F1733-G1733),200))/500)+(IF(AND(F1733&gt;1650,G1733&gt;1650),0.15,0)))</f>
        <v>0.316386</v>
      </c>
      <c r="J1733" s="33" t="n">
        <f aca="false">MAX(0,1-H1733-I1733)</f>
        <v>0.403649062051198</v>
      </c>
      <c r="K1733" s="33" t="n">
        <f aca="false">H1733+I1733</f>
        <v>0.596350937948802</v>
      </c>
      <c r="L1733" s="33" t="n">
        <f aca="false">I1733+J1733</f>
        <v>0.720035062051198</v>
      </c>
      <c r="M1733" s="0" t="str">
        <f aca="false">IF('✍️ Score Entry 2025-26'!F1734=""," TBD",TEXT('✍️ Score Entry 2025-26'!F1734,"0")&amp;"-"&amp;TEXT('✍️ Score Entry 2025-26'!G1734,"0"))</f>
        <v> TBD</v>
      </c>
      <c r="N1733" s="0" t="str">
        <f aca="false">IF('✍️ Score Entry 2025-26'!F1734="","TBD",IF('✍️ Score Entry 2025-26'!F1734&gt;'✍️ Score Entry 2025-26'!G1734,"Home",IF('✍️ Score Entry 2025-26'!F1734&lt;'✍️ Score Entry 2025-26'!G1734,"Away","Draw")))</f>
        <v>TBD</v>
      </c>
      <c r="O1733" s="0" t="str">
        <f aca="false">IF(N1733="TBD","TBD",IF(AND(H1733&gt;I1733,H1733&gt;J1733,N1733="Home"),"✓",IF(AND(J1733&gt;H1733,J1733&gt;I1733,N1733="Away"),"✓",IF(AND(I1733&gt;H1733,I1733&gt;J1733,N1733="Draw"),"✓","✗"))))</f>
        <v>TBD</v>
      </c>
    </row>
    <row r="1734" customFormat="false" ht="15" hidden="false" customHeight="false" outlineLevel="0" collapsed="false">
      <c r="A1734" s="0" t="n">
        <f aca="false">'✍️ Score Entry 2025-26'!A1735</f>
        <v>1730</v>
      </c>
      <c r="B1734" s="41" t="n">
        <f aca="false">'✍️ Score Entry 2025-26'!B1735</f>
        <v>46166.625</v>
      </c>
      <c r="C1734" s="0" t="str">
        <f aca="false">'✍️ Score Entry 2025-26'!C1735</f>
        <v>English Premier League</v>
      </c>
      <c r="D1734" s="0" t="str">
        <f aca="false">'✍️ Score Entry 2025-26'!D1735</f>
        <v>Sunderland</v>
      </c>
      <c r="E1734" s="0" t="str">
        <f aca="false">'✍️ Score Entry 2025-26'!E1735</f>
        <v>Chelsea</v>
      </c>
      <c r="F1734" s="0" t="n">
        <f aca="false">IFERROR(VLOOKUP(D1734,'⭐ Current Elo 2025-26'!$A:$B,2,FALSE()),1500)</f>
        <v>1601.9</v>
      </c>
      <c r="G1734" s="0" t="n">
        <f aca="false">IFERROR(VLOOKUP(E1734,'⭐ Current Elo 2025-26'!$A:$B,2,FALSE()),1500)</f>
        <v>1685.1</v>
      </c>
      <c r="H1734" s="33" t="n">
        <f aca="false">1/(1+10^((G1734-F1734+'⚙️ Parameters'!$C$7)/400))</f>
        <v>0.317180218657739</v>
      </c>
      <c r="I1734" s="33" t="n">
        <f aca="false">0.27*(1+((200-MIN(ABS(F1734-G1734),200))/500)+(IF(AND(F1734&gt;1650,G1734&gt;1650),0.15,0)))</f>
        <v>0.333072</v>
      </c>
      <c r="J1734" s="33" t="n">
        <f aca="false">MAX(0,1-H1734-I1734)</f>
        <v>0.349747781342261</v>
      </c>
      <c r="K1734" s="33" t="n">
        <f aca="false">H1734+I1734</f>
        <v>0.650252218657739</v>
      </c>
      <c r="L1734" s="33" t="n">
        <f aca="false">I1734+J1734</f>
        <v>0.682819781342261</v>
      </c>
      <c r="M1734" s="0" t="str">
        <f aca="false">IF('✍️ Score Entry 2025-26'!F1735=""," TBD",TEXT('✍️ Score Entry 2025-26'!F1735,"0")&amp;"-"&amp;TEXT('✍️ Score Entry 2025-26'!G1735,"0"))</f>
        <v> TBD</v>
      </c>
      <c r="N1734" s="0" t="str">
        <f aca="false">IF('✍️ Score Entry 2025-26'!F1735="","TBD",IF('✍️ Score Entry 2025-26'!F1735&gt;'✍️ Score Entry 2025-26'!G1735,"Home",IF('✍️ Score Entry 2025-26'!F1735&lt;'✍️ Score Entry 2025-26'!G1735,"Away","Draw")))</f>
        <v>TBD</v>
      </c>
      <c r="O1734" s="0" t="str">
        <f aca="false">IF(N1734="TBD","TBD",IF(AND(H1734&gt;I1734,H1734&gt;J1734,N1734="Home"),"✓",IF(AND(J1734&gt;H1734,J1734&gt;I1734,N1734="Away"),"✓",IF(AND(I1734&gt;H1734,I1734&gt;J1734,N1734="Draw"),"✓","✗"))))</f>
        <v>TBD</v>
      </c>
    </row>
    <row r="1735" customFormat="false" ht="15" hidden="false" customHeight="false" outlineLevel="0" collapsed="false">
      <c r="A1735" s="0" t="n">
        <f aca="false">'✍️ Score Entry 2025-26'!A1736</f>
        <v>1731</v>
      </c>
      <c r="B1735" s="41" t="n">
        <f aca="false">'✍️ Score Entry 2025-26'!B1736</f>
        <v>46166.625</v>
      </c>
      <c r="C1735" s="0" t="str">
        <f aca="false">'✍️ Score Entry 2025-26'!C1736</f>
        <v>English Premier League</v>
      </c>
      <c r="D1735" s="0" t="str">
        <f aca="false">'✍️ Score Entry 2025-26'!D1736</f>
        <v>Tottenham Hotspur</v>
      </c>
      <c r="E1735" s="0" t="str">
        <f aca="false">'✍️ Score Entry 2025-26'!E1736</f>
        <v>Everton</v>
      </c>
      <c r="F1735" s="0" t="n">
        <f aca="false">IFERROR(VLOOKUP(D1735,'⭐ Current Elo 2025-26'!$A:$B,2,FALSE()),1500)</f>
        <v>1545.2</v>
      </c>
      <c r="G1735" s="0" t="n">
        <f aca="false">IFERROR(VLOOKUP(E1735,'⭐ Current Elo 2025-26'!$A:$B,2,FALSE()),1500)</f>
        <v>1613.1</v>
      </c>
      <c r="H1735" s="33" t="n">
        <f aca="false">1/(1+10^((G1735-F1735+'⚙️ Parameters'!$C$7)/400))</f>
        <v>0.336554423353956</v>
      </c>
      <c r="I1735" s="33" t="n">
        <f aca="false">0.27*(1+((200-MIN(ABS(F1735-G1735),200))/500)+(IF(AND(F1735&gt;1650,G1735&gt;1650),0.15,0)))</f>
        <v>0.341334</v>
      </c>
      <c r="J1735" s="33" t="n">
        <f aca="false">MAX(0,1-H1735-I1735)</f>
        <v>0.322111576646044</v>
      </c>
      <c r="K1735" s="33" t="n">
        <f aca="false">H1735+I1735</f>
        <v>0.677888423353956</v>
      </c>
      <c r="L1735" s="33" t="n">
        <f aca="false">I1735+J1735</f>
        <v>0.663445576646044</v>
      </c>
      <c r="M1735" s="0" t="str">
        <f aca="false">IF('✍️ Score Entry 2025-26'!F1736=""," TBD",TEXT('✍️ Score Entry 2025-26'!F1736,"0")&amp;"-"&amp;TEXT('✍️ Score Entry 2025-26'!G1736,"0"))</f>
        <v> TBD</v>
      </c>
      <c r="N1735" s="0" t="str">
        <f aca="false">IF('✍️ Score Entry 2025-26'!F1736="","TBD",IF('✍️ Score Entry 2025-26'!F1736&gt;'✍️ Score Entry 2025-26'!G1736,"Home",IF('✍️ Score Entry 2025-26'!F1736&lt;'✍️ Score Entry 2025-26'!G1736,"Away","Draw")))</f>
        <v>TBD</v>
      </c>
      <c r="O1735" s="0" t="str">
        <f aca="false">IF(N1735="TBD","TBD",IF(AND(H1735&gt;I1735,H1735&gt;J1735,N1735="Home"),"✓",IF(AND(J1735&gt;H1735,J1735&gt;I1735,N1735="Away"),"✓",IF(AND(I1735&gt;H1735,I1735&gt;J1735,N1735="Draw"),"✓","✗"))))</f>
        <v>TBD</v>
      </c>
    </row>
    <row r="1736" customFormat="false" ht="15" hidden="false" customHeight="false" outlineLevel="0" collapsed="false">
      <c r="A1736" s="0" t="n">
        <f aca="false">'✍️ Score Entry 2025-26'!A1737</f>
        <v>1732</v>
      </c>
      <c r="B1736" s="41" t="n">
        <f aca="false">'✍️ Score Entry 2025-26'!B1737</f>
        <v>46166.625</v>
      </c>
      <c r="C1736" s="0" t="str">
        <f aca="false">'✍️ Score Entry 2025-26'!C1737</f>
        <v>English Premier League</v>
      </c>
      <c r="D1736" s="0" t="str">
        <f aca="false">'✍️ Score Entry 2025-26'!D1737</f>
        <v>Brighton &amp; Hove Albion</v>
      </c>
      <c r="E1736" s="0" t="str">
        <f aca="false">'✍️ Score Entry 2025-26'!E1737</f>
        <v>Manchester United</v>
      </c>
      <c r="F1736" s="0" t="n">
        <f aca="false">IFERROR(VLOOKUP(D1736,'⭐ Current Elo 2025-26'!$A:$B,2,FALSE()),1500)</f>
        <v>1526.5</v>
      </c>
      <c r="G1736" s="0" t="n">
        <f aca="false">IFERROR(VLOOKUP(E1736,'⭐ Current Elo 2025-26'!$A:$B,2,FALSE()),1500)</f>
        <v>1451.7</v>
      </c>
      <c r="H1736" s="33" t="n">
        <f aca="false">1/(1+10^((G1736-F1736+'⚙️ Parameters'!$C$7)/400))</f>
        <v>0.535629577113821</v>
      </c>
      <c r="I1736" s="33" t="n">
        <f aca="false">0.27*(1+((200-MIN(ABS(F1736-G1736),200))/500)+(IF(AND(F1736&gt;1650,G1736&gt;1650),0.15,0)))</f>
        <v>0.337608</v>
      </c>
      <c r="J1736" s="33" t="n">
        <f aca="false">MAX(0,1-H1736-I1736)</f>
        <v>0.126762422886179</v>
      </c>
      <c r="K1736" s="33" t="n">
        <f aca="false">H1736+I1736</f>
        <v>0.873237577113821</v>
      </c>
      <c r="L1736" s="33" t="n">
        <f aca="false">I1736+J1736</f>
        <v>0.464370422886179</v>
      </c>
      <c r="M1736" s="0" t="str">
        <f aca="false">IF('✍️ Score Entry 2025-26'!F1737=""," TBD",TEXT('✍️ Score Entry 2025-26'!F1737,"0")&amp;"-"&amp;TEXT('✍️ Score Entry 2025-26'!G1737,"0"))</f>
        <v> TBD</v>
      </c>
      <c r="N1736" s="0" t="str">
        <f aca="false">IF('✍️ Score Entry 2025-26'!F1737="","TBD",IF('✍️ Score Entry 2025-26'!F1737&gt;'✍️ Score Entry 2025-26'!G1737,"Home",IF('✍️ Score Entry 2025-26'!F1737&lt;'✍️ Score Entry 2025-26'!G1737,"Away","Draw")))</f>
        <v>TBD</v>
      </c>
      <c r="O1736" s="0" t="str">
        <f aca="false">IF(N1736="TBD","TBD",IF(AND(H1736&gt;I1736,H1736&gt;J1736,N1736="Home"),"✓",IF(AND(J1736&gt;H1736,J1736&gt;I1736,N1736="Away"),"✓",IF(AND(I1736&gt;H1736,I1736&gt;J1736,N1736="Draw"),"✓","✗"))))</f>
        <v>TBD</v>
      </c>
    </row>
    <row r="1737" customFormat="false" ht="15" hidden="false" customHeight="false" outlineLevel="0" collapsed="false">
      <c r="A1737" s="0" t="n">
        <f aca="false">'✍️ Score Entry 2025-26'!A1738</f>
        <v>1733</v>
      </c>
      <c r="B1737" s="41" t="n">
        <f aca="false">'✍️ Score Entry 2025-26'!B1738</f>
        <v>46166.75</v>
      </c>
      <c r="C1737" s="0" t="str">
        <f aca="false">'✍️ Score Entry 2025-26'!C1738</f>
        <v>Spanish LALIGA</v>
      </c>
      <c r="D1737" s="0" t="str">
        <f aca="false">'✍️ Score Entry 2025-26'!D1738</f>
        <v>Villarreal</v>
      </c>
      <c r="E1737" s="0" t="str">
        <f aca="false">'✍️ Score Entry 2025-26'!E1738</f>
        <v>AtlÃ©tico Madrid</v>
      </c>
      <c r="F1737" s="0" t="n">
        <f aca="false">IFERROR(VLOOKUP(D1737,'⭐ Current Elo 2025-26'!$A:$B,2,FALSE()),1500)</f>
        <v>1629.8</v>
      </c>
      <c r="G1737" s="0" t="n">
        <f aca="false">IFERROR(VLOOKUP(E1737,'⭐ Current Elo 2025-26'!$A:$B,2,FALSE()),1500)</f>
        <v>1556.8</v>
      </c>
      <c r="H1737" s="33" t="n">
        <f aca="false">1/(1+10^((G1737-F1737+'⚙️ Parameters'!$C$7)/400))</f>
        <v>0.533051393884441</v>
      </c>
      <c r="I1737" s="33" t="n">
        <f aca="false">0.27*(1+((200-MIN(ABS(F1737-G1737),200))/500)+(IF(AND(F1737&gt;1650,G1737&gt;1650),0.15,0)))</f>
        <v>0.33858</v>
      </c>
      <c r="J1737" s="33" t="n">
        <f aca="false">MAX(0,1-H1737-I1737)</f>
        <v>0.128368606115559</v>
      </c>
      <c r="K1737" s="33" t="n">
        <f aca="false">H1737+I1737</f>
        <v>0.871631393884441</v>
      </c>
      <c r="L1737" s="33" t="n">
        <f aca="false">I1737+J1737</f>
        <v>0.466948606115559</v>
      </c>
      <c r="M1737" s="0" t="str">
        <f aca="false">IF('✍️ Score Entry 2025-26'!F1738=""," TBD",TEXT('✍️ Score Entry 2025-26'!F1738,"0")&amp;"-"&amp;TEXT('✍️ Score Entry 2025-26'!G1738,"0"))</f>
        <v> TBD</v>
      </c>
      <c r="N1737" s="0" t="str">
        <f aca="false">IF('✍️ Score Entry 2025-26'!F1738="","TBD",IF('✍️ Score Entry 2025-26'!F1738&gt;'✍️ Score Entry 2025-26'!G1738,"Home",IF('✍️ Score Entry 2025-26'!F1738&lt;'✍️ Score Entry 2025-26'!G1738,"Away","Draw")))</f>
        <v>TBD</v>
      </c>
      <c r="O1737" s="0" t="str">
        <f aca="false">IF(N1737="TBD","TBD",IF(AND(H1737&gt;I1737,H1737&gt;J1737,N1737="Home"),"✓",IF(AND(J1737&gt;H1737,J1737&gt;I1737,N1737="Away"),"✓",IF(AND(I1737&gt;H1737,I1737&gt;J1737,N1737="Draw"),"✓","✗"))))</f>
        <v>TBD</v>
      </c>
    </row>
    <row r="1738" customFormat="false" ht="15" hidden="false" customHeight="false" outlineLevel="0" collapsed="false">
      <c r="A1738" s="0" t="n">
        <f aca="false">'✍️ Score Entry 2025-26'!A1739</f>
        <v>1734</v>
      </c>
      <c r="B1738" s="41" t="n">
        <f aca="false">'✍️ Score Entry 2025-26'!B1739</f>
        <v>46166.75</v>
      </c>
      <c r="C1738" s="0" t="str">
        <f aca="false">'✍️ Score Entry 2025-26'!C1739</f>
        <v>Spanish LALIGA</v>
      </c>
      <c r="D1738" s="0" t="str">
        <f aca="false">'✍️ Score Entry 2025-26'!D1739</f>
        <v>Espanyol</v>
      </c>
      <c r="E1738" s="0" t="str">
        <f aca="false">'✍️ Score Entry 2025-26'!E1739</f>
        <v>Real Sociedad</v>
      </c>
      <c r="F1738" s="0" t="n">
        <f aca="false">IFERROR(VLOOKUP(D1738,'⭐ Current Elo 2025-26'!$A:$B,2,FALSE()),1500)</f>
        <v>1662.7</v>
      </c>
      <c r="G1738" s="0" t="n">
        <f aca="false">IFERROR(VLOOKUP(E1738,'⭐ Current Elo 2025-26'!$A:$B,2,FALSE()),1500)</f>
        <v>1395.4</v>
      </c>
      <c r="H1738" s="33" t="n">
        <f aca="false">1/(1+10^((G1738-F1738+'⚙️ Parameters'!$C$7)/400))</f>
        <v>0.77745204405665</v>
      </c>
      <c r="I1738" s="33" t="n">
        <f aca="false">0.27*(1+((200-MIN(ABS(F1738-G1738),200))/500)+(IF(AND(F1738&gt;1650,G1738&gt;1650),0.15,0)))</f>
        <v>0.27</v>
      </c>
      <c r="J1738" s="33" t="n">
        <f aca="false">MAX(0,1-H1738-I1738)</f>
        <v>0</v>
      </c>
      <c r="K1738" s="33" t="n">
        <f aca="false">H1738+I1738</f>
        <v>1.04745204405665</v>
      </c>
      <c r="L1738" s="33" t="n">
        <f aca="false">I1738+J1738</f>
        <v>0.27</v>
      </c>
      <c r="M1738" s="0" t="str">
        <f aca="false">IF('✍️ Score Entry 2025-26'!F1739=""," TBD",TEXT('✍️ Score Entry 2025-26'!F1739,"0")&amp;"-"&amp;TEXT('✍️ Score Entry 2025-26'!G1739,"0"))</f>
        <v> TBD</v>
      </c>
      <c r="N1738" s="0" t="str">
        <f aca="false">IF('✍️ Score Entry 2025-26'!F1739="","TBD",IF('✍️ Score Entry 2025-26'!F1739&gt;'✍️ Score Entry 2025-26'!G1739,"Home",IF('✍️ Score Entry 2025-26'!F1739&lt;'✍️ Score Entry 2025-26'!G1739,"Away","Draw")))</f>
        <v>TBD</v>
      </c>
      <c r="O1738" s="0" t="str">
        <f aca="false">IF(N1738="TBD","TBD",IF(AND(H1738&gt;I1738,H1738&gt;J1738,N1738="Home"),"✓",IF(AND(J1738&gt;H1738,J1738&gt;I1738,N1738="Away"),"✓",IF(AND(I1738&gt;H1738,I1738&gt;J1738,N1738="Draw"),"✓","✗"))))</f>
        <v>TBD</v>
      </c>
    </row>
    <row r="1739" customFormat="false" ht="15" hidden="false" customHeight="false" outlineLevel="0" collapsed="false">
      <c r="A1739" s="0" t="n">
        <f aca="false">'✍️ Score Entry 2025-26'!A1740</f>
        <v>1735</v>
      </c>
      <c r="B1739" s="41" t="n">
        <f aca="false">'✍️ Score Entry 2025-26'!B1740</f>
        <v>46166.75</v>
      </c>
      <c r="C1739" s="0" t="str">
        <f aca="false">'✍️ Score Entry 2025-26'!C1740</f>
        <v>Spanish LALIGA</v>
      </c>
      <c r="D1739" s="0" t="str">
        <f aca="false">'✍️ Score Entry 2025-26'!D1740</f>
        <v>Celta Vigo</v>
      </c>
      <c r="E1739" s="0" t="str">
        <f aca="false">'✍️ Score Entry 2025-26'!E1740</f>
        <v>Sevilla</v>
      </c>
      <c r="F1739" s="0" t="n">
        <f aca="false">IFERROR(VLOOKUP(D1739,'⭐ Current Elo 2025-26'!$A:$B,2,FALSE()),1500)</f>
        <v>1603.5</v>
      </c>
      <c r="G1739" s="0" t="n">
        <f aca="false">IFERROR(VLOOKUP(E1739,'⭐ Current Elo 2025-26'!$A:$B,2,FALSE()),1500)</f>
        <v>1661.6</v>
      </c>
      <c r="H1739" s="33" t="n">
        <f aca="false">1/(1+10^((G1739-F1739+'⚙️ Parameters'!$C$7)/400))</f>
        <v>0.349264528512045</v>
      </c>
      <c r="I1739" s="33" t="n">
        <f aca="false">0.27*(1+((200-MIN(ABS(F1739-G1739),200))/500)+(IF(AND(F1739&gt;1650,G1739&gt;1650),0.15,0)))</f>
        <v>0.346626</v>
      </c>
      <c r="J1739" s="33" t="n">
        <f aca="false">MAX(0,1-H1739-I1739)</f>
        <v>0.304109471487955</v>
      </c>
      <c r="K1739" s="33" t="n">
        <f aca="false">H1739+I1739</f>
        <v>0.695890528512045</v>
      </c>
      <c r="L1739" s="33" t="n">
        <f aca="false">I1739+J1739</f>
        <v>0.650735471487955</v>
      </c>
      <c r="M1739" s="0" t="str">
        <f aca="false">IF('✍️ Score Entry 2025-26'!F1740=""," TBD",TEXT('✍️ Score Entry 2025-26'!F1740,"0")&amp;"-"&amp;TEXT('✍️ Score Entry 2025-26'!G1740,"0"))</f>
        <v> TBD</v>
      </c>
      <c r="N1739" s="0" t="str">
        <f aca="false">IF('✍️ Score Entry 2025-26'!F1740="","TBD",IF('✍️ Score Entry 2025-26'!F1740&gt;'✍️ Score Entry 2025-26'!G1740,"Home",IF('✍️ Score Entry 2025-26'!F1740&lt;'✍️ Score Entry 2025-26'!G1740,"Away","Draw")))</f>
        <v>TBD</v>
      </c>
      <c r="O1739" s="0" t="str">
        <f aca="false">IF(N1739="TBD","TBD",IF(AND(H1739&gt;I1739,H1739&gt;J1739,N1739="Home"),"✓",IF(AND(J1739&gt;H1739,J1739&gt;I1739,N1739="Away"),"✓",IF(AND(I1739&gt;H1739,I1739&gt;J1739,N1739="Draw"),"✓","✗"))))</f>
        <v>TBD</v>
      </c>
    </row>
    <row r="1740" customFormat="false" ht="15" hidden="false" customHeight="false" outlineLevel="0" collapsed="false">
      <c r="A1740" s="0" t="n">
        <f aca="false">'✍️ Score Entry 2025-26'!A1741</f>
        <v>1736</v>
      </c>
      <c r="B1740" s="41" t="n">
        <f aca="false">'✍️ Score Entry 2025-26'!B1741</f>
        <v>46166.75</v>
      </c>
      <c r="C1740" s="0" t="str">
        <f aca="false">'✍️ Score Entry 2025-26'!C1741</f>
        <v>Spanish LALIGA</v>
      </c>
      <c r="D1740" s="0" t="str">
        <f aca="false">'✍️ Score Entry 2025-26'!D1741</f>
        <v>Mallorca</v>
      </c>
      <c r="E1740" s="0" t="str">
        <f aca="false">'✍️ Score Entry 2025-26'!E1741</f>
        <v>Real Oviedo</v>
      </c>
      <c r="F1740" s="0" t="n">
        <f aca="false">IFERROR(VLOOKUP(D1740,'⭐ Current Elo 2025-26'!$A:$B,2,FALSE()),1500)</f>
        <v>1654.7</v>
      </c>
      <c r="G1740" s="0" t="n">
        <f aca="false">IFERROR(VLOOKUP(E1740,'⭐ Current Elo 2025-26'!$A:$B,2,FALSE()),1500)</f>
        <v>1735.2</v>
      </c>
      <c r="H1740" s="33" t="n">
        <f aca="false">1/(1+10^((G1740-F1740+'⚙️ Parameters'!$C$7)/400))</f>
        <v>0.320555878463235</v>
      </c>
      <c r="I1740" s="33" t="n">
        <f aca="false">0.27*(1+((200-MIN(ABS(F1740-G1740),200))/500)+(IF(AND(F1740&gt;1650,G1740&gt;1650),0.15,0)))</f>
        <v>0.37503</v>
      </c>
      <c r="J1740" s="33" t="n">
        <f aca="false">MAX(0,1-H1740-I1740)</f>
        <v>0.304414121536765</v>
      </c>
      <c r="K1740" s="33" t="n">
        <f aca="false">H1740+I1740</f>
        <v>0.695585878463235</v>
      </c>
      <c r="L1740" s="33" t="n">
        <f aca="false">I1740+J1740</f>
        <v>0.679444121536765</v>
      </c>
      <c r="M1740" s="0" t="str">
        <f aca="false">IF('✍️ Score Entry 2025-26'!F1741=""," TBD",TEXT('✍️ Score Entry 2025-26'!F1741,"0")&amp;"-"&amp;TEXT('✍️ Score Entry 2025-26'!G1741,"0"))</f>
        <v> TBD</v>
      </c>
      <c r="N1740" s="0" t="str">
        <f aca="false">IF('✍️ Score Entry 2025-26'!F1741="","TBD",IF('✍️ Score Entry 2025-26'!F1741&gt;'✍️ Score Entry 2025-26'!G1741,"Home",IF('✍️ Score Entry 2025-26'!F1741&lt;'✍️ Score Entry 2025-26'!G1741,"Away","Draw")))</f>
        <v>TBD</v>
      </c>
      <c r="O1740" s="0" t="str">
        <f aca="false">IF(N1740="TBD","TBD",IF(AND(H1740&gt;I1740,H1740&gt;J1740,N1740="Home"),"✓",IF(AND(J1740&gt;H1740,J1740&gt;I1740,N1740="Away"),"✓",IF(AND(I1740&gt;H1740,I1740&gt;J1740,N1740="Draw"),"✓","✗"))))</f>
        <v>TBD</v>
      </c>
    </row>
    <row r="1741" customFormat="false" ht="15" hidden="false" customHeight="false" outlineLevel="0" collapsed="false">
      <c r="A1741" s="0" t="n">
        <f aca="false">'✍️ Score Entry 2025-26'!A1742</f>
        <v>1737</v>
      </c>
      <c r="B1741" s="41" t="n">
        <f aca="false">'✍️ Score Entry 2025-26'!B1742</f>
        <v>46166.75</v>
      </c>
      <c r="C1741" s="0" t="str">
        <f aca="false">'✍️ Score Entry 2025-26'!C1742</f>
        <v>Spanish LALIGA</v>
      </c>
      <c r="D1741" s="0" t="str">
        <f aca="false">'✍️ Score Entry 2025-26'!D1742</f>
        <v>Valencia</v>
      </c>
      <c r="E1741" s="0" t="str">
        <f aca="false">'✍️ Score Entry 2025-26'!E1742</f>
        <v>Barcelona</v>
      </c>
      <c r="F1741" s="0" t="n">
        <f aca="false">IFERROR(VLOOKUP(D1741,'⭐ Current Elo 2025-26'!$A:$B,2,FALSE()),1500)</f>
        <v>1618.4</v>
      </c>
      <c r="G1741" s="0" t="n">
        <f aca="false">IFERROR(VLOOKUP(E1741,'⭐ Current Elo 2025-26'!$A:$B,2,FALSE()),1500)</f>
        <v>1670.1</v>
      </c>
      <c r="H1741" s="33" t="n">
        <f aca="false">1/(1+10^((G1741-F1741+'⚙️ Parameters'!$C$7)/400))</f>
        <v>0.357683590935701</v>
      </c>
      <c r="I1741" s="33" t="n">
        <f aca="false">0.27*(1+((200-MIN(ABS(F1741-G1741),200))/500)+(IF(AND(F1741&gt;1650,G1741&gt;1650),0.15,0)))</f>
        <v>0.350082</v>
      </c>
      <c r="J1741" s="33" t="n">
        <f aca="false">MAX(0,1-H1741-I1741)</f>
        <v>0.292234409064299</v>
      </c>
      <c r="K1741" s="33" t="n">
        <f aca="false">H1741+I1741</f>
        <v>0.707765590935701</v>
      </c>
      <c r="L1741" s="33" t="n">
        <f aca="false">I1741+J1741</f>
        <v>0.642316409064299</v>
      </c>
      <c r="M1741" s="0" t="str">
        <f aca="false">IF('✍️ Score Entry 2025-26'!F1742=""," TBD",TEXT('✍️ Score Entry 2025-26'!F1742,"0")&amp;"-"&amp;TEXT('✍️ Score Entry 2025-26'!G1742,"0"))</f>
        <v> TBD</v>
      </c>
      <c r="N1741" s="0" t="str">
        <f aca="false">IF('✍️ Score Entry 2025-26'!F1742="","TBD",IF('✍️ Score Entry 2025-26'!F1742&gt;'✍️ Score Entry 2025-26'!G1742,"Home",IF('✍️ Score Entry 2025-26'!F1742&lt;'✍️ Score Entry 2025-26'!G1742,"Away","Draw")))</f>
        <v>TBD</v>
      </c>
      <c r="O1741" s="0" t="str">
        <f aca="false">IF(N1741="TBD","TBD",IF(AND(H1741&gt;I1741,H1741&gt;J1741,N1741="Home"),"✓",IF(AND(J1741&gt;H1741,J1741&gt;I1741,N1741="Away"),"✓",IF(AND(I1741&gt;H1741,I1741&gt;J1741,N1741="Draw"),"✓","✗"))))</f>
        <v>TBD</v>
      </c>
    </row>
    <row r="1742" customFormat="false" ht="15" hidden="false" customHeight="false" outlineLevel="0" collapsed="false">
      <c r="A1742" s="0" t="n">
        <f aca="false">'✍️ Score Entry 2025-26'!A1743</f>
        <v>1738</v>
      </c>
      <c r="B1742" s="41" t="n">
        <f aca="false">'✍️ Score Entry 2025-26'!B1743</f>
        <v>46166.75</v>
      </c>
      <c r="C1742" s="0" t="str">
        <f aca="false">'✍️ Score Entry 2025-26'!C1743</f>
        <v>Spanish LALIGA</v>
      </c>
      <c r="D1742" s="0" t="str">
        <f aca="false">'✍️ Score Entry 2025-26'!D1743</f>
        <v>Girona</v>
      </c>
      <c r="E1742" s="0" t="str">
        <f aca="false">'✍️ Score Entry 2025-26'!E1743</f>
        <v>Elche</v>
      </c>
      <c r="F1742" s="0" t="n">
        <f aca="false">IFERROR(VLOOKUP(D1742,'⭐ Current Elo 2025-26'!$A:$B,2,FALSE()),1500)</f>
        <v>1542.4</v>
      </c>
      <c r="G1742" s="0" t="n">
        <f aca="false">IFERROR(VLOOKUP(E1742,'⭐ Current Elo 2025-26'!$A:$B,2,FALSE()),1500)</f>
        <v>1553.2</v>
      </c>
      <c r="H1742" s="33" t="n">
        <f aca="false">1/(1+10^((G1742-F1742+'⚙️ Parameters'!$C$7)/400))</f>
        <v>0.413384134537552</v>
      </c>
      <c r="I1742" s="33" t="n">
        <f aca="false">0.27*(1+((200-MIN(ABS(F1742-G1742),200))/500)+(IF(AND(F1742&gt;1650,G1742&gt;1650),0.15,0)))</f>
        <v>0.372168</v>
      </c>
      <c r="J1742" s="33" t="n">
        <f aca="false">MAX(0,1-H1742-I1742)</f>
        <v>0.214447865462448</v>
      </c>
      <c r="K1742" s="33" t="n">
        <f aca="false">H1742+I1742</f>
        <v>0.785552134537552</v>
      </c>
      <c r="L1742" s="33" t="n">
        <f aca="false">I1742+J1742</f>
        <v>0.586615865462448</v>
      </c>
      <c r="M1742" s="0" t="str">
        <f aca="false">IF('✍️ Score Entry 2025-26'!F1743=""," TBD",TEXT('✍️ Score Entry 2025-26'!F1743,"0")&amp;"-"&amp;TEXT('✍️ Score Entry 2025-26'!G1743,"0"))</f>
        <v> TBD</v>
      </c>
      <c r="N1742" s="0" t="str">
        <f aca="false">IF('✍️ Score Entry 2025-26'!F1743="","TBD",IF('✍️ Score Entry 2025-26'!F1743&gt;'✍️ Score Entry 2025-26'!G1743,"Home",IF('✍️ Score Entry 2025-26'!F1743&lt;'✍️ Score Entry 2025-26'!G1743,"Away","Draw")))</f>
        <v>TBD</v>
      </c>
      <c r="O1742" s="0" t="str">
        <f aca="false">IF(N1742="TBD","TBD",IF(AND(H1742&gt;I1742,H1742&gt;J1742,N1742="Home"),"✓",IF(AND(J1742&gt;H1742,J1742&gt;I1742,N1742="Away"),"✓",IF(AND(I1742&gt;H1742,I1742&gt;J1742,N1742="Draw"),"✓","✗"))))</f>
        <v>TBD</v>
      </c>
    </row>
    <row r="1743" customFormat="false" ht="15" hidden="false" customHeight="false" outlineLevel="0" collapsed="false">
      <c r="A1743" s="0" t="n">
        <f aca="false">'✍️ Score Entry 2025-26'!A1744</f>
        <v>1739</v>
      </c>
      <c r="B1743" s="41" t="n">
        <f aca="false">'✍️ Score Entry 2025-26'!B1744</f>
        <v>46166.75</v>
      </c>
      <c r="C1743" s="0" t="str">
        <f aca="false">'✍️ Score Entry 2025-26'!C1744</f>
        <v>Spanish LALIGA</v>
      </c>
      <c r="D1743" s="0" t="str">
        <f aca="false">'✍️ Score Entry 2025-26'!D1744</f>
        <v>Real Madrid</v>
      </c>
      <c r="E1743" s="0" t="str">
        <f aca="false">'✍️ Score Entry 2025-26'!E1744</f>
        <v>Athletic Club</v>
      </c>
      <c r="F1743" s="0" t="n">
        <f aca="false">IFERROR(VLOOKUP(D1743,'⭐ Current Elo 2025-26'!$A:$B,2,FALSE()),1500)</f>
        <v>1520.7</v>
      </c>
      <c r="G1743" s="0" t="n">
        <f aca="false">IFERROR(VLOOKUP(E1743,'⭐ Current Elo 2025-26'!$A:$B,2,FALSE()),1500)</f>
        <v>1432.8</v>
      </c>
      <c r="H1743" s="33" t="n">
        <f aca="false">1/(1+10^((G1743-F1743+'⚙️ Parameters'!$C$7)/400))</f>
        <v>0.554327165890584</v>
      </c>
      <c r="I1743" s="33" t="n">
        <f aca="false">0.27*(1+((200-MIN(ABS(F1743-G1743),200))/500)+(IF(AND(F1743&gt;1650,G1743&gt;1650),0.15,0)))</f>
        <v>0.330534</v>
      </c>
      <c r="J1743" s="33" t="n">
        <f aca="false">MAX(0,1-H1743-I1743)</f>
        <v>0.115138834109416</v>
      </c>
      <c r="K1743" s="33" t="n">
        <f aca="false">H1743+I1743</f>
        <v>0.884861165890584</v>
      </c>
      <c r="L1743" s="33" t="n">
        <f aca="false">I1743+J1743</f>
        <v>0.445672834109416</v>
      </c>
      <c r="M1743" s="0" t="str">
        <f aca="false">IF('✍️ Score Entry 2025-26'!F1744=""," TBD",TEXT('✍️ Score Entry 2025-26'!F1744,"0")&amp;"-"&amp;TEXT('✍️ Score Entry 2025-26'!G1744,"0"))</f>
        <v> TBD</v>
      </c>
      <c r="N1743" s="0" t="str">
        <f aca="false">IF('✍️ Score Entry 2025-26'!F1744="","TBD",IF('✍️ Score Entry 2025-26'!F1744&gt;'✍️ Score Entry 2025-26'!G1744,"Home",IF('✍️ Score Entry 2025-26'!F1744&lt;'✍️ Score Entry 2025-26'!G1744,"Away","Draw")))</f>
        <v>TBD</v>
      </c>
      <c r="O1743" s="0" t="str">
        <f aca="false">IF(N1743="TBD","TBD",IF(AND(H1743&gt;I1743,H1743&gt;J1743,N1743="Home"),"✓",IF(AND(J1743&gt;H1743,J1743&gt;I1743,N1743="Away"),"✓",IF(AND(I1743&gt;H1743,I1743&gt;J1743,N1743="Draw"),"✓","✗"))))</f>
        <v>TBD</v>
      </c>
    </row>
    <row r="1744" customFormat="false" ht="15" hidden="false" customHeight="false" outlineLevel="0" collapsed="false">
      <c r="A1744" s="0" t="n">
        <f aca="false">'✍️ Score Entry 2025-26'!A1745</f>
        <v>1740</v>
      </c>
      <c r="B1744" s="41" t="n">
        <f aca="false">'✍️ Score Entry 2025-26'!B1745</f>
        <v>46166.75</v>
      </c>
      <c r="C1744" s="0" t="str">
        <f aca="false">'✍️ Score Entry 2025-26'!C1745</f>
        <v>Spanish LALIGA</v>
      </c>
      <c r="D1744" s="0" t="str">
        <f aca="false">'✍️ Score Entry 2025-26'!D1745</f>
        <v>Getafe</v>
      </c>
      <c r="E1744" s="0" t="str">
        <f aca="false">'✍️ Score Entry 2025-26'!E1745</f>
        <v>Osasuna</v>
      </c>
      <c r="F1744" s="0" t="n">
        <f aca="false">IFERROR(VLOOKUP(D1744,'⭐ Current Elo 2025-26'!$A:$B,2,FALSE()),1500)</f>
        <v>1582.4</v>
      </c>
      <c r="G1744" s="0" t="n">
        <f aca="false">IFERROR(VLOOKUP(E1744,'⭐ Current Elo 2025-26'!$A:$B,2,FALSE()),1500)</f>
        <v>1713.5</v>
      </c>
      <c r="H1744" s="33" t="n">
        <f aca="false">1/(1+10^((G1744-F1744+'⚙️ Parameters'!$C$7)/400))</f>
        <v>0.260668791696757</v>
      </c>
      <c r="I1744" s="33" t="n">
        <f aca="false">0.27*(1+((200-MIN(ABS(F1744-G1744),200))/500)+(IF(AND(F1744&gt;1650,G1744&gt;1650),0.15,0)))</f>
        <v>0.307206</v>
      </c>
      <c r="J1744" s="33" t="n">
        <f aca="false">MAX(0,1-H1744-I1744)</f>
        <v>0.432125208303243</v>
      </c>
      <c r="K1744" s="33" t="n">
        <f aca="false">H1744+I1744</f>
        <v>0.567874791696757</v>
      </c>
      <c r="L1744" s="33" t="n">
        <f aca="false">I1744+J1744</f>
        <v>0.739331208303244</v>
      </c>
      <c r="M1744" s="0" t="str">
        <f aca="false">IF('✍️ Score Entry 2025-26'!F1745=""," TBD",TEXT('✍️ Score Entry 2025-26'!F1745,"0")&amp;"-"&amp;TEXT('✍️ Score Entry 2025-26'!G1745,"0"))</f>
        <v> TBD</v>
      </c>
      <c r="N1744" s="0" t="str">
        <f aca="false">IF('✍️ Score Entry 2025-26'!F1745="","TBD",IF('✍️ Score Entry 2025-26'!F1745&gt;'✍️ Score Entry 2025-26'!G1745,"Home",IF('✍️ Score Entry 2025-26'!F1745&lt;'✍️ Score Entry 2025-26'!G1745,"Away","Draw")))</f>
        <v>TBD</v>
      </c>
      <c r="O1744" s="0" t="str">
        <f aca="false">IF(N1744="TBD","TBD",IF(AND(H1744&gt;I1744,H1744&gt;J1744,N1744="Home"),"✓",IF(AND(J1744&gt;H1744,J1744&gt;I1744,N1744="Away"),"✓",IF(AND(I1744&gt;H1744,I1744&gt;J1744,N1744="Draw"),"✓","✗"))))</f>
        <v>TBD</v>
      </c>
    </row>
    <row r="1745" customFormat="false" ht="15" hidden="false" customHeight="false" outlineLevel="0" collapsed="false">
      <c r="A1745" s="0" t="n">
        <f aca="false">'✍️ Score Entry 2025-26'!A1746</f>
        <v>1741</v>
      </c>
      <c r="B1745" s="41" t="n">
        <f aca="false">'✍️ Score Entry 2025-26'!B1746</f>
        <v>46166.75</v>
      </c>
      <c r="C1745" s="0" t="str">
        <f aca="false">'✍️ Score Entry 2025-26'!C1746</f>
        <v>Spanish LALIGA</v>
      </c>
      <c r="D1745" s="0" t="str">
        <f aca="false">'✍️ Score Entry 2025-26'!D1746</f>
        <v>Real Betis</v>
      </c>
      <c r="E1745" s="0" t="str">
        <f aca="false">'✍️ Score Entry 2025-26'!E1746</f>
        <v>Levante</v>
      </c>
      <c r="F1745" s="0" t="n">
        <f aca="false">IFERROR(VLOOKUP(D1745,'⭐ Current Elo 2025-26'!$A:$B,2,FALSE()),1500)</f>
        <v>0</v>
      </c>
      <c r="G1745" s="0" t="n">
        <f aca="false">IFERROR(VLOOKUP(E1745,'⭐ Current Elo 2025-26'!$A:$B,2,FALSE()),1500)</f>
        <v>1462.3</v>
      </c>
      <c r="H1745" s="33" t="n">
        <f aca="false">1/(1+10^((G1745-F1745+'⚙️ Parameters'!$C$7)/400))</f>
        <v>0.000165644894789686</v>
      </c>
      <c r="I1745" s="33" t="n">
        <f aca="false">0.27*(1+((200-MIN(ABS(F1745-G1745),200))/500)+(IF(AND(F1745&gt;1650,G1745&gt;1650),0.15,0)))</f>
        <v>0.27</v>
      </c>
      <c r="J1745" s="33" t="n">
        <f aca="false">MAX(0,1-H1745-I1745)</f>
        <v>0.72983435510521</v>
      </c>
      <c r="K1745" s="33" t="n">
        <f aca="false">H1745+I1745</f>
        <v>0.27016564489479</v>
      </c>
      <c r="L1745" s="33" t="n">
        <f aca="false">I1745+J1745</f>
        <v>0.99983435510521</v>
      </c>
      <c r="M1745" s="0" t="str">
        <f aca="false">IF('✍️ Score Entry 2025-26'!F1746=""," TBD",TEXT('✍️ Score Entry 2025-26'!F1746,"0")&amp;"-"&amp;TEXT('✍️ Score Entry 2025-26'!G1746,"0"))</f>
        <v> TBD</v>
      </c>
      <c r="N1745" s="0" t="str">
        <f aca="false">IF('✍️ Score Entry 2025-26'!F1746="","TBD",IF('✍️ Score Entry 2025-26'!F1746&gt;'✍️ Score Entry 2025-26'!G1746,"Home",IF('✍️ Score Entry 2025-26'!F1746&lt;'✍️ Score Entry 2025-26'!G1746,"Away","Draw")))</f>
        <v>TBD</v>
      </c>
      <c r="O1745" s="0" t="str">
        <f aca="false">IF(N1745="TBD","TBD",IF(AND(H1745&gt;I1745,H1745&gt;J1745,N1745="Home"),"✓",IF(AND(J1745&gt;H1745,J1745&gt;I1745,N1745="Away"),"✓",IF(AND(I1745&gt;H1745,I1745&gt;J1745,N1745="Draw"),"✓","✗"))))</f>
        <v>TBD</v>
      </c>
    </row>
    <row r="1746" customFormat="false" ht="15" hidden="false" customHeight="false" outlineLevel="0" collapsed="false">
      <c r="A1746" s="0" t="n">
        <f aca="false">'✍️ Score Entry 2025-26'!A1747</f>
        <v>1742</v>
      </c>
      <c r="B1746" s="41" t="n">
        <f aca="false">'✍️ Score Entry 2025-26'!B1747</f>
        <v>46166.75</v>
      </c>
      <c r="C1746" s="0" t="str">
        <f aca="false">'✍️ Score Entry 2025-26'!C1747</f>
        <v>Italian Serie A</v>
      </c>
      <c r="D1746" s="0" t="str">
        <f aca="false">'✍️ Score Entry 2025-26'!D1747</f>
        <v>AC Milan</v>
      </c>
      <c r="E1746" s="0" t="str">
        <f aca="false">'✍️ Score Entry 2025-26'!E1747</f>
        <v>Cagliari</v>
      </c>
      <c r="F1746" s="0" t="n">
        <f aca="false">IFERROR(VLOOKUP(D1746,'⭐ Current Elo 2025-26'!$A:$B,2,FALSE()),1500)</f>
        <v>1588.1</v>
      </c>
      <c r="G1746" s="0" t="n">
        <f aca="false">IFERROR(VLOOKUP(E1746,'⭐ Current Elo 2025-26'!$A:$B,2,FALSE()),1500)</f>
        <v>1647.4</v>
      </c>
      <c r="H1746" s="33" t="n">
        <f aca="false">1/(1+10^((G1746-F1746+'⚙️ Parameters'!$C$7)/400))</f>
        <v>0.347696181327833</v>
      </c>
      <c r="I1746" s="33" t="n">
        <f aca="false">0.27*(1+((200-MIN(ABS(F1746-G1746),200))/500)+(IF(AND(F1746&gt;1650,G1746&gt;1650),0.15,0)))</f>
        <v>0.345978</v>
      </c>
      <c r="J1746" s="33" t="n">
        <f aca="false">MAX(0,1-H1746-I1746)</f>
        <v>0.306325818672168</v>
      </c>
      <c r="K1746" s="33" t="n">
        <f aca="false">H1746+I1746</f>
        <v>0.693674181327832</v>
      </c>
      <c r="L1746" s="33" t="n">
        <f aca="false">I1746+J1746</f>
        <v>0.652303818672168</v>
      </c>
      <c r="M1746" s="0" t="str">
        <f aca="false">IF('✍️ Score Entry 2025-26'!F1747=""," TBD",TEXT('✍️ Score Entry 2025-26'!F1747,"0")&amp;"-"&amp;TEXT('✍️ Score Entry 2025-26'!G1747,"0"))</f>
        <v> TBD</v>
      </c>
      <c r="N1746" s="0" t="str">
        <f aca="false">IF('✍️ Score Entry 2025-26'!F1747="","TBD",IF('✍️ Score Entry 2025-26'!F1747&gt;'✍️ Score Entry 2025-26'!G1747,"Home",IF('✍️ Score Entry 2025-26'!F1747&lt;'✍️ Score Entry 2025-26'!G1747,"Away","Draw")))</f>
        <v>TBD</v>
      </c>
      <c r="O1746" s="0" t="str">
        <f aca="false">IF(N1746="TBD","TBD",IF(AND(H1746&gt;I1746,H1746&gt;J1746,N1746="Home"),"✓",IF(AND(J1746&gt;H1746,J1746&gt;I1746,N1746="Away"),"✓",IF(AND(I1746&gt;H1746,I1746&gt;J1746,N1746="Draw"),"✓","✗"))))</f>
        <v>TBD</v>
      </c>
    </row>
    <row r="1747" customFormat="false" ht="15" hidden="false" customHeight="false" outlineLevel="0" collapsed="false">
      <c r="A1747" s="0" t="n">
        <f aca="false">'✍️ Score Entry 2025-26'!A1748</f>
        <v>1743</v>
      </c>
      <c r="B1747" s="41" t="n">
        <f aca="false">'✍️ Score Entry 2025-26'!B1748</f>
        <v>46166.75</v>
      </c>
      <c r="C1747" s="0" t="str">
        <f aca="false">'✍️ Score Entry 2025-26'!C1748</f>
        <v>Italian Serie A</v>
      </c>
      <c r="D1747" s="0" t="str">
        <f aca="false">'✍️ Score Entry 2025-26'!D1748</f>
        <v>Parma</v>
      </c>
      <c r="E1747" s="0" t="str">
        <f aca="false">'✍️ Score Entry 2025-26'!E1748</f>
        <v>Sassuolo</v>
      </c>
      <c r="F1747" s="0" t="n">
        <f aca="false">IFERROR(VLOOKUP(D1747,'⭐ Current Elo 2025-26'!$A:$B,2,FALSE()),1500)</f>
        <v>1449</v>
      </c>
      <c r="G1747" s="0" t="n">
        <f aca="false">IFERROR(VLOOKUP(E1747,'⭐ Current Elo 2025-26'!$A:$B,2,FALSE()),1500)</f>
        <v>1446.1</v>
      </c>
      <c r="H1747" s="33" t="n">
        <f aca="false">1/(1+10^((G1747-F1747+'⚙️ Parameters'!$C$7)/400))</f>
        <v>0.432629851319662</v>
      </c>
      <c r="I1747" s="33" t="n">
        <f aca="false">0.27*(1+((200-MIN(ABS(F1747-G1747),200))/500)+(IF(AND(F1747&gt;1650,G1747&gt;1650),0.15,0)))</f>
        <v>0.376434</v>
      </c>
      <c r="J1747" s="33" t="n">
        <f aca="false">MAX(0,1-H1747-I1747)</f>
        <v>0.190936148680338</v>
      </c>
      <c r="K1747" s="33" t="n">
        <f aca="false">H1747+I1747</f>
        <v>0.809063851319662</v>
      </c>
      <c r="L1747" s="33" t="n">
        <f aca="false">I1747+J1747</f>
        <v>0.567370148680338</v>
      </c>
      <c r="M1747" s="0" t="str">
        <f aca="false">IF('✍️ Score Entry 2025-26'!F1748=""," TBD",TEXT('✍️ Score Entry 2025-26'!F1748,"0")&amp;"-"&amp;TEXT('✍️ Score Entry 2025-26'!G1748,"0"))</f>
        <v> TBD</v>
      </c>
      <c r="N1747" s="0" t="str">
        <f aca="false">IF('✍️ Score Entry 2025-26'!F1748="","TBD",IF('✍️ Score Entry 2025-26'!F1748&gt;'✍️ Score Entry 2025-26'!G1748,"Home",IF('✍️ Score Entry 2025-26'!F1748&lt;'✍️ Score Entry 2025-26'!G1748,"Away","Draw")))</f>
        <v>TBD</v>
      </c>
      <c r="O1747" s="0" t="str">
        <f aca="false">IF(N1747="TBD","TBD",IF(AND(H1747&gt;I1747,H1747&gt;J1747,N1747="Home"),"✓",IF(AND(J1747&gt;H1747,J1747&gt;I1747,N1747="Away"),"✓",IF(AND(I1747&gt;H1747,I1747&gt;J1747,N1747="Draw"),"✓","✗"))))</f>
        <v>TBD</v>
      </c>
    </row>
    <row r="1748" customFormat="false" ht="15" hidden="false" customHeight="false" outlineLevel="0" collapsed="false">
      <c r="A1748" s="0" t="n">
        <f aca="false">'✍️ Score Entry 2025-26'!A1749</f>
        <v>1744</v>
      </c>
      <c r="B1748" s="41" t="n">
        <f aca="false">'✍️ Score Entry 2025-26'!B1749</f>
        <v>46166.75</v>
      </c>
      <c r="C1748" s="0" t="str">
        <f aca="false">'✍️ Score Entry 2025-26'!C1749</f>
        <v>Italian Serie A</v>
      </c>
      <c r="D1748" s="0" t="str">
        <f aca="false">'✍️ Score Entry 2025-26'!D1749</f>
        <v>Napoli</v>
      </c>
      <c r="E1748" s="0" t="str">
        <f aca="false">'✍️ Score Entry 2025-26'!E1749</f>
        <v>Udinese</v>
      </c>
      <c r="F1748" s="0" t="n">
        <f aca="false">IFERROR(VLOOKUP(D1748,'⭐ Current Elo 2025-26'!$A:$B,2,FALSE()),1500)</f>
        <v>1656.2</v>
      </c>
      <c r="G1748" s="0" t="n">
        <f aca="false">IFERROR(VLOOKUP(E1748,'⭐ Current Elo 2025-26'!$A:$B,2,FALSE()),1500)</f>
        <v>1576.1</v>
      </c>
      <c r="H1748" s="33" t="n">
        <f aca="false">1/(1+10^((G1748-F1748+'⚙️ Parameters'!$C$7)/400))</f>
        <v>0.543209332381185</v>
      </c>
      <c r="I1748" s="33" t="n">
        <f aca="false">0.27*(1+((200-MIN(ABS(F1748-G1748),200))/500)+(IF(AND(F1748&gt;1650,G1748&gt;1650),0.15,0)))</f>
        <v>0.334746</v>
      </c>
      <c r="J1748" s="33" t="n">
        <f aca="false">MAX(0,1-H1748-I1748)</f>
        <v>0.122044667618815</v>
      </c>
      <c r="K1748" s="33" t="n">
        <f aca="false">H1748+I1748</f>
        <v>0.877955332381185</v>
      </c>
      <c r="L1748" s="33" t="n">
        <f aca="false">I1748+J1748</f>
        <v>0.456790667618815</v>
      </c>
      <c r="M1748" s="0" t="str">
        <f aca="false">IF('✍️ Score Entry 2025-26'!F1749=""," TBD",TEXT('✍️ Score Entry 2025-26'!F1749,"0")&amp;"-"&amp;TEXT('✍️ Score Entry 2025-26'!G1749,"0"))</f>
        <v> TBD</v>
      </c>
      <c r="N1748" s="0" t="str">
        <f aca="false">IF('✍️ Score Entry 2025-26'!F1749="","TBD",IF('✍️ Score Entry 2025-26'!F1749&gt;'✍️ Score Entry 2025-26'!G1749,"Home",IF('✍️ Score Entry 2025-26'!F1749&lt;'✍️ Score Entry 2025-26'!G1749,"Away","Draw")))</f>
        <v>TBD</v>
      </c>
      <c r="O1748" s="0" t="str">
        <f aca="false">IF(N1748="TBD","TBD",IF(AND(H1748&gt;I1748,H1748&gt;J1748,N1748="Home"),"✓",IF(AND(J1748&gt;H1748,J1748&gt;I1748,N1748="Away"),"✓",IF(AND(I1748&gt;H1748,I1748&gt;J1748,N1748="Draw"),"✓","✗"))))</f>
        <v>TBD</v>
      </c>
    </row>
    <row r="1749" customFormat="false" ht="15" hidden="false" customHeight="false" outlineLevel="0" collapsed="false">
      <c r="A1749" s="0" t="n">
        <f aca="false">'✍️ Score Entry 2025-26'!A1750</f>
        <v>1745</v>
      </c>
      <c r="B1749" s="41" t="n">
        <f aca="false">'✍️ Score Entry 2025-26'!B1750</f>
        <v>46166.75</v>
      </c>
      <c r="C1749" s="0" t="str">
        <f aca="false">'✍️ Score Entry 2025-26'!C1750</f>
        <v>Italian Serie A</v>
      </c>
      <c r="D1749" s="0" t="str">
        <f aca="false">'✍️ Score Entry 2025-26'!D1750</f>
        <v>Torino</v>
      </c>
      <c r="E1749" s="0" t="str">
        <f aca="false">'✍️ Score Entry 2025-26'!E1750</f>
        <v>Juventus</v>
      </c>
      <c r="F1749" s="0" t="n">
        <f aca="false">IFERROR(VLOOKUP(D1749,'⭐ Current Elo 2025-26'!$A:$B,2,FALSE()),1500)</f>
        <v>1631.8</v>
      </c>
      <c r="G1749" s="0" t="n">
        <f aca="false">IFERROR(VLOOKUP(E1749,'⭐ Current Elo 2025-26'!$A:$B,2,FALSE()),1500)</f>
        <v>1397.1</v>
      </c>
      <c r="H1749" s="33" t="n">
        <f aca="false">1/(1+10^((G1749-F1749+'⚙️ Parameters'!$C$7)/400))</f>
        <v>0.743305156061267</v>
      </c>
      <c r="I1749" s="33" t="n">
        <f aca="false">0.27*(1+((200-MIN(ABS(F1749-G1749),200))/500)+(IF(AND(F1749&gt;1650,G1749&gt;1650),0.15,0)))</f>
        <v>0.27</v>
      </c>
      <c r="J1749" s="33" t="n">
        <f aca="false">MAX(0,1-H1749-I1749)</f>
        <v>0</v>
      </c>
      <c r="K1749" s="33" t="n">
        <f aca="false">H1749+I1749</f>
        <v>1.01330515606127</v>
      </c>
      <c r="L1749" s="33" t="n">
        <f aca="false">I1749+J1749</f>
        <v>0.27</v>
      </c>
      <c r="M1749" s="0" t="str">
        <f aca="false">IF('✍️ Score Entry 2025-26'!F1750=""," TBD",TEXT('✍️ Score Entry 2025-26'!F1750,"0")&amp;"-"&amp;TEXT('✍️ Score Entry 2025-26'!G1750,"0"))</f>
        <v> TBD</v>
      </c>
      <c r="N1749" s="0" t="str">
        <f aca="false">IF('✍️ Score Entry 2025-26'!F1750="","TBD",IF('✍️ Score Entry 2025-26'!F1750&gt;'✍️ Score Entry 2025-26'!G1750,"Home",IF('✍️ Score Entry 2025-26'!F1750&lt;'✍️ Score Entry 2025-26'!G1750,"Away","Draw")))</f>
        <v>TBD</v>
      </c>
      <c r="O1749" s="0" t="str">
        <f aca="false">IF(N1749="TBD","TBD",IF(AND(H1749&gt;I1749,H1749&gt;J1749,N1749="Home"),"✓",IF(AND(J1749&gt;H1749,J1749&gt;I1749,N1749="Away"),"✓",IF(AND(I1749&gt;H1749,I1749&gt;J1749,N1749="Draw"),"✓","✗"))))</f>
        <v>TBD</v>
      </c>
    </row>
    <row r="1750" customFormat="false" ht="15" hidden="false" customHeight="false" outlineLevel="0" collapsed="false">
      <c r="A1750" s="0" t="n">
        <f aca="false">'✍️ Score Entry 2025-26'!A1751</f>
        <v>1746</v>
      </c>
      <c r="B1750" s="41" t="n">
        <f aca="false">'✍️ Score Entry 2025-26'!B1751</f>
        <v>46166.75</v>
      </c>
      <c r="C1750" s="0" t="str">
        <f aca="false">'✍️ Score Entry 2025-26'!C1751</f>
        <v>Italian Serie A</v>
      </c>
      <c r="D1750" s="0" t="str">
        <f aca="false">'✍️ Score Entry 2025-26'!D1751</f>
        <v>Lazio</v>
      </c>
      <c r="E1750" s="0" t="str">
        <f aca="false">'✍️ Score Entry 2025-26'!E1751</f>
        <v>Pisa</v>
      </c>
      <c r="F1750" s="0" t="n">
        <f aca="false">IFERROR(VLOOKUP(D1750,'⭐ Current Elo 2025-26'!$A:$B,2,FALSE()),1500)</f>
        <v>1499.9</v>
      </c>
      <c r="G1750" s="0" t="n">
        <f aca="false">IFERROR(VLOOKUP(E1750,'⭐ Current Elo 2025-26'!$A:$B,2,FALSE()),1500)</f>
        <v>1653.3</v>
      </c>
      <c r="H1750" s="33" t="n">
        <f aca="false">1/(1+10^((G1750-F1750+'⚙️ Parameters'!$C$7)/400))</f>
        <v>0.236698753808948</v>
      </c>
      <c r="I1750" s="33" t="n">
        <f aca="false">0.27*(1+((200-MIN(ABS(F1750-G1750),200))/500)+(IF(AND(F1750&gt;1650,G1750&gt;1650),0.15,0)))</f>
        <v>0.295164</v>
      </c>
      <c r="J1750" s="33" t="n">
        <f aca="false">MAX(0,1-H1750-I1750)</f>
        <v>0.468137246191052</v>
      </c>
      <c r="K1750" s="33" t="n">
        <f aca="false">H1750+I1750</f>
        <v>0.531862753808948</v>
      </c>
      <c r="L1750" s="33" t="n">
        <f aca="false">I1750+J1750</f>
        <v>0.763301246191052</v>
      </c>
      <c r="M1750" s="0" t="str">
        <f aca="false">IF('✍️ Score Entry 2025-26'!F1751=""," TBD",TEXT('✍️ Score Entry 2025-26'!F1751,"0")&amp;"-"&amp;TEXT('✍️ Score Entry 2025-26'!G1751,"0"))</f>
        <v> TBD</v>
      </c>
      <c r="N1750" s="0" t="str">
        <f aca="false">IF('✍️ Score Entry 2025-26'!F1751="","TBD",IF('✍️ Score Entry 2025-26'!F1751&gt;'✍️ Score Entry 2025-26'!G1751,"Home",IF('✍️ Score Entry 2025-26'!F1751&lt;'✍️ Score Entry 2025-26'!G1751,"Away","Draw")))</f>
        <v>TBD</v>
      </c>
      <c r="O1750" s="0" t="str">
        <f aca="false">IF(N1750="TBD","TBD",IF(AND(H1750&gt;I1750,H1750&gt;J1750,N1750="Home"),"✓",IF(AND(J1750&gt;H1750,J1750&gt;I1750,N1750="Away"),"✓",IF(AND(I1750&gt;H1750,I1750&gt;J1750,N1750="Draw"),"✓","✗"))))</f>
        <v>TBD</v>
      </c>
    </row>
    <row r="1751" customFormat="false" ht="15" hidden="false" customHeight="false" outlineLevel="0" collapsed="false">
      <c r="A1751" s="0" t="n">
        <f aca="false">'✍️ Score Entry 2025-26'!A1752</f>
        <v>1747</v>
      </c>
      <c r="B1751" s="41" t="n">
        <f aca="false">'✍️ Score Entry 2025-26'!B1752</f>
        <v>46166.75</v>
      </c>
      <c r="C1751" s="0" t="str">
        <f aca="false">'✍️ Score Entry 2025-26'!C1752</f>
        <v>Italian Serie A</v>
      </c>
      <c r="D1751" s="0" t="str">
        <f aca="false">'✍️ Score Entry 2025-26'!D1752</f>
        <v>Hellas Verona</v>
      </c>
      <c r="E1751" s="0" t="str">
        <f aca="false">'✍️ Score Entry 2025-26'!E1752</f>
        <v>AS Roma</v>
      </c>
      <c r="F1751" s="0" t="n">
        <f aca="false">IFERROR(VLOOKUP(D1751,'⭐ Current Elo 2025-26'!$A:$B,2,FALSE()),1500)</f>
        <v>1452.9</v>
      </c>
      <c r="G1751" s="0" t="n">
        <f aca="false">IFERROR(VLOOKUP(E1751,'⭐ Current Elo 2025-26'!$A:$B,2,FALSE()),1500)</f>
        <v>1560.1</v>
      </c>
      <c r="H1751" s="33" t="n">
        <f aca="false">1/(1+10^((G1751-F1751+'⚙️ Parameters'!$C$7)/400))</f>
        <v>0.288041318442757</v>
      </c>
      <c r="I1751" s="33" t="n">
        <f aca="false">0.27*(1+((200-MIN(ABS(F1751-G1751),200))/500)+(IF(AND(F1751&gt;1650,G1751&gt;1650),0.15,0)))</f>
        <v>0.320112</v>
      </c>
      <c r="J1751" s="33" t="n">
        <f aca="false">MAX(0,1-H1751-I1751)</f>
        <v>0.391846681557243</v>
      </c>
      <c r="K1751" s="33" t="n">
        <f aca="false">H1751+I1751</f>
        <v>0.608153318442757</v>
      </c>
      <c r="L1751" s="33" t="n">
        <f aca="false">I1751+J1751</f>
        <v>0.711958681557243</v>
      </c>
      <c r="M1751" s="0" t="str">
        <f aca="false">IF('✍️ Score Entry 2025-26'!F1752=""," TBD",TEXT('✍️ Score Entry 2025-26'!F1752,"0")&amp;"-"&amp;TEXT('✍️ Score Entry 2025-26'!G1752,"0"))</f>
        <v> TBD</v>
      </c>
      <c r="N1751" s="0" t="str">
        <f aca="false">IF('✍️ Score Entry 2025-26'!F1752="","TBD",IF('✍️ Score Entry 2025-26'!F1752&gt;'✍️ Score Entry 2025-26'!G1752,"Home",IF('✍️ Score Entry 2025-26'!F1752&lt;'✍️ Score Entry 2025-26'!G1752,"Away","Draw")))</f>
        <v>TBD</v>
      </c>
      <c r="O1751" s="0" t="str">
        <f aca="false">IF(N1751="TBD","TBD",IF(AND(H1751&gt;I1751,H1751&gt;J1751,N1751="Home"),"✓",IF(AND(J1751&gt;H1751,J1751&gt;I1751,N1751="Away"),"✓",IF(AND(I1751&gt;H1751,I1751&gt;J1751,N1751="Draw"),"✓","✗"))))</f>
        <v>TBD</v>
      </c>
    </row>
    <row r="1752" customFormat="false" ht="15" hidden="false" customHeight="false" outlineLevel="0" collapsed="false">
      <c r="A1752" s="0" t="n">
        <f aca="false">'✍️ Score Entry 2025-26'!A1753</f>
        <v>1748</v>
      </c>
      <c r="B1752" s="41" t="n">
        <f aca="false">'✍️ Score Entry 2025-26'!B1753</f>
        <v>46166.75</v>
      </c>
      <c r="C1752" s="0" t="str">
        <f aca="false">'✍️ Score Entry 2025-26'!C1753</f>
        <v>Italian Serie A</v>
      </c>
      <c r="D1752" s="0" t="str">
        <f aca="false">'✍️ Score Entry 2025-26'!D1753</f>
        <v>Fiorentina</v>
      </c>
      <c r="E1752" s="0" t="str">
        <f aca="false">'✍️ Score Entry 2025-26'!E1753</f>
        <v>Atalanta</v>
      </c>
      <c r="F1752" s="0" t="n">
        <f aca="false">IFERROR(VLOOKUP(D1752,'⭐ Current Elo 2025-26'!$A:$B,2,FALSE()),1500)</f>
        <v>1398.1</v>
      </c>
      <c r="G1752" s="0" t="n">
        <f aca="false">IFERROR(VLOOKUP(E1752,'⭐ Current Elo 2025-26'!$A:$B,2,FALSE()),1500)</f>
        <v>1592</v>
      </c>
      <c r="H1752" s="33" t="n">
        <f aca="false">1/(1+10^((G1752-F1752+'⚙️ Parameters'!$C$7)/400))</f>
        <v>0.197181939470415</v>
      </c>
      <c r="I1752" s="33" t="n">
        <f aca="false">0.27*(1+((200-MIN(ABS(F1752-G1752),200))/500)+(IF(AND(F1752&gt;1650,G1752&gt;1650),0.15,0)))</f>
        <v>0.273294</v>
      </c>
      <c r="J1752" s="33" t="n">
        <f aca="false">MAX(0,1-H1752-I1752)</f>
        <v>0.529524060529585</v>
      </c>
      <c r="K1752" s="33" t="n">
        <f aca="false">H1752+I1752</f>
        <v>0.470475939470415</v>
      </c>
      <c r="L1752" s="33" t="n">
        <f aca="false">I1752+J1752</f>
        <v>0.802818060529585</v>
      </c>
      <c r="M1752" s="0" t="str">
        <f aca="false">IF('✍️ Score Entry 2025-26'!F1753=""," TBD",TEXT('✍️ Score Entry 2025-26'!F1753,"0")&amp;"-"&amp;TEXT('✍️ Score Entry 2025-26'!G1753,"0"))</f>
        <v> TBD</v>
      </c>
      <c r="N1752" s="0" t="str">
        <f aca="false">IF('✍️ Score Entry 2025-26'!F1753="","TBD",IF('✍️ Score Entry 2025-26'!F1753&gt;'✍️ Score Entry 2025-26'!G1753,"Home",IF('✍️ Score Entry 2025-26'!F1753&lt;'✍️ Score Entry 2025-26'!G1753,"Away","Draw")))</f>
        <v>TBD</v>
      </c>
      <c r="O1752" s="0" t="str">
        <f aca="false">IF(N1752="TBD","TBD",IF(AND(H1752&gt;I1752,H1752&gt;J1752,N1752="Home"),"✓",IF(AND(J1752&gt;H1752,J1752&gt;I1752,N1752="Away"),"✓",IF(AND(I1752&gt;H1752,I1752&gt;J1752,N1752="Draw"),"✓","✗"))))</f>
        <v>TBD</v>
      </c>
    </row>
    <row r="1753" customFormat="false" ht="15" hidden="false" customHeight="false" outlineLevel="0" collapsed="false">
      <c r="A1753" s="0" t="n">
        <f aca="false">'✍️ Score Entry 2025-26'!A1754</f>
        <v>1749</v>
      </c>
      <c r="B1753" s="41" t="n">
        <f aca="false">'✍️ Score Entry 2025-26'!B1754</f>
        <v>46166.75</v>
      </c>
      <c r="C1753" s="0" t="str">
        <f aca="false">'✍️ Score Entry 2025-26'!C1754</f>
        <v>Italian Serie A</v>
      </c>
      <c r="D1753" s="0" t="str">
        <f aca="false">'✍️ Score Entry 2025-26'!D1754</f>
        <v>Cremonese</v>
      </c>
      <c r="E1753" s="0" t="str">
        <f aca="false">'✍️ Score Entry 2025-26'!E1754</f>
        <v>Como</v>
      </c>
      <c r="F1753" s="0" t="n">
        <f aca="false">IFERROR(VLOOKUP(D1753,'⭐ Current Elo 2025-26'!$A:$B,2,FALSE()),1500)</f>
        <v>1421.1</v>
      </c>
      <c r="G1753" s="0" t="n">
        <f aca="false">IFERROR(VLOOKUP(E1753,'⭐ Current Elo 2025-26'!$A:$B,2,FALSE()),1500)</f>
        <v>1661.3</v>
      </c>
      <c r="H1753" s="33" t="n">
        <f aca="false">1/(1+10^((G1753-F1753+'⚙️ Parameters'!$C$7)/400))</f>
        <v>0.158354130632853</v>
      </c>
      <c r="I1753" s="33" t="n">
        <f aca="false">0.27*(1+((200-MIN(ABS(F1753-G1753),200))/500)+(IF(AND(F1753&gt;1650,G1753&gt;1650),0.15,0)))</f>
        <v>0.27</v>
      </c>
      <c r="J1753" s="33" t="n">
        <f aca="false">MAX(0,1-H1753-I1753)</f>
        <v>0.571645869367147</v>
      </c>
      <c r="K1753" s="33" t="n">
        <f aca="false">H1753+I1753</f>
        <v>0.428354130632853</v>
      </c>
      <c r="L1753" s="33" t="n">
        <f aca="false">I1753+J1753</f>
        <v>0.841645869367147</v>
      </c>
      <c r="M1753" s="0" t="str">
        <f aca="false">IF('✍️ Score Entry 2025-26'!F1754=""," TBD",TEXT('✍️ Score Entry 2025-26'!F1754,"0")&amp;"-"&amp;TEXT('✍️ Score Entry 2025-26'!G1754,"0"))</f>
        <v> TBD</v>
      </c>
      <c r="N1753" s="0" t="str">
        <f aca="false">IF('✍️ Score Entry 2025-26'!F1754="","TBD",IF('✍️ Score Entry 2025-26'!F1754&gt;'✍️ Score Entry 2025-26'!G1754,"Home",IF('✍️ Score Entry 2025-26'!F1754&lt;'✍️ Score Entry 2025-26'!G1754,"Away","Draw")))</f>
        <v>TBD</v>
      </c>
      <c r="O1753" s="0" t="str">
        <f aca="false">IF(N1753="TBD","TBD",IF(AND(H1753&gt;I1753,H1753&gt;J1753,N1753="Home"),"✓",IF(AND(J1753&gt;H1753,J1753&gt;I1753,N1753="Away"),"✓",IF(AND(I1753&gt;H1753,I1753&gt;J1753,N1753="Draw"),"✓","✗"))))</f>
        <v>TBD</v>
      </c>
    </row>
    <row r="1754" customFormat="false" ht="15" hidden="false" customHeight="false" outlineLevel="0" collapsed="false">
      <c r="A1754" s="0" t="n">
        <f aca="false">'✍️ Score Entry 2025-26'!A1755</f>
        <v>1750</v>
      </c>
      <c r="B1754" s="41" t="n">
        <f aca="false">'✍️ Score Entry 2025-26'!B1755</f>
        <v>46166.75</v>
      </c>
      <c r="C1754" s="0" t="str">
        <f aca="false">'✍️ Score Entry 2025-26'!C1755</f>
        <v>Italian Serie A</v>
      </c>
      <c r="D1754" s="0" t="str">
        <f aca="false">'✍️ Score Entry 2025-26'!D1755</f>
        <v>Lecce</v>
      </c>
      <c r="E1754" s="0" t="str">
        <f aca="false">'✍️ Score Entry 2025-26'!E1755</f>
        <v>Genoa</v>
      </c>
      <c r="F1754" s="0" t="n">
        <f aca="false">IFERROR(VLOOKUP(D1754,'⭐ Current Elo 2025-26'!$A:$B,2,FALSE()),1500)</f>
        <v>1629.2</v>
      </c>
      <c r="G1754" s="0" t="n">
        <f aca="false">IFERROR(VLOOKUP(E1754,'⭐ Current Elo 2025-26'!$A:$B,2,FALSE()),1500)</f>
        <v>1695.8</v>
      </c>
      <c r="H1754" s="33" t="n">
        <f aca="false">1/(1+10^((G1754-F1754+'⚙️ Parameters'!$C$7)/400))</f>
        <v>0.338227397191821</v>
      </c>
      <c r="I1754" s="33" t="n">
        <f aca="false">0.27*(1+((200-MIN(ABS(F1754-G1754),200))/500)+(IF(AND(F1754&gt;1650,G1754&gt;1650),0.15,0)))</f>
        <v>0.342036</v>
      </c>
      <c r="J1754" s="33" t="n">
        <f aca="false">MAX(0,1-H1754-I1754)</f>
        <v>0.319736602808179</v>
      </c>
      <c r="K1754" s="33" t="n">
        <f aca="false">H1754+I1754</f>
        <v>0.680263397191821</v>
      </c>
      <c r="L1754" s="33" t="n">
        <f aca="false">I1754+J1754</f>
        <v>0.661772602808179</v>
      </c>
      <c r="M1754" s="0" t="str">
        <f aca="false">IF('✍️ Score Entry 2025-26'!F1755=""," TBD",TEXT('✍️ Score Entry 2025-26'!F1755,"0")&amp;"-"&amp;TEXT('✍️ Score Entry 2025-26'!G1755,"0"))</f>
        <v> TBD</v>
      </c>
      <c r="N1754" s="0" t="str">
        <f aca="false">IF('✍️ Score Entry 2025-26'!F1755="","TBD",IF('✍️ Score Entry 2025-26'!F1755&gt;'✍️ Score Entry 2025-26'!G1755,"Home",IF('✍️ Score Entry 2025-26'!F1755&lt;'✍️ Score Entry 2025-26'!G1755,"Away","Draw")))</f>
        <v>TBD</v>
      </c>
      <c r="O1754" s="0" t="str">
        <f aca="false">IF(N1754="TBD","TBD",IF(AND(H1754&gt;I1754,H1754&gt;J1754,N1754="Home"),"✓",IF(AND(J1754&gt;H1754,J1754&gt;I1754,N1754="Away"),"✓",IF(AND(I1754&gt;H1754,I1754&gt;J1754,N1754="Draw"),"✓","✗"))))</f>
        <v>TBD</v>
      </c>
    </row>
    <row r="1755" customFormat="false" ht="15" hidden="false" customHeight="false" outlineLevel="0" collapsed="false">
      <c r="A1755" s="0" t="n">
        <f aca="false">'✍️ Score Entry 2025-26'!A1756</f>
        <v>1751</v>
      </c>
      <c r="B1755" s="41" t="n">
        <f aca="false">'✍️ Score Entry 2025-26'!B1756</f>
        <v>46166.75</v>
      </c>
      <c r="C1755" s="0" t="str">
        <f aca="false">'✍️ Score Entry 2025-26'!C1756</f>
        <v>Italian Serie A</v>
      </c>
      <c r="D1755" s="0" t="str">
        <f aca="false">'✍️ Score Entry 2025-26'!D1756</f>
        <v>Bologna</v>
      </c>
      <c r="E1755" s="0" t="str">
        <f aca="false">'✍️ Score Entry 2025-26'!E1756</f>
        <v>Internazionale</v>
      </c>
      <c r="F1755" s="0" t="n">
        <f aca="false">IFERROR(VLOOKUP(D1755,'⭐ Current Elo 2025-26'!$A:$B,2,FALSE()),1500)</f>
        <v>1415.9</v>
      </c>
      <c r="G1755" s="0" t="n">
        <f aca="false">IFERROR(VLOOKUP(E1755,'⭐ Current Elo 2025-26'!$A:$B,2,FALSE()),1500)</f>
        <v>1603.3</v>
      </c>
      <c r="H1755" s="33" t="n">
        <f aca="false">1/(1+10^((G1755-F1755+'⚙️ Parameters'!$C$7)/400))</f>
        <v>0.203172272399776</v>
      </c>
      <c r="I1755" s="33" t="n">
        <f aca="false">0.27*(1+((200-MIN(ABS(F1755-G1755),200))/500)+(IF(AND(F1755&gt;1650,G1755&gt;1650),0.15,0)))</f>
        <v>0.276804</v>
      </c>
      <c r="J1755" s="33" t="n">
        <f aca="false">MAX(0,1-H1755-I1755)</f>
        <v>0.520023727600224</v>
      </c>
      <c r="K1755" s="33" t="n">
        <f aca="false">H1755+I1755</f>
        <v>0.479976272399776</v>
      </c>
      <c r="L1755" s="33" t="n">
        <f aca="false">I1755+J1755</f>
        <v>0.796827727600224</v>
      </c>
      <c r="M1755" s="0" t="str">
        <f aca="false">IF('✍️ Score Entry 2025-26'!F1756=""," TBD",TEXT('✍️ Score Entry 2025-26'!F1756,"0")&amp;"-"&amp;TEXT('✍️ Score Entry 2025-26'!G1756,"0"))</f>
        <v> TBD</v>
      </c>
      <c r="N1755" s="0" t="str">
        <f aca="false">IF('✍️ Score Entry 2025-26'!F1756="","TBD",IF('✍️ Score Entry 2025-26'!F1756&gt;'✍️ Score Entry 2025-26'!G1756,"Home",IF('✍️ Score Entry 2025-26'!F1756&lt;'✍️ Score Entry 2025-26'!G1756,"Away","Draw")))</f>
        <v>TBD</v>
      </c>
      <c r="O1755" s="0" t="str">
        <f aca="false">IF(N1755="TBD","TBD",IF(AND(H1755&gt;I1755,H1755&gt;J1755,N1755="Home"),"✓",IF(AND(J1755&gt;H1755,J1755&gt;I1755,N1755="Away"),"✓",IF(AND(I1755&gt;H1755,I1755&gt;J1755,N1755="Draw"),"✓","✗"))))</f>
        <v>TBD</v>
      </c>
    </row>
    <row r="1756" customFormat="false" ht="15" hidden="false" customHeight="false" outlineLevel="0" collapsed="false">
      <c r="A1756" s="0" t="n">
        <f aca="false">'✍️ Score Entry 2025-26'!A1757</f>
        <v>1752</v>
      </c>
      <c r="B1756" s="41" t="n">
        <f aca="false">'✍️ Score Entry 2025-26'!B1757</f>
        <v>46166.75</v>
      </c>
      <c r="C1756" s="0" t="str">
        <f aca="false">'✍️ Score Entry 2025-26'!C1757</f>
        <v>Spanish LALIGA</v>
      </c>
      <c r="D1756" s="0" t="str">
        <f aca="false">'✍️ Score Entry 2025-26'!D1757</f>
        <v>AlavÃ©s</v>
      </c>
      <c r="E1756" s="0" t="str">
        <f aca="false">'✍️ Score Entry 2025-26'!E1757</f>
        <v>Rayo Vallecano</v>
      </c>
      <c r="F1756" s="0" t="n">
        <f aca="false">IFERROR(VLOOKUP(D1756,'⭐ Current Elo 2025-26'!$A:$B,2,FALSE()),1500)</f>
        <v>1609.1</v>
      </c>
      <c r="G1756" s="0" t="n">
        <f aca="false">IFERROR(VLOOKUP(E1756,'⭐ Current Elo 2025-26'!$A:$B,2,FALSE()),1500)</f>
        <v>1510</v>
      </c>
      <c r="H1756" s="33" t="n">
        <f aca="false">1/(1+10^((G1756-F1756+'⚙️ Parameters'!$C$7)/400))</f>
        <v>0.570193904533801</v>
      </c>
      <c r="I1756" s="33" t="n">
        <f aca="false">0.27*(1+((200-MIN(ABS(F1756-G1756),200))/500)+(IF(AND(F1756&gt;1650,G1756&gt;1650),0.15,0)))</f>
        <v>0.324486</v>
      </c>
      <c r="J1756" s="33" t="n">
        <f aca="false">MAX(0,1-H1756-I1756)</f>
        <v>0.105320095466199</v>
      </c>
      <c r="K1756" s="33" t="n">
        <f aca="false">H1756+I1756</f>
        <v>0.894679904533801</v>
      </c>
      <c r="L1756" s="33" t="n">
        <f aca="false">I1756+J1756</f>
        <v>0.429806095466199</v>
      </c>
      <c r="M1756" s="0" t="str">
        <f aca="false">IF('✍️ Score Entry 2025-26'!F1757=""," TBD",TEXT('✍️ Score Entry 2025-26'!F1757,"0")&amp;"-"&amp;TEXT('✍️ Score Entry 2025-26'!G1757,"0"))</f>
        <v> TBD</v>
      </c>
      <c r="N1756" s="0" t="str">
        <f aca="false">IF('✍️ Score Entry 2025-26'!F1757="","TBD",IF('✍️ Score Entry 2025-26'!F1757&gt;'✍️ Score Entry 2025-26'!G1757,"Home",IF('✍️ Score Entry 2025-26'!F1757&lt;'✍️ Score Entry 2025-26'!G1757,"Away","Draw")))</f>
        <v>TBD</v>
      </c>
      <c r="O1756" s="0" t="str">
        <f aca="false">IF(N1756="TBD","TBD",IF(AND(H1756&gt;I1756,H1756&gt;J1756,N1756="Home"),"✓",IF(AND(J1756&gt;H1756,J1756&gt;I1756,N1756="Away"),"✓",IF(AND(I1756&gt;H1756,I1756&gt;J1756,N1756="Draw"),"✓","✗"))))</f>
        <v>TBD</v>
      </c>
    </row>
  </sheetData>
  <mergeCells count="2">
    <mergeCell ref="A1:O1"/>
    <mergeCell ref="A2:O2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7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10"/>
    <col collapsed="false" customWidth="true" hidden="false" outlineLevel="0" max="2" min="2" style="1" width="12"/>
    <col collapsed="false" customWidth="true" hidden="false" outlineLevel="0" max="3" min="3" style="1" width="23"/>
    <col collapsed="false" customWidth="true" hidden="false" outlineLevel="0" max="5" min="4" style="1" width="22"/>
    <col collapsed="false" customWidth="true" hidden="false" outlineLevel="0" max="8" min="6" style="1" width="12"/>
  </cols>
  <sheetData>
    <row r="1" customFormat="false" ht="19.5" hidden="false" customHeight="true" outlineLevel="0" collapsed="false">
      <c r="A1" s="42" t="s">
        <v>2093</v>
      </c>
      <c r="B1" s="42"/>
      <c r="C1" s="42"/>
      <c r="D1" s="42"/>
      <c r="E1" s="42"/>
      <c r="F1" s="42"/>
      <c r="G1" s="42"/>
    </row>
    <row r="3" customFormat="false" ht="15" hidden="false" customHeight="true" outlineLevel="0" collapsed="false">
      <c r="A3" s="15" t="s">
        <v>2094</v>
      </c>
    </row>
    <row r="5" customFormat="false" ht="15" hidden="false" customHeight="true" outlineLevel="0" collapsed="false">
      <c r="A5" s="43" t="s">
        <v>219</v>
      </c>
      <c r="B5" s="43" t="s">
        <v>107</v>
      </c>
      <c r="C5" s="43" t="s">
        <v>26</v>
      </c>
      <c r="D5" s="43" t="s">
        <v>108</v>
      </c>
      <c r="E5" s="43" t="s">
        <v>109</v>
      </c>
      <c r="F5" s="43" t="s">
        <v>110</v>
      </c>
      <c r="G5" s="43" t="s">
        <v>111</v>
      </c>
      <c r="H5" s="43" t="s">
        <v>2095</v>
      </c>
    </row>
    <row r="6" customFormat="false" ht="15" hidden="false" customHeight="true" outlineLevel="0" collapsed="false">
      <c r="A6" s="1" t="n">
        <v>1</v>
      </c>
      <c r="B6" s="41" t="n">
        <v>45884.7083333333</v>
      </c>
      <c r="C6" s="1" t="s">
        <v>30</v>
      </c>
      <c r="D6" s="1" t="s">
        <v>117</v>
      </c>
      <c r="E6" s="1" t="s">
        <v>167</v>
      </c>
      <c r="F6" s="44" t="n">
        <v>1</v>
      </c>
      <c r="G6" s="44" t="n">
        <v>3</v>
      </c>
      <c r="H6" s="45" t="str">
        <f aca="false">IF(AND(F6&lt;&gt;"",G6&lt;&gt;""),"Completed","Upcoming")</f>
        <v>Completed</v>
      </c>
    </row>
    <row r="7" customFormat="false" ht="15" hidden="false" customHeight="true" outlineLevel="0" collapsed="false">
      <c r="A7" s="1" t="n">
        <v>2</v>
      </c>
      <c r="B7" s="41" t="n">
        <v>45884.78125</v>
      </c>
      <c r="C7" s="1" t="s">
        <v>33</v>
      </c>
      <c r="D7" s="1" t="s">
        <v>171</v>
      </c>
      <c r="E7" s="1" t="s">
        <v>135</v>
      </c>
      <c r="F7" s="44" t="n">
        <v>1</v>
      </c>
      <c r="G7" s="44" t="n">
        <v>0</v>
      </c>
      <c r="H7" s="45" t="str">
        <f aca="false">IF(AND(F7&lt;&gt;"",G7&lt;&gt;""),"Completed","Upcoming")</f>
        <v>Completed</v>
      </c>
    </row>
    <row r="8" customFormat="false" ht="15" hidden="false" customHeight="true" outlineLevel="0" collapsed="false">
      <c r="A8" s="1" t="n">
        <v>3</v>
      </c>
      <c r="B8" s="41" t="n">
        <v>45884.7916666667</v>
      </c>
      <c r="C8" s="1" t="s">
        <v>29</v>
      </c>
      <c r="D8" s="1" t="s">
        <v>21</v>
      </c>
      <c r="E8" s="1" t="s">
        <v>127</v>
      </c>
      <c r="F8" s="44" t="n">
        <v>4</v>
      </c>
      <c r="G8" s="44" t="n">
        <v>2</v>
      </c>
      <c r="H8" s="45" t="str">
        <f aca="false">IF(AND(F8&lt;&gt;"",G8&lt;&gt;""),"Completed","Upcoming")</f>
        <v>Completed</v>
      </c>
    </row>
    <row r="9" customFormat="false" ht="15" hidden="false" customHeight="true" outlineLevel="0" collapsed="false">
      <c r="A9" s="1" t="n">
        <v>4</v>
      </c>
      <c r="B9" s="41" t="n">
        <v>45884.8125</v>
      </c>
      <c r="C9" s="1" t="s">
        <v>30</v>
      </c>
      <c r="D9" s="1" t="s">
        <v>181</v>
      </c>
      <c r="E9" s="1" t="s">
        <v>200</v>
      </c>
      <c r="F9" s="44" t="n">
        <v>2</v>
      </c>
      <c r="G9" s="44" t="n">
        <v>0</v>
      </c>
      <c r="H9" s="45" t="str">
        <f aca="false">IF(AND(F9&lt;&gt;"",G9&lt;&gt;""),"Completed","Upcoming")</f>
        <v>Completed</v>
      </c>
    </row>
    <row r="10" customFormat="false" ht="15" hidden="false" customHeight="true" outlineLevel="0" collapsed="false">
      <c r="A10" s="1" t="n">
        <v>5</v>
      </c>
      <c r="B10" s="41" t="n">
        <v>45885.4791666667</v>
      </c>
      <c r="C10" s="1" t="s">
        <v>29</v>
      </c>
      <c r="D10" s="1" t="s">
        <v>138</v>
      </c>
      <c r="E10" s="1" t="s">
        <v>132</v>
      </c>
      <c r="F10" s="44" t="n">
        <v>0</v>
      </c>
      <c r="G10" s="44" t="n">
        <v>0</v>
      </c>
      <c r="H10" s="45" t="str">
        <f aca="false">IF(AND(F10&lt;&gt;"",G10&lt;&gt;""),"Completed","Upcoming")</f>
        <v>Completed</v>
      </c>
    </row>
    <row r="11" customFormat="false" ht="15" hidden="false" customHeight="true" outlineLevel="0" collapsed="false">
      <c r="A11" s="1" t="n">
        <v>6</v>
      </c>
      <c r="B11" s="41" t="n">
        <v>45885.5833333333</v>
      </c>
      <c r="C11" s="1" t="s">
        <v>29</v>
      </c>
      <c r="D11" s="1" t="s">
        <v>129</v>
      </c>
      <c r="E11" s="1" t="s">
        <v>122</v>
      </c>
      <c r="F11" s="44" t="n">
        <v>1</v>
      </c>
      <c r="G11" s="44" t="n">
        <v>1</v>
      </c>
      <c r="H11" s="45" t="str">
        <f aca="false">IF(AND(F11&lt;&gt;"",G11&lt;&gt;""),"Completed","Upcoming")</f>
        <v>Completed</v>
      </c>
    </row>
    <row r="12" customFormat="false" ht="15" hidden="false" customHeight="true" outlineLevel="0" collapsed="false">
      <c r="A12" s="1" t="n">
        <v>7</v>
      </c>
      <c r="B12" s="41" t="n">
        <v>45885.5833333333</v>
      </c>
      <c r="C12" s="1" t="s">
        <v>29</v>
      </c>
      <c r="D12" s="1" t="s">
        <v>180</v>
      </c>
      <c r="E12" s="1" t="s">
        <v>201</v>
      </c>
      <c r="F12" s="44" t="n">
        <v>3</v>
      </c>
      <c r="G12" s="44" t="n">
        <v>0</v>
      </c>
      <c r="H12" s="45" t="str">
        <f aca="false">IF(AND(F12&lt;&gt;"",G12&lt;&gt;""),"Completed","Upcoming")</f>
        <v>Completed</v>
      </c>
    </row>
    <row r="13" customFormat="false" ht="15" hidden="false" customHeight="true" outlineLevel="0" collapsed="false">
      <c r="A13" s="1" t="n">
        <v>8</v>
      </c>
      <c r="B13" s="41" t="n">
        <v>45885.5833333333</v>
      </c>
      <c r="C13" s="1" t="s">
        <v>29</v>
      </c>
      <c r="D13" s="1" t="s">
        <v>202</v>
      </c>
      <c r="E13" s="1" t="s">
        <v>137</v>
      </c>
      <c r="F13" s="44" t="n">
        <v>3</v>
      </c>
      <c r="G13" s="44" t="n">
        <v>0</v>
      </c>
      <c r="H13" s="45" t="str">
        <f aca="false">IF(AND(F13&lt;&gt;"",G13&lt;&gt;""),"Completed","Upcoming")</f>
        <v>Completed</v>
      </c>
    </row>
    <row r="14" customFormat="false" ht="15" hidden="false" customHeight="true" outlineLevel="0" collapsed="false">
      <c r="A14" s="1" t="n">
        <v>9</v>
      </c>
      <c r="B14" s="41" t="n">
        <v>45885.625</v>
      </c>
      <c r="C14" s="1" t="s">
        <v>33</v>
      </c>
      <c r="D14" s="1" t="s">
        <v>157</v>
      </c>
      <c r="E14" s="1" t="s">
        <v>172</v>
      </c>
      <c r="F14" s="44" t="n">
        <v>0</v>
      </c>
      <c r="G14" s="44" t="n">
        <v>1</v>
      </c>
      <c r="H14" s="45" t="str">
        <f aca="false">IF(AND(F14&lt;&gt;"",G14&lt;&gt;""),"Completed","Upcoming")</f>
        <v>Completed</v>
      </c>
    </row>
    <row r="15" customFormat="false" ht="15" hidden="false" customHeight="true" outlineLevel="0" collapsed="false">
      <c r="A15" s="1" t="n">
        <v>10</v>
      </c>
      <c r="B15" s="41" t="n">
        <v>45885.6875</v>
      </c>
      <c r="C15" s="1" t="s">
        <v>29</v>
      </c>
      <c r="D15" s="1" t="s">
        <v>131</v>
      </c>
      <c r="E15" s="1" t="s">
        <v>23</v>
      </c>
      <c r="F15" s="44" t="n">
        <v>0</v>
      </c>
      <c r="G15" s="44" t="n">
        <v>4</v>
      </c>
      <c r="H15" s="45" t="str">
        <f aca="false">IF(AND(F15&lt;&gt;"",G15&lt;&gt;""),"Completed","Upcoming")</f>
        <v>Completed</v>
      </c>
    </row>
    <row r="16" customFormat="false" ht="15" hidden="false" customHeight="true" outlineLevel="0" collapsed="false">
      <c r="A16" s="1" t="n">
        <v>11</v>
      </c>
      <c r="B16" s="41" t="n">
        <v>45885.7083333333</v>
      </c>
      <c r="C16" s="1" t="s">
        <v>33</v>
      </c>
      <c r="D16" s="1" t="s">
        <v>149</v>
      </c>
      <c r="E16" s="1" t="s">
        <v>120</v>
      </c>
      <c r="F16" s="44" t="n">
        <v>3</v>
      </c>
      <c r="G16" s="44" t="n">
        <v>1</v>
      </c>
      <c r="H16" s="45" t="str">
        <f aca="false">IF(AND(F16&lt;&gt;"",G16&lt;&gt;""),"Completed","Upcoming")</f>
        <v>Completed</v>
      </c>
    </row>
    <row r="17" customFormat="false" ht="15" hidden="false" customHeight="true" outlineLevel="0" collapsed="false">
      <c r="A17" s="1" t="n">
        <v>12</v>
      </c>
      <c r="B17" s="41" t="n">
        <v>45885.7291666667</v>
      </c>
      <c r="C17" s="1" t="s">
        <v>30</v>
      </c>
      <c r="D17" s="1" t="s">
        <v>173</v>
      </c>
      <c r="E17" s="1" t="s">
        <v>16</v>
      </c>
      <c r="F17" s="44" t="n">
        <v>0</v>
      </c>
      <c r="G17" s="44" t="n">
        <v>3</v>
      </c>
      <c r="H17" s="45" t="str">
        <f aca="false">IF(AND(F17&lt;&gt;"",G17&lt;&gt;""),"Completed","Upcoming")</f>
        <v>Completed</v>
      </c>
    </row>
    <row r="18" customFormat="false" ht="15" hidden="false" customHeight="true" outlineLevel="0" collapsed="false">
      <c r="A18" s="1" t="n">
        <v>13</v>
      </c>
      <c r="B18" s="41" t="n">
        <v>45885.7951388889</v>
      </c>
      <c r="C18" s="1" t="s">
        <v>33</v>
      </c>
      <c r="D18" s="1" t="s">
        <v>155</v>
      </c>
      <c r="E18" s="1" t="s">
        <v>158</v>
      </c>
      <c r="F18" s="44" t="n">
        <v>0</v>
      </c>
      <c r="G18" s="44" t="n">
        <v>1</v>
      </c>
      <c r="H18" s="45" t="str">
        <f aca="false">IF(AND(F18&lt;&gt;"",G18&lt;&gt;""),"Completed","Upcoming")</f>
        <v>Completed</v>
      </c>
    </row>
    <row r="19" customFormat="false" ht="15" hidden="false" customHeight="true" outlineLevel="0" collapsed="false">
      <c r="A19" s="1" t="n">
        <v>14</v>
      </c>
      <c r="B19" s="41" t="n">
        <v>45885.8125</v>
      </c>
      <c r="C19" s="1" t="s">
        <v>30</v>
      </c>
      <c r="D19" s="1" t="s">
        <v>119</v>
      </c>
      <c r="E19" s="1" t="s">
        <v>203</v>
      </c>
      <c r="F19" s="44" t="n">
        <v>2</v>
      </c>
      <c r="G19" s="44" t="n">
        <v>1</v>
      </c>
      <c r="H19" s="45" t="str">
        <f aca="false">IF(AND(F19&lt;&gt;"",G19&lt;&gt;""),"Completed","Upcoming")</f>
        <v>Completed</v>
      </c>
    </row>
    <row r="20" customFormat="false" ht="15" hidden="false" customHeight="true" outlineLevel="0" collapsed="false">
      <c r="A20" s="1" t="n">
        <v>15</v>
      </c>
      <c r="B20" s="41" t="n">
        <v>45885.8125</v>
      </c>
      <c r="C20" s="1" t="s">
        <v>30</v>
      </c>
      <c r="D20" s="1" t="s">
        <v>151</v>
      </c>
      <c r="E20" s="1" t="s">
        <v>166</v>
      </c>
      <c r="F20" s="44" t="n">
        <v>1</v>
      </c>
      <c r="G20" s="44" t="n">
        <v>1</v>
      </c>
      <c r="H20" s="45" t="str">
        <f aca="false">IF(AND(F20&lt;&gt;"",G20&lt;&gt;""),"Completed","Upcoming")</f>
        <v>Completed</v>
      </c>
    </row>
    <row r="21" customFormat="false" ht="15" hidden="false" customHeight="true" outlineLevel="0" collapsed="false">
      <c r="A21" s="1" t="n">
        <v>16</v>
      </c>
      <c r="B21" s="41" t="n">
        <v>45886.5416666667</v>
      </c>
      <c r="C21" s="1" t="s">
        <v>33</v>
      </c>
      <c r="D21" s="1" t="s">
        <v>134</v>
      </c>
      <c r="E21" s="1" t="s">
        <v>144</v>
      </c>
      <c r="F21" s="44" t="n">
        <v>3</v>
      </c>
      <c r="G21" s="44" t="n">
        <v>3</v>
      </c>
      <c r="H21" s="45" t="str">
        <f aca="false">IF(AND(F21&lt;&gt;"",G21&lt;&gt;""),"Completed","Upcoming")</f>
        <v>Completed</v>
      </c>
    </row>
    <row r="22" customFormat="false" ht="15" hidden="false" customHeight="true" outlineLevel="0" collapsed="false">
      <c r="A22" s="1" t="n">
        <v>17</v>
      </c>
      <c r="B22" s="41" t="n">
        <v>45886.5416666667</v>
      </c>
      <c r="C22" s="1" t="s">
        <v>29</v>
      </c>
      <c r="D22" s="1" t="s">
        <v>126</v>
      </c>
      <c r="E22" s="1" t="s">
        <v>152</v>
      </c>
      <c r="F22" s="44" t="n">
        <v>3</v>
      </c>
      <c r="G22" s="44" t="n">
        <v>1</v>
      </c>
      <c r="H22" s="45" t="str">
        <f aca="false">IF(AND(F22&lt;&gt;"",G22&lt;&gt;""),"Completed","Upcoming")</f>
        <v>Completed</v>
      </c>
    </row>
    <row r="23" customFormat="false" ht="15" hidden="false" customHeight="true" outlineLevel="0" collapsed="false">
      <c r="A23" s="1" t="n">
        <v>18</v>
      </c>
      <c r="B23" s="41" t="n">
        <v>45886.5416666667</v>
      </c>
      <c r="C23" s="1" t="s">
        <v>29</v>
      </c>
      <c r="D23" s="1" t="s">
        <v>162</v>
      </c>
      <c r="E23" s="1" t="s">
        <v>153</v>
      </c>
      <c r="F23" s="44" t="n">
        <v>0</v>
      </c>
      <c r="G23" s="44" t="n">
        <v>0</v>
      </c>
      <c r="H23" s="45" t="str">
        <f aca="false">IF(AND(F23&lt;&gt;"",G23&lt;&gt;""),"Completed","Upcoming")</f>
        <v>Completed</v>
      </c>
    </row>
    <row r="24" customFormat="false" ht="15" hidden="false" customHeight="true" outlineLevel="0" collapsed="false">
      <c r="A24" s="1" t="n">
        <v>19</v>
      </c>
      <c r="B24" s="41" t="n">
        <v>45886.625</v>
      </c>
      <c r="C24" s="1" t="s">
        <v>30</v>
      </c>
      <c r="D24" s="1" t="s">
        <v>118</v>
      </c>
      <c r="E24" s="1" t="s">
        <v>115</v>
      </c>
      <c r="F24" s="44" t="n">
        <v>0</v>
      </c>
      <c r="G24" s="44" t="n">
        <v>2</v>
      </c>
      <c r="H24" s="45" t="str">
        <f aca="false">IF(AND(F24&lt;&gt;"",G24&lt;&gt;""),"Completed","Upcoming")</f>
        <v>Completed</v>
      </c>
    </row>
    <row r="25" customFormat="false" ht="15" hidden="false" customHeight="true" outlineLevel="0" collapsed="false">
      <c r="A25" s="1" t="n">
        <v>20</v>
      </c>
      <c r="B25" s="41" t="n">
        <v>45886.6354166667</v>
      </c>
      <c r="C25" s="1" t="s">
        <v>33</v>
      </c>
      <c r="D25" s="1" t="s">
        <v>204</v>
      </c>
      <c r="E25" s="1" t="s">
        <v>161</v>
      </c>
      <c r="F25" s="44" t="n">
        <v>0</v>
      </c>
      <c r="G25" s="44" t="n">
        <v>1</v>
      </c>
      <c r="H25" s="45" t="str">
        <f aca="false">IF(AND(F25&lt;&gt;"",G25&lt;&gt;""),"Completed","Upcoming")</f>
        <v>Completed</v>
      </c>
    </row>
    <row r="26" customFormat="false" ht="15" hidden="false" customHeight="true" outlineLevel="0" collapsed="false">
      <c r="A26" s="1" t="n">
        <v>21</v>
      </c>
      <c r="B26" s="41" t="n">
        <v>45886.6354166667</v>
      </c>
      <c r="C26" s="1" t="s">
        <v>33</v>
      </c>
      <c r="D26" s="1" t="s">
        <v>154</v>
      </c>
      <c r="E26" s="1" t="s">
        <v>205</v>
      </c>
      <c r="F26" s="44" t="n">
        <v>1</v>
      </c>
      <c r="G26" s="44" t="n">
        <v>0</v>
      </c>
      <c r="H26" s="45" t="str">
        <f aca="false">IF(AND(F26&lt;&gt;"",G26&lt;&gt;""),"Completed","Upcoming")</f>
        <v>Completed</v>
      </c>
    </row>
    <row r="27" customFormat="false" ht="15" hidden="false" customHeight="true" outlineLevel="0" collapsed="false">
      <c r="A27" s="1" t="n">
        <v>22</v>
      </c>
      <c r="B27" s="41" t="n">
        <v>45886.6354166667</v>
      </c>
      <c r="C27" s="1" t="s">
        <v>33</v>
      </c>
      <c r="D27" s="1" t="s">
        <v>156</v>
      </c>
      <c r="E27" s="1" t="s">
        <v>206</v>
      </c>
      <c r="F27" s="44" t="n">
        <v>1</v>
      </c>
      <c r="G27" s="44" t="n">
        <v>0</v>
      </c>
      <c r="H27" s="45" t="str">
        <f aca="false">IF(AND(F27&lt;&gt;"",G27&lt;&gt;""),"Completed","Upcoming")</f>
        <v>Completed</v>
      </c>
    </row>
    <row r="28" customFormat="false" ht="15" hidden="false" customHeight="true" outlineLevel="0" collapsed="false">
      <c r="A28" s="1" t="n">
        <v>23</v>
      </c>
      <c r="B28" s="41" t="n">
        <v>45886.6458333333</v>
      </c>
      <c r="C28" s="1" t="s">
        <v>29</v>
      </c>
      <c r="D28" s="1" t="s">
        <v>121</v>
      </c>
      <c r="E28" s="1" t="s">
        <v>130</v>
      </c>
      <c r="F28" s="44" t="n">
        <v>0</v>
      </c>
      <c r="G28" s="44" t="n">
        <v>1</v>
      </c>
      <c r="H28" s="45" t="str">
        <f aca="false">IF(AND(F28&lt;&gt;"",G28&lt;&gt;""),"Completed","Upcoming")</f>
        <v>Completed</v>
      </c>
    </row>
    <row r="29" customFormat="false" ht="15" hidden="false" customHeight="true" outlineLevel="0" collapsed="false">
      <c r="A29" s="1" t="n">
        <v>24</v>
      </c>
      <c r="B29" s="41" t="n">
        <v>45886.7291666667</v>
      </c>
      <c r="C29" s="1" t="s">
        <v>30</v>
      </c>
      <c r="D29" s="1" t="s">
        <v>114</v>
      </c>
      <c r="E29" s="1" t="s">
        <v>124</v>
      </c>
      <c r="F29" s="44" t="n">
        <v>3</v>
      </c>
      <c r="G29" s="44" t="n">
        <v>2</v>
      </c>
      <c r="H29" s="45" t="str">
        <f aca="false">IF(AND(F29&lt;&gt;"",G29&lt;&gt;""),"Completed","Upcoming")</f>
        <v>Completed</v>
      </c>
    </row>
    <row r="30" customFormat="false" ht="15" hidden="false" customHeight="true" outlineLevel="0" collapsed="false">
      <c r="A30" s="1" t="n">
        <v>25</v>
      </c>
      <c r="B30" s="41" t="n">
        <v>45886.78125</v>
      </c>
      <c r="C30" s="1" t="s">
        <v>33</v>
      </c>
      <c r="D30" s="1" t="s">
        <v>159</v>
      </c>
      <c r="E30" s="1" t="s">
        <v>17</v>
      </c>
      <c r="F30" s="44" t="n">
        <v>0</v>
      </c>
      <c r="G30" s="44" t="n">
        <v>1</v>
      </c>
      <c r="H30" s="45" t="str">
        <f aca="false">IF(AND(F30&lt;&gt;"",G30&lt;&gt;""),"Completed","Upcoming")</f>
        <v>Completed</v>
      </c>
    </row>
    <row r="31" customFormat="false" ht="15" hidden="false" customHeight="true" outlineLevel="0" collapsed="false">
      <c r="A31" s="1" t="n">
        <v>26</v>
      </c>
      <c r="B31" s="41" t="n">
        <v>45886.8125</v>
      </c>
      <c r="C31" s="1" t="s">
        <v>30</v>
      </c>
      <c r="D31" s="1" t="s">
        <v>176</v>
      </c>
      <c r="E31" s="1" t="s">
        <v>182</v>
      </c>
      <c r="F31" s="44" t="n">
        <v>2</v>
      </c>
      <c r="G31" s="44" t="n">
        <v>1</v>
      </c>
      <c r="H31" s="45" t="str">
        <f aca="false">IF(AND(F31&lt;&gt;"",G31&lt;&gt;""),"Completed","Upcoming")</f>
        <v>Completed</v>
      </c>
    </row>
    <row r="32" customFormat="false" ht="15" hidden="false" customHeight="true" outlineLevel="0" collapsed="false">
      <c r="A32" s="1" t="n">
        <v>27</v>
      </c>
      <c r="B32" s="41" t="n">
        <v>45887.7916666667</v>
      </c>
      <c r="C32" s="1" t="s">
        <v>29</v>
      </c>
      <c r="D32" s="1" t="s">
        <v>207</v>
      </c>
      <c r="E32" s="1" t="s">
        <v>128</v>
      </c>
      <c r="F32" s="44" t="n">
        <v>1</v>
      </c>
      <c r="G32" s="44" t="n">
        <v>0</v>
      </c>
      <c r="H32" s="45" t="str">
        <f aca="false">IF(AND(F32&lt;&gt;"",G32&lt;&gt;""),"Completed","Upcoming")</f>
        <v>Completed</v>
      </c>
    </row>
    <row r="33" customFormat="false" ht="15" hidden="false" customHeight="true" outlineLevel="0" collapsed="false">
      <c r="A33" s="1" t="n">
        <v>28</v>
      </c>
      <c r="B33" s="41" t="n">
        <v>45887.7916666667</v>
      </c>
      <c r="C33" s="1" t="s">
        <v>30</v>
      </c>
      <c r="D33" s="1" t="s">
        <v>208</v>
      </c>
      <c r="E33" s="1" t="s">
        <v>116</v>
      </c>
      <c r="F33" s="44" t="n">
        <v>1</v>
      </c>
      <c r="G33" s="44" t="n">
        <v>1</v>
      </c>
      <c r="H33" s="45" t="str">
        <f aca="false">IF(AND(F33&lt;&gt;"",G33&lt;&gt;""),"Completed","Upcoming")</f>
        <v>Completed</v>
      </c>
    </row>
    <row r="34" customFormat="false" ht="15" hidden="false" customHeight="true" outlineLevel="0" collapsed="false">
      <c r="A34" s="1" t="n">
        <v>29</v>
      </c>
      <c r="B34" s="41" t="n">
        <v>45888.7916666667</v>
      </c>
      <c r="C34" s="1" t="s">
        <v>30</v>
      </c>
      <c r="D34" s="1" t="s">
        <v>18</v>
      </c>
      <c r="E34" s="1" t="s">
        <v>141</v>
      </c>
      <c r="F34" s="44" t="n">
        <v>1</v>
      </c>
      <c r="G34" s="44" t="n">
        <v>0</v>
      </c>
      <c r="H34" s="45" t="str">
        <f aca="false">IF(AND(F34&lt;&gt;"",G34&lt;&gt;""),"Completed","Upcoming")</f>
        <v>Completed</v>
      </c>
    </row>
    <row r="35" customFormat="false" ht="15" hidden="false" customHeight="true" outlineLevel="0" collapsed="false">
      <c r="A35" s="1" t="n">
        <v>30</v>
      </c>
      <c r="B35" s="41" t="n">
        <v>45891.7708333333</v>
      </c>
      <c r="C35" s="1" t="s">
        <v>32</v>
      </c>
      <c r="D35" s="1" t="s">
        <v>15</v>
      </c>
      <c r="E35" s="1" t="s">
        <v>185</v>
      </c>
      <c r="F35" s="44" t="n">
        <v>6</v>
      </c>
      <c r="G35" s="44" t="n">
        <v>0</v>
      </c>
      <c r="H35" s="45" t="str">
        <f aca="false">IF(AND(F35&lt;&gt;"",G35&lt;&gt;""),"Completed","Upcoming")</f>
        <v>Completed</v>
      </c>
    </row>
    <row r="36" customFormat="false" ht="15" hidden="false" customHeight="true" outlineLevel="0" collapsed="false">
      <c r="A36" s="1" t="n">
        <v>31</v>
      </c>
      <c r="B36" s="41" t="n">
        <v>45891.78125</v>
      </c>
      <c r="C36" s="1" t="s">
        <v>33</v>
      </c>
      <c r="D36" s="1" t="s">
        <v>17</v>
      </c>
      <c r="E36" s="1" t="s">
        <v>156</v>
      </c>
      <c r="F36" s="44" t="n">
        <v>1</v>
      </c>
      <c r="G36" s="44" t="n">
        <v>0</v>
      </c>
      <c r="H36" s="45" t="str">
        <f aca="false">IF(AND(F36&lt;&gt;"",G36&lt;&gt;""),"Completed","Upcoming")</f>
        <v>Completed</v>
      </c>
    </row>
    <row r="37" customFormat="false" ht="15" hidden="false" customHeight="true" outlineLevel="0" collapsed="false">
      <c r="A37" s="1" t="n">
        <v>32</v>
      </c>
      <c r="B37" s="41" t="n">
        <v>45891.7916666667</v>
      </c>
      <c r="C37" s="1" t="s">
        <v>29</v>
      </c>
      <c r="D37" s="1" t="s">
        <v>137</v>
      </c>
      <c r="E37" s="1" t="s">
        <v>162</v>
      </c>
      <c r="F37" s="44" t="n">
        <v>1</v>
      </c>
      <c r="G37" s="44" t="n">
        <v>5</v>
      </c>
      <c r="H37" s="45" t="str">
        <f aca="false">IF(AND(F37&lt;&gt;"",G37&lt;&gt;""),"Completed","Upcoming")</f>
        <v>Completed</v>
      </c>
    </row>
    <row r="38" customFormat="false" ht="15" hidden="false" customHeight="true" outlineLevel="0" collapsed="false">
      <c r="A38" s="1" t="n">
        <v>33</v>
      </c>
      <c r="B38" s="41" t="n">
        <v>45891.8125</v>
      </c>
      <c r="C38" s="1" t="s">
        <v>30</v>
      </c>
      <c r="D38" s="1" t="s">
        <v>116</v>
      </c>
      <c r="E38" s="1" t="s">
        <v>119</v>
      </c>
      <c r="F38" s="44" t="n">
        <v>1</v>
      </c>
      <c r="G38" s="44" t="n">
        <v>0</v>
      </c>
      <c r="H38" s="45" t="str">
        <f aca="false">IF(AND(F38&lt;&gt;"",G38&lt;&gt;""),"Completed","Upcoming")</f>
        <v>Completed</v>
      </c>
    </row>
    <row r="39" customFormat="false" ht="15" hidden="false" customHeight="true" outlineLevel="0" collapsed="false">
      <c r="A39" s="1" t="n">
        <v>34</v>
      </c>
      <c r="B39" s="41" t="n">
        <v>45892.4791666667</v>
      </c>
      <c r="C39" s="1" t="s">
        <v>29</v>
      </c>
      <c r="D39" s="1" t="s">
        <v>23</v>
      </c>
      <c r="E39" s="1" t="s">
        <v>180</v>
      </c>
      <c r="F39" s="44" t="n">
        <v>0</v>
      </c>
      <c r="G39" s="44" t="n">
        <v>2</v>
      </c>
      <c r="H39" s="45" t="str">
        <f aca="false">IF(AND(F39&lt;&gt;"",G39&lt;&gt;""),"Completed","Upcoming")</f>
        <v>Completed</v>
      </c>
    </row>
    <row r="40" customFormat="false" ht="15" hidden="false" customHeight="true" outlineLevel="0" collapsed="false">
      <c r="A40" s="1" t="n">
        <v>35</v>
      </c>
      <c r="B40" s="41" t="n">
        <v>45892.5625</v>
      </c>
      <c r="C40" s="1" t="s">
        <v>32</v>
      </c>
      <c r="D40" s="1" t="s">
        <v>189</v>
      </c>
      <c r="E40" s="1" t="s">
        <v>191</v>
      </c>
      <c r="F40" s="44" t="n">
        <v>1</v>
      </c>
      <c r="G40" s="44" t="n">
        <v>3</v>
      </c>
      <c r="H40" s="45" t="str">
        <f aca="false">IF(AND(F40&lt;&gt;"",G40&lt;&gt;""),"Completed","Upcoming")</f>
        <v>Completed</v>
      </c>
    </row>
    <row r="41" customFormat="false" ht="15" hidden="false" customHeight="true" outlineLevel="0" collapsed="false">
      <c r="A41" s="1" t="n">
        <v>36</v>
      </c>
      <c r="B41" s="41" t="n">
        <v>45892.5625</v>
      </c>
      <c r="C41" s="1" t="s">
        <v>32</v>
      </c>
      <c r="D41" s="1" t="s">
        <v>184</v>
      </c>
      <c r="E41" s="1" t="s">
        <v>193</v>
      </c>
      <c r="F41" s="44" t="n">
        <v>1</v>
      </c>
      <c r="G41" s="44" t="n">
        <v>2</v>
      </c>
      <c r="H41" s="45" t="str">
        <f aca="false">IF(AND(F41&lt;&gt;"",G41&lt;&gt;""),"Completed","Upcoming")</f>
        <v>Completed</v>
      </c>
    </row>
    <row r="42" customFormat="false" ht="15" hidden="false" customHeight="true" outlineLevel="0" collapsed="false">
      <c r="A42" s="1" t="n">
        <v>37</v>
      </c>
      <c r="B42" s="41" t="n">
        <v>45892.5625</v>
      </c>
      <c r="C42" s="1" t="s">
        <v>32</v>
      </c>
      <c r="D42" s="1" t="s">
        <v>188</v>
      </c>
      <c r="E42" s="1" t="s">
        <v>190</v>
      </c>
      <c r="F42" s="44" t="n">
        <v>2</v>
      </c>
      <c r="G42" s="44" t="n">
        <v>1</v>
      </c>
      <c r="H42" s="45" t="str">
        <f aca="false">IF(AND(F42&lt;&gt;"",G42&lt;&gt;""),"Completed","Upcoming")</f>
        <v>Completed</v>
      </c>
    </row>
    <row r="43" customFormat="false" ht="15" hidden="false" customHeight="true" outlineLevel="0" collapsed="false">
      <c r="A43" s="1" t="n">
        <v>38</v>
      </c>
      <c r="B43" s="41" t="n">
        <v>45892.5625</v>
      </c>
      <c r="C43" s="1" t="s">
        <v>32</v>
      </c>
      <c r="D43" s="1" t="s">
        <v>199</v>
      </c>
      <c r="E43" s="1" t="s">
        <v>197</v>
      </c>
      <c r="F43" s="44" t="n">
        <v>1</v>
      </c>
      <c r="G43" s="44" t="n">
        <v>3</v>
      </c>
      <c r="H43" s="45" t="str">
        <f aca="false">IF(AND(F43&lt;&gt;"",G43&lt;&gt;""),"Completed","Upcoming")</f>
        <v>Completed</v>
      </c>
    </row>
    <row r="44" customFormat="false" ht="15" hidden="false" customHeight="true" outlineLevel="0" collapsed="false">
      <c r="A44" s="1" t="n">
        <v>39</v>
      </c>
      <c r="B44" s="41" t="n">
        <v>45892.5625</v>
      </c>
      <c r="C44" s="1" t="s">
        <v>32</v>
      </c>
      <c r="D44" s="1" t="s">
        <v>196</v>
      </c>
      <c r="E44" s="1" t="s">
        <v>192</v>
      </c>
      <c r="F44" s="44" t="n">
        <v>4</v>
      </c>
      <c r="G44" s="44" t="n">
        <v>1</v>
      </c>
      <c r="H44" s="45" t="str">
        <f aca="false">IF(AND(F44&lt;&gt;"",G44&lt;&gt;""),"Completed","Upcoming")</f>
        <v>Completed</v>
      </c>
    </row>
    <row r="45" customFormat="false" ht="15" hidden="false" customHeight="true" outlineLevel="0" collapsed="false">
      <c r="A45" s="1" t="n">
        <v>40</v>
      </c>
      <c r="B45" s="41" t="n">
        <v>45892.5833333333</v>
      </c>
      <c r="C45" s="1" t="s">
        <v>29</v>
      </c>
      <c r="D45" s="1" t="s">
        <v>127</v>
      </c>
      <c r="E45" s="1" t="s">
        <v>131</v>
      </c>
      <c r="F45" s="44" t="n">
        <v>1</v>
      </c>
      <c r="G45" s="44" t="n">
        <v>0</v>
      </c>
      <c r="H45" s="45" t="str">
        <f aca="false">IF(AND(F45&lt;&gt;"",G45&lt;&gt;""),"Completed","Upcoming")</f>
        <v>Completed</v>
      </c>
    </row>
    <row r="46" customFormat="false" ht="15" hidden="false" customHeight="true" outlineLevel="0" collapsed="false">
      <c r="A46" s="1" t="n">
        <v>41</v>
      </c>
      <c r="B46" s="41" t="n">
        <v>45892.5833333333</v>
      </c>
      <c r="C46" s="1" t="s">
        <v>29</v>
      </c>
      <c r="D46" s="1" t="s">
        <v>152</v>
      </c>
      <c r="E46" s="1" t="s">
        <v>138</v>
      </c>
      <c r="F46" s="44" t="n">
        <v>1</v>
      </c>
      <c r="G46" s="44" t="n">
        <v>0</v>
      </c>
      <c r="H46" s="45" t="str">
        <f aca="false">IF(AND(F46&lt;&gt;"",G46&lt;&gt;""),"Completed","Upcoming")</f>
        <v>Completed</v>
      </c>
    </row>
    <row r="47" customFormat="false" ht="15" hidden="false" customHeight="true" outlineLevel="0" collapsed="false">
      <c r="A47" s="1" t="n">
        <v>42</v>
      </c>
      <c r="B47" s="41" t="n">
        <v>45892.5833333333</v>
      </c>
      <c r="C47" s="1" t="s">
        <v>29</v>
      </c>
      <c r="D47" s="1" t="s">
        <v>201</v>
      </c>
      <c r="E47" s="1" t="s">
        <v>202</v>
      </c>
      <c r="F47" s="44" t="n">
        <v>2</v>
      </c>
      <c r="G47" s="44" t="n">
        <v>0</v>
      </c>
      <c r="H47" s="45" t="str">
        <f aca="false">IF(AND(F47&lt;&gt;"",G47&lt;&gt;""),"Completed","Upcoming")</f>
        <v>Completed</v>
      </c>
    </row>
    <row r="48" customFormat="false" ht="15" hidden="false" customHeight="true" outlineLevel="0" collapsed="false">
      <c r="A48" s="1" t="n">
        <v>43</v>
      </c>
      <c r="B48" s="41" t="n">
        <v>45892.625</v>
      </c>
      <c r="C48" s="1" t="s">
        <v>33</v>
      </c>
      <c r="D48" s="1" t="s">
        <v>135</v>
      </c>
      <c r="E48" s="1" t="s">
        <v>206</v>
      </c>
      <c r="F48" s="44" t="n">
        <v>5</v>
      </c>
      <c r="G48" s="44" t="n">
        <v>2</v>
      </c>
      <c r="H48" s="45" t="str">
        <f aca="false">IF(AND(F48&lt;&gt;"",G48&lt;&gt;""),"Completed","Upcoming")</f>
        <v>Completed</v>
      </c>
    </row>
    <row r="49" customFormat="false" ht="15" hidden="false" customHeight="true" outlineLevel="0" collapsed="false">
      <c r="A49" s="1" t="n">
        <v>44</v>
      </c>
      <c r="B49" s="41" t="n">
        <v>45892.625</v>
      </c>
      <c r="C49" s="1" t="s">
        <v>30</v>
      </c>
      <c r="D49" s="1" t="s">
        <v>173</v>
      </c>
      <c r="E49" s="1" t="s">
        <v>118</v>
      </c>
      <c r="F49" s="44" t="n">
        <v>1</v>
      </c>
      <c r="G49" s="44" t="n">
        <v>1</v>
      </c>
      <c r="H49" s="45" t="str">
        <f aca="false">IF(AND(F49&lt;&gt;"",G49&lt;&gt;""),"Completed","Upcoming")</f>
        <v>Completed</v>
      </c>
    </row>
    <row r="50" customFormat="false" ht="15" hidden="false" customHeight="true" outlineLevel="0" collapsed="false">
      <c r="A50" s="1" t="n">
        <v>45</v>
      </c>
      <c r="B50" s="41" t="n">
        <v>45892.6875</v>
      </c>
      <c r="C50" s="1" t="s">
        <v>32</v>
      </c>
      <c r="D50" s="1" t="s">
        <v>198</v>
      </c>
      <c r="E50" s="1" t="s">
        <v>195</v>
      </c>
      <c r="F50" s="44" t="n">
        <v>3</v>
      </c>
      <c r="G50" s="44" t="n">
        <v>3</v>
      </c>
      <c r="H50" s="45" t="str">
        <f aca="false">IF(AND(F50&lt;&gt;"",G50&lt;&gt;""),"Completed","Upcoming")</f>
        <v>Completed</v>
      </c>
    </row>
    <row r="51" customFormat="false" ht="15" hidden="false" customHeight="true" outlineLevel="0" collapsed="false">
      <c r="A51" s="1" t="n">
        <v>46</v>
      </c>
      <c r="B51" s="41" t="n">
        <v>45892.6875</v>
      </c>
      <c r="C51" s="1" t="s">
        <v>29</v>
      </c>
      <c r="D51" s="1" t="s">
        <v>130</v>
      </c>
      <c r="E51" s="1" t="s">
        <v>207</v>
      </c>
      <c r="F51" s="44" t="n">
        <v>5</v>
      </c>
      <c r="G51" s="44" t="n">
        <v>0</v>
      </c>
      <c r="H51" s="45" t="str">
        <f aca="false">IF(AND(F51&lt;&gt;"",G51&lt;&gt;""),"Completed","Upcoming")</f>
        <v>Completed</v>
      </c>
    </row>
    <row r="52" customFormat="false" ht="15" hidden="false" customHeight="true" outlineLevel="0" collapsed="false">
      <c r="A52" s="1" t="n">
        <v>47</v>
      </c>
      <c r="B52" s="41" t="n">
        <v>45892.6875</v>
      </c>
      <c r="C52" s="1" t="s">
        <v>31</v>
      </c>
      <c r="D52" s="1" t="s">
        <v>209</v>
      </c>
      <c r="E52" s="1" t="s">
        <v>22</v>
      </c>
      <c r="F52" s="44" t="n">
        <v>0</v>
      </c>
      <c r="G52" s="44" t="n">
        <v>2</v>
      </c>
      <c r="H52" s="45" t="str">
        <f aca="false">IF(AND(F52&lt;&gt;"",G52&lt;&gt;""),"Completed","Upcoming")</f>
        <v>Completed</v>
      </c>
    </row>
    <row r="53" customFormat="false" ht="15" hidden="false" customHeight="true" outlineLevel="0" collapsed="false">
      <c r="A53" s="1" t="n">
        <v>48</v>
      </c>
      <c r="B53" s="41" t="n">
        <v>45892.6875</v>
      </c>
      <c r="C53" s="1" t="s">
        <v>31</v>
      </c>
      <c r="D53" s="1" t="s">
        <v>136</v>
      </c>
      <c r="E53" s="1" t="s">
        <v>174</v>
      </c>
      <c r="F53" s="44" t="n">
        <v>0</v>
      </c>
      <c r="G53" s="44" t="n">
        <v>0</v>
      </c>
      <c r="H53" s="45" t="str">
        <f aca="false">IF(AND(F53&lt;&gt;"",G53&lt;&gt;""),"Completed","Upcoming")</f>
        <v>Completed</v>
      </c>
    </row>
    <row r="54" customFormat="false" ht="15" hidden="false" customHeight="true" outlineLevel="0" collapsed="false">
      <c r="A54" s="1" t="n">
        <v>49</v>
      </c>
      <c r="B54" s="41" t="n">
        <v>45892.7083333333</v>
      </c>
      <c r="C54" s="1" t="s">
        <v>33</v>
      </c>
      <c r="D54" s="1" t="s">
        <v>155</v>
      </c>
      <c r="E54" s="1" t="s">
        <v>154</v>
      </c>
      <c r="F54" s="44" t="n">
        <v>3</v>
      </c>
      <c r="G54" s="44" t="n">
        <v>1</v>
      </c>
      <c r="H54" s="45" t="str">
        <f aca="false">IF(AND(F54&lt;&gt;"",G54&lt;&gt;""),"Completed","Upcoming")</f>
        <v>Completed</v>
      </c>
    </row>
    <row r="55" customFormat="false" ht="15" hidden="false" customHeight="true" outlineLevel="0" collapsed="false">
      <c r="A55" s="1" t="n">
        <v>50</v>
      </c>
      <c r="B55" s="41" t="n">
        <v>45892.7291666667</v>
      </c>
      <c r="C55" s="1" t="s">
        <v>30</v>
      </c>
      <c r="D55" s="1" t="s">
        <v>182</v>
      </c>
      <c r="E55" s="1" t="s">
        <v>208</v>
      </c>
      <c r="F55" s="44" t="n">
        <v>1</v>
      </c>
      <c r="G55" s="44" t="n">
        <v>1</v>
      </c>
      <c r="H55" s="45" t="str">
        <f aca="false">IF(AND(F55&lt;&gt;"",G55&lt;&gt;""),"Completed","Upcoming")</f>
        <v>Completed</v>
      </c>
    </row>
    <row r="56" customFormat="false" ht="15" hidden="false" customHeight="true" outlineLevel="0" collapsed="false">
      <c r="A56" s="1" t="n">
        <v>51</v>
      </c>
      <c r="B56" s="41" t="n">
        <v>45892.78125</v>
      </c>
      <c r="C56" s="1" t="s">
        <v>31</v>
      </c>
      <c r="D56" s="1" t="s">
        <v>20</v>
      </c>
      <c r="E56" s="1" t="s">
        <v>164</v>
      </c>
      <c r="F56" s="44" t="n">
        <v>1</v>
      </c>
      <c r="G56" s="44" t="n">
        <v>0</v>
      </c>
      <c r="H56" s="45" t="str">
        <f aca="false">IF(AND(F56&lt;&gt;"",G56&lt;&gt;""),"Completed","Upcoming")</f>
        <v>Completed</v>
      </c>
    </row>
    <row r="57" customFormat="false" ht="15" hidden="false" customHeight="true" outlineLevel="0" collapsed="false">
      <c r="A57" s="1" t="n">
        <v>52</v>
      </c>
      <c r="B57" s="41" t="n">
        <v>45892.78125</v>
      </c>
      <c r="C57" s="1" t="s">
        <v>31</v>
      </c>
      <c r="D57" s="1" t="s">
        <v>145</v>
      </c>
      <c r="E57" s="1" t="s">
        <v>210</v>
      </c>
      <c r="F57" s="44" t="n">
        <v>1</v>
      </c>
      <c r="G57" s="44" t="n">
        <v>2</v>
      </c>
      <c r="H57" s="45" t="str">
        <f aca="false">IF(AND(F57&lt;&gt;"",G57&lt;&gt;""),"Completed","Upcoming")</f>
        <v>Completed</v>
      </c>
    </row>
    <row r="58" customFormat="false" ht="15" hidden="false" customHeight="true" outlineLevel="0" collapsed="false">
      <c r="A58" s="1" t="n">
        <v>53</v>
      </c>
      <c r="B58" s="41" t="n">
        <v>45892.7951388889</v>
      </c>
      <c r="C58" s="1" t="s">
        <v>33</v>
      </c>
      <c r="D58" s="1" t="s">
        <v>172</v>
      </c>
      <c r="E58" s="1" t="s">
        <v>204</v>
      </c>
      <c r="F58" s="44" t="n">
        <v>3</v>
      </c>
      <c r="G58" s="44" t="n">
        <v>0</v>
      </c>
      <c r="H58" s="45" t="str">
        <f aca="false">IF(AND(F58&lt;&gt;"",G58&lt;&gt;""),"Completed","Upcoming")</f>
        <v>Completed</v>
      </c>
    </row>
    <row r="59" customFormat="false" ht="15" hidden="false" customHeight="true" outlineLevel="0" collapsed="false">
      <c r="A59" s="1" t="n">
        <v>54</v>
      </c>
      <c r="B59" s="41" t="n">
        <v>45892.8125</v>
      </c>
      <c r="C59" s="1" t="s">
        <v>30</v>
      </c>
      <c r="D59" s="1" t="s">
        <v>203</v>
      </c>
      <c r="E59" s="1" t="s">
        <v>16</v>
      </c>
      <c r="F59" s="44" t="n">
        <v>2</v>
      </c>
      <c r="G59" s="44" t="n">
        <v>3</v>
      </c>
      <c r="H59" s="45" t="str">
        <f aca="false">IF(AND(F59&lt;&gt;"",G59&lt;&gt;""),"Completed","Upcoming")</f>
        <v>Completed</v>
      </c>
    </row>
    <row r="60" customFormat="false" ht="15" hidden="false" customHeight="true" outlineLevel="0" collapsed="false">
      <c r="A60" s="1" t="n">
        <v>55</v>
      </c>
      <c r="B60" s="41" t="n">
        <v>45893.5416666667</v>
      </c>
      <c r="C60" s="1" t="s">
        <v>29</v>
      </c>
      <c r="D60" s="1" t="s">
        <v>128</v>
      </c>
      <c r="E60" s="1" t="s">
        <v>129</v>
      </c>
      <c r="F60" s="44" t="n">
        <v>2</v>
      </c>
      <c r="G60" s="44" t="n">
        <v>0</v>
      </c>
      <c r="H60" s="45" t="str">
        <f aca="false">IF(AND(F60&lt;&gt;"",G60&lt;&gt;""),"Completed","Upcoming")</f>
        <v>Completed</v>
      </c>
    </row>
    <row r="61" customFormat="false" ht="15" hidden="false" customHeight="true" outlineLevel="0" collapsed="false">
      <c r="A61" s="1" t="n">
        <v>56</v>
      </c>
      <c r="B61" s="41" t="n">
        <v>45893.5416666667</v>
      </c>
      <c r="C61" s="1" t="s">
        <v>29</v>
      </c>
      <c r="D61" s="1" t="s">
        <v>153</v>
      </c>
      <c r="E61" s="1" t="s">
        <v>126</v>
      </c>
      <c r="F61" s="44" t="n">
        <v>1</v>
      </c>
      <c r="G61" s="44" t="n">
        <v>1</v>
      </c>
      <c r="H61" s="45" t="str">
        <f aca="false">IF(AND(F61&lt;&gt;"",G61&lt;&gt;""),"Completed","Upcoming")</f>
        <v>Completed</v>
      </c>
    </row>
    <row r="62" customFormat="false" ht="15" hidden="false" customHeight="true" outlineLevel="0" collapsed="false">
      <c r="A62" s="1" t="n">
        <v>57</v>
      </c>
      <c r="B62" s="41" t="n">
        <v>45893.5416666667</v>
      </c>
      <c r="C62" s="1" t="s">
        <v>33</v>
      </c>
      <c r="D62" s="1" t="s">
        <v>205</v>
      </c>
      <c r="E62" s="1" t="s">
        <v>171</v>
      </c>
      <c r="F62" s="44" t="n">
        <v>4</v>
      </c>
      <c r="G62" s="44" t="n">
        <v>0</v>
      </c>
      <c r="H62" s="45" t="str">
        <f aca="false">IF(AND(F62&lt;&gt;"",G62&lt;&gt;""),"Completed","Upcoming")</f>
        <v>Completed</v>
      </c>
    </row>
    <row r="63" customFormat="false" ht="15" hidden="false" customHeight="true" outlineLevel="0" collapsed="false">
      <c r="A63" s="1" t="n">
        <v>58</v>
      </c>
      <c r="B63" s="41" t="n">
        <v>45893.5625</v>
      </c>
      <c r="C63" s="1" t="s">
        <v>32</v>
      </c>
      <c r="D63" s="1" t="s">
        <v>187</v>
      </c>
      <c r="E63" s="1" t="s">
        <v>211</v>
      </c>
      <c r="F63" s="44" t="n">
        <v>0</v>
      </c>
      <c r="G63" s="44" t="n">
        <v>1</v>
      </c>
      <c r="H63" s="45" t="str">
        <f aca="false">IF(AND(F63&lt;&gt;"",G63&lt;&gt;""),"Completed","Upcoming")</f>
        <v>Completed</v>
      </c>
    </row>
    <row r="64" customFormat="false" ht="15" hidden="false" customHeight="true" outlineLevel="0" collapsed="false">
      <c r="A64" s="1" t="n">
        <v>59</v>
      </c>
      <c r="B64" s="41" t="n">
        <v>45893.625</v>
      </c>
      <c r="C64" s="1" t="s">
        <v>30</v>
      </c>
      <c r="D64" s="1" t="s">
        <v>141</v>
      </c>
      <c r="E64" s="1" t="s">
        <v>151</v>
      </c>
      <c r="F64" s="44" t="n">
        <v>1</v>
      </c>
      <c r="G64" s="44" t="n">
        <v>0</v>
      </c>
      <c r="H64" s="45" t="str">
        <f aca="false">IF(AND(F64&lt;&gt;"",G64&lt;&gt;""),"Completed","Upcoming")</f>
        <v>Completed</v>
      </c>
    </row>
    <row r="65" customFormat="false" ht="15" hidden="false" customHeight="true" outlineLevel="0" collapsed="false">
      <c r="A65" s="1" t="n">
        <v>60</v>
      </c>
      <c r="B65" s="41" t="n">
        <v>45893.6354166667</v>
      </c>
      <c r="C65" s="1" t="s">
        <v>33</v>
      </c>
      <c r="D65" s="1" t="s">
        <v>120</v>
      </c>
      <c r="E65" s="1" t="s">
        <v>157</v>
      </c>
      <c r="F65" s="44" t="n">
        <v>1</v>
      </c>
      <c r="G65" s="44" t="n">
        <v>2</v>
      </c>
      <c r="H65" s="45" t="str">
        <f aca="false">IF(AND(F65&lt;&gt;"",G65&lt;&gt;""),"Completed","Upcoming")</f>
        <v>Completed</v>
      </c>
    </row>
    <row r="66" customFormat="false" ht="15" hidden="false" customHeight="true" outlineLevel="0" collapsed="false">
      <c r="A66" s="1" t="n">
        <v>61</v>
      </c>
      <c r="B66" s="41" t="n">
        <v>45893.6354166667</v>
      </c>
      <c r="C66" s="1" t="s">
        <v>33</v>
      </c>
      <c r="D66" s="1" t="s">
        <v>161</v>
      </c>
      <c r="E66" s="1" t="s">
        <v>159</v>
      </c>
      <c r="F66" s="44" t="n">
        <v>1</v>
      </c>
      <c r="G66" s="44" t="n">
        <v>0</v>
      </c>
      <c r="H66" s="45" t="str">
        <f aca="false">IF(AND(F66&lt;&gt;"",G66&lt;&gt;""),"Completed","Upcoming")</f>
        <v>Completed</v>
      </c>
    </row>
    <row r="67" customFormat="false" ht="15" hidden="false" customHeight="true" outlineLevel="0" collapsed="false">
      <c r="A67" s="1" t="n">
        <v>62</v>
      </c>
      <c r="B67" s="41" t="n">
        <v>45893.6354166667</v>
      </c>
      <c r="C67" s="1" t="s">
        <v>33</v>
      </c>
      <c r="D67" s="1" t="s">
        <v>158</v>
      </c>
      <c r="E67" s="1" t="s">
        <v>134</v>
      </c>
      <c r="F67" s="44" t="n">
        <v>2</v>
      </c>
      <c r="G67" s="44" t="n">
        <v>0</v>
      </c>
      <c r="H67" s="45" t="str">
        <f aca="false">IF(AND(F67&lt;&gt;"",G67&lt;&gt;""),"Completed","Upcoming")</f>
        <v>Completed</v>
      </c>
    </row>
    <row r="68" customFormat="false" ht="15" hidden="false" customHeight="true" outlineLevel="0" collapsed="false">
      <c r="A68" s="1" t="n">
        <v>63</v>
      </c>
      <c r="B68" s="41" t="n">
        <v>45893.6458333333</v>
      </c>
      <c r="C68" s="1" t="s">
        <v>29</v>
      </c>
      <c r="D68" s="1" t="s">
        <v>122</v>
      </c>
      <c r="E68" s="1" t="s">
        <v>121</v>
      </c>
      <c r="F68" s="44" t="n">
        <v>1</v>
      </c>
      <c r="G68" s="44" t="n">
        <v>1</v>
      </c>
      <c r="H68" s="45" t="str">
        <f aca="false">IF(AND(F68&lt;&gt;"",G68&lt;&gt;""),"Completed","Upcoming")</f>
        <v>Completed</v>
      </c>
    </row>
    <row r="69" customFormat="false" ht="15" hidden="false" customHeight="true" outlineLevel="0" collapsed="false">
      <c r="A69" s="1" t="n">
        <v>64</v>
      </c>
      <c r="B69" s="41" t="n">
        <v>45893.6458333333</v>
      </c>
      <c r="C69" s="1" t="s">
        <v>32</v>
      </c>
      <c r="D69" s="1" t="s">
        <v>183</v>
      </c>
      <c r="E69" s="1" t="s">
        <v>212</v>
      </c>
      <c r="F69" s="44" t="n">
        <v>0</v>
      </c>
      <c r="G69" s="44" t="n">
        <v>0</v>
      </c>
      <c r="H69" s="45" t="str">
        <f aca="false">IF(AND(F69&lt;&gt;"",G69&lt;&gt;""),"Completed","Upcoming")</f>
        <v>Completed</v>
      </c>
    </row>
    <row r="70" customFormat="false" ht="15" hidden="false" customHeight="true" outlineLevel="0" collapsed="false">
      <c r="A70" s="1" t="n">
        <v>65</v>
      </c>
      <c r="B70" s="41" t="n">
        <v>45893.6875</v>
      </c>
      <c r="C70" s="1" t="s">
        <v>31</v>
      </c>
      <c r="D70" s="1" t="s">
        <v>178</v>
      </c>
      <c r="E70" s="1" t="s">
        <v>169</v>
      </c>
      <c r="F70" s="44" t="n">
        <v>2</v>
      </c>
      <c r="G70" s="44" t="n">
        <v>0</v>
      </c>
      <c r="H70" s="45" t="str">
        <f aca="false">IF(AND(F70&lt;&gt;"",G70&lt;&gt;""),"Completed","Upcoming")</f>
        <v>Completed</v>
      </c>
    </row>
    <row r="71" customFormat="false" ht="15" hidden="false" customHeight="true" outlineLevel="0" collapsed="false">
      <c r="A71" s="1" t="n">
        <v>66</v>
      </c>
      <c r="B71" s="41" t="n">
        <v>45893.6875</v>
      </c>
      <c r="C71" s="1" t="s">
        <v>31</v>
      </c>
      <c r="D71" s="1" t="s">
        <v>168</v>
      </c>
      <c r="E71" s="1" t="s">
        <v>140</v>
      </c>
      <c r="F71" s="44" t="n">
        <v>1</v>
      </c>
      <c r="G71" s="44" t="n">
        <v>1</v>
      </c>
      <c r="H71" s="45" t="str">
        <f aca="false">IF(AND(F71&lt;&gt;"",G71&lt;&gt;""),"Completed","Upcoming")</f>
        <v>Completed</v>
      </c>
    </row>
    <row r="72" customFormat="false" ht="15" hidden="false" customHeight="true" outlineLevel="0" collapsed="false">
      <c r="A72" s="1" t="n">
        <v>67</v>
      </c>
      <c r="B72" s="41" t="n">
        <v>45893.7291666667</v>
      </c>
      <c r="C72" s="1" t="s">
        <v>30</v>
      </c>
      <c r="D72" s="1" t="s">
        <v>166</v>
      </c>
      <c r="E72" s="1" t="s">
        <v>176</v>
      </c>
      <c r="F72" s="44" t="n">
        <v>2</v>
      </c>
      <c r="G72" s="44" t="n">
        <v>2</v>
      </c>
      <c r="H72" s="45" t="str">
        <f aca="false">IF(AND(F72&lt;&gt;"",G72&lt;&gt;""),"Completed","Upcoming")</f>
        <v>Completed</v>
      </c>
    </row>
    <row r="73" customFormat="false" ht="15" hidden="false" customHeight="true" outlineLevel="0" collapsed="false">
      <c r="A73" s="1" t="n">
        <v>68</v>
      </c>
      <c r="B73" s="41" t="n">
        <v>45893.7291666667</v>
      </c>
      <c r="C73" s="1" t="s">
        <v>30</v>
      </c>
      <c r="D73" s="1" t="s">
        <v>181</v>
      </c>
      <c r="E73" s="1" t="s">
        <v>117</v>
      </c>
      <c r="F73" s="44" t="n">
        <v>5</v>
      </c>
      <c r="G73" s="44" t="n">
        <v>0</v>
      </c>
      <c r="H73" s="45" t="str">
        <f aca="false">IF(AND(F73&lt;&gt;"",G73&lt;&gt;""),"Completed","Upcoming")</f>
        <v>Completed</v>
      </c>
    </row>
    <row r="74" customFormat="false" ht="15" hidden="false" customHeight="true" outlineLevel="0" collapsed="false">
      <c r="A74" s="1" t="n">
        <v>69</v>
      </c>
      <c r="B74" s="41" t="n">
        <v>45893.78125</v>
      </c>
      <c r="C74" s="1" t="s">
        <v>33</v>
      </c>
      <c r="D74" s="1" t="s">
        <v>144</v>
      </c>
      <c r="E74" s="1" t="s">
        <v>149</v>
      </c>
      <c r="F74" s="44" t="n">
        <v>1</v>
      </c>
      <c r="G74" s="44" t="n">
        <v>0</v>
      </c>
      <c r="H74" s="45" t="str">
        <f aca="false">IF(AND(F74&lt;&gt;"",G74&lt;&gt;""),"Completed","Upcoming")</f>
        <v>Completed</v>
      </c>
    </row>
    <row r="75" customFormat="false" ht="15" hidden="false" customHeight="true" outlineLevel="0" collapsed="false">
      <c r="A75" s="1" t="n">
        <v>70</v>
      </c>
      <c r="B75" s="41" t="n">
        <v>45893.78125</v>
      </c>
      <c r="C75" s="1" t="s">
        <v>31</v>
      </c>
      <c r="D75" s="1" t="s">
        <v>177</v>
      </c>
      <c r="E75" s="1" t="s">
        <v>139</v>
      </c>
      <c r="F75" s="44" t="n">
        <v>2</v>
      </c>
      <c r="G75" s="44" t="n">
        <v>0</v>
      </c>
      <c r="H75" s="45" t="str">
        <f aca="false">IF(AND(F75&lt;&gt;"",G75&lt;&gt;""),"Completed","Upcoming")</f>
        <v>Completed</v>
      </c>
    </row>
    <row r="76" customFormat="false" ht="15" hidden="false" customHeight="true" outlineLevel="0" collapsed="false">
      <c r="A76" s="1" t="n">
        <v>71</v>
      </c>
      <c r="B76" s="41" t="n">
        <v>45893.78125</v>
      </c>
      <c r="C76" s="1" t="s">
        <v>31</v>
      </c>
      <c r="D76" s="1" t="s">
        <v>24</v>
      </c>
      <c r="E76" s="1" t="s">
        <v>213</v>
      </c>
      <c r="F76" s="44" t="n">
        <v>1</v>
      </c>
      <c r="G76" s="44" t="n">
        <v>1</v>
      </c>
      <c r="H76" s="45" t="str">
        <f aca="false">IF(AND(F76&lt;&gt;"",G76&lt;&gt;""),"Completed","Upcoming")</f>
        <v>Completed</v>
      </c>
    </row>
    <row r="77" customFormat="false" ht="15" hidden="false" customHeight="true" outlineLevel="0" collapsed="false">
      <c r="A77" s="1" t="n">
        <v>72</v>
      </c>
      <c r="B77" s="41" t="n">
        <v>45893.8125</v>
      </c>
      <c r="C77" s="1" t="s">
        <v>30</v>
      </c>
      <c r="D77" s="1" t="s">
        <v>200</v>
      </c>
      <c r="E77" s="1" t="s">
        <v>18</v>
      </c>
      <c r="F77" s="44" t="n">
        <v>0</v>
      </c>
      <c r="G77" s="44" t="n">
        <v>3</v>
      </c>
      <c r="H77" s="45" t="str">
        <f aca="false">IF(AND(F77&lt;&gt;"",G77&lt;&gt;""),"Completed","Upcoming")</f>
        <v>Completed</v>
      </c>
    </row>
    <row r="78" customFormat="false" ht="15" hidden="false" customHeight="true" outlineLevel="0" collapsed="false">
      <c r="A78" s="1" t="n">
        <v>73</v>
      </c>
      <c r="B78" s="41" t="n">
        <v>45894.6875</v>
      </c>
      <c r="C78" s="1" t="s">
        <v>31</v>
      </c>
      <c r="D78" s="1" t="s">
        <v>165</v>
      </c>
      <c r="E78" s="1" t="s">
        <v>163</v>
      </c>
      <c r="F78" s="44" t="n">
        <v>1</v>
      </c>
      <c r="G78" s="44" t="n">
        <v>1</v>
      </c>
      <c r="H78" s="45" t="str">
        <f aca="false">IF(AND(F78&lt;&gt;"",G78&lt;&gt;""),"Completed","Upcoming")</f>
        <v>Completed</v>
      </c>
    </row>
    <row r="79" customFormat="false" ht="15" hidden="false" customHeight="true" outlineLevel="0" collapsed="false">
      <c r="A79" s="1" t="n">
        <v>74</v>
      </c>
      <c r="B79" s="41" t="n">
        <v>45894.7291666667</v>
      </c>
      <c r="C79" s="1" t="s">
        <v>30</v>
      </c>
      <c r="D79" s="1" t="s">
        <v>114</v>
      </c>
      <c r="E79" s="1" t="s">
        <v>167</v>
      </c>
      <c r="F79" s="44" t="n">
        <v>1</v>
      </c>
      <c r="G79" s="44" t="n">
        <v>0</v>
      </c>
      <c r="H79" s="45" t="str">
        <f aca="false">IF(AND(F79&lt;&gt;"",G79&lt;&gt;""),"Completed","Upcoming")</f>
        <v>Completed</v>
      </c>
    </row>
    <row r="80" customFormat="false" ht="15" hidden="false" customHeight="true" outlineLevel="0" collapsed="false">
      <c r="A80" s="1" t="n">
        <v>75</v>
      </c>
      <c r="B80" s="41" t="n">
        <v>45894.78125</v>
      </c>
      <c r="C80" s="1" t="s">
        <v>31</v>
      </c>
      <c r="D80" s="1" t="s">
        <v>19</v>
      </c>
      <c r="E80" s="1" t="s">
        <v>146</v>
      </c>
      <c r="F80" s="44" t="n">
        <v>5</v>
      </c>
      <c r="G80" s="44" t="n">
        <v>0</v>
      </c>
      <c r="H80" s="45" t="str">
        <f aca="false">IF(AND(F80&lt;&gt;"",G80&lt;&gt;""),"Completed","Upcoming")</f>
        <v>Completed</v>
      </c>
    </row>
    <row r="81" customFormat="false" ht="15" hidden="false" customHeight="true" outlineLevel="0" collapsed="false">
      <c r="A81" s="1" t="n">
        <v>76</v>
      </c>
      <c r="B81" s="41" t="n">
        <v>45894.7916666667</v>
      </c>
      <c r="C81" s="1" t="s">
        <v>29</v>
      </c>
      <c r="D81" s="1" t="s">
        <v>132</v>
      </c>
      <c r="E81" s="1" t="s">
        <v>21</v>
      </c>
      <c r="F81" s="44" t="n">
        <v>2</v>
      </c>
      <c r="G81" s="44" t="n">
        <v>3</v>
      </c>
      <c r="H81" s="45" t="str">
        <f aca="false">IF(AND(F81&lt;&gt;"",G81&lt;&gt;""),"Completed","Upcoming")</f>
        <v>Completed</v>
      </c>
    </row>
    <row r="82" customFormat="false" ht="15" hidden="false" customHeight="true" outlineLevel="0" collapsed="false">
      <c r="A82" s="1" t="n">
        <v>77</v>
      </c>
      <c r="B82" s="41" t="n">
        <v>45894.8125</v>
      </c>
      <c r="C82" s="1" t="s">
        <v>30</v>
      </c>
      <c r="D82" s="1" t="s">
        <v>124</v>
      </c>
      <c r="E82" s="1" t="s">
        <v>115</v>
      </c>
      <c r="F82" s="44" t="n">
        <v>1</v>
      </c>
      <c r="G82" s="44" t="n">
        <v>2</v>
      </c>
      <c r="H82" s="45" t="str">
        <f aca="false">IF(AND(F82&lt;&gt;"",G82&lt;&gt;""),"Completed","Upcoming")</f>
        <v>Completed</v>
      </c>
    </row>
    <row r="83" customFormat="false" ht="15" hidden="false" customHeight="true" outlineLevel="0" collapsed="false">
      <c r="A83" s="1" t="n">
        <v>78</v>
      </c>
      <c r="B83" s="41" t="n">
        <v>45896.7916666667</v>
      </c>
      <c r="C83" s="1" t="s">
        <v>30</v>
      </c>
      <c r="D83" s="1" t="s">
        <v>118</v>
      </c>
      <c r="E83" s="1" t="s">
        <v>116</v>
      </c>
      <c r="F83" s="44" t="n">
        <v>1</v>
      </c>
      <c r="G83" s="44" t="n">
        <v>1</v>
      </c>
      <c r="H83" s="45" t="str">
        <f aca="false">IF(AND(F83&lt;&gt;"",G83&lt;&gt;""),"Completed","Upcoming")</f>
        <v>Completed</v>
      </c>
    </row>
    <row r="84" customFormat="false" ht="15" hidden="false" customHeight="true" outlineLevel="0" collapsed="false">
      <c r="A84" s="1" t="n">
        <v>79</v>
      </c>
      <c r="B84" s="41" t="n">
        <v>45898.6875</v>
      </c>
      <c r="C84" s="1" t="s">
        <v>31</v>
      </c>
      <c r="D84" s="1" t="s">
        <v>210</v>
      </c>
      <c r="E84" s="1" t="s">
        <v>209</v>
      </c>
      <c r="F84" s="44" t="n">
        <v>3</v>
      </c>
      <c r="G84" s="44" t="n">
        <v>2</v>
      </c>
      <c r="H84" s="45" t="str">
        <f aca="false">IF(AND(F84&lt;&gt;"",G84&lt;&gt;""),"Completed","Upcoming")</f>
        <v>Completed</v>
      </c>
    </row>
    <row r="85" customFormat="false" ht="15" hidden="false" customHeight="true" outlineLevel="0" collapsed="false">
      <c r="A85" s="1" t="n">
        <v>80</v>
      </c>
      <c r="B85" s="41" t="n">
        <v>45898.7291666667</v>
      </c>
      <c r="C85" s="1" t="s">
        <v>30</v>
      </c>
      <c r="D85" s="1" t="s">
        <v>208</v>
      </c>
      <c r="E85" s="1" t="s">
        <v>203</v>
      </c>
      <c r="F85" s="44" t="n">
        <v>2</v>
      </c>
      <c r="G85" s="44" t="n">
        <v>0</v>
      </c>
      <c r="H85" s="45" t="str">
        <f aca="false">IF(AND(F85&lt;&gt;"",G85&lt;&gt;""),"Completed","Upcoming")</f>
        <v>Completed</v>
      </c>
    </row>
    <row r="86" customFormat="false" ht="15" hidden="false" customHeight="true" outlineLevel="0" collapsed="false">
      <c r="A86" s="1" t="n">
        <v>81</v>
      </c>
      <c r="B86" s="41" t="n">
        <v>45898.7708333333</v>
      </c>
      <c r="C86" s="1" t="s">
        <v>32</v>
      </c>
      <c r="D86" s="1" t="s">
        <v>212</v>
      </c>
      <c r="E86" s="1" t="s">
        <v>198</v>
      </c>
      <c r="F86" s="44" t="n">
        <v>0</v>
      </c>
      <c r="G86" s="44" t="n">
        <v>2</v>
      </c>
      <c r="H86" s="45" t="str">
        <f aca="false">IF(AND(F86&lt;&gt;"",G86&lt;&gt;""),"Completed","Upcoming")</f>
        <v>Completed</v>
      </c>
    </row>
    <row r="87" customFormat="false" ht="15" hidden="false" customHeight="true" outlineLevel="0" collapsed="false">
      <c r="A87" s="1" t="n">
        <v>82</v>
      </c>
      <c r="B87" s="41" t="n">
        <v>45898.78125</v>
      </c>
      <c r="C87" s="1" t="s">
        <v>31</v>
      </c>
      <c r="D87" s="1" t="s">
        <v>174</v>
      </c>
      <c r="E87" s="1" t="s">
        <v>145</v>
      </c>
      <c r="F87" s="44" t="n">
        <v>0</v>
      </c>
      <c r="G87" s="44" t="n">
        <v>2</v>
      </c>
      <c r="H87" s="45" t="str">
        <f aca="false">IF(AND(F87&lt;&gt;"",G87&lt;&gt;""),"Completed","Upcoming")</f>
        <v>Completed</v>
      </c>
    </row>
    <row r="88" customFormat="false" ht="15" hidden="false" customHeight="true" outlineLevel="0" collapsed="false">
      <c r="A88" s="1" t="n">
        <v>83</v>
      </c>
      <c r="B88" s="41" t="n">
        <v>45898.78125</v>
      </c>
      <c r="C88" s="1" t="s">
        <v>33</v>
      </c>
      <c r="D88" s="1" t="s">
        <v>157</v>
      </c>
      <c r="E88" s="1" t="s">
        <v>134</v>
      </c>
      <c r="F88" s="44" t="n">
        <v>3</v>
      </c>
      <c r="G88" s="44" t="n">
        <v>1</v>
      </c>
      <c r="H88" s="45" t="str">
        <f aca="false">IF(AND(F88&lt;&gt;"",G88&lt;&gt;""),"Completed","Upcoming")</f>
        <v>Completed</v>
      </c>
    </row>
    <row r="89" customFormat="false" ht="15" hidden="false" customHeight="true" outlineLevel="0" collapsed="false">
      <c r="A89" s="1" t="n">
        <v>84</v>
      </c>
      <c r="B89" s="41" t="n">
        <v>45898.8125</v>
      </c>
      <c r="C89" s="1" t="s">
        <v>30</v>
      </c>
      <c r="D89" s="1" t="s">
        <v>151</v>
      </c>
      <c r="E89" s="1" t="s">
        <v>115</v>
      </c>
      <c r="F89" s="44" t="n">
        <v>3</v>
      </c>
      <c r="G89" s="44" t="n">
        <v>0</v>
      </c>
      <c r="H89" s="45" t="str">
        <f aca="false">IF(AND(F89&lt;&gt;"",G89&lt;&gt;""),"Completed","Upcoming")</f>
        <v>Completed</v>
      </c>
    </row>
    <row r="90" customFormat="false" ht="15" hidden="false" customHeight="true" outlineLevel="0" collapsed="false">
      <c r="A90" s="1" t="n">
        <v>85</v>
      </c>
      <c r="B90" s="41" t="n">
        <v>45899.4791666667</v>
      </c>
      <c r="C90" s="1" t="s">
        <v>29</v>
      </c>
      <c r="D90" s="1" t="s">
        <v>162</v>
      </c>
      <c r="E90" s="1" t="s">
        <v>122</v>
      </c>
      <c r="F90" s="44" t="n">
        <v>2</v>
      </c>
      <c r="G90" s="44" t="n">
        <v>0</v>
      </c>
      <c r="H90" s="45" t="str">
        <f aca="false">IF(AND(F90&lt;&gt;"",G90&lt;&gt;""),"Completed","Upcoming")</f>
        <v>Completed</v>
      </c>
    </row>
    <row r="91" customFormat="false" ht="15" hidden="false" customHeight="true" outlineLevel="0" collapsed="false">
      <c r="A91" s="1" t="n">
        <v>86</v>
      </c>
      <c r="B91" s="41" t="n">
        <v>45899.5625</v>
      </c>
      <c r="C91" s="1" t="s">
        <v>32</v>
      </c>
      <c r="D91" s="1" t="s">
        <v>185</v>
      </c>
      <c r="E91" s="1" t="s">
        <v>199</v>
      </c>
      <c r="F91" s="44" t="n">
        <v>2</v>
      </c>
      <c r="G91" s="44" t="n">
        <v>0</v>
      </c>
      <c r="H91" s="45" t="str">
        <f aca="false">IF(AND(F91&lt;&gt;"",G91&lt;&gt;""),"Completed","Upcoming")</f>
        <v>Completed</v>
      </c>
    </row>
    <row r="92" customFormat="false" ht="15" hidden="false" customHeight="true" outlineLevel="0" collapsed="false">
      <c r="A92" s="1" t="n">
        <v>87</v>
      </c>
      <c r="B92" s="41" t="n">
        <v>45899.5625</v>
      </c>
      <c r="C92" s="1" t="s">
        <v>32</v>
      </c>
      <c r="D92" s="1" t="s">
        <v>192</v>
      </c>
      <c r="E92" s="1" t="s">
        <v>184</v>
      </c>
      <c r="F92" s="44" t="n">
        <v>3</v>
      </c>
      <c r="G92" s="44" t="n">
        <v>3</v>
      </c>
      <c r="H92" s="45" t="str">
        <f aca="false">IF(AND(F92&lt;&gt;"",G92&lt;&gt;""),"Completed","Upcoming")</f>
        <v>Completed</v>
      </c>
    </row>
    <row r="93" customFormat="false" ht="15" hidden="false" customHeight="true" outlineLevel="0" collapsed="false">
      <c r="A93" s="1" t="n">
        <v>88</v>
      </c>
      <c r="B93" s="41" t="n">
        <v>45899.5625</v>
      </c>
      <c r="C93" s="1" t="s">
        <v>32</v>
      </c>
      <c r="D93" s="1" t="s">
        <v>193</v>
      </c>
      <c r="E93" s="1" t="s">
        <v>196</v>
      </c>
      <c r="F93" s="44" t="n">
        <v>1</v>
      </c>
      <c r="G93" s="44" t="n">
        <v>3</v>
      </c>
      <c r="H93" s="45" t="str">
        <f aca="false">IF(AND(F93&lt;&gt;"",G93&lt;&gt;""),"Completed","Upcoming")</f>
        <v>Completed</v>
      </c>
    </row>
    <row r="94" customFormat="false" ht="15" hidden="false" customHeight="true" outlineLevel="0" collapsed="false">
      <c r="A94" s="1" t="n">
        <v>89</v>
      </c>
      <c r="B94" s="41" t="n">
        <v>45899.5625</v>
      </c>
      <c r="C94" s="1" t="s">
        <v>32</v>
      </c>
      <c r="D94" s="1" t="s">
        <v>190</v>
      </c>
      <c r="E94" s="1" t="s">
        <v>183</v>
      </c>
      <c r="F94" s="44" t="n">
        <v>1</v>
      </c>
      <c r="G94" s="44" t="n">
        <v>0</v>
      </c>
      <c r="H94" s="45" t="str">
        <f aca="false">IF(AND(F94&lt;&gt;"",G94&lt;&gt;""),"Completed","Upcoming")</f>
        <v>Completed</v>
      </c>
    </row>
    <row r="95" customFormat="false" ht="15" hidden="false" customHeight="true" outlineLevel="0" collapsed="false">
      <c r="A95" s="1" t="n">
        <v>90</v>
      </c>
      <c r="B95" s="41" t="n">
        <v>45899.5833333333</v>
      </c>
      <c r="C95" s="1" t="s">
        <v>29</v>
      </c>
      <c r="D95" s="1" t="s">
        <v>180</v>
      </c>
      <c r="E95" s="1" t="s">
        <v>127</v>
      </c>
      <c r="F95" s="44" t="n">
        <v>0</v>
      </c>
      <c r="G95" s="44" t="n">
        <v>1</v>
      </c>
      <c r="H95" s="45" t="str">
        <f aca="false">IF(AND(F95&lt;&gt;"",G95&lt;&gt;""),"Completed","Upcoming")</f>
        <v>Completed</v>
      </c>
    </row>
    <row r="96" customFormat="false" ht="15" hidden="false" customHeight="true" outlineLevel="0" collapsed="false">
      <c r="A96" s="1" t="n">
        <v>91</v>
      </c>
      <c r="B96" s="41" t="n">
        <v>45899.5833333333</v>
      </c>
      <c r="C96" s="1" t="s">
        <v>29</v>
      </c>
      <c r="D96" s="1" t="s">
        <v>121</v>
      </c>
      <c r="E96" s="1" t="s">
        <v>201</v>
      </c>
      <c r="F96" s="44" t="n">
        <v>3</v>
      </c>
      <c r="G96" s="44" t="n">
        <v>2</v>
      </c>
      <c r="H96" s="45" t="str">
        <f aca="false">IF(AND(F96&lt;&gt;"",G96&lt;&gt;""),"Completed","Upcoming")</f>
        <v>Completed</v>
      </c>
    </row>
    <row r="97" customFormat="false" ht="15" hidden="false" customHeight="true" outlineLevel="0" collapsed="false">
      <c r="A97" s="1" t="n">
        <v>92</v>
      </c>
      <c r="B97" s="41" t="n">
        <v>45899.5833333333</v>
      </c>
      <c r="C97" s="1" t="s">
        <v>29</v>
      </c>
      <c r="D97" s="1" t="s">
        <v>202</v>
      </c>
      <c r="E97" s="1" t="s">
        <v>152</v>
      </c>
      <c r="F97" s="44" t="n">
        <v>2</v>
      </c>
      <c r="G97" s="44" t="n">
        <v>1</v>
      </c>
      <c r="H97" s="45" t="str">
        <f aca="false">IF(AND(F97&lt;&gt;"",G97&lt;&gt;""),"Completed","Upcoming")</f>
        <v>Completed</v>
      </c>
    </row>
    <row r="98" customFormat="false" ht="15" hidden="false" customHeight="true" outlineLevel="0" collapsed="false">
      <c r="A98" s="1" t="n">
        <v>93</v>
      </c>
      <c r="B98" s="41" t="n">
        <v>45899.5833333333</v>
      </c>
      <c r="C98" s="1" t="s">
        <v>29</v>
      </c>
      <c r="D98" s="1" t="s">
        <v>131</v>
      </c>
      <c r="E98" s="1" t="s">
        <v>128</v>
      </c>
      <c r="F98" s="44" t="n">
        <v>2</v>
      </c>
      <c r="G98" s="44" t="n">
        <v>3</v>
      </c>
      <c r="H98" s="45" t="str">
        <f aca="false">IF(AND(F98&lt;&gt;"",G98&lt;&gt;""),"Completed","Upcoming")</f>
        <v>Completed</v>
      </c>
    </row>
    <row r="99" customFormat="false" ht="15" hidden="false" customHeight="true" outlineLevel="0" collapsed="false">
      <c r="A99" s="1" t="n">
        <v>94</v>
      </c>
      <c r="B99" s="41" t="n">
        <v>45899.625</v>
      </c>
      <c r="C99" s="1" t="s">
        <v>30</v>
      </c>
      <c r="D99" s="1" t="s">
        <v>119</v>
      </c>
      <c r="E99" s="1" t="s">
        <v>182</v>
      </c>
      <c r="F99" s="44" t="n">
        <v>1</v>
      </c>
      <c r="G99" s="44" t="n">
        <v>1</v>
      </c>
      <c r="H99" s="45" t="str">
        <f aca="false">IF(AND(F99&lt;&gt;"",G99&lt;&gt;""),"Completed","Upcoming")</f>
        <v>Completed</v>
      </c>
    </row>
    <row r="100" customFormat="false" ht="15" hidden="false" customHeight="true" outlineLevel="0" collapsed="false">
      <c r="A100" s="1" t="n">
        <v>95</v>
      </c>
      <c r="B100" s="41" t="n">
        <v>45899.625</v>
      </c>
      <c r="C100" s="1" t="s">
        <v>33</v>
      </c>
      <c r="D100" s="1" t="s">
        <v>205</v>
      </c>
      <c r="E100" s="1" t="s">
        <v>144</v>
      </c>
      <c r="F100" s="44" t="n">
        <v>1</v>
      </c>
      <c r="G100" s="44" t="n">
        <v>7</v>
      </c>
      <c r="H100" s="45" t="str">
        <f aca="false">IF(AND(F100&lt;&gt;"",G100&lt;&gt;""),"Completed","Upcoming")</f>
        <v>Completed</v>
      </c>
    </row>
    <row r="101" customFormat="false" ht="15" hidden="false" customHeight="true" outlineLevel="0" collapsed="false">
      <c r="A101" s="1" t="n">
        <v>96</v>
      </c>
      <c r="B101" s="41" t="n">
        <v>45899.6875</v>
      </c>
      <c r="C101" s="1" t="s">
        <v>32</v>
      </c>
      <c r="D101" s="1" t="s">
        <v>191</v>
      </c>
      <c r="E101" s="1" t="s">
        <v>15</v>
      </c>
      <c r="F101" s="44" t="n">
        <v>2</v>
      </c>
      <c r="G101" s="44" t="n">
        <v>3</v>
      </c>
      <c r="H101" s="45" t="str">
        <f aca="false">IF(AND(F101&lt;&gt;"",G101&lt;&gt;""),"Completed","Upcoming")</f>
        <v>Completed</v>
      </c>
    </row>
    <row r="102" customFormat="false" ht="15" hidden="false" customHeight="true" outlineLevel="0" collapsed="false">
      <c r="A102" s="1" t="n">
        <v>97</v>
      </c>
      <c r="B102" s="41" t="n">
        <v>45899.6875</v>
      </c>
      <c r="C102" s="1" t="s">
        <v>31</v>
      </c>
      <c r="D102" s="1" t="s">
        <v>139</v>
      </c>
      <c r="E102" s="1" t="s">
        <v>24</v>
      </c>
      <c r="F102" s="44" t="n">
        <v>1</v>
      </c>
      <c r="G102" s="44" t="n">
        <v>1</v>
      </c>
      <c r="H102" s="45" t="str">
        <f aca="false">IF(AND(F102&lt;&gt;"",G102&lt;&gt;""),"Completed","Upcoming")</f>
        <v>Completed</v>
      </c>
    </row>
    <row r="103" customFormat="false" ht="15" hidden="false" customHeight="true" outlineLevel="0" collapsed="false">
      <c r="A103" s="1" t="n">
        <v>98</v>
      </c>
      <c r="B103" s="41" t="n">
        <v>45899.6875</v>
      </c>
      <c r="C103" s="1" t="s">
        <v>31</v>
      </c>
      <c r="D103" s="1" t="s">
        <v>164</v>
      </c>
      <c r="E103" s="1" t="s">
        <v>178</v>
      </c>
      <c r="F103" s="44" t="n">
        <v>1</v>
      </c>
      <c r="G103" s="44" t="n">
        <v>0</v>
      </c>
      <c r="H103" s="45" t="str">
        <f aca="false">IF(AND(F103&lt;&gt;"",G103&lt;&gt;""),"Completed","Upcoming")</f>
        <v>Completed</v>
      </c>
    </row>
    <row r="104" customFormat="false" ht="15" hidden="false" customHeight="true" outlineLevel="0" collapsed="false">
      <c r="A104" s="1" t="n">
        <v>99</v>
      </c>
      <c r="B104" s="41" t="n">
        <v>45899.6875</v>
      </c>
      <c r="C104" s="1" t="s">
        <v>29</v>
      </c>
      <c r="D104" s="1" t="s">
        <v>207</v>
      </c>
      <c r="E104" s="1" t="s">
        <v>132</v>
      </c>
      <c r="F104" s="44" t="n">
        <v>0</v>
      </c>
      <c r="G104" s="44" t="n">
        <v>0</v>
      </c>
      <c r="H104" s="45" t="str">
        <f aca="false">IF(AND(F104&lt;&gt;"",G104&lt;&gt;""),"Completed","Upcoming")</f>
        <v>Completed</v>
      </c>
    </row>
    <row r="105" customFormat="false" ht="15" hidden="false" customHeight="true" outlineLevel="0" collapsed="false">
      <c r="A105" s="1" t="n">
        <v>100</v>
      </c>
      <c r="B105" s="41" t="n">
        <v>45899.7083333333</v>
      </c>
      <c r="C105" s="1" t="s">
        <v>33</v>
      </c>
      <c r="D105" s="1" t="s">
        <v>159</v>
      </c>
      <c r="E105" s="1" t="s">
        <v>154</v>
      </c>
      <c r="F105" s="44" t="n">
        <v>1</v>
      </c>
      <c r="G105" s="44" t="n">
        <v>0</v>
      </c>
      <c r="H105" s="45" t="str">
        <f aca="false">IF(AND(F105&lt;&gt;"",G105&lt;&gt;""),"Completed","Upcoming")</f>
        <v>Completed</v>
      </c>
    </row>
    <row r="106" customFormat="false" ht="15" hidden="false" customHeight="true" outlineLevel="0" collapsed="false">
      <c r="A106" s="1" t="n">
        <v>101</v>
      </c>
      <c r="B106" s="41" t="n">
        <v>45899.7083333333</v>
      </c>
      <c r="C106" s="1" t="s">
        <v>30</v>
      </c>
      <c r="D106" s="1" t="s">
        <v>200</v>
      </c>
      <c r="E106" s="1" t="s">
        <v>166</v>
      </c>
      <c r="F106" s="44" t="n">
        <v>1</v>
      </c>
      <c r="G106" s="44" t="n">
        <v>0</v>
      </c>
      <c r="H106" s="45" t="str">
        <f aca="false">IF(AND(F106&lt;&gt;"",G106&lt;&gt;""),"Completed","Upcoming")</f>
        <v>Completed</v>
      </c>
    </row>
    <row r="107" customFormat="false" ht="15" hidden="false" customHeight="true" outlineLevel="0" collapsed="false">
      <c r="A107" s="1" t="n">
        <v>102</v>
      </c>
      <c r="B107" s="41" t="n">
        <v>45899.7291666667</v>
      </c>
      <c r="C107" s="1" t="s">
        <v>30</v>
      </c>
      <c r="D107" s="1" t="s">
        <v>117</v>
      </c>
      <c r="E107" s="1" t="s">
        <v>124</v>
      </c>
      <c r="F107" s="44" t="n">
        <v>0</v>
      </c>
      <c r="G107" s="44" t="n">
        <v>2</v>
      </c>
      <c r="H107" s="45" t="str">
        <f aca="false">IF(AND(F107&lt;&gt;"",G107&lt;&gt;""),"Completed","Upcoming")</f>
        <v>Completed</v>
      </c>
    </row>
    <row r="108" customFormat="false" ht="15" hidden="false" customHeight="true" outlineLevel="0" collapsed="false">
      <c r="A108" s="1" t="n">
        <v>103</v>
      </c>
      <c r="B108" s="41" t="n">
        <v>45899.78125</v>
      </c>
      <c r="C108" s="1" t="s">
        <v>31</v>
      </c>
      <c r="D108" s="1" t="s">
        <v>213</v>
      </c>
      <c r="E108" s="1" t="s">
        <v>20</v>
      </c>
      <c r="F108" s="44" t="n">
        <v>0</v>
      </c>
      <c r="G108" s="44" t="n">
        <v>1</v>
      </c>
      <c r="H108" s="45" t="str">
        <f aca="false">IF(AND(F108&lt;&gt;"",G108&lt;&gt;""),"Completed","Upcoming")</f>
        <v>Completed</v>
      </c>
    </row>
    <row r="109" customFormat="false" ht="15" hidden="false" customHeight="true" outlineLevel="0" collapsed="false">
      <c r="A109" s="1" t="n">
        <v>104</v>
      </c>
      <c r="B109" s="41" t="n">
        <v>45899.78125</v>
      </c>
      <c r="C109" s="1" t="s">
        <v>31</v>
      </c>
      <c r="D109" s="1" t="s">
        <v>22</v>
      </c>
      <c r="E109" s="1" t="s">
        <v>168</v>
      </c>
      <c r="F109" s="44" t="n">
        <v>1</v>
      </c>
      <c r="G109" s="44" t="n">
        <v>0</v>
      </c>
      <c r="H109" s="45" t="str">
        <f aca="false">IF(AND(F109&lt;&gt;"",G109&lt;&gt;""),"Completed","Upcoming")</f>
        <v>Completed</v>
      </c>
    </row>
    <row r="110" customFormat="false" ht="15" hidden="false" customHeight="true" outlineLevel="0" collapsed="false">
      <c r="A110" s="1" t="n">
        <v>105</v>
      </c>
      <c r="B110" s="41" t="n">
        <v>45899.7951388889</v>
      </c>
      <c r="C110" s="1" t="s">
        <v>33</v>
      </c>
      <c r="D110" s="1" t="s">
        <v>158</v>
      </c>
      <c r="E110" s="1" t="s">
        <v>17</v>
      </c>
      <c r="F110" s="44" t="n">
        <v>3</v>
      </c>
      <c r="G110" s="44" t="n">
        <v>6</v>
      </c>
      <c r="H110" s="45" t="str">
        <f aca="false">IF(AND(F110&lt;&gt;"",G110&lt;&gt;""),"Completed","Upcoming")</f>
        <v>Completed</v>
      </c>
    </row>
    <row r="111" customFormat="false" ht="15" hidden="false" customHeight="true" outlineLevel="0" collapsed="false">
      <c r="A111" s="1" t="n">
        <v>106</v>
      </c>
      <c r="B111" s="41" t="n">
        <v>45899.8125</v>
      </c>
      <c r="C111" s="1" t="s">
        <v>30</v>
      </c>
      <c r="D111" s="1" t="s">
        <v>18</v>
      </c>
      <c r="E111" s="1" t="s">
        <v>173</v>
      </c>
      <c r="F111" s="44" t="n">
        <v>2</v>
      </c>
      <c r="G111" s="44" t="n">
        <v>1</v>
      </c>
      <c r="H111" s="45" t="str">
        <f aca="false">IF(AND(F111&lt;&gt;"",G111&lt;&gt;""),"Completed","Upcoming")</f>
        <v>Completed</v>
      </c>
    </row>
    <row r="112" customFormat="false" ht="15" hidden="false" customHeight="true" outlineLevel="0" collapsed="false">
      <c r="A112" s="1" t="n">
        <v>107</v>
      </c>
      <c r="B112" s="41" t="n">
        <v>45900.5416666667</v>
      </c>
      <c r="C112" s="1" t="s">
        <v>29</v>
      </c>
      <c r="D112" s="1" t="s">
        <v>126</v>
      </c>
      <c r="E112" s="1" t="s">
        <v>137</v>
      </c>
      <c r="F112" s="44" t="n">
        <v>0</v>
      </c>
      <c r="G112" s="44" t="n">
        <v>3</v>
      </c>
      <c r="H112" s="45" t="str">
        <f aca="false">IF(AND(F112&lt;&gt;"",G112&lt;&gt;""),"Completed","Upcoming")</f>
        <v>Completed</v>
      </c>
    </row>
    <row r="113" customFormat="false" ht="15" hidden="false" customHeight="true" outlineLevel="0" collapsed="false">
      <c r="A113" s="1" t="n">
        <v>108</v>
      </c>
      <c r="B113" s="41" t="n">
        <v>45900.5416666667</v>
      </c>
      <c r="C113" s="1" t="s">
        <v>29</v>
      </c>
      <c r="D113" s="1" t="s">
        <v>129</v>
      </c>
      <c r="E113" s="1" t="s">
        <v>23</v>
      </c>
      <c r="F113" s="44" t="n">
        <v>2</v>
      </c>
      <c r="G113" s="44" t="n">
        <v>1</v>
      </c>
      <c r="H113" s="45" t="str">
        <f aca="false">IF(AND(F113&lt;&gt;"",G113&lt;&gt;""),"Completed","Upcoming")</f>
        <v>Completed</v>
      </c>
    </row>
    <row r="114" customFormat="false" ht="15" hidden="false" customHeight="true" outlineLevel="0" collapsed="false">
      <c r="A114" s="1" t="n">
        <v>109</v>
      </c>
      <c r="B114" s="41" t="n">
        <v>45900.5416666667</v>
      </c>
      <c r="C114" s="1" t="s">
        <v>33</v>
      </c>
      <c r="D114" s="1" t="s">
        <v>156</v>
      </c>
      <c r="E114" s="1" t="s">
        <v>171</v>
      </c>
      <c r="F114" s="44" t="n">
        <v>1</v>
      </c>
      <c r="G114" s="44" t="n">
        <v>1</v>
      </c>
      <c r="H114" s="45" t="str">
        <f aca="false">IF(AND(F114&lt;&gt;"",G114&lt;&gt;""),"Completed","Upcoming")</f>
        <v>Completed</v>
      </c>
    </row>
    <row r="115" customFormat="false" ht="15" hidden="false" customHeight="true" outlineLevel="0" collapsed="false">
      <c r="A115" s="1" t="n">
        <v>110</v>
      </c>
      <c r="B115" s="41" t="n">
        <v>45900.5625</v>
      </c>
      <c r="C115" s="1" t="s">
        <v>32</v>
      </c>
      <c r="D115" s="1" t="s">
        <v>197</v>
      </c>
      <c r="E115" s="1" t="s">
        <v>187</v>
      </c>
      <c r="F115" s="44" t="n">
        <v>1</v>
      </c>
      <c r="G115" s="44" t="n">
        <v>1</v>
      </c>
      <c r="H115" s="45" t="str">
        <f aca="false">IF(AND(F115&lt;&gt;"",G115&lt;&gt;""),"Completed","Upcoming")</f>
        <v>Completed</v>
      </c>
    </row>
    <row r="116" customFormat="false" ht="15" hidden="false" customHeight="true" outlineLevel="0" collapsed="false">
      <c r="A116" s="1" t="n">
        <v>111</v>
      </c>
      <c r="B116" s="41" t="n">
        <v>45900.625</v>
      </c>
      <c r="C116" s="1" t="s">
        <v>30</v>
      </c>
      <c r="D116" s="1" t="s">
        <v>118</v>
      </c>
      <c r="E116" s="1" t="s">
        <v>181</v>
      </c>
      <c r="F116" s="44" t="n">
        <v>1</v>
      </c>
      <c r="G116" s="44" t="n">
        <v>1</v>
      </c>
      <c r="H116" s="45" t="str">
        <f aca="false">IF(AND(F116&lt;&gt;"",G116&lt;&gt;""),"Completed","Upcoming")</f>
        <v>Completed</v>
      </c>
    </row>
    <row r="117" customFormat="false" ht="15" hidden="false" customHeight="true" outlineLevel="0" collapsed="false">
      <c r="A117" s="1" t="n">
        <v>112</v>
      </c>
      <c r="B117" s="41" t="n">
        <v>45900.6354166667</v>
      </c>
      <c r="C117" s="1" t="s">
        <v>33</v>
      </c>
      <c r="D117" s="1" t="s">
        <v>120</v>
      </c>
      <c r="E117" s="1" t="s">
        <v>155</v>
      </c>
      <c r="F117" s="44" t="n">
        <v>3</v>
      </c>
      <c r="G117" s="44" t="n">
        <v>1</v>
      </c>
      <c r="H117" s="45" t="str">
        <f aca="false">IF(AND(F117&lt;&gt;"",G117&lt;&gt;""),"Completed","Upcoming")</f>
        <v>Completed</v>
      </c>
    </row>
    <row r="118" customFormat="false" ht="15" hidden="false" customHeight="true" outlineLevel="0" collapsed="false">
      <c r="A118" s="1" t="n">
        <v>113</v>
      </c>
      <c r="B118" s="41" t="n">
        <v>45900.6354166667</v>
      </c>
      <c r="C118" s="1" t="s">
        <v>33</v>
      </c>
      <c r="D118" s="1" t="s">
        <v>149</v>
      </c>
      <c r="E118" s="1" t="s">
        <v>161</v>
      </c>
      <c r="F118" s="44" t="n">
        <v>3</v>
      </c>
      <c r="G118" s="44" t="n">
        <v>2</v>
      </c>
      <c r="H118" s="45" t="str">
        <f aca="false">IF(AND(F118&lt;&gt;"",G118&lt;&gt;""),"Completed","Upcoming")</f>
        <v>Completed</v>
      </c>
    </row>
    <row r="119" customFormat="false" ht="15" hidden="false" customHeight="true" outlineLevel="0" collapsed="false">
      <c r="A119" s="1" t="n">
        <v>114</v>
      </c>
      <c r="B119" s="41" t="n">
        <v>45900.6354166667</v>
      </c>
      <c r="C119" s="1" t="s">
        <v>33</v>
      </c>
      <c r="D119" s="1" t="s">
        <v>206</v>
      </c>
      <c r="E119" s="1" t="s">
        <v>204</v>
      </c>
      <c r="F119" s="44" t="n">
        <v>3</v>
      </c>
      <c r="G119" s="44" t="n">
        <v>2</v>
      </c>
      <c r="H119" s="45" t="str">
        <f aca="false">IF(AND(F119&lt;&gt;"",G119&lt;&gt;""),"Completed","Upcoming")</f>
        <v>Completed</v>
      </c>
    </row>
    <row r="120" customFormat="false" ht="15" hidden="false" customHeight="true" outlineLevel="0" collapsed="false">
      <c r="A120" s="1" t="n">
        <v>115</v>
      </c>
      <c r="B120" s="41" t="n">
        <v>45900.6458333333</v>
      </c>
      <c r="C120" s="1" t="s">
        <v>29</v>
      </c>
      <c r="D120" s="1" t="s">
        <v>21</v>
      </c>
      <c r="E120" s="1" t="s">
        <v>130</v>
      </c>
      <c r="F120" s="44" t="n">
        <v>1</v>
      </c>
      <c r="G120" s="44" t="n">
        <v>0</v>
      </c>
      <c r="H120" s="45" t="str">
        <f aca="false">IF(AND(F120&lt;&gt;"",G120&lt;&gt;""),"Completed","Upcoming")</f>
        <v>Completed</v>
      </c>
    </row>
    <row r="121" customFormat="false" ht="15" hidden="false" customHeight="true" outlineLevel="0" collapsed="false">
      <c r="A121" s="1" t="n">
        <v>116</v>
      </c>
      <c r="B121" s="41" t="n">
        <v>45900.6458333333</v>
      </c>
      <c r="C121" s="1" t="s">
        <v>32</v>
      </c>
      <c r="D121" s="1" t="s">
        <v>195</v>
      </c>
      <c r="E121" s="1" t="s">
        <v>188</v>
      </c>
      <c r="F121" s="44" t="n">
        <v>3</v>
      </c>
      <c r="G121" s="44" t="n">
        <v>0</v>
      </c>
      <c r="H121" s="45" t="str">
        <f aca="false">IF(AND(F121&lt;&gt;"",G121&lt;&gt;""),"Completed","Upcoming")</f>
        <v>Completed</v>
      </c>
    </row>
    <row r="122" customFormat="false" ht="15" hidden="false" customHeight="true" outlineLevel="0" collapsed="false">
      <c r="A122" s="1" t="n">
        <v>117</v>
      </c>
      <c r="B122" s="41" t="n">
        <v>45900.6875</v>
      </c>
      <c r="C122" s="1" t="s">
        <v>31</v>
      </c>
      <c r="D122" s="1" t="s">
        <v>146</v>
      </c>
      <c r="E122" s="1" t="s">
        <v>140</v>
      </c>
      <c r="F122" s="44" t="n">
        <v>0</v>
      </c>
      <c r="G122" s="44" t="n">
        <v>0</v>
      </c>
      <c r="H122" s="45" t="str">
        <f aca="false">IF(AND(F122&lt;&gt;"",G122&lt;&gt;""),"Completed","Upcoming")</f>
        <v>Completed</v>
      </c>
    </row>
    <row r="123" customFormat="false" ht="15" hidden="false" customHeight="true" outlineLevel="0" collapsed="false">
      <c r="A123" s="1" t="n">
        <v>118</v>
      </c>
      <c r="B123" s="41" t="n">
        <v>45900.6875</v>
      </c>
      <c r="C123" s="1" t="s">
        <v>31</v>
      </c>
      <c r="D123" s="1" t="s">
        <v>136</v>
      </c>
      <c r="E123" s="1" t="s">
        <v>177</v>
      </c>
      <c r="F123" s="44" t="n">
        <v>0</v>
      </c>
      <c r="G123" s="44" t="n">
        <v>1</v>
      </c>
      <c r="H123" s="45" t="str">
        <f aca="false">IF(AND(F123&lt;&gt;"",G123&lt;&gt;""),"Completed","Upcoming")</f>
        <v>Completed</v>
      </c>
    </row>
    <row r="124" customFormat="false" ht="15" hidden="false" customHeight="true" outlineLevel="0" collapsed="false">
      <c r="A124" s="1" t="n">
        <v>119</v>
      </c>
      <c r="B124" s="41" t="n">
        <v>45900.7083333333</v>
      </c>
      <c r="C124" s="1" t="s">
        <v>30</v>
      </c>
      <c r="D124" s="1" t="s">
        <v>116</v>
      </c>
      <c r="E124" s="1" t="s">
        <v>114</v>
      </c>
      <c r="F124" s="44" t="n">
        <v>1</v>
      </c>
      <c r="G124" s="44" t="n">
        <v>2</v>
      </c>
      <c r="H124" s="45" t="str">
        <f aca="false">IF(AND(F124&lt;&gt;"",G124&lt;&gt;""),"Completed","Upcoming")</f>
        <v>Completed</v>
      </c>
    </row>
    <row r="125" customFormat="false" ht="15" hidden="false" customHeight="true" outlineLevel="0" collapsed="false">
      <c r="A125" s="1" t="n">
        <v>120</v>
      </c>
      <c r="B125" s="41" t="n">
        <v>45900.7291666667</v>
      </c>
      <c r="C125" s="1" t="s">
        <v>30</v>
      </c>
      <c r="D125" s="1" t="s">
        <v>176</v>
      </c>
      <c r="E125" s="1" t="s">
        <v>141</v>
      </c>
      <c r="F125" s="44" t="n">
        <v>1</v>
      </c>
      <c r="G125" s="44" t="n">
        <v>0</v>
      </c>
      <c r="H125" s="45" t="str">
        <f aca="false">IF(AND(F125&lt;&gt;"",G125&lt;&gt;""),"Completed","Upcoming")</f>
        <v>Completed</v>
      </c>
    </row>
    <row r="126" customFormat="false" ht="15" hidden="false" customHeight="true" outlineLevel="0" collapsed="false">
      <c r="A126" s="1" t="n">
        <v>121</v>
      </c>
      <c r="B126" s="41" t="n">
        <v>45900.7291666667</v>
      </c>
      <c r="C126" s="1" t="s">
        <v>32</v>
      </c>
      <c r="D126" s="1" t="s">
        <v>211</v>
      </c>
      <c r="E126" s="1" t="s">
        <v>189</v>
      </c>
      <c r="F126" s="44" t="n">
        <v>4</v>
      </c>
      <c r="G126" s="44" t="n">
        <v>1</v>
      </c>
      <c r="H126" s="45" t="str">
        <f aca="false">IF(AND(F126&lt;&gt;"",G126&lt;&gt;""),"Completed","Upcoming")</f>
        <v>Completed</v>
      </c>
    </row>
    <row r="127" customFormat="false" ht="15" hidden="false" customHeight="true" outlineLevel="0" collapsed="false">
      <c r="A127" s="1" t="n">
        <v>122</v>
      </c>
      <c r="B127" s="41" t="n">
        <v>45900.75</v>
      </c>
      <c r="C127" s="1" t="s">
        <v>29</v>
      </c>
      <c r="D127" s="1" t="s">
        <v>138</v>
      </c>
      <c r="E127" s="1" t="s">
        <v>153</v>
      </c>
      <c r="F127" s="44" t="n">
        <v>0</v>
      </c>
      <c r="G127" s="44" t="n">
        <v>3</v>
      </c>
      <c r="H127" s="45" t="str">
        <f aca="false">IF(AND(F127&lt;&gt;"",G127&lt;&gt;""),"Completed","Upcoming")</f>
        <v>Completed</v>
      </c>
    </row>
    <row r="128" customFormat="false" ht="15" hidden="false" customHeight="true" outlineLevel="0" collapsed="false">
      <c r="A128" s="1" t="n">
        <v>123</v>
      </c>
      <c r="B128" s="41" t="n">
        <v>45900.78125</v>
      </c>
      <c r="C128" s="1" t="s">
        <v>31</v>
      </c>
      <c r="D128" s="1" t="s">
        <v>169</v>
      </c>
      <c r="E128" s="1" t="s">
        <v>163</v>
      </c>
      <c r="F128" s="44" t="n">
        <v>4</v>
      </c>
      <c r="G128" s="44" t="n">
        <v>0</v>
      </c>
      <c r="H128" s="45" t="str">
        <f aca="false">IF(AND(F128&lt;&gt;"",G128&lt;&gt;""),"Completed","Upcoming")</f>
        <v>Completed</v>
      </c>
    </row>
    <row r="129" customFormat="false" ht="15" hidden="false" customHeight="true" outlineLevel="0" collapsed="false">
      <c r="A129" s="1" t="n">
        <v>124</v>
      </c>
      <c r="B129" s="41" t="n">
        <v>45900.78125</v>
      </c>
      <c r="C129" s="1" t="s">
        <v>33</v>
      </c>
      <c r="D129" s="1" t="s">
        <v>172</v>
      </c>
      <c r="E129" s="1" t="s">
        <v>135</v>
      </c>
      <c r="F129" s="44" t="n">
        <v>1</v>
      </c>
      <c r="G129" s="44" t="n">
        <v>0</v>
      </c>
      <c r="H129" s="45" t="str">
        <f aca="false">IF(AND(F129&lt;&gt;"",G129&lt;&gt;""),"Completed","Upcoming")</f>
        <v>Completed</v>
      </c>
    </row>
    <row r="130" customFormat="false" ht="15" hidden="false" customHeight="true" outlineLevel="0" collapsed="false">
      <c r="A130" s="1" t="n">
        <v>125</v>
      </c>
      <c r="B130" s="41" t="n">
        <v>45900.78125</v>
      </c>
      <c r="C130" s="1" t="s">
        <v>31</v>
      </c>
      <c r="D130" s="1" t="s">
        <v>19</v>
      </c>
      <c r="E130" s="1" t="s">
        <v>165</v>
      </c>
      <c r="F130" s="44" t="n">
        <v>1</v>
      </c>
      <c r="G130" s="44" t="n">
        <v>2</v>
      </c>
      <c r="H130" s="45" t="str">
        <f aca="false">IF(AND(F130&lt;&gt;"",G130&lt;&gt;""),"Completed","Upcoming")</f>
        <v>Completed</v>
      </c>
    </row>
    <row r="131" customFormat="false" ht="15" hidden="false" customHeight="true" outlineLevel="0" collapsed="false">
      <c r="A131" s="1" t="n">
        <v>126</v>
      </c>
      <c r="B131" s="41" t="n">
        <v>45900.8125</v>
      </c>
      <c r="C131" s="1" t="s">
        <v>30</v>
      </c>
      <c r="D131" s="1" t="s">
        <v>167</v>
      </c>
      <c r="E131" s="1" t="s">
        <v>16</v>
      </c>
      <c r="F131" s="44" t="n">
        <v>1</v>
      </c>
      <c r="G131" s="44" t="n">
        <v>1</v>
      </c>
      <c r="H131" s="45" t="str">
        <f aca="false">IF(AND(F131&lt;&gt;"",G131&lt;&gt;""),"Completed","Upcoming")</f>
        <v>Completed</v>
      </c>
    </row>
    <row r="132" customFormat="false" ht="15" hidden="false" customHeight="true" outlineLevel="0" collapsed="false">
      <c r="A132" s="1" t="n">
        <v>127</v>
      </c>
      <c r="B132" s="41" t="n">
        <v>45912.7708333333</v>
      </c>
      <c r="C132" s="1" t="s">
        <v>32</v>
      </c>
      <c r="D132" s="1" t="s">
        <v>184</v>
      </c>
      <c r="E132" s="1" t="s">
        <v>196</v>
      </c>
      <c r="F132" s="44" t="n">
        <v>3</v>
      </c>
      <c r="G132" s="44" t="n">
        <v>1</v>
      </c>
      <c r="H132" s="45" t="str">
        <f aca="false">IF(AND(F132&lt;&gt;"",G132&lt;&gt;""),"Completed","Upcoming")</f>
        <v>Completed</v>
      </c>
    </row>
    <row r="133" customFormat="false" ht="15" hidden="false" customHeight="true" outlineLevel="0" collapsed="false">
      <c r="A133" s="1" t="n">
        <v>128</v>
      </c>
      <c r="B133" s="41" t="n">
        <v>45912.78125</v>
      </c>
      <c r="C133" s="1" t="s">
        <v>33</v>
      </c>
      <c r="D133" s="1" t="s">
        <v>135</v>
      </c>
      <c r="E133" s="1" t="s">
        <v>205</v>
      </c>
      <c r="F133" s="44" t="n">
        <v>4</v>
      </c>
      <c r="G133" s="44" t="n">
        <v>0</v>
      </c>
      <c r="H133" s="45" t="str">
        <f aca="false">IF(AND(F133&lt;&gt;"",G133&lt;&gt;""),"Completed","Upcoming")</f>
        <v>Completed</v>
      </c>
    </row>
    <row r="134" customFormat="false" ht="15" hidden="false" customHeight="true" outlineLevel="0" collapsed="false">
      <c r="A134" s="1" t="n">
        <v>129</v>
      </c>
      <c r="B134" s="41" t="n">
        <v>45912.7916666667</v>
      </c>
      <c r="C134" s="1" t="s">
        <v>30</v>
      </c>
      <c r="D134" s="1" t="s">
        <v>124</v>
      </c>
      <c r="E134" s="1" t="s">
        <v>208</v>
      </c>
      <c r="F134" s="44" t="n">
        <v>2</v>
      </c>
      <c r="G134" s="44" t="n">
        <v>2</v>
      </c>
      <c r="H134" s="45" t="str">
        <f aca="false">IF(AND(F134&lt;&gt;"",G134&lt;&gt;""),"Completed","Upcoming")</f>
        <v>Completed</v>
      </c>
    </row>
    <row r="135" customFormat="false" ht="15" hidden="false" customHeight="true" outlineLevel="0" collapsed="false">
      <c r="A135" s="1" t="n">
        <v>130</v>
      </c>
      <c r="B135" s="41" t="n">
        <v>45913.4791666667</v>
      </c>
      <c r="C135" s="1" t="s">
        <v>29</v>
      </c>
      <c r="D135" s="1" t="s">
        <v>130</v>
      </c>
      <c r="E135" s="1" t="s">
        <v>126</v>
      </c>
      <c r="F135" s="44" t="n">
        <v>3</v>
      </c>
      <c r="G135" s="44" t="n">
        <v>0</v>
      </c>
      <c r="H135" s="45" t="str">
        <f aca="false">IF(AND(F135&lt;&gt;"",G135&lt;&gt;""),"Completed","Upcoming")</f>
        <v>Completed</v>
      </c>
    </row>
    <row r="136" customFormat="false" ht="15" hidden="false" customHeight="true" outlineLevel="0" collapsed="false">
      <c r="A136" s="1" t="n">
        <v>131</v>
      </c>
      <c r="B136" s="41" t="n">
        <v>45913.5</v>
      </c>
      <c r="C136" s="1" t="s">
        <v>30</v>
      </c>
      <c r="D136" s="1" t="s">
        <v>115</v>
      </c>
      <c r="E136" s="1" t="s">
        <v>200</v>
      </c>
      <c r="F136" s="44" t="n">
        <v>2</v>
      </c>
      <c r="G136" s="44" t="n">
        <v>0</v>
      </c>
      <c r="H136" s="45" t="str">
        <f aca="false">IF(AND(F136&lt;&gt;"",G136&lt;&gt;""),"Completed","Upcoming")</f>
        <v>Completed</v>
      </c>
    </row>
    <row r="137" customFormat="false" ht="15" hidden="false" customHeight="true" outlineLevel="0" collapsed="false">
      <c r="A137" s="1" t="n">
        <v>132</v>
      </c>
      <c r="B137" s="41" t="n">
        <v>45913.5416666667</v>
      </c>
      <c r="C137" s="1" t="s">
        <v>31</v>
      </c>
      <c r="D137" s="1" t="s">
        <v>168</v>
      </c>
      <c r="E137" s="1" t="s">
        <v>139</v>
      </c>
      <c r="F137" s="44" t="n">
        <v>2</v>
      </c>
      <c r="G137" s="44" t="n">
        <v>0</v>
      </c>
      <c r="H137" s="45" t="str">
        <f aca="false">IF(AND(F137&lt;&gt;"",G137&lt;&gt;""),"Completed","Upcoming")</f>
        <v>Completed</v>
      </c>
    </row>
    <row r="138" customFormat="false" ht="15" hidden="false" customHeight="true" outlineLevel="0" collapsed="false">
      <c r="A138" s="1" t="n">
        <v>133</v>
      </c>
      <c r="B138" s="41" t="n">
        <v>45913.5625</v>
      </c>
      <c r="C138" s="1" t="s">
        <v>32</v>
      </c>
      <c r="D138" s="1" t="s">
        <v>188</v>
      </c>
      <c r="E138" s="1" t="s">
        <v>193</v>
      </c>
      <c r="F138" s="44" t="n">
        <v>2</v>
      </c>
      <c r="G138" s="44" t="n">
        <v>4</v>
      </c>
      <c r="H138" s="45" t="str">
        <f aca="false">IF(AND(F138&lt;&gt;"",G138&lt;&gt;""),"Completed","Upcoming")</f>
        <v>Completed</v>
      </c>
    </row>
    <row r="139" customFormat="false" ht="15" hidden="false" customHeight="true" outlineLevel="0" collapsed="false">
      <c r="A139" s="1" t="n">
        <v>134</v>
      </c>
      <c r="B139" s="41" t="n">
        <v>45913.5625</v>
      </c>
      <c r="C139" s="1" t="s">
        <v>32</v>
      </c>
      <c r="D139" s="1" t="s">
        <v>199</v>
      </c>
      <c r="E139" s="1" t="s">
        <v>195</v>
      </c>
      <c r="F139" s="44" t="n">
        <v>0</v>
      </c>
      <c r="G139" s="44" t="n">
        <v>2</v>
      </c>
      <c r="H139" s="45" t="str">
        <f aca="false">IF(AND(F139&lt;&gt;"",G139&lt;&gt;""),"Completed","Upcoming")</f>
        <v>Completed</v>
      </c>
    </row>
    <row r="140" customFormat="false" ht="15" hidden="false" customHeight="true" outlineLevel="0" collapsed="false">
      <c r="A140" s="1" t="n">
        <v>135</v>
      </c>
      <c r="B140" s="41" t="n">
        <v>45913.5625</v>
      </c>
      <c r="C140" s="1" t="s">
        <v>32</v>
      </c>
      <c r="D140" s="1" t="s">
        <v>189</v>
      </c>
      <c r="E140" s="1" t="s">
        <v>190</v>
      </c>
      <c r="F140" s="44" t="n">
        <v>3</v>
      </c>
      <c r="G140" s="44" t="n">
        <v>1</v>
      </c>
      <c r="H140" s="45" t="str">
        <f aca="false">IF(AND(F140&lt;&gt;"",G140&lt;&gt;""),"Completed","Upcoming")</f>
        <v>Completed</v>
      </c>
    </row>
    <row r="141" customFormat="false" ht="15" hidden="false" customHeight="true" outlineLevel="0" collapsed="false">
      <c r="A141" s="1" t="n">
        <v>136</v>
      </c>
      <c r="B141" s="41" t="n">
        <v>45913.5625</v>
      </c>
      <c r="C141" s="1" t="s">
        <v>32</v>
      </c>
      <c r="D141" s="1" t="s">
        <v>187</v>
      </c>
      <c r="E141" s="1" t="s">
        <v>185</v>
      </c>
      <c r="F141" s="44" t="n">
        <v>0</v>
      </c>
      <c r="G141" s="44" t="n">
        <v>1</v>
      </c>
      <c r="H141" s="45" t="str">
        <f aca="false">IF(AND(F141&lt;&gt;"",G141&lt;&gt;""),"Completed","Upcoming")</f>
        <v>Completed</v>
      </c>
    </row>
    <row r="142" customFormat="false" ht="15" hidden="false" customHeight="true" outlineLevel="0" collapsed="false">
      <c r="A142" s="1" t="n">
        <v>137</v>
      </c>
      <c r="B142" s="41" t="n">
        <v>45913.5625</v>
      </c>
      <c r="C142" s="1" t="s">
        <v>32</v>
      </c>
      <c r="D142" s="1" t="s">
        <v>197</v>
      </c>
      <c r="E142" s="1" t="s">
        <v>211</v>
      </c>
      <c r="F142" s="44" t="n">
        <v>3</v>
      </c>
      <c r="G142" s="44" t="n">
        <v>3</v>
      </c>
      <c r="H142" s="45" t="str">
        <f aca="false">IF(AND(F142&lt;&gt;"",G142&lt;&gt;""),"Completed","Upcoming")</f>
        <v>Completed</v>
      </c>
    </row>
    <row r="143" customFormat="false" ht="15" hidden="false" customHeight="true" outlineLevel="0" collapsed="false">
      <c r="A143" s="1" t="n">
        <v>138</v>
      </c>
      <c r="B143" s="41" t="n">
        <v>45913.5833333333</v>
      </c>
      <c r="C143" s="1" t="s">
        <v>29</v>
      </c>
      <c r="D143" s="1" t="s">
        <v>122</v>
      </c>
      <c r="E143" s="1" t="s">
        <v>207</v>
      </c>
      <c r="F143" s="44" t="n">
        <v>1</v>
      </c>
      <c r="G143" s="44" t="n">
        <v>0</v>
      </c>
      <c r="H143" s="45" t="str">
        <f aca="false">IF(AND(F143&lt;&gt;"",G143&lt;&gt;""),"Completed","Upcoming")</f>
        <v>Completed</v>
      </c>
    </row>
    <row r="144" customFormat="false" ht="15" hidden="false" customHeight="true" outlineLevel="0" collapsed="false">
      <c r="A144" s="1" t="n">
        <v>139</v>
      </c>
      <c r="B144" s="41" t="n">
        <v>45913.5833333333</v>
      </c>
      <c r="C144" s="1" t="s">
        <v>29</v>
      </c>
      <c r="D144" s="1" t="s">
        <v>128</v>
      </c>
      <c r="E144" s="1" t="s">
        <v>138</v>
      </c>
      <c r="F144" s="44" t="n">
        <v>0</v>
      </c>
      <c r="G144" s="44" t="n">
        <v>0</v>
      </c>
      <c r="H144" s="45" t="str">
        <f aca="false">IF(AND(F144&lt;&gt;"",G144&lt;&gt;""),"Completed","Upcoming")</f>
        <v>Completed</v>
      </c>
    </row>
    <row r="145" customFormat="false" ht="15" hidden="false" customHeight="true" outlineLevel="0" collapsed="false">
      <c r="A145" s="1" t="n">
        <v>140</v>
      </c>
      <c r="B145" s="41" t="n">
        <v>45913.5833333333</v>
      </c>
      <c r="C145" s="1" t="s">
        <v>29</v>
      </c>
      <c r="D145" s="1" t="s">
        <v>132</v>
      </c>
      <c r="E145" s="1" t="s">
        <v>131</v>
      </c>
      <c r="F145" s="44" t="n">
        <v>1</v>
      </c>
      <c r="G145" s="44" t="n">
        <v>0</v>
      </c>
      <c r="H145" s="45" t="str">
        <f aca="false">IF(AND(F145&lt;&gt;"",G145&lt;&gt;""),"Completed","Upcoming")</f>
        <v>Completed</v>
      </c>
    </row>
    <row r="146" customFormat="false" ht="15" hidden="false" customHeight="true" outlineLevel="0" collapsed="false">
      <c r="A146" s="1" t="n">
        <v>141</v>
      </c>
      <c r="B146" s="41" t="n">
        <v>45913.5833333333</v>
      </c>
      <c r="C146" s="1" t="s">
        <v>29</v>
      </c>
      <c r="D146" s="1" t="s">
        <v>127</v>
      </c>
      <c r="E146" s="1" t="s">
        <v>129</v>
      </c>
      <c r="F146" s="44" t="n">
        <v>2</v>
      </c>
      <c r="G146" s="44" t="n">
        <v>1</v>
      </c>
      <c r="H146" s="45" t="str">
        <f aca="false">IF(AND(F146&lt;&gt;"",G146&lt;&gt;""),"Completed","Upcoming")</f>
        <v>Completed</v>
      </c>
    </row>
    <row r="147" customFormat="false" ht="15" hidden="false" customHeight="true" outlineLevel="0" collapsed="false">
      <c r="A147" s="1" t="n">
        <v>142</v>
      </c>
      <c r="B147" s="41" t="n">
        <v>45913.5833333333</v>
      </c>
      <c r="C147" s="1" t="s">
        <v>29</v>
      </c>
      <c r="D147" s="1" t="s">
        <v>153</v>
      </c>
      <c r="E147" s="1" t="s">
        <v>202</v>
      </c>
      <c r="F147" s="44" t="n">
        <v>0</v>
      </c>
      <c r="G147" s="44" t="n">
        <v>0</v>
      </c>
      <c r="H147" s="45" t="str">
        <f aca="false">IF(AND(F147&lt;&gt;"",G147&lt;&gt;""),"Completed","Upcoming")</f>
        <v>Completed</v>
      </c>
    </row>
    <row r="148" customFormat="false" ht="15" hidden="false" customHeight="true" outlineLevel="0" collapsed="false">
      <c r="A148" s="1" t="n">
        <v>143</v>
      </c>
      <c r="B148" s="41" t="n">
        <v>45913.59375</v>
      </c>
      <c r="C148" s="1" t="s">
        <v>30</v>
      </c>
      <c r="D148" s="1" t="s">
        <v>166</v>
      </c>
      <c r="E148" s="1" t="s">
        <v>18</v>
      </c>
      <c r="F148" s="44" t="n">
        <v>1</v>
      </c>
      <c r="G148" s="44" t="n">
        <v>2</v>
      </c>
      <c r="H148" s="45" t="str">
        <f aca="false">IF(AND(F148&lt;&gt;"",G148&lt;&gt;""),"Completed","Upcoming")</f>
        <v>Completed</v>
      </c>
    </row>
    <row r="149" customFormat="false" ht="15" hidden="false" customHeight="true" outlineLevel="0" collapsed="false">
      <c r="A149" s="1" t="n">
        <v>144</v>
      </c>
      <c r="B149" s="41" t="n">
        <v>45913.625</v>
      </c>
      <c r="C149" s="1" t="s">
        <v>33</v>
      </c>
      <c r="D149" s="1" t="s">
        <v>155</v>
      </c>
      <c r="E149" s="1" t="s">
        <v>159</v>
      </c>
      <c r="F149" s="44" t="n">
        <v>1</v>
      </c>
      <c r="G149" s="44" t="n">
        <v>0</v>
      </c>
      <c r="H149" s="45" t="str">
        <f aca="false">IF(AND(F149&lt;&gt;"",G149&lt;&gt;""),"Completed","Upcoming")</f>
        <v>Completed</v>
      </c>
    </row>
    <row r="150" customFormat="false" ht="15" hidden="false" customHeight="true" outlineLevel="0" collapsed="false">
      <c r="A150" s="1" t="n">
        <v>145</v>
      </c>
      <c r="B150" s="41" t="n">
        <v>45913.6666666667</v>
      </c>
      <c r="C150" s="1" t="s">
        <v>31</v>
      </c>
      <c r="D150" s="1" t="s">
        <v>177</v>
      </c>
      <c r="E150" s="1" t="s">
        <v>19</v>
      </c>
      <c r="F150" s="44" t="n">
        <v>4</v>
      </c>
      <c r="G150" s="44" t="n">
        <v>3</v>
      </c>
      <c r="H150" s="45" t="str">
        <f aca="false">IF(AND(F150&lt;&gt;"",G150&lt;&gt;""),"Completed","Upcoming")</f>
        <v>Completed</v>
      </c>
    </row>
    <row r="151" customFormat="false" ht="15" hidden="false" customHeight="true" outlineLevel="0" collapsed="false">
      <c r="A151" s="1" t="n">
        <v>146</v>
      </c>
      <c r="B151" s="41" t="n">
        <v>45913.6875</v>
      </c>
      <c r="C151" s="1" t="s">
        <v>32</v>
      </c>
      <c r="D151" s="1" t="s">
        <v>15</v>
      </c>
      <c r="E151" s="1" t="s">
        <v>212</v>
      </c>
      <c r="F151" s="44" t="n">
        <v>5</v>
      </c>
      <c r="G151" s="44" t="n">
        <v>0</v>
      </c>
      <c r="H151" s="45" t="str">
        <f aca="false">IF(AND(F151&lt;&gt;"",G151&lt;&gt;""),"Completed","Upcoming")</f>
        <v>Completed</v>
      </c>
    </row>
    <row r="152" customFormat="false" ht="15" hidden="false" customHeight="true" outlineLevel="0" collapsed="false">
      <c r="A152" s="1" t="n">
        <v>147</v>
      </c>
      <c r="B152" s="41" t="n">
        <v>45913.6875</v>
      </c>
      <c r="C152" s="1" t="s">
        <v>29</v>
      </c>
      <c r="D152" s="1" t="s">
        <v>137</v>
      </c>
      <c r="E152" s="1" t="s">
        <v>180</v>
      </c>
      <c r="F152" s="44" t="n">
        <v>0</v>
      </c>
      <c r="G152" s="44" t="n">
        <v>3</v>
      </c>
      <c r="H152" s="45" t="str">
        <f aca="false">IF(AND(F152&lt;&gt;"",G152&lt;&gt;""),"Completed","Upcoming")</f>
        <v>Completed</v>
      </c>
    </row>
    <row r="153" customFormat="false" ht="15" hidden="false" customHeight="true" outlineLevel="0" collapsed="false">
      <c r="A153" s="1" t="n">
        <v>148</v>
      </c>
      <c r="B153" s="41" t="n">
        <v>45913.6875</v>
      </c>
      <c r="C153" s="1" t="s">
        <v>30</v>
      </c>
      <c r="D153" s="1" t="s">
        <v>114</v>
      </c>
      <c r="E153" s="1" t="s">
        <v>119</v>
      </c>
      <c r="F153" s="44" t="n">
        <v>0</v>
      </c>
      <c r="G153" s="44" t="n">
        <v>1</v>
      </c>
      <c r="H153" s="45" t="str">
        <f aca="false">IF(AND(F153&lt;&gt;"",G153&lt;&gt;""),"Completed","Upcoming")</f>
        <v>Completed</v>
      </c>
    </row>
    <row r="154" customFormat="false" ht="15" hidden="false" customHeight="true" outlineLevel="0" collapsed="false">
      <c r="A154" s="1" t="n">
        <v>149</v>
      </c>
      <c r="B154" s="41" t="n">
        <v>45913.78125</v>
      </c>
      <c r="C154" s="1" t="s">
        <v>31</v>
      </c>
      <c r="D154" s="1" t="s">
        <v>140</v>
      </c>
      <c r="E154" s="1" t="s">
        <v>22</v>
      </c>
      <c r="F154" s="44" t="n">
        <v>1</v>
      </c>
      <c r="G154" s="44" t="n">
        <v>3</v>
      </c>
      <c r="H154" s="45" t="str">
        <f aca="false">IF(AND(F154&lt;&gt;"",G154&lt;&gt;""),"Completed","Upcoming")</f>
        <v>Completed</v>
      </c>
    </row>
    <row r="155" customFormat="false" ht="15" hidden="false" customHeight="true" outlineLevel="0" collapsed="false">
      <c r="A155" s="1" t="n">
        <v>150</v>
      </c>
      <c r="B155" s="41" t="n">
        <v>45913.7916666667</v>
      </c>
      <c r="C155" s="1" t="s">
        <v>30</v>
      </c>
      <c r="D155" s="1" t="s">
        <v>182</v>
      </c>
      <c r="E155" s="1" t="s">
        <v>181</v>
      </c>
      <c r="F155" s="44" t="n">
        <v>2</v>
      </c>
      <c r="G155" s="44" t="n">
        <v>0</v>
      </c>
      <c r="H155" s="45" t="str">
        <f aca="false">IF(AND(F155&lt;&gt;"",G155&lt;&gt;""),"Completed","Upcoming")</f>
        <v>Completed</v>
      </c>
    </row>
    <row r="156" customFormat="false" ht="15" hidden="false" customHeight="true" outlineLevel="0" collapsed="false">
      <c r="A156" s="1" t="n">
        <v>151</v>
      </c>
      <c r="B156" s="41" t="n">
        <v>45913.7916666667</v>
      </c>
      <c r="C156" s="1" t="s">
        <v>29</v>
      </c>
      <c r="D156" s="1" t="s">
        <v>152</v>
      </c>
      <c r="E156" s="1" t="s">
        <v>162</v>
      </c>
      <c r="F156" s="44" t="n">
        <v>2</v>
      </c>
      <c r="G156" s="44" t="n">
        <v>2</v>
      </c>
      <c r="H156" s="45" t="str">
        <f aca="false">IF(AND(F156&lt;&gt;"",G156&lt;&gt;""),"Completed","Upcoming")</f>
        <v>Completed</v>
      </c>
    </row>
    <row r="157" customFormat="false" ht="15" hidden="false" customHeight="true" outlineLevel="0" collapsed="false">
      <c r="A157" s="1" t="n">
        <v>152</v>
      </c>
      <c r="B157" s="41" t="n">
        <v>45913.7951388889</v>
      </c>
      <c r="C157" s="1" t="s">
        <v>33</v>
      </c>
      <c r="D157" s="1" t="s">
        <v>154</v>
      </c>
      <c r="E157" s="1" t="s">
        <v>149</v>
      </c>
      <c r="F157" s="44" t="n">
        <v>1</v>
      </c>
      <c r="G157" s="44" t="n">
        <v>2</v>
      </c>
      <c r="H157" s="45" t="str">
        <f aca="false">IF(AND(F157&lt;&gt;"",G157&lt;&gt;""),"Completed","Upcoming")</f>
        <v>Completed</v>
      </c>
    </row>
    <row r="158" customFormat="false" ht="15" hidden="false" customHeight="true" outlineLevel="0" collapsed="false">
      <c r="A158" s="1" t="n">
        <v>153</v>
      </c>
      <c r="B158" s="41" t="n">
        <v>45914.4375</v>
      </c>
      <c r="C158" s="1" t="s">
        <v>31</v>
      </c>
      <c r="D158" s="1" t="s">
        <v>20</v>
      </c>
      <c r="E158" s="1" t="s">
        <v>146</v>
      </c>
      <c r="F158" s="44" t="n">
        <v>0</v>
      </c>
      <c r="G158" s="44" t="n">
        <v>1</v>
      </c>
      <c r="H158" s="45" t="str">
        <f aca="false">IF(AND(F158&lt;&gt;"",G158&lt;&gt;""),"Completed","Upcoming")</f>
        <v>Completed</v>
      </c>
    </row>
    <row r="159" customFormat="false" ht="15" hidden="false" customHeight="true" outlineLevel="0" collapsed="false">
      <c r="A159" s="1" t="n">
        <v>154</v>
      </c>
      <c r="B159" s="41" t="n">
        <v>45914.5</v>
      </c>
      <c r="C159" s="1" t="s">
        <v>30</v>
      </c>
      <c r="D159" s="1" t="s">
        <v>118</v>
      </c>
      <c r="E159" s="1" t="s">
        <v>117</v>
      </c>
      <c r="F159" s="44" t="n">
        <v>1</v>
      </c>
      <c r="G159" s="44" t="n">
        <v>1</v>
      </c>
      <c r="H159" s="45" t="str">
        <f aca="false">IF(AND(F159&lt;&gt;"",G159&lt;&gt;""),"Completed","Upcoming")</f>
        <v>Completed</v>
      </c>
    </row>
    <row r="160" customFormat="false" ht="15" hidden="false" customHeight="true" outlineLevel="0" collapsed="false">
      <c r="A160" s="1" t="n">
        <v>155</v>
      </c>
      <c r="B160" s="41" t="n">
        <v>45914.5416666667</v>
      </c>
      <c r="C160" s="1" t="s">
        <v>31</v>
      </c>
      <c r="D160" s="1" t="s">
        <v>213</v>
      </c>
      <c r="E160" s="1" t="s">
        <v>165</v>
      </c>
      <c r="F160" s="44" t="n">
        <v>0</v>
      </c>
      <c r="G160" s="44" t="n">
        <v>1</v>
      </c>
      <c r="H160" s="45" t="str">
        <f aca="false">IF(AND(F160&lt;&gt;"",G160&lt;&gt;""),"Completed","Upcoming")</f>
        <v>Completed</v>
      </c>
    </row>
    <row r="161" customFormat="false" ht="15" hidden="false" customHeight="true" outlineLevel="0" collapsed="false">
      <c r="A161" s="1" t="n">
        <v>156</v>
      </c>
      <c r="B161" s="41" t="n">
        <v>45914.5416666667</v>
      </c>
      <c r="C161" s="1" t="s">
        <v>31</v>
      </c>
      <c r="D161" s="1" t="s">
        <v>24</v>
      </c>
      <c r="E161" s="1" t="s">
        <v>174</v>
      </c>
      <c r="F161" s="44" t="n">
        <v>4</v>
      </c>
      <c r="G161" s="44" t="n">
        <v>1</v>
      </c>
      <c r="H161" s="45" t="str">
        <f aca="false">IF(AND(F161&lt;&gt;"",G161&lt;&gt;""),"Completed","Upcoming")</f>
        <v>Completed</v>
      </c>
    </row>
    <row r="162" customFormat="false" ht="15" hidden="false" customHeight="true" outlineLevel="0" collapsed="false">
      <c r="A162" s="1" t="n">
        <v>157</v>
      </c>
      <c r="B162" s="41" t="n">
        <v>45914.5416666667</v>
      </c>
      <c r="C162" s="1" t="s">
        <v>33</v>
      </c>
      <c r="D162" s="1" t="s">
        <v>144</v>
      </c>
      <c r="E162" s="1" t="s">
        <v>158</v>
      </c>
      <c r="F162" s="44" t="n">
        <v>2</v>
      </c>
      <c r="G162" s="44" t="n">
        <v>1</v>
      </c>
      <c r="H162" s="45" t="str">
        <f aca="false">IF(AND(F162&lt;&gt;"",G162&lt;&gt;""),"Completed","Upcoming")</f>
        <v>Completed</v>
      </c>
    </row>
    <row r="163" customFormat="false" ht="15" hidden="false" customHeight="true" outlineLevel="0" collapsed="false">
      <c r="A163" s="1" t="n">
        <v>158</v>
      </c>
      <c r="B163" s="41" t="n">
        <v>45914.5416666667</v>
      </c>
      <c r="C163" s="1" t="s">
        <v>29</v>
      </c>
      <c r="D163" s="1" t="s">
        <v>201</v>
      </c>
      <c r="E163" s="1" t="s">
        <v>21</v>
      </c>
      <c r="F163" s="44" t="n">
        <v>0</v>
      </c>
      <c r="G163" s="44" t="n">
        <v>1</v>
      </c>
      <c r="H163" s="45" t="str">
        <f aca="false">IF(AND(F163&lt;&gt;"",G163&lt;&gt;""),"Completed","Upcoming")</f>
        <v>Completed</v>
      </c>
    </row>
    <row r="164" customFormat="false" ht="15" hidden="false" customHeight="true" outlineLevel="0" collapsed="false">
      <c r="A164" s="1" t="n">
        <v>159</v>
      </c>
      <c r="B164" s="41" t="n">
        <v>45914.5625</v>
      </c>
      <c r="C164" s="1" t="s">
        <v>32</v>
      </c>
      <c r="D164" s="1" t="s">
        <v>198</v>
      </c>
      <c r="E164" s="1" t="s">
        <v>191</v>
      </c>
      <c r="F164" s="44" t="n">
        <v>2</v>
      </c>
      <c r="G164" s="44" t="n">
        <v>1</v>
      </c>
      <c r="H164" s="45" t="str">
        <f aca="false">IF(AND(F164&lt;&gt;"",G164&lt;&gt;""),"Completed","Upcoming")</f>
        <v>Completed</v>
      </c>
    </row>
    <row r="165" customFormat="false" ht="15" hidden="false" customHeight="true" outlineLevel="0" collapsed="false">
      <c r="A165" s="1" t="n">
        <v>160</v>
      </c>
      <c r="B165" s="41" t="n">
        <v>45914.59375</v>
      </c>
      <c r="C165" s="1" t="s">
        <v>30</v>
      </c>
      <c r="D165" s="1" t="s">
        <v>203</v>
      </c>
      <c r="E165" s="1" t="s">
        <v>116</v>
      </c>
      <c r="F165" s="44" t="n">
        <v>2</v>
      </c>
      <c r="G165" s="44" t="n">
        <v>2</v>
      </c>
      <c r="H165" s="45" t="str">
        <f aca="false">IF(AND(F165&lt;&gt;"",G165&lt;&gt;""),"Completed","Upcoming")</f>
        <v>Completed</v>
      </c>
    </row>
    <row r="166" customFormat="false" ht="15" hidden="false" customHeight="true" outlineLevel="0" collapsed="false">
      <c r="A166" s="1" t="n">
        <v>161</v>
      </c>
      <c r="B166" s="41" t="n">
        <v>45914.6354166667</v>
      </c>
      <c r="C166" s="1" t="s">
        <v>33</v>
      </c>
      <c r="D166" s="1" t="s">
        <v>134</v>
      </c>
      <c r="E166" s="1" t="s">
        <v>206</v>
      </c>
      <c r="F166" s="44" t="n">
        <v>1</v>
      </c>
      <c r="G166" s="44" t="n">
        <v>2</v>
      </c>
      <c r="H166" s="45" t="str">
        <f aca="false">IF(AND(F166&lt;&gt;"",G166&lt;&gt;""),"Completed","Upcoming")</f>
        <v>Completed</v>
      </c>
    </row>
    <row r="167" customFormat="false" ht="15" hidden="false" customHeight="true" outlineLevel="0" collapsed="false">
      <c r="A167" s="1" t="n">
        <v>162</v>
      </c>
      <c r="B167" s="41" t="n">
        <v>45914.6354166667</v>
      </c>
      <c r="C167" s="1" t="s">
        <v>33</v>
      </c>
      <c r="D167" s="1" t="s">
        <v>204</v>
      </c>
      <c r="E167" s="1" t="s">
        <v>156</v>
      </c>
      <c r="F167" s="44" t="n">
        <v>1</v>
      </c>
      <c r="G167" s="44" t="n">
        <v>1</v>
      </c>
      <c r="H167" s="45" t="str">
        <f aca="false">IF(AND(F167&lt;&gt;"",G167&lt;&gt;""),"Completed","Upcoming")</f>
        <v>Completed</v>
      </c>
    </row>
    <row r="168" customFormat="false" ht="15" hidden="false" customHeight="true" outlineLevel="0" collapsed="false">
      <c r="A168" s="1" t="n">
        <v>163</v>
      </c>
      <c r="B168" s="41" t="n">
        <v>45914.6354166667</v>
      </c>
      <c r="C168" s="1" t="s">
        <v>33</v>
      </c>
      <c r="D168" s="1" t="s">
        <v>17</v>
      </c>
      <c r="E168" s="1" t="s">
        <v>157</v>
      </c>
      <c r="F168" s="44" t="n">
        <v>2</v>
      </c>
      <c r="G168" s="44" t="n">
        <v>0</v>
      </c>
      <c r="H168" s="45" t="str">
        <f aca="false">IF(AND(F168&lt;&gt;"",G168&lt;&gt;""),"Completed","Upcoming")</f>
        <v>Completed</v>
      </c>
    </row>
    <row r="169" customFormat="false" ht="15" hidden="false" customHeight="true" outlineLevel="0" collapsed="false">
      <c r="A169" s="1" t="n">
        <v>164</v>
      </c>
      <c r="B169" s="41" t="n">
        <v>45914.6354166667</v>
      </c>
      <c r="C169" s="1" t="s">
        <v>33</v>
      </c>
      <c r="D169" s="1" t="s">
        <v>161</v>
      </c>
      <c r="E169" s="1" t="s">
        <v>120</v>
      </c>
      <c r="F169" s="44" t="n">
        <v>1</v>
      </c>
      <c r="G169" s="44" t="n">
        <v>0</v>
      </c>
      <c r="H169" s="45" t="str">
        <f aca="false">IF(AND(F169&lt;&gt;"",G169&lt;&gt;""),"Completed","Upcoming")</f>
        <v>Completed</v>
      </c>
    </row>
    <row r="170" customFormat="false" ht="15" hidden="false" customHeight="true" outlineLevel="0" collapsed="false">
      <c r="A170" s="1" t="n">
        <v>165</v>
      </c>
      <c r="B170" s="41" t="n">
        <v>45914.6458333333</v>
      </c>
      <c r="C170" s="1" t="s">
        <v>29</v>
      </c>
      <c r="D170" s="1" t="s">
        <v>23</v>
      </c>
      <c r="E170" s="1" t="s">
        <v>121</v>
      </c>
      <c r="F170" s="44" t="n">
        <v>3</v>
      </c>
      <c r="G170" s="44" t="n">
        <v>0</v>
      </c>
      <c r="H170" s="45" t="str">
        <f aca="false">IF(AND(F170&lt;&gt;"",G170&lt;&gt;""),"Completed","Upcoming")</f>
        <v>Completed</v>
      </c>
    </row>
    <row r="171" customFormat="false" ht="15" hidden="false" customHeight="true" outlineLevel="0" collapsed="false">
      <c r="A171" s="1" t="n">
        <v>166</v>
      </c>
      <c r="B171" s="41" t="n">
        <v>45914.6458333333</v>
      </c>
      <c r="C171" s="1" t="s">
        <v>32</v>
      </c>
      <c r="D171" s="1" t="s">
        <v>183</v>
      </c>
      <c r="E171" s="1" t="s">
        <v>192</v>
      </c>
      <c r="F171" s="44" t="n">
        <v>0</v>
      </c>
      <c r="G171" s="44" t="n">
        <v>4</v>
      </c>
      <c r="H171" s="45" t="str">
        <f aca="false">IF(AND(F171&lt;&gt;"",G171&lt;&gt;""),"Completed","Upcoming")</f>
        <v>Completed</v>
      </c>
    </row>
    <row r="172" customFormat="false" ht="15" hidden="false" customHeight="true" outlineLevel="0" collapsed="false">
      <c r="A172" s="1" t="n">
        <v>167</v>
      </c>
      <c r="B172" s="41" t="n">
        <v>45914.6666666667</v>
      </c>
      <c r="C172" s="1" t="s">
        <v>31</v>
      </c>
      <c r="D172" s="1" t="s">
        <v>209</v>
      </c>
      <c r="E172" s="1" t="s">
        <v>169</v>
      </c>
      <c r="F172" s="44" t="n">
        <v>1</v>
      </c>
      <c r="G172" s="44" t="n">
        <v>0</v>
      </c>
      <c r="H172" s="45" t="str">
        <f aca="false">IF(AND(F172&lt;&gt;"",G172&lt;&gt;""),"Completed","Upcoming")</f>
        <v>Completed</v>
      </c>
    </row>
    <row r="173" customFormat="false" ht="15" hidden="false" customHeight="true" outlineLevel="0" collapsed="false">
      <c r="A173" s="1" t="n">
        <v>168</v>
      </c>
      <c r="B173" s="41" t="n">
        <v>45914.6875</v>
      </c>
      <c r="C173" s="1" t="s">
        <v>30</v>
      </c>
      <c r="D173" s="1" t="s">
        <v>141</v>
      </c>
      <c r="E173" s="1" t="s">
        <v>167</v>
      </c>
      <c r="F173" s="44" t="n">
        <v>2</v>
      </c>
      <c r="G173" s="44" t="n">
        <v>0</v>
      </c>
      <c r="H173" s="45" t="str">
        <f aca="false">IF(AND(F173&lt;&gt;"",G173&lt;&gt;""),"Completed","Upcoming")</f>
        <v>Completed</v>
      </c>
    </row>
    <row r="174" customFormat="false" ht="15" hidden="false" customHeight="true" outlineLevel="0" collapsed="false">
      <c r="A174" s="1" t="n">
        <v>169</v>
      </c>
      <c r="B174" s="41" t="n">
        <v>45914.78125</v>
      </c>
      <c r="C174" s="1" t="s">
        <v>31</v>
      </c>
      <c r="D174" s="1" t="s">
        <v>145</v>
      </c>
      <c r="E174" s="1" t="s">
        <v>164</v>
      </c>
      <c r="F174" s="44" t="n">
        <v>1</v>
      </c>
      <c r="G174" s="44" t="n">
        <v>0</v>
      </c>
      <c r="H174" s="45" t="str">
        <f aca="false">IF(AND(F174&lt;&gt;"",G174&lt;&gt;""),"Completed","Upcoming")</f>
        <v>Completed</v>
      </c>
    </row>
    <row r="175" customFormat="false" ht="15" hidden="false" customHeight="true" outlineLevel="0" collapsed="false">
      <c r="A175" s="1" t="n">
        <v>170</v>
      </c>
      <c r="B175" s="41" t="n">
        <v>45914.78125</v>
      </c>
      <c r="C175" s="1" t="s">
        <v>33</v>
      </c>
      <c r="D175" s="1" t="s">
        <v>171</v>
      </c>
      <c r="E175" s="1" t="s">
        <v>172</v>
      </c>
      <c r="F175" s="44" t="n">
        <v>3</v>
      </c>
      <c r="G175" s="44" t="n">
        <v>1</v>
      </c>
      <c r="H175" s="45" t="str">
        <f aca="false">IF(AND(F175&lt;&gt;"",G175&lt;&gt;""),"Completed","Upcoming")</f>
        <v>Completed</v>
      </c>
    </row>
    <row r="176" customFormat="false" ht="15" hidden="false" customHeight="true" outlineLevel="0" collapsed="false">
      <c r="A176" s="1" t="n">
        <v>171</v>
      </c>
      <c r="B176" s="41" t="n">
        <v>45914.7916666667</v>
      </c>
      <c r="C176" s="1" t="s">
        <v>30</v>
      </c>
      <c r="D176" s="1" t="s">
        <v>16</v>
      </c>
      <c r="E176" s="1" t="s">
        <v>151</v>
      </c>
      <c r="F176" s="44" t="n">
        <v>6</v>
      </c>
      <c r="G176" s="44" t="n">
        <v>0</v>
      </c>
      <c r="H176" s="45" t="str">
        <f aca="false">IF(AND(F176&lt;&gt;"",G176&lt;&gt;""),"Completed","Upcoming")</f>
        <v>Completed</v>
      </c>
    </row>
    <row r="177" customFormat="false" ht="15" hidden="false" customHeight="true" outlineLevel="0" collapsed="false">
      <c r="A177" s="1" t="n">
        <v>172</v>
      </c>
      <c r="B177" s="41" t="n">
        <v>45915.6875</v>
      </c>
      <c r="C177" s="1" t="s">
        <v>31</v>
      </c>
      <c r="D177" s="1" t="s">
        <v>163</v>
      </c>
      <c r="E177" s="1" t="s">
        <v>210</v>
      </c>
      <c r="F177" s="44" t="n">
        <v>0</v>
      </c>
      <c r="G177" s="44" t="n">
        <v>0</v>
      </c>
      <c r="H177" s="45" t="str">
        <f aca="false">IF(AND(F177&lt;&gt;"",G177&lt;&gt;""),"Completed","Upcoming")</f>
        <v>Completed</v>
      </c>
    </row>
    <row r="178" customFormat="false" ht="15" hidden="false" customHeight="true" outlineLevel="0" collapsed="false">
      <c r="A178" s="1" t="n">
        <v>173</v>
      </c>
      <c r="B178" s="41" t="n">
        <v>45915.78125</v>
      </c>
      <c r="C178" s="1" t="s">
        <v>31</v>
      </c>
      <c r="D178" s="1" t="s">
        <v>178</v>
      </c>
      <c r="E178" s="1" t="s">
        <v>136</v>
      </c>
      <c r="F178" s="44" t="n">
        <v>1</v>
      </c>
      <c r="G178" s="44" t="n">
        <v>1</v>
      </c>
      <c r="H178" s="45" t="str">
        <f aca="false">IF(AND(F178&lt;&gt;"",G178&lt;&gt;""),"Completed","Upcoming")</f>
        <v>Completed</v>
      </c>
    </row>
    <row r="179" customFormat="false" ht="15" hidden="false" customHeight="true" outlineLevel="0" collapsed="false">
      <c r="A179" s="1" t="n">
        <v>174</v>
      </c>
      <c r="B179" s="41" t="n">
        <v>45915.7916666667</v>
      </c>
      <c r="C179" s="1" t="s">
        <v>30</v>
      </c>
      <c r="D179" s="1" t="s">
        <v>176</v>
      </c>
      <c r="E179" s="1" t="s">
        <v>173</v>
      </c>
      <c r="F179" s="44" t="n">
        <v>3</v>
      </c>
      <c r="G179" s="44" t="n">
        <v>2</v>
      </c>
      <c r="H179" s="45" t="str">
        <f aca="false">IF(AND(F179&lt;&gt;"",G179&lt;&gt;""),"Completed","Upcoming")</f>
        <v>Completed</v>
      </c>
    </row>
    <row r="180" customFormat="false" ht="15" hidden="false" customHeight="true" outlineLevel="0" collapsed="false">
      <c r="A180" s="1" t="n">
        <v>175</v>
      </c>
      <c r="B180" s="41" t="n">
        <v>45919.7708333333</v>
      </c>
      <c r="C180" s="1" t="s">
        <v>32</v>
      </c>
      <c r="D180" s="1" t="s">
        <v>190</v>
      </c>
      <c r="E180" s="1" t="s">
        <v>198</v>
      </c>
      <c r="F180" s="44" t="n">
        <v>2</v>
      </c>
      <c r="G180" s="44" t="n">
        <v>0</v>
      </c>
      <c r="H180" s="45" t="str">
        <f aca="false">IF(AND(F180&lt;&gt;"",G180&lt;&gt;""),"Completed","Upcoming")</f>
        <v>Completed</v>
      </c>
    </row>
    <row r="181" customFormat="false" ht="15" hidden="false" customHeight="true" outlineLevel="0" collapsed="false">
      <c r="A181" s="1" t="n">
        <v>176</v>
      </c>
      <c r="B181" s="41" t="n">
        <v>45919.78125</v>
      </c>
      <c r="C181" s="1" t="s">
        <v>31</v>
      </c>
      <c r="D181" s="1" t="s">
        <v>174</v>
      </c>
      <c r="E181" s="1" t="s">
        <v>168</v>
      </c>
      <c r="F181" s="44" t="n">
        <v>1</v>
      </c>
      <c r="G181" s="44" t="n">
        <v>2</v>
      </c>
      <c r="H181" s="45" t="str">
        <f aca="false">IF(AND(F181&lt;&gt;"",G181&lt;&gt;""),"Completed","Upcoming")</f>
        <v>Completed</v>
      </c>
    </row>
    <row r="182" customFormat="false" ht="15" hidden="false" customHeight="true" outlineLevel="0" collapsed="false">
      <c r="A182" s="1" t="n">
        <v>177</v>
      </c>
      <c r="B182" s="41" t="n">
        <v>45919.78125</v>
      </c>
      <c r="C182" s="1" t="s">
        <v>33</v>
      </c>
      <c r="D182" s="1" t="s">
        <v>172</v>
      </c>
      <c r="E182" s="1" t="s">
        <v>156</v>
      </c>
      <c r="F182" s="44" t="n">
        <v>1</v>
      </c>
      <c r="G182" s="44" t="n">
        <v>0</v>
      </c>
      <c r="H182" s="45" t="str">
        <f aca="false">IF(AND(F182&lt;&gt;"",G182&lt;&gt;""),"Completed","Upcoming")</f>
        <v>Completed</v>
      </c>
    </row>
    <row r="183" customFormat="false" ht="15" hidden="false" customHeight="true" outlineLevel="0" collapsed="false">
      <c r="A183" s="1" t="n">
        <v>178</v>
      </c>
      <c r="B183" s="41" t="n">
        <v>45919.7916666667</v>
      </c>
      <c r="C183" s="1" t="s">
        <v>30</v>
      </c>
      <c r="D183" s="1" t="s">
        <v>116</v>
      </c>
      <c r="E183" s="1" t="s">
        <v>166</v>
      </c>
      <c r="F183" s="44" t="n">
        <v>3</v>
      </c>
      <c r="G183" s="44" t="n">
        <v>1</v>
      </c>
      <c r="H183" s="45" t="str">
        <f aca="false">IF(AND(F183&lt;&gt;"",G183&lt;&gt;""),"Completed","Upcoming")</f>
        <v>Completed</v>
      </c>
    </row>
    <row r="184" customFormat="false" ht="15" hidden="false" customHeight="true" outlineLevel="0" collapsed="false">
      <c r="A184" s="1" t="n">
        <v>179</v>
      </c>
      <c r="B184" s="41" t="n">
        <v>45920.4791666667</v>
      </c>
      <c r="C184" s="1" t="s">
        <v>29</v>
      </c>
      <c r="D184" s="1" t="s">
        <v>21</v>
      </c>
      <c r="E184" s="1" t="s">
        <v>128</v>
      </c>
      <c r="F184" s="44" t="n">
        <v>2</v>
      </c>
      <c r="G184" s="44" t="n">
        <v>1</v>
      </c>
      <c r="H184" s="45" t="str">
        <f aca="false">IF(AND(F184&lt;&gt;"",G184&lt;&gt;""),"Completed","Upcoming")</f>
        <v>Completed</v>
      </c>
    </row>
    <row r="185" customFormat="false" ht="15" hidden="false" customHeight="true" outlineLevel="0" collapsed="false">
      <c r="A185" s="1" t="n">
        <v>180</v>
      </c>
      <c r="B185" s="41" t="n">
        <v>45920.5</v>
      </c>
      <c r="C185" s="1" t="s">
        <v>30</v>
      </c>
      <c r="D185" s="1" t="s">
        <v>117</v>
      </c>
      <c r="E185" s="1" t="s">
        <v>203</v>
      </c>
      <c r="F185" s="44" t="n">
        <v>0</v>
      </c>
      <c r="G185" s="44" t="n">
        <v>4</v>
      </c>
      <c r="H185" s="45" t="str">
        <f aca="false">IF(AND(F185&lt;&gt;"",G185&lt;&gt;""),"Completed","Upcoming")</f>
        <v>Completed</v>
      </c>
    </row>
    <row r="186" customFormat="false" ht="15" hidden="false" customHeight="true" outlineLevel="0" collapsed="false">
      <c r="A186" s="1" t="n">
        <v>181</v>
      </c>
      <c r="B186" s="41" t="n">
        <v>45920.5416666667</v>
      </c>
      <c r="C186" s="1" t="s">
        <v>31</v>
      </c>
      <c r="D186" s="1" t="s">
        <v>164</v>
      </c>
      <c r="E186" s="1" t="s">
        <v>136</v>
      </c>
      <c r="F186" s="44" t="n">
        <v>2</v>
      </c>
      <c r="G186" s="44" t="n">
        <v>1</v>
      </c>
      <c r="H186" s="45" t="str">
        <f aca="false">IF(AND(F186&lt;&gt;"",G186&lt;&gt;""),"Completed","Upcoming")</f>
        <v>Completed</v>
      </c>
    </row>
    <row r="187" customFormat="false" ht="15" hidden="false" customHeight="true" outlineLevel="0" collapsed="false">
      <c r="A187" s="1" t="n">
        <v>182</v>
      </c>
      <c r="B187" s="41" t="n">
        <v>45920.5625</v>
      </c>
      <c r="C187" s="1" t="s">
        <v>32</v>
      </c>
      <c r="D187" s="1" t="s">
        <v>191</v>
      </c>
      <c r="E187" s="1" t="s">
        <v>187</v>
      </c>
      <c r="F187" s="44" t="n">
        <v>1</v>
      </c>
      <c r="G187" s="44" t="n">
        <v>4</v>
      </c>
      <c r="H187" s="45" t="str">
        <f aca="false">IF(AND(F187&lt;&gt;"",G187&lt;&gt;""),"Completed","Upcoming")</f>
        <v>Completed</v>
      </c>
    </row>
    <row r="188" customFormat="false" ht="15" hidden="false" customHeight="true" outlineLevel="0" collapsed="false">
      <c r="A188" s="1" t="n">
        <v>183</v>
      </c>
      <c r="B188" s="41" t="n">
        <v>45920.5625</v>
      </c>
      <c r="C188" s="1" t="s">
        <v>32</v>
      </c>
      <c r="D188" s="1" t="s">
        <v>212</v>
      </c>
      <c r="E188" s="1" t="s">
        <v>199</v>
      </c>
      <c r="F188" s="44" t="n">
        <v>2</v>
      </c>
      <c r="G188" s="44" t="n">
        <v>1</v>
      </c>
      <c r="H188" s="45" t="str">
        <f aca="false">IF(AND(F188&lt;&gt;"",G188&lt;&gt;""),"Completed","Upcoming")</f>
        <v>Completed</v>
      </c>
    </row>
    <row r="189" customFormat="false" ht="15" hidden="false" customHeight="true" outlineLevel="0" collapsed="false">
      <c r="A189" s="1" t="n">
        <v>184</v>
      </c>
      <c r="B189" s="41" t="n">
        <v>45920.5625</v>
      </c>
      <c r="C189" s="1" t="s">
        <v>32</v>
      </c>
      <c r="D189" s="1" t="s">
        <v>192</v>
      </c>
      <c r="E189" s="1" t="s">
        <v>189</v>
      </c>
      <c r="F189" s="44" t="n">
        <v>0</v>
      </c>
      <c r="G189" s="44" t="n">
        <v>3</v>
      </c>
      <c r="H189" s="45" t="str">
        <f aca="false">IF(AND(F189&lt;&gt;"",G189&lt;&gt;""),"Completed","Upcoming")</f>
        <v>Completed</v>
      </c>
    </row>
    <row r="190" customFormat="false" ht="15" hidden="false" customHeight="true" outlineLevel="0" collapsed="false">
      <c r="A190" s="1" t="n">
        <v>185</v>
      </c>
      <c r="B190" s="41" t="n">
        <v>45920.5625</v>
      </c>
      <c r="C190" s="1" t="s">
        <v>32</v>
      </c>
      <c r="D190" s="1" t="s">
        <v>193</v>
      </c>
      <c r="E190" s="1" t="s">
        <v>15</v>
      </c>
      <c r="F190" s="44" t="n">
        <v>1</v>
      </c>
      <c r="G190" s="44" t="n">
        <v>4</v>
      </c>
      <c r="H190" s="45" t="str">
        <f aca="false">IF(AND(F190&lt;&gt;"",G190&lt;&gt;""),"Completed","Upcoming")</f>
        <v>Completed</v>
      </c>
    </row>
    <row r="191" customFormat="false" ht="15" hidden="false" customHeight="true" outlineLevel="0" collapsed="false">
      <c r="A191" s="1" t="n">
        <v>186</v>
      </c>
      <c r="B191" s="41" t="n">
        <v>45920.5833333333</v>
      </c>
      <c r="C191" s="1" t="s">
        <v>29</v>
      </c>
      <c r="D191" s="1" t="s">
        <v>129</v>
      </c>
      <c r="E191" s="1" t="s">
        <v>180</v>
      </c>
      <c r="F191" s="44" t="n">
        <v>2</v>
      </c>
      <c r="G191" s="44" t="n">
        <v>2</v>
      </c>
      <c r="H191" s="45" t="str">
        <f aca="false">IF(AND(F191&lt;&gt;"",G191&lt;&gt;""),"Completed","Upcoming")</f>
        <v>Completed</v>
      </c>
    </row>
    <row r="192" customFormat="false" ht="15" hidden="false" customHeight="true" outlineLevel="0" collapsed="false">
      <c r="A192" s="1" t="n">
        <v>187</v>
      </c>
      <c r="B192" s="41" t="n">
        <v>45920.5833333333</v>
      </c>
      <c r="C192" s="1" t="s">
        <v>29</v>
      </c>
      <c r="D192" s="1" t="s">
        <v>137</v>
      </c>
      <c r="E192" s="1" t="s">
        <v>153</v>
      </c>
      <c r="F192" s="44" t="n">
        <v>1</v>
      </c>
      <c r="G192" s="44" t="n">
        <v>2</v>
      </c>
      <c r="H192" s="45" t="str">
        <f aca="false">IF(AND(F192&lt;&gt;"",G192&lt;&gt;""),"Completed","Upcoming")</f>
        <v>Completed</v>
      </c>
    </row>
    <row r="193" customFormat="false" ht="15" hidden="false" customHeight="true" outlineLevel="0" collapsed="false">
      <c r="A193" s="1" t="n">
        <v>188</v>
      </c>
      <c r="B193" s="41" t="n">
        <v>45920.5833333333</v>
      </c>
      <c r="C193" s="1" t="s">
        <v>29</v>
      </c>
      <c r="D193" s="1" t="s">
        <v>131</v>
      </c>
      <c r="E193" s="1" t="s">
        <v>207</v>
      </c>
      <c r="F193" s="44" t="n">
        <v>1</v>
      </c>
      <c r="G193" s="44" t="n">
        <v>3</v>
      </c>
      <c r="H193" s="45" t="str">
        <f aca="false">IF(AND(F193&lt;&gt;"",G193&lt;&gt;""),"Completed","Upcoming")</f>
        <v>Completed</v>
      </c>
    </row>
    <row r="194" customFormat="false" ht="15" hidden="false" customHeight="true" outlineLevel="0" collapsed="false">
      <c r="A194" s="1" t="n">
        <v>189</v>
      </c>
      <c r="B194" s="41" t="n">
        <v>45920.5833333333</v>
      </c>
      <c r="C194" s="1" t="s">
        <v>29</v>
      </c>
      <c r="D194" s="1" t="s">
        <v>201</v>
      </c>
      <c r="E194" s="1" t="s">
        <v>126</v>
      </c>
      <c r="F194" s="44" t="n">
        <v>1</v>
      </c>
      <c r="G194" s="44" t="n">
        <v>1</v>
      </c>
      <c r="H194" s="45" t="str">
        <f aca="false">IF(AND(F194&lt;&gt;"",G194&lt;&gt;""),"Completed","Upcoming")</f>
        <v>Completed</v>
      </c>
    </row>
    <row r="195" customFormat="false" ht="15" hidden="false" customHeight="true" outlineLevel="0" collapsed="false">
      <c r="A195" s="1" t="n">
        <v>190</v>
      </c>
      <c r="B195" s="41" t="n">
        <v>45920.59375</v>
      </c>
      <c r="C195" s="1" t="s">
        <v>30</v>
      </c>
      <c r="D195" s="1" t="s">
        <v>18</v>
      </c>
      <c r="E195" s="1" t="s">
        <v>176</v>
      </c>
      <c r="F195" s="44" t="n">
        <v>2</v>
      </c>
      <c r="G195" s="44" t="n">
        <v>0</v>
      </c>
      <c r="H195" s="45" t="str">
        <f aca="false">IF(AND(F195&lt;&gt;"",G195&lt;&gt;""),"Completed","Upcoming")</f>
        <v>Completed</v>
      </c>
    </row>
    <row r="196" customFormat="false" ht="15" hidden="false" customHeight="true" outlineLevel="0" collapsed="false">
      <c r="A196" s="1" t="n">
        <v>191</v>
      </c>
      <c r="B196" s="41" t="n">
        <v>45920.625</v>
      </c>
      <c r="C196" s="1" t="s">
        <v>33</v>
      </c>
      <c r="D196" s="1" t="s">
        <v>159</v>
      </c>
      <c r="E196" s="1" t="s">
        <v>171</v>
      </c>
      <c r="F196" s="44" t="n">
        <v>2</v>
      </c>
      <c r="G196" s="44" t="n">
        <v>2</v>
      </c>
      <c r="H196" s="45" t="str">
        <f aca="false">IF(AND(F196&lt;&gt;"",G196&lt;&gt;""),"Completed","Upcoming")</f>
        <v>Completed</v>
      </c>
    </row>
    <row r="197" customFormat="false" ht="15" hidden="false" customHeight="true" outlineLevel="0" collapsed="false">
      <c r="A197" s="1" t="n">
        <v>192</v>
      </c>
      <c r="B197" s="41" t="n">
        <v>45920.6666666667</v>
      </c>
      <c r="C197" s="1" t="s">
        <v>31</v>
      </c>
      <c r="D197" s="1" t="s">
        <v>163</v>
      </c>
      <c r="E197" s="1" t="s">
        <v>177</v>
      </c>
      <c r="F197" s="44" t="n">
        <v>1</v>
      </c>
      <c r="G197" s="44" t="n">
        <v>1</v>
      </c>
      <c r="H197" s="45" t="str">
        <f aca="false">IF(AND(F197&lt;&gt;"",G197&lt;&gt;""),"Completed","Upcoming")</f>
        <v>Completed</v>
      </c>
    </row>
    <row r="198" customFormat="false" ht="15" hidden="false" customHeight="true" outlineLevel="0" collapsed="false">
      <c r="A198" s="1" t="n">
        <v>193</v>
      </c>
      <c r="B198" s="41" t="n">
        <v>45920.6875</v>
      </c>
      <c r="C198" s="1" t="s">
        <v>29</v>
      </c>
      <c r="D198" s="1" t="s">
        <v>121</v>
      </c>
      <c r="E198" s="1" t="s">
        <v>162</v>
      </c>
      <c r="F198" s="44" t="n">
        <v>2</v>
      </c>
      <c r="G198" s="44" t="n">
        <v>1</v>
      </c>
      <c r="H198" s="45" t="str">
        <f aca="false">IF(AND(F198&lt;&gt;"",G198&lt;&gt;""),"Completed","Upcoming")</f>
        <v>Completed</v>
      </c>
    </row>
    <row r="199" customFormat="false" ht="15" hidden="false" customHeight="true" outlineLevel="0" collapsed="false">
      <c r="A199" s="1" t="n">
        <v>194</v>
      </c>
      <c r="B199" s="41" t="n">
        <v>45920.6875</v>
      </c>
      <c r="C199" s="1" t="s">
        <v>30</v>
      </c>
      <c r="D199" s="1" t="s">
        <v>119</v>
      </c>
      <c r="E199" s="1" t="s">
        <v>124</v>
      </c>
      <c r="F199" s="44" t="n">
        <v>1</v>
      </c>
      <c r="G199" s="44" t="n">
        <v>2</v>
      </c>
      <c r="H199" s="45" t="str">
        <f aca="false">IF(AND(F199&lt;&gt;"",G199&lt;&gt;""),"Completed","Upcoming")</f>
        <v>Completed</v>
      </c>
    </row>
    <row r="200" customFormat="false" ht="15" hidden="false" customHeight="true" outlineLevel="0" collapsed="false">
      <c r="A200" s="1" t="n">
        <v>195</v>
      </c>
      <c r="B200" s="41" t="n">
        <v>45920.6875</v>
      </c>
      <c r="C200" s="1" t="s">
        <v>30</v>
      </c>
      <c r="D200" s="1" t="s">
        <v>181</v>
      </c>
      <c r="E200" s="1" t="s">
        <v>141</v>
      </c>
      <c r="F200" s="44" t="n">
        <v>2</v>
      </c>
      <c r="G200" s="44" t="n">
        <v>1</v>
      </c>
      <c r="H200" s="45" t="str">
        <f aca="false">IF(AND(F200&lt;&gt;"",G200&lt;&gt;""),"Completed","Upcoming")</f>
        <v>Completed</v>
      </c>
    </row>
    <row r="201" customFormat="false" ht="15" hidden="false" customHeight="true" outlineLevel="0" collapsed="false">
      <c r="A201" s="1" t="n">
        <v>196</v>
      </c>
      <c r="B201" s="41" t="n">
        <v>45920.6875</v>
      </c>
      <c r="C201" s="1" t="s">
        <v>32</v>
      </c>
      <c r="D201" s="1" t="s">
        <v>185</v>
      </c>
      <c r="E201" s="1" t="s">
        <v>211</v>
      </c>
      <c r="F201" s="44" t="n">
        <v>3</v>
      </c>
      <c r="G201" s="44" t="n">
        <v>1</v>
      </c>
      <c r="H201" s="45" t="str">
        <f aca="false">IF(AND(F201&lt;&gt;"",G201&lt;&gt;""),"Completed","Upcoming")</f>
        <v>Completed</v>
      </c>
    </row>
    <row r="202" customFormat="false" ht="15" hidden="false" customHeight="true" outlineLevel="0" collapsed="false">
      <c r="A202" s="1" t="n">
        <v>197</v>
      </c>
      <c r="B202" s="41" t="n">
        <v>45920.7083333333</v>
      </c>
      <c r="C202" s="1" t="s">
        <v>33</v>
      </c>
      <c r="D202" s="1" t="s">
        <v>134</v>
      </c>
      <c r="E202" s="1" t="s">
        <v>155</v>
      </c>
      <c r="F202" s="44" t="n">
        <v>4</v>
      </c>
      <c r="G202" s="44" t="n">
        <v>1</v>
      </c>
      <c r="H202" s="45" t="str">
        <f aca="false">IF(AND(F202&lt;&gt;"",G202&lt;&gt;""),"Completed","Upcoming")</f>
        <v>Completed</v>
      </c>
    </row>
    <row r="203" customFormat="false" ht="15" hidden="false" customHeight="true" outlineLevel="0" collapsed="false">
      <c r="A203" s="1" t="n">
        <v>198</v>
      </c>
      <c r="B203" s="41" t="n">
        <v>45920.78125</v>
      </c>
      <c r="C203" s="1" t="s">
        <v>31</v>
      </c>
      <c r="D203" s="1" t="s">
        <v>165</v>
      </c>
      <c r="E203" s="1" t="s">
        <v>145</v>
      </c>
      <c r="F203" s="44" t="n">
        <v>0</v>
      </c>
      <c r="G203" s="44" t="n">
        <v>3</v>
      </c>
      <c r="H203" s="45" t="str">
        <f aca="false">IF(AND(F203&lt;&gt;"",G203&lt;&gt;""),"Completed","Upcoming")</f>
        <v>Completed</v>
      </c>
    </row>
    <row r="204" customFormat="false" ht="15" hidden="false" customHeight="true" outlineLevel="0" collapsed="false">
      <c r="A204" s="1" t="n">
        <v>199</v>
      </c>
      <c r="B204" s="41" t="n">
        <v>45920.7916666667</v>
      </c>
      <c r="C204" s="1" t="s">
        <v>30</v>
      </c>
      <c r="D204" s="1" t="s">
        <v>151</v>
      </c>
      <c r="E204" s="1" t="s">
        <v>114</v>
      </c>
      <c r="F204" s="44" t="n">
        <v>2</v>
      </c>
      <c r="G204" s="44" t="n">
        <v>0</v>
      </c>
      <c r="H204" s="45" t="str">
        <f aca="false">IF(AND(F204&lt;&gt;"",G204&lt;&gt;""),"Completed","Upcoming")</f>
        <v>Completed</v>
      </c>
    </row>
    <row r="205" customFormat="false" ht="15" hidden="false" customHeight="true" outlineLevel="0" collapsed="false">
      <c r="A205" s="1" t="n">
        <v>200</v>
      </c>
      <c r="B205" s="41" t="n">
        <v>45920.7916666667</v>
      </c>
      <c r="C205" s="1" t="s">
        <v>29</v>
      </c>
      <c r="D205" s="1" t="s">
        <v>122</v>
      </c>
      <c r="E205" s="1" t="s">
        <v>152</v>
      </c>
      <c r="F205" s="44" t="n">
        <v>3</v>
      </c>
      <c r="G205" s="44" t="n">
        <v>1</v>
      </c>
      <c r="H205" s="45" t="str">
        <f aca="false">IF(AND(F205&lt;&gt;"",G205&lt;&gt;""),"Completed","Upcoming")</f>
        <v>Completed</v>
      </c>
    </row>
    <row r="206" customFormat="false" ht="15" hidden="false" customHeight="true" outlineLevel="0" collapsed="false">
      <c r="A206" s="1" t="n">
        <v>201</v>
      </c>
      <c r="B206" s="41" t="n">
        <v>45920.7951388889</v>
      </c>
      <c r="C206" s="1" t="s">
        <v>33</v>
      </c>
      <c r="D206" s="1" t="s">
        <v>157</v>
      </c>
      <c r="E206" s="1" t="s">
        <v>144</v>
      </c>
      <c r="F206" s="44" t="n">
        <v>3</v>
      </c>
      <c r="G206" s="44" t="n">
        <v>0</v>
      </c>
      <c r="H206" s="45" t="str">
        <f aca="false">IF(AND(F206&lt;&gt;"",G206&lt;&gt;""),"Completed","Upcoming")</f>
        <v>Completed</v>
      </c>
    </row>
    <row r="207" customFormat="false" ht="15" hidden="false" customHeight="true" outlineLevel="0" collapsed="false">
      <c r="A207" s="1" t="n">
        <v>202</v>
      </c>
      <c r="B207" s="41" t="n">
        <v>45921.4375</v>
      </c>
      <c r="C207" s="1" t="s">
        <v>31</v>
      </c>
      <c r="D207" s="1" t="s">
        <v>169</v>
      </c>
      <c r="E207" s="1" t="s">
        <v>20</v>
      </c>
      <c r="F207" s="44" t="n">
        <v>0</v>
      </c>
      <c r="G207" s="44" t="n">
        <v>1</v>
      </c>
      <c r="H207" s="45" t="str">
        <f aca="false">IF(AND(F207&lt;&gt;"",G207&lt;&gt;""),"Completed","Upcoming")</f>
        <v>Completed</v>
      </c>
    </row>
    <row r="208" customFormat="false" ht="15" hidden="false" customHeight="true" outlineLevel="0" collapsed="false">
      <c r="A208" s="1" t="n">
        <v>203</v>
      </c>
      <c r="B208" s="41" t="n">
        <v>45921.5</v>
      </c>
      <c r="C208" s="1" t="s">
        <v>30</v>
      </c>
      <c r="D208" s="1" t="s">
        <v>167</v>
      </c>
      <c r="E208" s="1" t="s">
        <v>118</v>
      </c>
      <c r="F208" s="44" t="n">
        <v>1</v>
      </c>
      <c r="G208" s="44" t="n">
        <v>1</v>
      </c>
      <c r="H208" s="45" t="str">
        <f aca="false">IF(AND(F208&lt;&gt;"",G208&lt;&gt;""),"Completed","Upcoming")</f>
        <v>Completed</v>
      </c>
    </row>
    <row r="209" customFormat="false" ht="15" hidden="false" customHeight="true" outlineLevel="0" collapsed="false">
      <c r="A209" s="1" t="n">
        <v>204</v>
      </c>
      <c r="B209" s="41" t="n">
        <v>45921.5416666667</v>
      </c>
      <c r="C209" s="1" t="s">
        <v>31</v>
      </c>
      <c r="D209" s="1" t="s">
        <v>146</v>
      </c>
      <c r="E209" s="1" t="s">
        <v>24</v>
      </c>
      <c r="F209" s="44" t="n">
        <v>0</v>
      </c>
      <c r="G209" s="44" t="n">
        <v>3</v>
      </c>
      <c r="H209" s="45" t="str">
        <f aca="false">IF(AND(F209&lt;&gt;"",G209&lt;&gt;""),"Completed","Upcoming")</f>
        <v>Completed</v>
      </c>
    </row>
    <row r="210" customFormat="false" ht="15" hidden="false" customHeight="true" outlineLevel="0" collapsed="false">
      <c r="A210" s="1" t="n">
        <v>205</v>
      </c>
      <c r="B210" s="41" t="n">
        <v>45921.5416666667</v>
      </c>
      <c r="C210" s="1" t="s">
        <v>31</v>
      </c>
      <c r="D210" s="1" t="s">
        <v>210</v>
      </c>
      <c r="E210" s="1" t="s">
        <v>139</v>
      </c>
      <c r="F210" s="44" t="n">
        <v>0</v>
      </c>
      <c r="G210" s="44" t="n">
        <v>0</v>
      </c>
      <c r="H210" s="45" t="str">
        <f aca="false">IF(AND(F210&lt;&gt;"",G210&lt;&gt;""),"Completed","Upcoming")</f>
        <v>Completed</v>
      </c>
    </row>
    <row r="211" customFormat="false" ht="15" hidden="false" customHeight="true" outlineLevel="0" collapsed="false">
      <c r="A211" s="1" t="n">
        <v>206</v>
      </c>
      <c r="B211" s="41" t="n">
        <v>45921.5416666667</v>
      </c>
      <c r="C211" s="1" t="s">
        <v>29</v>
      </c>
      <c r="D211" s="1" t="s">
        <v>202</v>
      </c>
      <c r="E211" s="1" t="s">
        <v>138</v>
      </c>
      <c r="F211" s="44" t="n">
        <v>1</v>
      </c>
      <c r="G211" s="44" t="n">
        <v>1</v>
      </c>
      <c r="H211" s="45" t="str">
        <f aca="false">IF(AND(F211&lt;&gt;"",G211&lt;&gt;""),"Completed","Upcoming")</f>
        <v>Completed</v>
      </c>
    </row>
    <row r="212" customFormat="false" ht="15" hidden="false" customHeight="true" outlineLevel="0" collapsed="false">
      <c r="A212" s="1" t="n">
        <v>207</v>
      </c>
      <c r="B212" s="41" t="n">
        <v>45921.5416666667</v>
      </c>
      <c r="C212" s="1" t="s">
        <v>29</v>
      </c>
      <c r="D212" s="1" t="s">
        <v>127</v>
      </c>
      <c r="E212" s="1" t="s">
        <v>132</v>
      </c>
      <c r="F212" s="44" t="n">
        <v>0</v>
      </c>
      <c r="G212" s="44" t="n">
        <v>0</v>
      </c>
      <c r="H212" s="45" t="str">
        <f aca="false">IF(AND(F212&lt;&gt;"",G212&lt;&gt;""),"Completed","Upcoming")</f>
        <v>Completed</v>
      </c>
    </row>
    <row r="213" customFormat="false" ht="15" hidden="false" customHeight="true" outlineLevel="0" collapsed="false">
      <c r="A213" s="1" t="n">
        <v>208</v>
      </c>
      <c r="B213" s="41" t="n">
        <v>45921.5416666667</v>
      </c>
      <c r="C213" s="1" t="s">
        <v>33</v>
      </c>
      <c r="D213" s="1" t="s">
        <v>206</v>
      </c>
      <c r="E213" s="1" t="s">
        <v>161</v>
      </c>
      <c r="F213" s="44" t="n">
        <v>2</v>
      </c>
      <c r="G213" s="44" t="n">
        <v>3</v>
      </c>
      <c r="H213" s="45" t="str">
        <f aca="false">IF(AND(F213&lt;&gt;"",G213&lt;&gt;""),"Completed","Upcoming")</f>
        <v>Completed</v>
      </c>
    </row>
    <row r="214" customFormat="false" ht="15" hidden="false" customHeight="true" outlineLevel="0" collapsed="false">
      <c r="A214" s="1" t="n">
        <v>209</v>
      </c>
      <c r="B214" s="41" t="n">
        <v>45921.5625</v>
      </c>
      <c r="C214" s="1" t="s">
        <v>32</v>
      </c>
      <c r="D214" s="1" t="s">
        <v>196</v>
      </c>
      <c r="E214" s="1" t="s">
        <v>188</v>
      </c>
      <c r="F214" s="44" t="n">
        <v>3</v>
      </c>
      <c r="G214" s="44" t="n">
        <v>4</v>
      </c>
      <c r="H214" s="45" t="str">
        <f aca="false">IF(AND(F214&lt;&gt;"",G214&lt;&gt;""),"Completed","Upcoming")</f>
        <v>Completed</v>
      </c>
    </row>
    <row r="215" customFormat="false" ht="15" hidden="false" customHeight="true" outlineLevel="0" collapsed="false">
      <c r="A215" s="1" t="n">
        <v>210</v>
      </c>
      <c r="B215" s="41" t="n">
        <v>45921.59375</v>
      </c>
      <c r="C215" s="1" t="s">
        <v>30</v>
      </c>
      <c r="D215" s="1" t="s">
        <v>173</v>
      </c>
      <c r="E215" s="1" t="s">
        <v>182</v>
      </c>
      <c r="F215" s="44" t="n">
        <v>1</v>
      </c>
      <c r="G215" s="44" t="n">
        <v>1</v>
      </c>
      <c r="H215" s="45" t="str">
        <f aca="false">IF(AND(F215&lt;&gt;"",G215&lt;&gt;""),"Completed","Upcoming")</f>
        <v>Completed</v>
      </c>
    </row>
    <row r="216" customFormat="false" ht="15" hidden="false" customHeight="true" outlineLevel="0" collapsed="false">
      <c r="A216" s="1" t="n">
        <v>211</v>
      </c>
      <c r="B216" s="41" t="n">
        <v>45921.6354166667</v>
      </c>
      <c r="C216" s="1" t="s">
        <v>33</v>
      </c>
      <c r="D216" s="1" t="s">
        <v>120</v>
      </c>
      <c r="E216" s="1" t="s">
        <v>205</v>
      </c>
      <c r="F216" s="44" t="n">
        <v>1</v>
      </c>
      <c r="G216" s="44" t="n">
        <v>1</v>
      </c>
      <c r="H216" s="45" t="str">
        <f aca="false">IF(AND(F216&lt;&gt;"",G216&lt;&gt;""),"Completed","Upcoming")</f>
        <v>Completed</v>
      </c>
    </row>
    <row r="217" customFormat="false" ht="15" hidden="false" customHeight="true" outlineLevel="0" collapsed="false">
      <c r="A217" s="1" t="n">
        <v>212</v>
      </c>
      <c r="B217" s="41" t="n">
        <v>45921.6354166667</v>
      </c>
      <c r="C217" s="1" t="s">
        <v>33</v>
      </c>
      <c r="D217" s="1" t="s">
        <v>154</v>
      </c>
      <c r="E217" s="1" t="s">
        <v>158</v>
      </c>
      <c r="F217" s="44" t="n">
        <v>1</v>
      </c>
      <c r="G217" s="44" t="n">
        <v>0</v>
      </c>
      <c r="H217" s="45" t="str">
        <f aca="false">IF(AND(F217&lt;&gt;"",G217&lt;&gt;""),"Completed","Upcoming")</f>
        <v>Completed</v>
      </c>
    </row>
    <row r="218" customFormat="false" ht="15" hidden="false" customHeight="true" outlineLevel="0" collapsed="false">
      <c r="A218" s="1" t="n">
        <v>213</v>
      </c>
      <c r="B218" s="41" t="n">
        <v>45921.6354166667</v>
      </c>
      <c r="C218" s="1" t="s">
        <v>33</v>
      </c>
      <c r="D218" s="1" t="s">
        <v>149</v>
      </c>
      <c r="E218" s="1" t="s">
        <v>204</v>
      </c>
      <c r="F218" s="44" t="n">
        <v>5</v>
      </c>
      <c r="G218" s="44" t="n">
        <v>2</v>
      </c>
      <c r="H218" s="45" t="str">
        <f aca="false">IF(AND(F218&lt;&gt;"",G218&lt;&gt;""),"Completed","Upcoming")</f>
        <v>Completed</v>
      </c>
    </row>
    <row r="219" customFormat="false" ht="15" hidden="false" customHeight="true" outlineLevel="0" collapsed="false">
      <c r="A219" s="1" t="n">
        <v>214</v>
      </c>
      <c r="B219" s="41" t="n">
        <v>45921.6458333333</v>
      </c>
      <c r="C219" s="1" t="s">
        <v>32</v>
      </c>
      <c r="D219" s="1" t="s">
        <v>184</v>
      </c>
      <c r="E219" s="1" t="s">
        <v>183</v>
      </c>
      <c r="F219" s="44" t="n">
        <v>1</v>
      </c>
      <c r="G219" s="44" t="n">
        <v>1</v>
      </c>
      <c r="H219" s="45" t="str">
        <f aca="false">IF(AND(F219&lt;&gt;"",G219&lt;&gt;""),"Completed","Upcoming")</f>
        <v>Completed</v>
      </c>
    </row>
    <row r="220" customFormat="false" ht="15" hidden="false" customHeight="true" outlineLevel="0" collapsed="false">
      <c r="A220" s="1" t="n">
        <v>215</v>
      </c>
      <c r="B220" s="41" t="n">
        <v>45921.6458333333</v>
      </c>
      <c r="C220" s="1" t="s">
        <v>29</v>
      </c>
      <c r="D220" s="1" t="s">
        <v>130</v>
      </c>
      <c r="E220" s="1" t="s">
        <v>23</v>
      </c>
      <c r="F220" s="44" t="n">
        <v>1</v>
      </c>
      <c r="G220" s="44" t="n">
        <v>1</v>
      </c>
      <c r="H220" s="45" t="str">
        <f aca="false">IF(AND(F220&lt;&gt;"",G220&lt;&gt;""),"Completed","Upcoming")</f>
        <v>Completed</v>
      </c>
    </row>
    <row r="221" customFormat="false" ht="15" hidden="false" customHeight="true" outlineLevel="0" collapsed="false">
      <c r="A221" s="1" t="n">
        <v>216</v>
      </c>
      <c r="B221" s="41" t="n">
        <v>45921.6666666667</v>
      </c>
      <c r="C221" s="1" t="s">
        <v>31</v>
      </c>
      <c r="D221" s="1" t="s">
        <v>140</v>
      </c>
      <c r="E221" s="1" t="s">
        <v>178</v>
      </c>
      <c r="F221" s="44" t="n">
        <v>1</v>
      </c>
      <c r="G221" s="44" t="n">
        <v>2</v>
      </c>
      <c r="H221" s="45" t="str">
        <f aca="false">IF(AND(F221&lt;&gt;"",G221&lt;&gt;""),"Completed","Upcoming")</f>
        <v>Completed</v>
      </c>
    </row>
    <row r="222" customFormat="false" ht="15" hidden="false" customHeight="true" outlineLevel="0" collapsed="false">
      <c r="A222" s="1" t="n">
        <v>217</v>
      </c>
      <c r="B222" s="41" t="n">
        <v>45921.6875</v>
      </c>
      <c r="C222" s="1" t="s">
        <v>30</v>
      </c>
      <c r="D222" s="1" t="s">
        <v>208</v>
      </c>
      <c r="E222" s="1" t="s">
        <v>200</v>
      </c>
      <c r="F222" s="44" t="n">
        <v>1</v>
      </c>
      <c r="G222" s="44" t="n">
        <v>0</v>
      </c>
      <c r="H222" s="45" t="str">
        <f aca="false">IF(AND(F222&lt;&gt;"",G222&lt;&gt;""),"Completed","Upcoming")</f>
        <v>Completed</v>
      </c>
    </row>
    <row r="223" customFormat="false" ht="15" hidden="false" customHeight="true" outlineLevel="0" collapsed="false">
      <c r="A223" s="1" t="n">
        <v>218</v>
      </c>
      <c r="B223" s="41" t="n">
        <v>45921.7291666667</v>
      </c>
      <c r="C223" s="1" t="s">
        <v>32</v>
      </c>
      <c r="D223" s="1" t="s">
        <v>195</v>
      </c>
      <c r="E223" s="1" t="s">
        <v>197</v>
      </c>
      <c r="F223" s="44" t="n">
        <v>1</v>
      </c>
      <c r="G223" s="44" t="n">
        <v>0</v>
      </c>
      <c r="H223" s="45" t="str">
        <f aca="false">IF(AND(F223&lt;&gt;"",G223&lt;&gt;""),"Completed","Upcoming")</f>
        <v>Completed</v>
      </c>
    </row>
    <row r="224" customFormat="false" ht="15" hidden="false" customHeight="true" outlineLevel="0" collapsed="false">
      <c r="A224" s="1" t="n">
        <v>219</v>
      </c>
      <c r="B224" s="41" t="n">
        <v>45921.78125</v>
      </c>
      <c r="C224" s="1" t="s">
        <v>31</v>
      </c>
      <c r="D224" s="1" t="s">
        <v>19</v>
      </c>
      <c r="E224" s="1" t="s">
        <v>209</v>
      </c>
      <c r="F224" s="44" t="n">
        <v>2</v>
      </c>
      <c r="G224" s="44" t="n">
        <v>1</v>
      </c>
      <c r="H224" s="45" t="str">
        <f aca="false">IF(AND(F224&lt;&gt;"",G224&lt;&gt;""),"Completed","Upcoming")</f>
        <v>Completed</v>
      </c>
    </row>
    <row r="225" customFormat="false" ht="15" hidden="false" customHeight="true" outlineLevel="0" collapsed="false">
      <c r="A225" s="1" t="n">
        <v>220</v>
      </c>
      <c r="B225" s="41" t="n">
        <v>45921.7916666667</v>
      </c>
      <c r="C225" s="1" t="s">
        <v>30</v>
      </c>
      <c r="D225" s="1" t="s">
        <v>16</v>
      </c>
      <c r="E225" s="1" t="s">
        <v>115</v>
      </c>
      <c r="F225" s="44" t="n">
        <v>3</v>
      </c>
      <c r="G225" s="44" t="n">
        <v>0</v>
      </c>
      <c r="H225" s="45" t="str">
        <f aca="false">IF(AND(F225&lt;&gt;"",G225&lt;&gt;""),"Completed","Upcoming")</f>
        <v>Completed</v>
      </c>
    </row>
    <row r="226" customFormat="false" ht="15" hidden="false" customHeight="true" outlineLevel="0" collapsed="false">
      <c r="A226" s="1" t="n">
        <v>221</v>
      </c>
      <c r="B226" s="41" t="n">
        <v>45922.75</v>
      </c>
      <c r="C226" s="1" t="s">
        <v>33</v>
      </c>
      <c r="D226" s="1" t="s">
        <v>135</v>
      </c>
      <c r="E226" s="1" t="s">
        <v>17</v>
      </c>
      <c r="F226" s="44" t="n">
        <v>1</v>
      </c>
      <c r="G226" s="44" t="n">
        <v>0</v>
      </c>
      <c r="H226" s="45" t="str">
        <f aca="false">IF(AND(F226&lt;&gt;"",G226&lt;&gt;""),"Completed","Upcoming")</f>
        <v>Completed</v>
      </c>
    </row>
    <row r="227" customFormat="false" ht="15" hidden="false" customHeight="true" outlineLevel="0" collapsed="false">
      <c r="A227" s="1" t="n">
        <v>222</v>
      </c>
      <c r="B227" s="41" t="n">
        <v>45922.78125</v>
      </c>
      <c r="C227" s="1" t="s">
        <v>31</v>
      </c>
      <c r="D227" s="1" t="s">
        <v>22</v>
      </c>
      <c r="E227" s="1" t="s">
        <v>213</v>
      </c>
      <c r="F227" s="44" t="n">
        <v>3</v>
      </c>
      <c r="G227" s="44" t="n">
        <v>2</v>
      </c>
      <c r="H227" s="45" t="str">
        <f aca="false">IF(AND(F227&lt;&gt;"",G227&lt;&gt;""),"Completed","Upcoming")</f>
        <v>Completed</v>
      </c>
    </row>
    <row r="228" customFormat="false" ht="15" hidden="false" customHeight="true" outlineLevel="0" collapsed="false">
      <c r="A228" s="1" t="n">
        <v>223</v>
      </c>
      <c r="B228" s="41" t="n">
        <v>45923.7083333333</v>
      </c>
      <c r="C228" s="1" t="s">
        <v>30</v>
      </c>
      <c r="D228" s="1" t="s">
        <v>176</v>
      </c>
      <c r="E228" s="1" t="s">
        <v>151</v>
      </c>
      <c r="F228" s="44" t="n">
        <v>2</v>
      </c>
      <c r="G228" s="44" t="n">
        <v>2</v>
      </c>
      <c r="H228" s="45" t="str">
        <f aca="false">IF(AND(F228&lt;&gt;"",G228&lt;&gt;""),"Completed","Upcoming")</f>
        <v>Completed</v>
      </c>
    </row>
    <row r="229" customFormat="false" ht="15" hidden="false" customHeight="true" outlineLevel="0" collapsed="false">
      <c r="A229" s="1" t="n">
        <v>224</v>
      </c>
      <c r="B229" s="41" t="n">
        <v>45923.7083333333</v>
      </c>
      <c r="C229" s="1" t="s">
        <v>30</v>
      </c>
      <c r="D229" s="1" t="s">
        <v>114</v>
      </c>
      <c r="E229" s="1" t="s">
        <v>117</v>
      </c>
      <c r="F229" s="44" t="n">
        <v>1</v>
      </c>
      <c r="G229" s="44" t="n">
        <v>1</v>
      </c>
      <c r="H229" s="45" t="str">
        <f aca="false">IF(AND(F229&lt;&gt;"",G229&lt;&gt;""),"Completed","Upcoming")</f>
        <v>Completed</v>
      </c>
    </row>
    <row r="230" customFormat="false" ht="15" hidden="false" customHeight="true" outlineLevel="0" collapsed="false">
      <c r="A230" s="1" t="n">
        <v>225</v>
      </c>
      <c r="B230" s="41" t="n">
        <v>45923.8125</v>
      </c>
      <c r="C230" s="1" t="s">
        <v>30</v>
      </c>
      <c r="D230" s="1" t="s">
        <v>124</v>
      </c>
      <c r="E230" s="1" t="s">
        <v>181</v>
      </c>
      <c r="F230" s="44" t="n">
        <v>1</v>
      </c>
      <c r="G230" s="44" t="n">
        <v>2</v>
      </c>
      <c r="H230" s="45" t="str">
        <f aca="false">IF(AND(F230&lt;&gt;"",G230&lt;&gt;""),"Completed","Upcoming")</f>
        <v>Completed</v>
      </c>
    </row>
    <row r="231" customFormat="false" ht="15" hidden="false" customHeight="true" outlineLevel="0" collapsed="false">
      <c r="A231" s="1" t="n">
        <v>226</v>
      </c>
      <c r="B231" s="41" t="n">
        <v>45923.8125</v>
      </c>
      <c r="C231" s="1" t="s">
        <v>30</v>
      </c>
      <c r="D231" s="1" t="s">
        <v>203</v>
      </c>
      <c r="E231" s="1" t="s">
        <v>18</v>
      </c>
      <c r="F231" s="44" t="n">
        <v>1</v>
      </c>
      <c r="G231" s="44" t="n">
        <v>4</v>
      </c>
      <c r="H231" s="45" t="str">
        <f aca="false">IF(AND(F231&lt;&gt;"",G231&lt;&gt;""),"Completed","Upcoming")</f>
        <v>Completed</v>
      </c>
    </row>
    <row r="232" customFormat="false" ht="15" hidden="false" customHeight="true" outlineLevel="0" collapsed="false">
      <c r="A232" s="1" t="n">
        <v>227</v>
      </c>
      <c r="B232" s="41" t="n">
        <v>45924.7083333333</v>
      </c>
      <c r="C232" s="1" t="s">
        <v>30</v>
      </c>
      <c r="D232" s="1" t="s">
        <v>115</v>
      </c>
      <c r="E232" s="1" t="s">
        <v>119</v>
      </c>
      <c r="F232" s="44" t="n">
        <v>1</v>
      </c>
      <c r="G232" s="44" t="n">
        <v>1</v>
      </c>
      <c r="H232" s="45" t="str">
        <f aca="false">IF(AND(F232&lt;&gt;"",G232&lt;&gt;""),"Completed","Upcoming")</f>
        <v>Completed</v>
      </c>
    </row>
    <row r="233" customFormat="false" ht="15" hidden="false" customHeight="true" outlineLevel="0" collapsed="false">
      <c r="A233" s="1" t="n">
        <v>228</v>
      </c>
      <c r="B233" s="41" t="n">
        <v>45924.8125</v>
      </c>
      <c r="C233" s="1" t="s">
        <v>30</v>
      </c>
      <c r="D233" s="1" t="s">
        <v>166</v>
      </c>
      <c r="E233" s="1" t="s">
        <v>173</v>
      </c>
      <c r="F233" s="44" t="n">
        <v>1</v>
      </c>
      <c r="G233" s="44" t="n">
        <v>0</v>
      </c>
      <c r="H233" s="45" t="str">
        <f aca="false">IF(AND(F233&lt;&gt;"",G233&lt;&gt;""),"Completed","Upcoming")</f>
        <v>Completed</v>
      </c>
    </row>
    <row r="234" customFormat="false" ht="15" hidden="false" customHeight="true" outlineLevel="0" collapsed="false">
      <c r="A234" s="1" t="n">
        <v>229</v>
      </c>
      <c r="B234" s="41" t="n">
        <v>45924.8125</v>
      </c>
      <c r="C234" s="1" t="s">
        <v>30</v>
      </c>
      <c r="D234" s="1" t="s">
        <v>182</v>
      </c>
      <c r="E234" s="1" t="s">
        <v>167</v>
      </c>
      <c r="F234" s="44" t="n">
        <v>3</v>
      </c>
      <c r="G234" s="44" t="n">
        <v>2</v>
      </c>
      <c r="H234" s="45" t="str">
        <f aca="false">IF(AND(F234&lt;&gt;"",G234&lt;&gt;""),"Completed","Upcoming")</f>
        <v>Completed</v>
      </c>
    </row>
    <row r="235" customFormat="false" ht="15" hidden="false" customHeight="true" outlineLevel="0" collapsed="false">
      <c r="A235" s="1" t="n">
        <v>230</v>
      </c>
      <c r="B235" s="41" t="n">
        <v>45925.7291666667</v>
      </c>
      <c r="C235" s="1" t="s">
        <v>30</v>
      </c>
      <c r="D235" s="1" t="s">
        <v>141</v>
      </c>
      <c r="E235" s="1" t="s">
        <v>208</v>
      </c>
      <c r="F235" s="44" t="n">
        <v>1</v>
      </c>
      <c r="G235" s="44" t="n">
        <v>1</v>
      </c>
      <c r="H235" s="45" t="str">
        <f aca="false">IF(AND(F235&lt;&gt;"",G235&lt;&gt;""),"Completed","Upcoming")</f>
        <v>Completed</v>
      </c>
    </row>
    <row r="236" customFormat="false" ht="15" hidden="false" customHeight="true" outlineLevel="0" collapsed="false">
      <c r="A236" s="1" t="n">
        <v>231</v>
      </c>
      <c r="B236" s="41" t="n">
        <v>45925.8125</v>
      </c>
      <c r="C236" s="1" t="s">
        <v>30</v>
      </c>
      <c r="D236" s="1" t="s">
        <v>200</v>
      </c>
      <c r="E236" s="1" t="s">
        <v>16</v>
      </c>
      <c r="F236" s="44" t="n">
        <v>1</v>
      </c>
      <c r="G236" s="44" t="n">
        <v>3</v>
      </c>
      <c r="H236" s="45" t="str">
        <f aca="false">IF(AND(F236&lt;&gt;"",G236&lt;&gt;""),"Completed","Upcoming")</f>
        <v>Completed</v>
      </c>
    </row>
    <row r="237" customFormat="false" ht="15" hidden="false" customHeight="true" outlineLevel="0" collapsed="false">
      <c r="A237" s="1" t="n">
        <v>232</v>
      </c>
      <c r="B237" s="41" t="n">
        <v>45926.7708333333</v>
      </c>
      <c r="C237" s="1" t="s">
        <v>32</v>
      </c>
      <c r="D237" s="1" t="s">
        <v>15</v>
      </c>
      <c r="E237" s="1" t="s">
        <v>192</v>
      </c>
      <c r="F237" s="44" t="n">
        <v>4</v>
      </c>
      <c r="G237" s="44" t="n">
        <v>0</v>
      </c>
      <c r="H237" s="45" t="str">
        <f aca="false">IF(AND(F237&lt;&gt;"",G237&lt;&gt;""),"Completed","Upcoming")</f>
        <v>Completed</v>
      </c>
    </row>
    <row r="238" customFormat="false" ht="15" hidden="false" customHeight="true" outlineLevel="0" collapsed="false">
      <c r="A238" s="1" t="n">
        <v>233</v>
      </c>
      <c r="B238" s="41" t="n">
        <v>45926.78125</v>
      </c>
      <c r="C238" s="1" t="s">
        <v>33</v>
      </c>
      <c r="D238" s="1" t="s">
        <v>161</v>
      </c>
      <c r="E238" s="1" t="s">
        <v>135</v>
      </c>
      <c r="F238" s="44" t="n">
        <v>1</v>
      </c>
      <c r="G238" s="44" t="n">
        <v>2</v>
      </c>
      <c r="H238" s="45" t="str">
        <f aca="false">IF(AND(F238&lt;&gt;"",G238&lt;&gt;""),"Completed","Upcoming")</f>
        <v>Completed</v>
      </c>
    </row>
    <row r="239" customFormat="false" ht="15" hidden="false" customHeight="true" outlineLevel="0" collapsed="false">
      <c r="A239" s="1" t="n">
        <v>234</v>
      </c>
      <c r="B239" s="41" t="n">
        <v>45926.7916666667</v>
      </c>
      <c r="C239" s="1" t="s">
        <v>30</v>
      </c>
      <c r="D239" s="1" t="s">
        <v>117</v>
      </c>
      <c r="E239" s="1" t="s">
        <v>176</v>
      </c>
      <c r="F239" s="44" t="n">
        <v>0</v>
      </c>
      <c r="G239" s="44" t="n">
        <v>0</v>
      </c>
      <c r="H239" s="45" t="str">
        <f aca="false">IF(AND(F239&lt;&gt;"",G239&lt;&gt;""),"Completed","Upcoming")</f>
        <v>Completed</v>
      </c>
    </row>
    <row r="240" customFormat="false" ht="15" hidden="false" customHeight="true" outlineLevel="0" collapsed="false">
      <c r="A240" s="1" t="n">
        <v>235</v>
      </c>
      <c r="B240" s="41" t="n">
        <v>45927.4791666667</v>
      </c>
      <c r="C240" s="1" t="s">
        <v>29</v>
      </c>
      <c r="D240" s="1" t="s">
        <v>152</v>
      </c>
      <c r="E240" s="1" t="s">
        <v>121</v>
      </c>
      <c r="F240" s="44" t="n">
        <v>3</v>
      </c>
      <c r="G240" s="44" t="n">
        <v>1</v>
      </c>
      <c r="H240" s="45" t="str">
        <f aca="false">IF(AND(F240&lt;&gt;"",G240&lt;&gt;""),"Completed","Upcoming")</f>
        <v>Completed</v>
      </c>
    </row>
    <row r="241" customFormat="false" ht="15" hidden="false" customHeight="true" outlineLevel="0" collapsed="false">
      <c r="A241" s="1" t="n">
        <v>236</v>
      </c>
      <c r="B241" s="41" t="n">
        <v>45927.5</v>
      </c>
      <c r="C241" s="1" t="s">
        <v>30</v>
      </c>
      <c r="D241" s="1" t="s">
        <v>115</v>
      </c>
      <c r="E241" s="1" t="s">
        <v>203</v>
      </c>
      <c r="F241" s="44" t="n">
        <v>1</v>
      </c>
      <c r="G241" s="44" t="n">
        <v>1</v>
      </c>
      <c r="H241" s="45" t="str">
        <f aca="false">IF(AND(F241&lt;&gt;"",G241&lt;&gt;""),"Completed","Upcoming")</f>
        <v>Completed</v>
      </c>
    </row>
    <row r="242" customFormat="false" ht="15" hidden="false" customHeight="true" outlineLevel="0" collapsed="false">
      <c r="A242" s="1" t="n">
        <v>237</v>
      </c>
      <c r="B242" s="41" t="n">
        <v>45927.5416666667</v>
      </c>
      <c r="C242" s="1" t="s">
        <v>31</v>
      </c>
      <c r="D242" s="1" t="s">
        <v>178</v>
      </c>
      <c r="E242" s="1" t="s">
        <v>210</v>
      </c>
      <c r="F242" s="44" t="n">
        <v>1</v>
      </c>
      <c r="G242" s="44" t="n">
        <v>1</v>
      </c>
      <c r="H242" s="45" t="str">
        <f aca="false">IF(AND(F242&lt;&gt;"",G242&lt;&gt;""),"Completed","Upcoming")</f>
        <v>Completed</v>
      </c>
    </row>
    <row r="243" customFormat="false" ht="15" hidden="false" customHeight="true" outlineLevel="0" collapsed="false">
      <c r="A243" s="1" t="n">
        <v>238</v>
      </c>
      <c r="B243" s="41" t="n">
        <v>45927.5625</v>
      </c>
      <c r="C243" s="1" t="s">
        <v>32</v>
      </c>
      <c r="D243" s="1" t="s">
        <v>197</v>
      </c>
      <c r="E243" s="1" t="s">
        <v>185</v>
      </c>
      <c r="F243" s="44" t="n">
        <v>0</v>
      </c>
      <c r="G243" s="44" t="n">
        <v>1</v>
      </c>
      <c r="H243" s="45" t="str">
        <f aca="false">IF(AND(F243&lt;&gt;"",G243&lt;&gt;""),"Completed","Upcoming")</f>
        <v>Completed</v>
      </c>
    </row>
    <row r="244" customFormat="false" ht="15" hidden="false" customHeight="true" outlineLevel="0" collapsed="false">
      <c r="A244" s="1" t="n">
        <v>239</v>
      </c>
      <c r="B244" s="41" t="n">
        <v>45927.5625</v>
      </c>
      <c r="C244" s="1" t="s">
        <v>32</v>
      </c>
      <c r="D244" s="1" t="s">
        <v>198</v>
      </c>
      <c r="E244" s="1" t="s">
        <v>184</v>
      </c>
      <c r="F244" s="44" t="n">
        <v>1</v>
      </c>
      <c r="G244" s="44" t="n">
        <v>2</v>
      </c>
      <c r="H244" s="45" t="str">
        <f aca="false">IF(AND(F244&lt;&gt;"",G244&lt;&gt;""),"Completed","Upcoming")</f>
        <v>Completed</v>
      </c>
    </row>
    <row r="245" customFormat="false" ht="15" hidden="false" customHeight="true" outlineLevel="0" collapsed="false">
      <c r="A245" s="1" t="n">
        <v>240</v>
      </c>
      <c r="B245" s="41" t="n">
        <v>45927.5625</v>
      </c>
      <c r="C245" s="1" t="s">
        <v>32</v>
      </c>
      <c r="D245" s="1" t="s">
        <v>187</v>
      </c>
      <c r="E245" s="1" t="s">
        <v>195</v>
      </c>
      <c r="F245" s="44" t="n">
        <v>0</v>
      </c>
      <c r="G245" s="44" t="n">
        <v>2</v>
      </c>
      <c r="H245" s="45" t="str">
        <f aca="false">IF(AND(F245&lt;&gt;"",G245&lt;&gt;""),"Completed","Upcoming")</f>
        <v>Completed</v>
      </c>
    </row>
    <row r="246" customFormat="false" ht="15" hidden="false" customHeight="true" outlineLevel="0" collapsed="false">
      <c r="A246" s="1" t="n">
        <v>241</v>
      </c>
      <c r="B246" s="41" t="n">
        <v>45927.5625</v>
      </c>
      <c r="C246" s="1" t="s">
        <v>32</v>
      </c>
      <c r="D246" s="1" t="s">
        <v>199</v>
      </c>
      <c r="E246" s="1" t="s">
        <v>191</v>
      </c>
      <c r="F246" s="44" t="n">
        <v>2</v>
      </c>
      <c r="G246" s="44" t="n">
        <v>1</v>
      </c>
      <c r="H246" s="45" t="str">
        <f aca="false">IF(AND(F246&lt;&gt;"",G246&lt;&gt;""),"Completed","Upcoming")</f>
        <v>Completed</v>
      </c>
    </row>
    <row r="247" customFormat="false" ht="15" hidden="false" customHeight="true" outlineLevel="0" collapsed="false">
      <c r="A247" s="1" t="n">
        <v>242</v>
      </c>
      <c r="B247" s="41" t="n">
        <v>45927.5833333333</v>
      </c>
      <c r="C247" s="1" t="s">
        <v>29</v>
      </c>
      <c r="D247" s="1" t="s">
        <v>162</v>
      </c>
      <c r="E247" s="1" t="s">
        <v>129</v>
      </c>
      <c r="F247" s="44" t="n">
        <v>1</v>
      </c>
      <c r="G247" s="44" t="n">
        <v>3</v>
      </c>
      <c r="H247" s="45" t="str">
        <f aca="false">IF(AND(F247&lt;&gt;"",G247&lt;&gt;""),"Completed","Upcoming")</f>
        <v>Completed</v>
      </c>
    </row>
    <row r="248" customFormat="false" ht="15" hidden="false" customHeight="true" outlineLevel="0" collapsed="false">
      <c r="A248" s="1" t="n">
        <v>243</v>
      </c>
      <c r="B248" s="41" t="n">
        <v>45927.5833333333</v>
      </c>
      <c r="C248" s="1" t="s">
        <v>29</v>
      </c>
      <c r="D248" s="1" t="s">
        <v>153</v>
      </c>
      <c r="E248" s="1" t="s">
        <v>21</v>
      </c>
      <c r="F248" s="44" t="n">
        <v>2</v>
      </c>
      <c r="G248" s="44" t="n">
        <v>1</v>
      </c>
      <c r="H248" s="45" t="str">
        <f aca="false">IF(AND(F248&lt;&gt;"",G248&lt;&gt;""),"Completed","Upcoming")</f>
        <v>Completed</v>
      </c>
    </row>
    <row r="249" customFormat="false" ht="15" hidden="false" customHeight="true" outlineLevel="0" collapsed="false">
      <c r="A249" s="1" t="n">
        <v>244</v>
      </c>
      <c r="B249" s="41" t="n">
        <v>45927.5833333333</v>
      </c>
      <c r="C249" s="1" t="s">
        <v>29</v>
      </c>
      <c r="D249" s="1" t="s">
        <v>23</v>
      </c>
      <c r="E249" s="1" t="s">
        <v>201</v>
      </c>
      <c r="F249" s="44" t="n">
        <v>5</v>
      </c>
      <c r="G249" s="44" t="n">
        <v>1</v>
      </c>
      <c r="H249" s="45" t="str">
        <f aca="false">IF(AND(F249&lt;&gt;"",G249&lt;&gt;""),"Completed","Upcoming")</f>
        <v>Completed</v>
      </c>
    </row>
    <row r="250" customFormat="false" ht="15" hidden="false" customHeight="true" outlineLevel="0" collapsed="false">
      <c r="A250" s="1" t="n">
        <v>245</v>
      </c>
      <c r="B250" s="41" t="n">
        <v>45927.5833333333</v>
      </c>
      <c r="C250" s="1" t="s">
        <v>29</v>
      </c>
      <c r="D250" s="1" t="s">
        <v>207</v>
      </c>
      <c r="E250" s="1" t="s">
        <v>127</v>
      </c>
      <c r="F250" s="44" t="n">
        <v>2</v>
      </c>
      <c r="G250" s="44" t="n">
        <v>2</v>
      </c>
      <c r="H250" s="45" t="str">
        <f aca="false">IF(AND(F250&lt;&gt;"",G250&lt;&gt;""),"Completed","Upcoming")</f>
        <v>Completed</v>
      </c>
    </row>
    <row r="251" customFormat="false" ht="15" hidden="false" customHeight="true" outlineLevel="0" collapsed="false">
      <c r="A251" s="1" t="n">
        <v>246</v>
      </c>
      <c r="B251" s="41" t="n">
        <v>45927.59375</v>
      </c>
      <c r="C251" s="1" t="s">
        <v>30</v>
      </c>
      <c r="D251" s="1" t="s">
        <v>182</v>
      </c>
      <c r="E251" s="1" t="s">
        <v>18</v>
      </c>
      <c r="F251" s="44" t="n">
        <v>5</v>
      </c>
      <c r="G251" s="44" t="n">
        <v>2</v>
      </c>
      <c r="H251" s="45" t="str">
        <f aca="false">IF(AND(F251&lt;&gt;"",G251&lt;&gt;""),"Completed","Upcoming")</f>
        <v>Completed</v>
      </c>
    </row>
    <row r="252" customFormat="false" ht="15" hidden="false" customHeight="true" outlineLevel="0" collapsed="false">
      <c r="A252" s="1" t="n">
        <v>247</v>
      </c>
      <c r="B252" s="41" t="n">
        <v>45927.625</v>
      </c>
      <c r="C252" s="1" t="s">
        <v>33</v>
      </c>
      <c r="D252" s="1" t="s">
        <v>205</v>
      </c>
      <c r="E252" s="1" t="s">
        <v>149</v>
      </c>
      <c r="F252" s="44" t="n">
        <v>3</v>
      </c>
      <c r="G252" s="44" t="n">
        <v>1</v>
      </c>
      <c r="H252" s="45" t="str">
        <f aca="false">IF(AND(F252&lt;&gt;"",G252&lt;&gt;""),"Completed","Upcoming")</f>
        <v>Completed</v>
      </c>
    </row>
    <row r="253" customFormat="false" ht="15" hidden="false" customHeight="true" outlineLevel="0" collapsed="false">
      <c r="A253" s="1" t="n">
        <v>248</v>
      </c>
      <c r="B253" s="41" t="n">
        <v>45927.6666666667</v>
      </c>
      <c r="C253" s="1" t="s">
        <v>31</v>
      </c>
      <c r="D253" s="1" t="s">
        <v>177</v>
      </c>
      <c r="E253" s="1" t="s">
        <v>24</v>
      </c>
      <c r="F253" s="44" t="n">
        <v>1</v>
      </c>
      <c r="G253" s="44" t="n">
        <v>1</v>
      </c>
      <c r="H253" s="45" t="str">
        <f aca="false">IF(AND(F253&lt;&gt;"",G253&lt;&gt;""),"Completed","Upcoming")</f>
        <v>Completed</v>
      </c>
    </row>
    <row r="254" customFormat="false" ht="15" hidden="false" customHeight="true" outlineLevel="0" collapsed="false">
      <c r="A254" s="1" t="n">
        <v>249</v>
      </c>
      <c r="B254" s="41" t="n">
        <v>45927.6875</v>
      </c>
      <c r="C254" s="1" t="s">
        <v>29</v>
      </c>
      <c r="D254" s="1" t="s">
        <v>126</v>
      </c>
      <c r="E254" s="1" t="s">
        <v>202</v>
      </c>
      <c r="F254" s="44" t="n">
        <v>0</v>
      </c>
      <c r="G254" s="44" t="n">
        <v>1</v>
      </c>
      <c r="H254" s="45" t="str">
        <f aca="false">IF(AND(F254&lt;&gt;"",G254&lt;&gt;""),"Completed","Upcoming")</f>
        <v>Completed</v>
      </c>
    </row>
    <row r="255" customFormat="false" ht="15" hidden="false" customHeight="true" outlineLevel="0" collapsed="false">
      <c r="A255" s="1" t="n">
        <v>250</v>
      </c>
      <c r="B255" s="41" t="n">
        <v>45927.6875</v>
      </c>
      <c r="C255" s="1" t="s">
        <v>32</v>
      </c>
      <c r="D255" s="1" t="s">
        <v>183</v>
      </c>
      <c r="E255" s="1" t="s">
        <v>196</v>
      </c>
      <c r="F255" s="44" t="n">
        <v>4</v>
      </c>
      <c r="G255" s="44" t="n">
        <v>6</v>
      </c>
      <c r="H255" s="45" t="str">
        <f aca="false">IF(AND(F255&lt;&gt;"",G255&lt;&gt;""),"Completed","Upcoming")</f>
        <v>Completed</v>
      </c>
    </row>
    <row r="256" customFormat="false" ht="15" hidden="false" customHeight="true" outlineLevel="0" collapsed="false">
      <c r="A256" s="1" t="n">
        <v>251</v>
      </c>
      <c r="B256" s="41" t="n">
        <v>45927.6875</v>
      </c>
      <c r="C256" s="1" t="s">
        <v>30</v>
      </c>
      <c r="D256" s="1" t="s">
        <v>173</v>
      </c>
      <c r="E256" s="1" t="s">
        <v>119</v>
      </c>
      <c r="F256" s="44" t="n">
        <v>1</v>
      </c>
      <c r="G256" s="44" t="n">
        <v>0</v>
      </c>
      <c r="H256" s="45" t="str">
        <f aca="false">IF(AND(F256&lt;&gt;"",G256&lt;&gt;""),"Completed","Upcoming")</f>
        <v>Completed</v>
      </c>
    </row>
    <row r="257" customFormat="false" ht="15" hidden="false" customHeight="true" outlineLevel="0" collapsed="false">
      <c r="A257" s="1" t="n">
        <v>252</v>
      </c>
      <c r="B257" s="41" t="n">
        <v>45927.7083333333</v>
      </c>
      <c r="C257" s="1" t="s">
        <v>33</v>
      </c>
      <c r="D257" s="1" t="s">
        <v>158</v>
      </c>
      <c r="E257" s="1" t="s">
        <v>159</v>
      </c>
      <c r="F257" s="44" t="n">
        <v>2</v>
      </c>
      <c r="G257" s="44" t="n">
        <v>2</v>
      </c>
      <c r="H257" s="45" t="str">
        <f aca="false">IF(AND(F257&lt;&gt;"",G257&lt;&gt;""),"Completed","Upcoming")</f>
        <v>Completed</v>
      </c>
    </row>
    <row r="258" customFormat="false" ht="15" hidden="false" customHeight="true" outlineLevel="0" collapsed="false">
      <c r="A258" s="1" t="n">
        <v>253</v>
      </c>
      <c r="B258" s="41" t="n">
        <v>45927.78125</v>
      </c>
      <c r="C258" s="1" t="s">
        <v>31</v>
      </c>
      <c r="D258" s="1" t="s">
        <v>168</v>
      </c>
      <c r="E258" s="1" t="s">
        <v>19</v>
      </c>
      <c r="F258" s="44" t="n">
        <v>0</v>
      </c>
      <c r="G258" s="44" t="n">
        <v>2</v>
      </c>
      <c r="H258" s="45" t="str">
        <f aca="false">IF(AND(F258&lt;&gt;"",G258&lt;&gt;""),"Completed","Upcoming")</f>
        <v>Completed</v>
      </c>
    </row>
    <row r="259" customFormat="false" ht="15" hidden="false" customHeight="true" outlineLevel="0" collapsed="false">
      <c r="A259" s="1" t="n">
        <v>254</v>
      </c>
      <c r="B259" s="41" t="n">
        <v>45927.7916666667</v>
      </c>
      <c r="C259" s="1" t="s">
        <v>29</v>
      </c>
      <c r="D259" s="1" t="s">
        <v>180</v>
      </c>
      <c r="E259" s="1" t="s">
        <v>131</v>
      </c>
      <c r="F259" s="44" t="n">
        <v>1</v>
      </c>
      <c r="G259" s="44" t="n">
        <v>1</v>
      </c>
      <c r="H259" s="45" t="str">
        <f aca="false">IF(AND(F259&lt;&gt;"",G259&lt;&gt;""),"Completed","Upcoming")</f>
        <v>Completed</v>
      </c>
    </row>
    <row r="260" customFormat="false" ht="15" hidden="false" customHeight="true" outlineLevel="0" collapsed="false">
      <c r="A260" s="1" t="n">
        <v>255</v>
      </c>
      <c r="B260" s="41" t="n">
        <v>45927.7916666667</v>
      </c>
      <c r="C260" s="1" t="s">
        <v>30</v>
      </c>
      <c r="D260" s="1" t="s">
        <v>181</v>
      </c>
      <c r="E260" s="1" t="s">
        <v>114</v>
      </c>
      <c r="F260" s="44" t="n">
        <v>1</v>
      </c>
      <c r="G260" s="44" t="n">
        <v>0</v>
      </c>
      <c r="H260" s="45" t="str">
        <f aca="false">IF(AND(F260&lt;&gt;"",G260&lt;&gt;""),"Completed","Upcoming")</f>
        <v>Completed</v>
      </c>
    </row>
    <row r="261" customFormat="false" ht="15" hidden="false" customHeight="true" outlineLevel="0" collapsed="false">
      <c r="A261" s="1" t="n">
        <v>256</v>
      </c>
      <c r="B261" s="41" t="n">
        <v>45927.7951388889</v>
      </c>
      <c r="C261" s="1" t="s">
        <v>33</v>
      </c>
      <c r="D261" s="1" t="s">
        <v>17</v>
      </c>
      <c r="E261" s="1" t="s">
        <v>154</v>
      </c>
      <c r="F261" s="44" t="n">
        <v>2</v>
      </c>
      <c r="G261" s="44" t="n">
        <v>0</v>
      </c>
      <c r="H261" s="45" t="str">
        <f aca="false">IF(AND(F261&lt;&gt;"",G261&lt;&gt;""),"Completed","Upcoming")</f>
        <v>Completed</v>
      </c>
    </row>
    <row r="262" customFormat="false" ht="15" hidden="false" customHeight="true" outlineLevel="0" collapsed="false">
      <c r="A262" s="1" t="n">
        <v>257</v>
      </c>
      <c r="B262" s="41" t="n">
        <v>45928.4375</v>
      </c>
      <c r="C262" s="1" t="s">
        <v>31</v>
      </c>
      <c r="D262" s="1" t="s">
        <v>209</v>
      </c>
      <c r="E262" s="1" t="s">
        <v>165</v>
      </c>
      <c r="F262" s="44" t="n">
        <v>3</v>
      </c>
      <c r="G262" s="44" t="n">
        <v>1</v>
      </c>
      <c r="H262" s="45" t="str">
        <f aca="false">IF(AND(F262&lt;&gt;"",G262&lt;&gt;""),"Completed","Upcoming")</f>
        <v>Completed</v>
      </c>
    </row>
    <row r="263" customFormat="false" ht="15" hidden="false" customHeight="true" outlineLevel="0" collapsed="false">
      <c r="A263" s="1" t="n">
        <v>258</v>
      </c>
      <c r="B263" s="41" t="n">
        <v>45928.5</v>
      </c>
      <c r="C263" s="1" t="s">
        <v>30</v>
      </c>
      <c r="D263" s="1" t="s">
        <v>167</v>
      </c>
      <c r="E263" s="1" t="s">
        <v>124</v>
      </c>
      <c r="F263" s="44" t="n">
        <v>0</v>
      </c>
      <c r="G263" s="44" t="n">
        <v>1</v>
      </c>
      <c r="H263" s="45" t="str">
        <f aca="false">IF(AND(F263&lt;&gt;"",G263&lt;&gt;""),"Completed","Upcoming")</f>
        <v>Completed</v>
      </c>
    </row>
    <row r="264" customFormat="false" ht="15" hidden="false" customHeight="true" outlineLevel="0" collapsed="false">
      <c r="A264" s="1" t="n">
        <v>259</v>
      </c>
      <c r="B264" s="41" t="n">
        <v>45928.5416666667</v>
      </c>
      <c r="C264" s="1" t="s">
        <v>31</v>
      </c>
      <c r="D264" s="1" t="s">
        <v>213</v>
      </c>
      <c r="E264" s="1" t="s">
        <v>140</v>
      </c>
      <c r="F264" s="44" t="n">
        <v>0</v>
      </c>
      <c r="G264" s="44" t="n">
        <v>0</v>
      </c>
      <c r="H264" s="45" t="str">
        <f aca="false">IF(AND(F264&lt;&gt;"",G264&lt;&gt;""),"Completed","Upcoming")</f>
        <v>Completed</v>
      </c>
    </row>
    <row r="265" customFormat="false" ht="15" hidden="false" customHeight="true" outlineLevel="0" collapsed="false">
      <c r="A265" s="1" t="n">
        <v>260</v>
      </c>
      <c r="B265" s="41" t="n">
        <v>45928.5416666667</v>
      </c>
      <c r="C265" s="1" t="s">
        <v>29</v>
      </c>
      <c r="D265" s="1" t="s">
        <v>138</v>
      </c>
      <c r="E265" s="1" t="s">
        <v>122</v>
      </c>
      <c r="F265" s="44" t="n">
        <v>3</v>
      </c>
      <c r="G265" s="44" t="n">
        <v>1</v>
      </c>
      <c r="H265" s="45" t="str">
        <f aca="false">IF(AND(F265&lt;&gt;"",G265&lt;&gt;""),"Completed","Upcoming")</f>
        <v>Completed</v>
      </c>
    </row>
    <row r="266" customFormat="false" ht="15" hidden="false" customHeight="true" outlineLevel="0" collapsed="false">
      <c r="A266" s="1" t="n">
        <v>261</v>
      </c>
      <c r="B266" s="41" t="n">
        <v>45928.5416666667</v>
      </c>
      <c r="C266" s="1" t="s">
        <v>33</v>
      </c>
      <c r="D266" s="1" t="s">
        <v>155</v>
      </c>
      <c r="E266" s="1" t="s">
        <v>206</v>
      </c>
      <c r="F266" s="44" t="n">
        <v>1</v>
      </c>
      <c r="G266" s="44" t="n">
        <v>1</v>
      </c>
      <c r="H266" s="45" t="str">
        <f aca="false">IF(AND(F266&lt;&gt;"",G266&lt;&gt;""),"Completed","Upcoming")</f>
        <v>Completed</v>
      </c>
    </row>
    <row r="267" customFormat="false" ht="15" hidden="false" customHeight="true" outlineLevel="0" collapsed="false">
      <c r="A267" s="1" t="n">
        <v>262</v>
      </c>
      <c r="B267" s="41" t="n">
        <v>45928.5416666667</v>
      </c>
      <c r="C267" s="1" t="s">
        <v>31</v>
      </c>
      <c r="D267" s="1" t="s">
        <v>20</v>
      </c>
      <c r="E267" s="1" t="s">
        <v>163</v>
      </c>
      <c r="F267" s="44" t="n">
        <v>2</v>
      </c>
      <c r="G267" s="44" t="n">
        <v>0</v>
      </c>
      <c r="H267" s="45" t="str">
        <f aca="false">IF(AND(F267&lt;&gt;"",G267&lt;&gt;""),"Completed","Upcoming")</f>
        <v>Completed</v>
      </c>
    </row>
    <row r="268" customFormat="false" ht="15" hidden="false" customHeight="true" outlineLevel="0" collapsed="false">
      <c r="A268" s="1" t="n">
        <v>263</v>
      </c>
      <c r="B268" s="41" t="n">
        <v>45928.5625</v>
      </c>
      <c r="C268" s="1" t="s">
        <v>32</v>
      </c>
      <c r="D268" s="1" t="s">
        <v>189</v>
      </c>
      <c r="E268" s="1" t="s">
        <v>193</v>
      </c>
      <c r="F268" s="44" t="n">
        <v>1</v>
      </c>
      <c r="G268" s="44" t="n">
        <v>1</v>
      </c>
      <c r="H268" s="45" t="str">
        <f aca="false">IF(AND(F268&lt;&gt;"",G268&lt;&gt;""),"Completed","Upcoming")</f>
        <v>Completed</v>
      </c>
    </row>
    <row r="269" customFormat="false" ht="15" hidden="false" customHeight="true" outlineLevel="0" collapsed="false">
      <c r="A269" s="1" t="n">
        <v>264</v>
      </c>
      <c r="B269" s="41" t="n">
        <v>45928.59375</v>
      </c>
      <c r="C269" s="1" t="s">
        <v>30</v>
      </c>
      <c r="D269" s="1" t="s">
        <v>208</v>
      </c>
      <c r="E269" s="1" t="s">
        <v>118</v>
      </c>
      <c r="F269" s="44" t="n">
        <v>2</v>
      </c>
      <c r="G269" s="44" t="n">
        <v>1</v>
      </c>
      <c r="H269" s="45" t="str">
        <f aca="false">IF(AND(F269&lt;&gt;"",G269&lt;&gt;""),"Completed","Upcoming")</f>
        <v>Completed</v>
      </c>
    </row>
    <row r="270" customFormat="false" ht="15" hidden="false" customHeight="true" outlineLevel="0" collapsed="false">
      <c r="A270" s="1" t="n">
        <v>265</v>
      </c>
      <c r="B270" s="41" t="n">
        <v>45928.6354166667</v>
      </c>
      <c r="C270" s="1" t="s">
        <v>33</v>
      </c>
      <c r="D270" s="1" t="s">
        <v>156</v>
      </c>
      <c r="E270" s="1" t="s">
        <v>134</v>
      </c>
      <c r="F270" s="44" t="n">
        <v>0</v>
      </c>
      <c r="G270" s="44" t="n">
        <v>2</v>
      </c>
      <c r="H270" s="45" t="str">
        <f aca="false">IF(AND(F270&lt;&gt;"",G270&lt;&gt;""),"Completed","Upcoming")</f>
        <v>Completed</v>
      </c>
    </row>
    <row r="271" customFormat="false" ht="15" hidden="false" customHeight="true" outlineLevel="0" collapsed="false">
      <c r="A271" s="1" t="n">
        <v>266</v>
      </c>
      <c r="B271" s="41" t="n">
        <v>45928.6354166667</v>
      </c>
      <c r="C271" s="1" t="s">
        <v>33</v>
      </c>
      <c r="D271" s="1" t="s">
        <v>144</v>
      </c>
      <c r="E271" s="1" t="s">
        <v>172</v>
      </c>
      <c r="F271" s="44" t="n">
        <v>0</v>
      </c>
      <c r="G271" s="44" t="n">
        <v>1</v>
      </c>
      <c r="H271" s="45" t="str">
        <f aca="false">IF(AND(F271&lt;&gt;"",G271&lt;&gt;""),"Completed","Upcoming")</f>
        <v>Completed</v>
      </c>
    </row>
    <row r="272" customFormat="false" ht="15" hidden="false" customHeight="true" outlineLevel="0" collapsed="false">
      <c r="A272" s="1" t="n">
        <v>267</v>
      </c>
      <c r="B272" s="41" t="n">
        <v>45928.6354166667</v>
      </c>
      <c r="C272" s="1" t="s">
        <v>33</v>
      </c>
      <c r="D272" s="1" t="s">
        <v>204</v>
      </c>
      <c r="E272" s="1" t="s">
        <v>120</v>
      </c>
      <c r="F272" s="44" t="n">
        <v>0</v>
      </c>
      <c r="G272" s="44" t="n">
        <v>0</v>
      </c>
      <c r="H272" s="45" t="str">
        <f aca="false">IF(AND(F272&lt;&gt;"",G272&lt;&gt;""),"Completed","Upcoming")</f>
        <v>Completed</v>
      </c>
    </row>
    <row r="273" customFormat="false" ht="15" hidden="false" customHeight="true" outlineLevel="0" collapsed="false">
      <c r="A273" s="1" t="n">
        <v>268</v>
      </c>
      <c r="B273" s="41" t="n">
        <v>45928.6458333333</v>
      </c>
      <c r="C273" s="1" t="s">
        <v>32</v>
      </c>
      <c r="D273" s="1" t="s">
        <v>211</v>
      </c>
      <c r="E273" s="1" t="s">
        <v>190</v>
      </c>
      <c r="F273" s="44" t="n">
        <v>1</v>
      </c>
      <c r="G273" s="44" t="n">
        <v>2</v>
      </c>
      <c r="H273" s="45" t="str">
        <f aca="false">IF(AND(F273&lt;&gt;"",G273&lt;&gt;""),"Completed","Upcoming")</f>
        <v>Completed</v>
      </c>
    </row>
    <row r="274" customFormat="false" ht="15" hidden="false" customHeight="true" outlineLevel="0" collapsed="false">
      <c r="A274" s="1" t="n">
        <v>269</v>
      </c>
      <c r="B274" s="41" t="n">
        <v>45928.6458333333</v>
      </c>
      <c r="C274" s="1" t="s">
        <v>29</v>
      </c>
      <c r="D274" s="1" t="s">
        <v>132</v>
      </c>
      <c r="E274" s="1" t="s">
        <v>130</v>
      </c>
      <c r="F274" s="44" t="n">
        <v>1</v>
      </c>
      <c r="G274" s="44" t="n">
        <v>2</v>
      </c>
      <c r="H274" s="45" t="str">
        <f aca="false">IF(AND(F274&lt;&gt;"",G274&lt;&gt;""),"Completed","Upcoming")</f>
        <v>Completed</v>
      </c>
    </row>
    <row r="275" customFormat="false" ht="15" hidden="false" customHeight="true" outlineLevel="0" collapsed="false">
      <c r="A275" s="1" t="n">
        <v>270</v>
      </c>
      <c r="B275" s="41" t="n">
        <v>45928.6666666667</v>
      </c>
      <c r="C275" s="1" t="s">
        <v>31</v>
      </c>
      <c r="D275" s="1" t="s">
        <v>174</v>
      </c>
      <c r="E275" s="1" t="s">
        <v>164</v>
      </c>
      <c r="F275" s="44" t="n">
        <v>2</v>
      </c>
      <c r="G275" s="44" t="n">
        <v>2</v>
      </c>
      <c r="H275" s="45" t="str">
        <f aca="false">IF(AND(F275&lt;&gt;"",G275&lt;&gt;""),"Completed","Upcoming")</f>
        <v>Completed</v>
      </c>
    </row>
    <row r="276" customFormat="false" ht="15" hidden="false" customHeight="true" outlineLevel="0" collapsed="false">
      <c r="A276" s="1" t="n">
        <v>271</v>
      </c>
      <c r="B276" s="41" t="n">
        <v>45928.6875</v>
      </c>
      <c r="C276" s="1" t="s">
        <v>30</v>
      </c>
      <c r="D276" s="1" t="s">
        <v>16</v>
      </c>
      <c r="E276" s="1" t="s">
        <v>166</v>
      </c>
      <c r="F276" s="44" t="n">
        <v>2</v>
      </c>
      <c r="G276" s="44" t="n">
        <v>1</v>
      </c>
      <c r="H276" s="45" t="str">
        <f aca="false">IF(AND(F276&lt;&gt;"",G276&lt;&gt;""),"Completed","Upcoming")</f>
        <v>Completed</v>
      </c>
    </row>
    <row r="277" customFormat="false" ht="15" hidden="false" customHeight="true" outlineLevel="0" collapsed="false">
      <c r="A277" s="1" t="n">
        <v>272</v>
      </c>
      <c r="B277" s="41" t="n">
        <v>45928.7291666667</v>
      </c>
      <c r="C277" s="1" t="s">
        <v>32</v>
      </c>
      <c r="D277" s="1" t="s">
        <v>188</v>
      </c>
      <c r="E277" s="1" t="s">
        <v>212</v>
      </c>
      <c r="F277" s="44" t="n">
        <v>0</v>
      </c>
      <c r="G277" s="44" t="n">
        <v>0</v>
      </c>
      <c r="H277" s="45" t="str">
        <f aca="false">IF(AND(F277&lt;&gt;"",G277&lt;&gt;""),"Completed","Upcoming")</f>
        <v>Completed</v>
      </c>
    </row>
    <row r="278" customFormat="false" ht="15" hidden="false" customHeight="true" outlineLevel="0" collapsed="false">
      <c r="A278" s="1" t="n">
        <v>273</v>
      </c>
      <c r="B278" s="41" t="n">
        <v>45928.78125</v>
      </c>
      <c r="C278" s="1" t="s">
        <v>33</v>
      </c>
      <c r="D278" s="1" t="s">
        <v>171</v>
      </c>
      <c r="E278" s="1" t="s">
        <v>157</v>
      </c>
      <c r="F278" s="44" t="n">
        <v>0</v>
      </c>
      <c r="G278" s="44" t="n">
        <v>0</v>
      </c>
      <c r="H278" s="45" t="str">
        <f aca="false">IF(AND(F278&lt;&gt;"",G278&lt;&gt;""),"Completed","Upcoming")</f>
        <v>Completed</v>
      </c>
    </row>
    <row r="279" customFormat="false" ht="15" hidden="false" customHeight="true" outlineLevel="0" collapsed="false">
      <c r="A279" s="1" t="n">
        <v>274</v>
      </c>
      <c r="B279" s="41" t="n">
        <v>45928.78125</v>
      </c>
      <c r="C279" s="1" t="s">
        <v>31</v>
      </c>
      <c r="D279" s="1" t="s">
        <v>145</v>
      </c>
      <c r="E279" s="1" t="s">
        <v>22</v>
      </c>
      <c r="F279" s="44" t="n">
        <v>2</v>
      </c>
      <c r="G279" s="44" t="n">
        <v>1</v>
      </c>
      <c r="H279" s="45" t="str">
        <f aca="false">IF(AND(F279&lt;&gt;"",G279&lt;&gt;""),"Completed","Upcoming")</f>
        <v>Completed</v>
      </c>
    </row>
    <row r="280" customFormat="false" ht="15" hidden="false" customHeight="true" outlineLevel="0" collapsed="false">
      <c r="A280" s="1" t="n">
        <v>275</v>
      </c>
      <c r="B280" s="41" t="n">
        <v>45928.7916666667</v>
      </c>
      <c r="C280" s="1" t="s">
        <v>30</v>
      </c>
      <c r="D280" s="1" t="s">
        <v>116</v>
      </c>
      <c r="E280" s="1" t="s">
        <v>141</v>
      </c>
      <c r="F280" s="44" t="n">
        <v>2</v>
      </c>
      <c r="G280" s="44" t="n">
        <v>0</v>
      </c>
      <c r="H280" s="45" t="str">
        <f aca="false">IF(AND(F280&lt;&gt;"",G280&lt;&gt;""),"Completed","Upcoming")</f>
        <v>Completed</v>
      </c>
    </row>
    <row r="281" customFormat="false" ht="15" hidden="false" customHeight="true" outlineLevel="0" collapsed="false">
      <c r="A281" s="1" t="n">
        <v>276</v>
      </c>
      <c r="B281" s="41" t="n">
        <v>45929.6875</v>
      </c>
      <c r="C281" s="1" t="s">
        <v>31</v>
      </c>
      <c r="D281" s="1" t="s">
        <v>139</v>
      </c>
      <c r="E281" s="1" t="s">
        <v>146</v>
      </c>
      <c r="F281" s="44" t="n">
        <v>2</v>
      </c>
      <c r="G281" s="44" t="n">
        <v>1</v>
      </c>
      <c r="H281" s="45" t="str">
        <f aca="false">IF(AND(F281&lt;&gt;"",G281&lt;&gt;""),"Completed","Upcoming")</f>
        <v>Completed</v>
      </c>
    </row>
    <row r="282" customFormat="false" ht="15" hidden="false" customHeight="true" outlineLevel="0" collapsed="false">
      <c r="A282" s="1" t="n">
        <v>277</v>
      </c>
      <c r="B282" s="41" t="n">
        <v>45929.78125</v>
      </c>
      <c r="C282" s="1" t="s">
        <v>31</v>
      </c>
      <c r="D282" s="1" t="s">
        <v>136</v>
      </c>
      <c r="E282" s="1" t="s">
        <v>169</v>
      </c>
      <c r="F282" s="44" t="n">
        <v>0</v>
      </c>
      <c r="G282" s="44" t="n">
        <v>3</v>
      </c>
      <c r="H282" s="45" t="str">
        <f aca="false">IF(AND(F282&lt;&gt;"",G282&lt;&gt;""),"Completed","Upcoming")</f>
        <v>Completed</v>
      </c>
    </row>
    <row r="283" customFormat="false" ht="15" hidden="false" customHeight="true" outlineLevel="0" collapsed="false">
      <c r="A283" s="1" t="n">
        <v>278</v>
      </c>
      <c r="B283" s="41" t="n">
        <v>45929.7916666667</v>
      </c>
      <c r="C283" s="1" t="s">
        <v>29</v>
      </c>
      <c r="D283" s="1" t="s">
        <v>128</v>
      </c>
      <c r="E283" s="1" t="s">
        <v>137</v>
      </c>
      <c r="F283" s="44" t="n">
        <v>1</v>
      </c>
      <c r="G283" s="44" t="n">
        <v>1</v>
      </c>
      <c r="H283" s="45" t="str">
        <f aca="false">IF(AND(F283&lt;&gt;"",G283&lt;&gt;""),"Completed","Upcoming")</f>
        <v>Completed</v>
      </c>
    </row>
    <row r="284" customFormat="false" ht="15" hidden="false" customHeight="true" outlineLevel="0" collapsed="false">
      <c r="A284" s="1" t="n">
        <v>279</v>
      </c>
      <c r="B284" s="41" t="n">
        <v>45930.75</v>
      </c>
      <c r="C284" s="1" t="s">
        <v>30</v>
      </c>
      <c r="D284" s="1" t="s">
        <v>151</v>
      </c>
      <c r="E284" s="1" t="s">
        <v>200</v>
      </c>
      <c r="F284" s="44" t="n">
        <v>1</v>
      </c>
      <c r="G284" s="44" t="n">
        <v>2</v>
      </c>
      <c r="H284" s="45" t="str">
        <f aca="false">IF(AND(F284&lt;&gt;"",G284&lt;&gt;""),"Completed","Upcoming")</f>
        <v>Completed</v>
      </c>
    </row>
    <row r="285" customFormat="false" ht="15" hidden="false" customHeight="true" outlineLevel="0" collapsed="false">
      <c r="A285" s="1" t="n">
        <v>280</v>
      </c>
      <c r="B285" s="41" t="n">
        <v>45933.7708333333</v>
      </c>
      <c r="C285" s="1" t="s">
        <v>32</v>
      </c>
      <c r="D285" s="1" t="s">
        <v>193</v>
      </c>
      <c r="E285" s="1" t="s">
        <v>211</v>
      </c>
      <c r="F285" s="44" t="n">
        <v>0</v>
      </c>
      <c r="G285" s="44" t="n">
        <v>1</v>
      </c>
      <c r="H285" s="45" t="str">
        <f aca="false">IF(AND(F285&lt;&gt;"",G285&lt;&gt;""),"Completed","Upcoming")</f>
        <v>Completed</v>
      </c>
    </row>
    <row r="286" customFormat="false" ht="15" hidden="false" customHeight="true" outlineLevel="0" collapsed="false">
      <c r="A286" s="1" t="n">
        <v>281</v>
      </c>
      <c r="B286" s="41" t="n">
        <v>45933.78125</v>
      </c>
      <c r="C286" s="1" t="s">
        <v>31</v>
      </c>
      <c r="D286" s="1" t="s">
        <v>163</v>
      </c>
      <c r="E286" s="1" t="s">
        <v>209</v>
      </c>
      <c r="F286" s="44" t="n">
        <v>0</v>
      </c>
      <c r="G286" s="44" t="n">
        <v>1</v>
      </c>
      <c r="H286" s="45" t="str">
        <f aca="false">IF(AND(F286&lt;&gt;"",G286&lt;&gt;""),"Completed","Upcoming")</f>
        <v>Completed</v>
      </c>
    </row>
    <row r="287" customFormat="false" ht="15" hidden="false" customHeight="true" outlineLevel="0" collapsed="false">
      <c r="A287" s="1" t="n">
        <v>282</v>
      </c>
      <c r="B287" s="41" t="n">
        <v>45933.78125</v>
      </c>
      <c r="C287" s="1" t="s">
        <v>33</v>
      </c>
      <c r="D287" s="1" t="s">
        <v>206</v>
      </c>
      <c r="E287" s="1" t="s">
        <v>205</v>
      </c>
      <c r="F287" s="44" t="n">
        <v>2</v>
      </c>
      <c r="G287" s="44" t="n">
        <v>0</v>
      </c>
      <c r="H287" s="45" t="str">
        <f aca="false">IF(AND(F287&lt;&gt;"",G287&lt;&gt;""),"Completed","Upcoming")</f>
        <v>Completed</v>
      </c>
    </row>
    <row r="288" customFormat="false" ht="15" hidden="false" customHeight="true" outlineLevel="0" collapsed="false">
      <c r="A288" s="1" t="n">
        <v>283</v>
      </c>
      <c r="B288" s="41" t="n">
        <v>45933.7916666667</v>
      </c>
      <c r="C288" s="1" t="s">
        <v>29</v>
      </c>
      <c r="D288" s="1" t="s">
        <v>127</v>
      </c>
      <c r="E288" s="1" t="s">
        <v>122</v>
      </c>
      <c r="F288" s="44" t="n">
        <v>3</v>
      </c>
      <c r="G288" s="44" t="n">
        <v>1</v>
      </c>
      <c r="H288" s="45" t="str">
        <f aca="false">IF(AND(F288&lt;&gt;"",G288&lt;&gt;""),"Completed","Upcoming")</f>
        <v>Completed</v>
      </c>
    </row>
    <row r="289" customFormat="false" ht="15" hidden="false" customHeight="true" outlineLevel="0" collapsed="false">
      <c r="A289" s="1" t="n">
        <v>284</v>
      </c>
      <c r="B289" s="41" t="n">
        <v>45933.7916666667</v>
      </c>
      <c r="C289" s="1" t="s">
        <v>30</v>
      </c>
      <c r="D289" s="1" t="s">
        <v>141</v>
      </c>
      <c r="E289" s="1" t="s">
        <v>115</v>
      </c>
      <c r="F289" s="44" t="n">
        <v>2</v>
      </c>
      <c r="G289" s="44" t="n">
        <v>1</v>
      </c>
      <c r="H289" s="45" t="str">
        <f aca="false">IF(AND(F289&lt;&gt;"",G289&lt;&gt;""),"Completed","Upcoming")</f>
        <v>Completed</v>
      </c>
    </row>
    <row r="290" customFormat="false" ht="15" hidden="false" customHeight="true" outlineLevel="0" collapsed="false">
      <c r="A290" s="1" t="n">
        <v>285</v>
      </c>
      <c r="B290" s="41" t="n">
        <v>45934.4791666667</v>
      </c>
      <c r="C290" s="1" t="s">
        <v>29</v>
      </c>
      <c r="D290" s="1" t="s">
        <v>207</v>
      </c>
      <c r="E290" s="1" t="s">
        <v>180</v>
      </c>
      <c r="F290" s="44" t="n">
        <v>1</v>
      </c>
      <c r="G290" s="44" t="n">
        <v>2</v>
      </c>
      <c r="H290" s="45" t="str">
        <f aca="false">IF(AND(F290&lt;&gt;"",G290&lt;&gt;""),"Completed","Upcoming")</f>
        <v>Completed</v>
      </c>
    </row>
    <row r="291" customFormat="false" ht="15" hidden="false" customHeight="true" outlineLevel="0" collapsed="false">
      <c r="A291" s="1" t="n">
        <v>286</v>
      </c>
      <c r="B291" s="41" t="n">
        <v>45934.5</v>
      </c>
      <c r="C291" s="1" t="s">
        <v>30</v>
      </c>
      <c r="D291" s="1" t="s">
        <v>200</v>
      </c>
      <c r="E291" s="1" t="s">
        <v>203</v>
      </c>
      <c r="F291" s="44" t="n">
        <v>0</v>
      </c>
      <c r="G291" s="44" t="n">
        <v>2</v>
      </c>
      <c r="H291" s="45" t="str">
        <f aca="false">IF(AND(F291&lt;&gt;"",G291&lt;&gt;""),"Completed","Upcoming")</f>
        <v>Completed</v>
      </c>
    </row>
    <row r="292" customFormat="false" ht="15" hidden="false" customHeight="true" outlineLevel="0" collapsed="false">
      <c r="A292" s="1" t="n">
        <v>287</v>
      </c>
      <c r="B292" s="41" t="n">
        <v>45934.5416666667</v>
      </c>
      <c r="C292" s="1" t="s">
        <v>31</v>
      </c>
      <c r="D292" s="1" t="s">
        <v>169</v>
      </c>
      <c r="E292" s="1" t="s">
        <v>146</v>
      </c>
      <c r="F292" s="44" t="n">
        <v>3</v>
      </c>
      <c r="G292" s="44" t="n">
        <v>3</v>
      </c>
      <c r="H292" s="45" t="str">
        <f aca="false">IF(AND(F292&lt;&gt;"",G292&lt;&gt;""),"Completed","Upcoming")</f>
        <v>Completed</v>
      </c>
    </row>
    <row r="293" customFormat="false" ht="15" hidden="false" customHeight="true" outlineLevel="0" collapsed="false">
      <c r="A293" s="1" t="n">
        <v>288</v>
      </c>
      <c r="B293" s="41" t="n">
        <v>45934.5416666667</v>
      </c>
      <c r="C293" s="1" t="s">
        <v>31</v>
      </c>
      <c r="D293" s="1" t="s">
        <v>139</v>
      </c>
      <c r="E293" s="1" t="s">
        <v>174</v>
      </c>
      <c r="F293" s="44" t="n">
        <v>0</v>
      </c>
      <c r="G293" s="44" t="n">
        <v>1</v>
      </c>
      <c r="H293" s="45" t="str">
        <f aca="false">IF(AND(F293&lt;&gt;"",G293&lt;&gt;""),"Completed","Upcoming")</f>
        <v>Completed</v>
      </c>
    </row>
    <row r="294" customFormat="false" ht="15" hidden="false" customHeight="true" outlineLevel="0" collapsed="false">
      <c r="A294" s="1" t="n">
        <v>289</v>
      </c>
      <c r="B294" s="41" t="n">
        <v>45934.5625</v>
      </c>
      <c r="C294" s="1" t="s">
        <v>32</v>
      </c>
      <c r="D294" s="1" t="s">
        <v>191</v>
      </c>
      <c r="E294" s="1" t="s">
        <v>197</v>
      </c>
      <c r="F294" s="44" t="n">
        <v>3</v>
      </c>
      <c r="G294" s="44" t="n">
        <v>1</v>
      </c>
      <c r="H294" s="45" t="str">
        <f aca="false">IF(AND(F294&lt;&gt;"",G294&lt;&gt;""),"Completed","Upcoming")</f>
        <v>Completed</v>
      </c>
    </row>
    <row r="295" customFormat="false" ht="15" hidden="false" customHeight="true" outlineLevel="0" collapsed="false">
      <c r="A295" s="1" t="n">
        <v>290</v>
      </c>
      <c r="B295" s="41" t="n">
        <v>45934.5625</v>
      </c>
      <c r="C295" s="1" t="s">
        <v>32</v>
      </c>
      <c r="D295" s="1" t="s">
        <v>184</v>
      </c>
      <c r="E295" s="1" t="s">
        <v>188</v>
      </c>
      <c r="F295" s="44" t="n">
        <v>2</v>
      </c>
      <c r="G295" s="44" t="n">
        <v>0</v>
      </c>
      <c r="H295" s="45" t="str">
        <f aca="false">IF(AND(F295&lt;&gt;"",G295&lt;&gt;""),"Completed","Upcoming")</f>
        <v>Completed</v>
      </c>
    </row>
    <row r="296" customFormat="false" ht="15" hidden="false" customHeight="true" outlineLevel="0" collapsed="false">
      <c r="A296" s="1" t="n">
        <v>291</v>
      </c>
      <c r="B296" s="41" t="n">
        <v>45934.5625</v>
      </c>
      <c r="C296" s="1" t="s">
        <v>32</v>
      </c>
      <c r="D296" s="1" t="s">
        <v>192</v>
      </c>
      <c r="E296" s="1" t="s">
        <v>198</v>
      </c>
      <c r="F296" s="44" t="n">
        <v>1</v>
      </c>
      <c r="G296" s="44" t="n">
        <v>0</v>
      </c>
      <c r="H296" s="45" t="str">
        <f aca="false">IF(AND(F296&lt;&gt;"",G296&lt;&gt;""),"Completed","Upcoming")</f>
        <v>Completed</v>
      </c>
    </row>
    <row r="297" customFormat="false" ht="15" hidden="false" customHeight="true" outlineLevel="0" collapsed="false">
      <c r="A297" s="1" t="n">
        <v>292</v>
      </c>
      <c r="B297" s="41" t="n">
        <v>45934.5625</v>
      </c>
      <c r="C297" s="1" t="s">
        <v>32</v>
      </c>
      <c r="D297" s="1" t="s">
        <v>195</v>
      </c>
      <c r="E297" s="1" t="s">
        <v>185</v>
      </c>
      <c r="F297" s="44" t="n">
        <v>1</v>
      </c>
      <c r="G297" s="44" t="n">
        <v>1</v>
      </c>
      <c r="H297" s="45" t="str">
        <f aca="false">IF(AND(F297&lt;&gt;"",G297&lt;&gt;""),"Completed","Upcoming")</f>
        <v>Completed</v>
      </c>
    </row>
    <row r="298" customFormat="false" ht="15" hidden="false" customHeight="true" outlineLevel="0" collapsed="false">
      <c r="A298" s="1" t="n">
        <v>293</v>
      </c>
      <c r="B298" s="41" t="n">
        <v>45934.5833333333</v>
      </c>
      <c r="C298" s="1" t="s">
        <v>29</v>
      </c>
      <c r="D298" s="1" t="s">
        <v>121</v>
      </c>
      <c r="E298" s="1" t="s">
        <v>202</v>
      </c>
      <c r="F298" s="44" t="n">
        <v>2</v>
      </c>
      <c r="G298" s="44" t="n">
        <v>0</v>
      </c>
      <c r="H298" s="45" t="str">
        <f aca="false">IF(AND(F298&lt;&gt;"",G298&lt;&gt;""),"Completed","Upcoming")</f>
        <v>Completed</v>
      </c>
    </row>
    <row r="299" customFormat="false" ht="15" hidden="false" customHeight="true" outlineLevel="0" collapsed="false">
      <c r="A299" s="1" t="n">
        <v>294</v>
      </c>
      <c r="B299" s="41" t="n">
        <v>45934.5833333333</v>
      </c>
      <c r="C299" s="1" t="s">
        <v>29</v>
      </c>
      <c r="D299" s="1" t="s">
        <v>130</v>
      </c>
      <c r="E299" s="1" t="s">
        <v>137</v>
      </c>
      <c r="F299" s="44" t="n">
        <v>2</v>
      </c>
      <c r="G299" s="44" t="n">
        <v>0</v>
      </c>
      <c r="H299" s="45" t="str">
        <f aca="false">IF(AND(F299&lt;&gt;"",G299&lt;&gt;""),"Completed","Upcoming")</f>
        <v>Completed</v>
      </c>
    </row>
    <row r="300" customFormat="false" ht="15" hidden="false" customHeight="true" outlineLevel="0" collapsed="false">
      <c r="A300" s="1" t="n">
        <v>295</v>
      </c>
      <c r="B300" s="41" t="n">
        <v>45934.59375</v>
      </c>
      <c r="C300" s="1" t="s">
        <v>30</v>
      </c>
      <c r="D300" s="1" t="s">
        <v>117</v>
      </c>
      <c r="E300" s="1" t="s">
        <v>151</v>
      </c>
      <c r="F300" s="44" t="n">
        <v>2</v>
      </c>
      <c r="G300" s="44" t="n">
        <v>1</v>
      </c>
      <c r="H300" s="45" t="str">
        <f aca="false">IF(AND(F300&lt;&gt;"",G300&lt;&gt;""),"Completed","Upcoming")</f>
        <v>Completed</v>
      </c>
    </row>
    <row r="301" customFormat="false" ht="15" hidden="false" customHeight="true" outlineLevel="0" collapsed="false">
      <c r="A301" s="1" t="n">
        <v>296</v>
      </c>
      <c r="B301" s="41" t="n">
        <v>45934.625</v>
      </c>
      <c r="C301" s="1" t="s">
        <v>33</v>
      </c>
      <c r="D301" s="1" t="s">
        <v>204</v>
      </c>
      <c r="E301" s="1" t="s">
        <v>135</v>
      </c>
      <c r="F301" s="44" t="n">
        <v>0</v>
      </c>
      <c r="G301" s="44" t="n">
        <v>3</v>
      </c>
      <c r="H301" s="45" t="str">
        <f aca="false">IF(AND(F301&lt;&gt;"",G301&lt;&gt;""),"Completed","Upcoming")</f>
        <v>Completed</v>
      </c>
    </row>
    <row r="302" customFormat="false" ht="15" hidden="false" customHeight="true" outlineLevel="0" collapsed="false">
      <c r="A302" s="1" t="n">
        <v>297</v>
      </c>
      <c r="B302" s="41" t="n">
        <v>45934.6666666667</v>
      </c>
      <c r="C302" s="1" t="s">
        <v>31</v>
      </c>
      <c r="D302" s="1" t="s">
        <v>19</v>
      </c>
      <c r="E302" s="1" t="s">
        <v>210</v>
      </c>
      <c r="F302" s="44" t="n">
        <v>4</v>
      </c>
      <c r="G302" s="44" t="n">
        <v>1</v>
      </c>
      <c r="H302" s="45" t="str">
        <f aca="false">IF(AND(F302&lt;&gt;"",G302&lt;&gt;""),"Completed","Upcoming")</f>
        <v>Completed</v>
      </c>
    </row>
    <row r="303" customFormat="false" ht="15" hidden="false" customHeight="true" outlineLevel="0" collapsed="false">
      <c r="A303" s="1" t="n">
        <v>298</v>
      </c>
      <c r="B303" s="41" t="n">
        <v>45934.6875</v>
      </c>
      <c r="C303" s="1" t="s">
        <v>32</v>
      </c>
      <c r="D303" s="1" t="s">
        <v>196</v>
      </c>
      <c r="E303" s="1" t="s">
        <v>15</v>
      </c>
      <c r="F303" s="44" t="n">
        <v>0</v>
      </c>
      <c r="G303" s="44" t="n">
        <v>3</v>
      </c>
      <c r="H303" s="45" t="str">
        <f aca="false">IF(AND(F303&lt;&gt;"",G303&lt;&gt;""),"Completed","Upcoming")</f>
        <v>Completed</v>
      </c>
    </row>
    <row r="304" customFormat="false" ht="15" hidden="false" customHeight="true" outlineLevel="0" collapsed="false">
      <c r="A304" s="1" t="n">
        <v>299</v>
      </c>
      <c r="B304" s="41" t="n">
        <v>45934.6875</v>
      </c>
      <c r="C304" s="1" t="s">
        <v>30</v>
      </c>
      <c r="D304" s="1" t="s">
        <v>114</v>
      </c>
      <c r="E304" s="1" t="s">
        <v>173</v>
      </c>
      <c r="F304" s="44" t="n">
        <v>2</v>
      </c>
      <c r="G304" s="44" t="n">
        <v>1</v>
      </c>
      <c r="H304" s="45" t="str">
        <f aca="false">IF(AND(F304&lt;&gt;"",G304&lt;&gt;""),"Completed","Upcoming")</f>
        <v>Completed</v>
      </c>
    </row>
    <row r="305" customFormat="false" ht="15" hidden="false" customHeight="true" outlineLevel="0" collapsed="false">
      <c r="A305" s="1" t="n">
        <v>300</v>
      </c>
      <c r="B305" s="41" t="n">
        <v>45934.6875</v>
      </c>
      <c r="C305" s="1" t="s">
        <v>29</v>
      </c>
      <c r="D305" s="1" t="s">
        <v>162</v>
      </c>
      <c r="E305" s="1" t="s">
        <v>21</v>
      </c>
      <c r="F305" s="44" t="n">
        <v>2</v>
      </c>
      <c r="G305" s="44" t="n">
        <v>1</v>
      </c>
      <c r="H305" s="45" t="str">
        <f aca="false">IF(AND(F305&lt;&gt;"",G305&lt;&gt;""),"Completed","Upcoming")</f>
        <v>Completed</v>
      </c>
    </row>
    <row r="306" customFormat="false" ht="15" hidden="false" customHeight="false" outlineLevel="0" collapsed="false">
      <c r="A306" s="1" t="n">
        <v>301</v>
      </c>
      <c r="B306" s="41" t="n">
        <v>45934.7083333333</v>
      </c>
      <c r="C306" s="1" t="s">
        <v>33</v>
      </c>
      <c r="D306" s="1" t="s">
        <v>134</v>
      </c>
      <c r="E306" s="1" t="s">
        <v>159</v>
      </c>
      <c r="F306" s="44" t="n">
        <v>0</v>
      </c>
      <c r="G306" s="44" t="n">
        <v>0</v>
      </c>
      <c r="H306" s="45" t="str">
        <f aca="false">IF(AND(F306&lt;&gt;"",G306&lt;&gt;""),"Completed","Upcoming")</f>
        <v>Completed</v>
      </c>
    </row>
    <row r="307" customFormat="false" ht="15" hidden="false" customHeight="false" outlineLevel="0" collapsed="false">
      <c r="A307" s="1" t="n">
        <v>302</v>
      </c>
      <c r="B307" s="41" t="n">
        <v>45934.78125</v>
      </c>
      <c r="C307" s="1" t="s">
        <v>31</v>
      </c>
      <c r="D307" s="1" t="s">
        <v>24</v>
      </c>
      <c r="E307" s="1" t="s">
        <v>178</v>
      </c>
      <c r="F307" s="44" t="n">
        <v>1</v>
      </c>
      <c r="G307" s="44" t="n">
        <v>1</v>
      </c>
      <c r="H307" s="45" t="str">
        <f aca="false">IF(AND(F307&lt;&gt;"",G307&lt;&gt;""),"Completed","Upcoming")</f>
        <v>Completed</v>
      </c>
    </row>
    <row r="308" customFormat="false" ht="15" hidden="false" customHeight="false" outlineLevel="0" collapsed="false">
      <c r="A308" s="1" t="n">
        <v>303</v>
      </c>
      <c r="B308" s="41" t="n">
        <v>45934.7916666667</v>
      </c>
      <c r="C308" s="1" t="s">
        <v>30</v>
      </c>
      <c r="D308" s="1" t="s">
        <v>18</v>
      </c>
      <c r="E308" s="1" t="s">
        <v>181</v>
      </c>
      <c r="F308" s="44" t="n">
        <v>3</v>
      </c>
      <c r="G308" s="44" t="n">
        <v>1</v>
      </c>
      <c r="H308" s="45" t="str">
        <f aca="false">IF(AND(F308&lt;&gt;"",G308&lt;&gt;""),"Completed","Upcoming")</f>
        <v>Completed</v>
      </c>
    </row>
    <row r="309" customFormat="false" ht="15" hidden="false" customHeight="false" outlineLevel="0" collapsed="false">
      <c r="A309" s="1" t="n">
        <v>304</v>
      </c>
      <c r="B309" s="41" t="n">
        <v>45934.7951388889</v>
      </c>
      <c r="C309" s="1" t="s">
        <v>33</v>
      </c>
      <c r="D309" s="1" t="s">
        <v>154</v>
      </c>
      <c r="E309" s="1" t="s">
        <v>157</v>
      </c>
      <c r="F309" s="44" t="n">
        <v>1</v>
      </c>
      <c r="G309" s="44" t="n">
        <v>2</v>
      </c>
      <c r="H309" s="45" t="str">
        <f aca="false">IF(AND(F309&lt;&gt;"",G309&lt;&gt;""),"Completed","Upcoming")</f>
        <v>Completed</v>
      </c>
    </row>
    <row r="310" customFormat="false" ht="15" hidden="false" customHeight="false" outlineLevel="0" collapsed="false">
      <c r="A310" s="1" t="n">
        <v>305</v>
      </c>
      <c r="B310" s="41" t="n">
        <v>45935.4375</v>
      </c>
      <c r="C310" s="1" t="s">
        <v>31</v>
      </c>
      <c r="D310" s="1" t="s">
        <v>165</v>
      </c>
      <c r="E310" s="1" t="s">
        <v>168</v>
      </c>
      <c r="F310" s="44"/>
      <c r="G310" s="44"/>
      <c r="H310" s="45" t="str">
        <f aca="false">IF(AND(F310&lt;&gt;"",G310&lt;&gt;""),"Completed","Upcoming")</f>
        <v>Upcoming</v>
      </c>
    </row>
    <row r="311" customFormat="false" ht="15" hidden="false" customHeight="false" outlineLevel="0" collapsed="false">
      <c r="A311" s="1" t="n">
        <v>306</v>
      </c>
      <c r="B311" s="41" t="n">
        <v>45935.5</v>
      </c>
      <c r="C311" s="1" t="s">
        <v>30</v>
      </c>
      <c r="D311" s="1" t="s">
        <v>119</v>
      </c>
      <c r="E311" s="1" t="s">
        <v>208</v>
      </c>
      <c r="F311" s="44"/>
      <c r="G311" s="44"/>
      <c r="H311" s="45" t="str">
        <f aca="false">IF(AND(F311&lt;&gt;"",G311&lt;&gt;""),"Completed","Upcoming")</f>
        <v>Upcoming</v>
      </c>
    </row>
    <row r="312" customFormat="false" ht="15" hidden="false" customHeight="false" outlineLevel="0" collapsed="false">
      <c r="A312" s="1" t="n">
        <v>307</v>
      </c>
      <c r="B312" s="41" t="n">
        <v>45935.5416666667</v>
      </c>
      <c r="C312" s="1" t="s">
        <v>29</v>
      </c>
      <c r="D312" s="1" t="s">
        <v>131</v>
      </c>
      <c r="E312" s="1" t="s">
        <v>129</v>
      </c>
      <c r="F312" s="44"/>
      <c r="G312" s="44"/>
      <c r="H312" s="45" t="str">
        <f aca="false">IF(AND(F312&lt;&gt;"",G312&lt;&gt;""),"Completed","Upcoming")</f>
        <v>Upcoming</v>
      </c>
    </row>
    <row r="313" customFormat="false" ht="15" hidden="false" customHeight="false" outlineLevel="0" collapsed="false">
      <c r="A313" s="1" t="n">
        <v>308</v>
      </c>
      <c r="B313" s="41" t="n">
        <v>45935.5416666667</v>
      </c>
      <c r="C313" s="1" t="s">
        <v>29</v>
      </c>
      <c r="D313" s="1" t="s">
        <v>132</v>
      </c>
      <c r="E313" s="1" t="s">
        <v>126</v>
      </c>
      <c r="F313" s="44"/>
      <c r="G313" s="44"/>
      <c r="H313" s="45" t="str">
        <f aca="false">IF(AND(F313&lt;&gt;"",G313&lt;&gt;""),"Completed","Upcoming")</f>
        <v>Upcoming</v>
      </c>
    </row>
    <row r="314" customFormat="false" ht="15" hidden="false" customHeight="false" outlineLevel="0" collapsed="false">
      <c r="A314" s="1" t="n">
        <v>309</v>
      </c>
      <c r="B314" s="41" t="n">
        <v>45935.5416666667</v>
      </c>
      <c r="C314" s="1" t="s">
        <v>31</v>
      </c>
      <c r="D314" s="1" t="s">
        <v>140</v>
      </c>
      <c r="E314" s="1" t="s">
        <v>20</v>
      </c>
      <c r="F314" s="44"/>
      <c r="G314" s="44"/>
      <c r="H314" s="45" t="str">
        <f aca="false">IF(AND(F314&lt;&gt;"",G314&lt;&gt;""),"Completed","Upcoming")</f>
        <v>Upcoming</v>
      </c>
    </row>
    <row r="315" customFormat="false" ht="15" hidden="false" customHeight="false" outlineLevel="0" collapsed="false">
      <c r="A315" s="1" t="n">
        <v>310</v>
      </c>
      <c r="B315" s="41" t="n">
        <v>45935.5416666667</v>
      </c>
      <c r="C315" s="1" t="s">
        <v>29</v>
      </c>
      <c r="D315" s="1" t="s">
        <v>128</v>
      </c>
      <c r="E315" s="1" t="s">
        <v>153</v>
      </c>
      <c r="F315" s="44"/>
      <c r="G315" s="44"/>
      <c r="H315" s="45" t="str">
        <f aca="false">IF(AND(F315&lt;&gt;"",G315&lt;&gt;""),"Completed","Upcoming")</f>
        <v>Upcoming</v>
      </c>
    </row>
    <row r="316" customFormat="false" ht="15" hidden="false" customHeight="false" outlineLevel="0" collapsed="false">
      <c r="A316" s="1" t="n">
        <v>311</v>
      </c>
      <c r="B316" s="41" t="n">
        <v>45935.5416666667</v>
      </c>
      <c r="C316" s="1" t="s">
        <v>31</v>
      </c>
      <c r="D316" s="1" t="s">
        <v>164</v>
      </c>
      <c r="E316" s="1" t="s">
        <v>213</v>
      </c>
      <c r="F316" s="44"/>
      <c r="G316" s="44"/>
      <c r="H316" s="45" t="str">
        <f aca="false">IF(AND(F316&lt;&gt;"",G316&lt;&gt;""),"Completed","Upcoming")</f>
        <v>Upcoming</v>
      </c>
    </row>
    <row r="317" customFormat="false" ht="15" hidden="false" customHeight="false" outlineLevel="0" collapsed="false">
      <c r="A317" s="1" t="n">
        <v>312</v>
      </c>
      <c r="B317" s="41" t="n">
        <v>45935.5416666667</v>
      </c>
      <c r="C317" s="1" t="s">
        <v>33</v>
      </c>
      <c r="D317" s="1" t="s">
        <v>172</v>
      </c>
      <c r="E317" s="1" t="s">
        <v>158</v>
      </c>
      <c r="F317" s="44"/>
      <c r="G317" s="44"/>
      <c r="H317" s="45" t="str">
        <f aca="false">IF(AND(F317&lt;&gt;"",G317&lt;&gt;""),"Completed","Upcoming")</f>
        <v>Upcoming</v>
      </c>
    </row>
    <row r="318" customFormat="false" ht="15" hidden="false" customHeight="false" outlineLevel="0" collapsed="false">
      <c r="A318" s="1" t="n">
        <v>313</v>
      </c>
      <c r="B318" s="41" t="n">
        <v>45935.5416666667</v>
      </c>
      <c r="C318" s="1" t="s">
        <v>29</v>
      </c>
      <c r="D318" s="1" t="s">
        <v>138</v>
      </c>
      <c r="E318" s="1" t="s">
        <v>201</v>
      </c>
      <c r="F318" s="44"/>
      <c r="G318" s="44"/>
      <c r="H318" s="45" t="str">
        <f aca="false">IF(AND(F318&lt;&gt;"",G318&lt;&gt;""),"Completed","Upcoming")</f>
        <v>Upcoming</v>
      </c>
    </row>
    <row r="319" customFormat="false" ht="15" hidden="false" customHeight="false" outlineLevel="0" collapsed="false">
      <c r="A319" s="1" t="n">
        <v>314</v>
      </c>
      <c r="B319" s="41" t="n">
        <v>45935.5625</v>
      </c>
      <c r="C319" s="1" t="s">
        <v>32</v>
      </c>
      <c r="D319" s="1" t="s">
        <v>190</v>
      </c>
      <c r="E319" s="1" t="s">
        <v>199</v>
      </c>
      <c r="F319" s="44"/>
      <c r="G319" s="44"/>
      <c r="H319" s="45" t="str">
        <f aca="false">IF(AND(F319&lt;&gt;"",G319&lt;&gt;""),"Completed","Upcoming")</f>
        <v>Upcoming</v>
      </c>
    </row>
    <row r="320" customFormat="false" ht="15" hidden="false" customHeight="false" outlineLevel="0" collapsed="false">
      <c r="A320" s="1" t="n">
        <v>315</v>
      </c>
      <c r="B320" s="41" t="n">
        <v>45935.59375</v>
      </c>
      <c r="C320" s="1" t="s">
        <v>30</v>
      </c>
      <c r="D320" s="1" t="s">
        <v>124</v>
      </c>
      <c r="E320" s="1" t="s">
        <v>16</v>
      </c>
      <c r="F320" s="44"/>
      <c r="G320" s="44"/>
      <c r="H320" s="45" t="str">
        <f aca="false">IF(AND(F320&lt;&gt;"",G320&lt;&gt;""),"Completed","Upcoming")</f>
        <v>Upcoming</v>
      </c>
    </row>
    <row r="321" customFormat="false" ht="15" hidden="false" customHeight="false" outlineLevel="0" collapsed="false">
      <c r="A321" s="1" t="n">
        <v>316</v>
      </c>
      <c r="B321" s="41" t="n">
        <v>45935.6354166667</v>
      </c>
      <c r="C321" s="1" t="s">
        <v>33</v>
      </c>
      <c r="D321" s="1" t="s">
        <v>120</v>
      </c>
      <c r="E321" s="1" t="s">
        <v>171</v>
      </c>
      <c r="F321" s="44"/>
      <c r="G321" s="44"/>
      <c r="H321" s="45" t="str">
        <f aca="false">IF(AND(F321&lt;&gt;"",G321&lt;&gt;""),"Completed","Upcoming")</f>
        <v>Upcoming</v>
      </c>
    </row>
    <row r="322" customFormat="false" ht="15" hidden="false" customHeight="false" outlineLevel="0" collapsed="false">
      <c r="A322" s="1" t="n">
        <v>317</v>
      </c>
      <c r="B322" s="41" t="n">
        <v>45935.6354166667</v>
      </c>
      <c r="C322" s="1" t="s">
        <v>33</v>
      </c>
      <c r="D322" s="1" t="s">
        <v>161</v>
      </c>
      <c r="E322" s="1" t="s">
        <v>156</v>
      </c>
      <c r="F322" s="44"/>
      <c r="G322" s="44"/>
      <c r="H322" s="45" t="str">
        <f aca="false">IF(AND(F322&lt;&gt;"",G322&lt;&gt;""),"Completed","Upcoming")</f>
        <v>Upcoming</v>
      </c>
    </row>
    <row r="323" customFormat="false" ht="15" hidden="false" customHeight="false" outlineLevel="0" collapsed="false">
      <c r="A323" s="1" t="n">
        <v>318</v>
      </c>
      <c r="B323" s="41" t="n">
        <v>45935.6354166667</v>
      </c>
      <c r="C323" s="1" t="s">
        <v>33</v>
      </c>
      <c r="D323" s="1" t="s">
        <v>149</v>
      </c>
      <c r="E323" s="1" t="s">
        <v>155</v>
      </c>
      <c r="F323" s="44"/>
      <c r="G323" s="44"/>
      <c r="H323" s="45" t="str">
        <f aca="false">IF(AND(F323&lt;&gt;"",G323&lt;&gt;""),"Completed","Upcoming")</f>
        <v>Upcoming</v>
      </c>
    </row>
    <row r="324" customFormat="false" ht="15" hidden="false" customHeight="false" outlineLevel="0" collapsed="false">
      <c r="A324" s="1" t="n">
        <v>319</v>
      </c>
      <c r="B324" s="41" t="n">
        <v>45935.6458333333</v>
      </c>
      <c r="C324" s="1" t="s">
        <v>32</v>
      </c>
      <c r="D324" s="1" t="s">
        <v>212</v>
      </c>
      <c r="E324" s="1" t="s">
        <v>187</v>
      </c>
      <c r="F324" s="44"/>
      <c r="G324" s="44"/>
      <c r="H324" s="45" t="str">
        <f aca="false">IF(AND(F324&lt;&gt;"",G324&lt;&gt;""),"Completed","Upcoming")</f>
        <v>Upcoming</v>
      </c>
    </row>
    <row r="325" customFormat="false" ht="15" hidden="false" customHeight="false" outlineLevel="0" collapsed="false">
      <c r="A325" s="1" t="n">
        <v>320</v>
      </c>
      <c r="B325" s="41" t="n">
        <v>45935.6458333333</v>
      </c>
      <c r="C325" s="1" t="s">
        <v>29</v>
      </c>
      <c r="D325" s="1" t="s">
        <v>152</v>
      </c>
      <c r="E325" s="1" t="s">
        <v>23</v>
      </c>
      <c r="F325" s="44"/>
      <c r="G325" s="44"/>
      <c r="H325" s="45" t="str">
        <f aca="false">IF(AND(F325&lt;&gt;"",G325&lt;&gt;""),"Completed","Upcoming")</f>
        <v>Upcoming</v>
      </c>
    </row>
    <row r="326" customFormat="false" ht="15" hidden="false" customHeight="false" outlineLevel="0" collapsed="false">
      <c r="A326" s="1" t="n">
        <v>321</v>
      </c>
      <c r="B326" s="41" t="n">
        <v>45935.6666666667</v>
      </c>
      <c r="C326" s="1" t="s">
        <v>31</v>
      </c>
      <c r="D326" s="1" t="s">
        <v>22</v>
      </c>
      <c r="E326" s="1" t="s">
        <v>136</v>
      </c>
      <c r="F326" s="44"/>
      <c r="G326" s="44"/>
      <c r="H326" s="45" t="str">
        <f aca="false">IF(AND(F326&lt;&gt;"",G326&lt;&gt;""),"Completed","Upcoming")</f>
        <v>Upcoming</v>
      </c>
    </row>
    <row r="327" customFormat="false" ht="15" hidden="false" customHeight="false" outlineLevel="0" collapsed="false">
      <c r="A327" s="1" t="n">
        <v>322</v>
      </c>
      <c r="B327" s="41" t="n">
        <v>45935.6875</v>
      </c>
      <c r="C327" s="1" t="s">
        <v>30</v>
      </c>
      <c r="D327" s="1" t="s">
        <v>176</v>
      </c>
      <c r="E327" s="1" t="s">
        <v>116</v>
      </c>
      <c r="F327" s="44"/>
      <c r="G327" s="44"/>
      <c r="H327" s="45" t="str">
        <f aca="false">IF(AND(F327&lt;&gt;"",G327&lt;&gt;""),"Completed","Upcoming")</f>
        <v>Upcoming</v>
      </c>
    </row>
    <row r="328" customFormat="false" ht="15" hidden="false" customHeight="false" outlineLevel="0" collapsed="false">
      <c r="A328" s="1" t="n">
        <v>323</v>
      </c>
      <c r="B328" s="41" t="n">
        <v>45935.6875</v>
      </c>
      <c r="C328" s="1" t="s">
        <v>30</v>
      </c>
      <c r="D328" s="1" t="s">
        <v>166</v>
      </c>
      <c r="E328" s="1" t="s">
        <v>167</v>
      </c>
      <c r="F328" s="44"/>
      <c r="G328" s="44"/>
      <c r="H328" s="45" t="str">
        <f aca="false">IF(AND(F328&lt;&gt;"",G328&lt;&gt;""),"Completed","Upcoming")</f>
        <v>Upcoming</v>
      </c>
    </row>
    <row r="329" customFormat="false" ht="15" hidden="false" customHeight="false" outlineLevel="0" collapsed="false">
      <c r="A329" s="1" t="n">
        <v>324</v>
      </c>
      <c r="B329" s="41" t="n">
        <v>45935.7291666667</v>
      </c>
      <c r="C329" s="1" t="s">
        <v>32</v>
      </c>
      <c r="D329" s="1" t="s">
        <v>183</v>
      </c>
      <c r="E329" s="1" t="s">
        <v>189</v>
      </c>
      <c r="F329" s="44"/>
      <c r="G329" s="44"/>
      <c r="H329" s="45" t="str">
        <f aca="false">IF(AND(F329&lt;&gt;"",G329&lt;&gt;""),"Completed","Upcoming")</f>
        <v>Upcoming</v>
      </c>
    </row>
    <row r="330" customFormat="false" ht="15" hidden="false" customHeight="false" outlineLevel="0" collapsed="false">
      <c r="A330" s="1" t="n">
        <v>325</v>
      </c>
      <c r="B330" s="41" t="n">
        <v>45935.78125</v>
      </c>
      <c r="C330" s="1" t="s">
        <v>31</v>
      </c>
      <c r="D330" s="1" t="s">
        <v>177</v>
      </c>
      <c r="E330" s="1" t="s">
        <v>145</v>
      </c>
      <c r="F330" s="44"/>
      <c r="G330" s="44"/>
      <c r="H330" s="45" t="str">
        <f aca="false">IF(AND(F330&lt;&gt;"",G330&lt;&gt;""),"Completed","Upcoming")</f>
        <v>Upcoming</v>
      </c>
    </row>
    <row r="331" customFormat="false" ht="15" hidden="false" customHeight="false" outlineLevel="0" collapsed="false">
      <c r="A331" s="1" t="n">
        <v>326</v>
      </c>
      <c r="B331" s="41" t="n">
        <v>45935.78125</v>
      </c>
      <c r="C331" s="1" t="s">
        <v>33</v>
      </c>
      <c r="D331" s="1" t="s">
        <v>144</v>
      </c>
      <c r="E331" s="1" t="s">
        <v>17</v>
      </c>
      <c r="F331" s="44"/>
      <c r="G331" s="44"/>
      <c r="H331" s="45" t="str">
        <f aca="false">IF(AND(F331&lt;&gt;"",G331&lt;&gt;""),"Completed","Upcoming")</f>
        <v>Upcoming</v>
      </c>
    </row>
    <row r="332" customFormat="false" ht="15" hidden="false" customHeight="false" outlineLevel="0" collapsed="false">
      <c r="A332" s="1" t="n">
        <v>327</v>
      </c>
      <c r="B332" s="41" t="n">
        <v>45935.7916666667</v>
      </c>
      <c r="C332" s="1" t="s">
        <v>30</v>
      </c>
      <c r="D332" s="1" t="s">
        <v>118</v>
      </c>
      <c r="E332" s="1" t="s">
        <v>182</v>
      </c>
      <c r="F332" s="44"/>
      <c r="G332" s="44"/>
      <c r="H332" s="45" t="str">
        <f aca="false">IF(AND(F332&lt;&gt;"",G332&lt;&gt;""),"Completed","Upcoming")</f>
        <v>Upcoming</v>
      </c>
    </row>
    <row r="333" customFormat="false" ht="15" hidden="false" customHeight="false" outlineLevel="0" collapsed="false">
      <c r="A333" s="1" t="n">
        <v>328</v>
      </c>
      <c r="B333" s="41" t="n">
        <v>45947.7708333333</v>
      </c>
      <c r="C333" s="1" t="s">
        <v>32</v>
      </c>
      <c r="D333" s="1" t="s">
        <v>188</v>
      </c>
      <c r="E333" s="1" t="s">
        <v>183</v>
      </c>
      <c r="F333" s="44"/>
      <c r="G333" s="44"/>
      <c r="H333" s="45" t="str">
        <f aca="false">IF(AND(F333&lt;&gt;"",G333&lt;&gt;""),"Completed","Upcoming")</f>
        <v>Upcoming</v>
      </c>
    </row>
    <row r="334" customFormat="false" ht="15" hidden="false" customHeight="false" outlineLevel="0" collapsed="false">
      <c r="A334" s="1" t="n">
        <v>329</v>
      </c>
      <c r="B334" s="41" t="n">
        <v>45947.78125</v>
      </c>
      <c r="C334" s="1" t="s">
        <v>33</v>
      </c>
      <c r="D334" s="1" t="s">
        <v>17</v>
      </c>
      <c r="E334" s="1" t="s">
        <v>161</v>
      </c>
      <c r="F334" s="44"/>
      <c r="G334" s="44"/>
      <c r="H334" s="45" t="str">
        <f aca="false">IF(AND(F334&lt;&gt;"",G334&lt;&gt;""),"Completed","Upcoming")</f>
        <v>Upcoming</v>
      </c>
    </row>
    <row r="335" customFormat="false" ht="15" hidden="false" customHeight="false" outlineLevel="0" collapsed="false">
      <c r="A335" s="1" t="n">
        <v>330</v>
      </c>
      <c r="B335" s="41" t="n">
        <v>45947.7916666667</v>
      </c>
      <c r="C335" s="1" t="s">
        <v>30</v>
      </c>
      <c r="D335" s="1" t="s">
        <v>200</v>
      </c>
      <c r="E335" s="1" t="s">
        <v>176</v>
      </c>
      <c r="F335" s="44"/>
      <c r="G335" s="44"/>
      <c r="H335" s="45" t="str">
        <f aca="false">IF(AND(F335&lt;&gt;"",G335&lt;&gt;""),"Completed","Upcoming")</f>
        <v>Upcoming</v>
      </c>
    </row>
    <row r="336" customFormat="false" ht="15" hidden="false" customHeight="false" outlineLevel="0" collapsed="false">
      <c r="A336" s="1" t="n">
        <v>331</v>
      </c>
      <c r="B336" s="41" t="n">
        <v>45948.4791666667</v>
      </c>
      <c r="C336" s="1" t="s">
        <v>29</v>
      </c>
      <c r="D336" s="1" t="s">
        <v>126</v>
      </c>
      <c r="E336" s="1" t="s">
        <v>162</v>
      </c>
      <c r="F336" s="44"/>
      <c r="G336" s="44"/>
      <c r="H336" s="45" t="str">
        <f aca="false">IF(AND(F336&lt;&gt;"",G336&lt;&gt;""),"Completed","Upcoming")</f>
        <v>Upcoming</v>
      </c>
    </row>
    <row r="337" customFormat="false" ht="15" hidden="false" customHeight="false" outlineLevel="0" collapsed="false">
      <c r="A337" s="1" t="n">
        <v>332</v>
      </c>
      <c r="B337" s="41" t="n">
        <v>45948.5</v>
      </c>
      <c r="C337" s="1" t="s">
        <v>30</v>
      </c>
      <c r="D337" s="1" t="s">
        <v>124</v>
      </c>
      <c r="E337" s="1" t="s">
        <v>173</v>
      </c>
      <c r="F337" s="44"/>
      <c r="G337" s="44"/>
      <c r="H337" s="45" t="str">
        <f aca="false">IF(AND(F337&lt;&gt;"",G337&lt;&gt;""),"Completed","Upcoming")</f>
        <v>Upcoming</v>
      </c>
    </row>
    <row r="338" customFormat="false" ht="15" hidden="false" customHeight="false" outlineLevel="0" collapsed="false">
      <c r="A338" s="1" t="n">
        <v>333</v>
      </c>
      <c r="B338" s="41" t="n">
        <v>45948.5416666667</v>
      </c>
      <c r="C338" s="1" t="s">
        <v>31</v>
      </c>
      <c r="D338" s="1" t="s">
        <v>213</v>
      </c>
      <c r="E338" s="1" t="s">
        <v>163</v>
      </c>
      <c r="F338" s="44"/>
      <c r="G338" s="44"/>
      <c r="H338" s="45" t="str">
        <f aca="false">IF(AND(F338&lt;&gt;"",G338&lt;&gt;""),"Completed","Upcoming")</f>
        <v>Upcoming</v>
      </c>
    </row>
    <row r="339" customFormat="false" ht="15" hidden="false" customHeight="false" outlineLevel="0" collapsed="false">
      <c r="A339" s="1" t="n">
        <v>334</v>
      </c>
      <c r="B339" s="41" t="n">
        <v>45948.5416666667</v>
      </c>
      <c r="C339" s="1" t="s">
        <v>31</v>
      </c>
      <c r="D339" s="1" t="s">
        <v>174</v>
      </c>
      <c r="E339" s="1" t="s">
        <v>209</v>
      </c>
      <c r="F339" s="44"/>
      <c r="G339" s="44"/>
      <c r="H339" s="45" t="str">
        <f aca="false">IF(AND(F339&lt;&gt;"",G339&lt;&gt;""),"Completed","Upcoming")</f>
        <v>Upcoming</v>
      </c>
    </row>
    <row r="340" customFormat="false" ht="15" hidden="false" customHeight="false" outlineLevel="0" collapsed="false">
      <c r="A340" s="1" t="n">
        <v>335</v>
      </c>
      <c r="B340" s="41" t="n">
        <v>45948.5625</v>
      </c>
      <c r="C340" s="1" t="s">
        <v>32</v>
      </c>
      <c r="D340" s="1" t="s">
        <v>211</v>
      </c>
      <c r="E340" s="1" t="s">
        <v>191</v>
      </c>
      <c r="F340" s="44"/>
      <c r="G340" s="44"/>
      <c r="H340" s="45" t="str">
        <f aca="false">IF(AND(F340&lt;&gt;"",G340&lt;&gt;""),"Completed","Upcoming")</f>
        <v>Upcoming</v>
      </c>
    </row>
    <row r="341" customFormat="false" ht="15" hidden="false" customHeight="false" outlineLevel="0" collapsed="false">
      <c r="A341" s="1" t="n">
        <v>336</v>
      </c>
      <c r="B341" s="41" t="n">
        <v>45948.5625</v>
      </c>
      <c r="C341" s="1" t="s">
        <v>32</v>
      </c>
      <c r="D341" s="1" t="s">
        <v>187</v>
      </c>
      <c r="E341" s="1" t="s">
        <v>184</v>
      </c>
      <c r="F341" s="44"/>
      <c r="G341" s="44"/>
      <c r="H341" s="45" t="str">
        <f aca="false">IF(AND(F341&lt;&gt;"",G341&lt;&gt;""),"Completed","Upcoming")</f>
        <v>Upcoming</v>
      </c>
    </row>
    <row r="342" customFormat="false" ht="15" hidden="false" customHeight="false" outlineLevel="0" collapsed="false">
      <c r="A342" s="1" t="n">
        <v>337</v>
      </c>
      <c r="B342" s="41" t="n">
        <v>45948.5625</v>
      </c>
      <c r="C342" s="1" t="s">
        <v>32</v>
      </c>
      <c r="D342" s="1" t="s">
        <v>199</v>
      </c>
      <c r="E342" s="1" t="s">
        <v>192</v>
      </c>
      <c r="F342" s="44"/>
      <c r="G342" s="44"/>
      <c r="H342" s="45" t="str">
        <f aca="false">IF(AND(F342&lt;&gt;"",G342&lt;&gt;""),"Completed","Upcoming")</f>
        <v>Upcoming</v>
      </c>
    </row>
    <row r="343" customFormat="false" ht="15" hidden="false" customHeight="false" outlineLevel="0" collapsed="false">
      <c r="A343" s="1" t="n">
        <v>338</v>
      </c>
      <c r="B343" s="41" t="n">
        <v>45948.5625</v>
      </c>
      <c r="C343" s="1" t="s">
        <v>32</v>
      </c>
      <c r="D343" s="1" t="s">
        <v>197</v>
      </c>
      <c r="E343" s="1" t="s">
        <v>190</v>
      </c>
      <c r="F343" s="44"/>
      <c r="G343" s="44"/>
      <c r="H343" s="45" t="str">
        <f aca="false">IF(AND(F343&lt;&gt;"",G343&lt;&gt;""),"Completed","Upcoming")</f>
        <v>Upcoming</v>
      </c>
    </row>
    <row r="344" customFormat="false" ht="15" hidden="false" customHeight="false" outlineLevel="0" collapsed="false">
      <c r="A344" s="1" t="n">
        <v>339</v>
      </c>
      <c r="B344" s="41" t="n">
        <v>45948.5625</v>
      </c>
      <c r="C344" s="1" t="s">
        <v>32</v>
      </c>
      <c r="D344" s="1" t="s">
        <v>185</v>
      </c>
      <c r="E344" s="1" t="s">
        <v>212</v>
      </c>
      <c r="F344" s="44"/>
      <c r="G344" s="44"/>
      <c r="H344" s="45" t="str">
        <f aca="false">IF(AND(F344&lt;&gt;"",G344&lt;&gt;""),"Completed","Upcoming")</f>
        <v>Upcoming</v>
      </c>
    </row>
    <row r="345" customFormat="false" ht="15" hidden="false" customHeight="false" outlineLevel="0" collapsed="false">
      <c r="A345" s="1" t="n">
        <v>340</v>
      </c>
      <c r="B345" s="41" t="n">
        <v>45948.5833333333</v>
      </c>
      <c r="C345" s="1" t="s">
        <v>29</v>
      </c>
      <c r="D345" s="1" t="s">
        <v>23</v>
      </c>
      <c r="E345" s="1" t="s">
        <v>128</v>
      </c>
      <c r="F345" s="44"/>
      <c r="G345" s="44"/>
      <c r="H345" s="45" t="str">
        <f aca="false">IF(AND(F345&lt;&gt;"",G345&lt;&gt;""),"Completed","Upcoming")</f>
        <v>Upcoming</v>
      </c>
    </row>
    <row r="346" customFormat="false" ht="15" hidden="false" customHeight="false" outlineLevel="0" collapsed="false">
      <c r="A346" s="1" t="n">
        <v>341</v>
      </c>
      <c r="B346" s="41" t="n">
        <v>45948.5833333333</v>
      </c>
      <c r="C346" s="1" t="s">
        <v>29</v>
      </c>
      <c r="D346" s="1" t="s">
        <v>201</v>
      </c>
      <c r="E346" s="1" t="s">
        <v>207</v>
      </c>
      <c r="F346" s="44"/>
      <c r="G346" s="44"/>
      <c r="H346" s="45" t="str">
        <f aca="false">IF(AND(F346&lt;&gt;"",G346&lt;&gt;""),"Completed","Upcoming")</f>
        <v>Upcoming</v>
      </c>
    </row>
    <row r="347" customFormat="false" ht="15" hidden="false" customHeight="false" outlineLevel="0" collapsed="false">
      <c r="A347" s="1" t="n">
        <v>342</v>
      </c>
      <c r="B347" s="41" t="n">
        <v>45948.5833333333</v>
      </c>
      <c r="C347" s="1" t="s">
        <v>29</v>
      </c>
      <c r="D347" s="1" t="s">
        <v>153</v>
      </c>
      <c r="E347" s="1" t="s">
        <v>127</v>
      </c>
      <c r="F347" s="44"/>
      <c r="G347" s="44"/>
      <c r="H347" s="45" t="str">
        <f aca="false">IF(AND(F347&lt;&gt;"",G347&lt;&gt;""),"Completed","Upcoming")</f>
        <v>Upcoming</v>
      </c>
    </row>
    <row r="348" customFormat="false" ht="15" hidden="false" customHeight="false" outlineLevel="0" collapsed="false">
      <c r="A348" s="1" t="n">
        <v>343</v>
      </c>
      <c r="B348" s="41" t="n">
        <v>45948.5833333333</v>
      </c>
      <c r="C348" s="1" t="s">
        <v>29</v>
      </c>
      <c r="D348" s="1" t="s">
        <v>129</v>
      </c>
      <c r="E348" s="1" t="s">
        <v>132</v>
      </c>
      <c r="F348" s="44"/>
      <c r="G348" s="44"/>
      <c r="H348" s="45" t="str">
        <f aca="false">IF(AND(F348&lt;&gt;"",G348&lt;&gt;""),"Completed","Upcoming")</f>
        <v>Upcoming</v>
      </c>
    </row>
    <row r="349" customFormat="false" ht="15" hidden="false" customHeight="false" outlineLevel="0" collapsed="false">
      <c r="A349" s="1" t="n">
        <v>344</v>
      </c>
      <c r="B349" s="41" t="n">
        <v>45948.5833333333</v>
      </c>
      <c r="C349" s="1" t="s">
        <v>29</v>
      </c>
      <c r="D349" s="1" t="s">
        <v>202</v>
      </c>
      <c r="E349" s="1" t="s">
        <v>131</v>
      </c>
      <c r="F349" s="44"/>
      <c r="G349" s="44"/>
      <c r="H349" s="45" t="str">
        <f aca="false">IF(AND(F349&lt;&gt;"",G349&lt;&gt;""),"Completed","Upcoming")</f>
        <v>Upcoming</v>
      </c>
    </row>
    <row r="350" customFormat="false" ht="15" hidden="false" customHeight="false" outlineLevel="0" collapsed="false">
      <c r="A350" s="1" t="n">
        <v>345</v>
      </c>
      <c r="B350" s="41" t="n">
        <v>45948.59375</v>
      </c>
      <c r="C350" s="1" t="s">
        <v>30</v>
      </c>
      <c r="D350" s="1" t="s">
        <v>16</v>
      </c>
      <c r="E350" s="1" t="s">
        <v>117</v>
      </c>
      <c r="F350" s="44"/>
      <c r="G350" s="44"/>
      <c r="H350" s="45" t="str">
        <f aca="false">IF(AND(F350&lt;&gt;"",G350&lt;&gt;""),"Completed","Upcoming")</f>
        <v>Upcoming</v>
      </c>
    </row>
    <row r="351" customFormat="false" ht="15" hidden="false" customHeight="false" outlineLevel="0" collapsed="false">
      <c r="A351" s="1" t="n">
        <v>346</v>
      </c>
      <c r="B351" s="41" t="n">
        <v>45948.625</v>
      </c>
      <c r="C351" s="1" t="s">
        <v>33</v>
      </c>
      <c r="D351" s="1" t="s">
        <v>155</v>
      </c>
      <c r="E351" s="1" t="s">
        <v>172</v>
      </c>
      <c r="F351" s="44"/>
      <c r="G351" s="44"/>
      <c r="H351" s="45" t="str">
        <f aca="false">IF(AND(F351&lt;&gt;"",G351&lt;&gt;""),"Completed","Upcoming")</f>
        <v>Upcoming</v>
      </c>
    </row>
    <row r="352" customFormat="false" ht="15" hidden="false" customHeight="false" outlineLevel="0" collapsed="false">
      <c r="A352" s="1" t="n">
        <v>347</v>
      </c>
      <c r="B352" s="41" t="n">
        <v>45948.6666666667</v>
      </c>
      <c r="C352" s="1" t="s">
        <v>31</v>
      </c>
      <c r="D352" s="1" t="s">
        <v>146</v>
      </c>
      <c r="E352" s="1" t="s">
        <v>22</v>
      </c>
      <c r="F352" s="44"/>
      <c r="G352" s="44"/>
      <c r="H352" s="45" t="str">
        <f aca="false">IF(AND(F352&lt;&gt;"",G352&lt;&gt;""),"Completed","Upcoming")</f>
        <v>Upcoming</v>
      </c>
    </row>
    <row r="353" customFormat="false" ht="15" hidden="false" customHeight="false" outlineLevel="0" collapsed="false">
      <c r="A353" s="1" t="n">
        <v>348</v>
      </c>
      <c r="B353" s="41" t="n">
        <v>45948.6875</v>
      </c>
      <c r="C353" s="1" t="s">
        <v>30</v>
      </c>
      <c r="D353" s="1" t="s">
        <v>181</v>
      </c>
      <c r="E353" s="1" t="s">
        <v>116</v>
      </c>
      <c r="F353" s="44"/>
      <c r="G353" s="44"/>
      <c r="H353" s="45" t="str">
        <f aca="false">IF(AND(F353&lt;&gt;"",G353&lt;&gt;""),"Completed","Upcoming")</f>
        <v>Upcoming</v>
      </c>
    </row>
    <row r="354" customFormat="false" ht="15" hidden="false" customHeight="false" outlineLevel="0" collapsed="false">
      <c r="A354" s="1" t="n">
        <v>349</v>
      </c>
      <c r="B354" s="41" t="n">
        <v>45948.6875</v>
      </c>
      <c r="C354" s="1" t="s">
        <v>29</v>
      </c>
      <c r="D354" s="1" t="s">
        <v>122</v>
      </c>
      <c r="E354" s="1" t="s">
        <v>130</v>
      </c>
      <c r="F354" s="44"/>
      <c r="G354" s="44"/>
      <c r="H354" s="45" t="str">
        <f aca="false">IF(AND(F354&lt;&gt;"",G354&lt;&gt;""),"Completed","Upcoming")</f>
        <v>Upcoming</v>
      </c>
    </row>
    <row r="355" customFormat="false" ht="15" hidden="false" customHeight="false" outlineLevel="0" collapsed="false">
      <c r="A355" s="1" t="n">
        <v>350</v>
      </c>
      <c r="B355" s="41" t="n">
        <v>45948.6875</v>
      </c>
      <c r="C355" s="1" t="s">
        <v>32</v>
      </c>
      <c r="D355" s="1" t="s">
        <v>15</v>
      </c>
      <c r="E355" s="1" t="s">
        <v>195</v>
      </c>
      <c r="F355" s="44"/>
      <c r="G355" s="44"/>
      <c r="H355" s="45" t="str">
        <f aca="false">IF(AND(F355&lt;&gt;"",G355&lt;&gt;""),"Completed","Upcoming")</f>
        <v>Upcoming</v>
      </c>
    </row>
    <row r="356" customFormat="false" ht="15" hidden="false" customHeight="false" outlineLevel="0" collapsed="false">
      <c r="A356" s="1" t="n">
        <v>351</v>
      </c>
      <c r="B356" s="41" t="n">
        <v>45948.7083333333</v>
      </c>
      <c r="C356" s="1" t="s">
        <v>33</v>
      </c>
      <c r="D356" s="1" t="s">
        <v>156</v>
      </c>
      <c r="E356" s="1" t="s">
        <v>149</v>
      </c>
      <c r="F356" s="44"/>
      <c r="G356" s="44"/>
      <c r="H356" s="45" t="str">
        <f aca="false">IF(AND(F356&lt;&gt;"",G356&lt;&gt;""),"Completed","Upcoming")</f>
        <v>Upcoming</v>
      </c>
    </row>
    <row r="357" customFormat="false" ht="15" hidden="false" customHeight="false" outlineLevel="0" collapsed="false">
      <c r="A357" s="1" t="n">
        <v>352</v>
      </c>
      <c r="B357" s="41" t="n">
        <v>45948.78125</v>
      </c>
      <c r="C357" s="1" t="s">
        <v>31</v>
      </c>
      <c r="D357" s="1" t="s">
        <v>20</v>
      </c>
      <c r="E357" s="1" t="s">
        <v>19</v>
      </c>
      <c r="F357" s="44"/>
      <c r="G357" s="44"/>
      <c r="H357" s="45" t="str">
        <f aca="false">IF(AND(F357&lt;&gt;"",G357&lt;&gt;""),"Completed","Upcoming")</f>
        <v>Upcoming</v>
      </c>
    </row>
    <row r="358" customFormat="false" ht="15" hidden="false" customHeight="false" outlineLevel="0" collapsed="false">
      <c r="A358" s="1" t="n">
        <v>353</v>
      </c>
      <c r="B358" s="41" t="n">
        <v>45948.7916666667</v>
      </c>
      <c r="C358" s="1" t="s">
        <v>30</v>
      </c>
      <c r="D358" s="1" t="s">
        <v>182</v>
      </c>
      <c r="E358" s="1" t="s">
        <v>141</v>
      </c>
      <c r="F358" s="44"/>
      <c r="G358" s="44"/>
      <c r="H358" s="45" t="str">
        <f aca="false">IF(AND(F358&lt;&gt;"",G358&lt;&gt;""),"Completed","Upcoming")</f>
        <v>Upcoming</v>
      </c>
    </row>
    <row r="359" customFormat="false" ht="15" hidden="false" customHeight="false" outlineLevel="0" collapsed="false">
      <c r="A359" s="1" t="n">
        <v>354</v>
      </c>
      <c r="B359" s="41" t="n">
        <v>45948.7951388889</v>
      </c>
      <c r="C359" s="1" t="s">
        <v>33</v>
      </c>
      <c r="D359" s="1" t="s">
        <v>135</v>
      </c>
      <c r="E359" s="1" t="s">
        <v>120</v>
      </c>
      <c r="F359" s="44"/>
      <c r="G359" s="44"/>
      <c r="H359" s="45" t="str">
        <f aca="false">IF(AND(F359&lt;&gt;"",G359&lt;&gt;""),"Completed","Upcoming")</f>
        <v>Upcoming</v>
      </c>
    </row>
    <row r="360" customFormat="false" ht="15" hidden="false" customHeight="false" outlineLevel="0" collapsed="false">
      <c r="A360" s="1" t="n">
        <v>355</v>
      </c>
      <c r="B360" s="41" t="n">
        <v>45949.4375</v>
      </c>
      <c r="C360" s="1" t="s">
        <v>31</v>
      </c>
      <c r="D360" s="1" t="s">
        <v>178</v>
      </c>
      <c r="E360" s="1" t="s">
        <v>177</v>
      </c>
      <c r="F360" s="44"/>
      <c r="G360" s="44"/>
      <c r="H360" s="45" t="str">
        <f aca="false">IF(AND(F360&lt;&gt;"",G360&lt;&gt;""),"Completed","Upcoming")</f>
        <v>Upcoming</v>
      </c>
    </row>
    <row r="361" customFormat="false" ht="15" hidden="false" customHeight="false" outlineLevel="0" collapsed="false">
      <c r="A361" s="1" t="n">
        <v>356</v>
      </c>
      <c r="B361" s="41" t="n">
        <v>45949.5</v>
      </c>
      <c r="C361" s="1" t="s">
        <v>30</v>
      </c>
      <c r="D361" s="1" t="s">
        <v>208</v>
      </c>
      <c r="E361" s="1" t="s">
        <v>114</v>
      </c>
      <c r="F361" s="44"/>
      <c r="G361" s="44"/>
      <c r="H361" s="45" t="str">
        <f aca="false">IF(AND(F361&lt;&gt;"",G361&lt;&gt;""),"Completed","Upcoming")</f>
        <v>Upcoming</v>
      </c>
    </row>
    <row r="362" customFormat="false" ht="15" hidden="false" customHeight="false" outlineLevel="0" collapsed="false">
      <c r="A362" s="1" t="n">
        <v>357</v>
      </c>
      <c r="B362" s="41" t="n">
        <v>45949.5416666667</v>
      </c>
      <c r="C362" s="1" t="s">
        <v>31</v>
      </c>
      <c r="D362" s="1" t="s">
        <v>136</v>
      </c>
      <c r="E362" s="1" t="s">
        <v>139</v>
      </c>
      <c r="F362" s="44"/>
      <c r="G362" s="44"/>
      <c r="H362" s="45" t="str">
        <f aca="false">IF(AND(F362&lt;&gt;"",G362&lt;&gt;""),"Completed","Upcoming")</f>
        <v>Upcoming</v>
      </c>
    </row>
    <row r="363" customFormat="false" ht="15" hidden="false" customHeight="false" outlineLevel="0" collapsed="false">
      <c r="A363" s="1" t="n">
        <v>358</v>
      </c>
      <c r="B363" s="41" t="n">
        <v>45949.5416666667</v>
      </c>
      <c r="C363" s="1" t="s">
        <v>29</v>
      </c>
      <c r="D363" s="1" t="s">
        <v>180</v>
      </c>
      <c r="E363" s="1" t="s">
        <v>138</v>
      </c>
      <c r="F363" s="44"/>
      <c r="G363" s="44"/>
      <c r="H363" s="45" t="str">
        <f aca="false">IF(AND(F363&lt;&gt;"",G363&lt;&gt;""),"Completed","Upcoming")</f>
        <v>Upcoming</v>
      </c>
    </row>
    <row r="364" customFormat="false" ht="15" hidden="false" customHeight="false" outlineLevel="0" collapsed="false">
      <c r="A364" s="1" t="n">
        <v>359</v>
      </c>
      <c r="B364" s="41" t="n">
        <v>45949.5416666667</v>
      </c>
      <c r="C364" s="1" t="s">
        <v>31</v>
      </c>
      <c r="D364" s="1" t="s">
        <v>168</v>
      </c>
      <c r="E364" s="1" t="s">
        <v>164</v>
      </c>
      <c r="F364" s="44"/>
      <c r="G364" s="44"/>
      <c r="H364" s="45" t="str">
        <f aca="false">IF(AND(F364&lt;&gt;"",G364&lt;&gt;""),"Completed","Upcoming")</f>
        <v>Upcoming</v>
      </c>
    </row>
    <row r="365" customFormat="false" ht="15" hidden="false" customHeight="false" outlineLevel="0" collapsed="false">
      <c r="A365" s="1" t="n">
        <v>360</v>
      </c>
      <c r="B365" s="41" t="n">
        <v>45949.5416666667</v>
      </c>
      <c r="C365" s="1" t="s">
        <v>33</v>
      </c>
      <c r="D365" s="1" t="s">
        <v>157</v>
      </c>
      <c r="E365" s="1" t="s">
        <v>206</v>
      </c>
      <c r="F365" s="44"/>
      <c r="G365" s="44"/>
      <c r="H365" s="45" t="str">
        <f aca="false">IF(AND(F365&lt;&gt;"",G365&lt;&gt;""),"Completed","Upcoming")</f>
        <v>Upcoming</v>
      </c>
    </row>
    <row r="366" customFormat="false" ht="15" hidden="false" customHeight="false" outlineLevel="0" collapsed="false">
      <c r="A366" s="1" t="n">
        <v>361</v>
      </c>
      <c r="B366" s="41" t="n">
        <v>45949.5625</v>
      </c>
      <c r="C366" s="1" t="s">
        <v>32</v>
      </c>
      <c r="D366" s="1" t="s">
        <v>189</v>
      </c>
      <c r="E366" s="1" t="s">
        <v>196</v>
      </c>
      <c r="F366" s="44"/>
      <c r="G366" s="44"/>
      <c r="H366" s="45" t="str">
        <f aca="false">IF(AND(F366&lt;&gt;"",G366&lt;&gt;""),"Completed","Upcoming")</f>
        <v>Upcoming</v>
      </c>
    </row>
    <row r="367" customFormat="false" ht="15" hidden="false" customHeight="false" outlineLevel="0" collapsed="false">
      <c r="A367" s="1" t="n">
        <v>362</v>
      </c>
      <c r="B367" s="41" t="n">
        <v>45949.59375</v>
      </c>
      <c r="C367" s="1" t="s">
        <v>30</v>
      </c>
      <c r="D367" s="1" t="s">
        <v>118</v>
      </c>
      <c r="E367" s="1" t="s">
        <v>166</v>
      </c>
      <c r="F367" s="44"/>
      <c r="G367" s="44"/>
      <c r="H367" s="45" t="str">
        <f aca="false">IF(AND(F367&lt;&gt;"",G367&lt;&gt;""),"Completed","Upcoming")</f>
        <v>Upcoming</v>
      </c>
    </row>
    <row r="368" customFormat="false" ht="15" hidden="false" customHeight="false" outlineLevel="0" collapsed="false">
      <c r="A368" s="1" t="n">
        <v>363</v>
      </c>
      <c r="B368" s="41" t="n">
        <v>45949.6354166667</v>
      </c>
      <c r="C368" s="1" t="s">
        <v>33</v>
      </c>
      <c r="D368" s="1" t="s">
        <v>205</v>
      </c>
      <c r="E368" s="1" t="s">
        <v>134</v>
      </c>
      <c r="F368" s="44"/>
      <c r="G368" s="44"/>
      <c r="H368" s="45" t="str">
        <f aca="false">IF(AND(F368&lt;&gt;"",G368&lt;&gt;""),"Completed","Upcoming")</f>
        <v>Upcoming</v>
      </c>
    </row>
    <row r="369" customFormat="false" ht="15" hidden="false" customHeight="false" outlineLevel="0" collapsed="false">
      <c r="A369" s="1" t="n">
        <v>364</v>
      </c>
      <c r="B369" s="41" t="n">
        <v>45949.6354166667</v>
      </c>
      <c r="C369" s="1" t="s">
        <v>33</v>
      </c>
      <c r="D369" s="1" t="s">
        <v>171</v>
      </c>
      <c r="E369" s="1" t="s">
        <v>154</v>
      </c>
      <c r="F369" s="44"/>
      <c r="G369" s="44"/>
      <c r="H369" s="45" t="str">
        <f aca="false">IF(AND(F369&lt;&gt;"",G369&lt;&gt;""),"Completed","Upcoming")</f>
        <v>Upcoming</v>
      </c>
    </row>
    <row r="370" customFormat="false" ht="15" hidden="false" customHeight="false" outlineLevel="0" collapsed="false">
      <c r="A370" s="1" t="n">
        <v>365</v>
      </c>
      <c r="B370" s="41" t="n">
        <v>45949.6354166667</v>
      </c>
      <c r="C370" s="1" t="s">
        <v>33</v>
      </c>
      <c r="D370" s="1" t="s">
        <v>158</v>
      </c>
      <c r="E370" s="1" t="s">
        <v>204</v>
      </c>
      <c r="F370" s="44"/>
      <c r="G370" s="44"/>
      <c r="H370" s="45" t="str">
        <f aca="false">IF(AND(F370&lt;&gt;"",G370&lt;&gt;""),"Completed","Upcoming")</f>
        <v>Upcoming</v>
      </c>
    </row>
    <row r="371" customFormat="false" ht="15" hidden="false" customHeight="false" outlineLevel="0" collapsed="false">
      <c r="A371" s="1" t="n">
        <v>366</v>
      </c>
      <c r="B371" s="41" t="n">
        <v>45949.6458333333</v>
      </c>
      <c r="C371" s="1" t="s">
        <v>29</v>
      </c>
      <c r="D371" s="1" t="s">
        <v>21</v>
      </c>
      <c r="E371" s="1" t="s">
        <v>121</v>
      </c>
      <c r="F371" s="44"/>
      <c r="G371" s="44"/>
      <c r="H371" s="45" t="str">
        <f aca="false">IF(AND(F371&lt;&gt;"",G371&lt;&gt;""),"Completed","Upcoming")</f>
        <v>Upcoming</v>
      </c>
    </row>
    <row r="372" customFormat="false" ht="15" hidden="false" customHeight="false" outlineLevel="0" collapsed="false">
      <c r="A372" s="1" t="n">
        <v>367</v>
      </c>
      <c r="B372" s="41" t="n">
        <v>45949.6458333333</v>
      </c>
      <c r="C372" s="1" t="s">
        <v>32</v>
      </c>
      <c r="D372" s="1" t="s">
        <v>198</v>
      </c>
      <c r="E372" s="1" t="s">
        <v>193</v>
      </c>
      <c r="F372" s="44"/>
      <c r="G372" s="44"/>
      <c r="H372" s="45" t="str">
        <f aca="false">IF(AND(F372&lt;&gt;"",G372&lt;&gt;""),"Completed","Upcoming")</f>
        <v>Upcoming</v>
      </c>
    </row>
    <row r="373" customFormat="false" ht="15" hidden="false" customHeight="false" outlineLevel="0" collapsed="false">
      <c r="A373" s="1" t="n">
        <v>368</v>
      </c>
      <c r="B373" s="41" t="n">
        <v>45949.6666666667</v>
      </c>
      <c r="C373" s="1" t="s">
        <v>31</v>
      </c>
      <c r="D373" s="1" t="s">
        <v>24</v>
      </c>
      <c r="E373" s="1" t="s">
        <v>169</v>
      </c>
      <c r="F373" s="44"/>
      <c r="G373" s="44"/>
      <c r="H373" s="45" t="str">
        <f aca="false">IF(AND(F373&lt;&gt;"",G373&lt;&gt;""),"Completed","Upcoming")</f>
        <v>Upcoming</v>
      </c>
    </row>
    <row r="374" customFormat="false" ht="15" hidden="false" customHeight="false" outlineLevel="0" collapsed="false">
      <c r="A374" s="1" t="n">
        <v>369</v>
      </c>
      <c r="B374" s="41" t="n">
        <v>45949.6875</v>
      </c>
      <c r="C374" s="1" t="s">
        <v>30</v>
      </c>
      <c r="D374" s="1" t="s">
        <v>203</v>
      </c>
      <c r="E374" s="1" t="s">
        <v>167</v>
      </c>
      <c r="F374" s="44"/>
      <c r="G374" s="44"/>
      <c r="H374" s="45" t="str">
        <f aca="false">IF(AND(F374&lt;&gt;"",G374&lt;&gt;""),"Completed","Upcoming")</f>
        <v>Upcoming</v>
      </c>
    </row>
    <row r="375" customFormat="false" ht="15" hidden="false" customHeight="false" outlineLevel="0" collapsed="false">
      <c r="A375" s="1" t="n">
        <v>370</v>
      </c>
      <c r="B375" s="41" t="n">
        <v>45949.78125</v>
      </c>
      <c r="C375" s="1" t="s">
        <v>31</v>
      </c>
      <c r="D375" s="1" t="s">
        <v>145</v>
      </c>
      <c r="E375" s="1" t="s">
        <v>140</v>
      </c>
      <c r="F375" s="44"/>
      <c r="G375" s="44"/>
      <c r="H375" s="45" t="str">
        <f aca="false">IF(AND(F375&lt;&gt;"",G375&lt;&gt;""),"Completed","Upcoming")</f>
        <v>Upcoming</v>
      </c>
    </row>
    <row r="376" customFormat="false" ht="15" hidden="false" customHeight="false" outlineLevel="0" collapsed="false">
      <c r="A376" s="1" t="n">
        <v>371</v>
      </c>
      <c r="B376" s="41" t="n">
        <v>45949.78125</v>
      </c>
      <c r="C376" s="1" t="s">
        <v>33</v>
      </c>
      <c r="D376" s="1" t="s">
        <v>159</v>
      </c>
      <c r="E376" s="1" t="s">
        <v>144</v>
      </c>
      <c r="F376" s="44"/>
      <c r="G376" s="44"/>
      <c r="H376" s="45" t="str">
        <f aca="false">IF(AND(F376&lt;&gt;"",G376&lt;&gt;""),"Completed","Upcoming")</f>
        <v>Upcoming</v>
      </c>
    </row>
    <row r="377" customFormat="false" ht="15" hidden="false" customHeight="false" outlineLevel="0" collapsed="false">
      <c r="A377" s="1" t="n">
        <v>372</v>
      </c>
      <c r="B377" s="41" t="n">
        <v>45949.7916666667</v>
      </c>
      <c r="C377" s="1" t="s">
        <v>30</v>
      </c>
      <c r="D377" s="1" t="s">
        <v>115</v>
      </c>
      <c r="E377" s="1" t="s">
        <v>18</v>
      </c>
      <c r="F377" s="44"/>
      <c r="G377" s="44"/>
      <c r="H377" s="45" t="str">
        <f aca="false">IF(AND(F377&lt;&gt;"",G377&lt;&gt;""),"Completed","Upcoming")</f>
        <v>Upcoming</v>
      </c>
    </row>
    <row r="378" customFormat="false" ht="15" hidden="false" customHeight="false" outlineLevel="0" collapsed="false">
      <c r="A378" s="1" t="n">
        <v>373</v>
      </c>
      <c r="B378" s="41" t="n">
        <v>45950.78125</v>
      </c>
      <c r="C378" s="1" t="s">
        <v>31</v>
      </c>
      <c r="D378" s="1" t="s">
        <v>210</v>
      </c>
      <c r="E378" s="1" t="s">
        <v>165</v>
      </c>
      <c r="F378" s="44"/>
      <c r="G378" s="44"/>
      <c r="H378" s="45" t="str">
        <f aca="false">IF(AND(F378&lt;&gt;"",G378&lt;&gt;""),"Completed","Upcoming")</f>
        <v>Upcoming</v>
      </c>
    </row>
    <row r="379" customFormat="false" ht="15" hidden="false" customHeight="false" outlineLevel="0" collapsed="false">
      <c r="A379" s="1" t="n">
        <v>374</v>
      </c>
      <c r="B379" s="41" t="n">
        <v>45950.7916666667</v>
      </c>
      <c r="C379" s="1" t="s">
        <v>29</v>
      </c>
      <c r="D379" s="1" t="s">
        <v>137</v>
      </c>
      <c r="E379" s="1" t="s">
        <v>152</v>
      </c>
      <c r="F379" s="44"/>
      <c r="G379" s="44"/>
      <c r="H379" s="45" t="str">
        <f aca="false">IF(AND(F379&lt;&gt;"",G379&lt;&gt;""),"Completed","Upcoming")</f>
        <v>Upcoming</v>
      </c>
    </row>
    <row r="380" customFormat="false" ht="15" hidden="false" customHeight="false" outlineLevel="0" collapsed="false">
      <c r="A380" s="1" t="n">
        <v>375</v>
      </c>
      <c r="B380" s="41" t="n">
        <v>45950.7916666667</v>
      </c>
      <c r="C380" s="1" t="s">
        <v>30</v>
      </c>
      <c r="D380" s="1" t="s">
        <v>119</v>
      </c>
      <c r="E380" s="1" t="s">
        <v>151</v>
      </c>
      <c r="F380" s="44"/>
      <c r="G380" s="44"/>
      <c r="H380" s="45" t="str">
        <f aca="false">IF(AND(F380&lt;&gt;"",G380&lt;&gt;""),"Completed","Upcoming")</f>
        <v>Upcoming</v>
      </c>
    </row>
    <row r="381" customFormat="false" ht="15" hidden="false" customHeight="false" outlineLevel="0" collapsed="false">
      <c r="A381" s="1" t="n">
        <v>376</v>
      </c>
      <c r="B381" s="41" t="n">
        <v>45954.7708333333</v>
      </c>
      <c r="C381" s="1" t="s">
        <v>32</v>
      </c>
      <c r="D381" s="1" t="s">
        <v>192</v>
      </c>
      <c r="E381" s="1" t="s">
        <v>188</v>
      </c>
      <c r="F381" s="44"/>
      <c r="G381" s="44"/>
      <c r="H381" s="45" t="str">
        <f aca="false">IF(AND(F381&lt;&gt;"",G381&lt;&gt;""),"Completed","Upcoming")</f>
        <v>Upcoming</v>
      </c>
    </row>
    <row r="382" customFormat="false" ht="15" hidden="false" customHeight="false" outlineLevel="0" collapsed="false">
      <c r="A382" s="1" t="n">
        <v>377</v>
      </c>
      <c r="B382" s="41" t="n">
        <v>45954.78125</v>
      </c>
      <c r="C382" s="1" t="s">
        <v>33</v>
      </c>
      <c r="D382" s="1" t="s">
        <v>206</v>
      </c>
      <c r="E382" s="1" t="s">
        <v>159</v>
      </c>
      <c r="F382" s="44"/>
      <c r="G382" s="44"/>
      <c r="H382" s="45" t="str">
        <f aca="false">IF(AND(F382&lt;&gt;"",G382&lt;&gt;""),"Completed","Upcoming")</f>
        <v>Upcoming</v>
      </c>
    </row>
    <row r="383" customFormat="false" ht="15" hidden="false" customHeight="false" outlineLevel="0" collapsed="false">
      <c r="A383" s="1" t="n">
        <v>378</v>
      </c>
      <c r="B383" s="41" t="n">
        <v>45954.78125</v>
      </c>
      <c r="C383" s="1" t="s">
        <v>31</v>
      </c>
      <c r="D383" s="1" t="s">
        <v>145</v>
      </c>
      <c r="E383" s="1" t="s">
        <v>213</v>
      </c>
      <c r="F383" s="44"/>
      <c r="G383" s="44"/>
      <c r="H383" s="45" t="str">
        <f aca="false">IF(AND(F383&lt;&gt;"",G383&lt;&gt;""),"Completed","Upcoming")</f>
        <v>Upcoming</v>
      </c>
    </row>
    <row r="384" customFormat="false" ht="15" hidden="false" customHeight="false" outlineLevel="0" collapsed="false">
      <c r="A384" s="1" t="n">
        <v>379</v>
      </c>
      <c r="B384" s="41" t="n">
        <v>45954.7916666667</v>
      </c>
      <c r="C384" s="1" t="s">
        <v>30</v>
      </c>
      <c r="D384" s="1" t="s">
        <v>166</v>
      </c>
      <c r="E384" s="1" t="s">
        <v>124</v>
      </c>
      <c r="F384" s="44"/>
      <c r="G384" s="44"/>
      <c r="H384" s="45" t="str">
        <f aca="false">IF(AND(F384&lt;&gt;"",G384&lt;&gt;""),"Completed","Upcoming")</f>
        <v>Upcoming</v>
      </c>
    </row>
    <row r="385" customFormat="false" ht="15" hidden="false" customHeight="false" outlineLevel="0" collapsed="false">
      <c r="A385" s="1" t="n">
        <v>380</v>
      </c>
      <c r="B385" s="41" t="n">
        <v>45954.7916666667</v>
      </c>
      <c r="C385" s="1" t="s">
        <v>29</v>
      </c>
      <c r="D385" s="1" t="s">
        <v>207</v>
      </c>
      <c r="E385" s="1" t="s">
        <v>137</v>
      </c>
      <c r="F385" s="44"/>
      <c r="G385" s="44"/>
      <c r="H385" s="45" t="str">
        <f aca="false">IF(AND(F385&lt;&gt;"",G385&lt;&gt;""),"Completed","Upcoming")</f>
        <v>Upcoming</v>
      </c>
    </row>
    <row r="386" customFormat="false" ht="15" hidden="false" customHeight="false" outlineLevel="0" collapsed="false">
      <c r="A386" s="1" t="n">
        <v>381</v>
      </c>
      <c r="B386" s="41" t="n">
        <v>45955.5</v>
      </c>
      <c r="C386" s="1" t="s">
        <v>30</v>
      </c>
      <c r="D386" s="1" t="s">
        <v>117</v>
      </c>
      <c r="E386" s="1" t="s">
        <v>200</v>
      </c>
      <c r="F386" s="44"/>
      <c r="G386" s="44"/>
      <c r="H386" s="45" t="str">
        <f aca="false">IF(AND(F386&lt;&gt;"",G386&lt;&gt;""),"Completed","Upcoming")</f>
        <v>Upcoming</v>
      </c>
    </row>
    <row r="387" customFormat="false" ht="15" hidden="false" customHeight="false" outlineLevel="0" collapsed="false">
      <c r="A387" s="1" t="n">
        <v>382</v>
      </c>
      <c r="B387" s="41" t="n">
        <v>45955.5416666667</v>
      </c>
      <c r="C387" s="1" t="s">
        <v>31</v>
      </c>
      <c r="D387" s="1" t="s">
        <v>165</v>
      </c>
      <c r="E387" s="1" t="s">
        <v>174</v>
      </c>
      <c r="F387" s="44"/>
      <c r="G387" s="44"/>
      <c r="H387" s="45" t="str">
        <f aca="false">IF(AND(F387&lt;&gt;"",G387&lt;&gt;""),"Completed","Upcoming")</f>
        <v>Upcoming</v>
      </c>
    </row>
    <row r="388" customFormat="false" ht="15" hidden="false" customHeight="false" outlineLevel="0" collapsed="false">
      <c r="A388" s="1" t="n">
        <v>383</v>
      </c>
      <c r="B388" s="41" t="n">
        <v>45955.5416666667</v>
      </c>
      <c r="C388" s="1" t="s">
        <v>31</v>
      </c>
      <c r="D388" s="1" t="s">
        <v>139</v>
      </c>
      <c r="E388" s="1" t="s">
        <v>178</v>
      </c>
      <c r="F388" s="44"/>
      <c r="G388" s="44"/>
      <c r="H388" s="45" t="str">
        <f aca="false">IF(AND(F388&lt;&gt;"",G388&lt;&gt;""),"Completed","Upcoming")</f>
        <v>Upcoming</v>
      </c>
    </row>
    <row r="389" customFormat="false" ht="15" hidden="false" customHeight="false" outlineLevel="0" collapsed="false">
      <c r="A389" s="1" t="n">
        <v>384</v>
      </c>
      <c r="B389" s="41" t="n">
        <v>45955.5625</v>
      </c>
      <c r="C389" s="1" t="s">
        <v>32</v>
      </c>
      <c r="D389" s="1" t="s">
        <v>196</v>
      </c>
      <c r="E389" s="1" t="s">
        <v>198</v>
      </c>
      <c r="F389" s="44"/>
      <c r="G389" s="44"/>
      <c r="H389" s="45" t="str">
        <f aca="false">IF(AND(F389&lt;&gt;"",G389&lt;&gt;""),"Completed","Upcoming")</f>
        <v>Upcoming</v>
      </c>
    </row>
    <row r="390" customFormat="false" ht="15" hidden="false" customHeight="false" outlineLevel="0" collapsed="false">
      <c r="A390" s="1" t="n">
        <v>385</v>
      </c>
      <c r="B390" s="41" t="n">
        <v>45955.5625</v>
      </c>
      <c r="C390" s="1" t="s">
        <v>32</v>
      </c>
      <c r="D390" s="1" t="s">
        <v>191</v>
      </c>
      <c r="E390" s="1" t="s">
        <v>185</v>
      </c>
      <c r="F390" s="44"/>
      <c r="G390" s="44"/>
      <c r="H390" s="45" t="str">
        <f aca="false">IF(AND(F390&lt;&gt;"",G390&lt;&gt;""),"Completed","Upcoming")</f>
        <v>Upcoming</v>
      </c>
    </row>
    <row r="391" customFormat="false" ht="15" hidden="false" customHeight="false" outlineLevel="0" collapsed="false">
      <c r="A391" s="1" t="n">
        <v>386</v>
      </c>
      <c r="B391" s="41" t="n">
        <v>45955.5625</v>
      </c>
      <c r="C391" s="1" t="s">
        <v>32</v>
      </c>
      <c r="D391" s="1" t="s">
        <v>212</v>
      </c>
      <c r="E391" s="1" t="s">
        <v>197</v>
      </c>
      <c r="F391" s="44"/>
      <c r="G391" s="44"/>
      <c r="H391" s="45" t="str">
        <f aca="false">IF(AND(F391&lt;&gt;"",G391&lt;&gt;""),"Completed","Upcoming")</f>
        <v>Upcoming</v>
      </c>
    </row>
    <row r="392" customFormat="false" ht="15" hidden="false" customHeight="false" outlineLevel="0" collapsed="false">
      <c r="A392" s="1" t="n">
        <v>387</v>
      </c>
      <c r="B392" s="41" t="n">
        <v>45955.5625</v>
      </c>
      <c r="C392" s="1" t="s">
        <v>32</v>
      </c>
      <c r="D392" s="1" t="s">
        <v>183</v>
      </c>
      <c r="E392" s="1" t="s">
        <v>15</v>
      </c>
      <c r="F392" s="44"/>
      <c r="G392" s="44"/>
      <c r="H392" s="45" t="str">
        <f aca="false">IF(AND(F392&lt;&gt;"",G392&lt;&gt;""),"Completed","Upcoming")</f>
        <v>Upcoming</v>
      </c>
    </row>
    <row r="393" customFormat="false" ht="15" hidden="false" customHeight="false" outlineLevel="0" collapsed="false">
      <c r="A393" s="1" t="n">
        <v>388</v>
      </c>
      <c r="B393" s="41" t="n">
        <v>45955.5625</v>
      </c>
      <c r="C393" s="1" t="s">
        <v>32</v>
      </c>
      <c r="D393" s="1" t="s">
        <v>193</v>
      </c>
      <c r="E393" s="1" t="s">
        <v>199</v>
      </c>
      <c r="F393" s="44"/>
      <c r="G393" s="44"/>
      <c r="H393" s="45" t="str">
        <f aca="false">IF(AND(F393&lt;&gt;"",G393&lt;&gt;""),"Completed","Upcoming")</f>
        <v>Upcoming</v>
      </c>
    </row>
    <row r="394" customFormat="false" ht="15" hidden="false" customHeight="false" outlineLevel="0" collapsed="false">
      <c r="A394" s="1" t="n">
        <v>389</v>
      </c>
      <c r="B394" s="41" t="n">
        <v>45955.5833333333</v>
      </c>
      <c r="C394" s="1" t="s">
        <v>29</v>
      </c>
      <c r="D394" s="1" t="s">
        <v>132</v>
      </c>
      <c r="E394" s="1" t="s">
        <v>122</v>
      </c>
      <c r="F394" s="44"/>
      <c r="G394" s="44"/>
      <c r="H394" s="45" t="str">
        <f aca="false">IF(AND(F394&lt;&gt;"",G394&lt;&gt;""),"Completed","Upcoming")</f>
        <v>Upcoming</v>
      </c>
    </row>
    <row r="395" customFormat="false" ht="15" hidden="false" customHeight="false" outlineLevel="0" collapsed="false">
      <c r="A395" s="1" t="n">
        <v>390</v>
      </c>
      <c r="B395" s="41" t="n">
        <v>45955.5833333333</v>
      </c>
      <c r="C395" s="1" t="s">
        <v>29</v>
      </c>
      <c r="D395" s="1" t="s">
        <v>162</v>
      </c>
      <c r="E395" s="1" t="s">
        <v>202</v>
      </c>
      <c r="F395" s="44"/>
      <c r="G395" s="44"/>
      <c r="H395" s="45" t="str">
        <f aca="false">IF(AND(F395&lt;&gt;"",G395&lt;&gt;""),"Completed","Upcoming")</f>
        <v>Upcoming</v>
      </c>
    </row>
    <row r="396" customFormat="false" ht="15" hidden="false" customHeight="false" outlineLevel="0" collapsed="false">
      <c r="A396" s="1" t="n">
        <v>391</v>
      </c>
      <c r="B396" s="41" t="n">
        <v>45955.59375</v>
      </c>
      <c r="C396" s="1" t="s">
        <v>30</v>
      </c>
      <c r="D396" s="1" t="s">
        <v>176</v>
      </c>
      <c r="E396" s="1" t="s">
        <v>208</v>
      </c>
      <c r="F396" s="44"/>
      <c r="G396" s="44"/>
      <c r="H396" s="45" t="str">
        <f aca="false">IF(AND(F396&lt;&gt;"",G396&lt;&gt;""),"Completed","Upcoming")</f>
        <v>Upcoming</v>
      </c>
    </row>
    <row r="397" customFormat="false" ht="15" hidden="false" customHeight="false" outlineLevel="0" collapsed="false">
      <c r="A397" s="1" t="n">
        <v>392</v>
      </c>
      <c r="B397" s="41" t="n">
        <v>45955.625</v>
      </c>
      <c r="C397" s="1" t="s">
        <v>33</v>
      </c>
      <c r="D397" s="1" t="s">
        <v>134</v>
      </c>
      <c r="E397" s="1" t="s">
        <v>17</v>
      </c>
      <c r="F397" s="44"/>
      <c r="G397" s="44"/>
      <c r="H397" s="45" t="str">
        <f aca="false">IF(AND(F397&lt;&gt;"",G397&lt;&gt;""),"Completed","Upcoming")</f>
        <v>Upcoming</v>
      </c>
    </row>
    <row r="398" customFormat="false" ht="15" hidden="false" customHeight="false" outlineLevel="0" collapsed="false">
      <c r="A398" s="1" t="n">
        <v>393</v>
      </c>
      <c r="B398" s="41" t="n">
        <v>45955.6666666667</v>
      </c>
      <c r="C398" s="1" t="s">
        <v>31</v>
      </c>
      <c r="D398" s="1" t="s">
        <v>22</v>
      </c>
      <c r="E398" s="1" t="s">
        <v>19</v>
      </c>
      <c r="F398" s="44"/>
      <c r="G398" s="44"/>
      <c r="H398" s="45" t="str">
        <f aca="false">IF(AND(F398&lt;&gt;"",G398&lt;&gt;""),"Completed","Upcoming")</f>
        <v>Upcoming</v>
      </c>
    </row>
    <row r="399" customFormat="false" ht="15" hidden="false" customHeight="false" outlineLevel="0" collapsed="false">
      <c r="A399" s="1" t="n">
        <v>394</v>
      </c>
      <c r="B399" s="41" t="n">
        <v>45955.6875</v>
      </c>
      <c r="C399" s="1" t="s">
        <v>30</v>
      </c>
      <c r="D399" s="1" t="s">
        <v>114</v>
      </c>
      <c r="E399" s="1" t="s">
        <v>115</v>
      </c>
      <c r="F399" s="44"/>
      <c r="G399" s="44"/>
      <c r="H399" s="45" t="str">
        <f aca="false">IF(AND(F399&lt;&gt;"",G399&lt;&gt;""),"Completed","Upcoming")</f>
        <v>Upcoming</v>
      </c>
    </row>
    <row r="400" customFormat="false" ht="15" hidden="false" customHeight="false" outlineLevel="0" collapsed="false">
      <c r="A400" s="1" t="n">
        <v>395</v>
      </c>
      <c r="B400" s="41" t="n">
        <v>45955.6875</v>
      </c>
      <c r="C400" s="1" t="s">
        <v>29</v>
      </c>
      <c r="D400" s="1" t="s">
        <v>121</v>
      </c>
      <c r="E400" s="1" t="s">
        <v>129</v>
      </c>
      <c r="F400" s="44"/>
      <c r="G400" s="44"/>
      <c r="H400" s="45" t="str">
        <f aca="false">IF(AND(F400&lt;&gt;"",G400&lt;&gt;""),"Completed","Upcoming")</f>
        <v>Upcoming</v>
      </c>
    </row>
    <row r="401" customFormat="false" ht="15" hidden="false" customHeight="false" outlineLevel="0" collapsed="false">
      <c r="A401" s="1" t="n">
        <v>396</v>
      </c>
      <c r="B401" s="41" t="n">
        <v>45955.6875</v>
      </c>
      <c r="C401" s="1" t="s">
        <v>32</v>
      </c>
      <c r="D401" s="1" t="s">
        <v>195</v>
      </c>
      <c r="E401" s="1" t="s">
        <v>211</v>
      </c>
      <c r="F401" s="44"/>
      <c r="G401" s="44"/>
      <c r="H401" s="45" t="str">
        <f aca="false">IF(AND(F401&lt;&gt;"",G401&lt;&gt;""),"Completed","Upcoming")</f>
        <v>Upcoming</v>
      </c>
    </row>
    <row r="402" customFormat="false" ht="15" hidden="false" customHeight="false" outlineLevel="0" collapsed="false">
      <c r="A402" s="1" t="n">
        <v>397</v>
      </c>
      <c r="B402" s="41" t="n">
        <v>45955.7083333333</v>
      </c>
      <c r="C402" s="1" t="s">
        <v>33</v>
      </c>
      <c r="D402" s="1" t="s">
        <v>149</v>
      </c>
      <c r="E402" s="1" t="s">
        <v>158</v>
      </c>
      <c r="F402" s="44"/>
      <c r="G402" s="44"/>
      <c r="H402" s="45" t="str">
        <f aca="false">IF(AND(F402&lt;&gt;"",G402&lt;&gt;""),"Completed","Upcoming")</f>
        <v>Upcoming</v>
      </c>
    </row>
    <row r="403" customFormat="false" ht="15" hidden="false" customHeight="false" outlineLevel="0" collapsed="false">
      <c r="A403" s="1" t="n">
        <v>398</v>
      </c>
      <c r="B403" s="41" t="n">
        <v>45955.78125</v>
      </c>
      <c r="C403" s="1" t="s">
        <v>31</v>
      </c>
      <c r="D403" s="1" t="s">
        <v>210</v>
      </c>
      <c r="E403" s="1" t="s">
        <v>24</v>
      </c>
      <c r="F403" s="44"/>
      <c r="G403" s="44"/>
      <c r="H403" s="45" t="str">
        <f aca="false">IF(AND(F403&lt;&gt;"",G403&lt;&gt;""),"Completed","Upcoming")</f>
        <v>Upcoming</v>
      </c>
    </row>
    <row r="404" customFormat="false" ht="15" hidden="false" customHeight="false" outlineLevel="0" collapsed="false">
      <c r="A404" s="1" t="n">
        <v>399</v>
      </c>
      <c r="B404" s="41" t="n">
        <v>45955.7916666667</v>
      </c>
      <c r="C404" s="1" t="s">
        <v>30</v>
      </c>
      <c r="D404" s="1" t="s">
        <v>151</v>
      </c>
      <c r="E404" s="1" t="s">
        <v>181</v>
      </c>
      <c r="F404" s="44"/>
      <c r="G404" s="44"/>
      <c r="H404" s="45" t="str">
        <f aca="false">IF(AND(F404&lt;&gt;"",G404&lt;&gt;""),"Completed","Upcoming")</f>
        <v>Upcoming</v>
      </c>
    </row>
    <row r="405" customFormat="false" ht="15" hidden="false" customHeight="false" outlineLevel="0" collapsed="false">
      <c r="A405" s="1" t="n">
        <v>400</v>
      </c>
      <c r="B405" s="41" t="n">
        <v>45955.7916666667</v>
      </c>
      <c r="C405" s="1" t="s">
        <v>29</v>
      </c>
      <c r="D405" s="1" t="s">
        <v>152</v>
      </c>
      <c r="E405" s="1" t="s">
        <v>21</v>
      </c>
      <c r="F405" s="44"/>
      <c r="G405" s="44"/>
      <c r="H405" s="45" t="str">
        <f aca="false">IF(AND(F405&lt;&gt;"",G405&lt;&gt;""),"Completed","Upcoming")</f>
        <v>Upcoming</v>
      </c>
    </row>
    <row r="406" customFormat="false" ht="15" hidden="false" customHeight="false" outlineLevel="0" collapsed="false">
      <c r="A406" s="1" t="n">
        <v>401</v>
      </c>
      <c r="B406" s="41" t="n">
        <v>45955.7951388889</v>
      </c>
      <c r="C406" s="1" t="s">
        <v>33</v>
      </c>
      <c r="D406" s="1" t="s">
        <v>157</v>
      </c>
      <c r="E406" s="1" t="s">
        <v>135</v>
      </c>
      <c r="F406" s="44"/>
      <c r="G406" s="44"/>
      <c r="H406" s="45" t="str">
        <f aca="false">IF(AND(F406&lt;&gt;"",G406&lt;&gt;""),"Completed","Upcoming")</f>
        <v>Upcoming</v>
      </c>
    </row>
    <row r="407" customFormat="false" ht="15" hidden="false" customHeight="false" outlineLevel="0" collapsed="false">
      <c r="A407" s="1" t="n">
        <v>402</v>
      </c>
      <c r="B407" s="41" t="n">
        <v>45956.4791666667</v>
      </c>
      <c r="C407" s="1" t="s">
        <v>31</v>
      </c>
      <c r="D407" s="1" t="s">
        <v>146</v>
      </c>
      <c r="E407" s="1" t="s">
        <v>136</v>
      </c>
      <c r="F407" s="44"/>
      <c r="G407" s="44"/>
      <c r="H407" s="45" t="str">
        <f aca="false">IF(AND(F407&lt;&gt;"",G407&lt;&gt;""),"Completed","Upcoming")</f>
        <v>Upcoming</v>
      </c>
    </row>
    <row r="408" customFormat="false" ht="15" hidden="false" customHeight="false" outlineLevel="0" collapsed="false">
      <c r="A408" s="1" t="n">
        <v>403</v>
      </c>
      <c r="B408" s="41" t="n">
        <v>45956.5416666667</v>
      </c>
      <c r="C408" s="1" t="s">
        <v>30</v>
      </c>
      <c r="D408" s="1" t="s">
        <v>173</v>
      </c>
      <c r="E408" s="1" t="s">
        <v>203</v>
      </c>
      <c r="F408" s="44"/>
      <c r="G408" s="44"/>
      <c r="H408" s="45" t="str">
        <f aca="false">IF(AND(F408&lt;&gt;"",G408&lt;&gt;""),"Completed","Upcoming")</f>
        <v>Upcoming</v>
      </c>
    </row>
    <row r="409" customFormat="false" ht="15" hidden="false" customHeight="false" outlineLevel="0" collapsed="false">
      <c r="A409" s="1" t="n">
        <v>404</v>
      </c>
      <c r="B409" s="41" t="n">
        <v>45956.5833333333</v>
      </c>
      <c r="C409" s="1" t="s">
        <v>31</v>
      </c>
      <c r="D409" s="1" t="s">
        <v>209</v>
      </c>
      <c r="E409" s="1" t="s">
        <v>20</v>
      </c>
      <c r="F409" s="44"/>
      <c r="G409" s="44"/>
      <c r="H409" s="45" t="str">
        <f aca="false">IF(AND(F409&lt;&gt;"",G409&lt;&gt;""),"Completed","Upcoming")</f>
        <v>Upcoming</v>
      </c>
    </row>
    <row r="410" customFormat="false" ht="15" hidden="false" customHeight="false" outlineLevel="0" collapsed="false">
      <c r="A410" s="1" t="n">
        <v>405</v>
      </c>
      <c r="B410" s="41" t="n">
        <v>45956.5833333333</v>
      </c>
      <c r="C410" s="1" t="s">
        <v>31</v>
      </c>
      <c r="D410" s="1" t="s">
        <v>163</v>
      </c>
      <c r="E410" s="1" t="s">
        <v>168</v>
      </c>
      <c r="F410" s="44"/>
      <c r="G410" s="44"/>
      <c r="H410" s="45" t="str">
        <f aca="false">IF(AND(F410&lt;&gt;"",G410&lt;&gt;""),"Completed","Upcoming")</f>
        <v>Upcoming</v>
      </c>
    </row>
    <row r="411" customFormat="false" ht="15" hidden="false" customHeight="false" outlineLevel="0" collapsed="false">
      <c r="A411" s="1" t="n">
        <v>406</v>
      </c>
      <c r="B411" s="41" t="n">
        <v>45956.5833333333</v>
      </c>
      <c r="C411" s="1" t="s">
        <v>33</v>
      </c>
      <c r="D411" s="1" t="s">
        <v>144</v>
      </c>
      <c r="E411" s="1" t="s">
        <v>204</v>
      </c>
      <c r="F411" s="44"/>
      <c r="G411" s="44"/>
      <c r="H411" s="45" t="str">
        <f aca="false">IF(AND(F411&lt;&gt;"",G411&lt;&gt;""),"Completed","Upcoming")</f>
        <v>Upcoming</v>
      </c>
    </row>
    <row r="412" customFormat="false" ht="15" hidden="false" customHeight="false" outlineLevel="0" collapsed="false">
      <c r="A412" s="1" t="n">
        <v>407</v>
      </c>
      <c r="B412" s="41" t="n">
        <v>45956.5833333333</v>
      </c>
      <c r="C412" s="1" t="s">
        <v>29</v>
      </c>
      <c r="D412" s="1" t="s">
        <v>131</v>
      </c>
      <c r="E412" s="1" t="s">
        <v>201</v>
      </c>
      <c r="F412" s="44"/>
      <c r="G412" s="44"/>
      <c r="H412" s="45" t="str">
        <f aca="false">IF(AND(F412&lt;&gt;"",G412&lt;&gt;""),"Completed","Upcoming")</f>
        <v>Upcoming</v>
      </c>
    </row>
    <row r="413" customFormat="false" ht="15" hidden="false" customHeight="false" outlineLevel="0" collapsed="false">
      <c r="A413" s="1" t="n">
        <v>408</v>
      </c>
      <c r="B413" s="41" t="n">
        <v>45956.5833333333</v>
      </c>
      <c r="C413" s="1" t="s">
        <v>29</v>
      </c>
      <c r="D413" s="1" t="s">
        <v>127</v>
      </c>
      <c r="E413" s="1" t="s">
        <v>126</v>
      </c>
      <c r="F413" s="44"/>
      <c r="G413" s="44"/>
      <c r="H413" s="45" t="str">
        <f aca="false">IF(AND(F413&lt;&gt;"",G413&lt;&gt;""),"Completed","Upcoming")</f>
        <v>Upcoming</v>
      </c>
    </row>
    <row r="414" customFormat="false" ht="15" hidden="false" customHeight="false" outlineLevel="0" collapsed="false">
      <c r="A414" s="1" t="n">
        <v>409</v>
      </c>
      <c r="B414" s="41" t="n">
        <v>45956.5833333333</v>
      </c>
      <c r="C414" s="1" t="s">
        <v>29</v>
      </c>
      <c r="D414" s="1" t="s">
        <v>130</v>
      </c>
      <c r="E414" s="1" t="s">
        <v>153</v>
      </c>
      <c r="F414" s="44"/>
      <c r="G414" s="44"/>
      <c r="H414" s="45" t="str">
        <f aca="false">IF(AND(F414&lt;&gt;"",G414&lt;&gt;""),"Completed","Upcoming")</f>
        <v>Upcoming</v>
      </c>
    </row>
    <row r="415" customFormat="false" ht="15" hidden="false" customHeight="false" outlineLevel="0" collapsed="false">
      <c r="A415" s="1" t="n">
        <v>410</v>
      </c>
      <c r="B415" s="41" t="n">
        <v>45956.5833333333</v>
      </c>
      <c r="C415" s="1" t="s">
        <v>29</v>
      </c>
      <c r="D415" s="1" t="s">
        <v>138</v>
      </c>
      <c r="E415" s="1" t="s">
        <v>23</v>
      </c>
      <c r="F415" s="44"/>
      <c r="G415" s="44"/>
      <c r="H415" s="45" t="str">
        <f aca="false">IF(AND(F415&lt;&gt;"",G415&lt;&gt;""),"Completed","Upcoming")</f>
        <v>Upcoming</v>
      </c>
    </row>
    <row r="416" customFormat="false" ht="15" hidden="false" customHeight="false" outlineLevel="0" collapsed="false">
      <c r="A416" s="1" t="n">
        <v>411</v>
      </c>
      <c r="B416" s="41" t="n">
        <v>45956.6041666667</v>
      </c>
      <c r="C416" s="1" t="s">
        <v>32</v>
      </c>
      <c r="D416" s="1" t="s">
        <v>184</v>
      </c>
      <c r="E416" s="1" t="s">
        <v>189</v>
      </c>
      <c r="F416" s="44"/>
      <c r="G416" s="44"/>
      <c r="H416" s="45" t="str">
        <f aca="false">IF(AND(F416&lt;&gt;"",G416&lt;&gt;""),"Completed","Upcoming")</f>
        <v>Upcoming</v>
      </c>
    </row>
    <row r="417" customFormat="false" ht="15" hidden="false" customHeight="false" outlineLevel="0" collapsed="false">
      <c r="A417" s="1" t="n">
        <v>412</v>
      </c>
      <c r="B417" s="41" t="n">
        <v>45956.6354166667</v>
      </c>
      <c r="C417" s="1" t="s">
        <v>30</v>
      </c>
      <c r="D417" s="1" t="s">
        <v>18</v>
      </c>
      <c r="E417" s="1" t="s">
        <v>16</v>
      </c>
      <c r="F417" s="44"/>
      <c r="G417" s="44"/>
      <c r="H417" s="45" t="str">
        <f aca="false">IF(AND(F417&lt;&gt;"",G417&lt;&gt;""),"Completed","Upcoming")</f>
        <v>Upcoming</v>
      </c>
    </row>
    <row r="418" customFormat="false" ht="15" hidden="false" customHeight="false" outlineLevel="0" collapsed="false">
      <c r="A418" s="1" t="n">
        <v>413</v>
      </c>
      <c r="B418" s="41" t="n">
        <v>45956.6770833333</v>
      </c>
      <c r="C418" s="1" t="s">
        <v>33</v>
      </c>
      <c r="D418" s="1" t="s">
        <v>156</v>
      </c>
      <c r="E418" s="1" t="s">
        <v>205</v>
      </c>
      <c r="F418" s="44"/>
      <c r="G418" s="44"/>
      <c r="H418" s="45" t="str">
        <f aca="false">IF(AND(F418&lt;&gt;"",G418&lt;&gt;""),"Completed","Upcoming")</f>
        <v>Upcoming</v>
      </c>
    </row>
    <row r="419" customFormat="false" ht="15" hidden="false" customHeight="false" outlineLevel="0" collapsed="false">
      <c r="A419" s="1" t="n">
        <v>414</v>
      </c>
      <c r="B419" s="41" t="n">
        <v>45956.6770833333</v>
      </c>
      <c r="C419" s="1" t="s">
        <v>33</v>
      </c>
      <c r="D419" s="1" t="s">
        <v>154</v>
      </c>
      <c r="E419" s="1" t="s">
        <v>120</v>
      </c>
      <c r="F419" s="44"/>
      <c r="G419" s="44"/>
      <c r="H419" s="45" t="str">
        <f aca="false">IF(AND(F419&lt;&gt;"",G419&lt;&gt;""),"Completed","Upcoming")</f>
        <v>Upcoming</v>
      </c>
    </row>
    <row r="420" customFormat="false" ht="15" hidden="false" customHeight="false" outlineLevel="0" collapsed="false">
      <c r="A420" s="1" t="n">
        <v>415</v>
      </c>
      <c r="B420" s="41" t="n">
        <v>45956.6770833333</v>
      </c>
      <c r="C420" s="1" t="s">
        <v>33</v>
      </c>
      <c r="D420" s="1" t="s">
        <v>171</v>
      </c>
      <c r="E420" s="1" t="s">
        <v>155</v>
      </c>
      <c r="F420" s="44"/>
      <c r="G420" s="44"/>
      <c r="H420" s="45" t="str">
        <f aca="false">IF(AND(F420&lt;&gt;"",G420&lt;&gt;""),"Completed","Upcoming")</f>
        <v>Upcoming</v>
      </c>
    </row>
    <row r="421" customFormat="false" ht="15" hidden="false" customHeight="false" outlineLevel="0" collapsed="false">
      <c r="A421" s="1" t="n">
        <v>416</v>
      </c>
      <c r="B421" s="41" t="n">
        <v>45956.6875</v>
      </c>
      <c r="C421" s="1" t="s">
        <v>32</v>
      </c>
      <c r="D421" s="1" t="s">
        <v>190</v>
      </c>
      <c r="E421" s="1" t="s">
        <v>187</v>
      </c>
      <c r="F421" s="44"/>
      <c r="G421" s="44"/>
      <c r="H421" s="45" t="str">
        <f aca="false">IF(AND(F421&lt;&gt;"",G421&lt;&gt;""),"Completed","Upcoming")</f>
        <v>Upcoming</v>
      </c>
    </row>
    <row r="422" customFormat="false" ht="15" hidden="false" customHeight="false" outlineLevel="0" collapsed="false">
      <c r="A422" s="1" t="n">
        <v>417</v>
      </c>
      <c r="B422" s="41" t="n">
        <v>45956.6875</v>
      </c>
      <c r="C422" s="1" t="s">
        <v>29</v>
      </c>
      <c r="D422" s="1" t="s">
        <v>128</v>
      </c>
      <c r="E422" s="1" t="s">
        <v>180</v>
      </c>
      <c r="F422" s="44"/>
      <c r="G422" s="44"/>
      <c r="H422" s="45" t="str">
        <f aca="false">IF(AND(F422&lt;&gt;"",G422&lt;&gt;""),"Completed","Upcoming")</f>
        <v>Upcoming</v>
      </c>
    </row>
    <row r="423" customFormat="false" ht="15" hidden="false" customHeight="false" outlineLevel="0" collapsed="false">
      <c r="A423" s="1" t="n">
        <v>418</v>
      </c>
      <c r="B423" s="41" t="n">
        <v>45956.7083333333</v>
      </c>
      <c r="C423" s="1" t="s">
        <v>31</v>
      </c>
      <c r="D423" s="1" t="s">
        <v>140</v>
      </c>
      <c r="E423" s="1" t="s">
        <v>164</v>
      </c>
      <c r="F423" s="44"/>
      <c r="G423" s="44"/>
      <c r="H423" s="45" t="str">
        <f aca="false">IF(AND(F423&lt;&gt;"",G423&lt;&gt;""),"Completed","Upcoming")</f>
        <v>Upcoming</v>
      </c>
    </row>
    <row r="424" customFormat="false" ht="15" hidden="false" customHeight="false" outlineLevel="0" collapsed="false">
      <c r="A424" s="1" t="n">
        <v>419</v>
      </c>
      <c r="B424" s="41" t="n">
        <v>45956.7291666667</v>
      </c>
      <c r="C424" s="1" t="s">
        <v>30</v>
      </c>
      <c r="D424" s="1" t="s">
        <v>141</v>
      </c>
      <c r="E424" s="1" t="s">
        <v>118</v>
      </c>
      <c r="F424" s="44"/>
      <c r="G424" s="44"/>
      <c r="H424" s="45" t="str">
        <f aca="false">IF(AND(F424&lt;&gt;"",G424&lt;&gt;""),"Completed","Upcoming")</f>
        <v>Upcoming</v>
      </c>
    </row>
    <row r="425" customFormat="false" ht="15" hidden="false" customHeight="false" outlineLevel="0" collapsed="false">
      <c r="A425" s="1" t="n">
        <v>420</v>
      </c>
      <c r="B425" s="41" t="n">
        <v>45956.8229166667</v>
      </c>
      <c r="C425" s="1" t="s">
        <v>33</v>
      </c>
      <c r="D425" s="1" t="s">
        <v>172</v>
      </c>
      <c r="E425" s="1" t="s">
        <v>161</v>
      </c>
      <c r="F425" s="44"/>
      <c r="G425" s="44"/>
      <c r="H425" s="45" t="str">
        <f aca="false">IF(AND(F425&lt;&gt;"",G425&lt;&gt;""),"Completed","Upcoming")</f>
        <v>Upcoming</v>
      </c>
    </row>
    <row r="426" customFormat="false" ht="15" hidden="false" customHeight="false" outlineLevel="0" collapsed="false">
      <c r="A426" s="1" t="n">
        <v>421</v>
      </c>
      <c r="B426" s="41" t="n">
        <v>45956.8229166667</v>
      </c>
      <c r="C426" s="1" t="s">
        <v>31</v>
      </c>
      <c r="D426" s="1" t="s">
        <v>169</v>
      </c>
      <c r="E426" s="1" t="s">
        <v>177</v>
      </c>
      <c r="F426" s="44"/>
      <c r="G426" s="44"/>
      <c r="H426" s="45" t="str">
        <f aca="false">IF(AND(F426&lt;&gt;"",G426&lt;&gt;""),"Completed","Upcoming")</f>
        <v>Upcoming</v>
      </c>
    </row>
    <row r="427" customFormat="false" ht="15" hidden="false" customHeight="false" outlineLevel="0" collapsed="false">
      <c r="A427" s="1" t="n">
        <v>422</v>
      </c>
      <c r="B427" s="41" t="n">
        <v>45956.8333333333</v>
      </c>
      <c r="C427" s="1" t="s">
        <v>30</v>
      </c>
      <c r="D427" s="1" t="s">
        <v>167</v>
      </c>
      <c r="E427" s="1" t="s">
        <v>119</v>
      </c>
      <c r="F427" s="44"/>
      <c r="G427" s="44"/>
      <c r="H427" s="45" t="str">
        <f aca="false">IF(AND(F427&lt;&gt;"",G427&lt;&gt;""),"Completed","Upcoming")</f>
        <v>Upcoming</v>
      </c>
    </row>
    <row r="428" customFormat="false" ht="15" hidden="false" customHeight="false" outlineLevel="0" collapsed="false">
      <c r="A428" s="1" t="n">
        <v>423</v>
      </c>
      <c r="B428" s="41" t="n">
        <v>45957.8333333333</v>
      </c>
      <c r="C428" s="1" t="s">
        <v>30</v>
      </c>
      <c r="D428" s="1" t="s">
        <v>116</v>
      </c>
      <c r="E428" s="1" t="s">
        <v>182</v>
      </c>
      <c r="F428" s="44"/>
      <c r="G428" s="44"/>
      <c r="H428" s="45" t="str">
        <f aca="false">IF(AND(F428&lt;&gt;"",G428&lt;&gt;""),"Completed","Upcoming")</f>
        <v>Upcoming</v>
      </c>
    </row>
    <row r="429" customFormat="false" ht="15" hidden="false" customHeight="false" outlineLevel="0" collapsed="false">
      <c r="A429" s="1" t="n">
        <v>424</v>
      </c>
      <c r="B429" s="41" t="n">
        <v>45958.7291666667</v>
      </c>
      <c r="C429" s="1" t="s">
        <v>31</v>
      </c>
      <c r="D429" s="1" t="s">
        <v>174</v>
      </c>
      <c r="E429" s="1" t="s">
        <v>22</v>
      </c>
      <c r="F429" s="44"/>
      <c r="G429" s="44"/>
      <c r="H429" s="45" t="str">
        <f aca="false">IF(AND(F429&lt;&gt;"",G429&lt;&gt;""),"Completed","Upcoming")</f>
        <v>Upcoming</v>
      </c>
    </row>
    <row r="430" customFormat="false" ht="15" hidden="false" customHeight="false" outlineLevel="0" collapsed="false">
      <c r="A430" s="1" t="n">
        <v>425</v>
      </c>
      <c r="B430" s="41" t="n">
        <v>45958.8229166667</v>
      </c>
      <c r="C430" s="1" t="s">
        <v>31</v>
      </c>
      <c r="D430" s="1" t="s">
        <v>24</v>
      </c>
      <c r="E430" s="1" t="s">
        <v>145</v>
      </c>
      <c r="F430" s="44"/>
      <c r="G430" s="44"/>
      <c r="H430" s="45" t="str">
        <f aca="false">IF(AND(F430&lt;&gt;"",G430&lt;&gt;""),"Completed","Upcoming")</f>
        <v>Upcoming</v>
      </c>
    </row>
    <row r="431" customFormat="false" ht="15" hidden="false" customHeight="false" outlineLevel="0" collapsed="false">
      <c r="A431" s="1" t="n">
        <v>426</v>
      </c>
      <c r="B431" s="41" t="n">
        <v>45959.7291666667</v>
      </c>
      <c r="C431" s="1" t="s">
        <v>31</v>
      </c>
      <c r="D431" s="1" t="s">
        <v>178</v>
      </c>
      <c r="E431" s="1" t="s">
        <v>163</v>
      </c>
      <c r="F431" s="44"/>
      <c r="G431" s="44"/>
      <c r="H431" s="45" t="str">
        <f aca="false">IF(AND(F431&lt;&gt;"",G431&lt;&gt;""),"Completed","Upcoming")</f>
        <v>Upcoming</v>
      </c>
    </row>
    <row r="432" customFormat="false" ht="15" hidden="false" customHeight="false" outlineLevel="0" collapsed="false">
      <c r="A432" s="1" t="n">
        <v>427</v>
      </c>
      <c r="B432" s="41" t="n">
        <v>45959.7291666667</v>
      </c>
      <c r="C432" s="1" t="s">
        <v>31</v>
      </c>
      <c r="D432" s="1" t="s">
        <v>20</v>
      </c>
      <c r="E432" s="1" t="s">
        <v>139</v>
      </c>
      <c r="F432" s="44"/>
      <c r="G432" s="44"/>
      <c r="H432" s="45" t="str">
        <f aca="false">IF(AND(F432&lt;&gt;"",G432&lt;&gt;""),"Completed","Upcoming")</f>
        <v>Upcoming</v>
      </c>
    </row>
    <row r="433" customFormat="false" ht="15" hidden="false" customHeight="false" outlineLevel="0" collapsed="false">
      <c r="A433" s="1" t="n">
        <v>428</v>
      </c>
      <c r="B433" s="41" t="n">
        <v>45959.7291666667</v>
      </c>
      <c r="C433" s="1" t="s">
        <v>31</v>
      </c>
      <c r="D433" s="1" t="s">
        <v>177</v>
      </c>
      <c r="E433" s="1" t="s">
        <v>165</v>
      </c>
      <c r="F433" s="44"/>
      <c r="G433" s="44"/>
      <c r="H433" s="45" t="str">
        <f aca="false">IF(AND(F433&lt;&gt;"",G433&lt;&gt;""),"Completed","Upcoming")</f>
        <v>Upcoming</v>
      </c>
    </row>
    <row r="434" customFormat="false" ht="15" hidden="false" customHeight="false" outlineLevel="0" collapsed="false">
      <c r="A434" s="1" t="n">
        <v>429</v>
      </c>
      <c r="B434" s="41" t="n">
        <v>45959.75</v>
      </c>
      <c r="C434" s="1" t="s">
        <v>33</v>
      </c>
      <c r="D434" s="1" t="s">
        <v>204</v>
      </c>
      <c r="E434" s="1" t="s">
        <v>157</v>
      </c>
      <c r="F434" s="44"/>
      <c r="G434" s="44"/>
      <c r="H434" s="45" t="str">
        <f aca="false">IF(AND(F434&lt;&gt;"",G434&lt;&gt;""),"Completed","Upcoming")</f>
        <v>Upcoming</v>
      </c>
    </row>
    <row r="435" customFormat="false" ht="15" hidden="false" customHeight="false" outlineLevel="0" collapsed="false">
      <c r="A435" s="1" t="n">
        <v>430</v>
      </c>
      <c r="B435" s="41" t="n">
        <v>45959.75</v>
      </c>
      <c r="C435" s="1" t="s">
        <v>33</v>
      </c>
      <c r="D435" s="1" t="s">
        <v>205</v>
      </c>
      <c r="E435" s="1" t="s">
        <v>17</v>
      </c>
      <c r="F435" s="44"/>
      <c r="G435" s="44"/>
      <c r="H435" s="45" t="str">
        <f aca="false">IF(AND(F435&lt;&gt;"",G435&lt;&gt;""),"Completed","Upcoming")</f>
        <v>Upcoming</v>
      </c>
    </row>
    <row r="436" customFormat="false" ht="15" hidden="false" customHeight="false" outlineLevel="0" collapsed="false">
      <c r="A436" s="1" t="n">
        <v>431</v>
      </c>
      <c r="B436" s="41" t="n">
        <v>45959.75</v>
      </c>
      <c r="C436" s="1" t="s">
        <v>33</v>
      </c>
      <c r="D436" s="1" t="s">
        <v>120</v>
      </c>
      <c r="E436" s="1" t="s">
        <v>134</v>
      </c>
      <c r="F436" s="44"/>
      <c r="G436" s="44"/>
      <c r="H436" s="45" t="str">
        <f aca="false">IF(AND(F436&lt;&gt;"",G436&lt;&gt;""),"Completed","Upcoming")</f>
        <v>Upcoming</v>
      </c>
    </row>
    <row r="437" customFormat="false" ht="15" hidden="false" customHeight="false" outlineLevel="0" collapsed="false">
      <c r="A437" s="1" t="n">
        <v>432</v>
      </c>
      <c r="B437" s="41" t="n">
        <v>45959.75</v>
      </c>
      <c r="C437" s="1" t="s">
        <v>33</v>
      </c>
      <c r="D437" s="1" t="s">
        <v>155</v>
      </c>
      <c r="E437" s="1" t="s">
        <v>144</v>
      </c>
      <c r="F437" s="44"/>
      <c r="G437" s="44"/>
      <c r="H437" s="45" t="str">
        <f aca="false">IF(AND(F437&lt;&gt;"",G437&lt;&gt;""),"Completed","Upcoming")</f>
        <v>Upcoming</v>
      </c>
    </row>
    <row r="438" customFormat="false" ht="15" hidden="false" customHeight="false" outlineLevel="0" collapsed="false">
      <c r="A438" s="1" t="n">
        <v>433</v>
      </c>
      <c r="B438" s="41" t="n">
        <v>45959.8229166667</v>
      </c>
      <c r="C438" s="1" t="s">
        <v>31</v>
      </c>
      <c r="D438" s="1" t="s">
        <v>136</v>
      </c>
      <c r="E438" s="1" t="s">
        <v>210</v>
      </c>
      <c r="F438" s="44"/>
      <c r="G438" s="44"/>
      <c r="H438" s="45" t="str">
        <f aca="false">IF(AND(F438&lt;&gt;"",G438&lt;&gt;""),"Completed","Upcoming")</f>
        <v>Upcoming</v>
      </c>
    </row>
    <row r="439" customFormat="false" ht="15" hidden="false" customHeight="false" outlineLevel="0" collapsed="false">
      <c r="A439" s="1" t="n">
        <v>434</v>
      </c>
      <c r="B439" s="41" t="n">
        <v>45959.8229166667</v>
      </c>
      <c r="C439" s="1" t="s">
        <v>31</v>
      </c>
      <c r="D439" s="1" t="s">
        <v>164</v>
      </c>
      <c r="E439" s="1" t="s">
        <v>146</v>
      </c>
      <c r="F439" s="44"/>
      <c r="G439" s="44"/>
      <c r="H439" s="45" t="str">
        <f aca="false">IF(AND(F439&lt;&gt;"",G439&lt;&gt;""),"Completed","Upcoming")</f>
        <v>Upcoming</v>
      </c>
    </row>
    <row r="440" customFormat="false" ht="15" hidden="false" customHeight="false" outlineLevel="0" collapsed="false">
      <c r="A440" s="1" t="n">
        <v>435</v>
      </c>
      <c r="B440" s="41" t="n">
        <v>45959.8229166667</v>
      </c>
      <c r="C440" s="1" t="s">
        <v>31</v>
      </c>
      <c r="D440" s="1" t="s">
        <v>19</v>
      </c>
      <c r="E440" s="1" t="s">
        <v>140</v>
      </c>
      <c r="F440" s="44"/>
      <c r="G440" s="44"/>
      <c r="H440" s="45" t="str">
        <f aca="false">IF(AND(F440&lt;&gt;"",G440&lt;&gt;""),"Completed","Upcoming")</f>
        <v>Upcoming</v>
      </c>
    </row>
    <row r="441" customFormat="false" ht="15" hidden="false" customHeight="false" outlineLevel="0" collapsed="false">
      <c r="A441" s="1" t="n">
        <v>436</v>
      </c>
      <c r="B441" s="41" t="n">
        <v>45959.8368055556</v>
      </c>
      <c r="C441" s="1" t="s">
        <v>33</v>
      </c>
      <c r="D441" s="1" t="s">
        <v>158</v>
      </c>
      <c r="E441" s="1" t="s">
        <v>171</v>
      </c>
      <c r="F441" s="44"/>
      <c r="G441" s="44"/>
      <c r="H441" s="45" t="str">
        <f aca="false">IF(AND(F441&lt;&gt;"",G441&lt;&gt;""),"Completed","Upcoming")</f>
        <v>Upcoming</v>
      </c>
    </row>
    <row r="442" customFormat="false" ht="15" hidden="false" customHeight="false" outlineLevel="0" collapsed="false">
      <c r="A442" s="1" t="n">
        <v>437</v>
      </c>
      <c r="B442" s="41" t="n">
        <v>45959.8368055556</v>
      </c>
      <c r="C442" s="1" t="s">
        <v>33</v>
      </c>
      <c r="D442" s="1" t="s">
        <v>161</v>
      </c>
      <c r="E442" s="1" t="s">
        <v>154</v>
      </c>
      <c r="F442" s="44"/>
      <c r="G442" s="44"/>
      <c r="H442" s="45" t="str">
        <f aca="false">IF(AND(F442&lt;&gt;"",G442&lt;&gt;""),"Completed","Upcoming")</f>
        <v>Upcoming</v>
      </c>
    </row>
    <row r="443" customFormat="false" ht="15" hidden="false" customHeight="false" outlineLevel="0" collapsed="false">
      <c r="A443" s="1" t="n">
        <v>438</v>
      </c>
      <c r="B443" s="41" t="n">
        <v>45959.8368055556</v>
      </c>
      <c r="C443" s="1" t="s">
        <v>33</v>
      </c>
      <c r="D443" s="1" t="s">
        <v>206</v>
      </c>
      <c r="E443" s="1" t="s">
        <v>172</v>
      </c>
      <c r="F443" s="44"/>
      <c r="G443" s="44"/>
      <c r="H443" s="45" t="str">
        <f aca="false">IF(AND(F443&lt;&gt;"",G443&lt;&gt;""),"Completed","Upcoming")</f>
        <v>Upcoming</v>
      </c>
    </row>
    <row r="444" customFormat="false" ht="15" hidden="false" customHeight="false" outlineLevel="0" collapsed="false">
      <c r="A444" s="1" t="n">
        <v>439</v>
      </c>
      <c r="B444" s="41" t="n">
        <v>45959.8368055556</v>
      </c>
      <c r="C444" s="1" t="s">
        <v>33</v>
      </c>
      <c r="D444" s="1" t="s">
        <v>159</v>
      </c>
      <c r="E444" s="1" t="s">
        <v>149</v>
      </c>
      <c r="F444" s="44"/>
      <c r="G444" s="44"/>
      <c r="H444" s="45" t="str">
        <f aca="false">IF(AND(F444&lt;&gt;"",G444&lt;&gt;""),"Completed","Upcoming")</f>
        <v>Upcoming</v>
      </c>
    </row>
    <row r="445" customFormat="false" ht="15" hidden="false" customHeight="false" outlineLevel="0" collapsed="false">
      <c r="A445" s="1" t="n">
        <v>440</v>
      </c>
      <c r="B445" s="41" t="n">
        <v>45959.8368055556</v>
      </c>
      <c r="C445" s="1" t="s">
        <v>33</v>
      </c>
      <c r="D445" s="1" t="s">
        <v>135</v>
      </c>
      <c r="E445" s="1" t="s">
        <v>156</v>
      </c>
      <c r="F445" s="44"/>
      <c r="G445" s="44"/>
      <c r="H445" s="45" t="str">
        <f aca="false">IF(AND(F445&lt;&gt;"",G445&lt;&gt;""),"Completed","Upcoming")</f>
        <v>Upcoming</v>
      </c>
    </row>
    <row r="446" customFormat="false" ht="15" hidden="false" customHeight="false" outlineLevel="0" collapsed="false">
      <c r="A446" s="1" t="n">
        <v>441</v>
      </c>
      <c r="B446" s="41" t="n">
        <v>45960.7291666667</v>
      </c>
      <c r="C446" s="1" t="s">
        <v>31</v>
      </c>
      <c r="D446" s="1" t="s">
        <v>168</v>
      </c>
      <c r="E446" s="1" t="s">
        <v>209</v>
      </c>
      <c r="F446" s="44"/>
      <c r="G446" s="44"/>
      <c r="H446" s="45" t="str">
        <f aca="false">IF(AND(F446&lt;&gt;"",G446&lt;&gt;""),"Completed","Upcoming")</f>
        <v>Upcoming</v>
      </c>
    </row>
    <row r="447" customFormat="false" ht="15" hidden="false" customHeight="false" outlineLevel="0" collapsed="false">
      <c r="A447" s="1" t="n">
        <v>442</v>
      </c>
      <c r="B447" s="41" t="n">
        <v>45960.8229166667</v>
      </c>
      <c r="C447" s="1" t="s">
        <v>31</v>
      </c>
      <c r="D447" s="1" t="s">
        <v>213</v>
      </c>
      <c r="E447" s="1" t="s">
        <v>169</v>
      </c>
      <c r="F447" s="44"/>
      <c r="G447" s="44"/>
      <c r="H447" s="45" t="str">
        <f aca="false">IF(AND(F447&lt;&gt;"",G447&lt;&gt;""),"Completed","Upcoming")</f>
        <v>Upcoming</v>
      </c>
    </row>
    <row r="448" customFormat="false" ht="15" hidden="false" customHeight="false" outlineLevel="0" collapsed="false">
      <c r="A448" s="1" t="n">
        <v>443</v>
      </c>
      <c r="B448" s="41" t="n">
        <v>45961.8125</v>
      </c>
      <c r="C448" s="1" t="s">
        <v>32</v>
      </c>
      <c r="D448" s="1" t="s">
        <v>191</v>
      </c>
      <c r="E448" s="1" t="s">
        <v>195</v>
      </c>
      <c r="F448" s="44"/>
      <c r="G448" s="44"/>
      <c r="H448" s="45" t="str">
        <f aca="false">IF(AND(F448&lt;&gt;"",G448&lt;&gt;""),"Completed","Upcoming")</f>
        <v>Upcoming</v>
      </c>
    </row>
    <row r="449" customFormat="false" ht="15" hidden="false" customHeight="false" outlineLevel="0" collapsed="false">
      <c r="A449" s="1" t="n">
        <v>444</v>
      </c>
      <c r="B449" s="41" t="n">
        <v>45961.8333333333</v>
      </c>
      <c r="C449" s="1" t="s">
        <v>30</v>
      </c>
      <c r="D449" s="1" t="s">
        <v>115</v>
      </c>
      <c r="E449" s="1" t="s">
        <v>117</v>
      </c>
      <c r="F449" s="44"/>
      <c r="G449" s="44"/>
      <c r="H449" s="45" t="str">
        <f aca="false">IF(AND(F449&lt;&gt;"",G449&lt;&gt;""),"Completed","Upcoming")</f>
        <v>Upcoming</v>
      </c>
    </row>
    <row r="450" customFormat="false" ht="15" hidden="false" customHeight="false" outlineLevel="0" collapsed="false">
      <c r="A450" s="1" t="n">
        <v>445</v>
      </c>
      <c r="B450" s="41" t="n">
        <v>45962.5416666667</v>
      </c>
      <c r="C450" s="1" t="s">
        <v>30</v>
      </c>
      <c r="D450" s="1" t="s">
        <v>181</v>
      </c>
      <c r="E450" s="1" t="s">
        <v>167</v>
      </c>
      <c r="F450" s="44"/>
      <c r="G450" s="44"/>
      <c r="H450" s="45" t="str">
        <f aca="false">IF(AND(F450&lt;&gt;"",G450&lt;&gt;""),"Completed","Upcoming")</f>
        <v>Upcoming</v>
      </c>
    </row>
    <row r="451" customFormat="false" ht="15" hidden="false" customHeight="false" outlineLevel="0" collapsed="false">
      <c r="A451" s="1" t="n">
        <v>446</v>
      </c>
      <c r="B451" s="41" t="n">
        <v>45962.5833333333</v>
      </c>
      <c r="C451" s="1" t="s">
        <v>31</v>
      </c>
      <c r="D451" s="1" t="s">
        <v>165</v>
      </c>
      <c r="E451" s="1" t="s">
        <v>24</v>
      </c>
      <c r="F451" s="44"/>
      <c r="G451" s="44"/>
      <c r="H451" s="45" t="str">
        <f aca="false">IF(AND(F451&lt;&gt;"",G451&lt;&gt;""),"Completed","Upcoming")</f>
        <v>Upcoming</v>
      </c>
    </row>
    <row r="452" customFormat="false" ht="15" hidden="false" customHeight="false" outlineLevel="0" collapsed="false">
      <c r="A452" s="1" t="n">
        <v>447</v>
      </c>
      <c r="B452" s="41" t="n">
        <v>45962.6041666667</v>
      </c>
      <c r="C452" s="1" t="s">
        <v>32</v>
      </c>
      <c r="D452" s="1" t="s">
        <v>199</v>
      </c>
      <c r="E452" s="1" t="s">
        <v>196</v>
      </c>
      <c r="F452" s="44"/>
      <c r="G452" s="44"/>
      <c r="H452" s="45" t="str">
        <f aca="false">IF(AND(F452&lt;&gt;"",G452&lt;&gt;""),"Completed","Upcoming")</f>
        <v>Upcoming</v>
      </c>
    </row>
    <row r="453" customFormat="false" ht="15" hidden="false" customHeight="false" outlineLevel="0" collapsed="false">
      <c r="A453" s="1" t="n">
        <v>448</v>
      </c>
      <c r="B453" s="41" t="n">
        <v>45962.6041666667</v>
      </c>
      <c r="C453" s="1" t="s">
        <v>32</v>
      </c>
      <c r="D453" s="1" t="s">
        <v>185</v>
      </c>
      <c r="E453" s="1" t="s">
        <v>190</v>
      </c>
      <c r="F453" s="44"/>
      <c r="G453" s="44"/>
      <c r="H453" s="45" t="str">
        <f aca="false">IF(AND(F453&lt;&gt;"",G453&lt;&gt;""),"Completed","Upcoming")</f>
        <v>Upcoming</v>
      </c>
    </row>
    <row r="454" customFormat="false" ht="15" hidden="false" customHeight="false" outlineLevel="0" collapsed="false">
      <c r="A454" s="1" t="n">
        <v>449</v>
      </c>
      <c r="B454" s="41" t="n">
        <v>45962.6041666667</v>
      </c>
      <c r="C454" s="1" t="s">
        <v>32</v>
      </c>
      <c r="D454" s="1" t="s">
        <v>187</v>
      </c>
      <c r="E454" s="1" t="s">
        <v>192</v>
      </c>
      <c r="F454" s="44"/>
      <c r="G454" s="44"/>
      <c r="H454" s="45" t="str">
        <f aca="false">IF(AND(F454&lt;&gt;"",G454&lt;&gt;""),"Completed","Upcoming")</f>
        <v>Upcoming</v>
      </c>
    </row>
    <row r="455" customFormat="false" ht="15" hidden="false" customHeight="false" outlineLevel="0" collapsed="false">
      <c r="A455" s="1" t="n">
        <v>450</v>
      </c>
      <c r="B455" s="41" t="n">
        <v>45962.6041666667</v>
      </c>
      <c r="C455" s="1" t="s">
        <v>32</v>
      </c>
      <c r="D455" s="1" t="s">
        <v>198</v>
      </c>
      <c r="E455" s="1" t="s">
        <v>183</v>
      </c>
      <c r="F455" s="44"/>
      <c r="G455" s="44"/>
      <c r="H455" s="45" t="str">
        <f aca="false">IF(AND(F455&lt;&gt;"",G455&lt;&gt;""),"Completed","Upcoming")</f>
        <v>Upcoming</v>
      </c>
    </row>
    <row r="456" customFormat="false" ht="15" hidden="false" customHeight="false" outlineLevel="0" collapsed="false">
      <c r="A456" s="1" t="n">
        <v>451</v>
      </c>
      <c r="B456" s="41" t="n">
        <v>45962.6041666667</v>
      </c>
      <c r="C456" s="1" t="s">
        <v>32</v>
      </c>
      <c r="D456" s="1" t="s">
        <v>188</v>
      </c>
      <c r="E456" s="1" t="s">
        <v>189</v>
      </c>
      <c r="F456" s="44"/>
      <c r="G456" s="44"/>
      <c r="H456" s="45" t="str">
        <f aca="false">IF(AND(F456&lt;&gt;"",G456&lt;&gt;""),"Completed","Upcoming")</f>
        <v>Upcoming</v>
      </c>
    </row>
    <row r="457" customFormat="false" ht="15" hidden="false" customHeight="false" outlineLevel="0" collapsed="false">
      <c r="A457" s="1" t="n">
        <v>452</v>
      </c>
      <c r="B457" s="41" t="n">
        <v>45962.625</v>
      </c>
      <c r="C457" s="1" t="s">
        <v>29</v>
      </c>
      <c r="D457" s="1" t="s">
        <v>201</v>
      </c>
      <c r="E457" s="1" t="s">
        <v>130</v>
      </c>
      <c r="F457" s="44"/>
      <c r="G457" s="44"/>
      <c r="H457" s="45" t="str">
        <f aca="false">IF(AND(F457&lt;&gt;"",G457&lt;&gt;""),"Completed","Upcoming")</f>
        <v>Upcoming</v>
      </c>
    </row>
    <row r="458" customFormat="false" ht="15" hidden="false" customHeight="false" outlineLevel="0" collapsed="false">
      <c r="A458" s="1" t="n">
        <v>453</v>
      </c>
      <c r="B458" s="41" t="n">
        <v>45962.625</v>
      </c>
      <c r="C458" s="1" t="s">
        <v>29</v>
      </c>
      <c r="D458" s="1" t="s">
        <v>129</v>
      </c>
      <c r="E458" s="1" t="s">
        <v>207</v>
      </c>
      <c r="F458" s="44"/>
      <c r="G458" s="44"/>
      <c r="H458" s="45" t="str">
        <f aca="false">IF(AND(F458&lt;&gt;"",G458&lt;&gt;""),"Completed","Upcoming")</f>
        <v>Upcoming</v>
      </c>
    </row>
    <row r="459" customFormat="false" ht="15" hidden="false" customHeight="false" outlineLevel="0" collapsed="false">
      <c r="A459" s="1" t="n">
        <v>454</v>
      </c>
      <c r="B459" s="41" t="n">
        <v>45962.625</v>
      </c>
      <c r="C459" s="1" t="s">
        <v>29</v>
      </c>
      <c r="D459" s="1" t="s">
        <v>126</v>
      </c>
      <c r="E459" s="1" t="s">
        <v>121</v>
      </c>
      <c r="F459" s="44"/>
      <c r="G459" s="44"/>
      <c r="H459" s="45" t="str">
        <f aca="false">IF(AND(F459&lt;&gt;"",G459&lt;&gt;""),"Completed","Upcoming")</f>
        <v>Upcoming</v>
      </c>
    </row>
    <row r="460" customFormat="false" ht="15" hidden="false" customHeight="false" outlineLevel="0" collapsed="false">
      <c r="A460" s="1" t="n">
        <v>455</v>
      </c>
      <c r="B460" s="41" t="n">
        <v>45962.625</v>
      </c>
      <c r="C460" s="1" t="s">
        <v>29</v>
      </c>
      <c r="D460" s="1" t="s">
        <v>122</v>
      </c>
      <c r="E460" s="1" t="s">
        <v>131</v>
      </c>
      <c r="F460" s="44"/>
      <c r="G460" s="44"/>
      <c r="H460" s="45" t="str">
        <f aca="false">IF(AND(F460&lt;&gt;"",G460&lt;&gt;""),"Completed","Upcoming")</f>
        <v>Upcoming</v>
      </c>
    </row>
    <row r="461" customFormat="false" ht="15" hidden="false" customHeight="false" outlineLevel="0" collapsed="false">
      <c r="A461" s="1" t="n">
        <v>456</v>
      </c>
      <c r="B461" s="41" t="n">
        <v>45962.625</v>
      </c>
      <c r="C461" s="1" t="s">
        <v>29</v>
      </c>
      <c r="D461" s="1" t="s">
        <v>153</v>
      </c>
      <c r="E461" s="1" t="s">
        <v>152</v>
      </c>
      <c r="F461" s="44"/>
      <c r="G461" s="44"/>
      <c r="H461" s="45" t="str">
        <f aca="false">IF(AND(F461&lt;&gt;"",G461&lt;&gt;""),"Completed","Upcoming")</f>
        <v>Upcoming</v>
      </c>
    </row>
    <row r="462" customFormat="false" ht="15" hidden="false" customHeight="false" outlineLevel="0" collapsed="false">
      <c r="A462" s="1" t="n">
        <v>457</v>
      </c>
      <c r="B462" s="41" t="n">
        <v>45962.6354166667</v>
      </c>
      <c r="C462" s="1" t="s">
        <v>30</v>
      </c>
      <c r="D462" s="1" t="s">
        <v>182</v>
      </c>
      <c r="E462" s="1" t="s">
        <v>124</v>
      </c>
      <c r="F462" s="44"/>
      <c r="G462" s="44"/>
      <c r="H462" s="45" t="str">
        <f aca="false">IF(AND(F462&lt;&gt;"",G462&lt;&gt;""),"Completed","Upcoming")</f>
        <v>Upcoming</v>
      </c>
    </row>
    <row r="463" customFormat="false" ht="15" hidden="false" customHeight="false" outlineLevel="0" collapsed="false">
      <c r="A463" s="1" t="n">
        <v>458</v>
      </c>
      <c r="B463" s="41" t="n">
        <v>45962.6666666667</v>
      </c>
      <c r="C463" s="1" t="s">
        <v>33</v>
      </c>
      <c r="D463" s="1" t="s">
        <v>17</v>
      </c>
      <c r="E463" s="1" t="s">
        <v>155</v>
      </c>
      <c r="F463" s="44"/>
      <c r="G463" s="44"/>
      <c r="H463" s="45" t="str">
        <f aca="false">IF(AND(F463&lt;&gt;"",G463&lt;&gt;""),"Completed","Upcoming")</f>
        <v>Upcoming</v>
      </c>
    </row>
    <row r="464" customFormat="false" ht="15" hidden="false" customHeight="false" outlineLevel="0" collapsed="false">
      <c r="A464" s="1" t="n">
        <v>459</v>
      </c>
      <c r="B464" s="41" t="n">
        <v>45962.7083333333</v>
      </c>
      <c r="C464" s="1" t="s">
        <v>31</v>
      </c>
      <c r="D464" s="1" t="s">
        <v>22</v>
      </c>
      <c r="E464" s="1" t="s">
        <v>178</v>
      </c>
      <c r="F464" s="44"/>
      <c r="G464" s="44"/>
      <c r="H464" s="45" t="str">
        <f aca="false">IF(AND(F464&lt;&gt;"",G464&lt;&gt;""),"Completed","Upcoming")</f>
        <v>Upcoming</v>
      </c>
    </row>
    <row r="465" customFormat="false" ht="15" hidden="false" customHeight="false" outlineLevel="0" collapsed="false">
      <c r="A465" s="1" t="n">
        <v>460</v>
      </c>
      <c r="B465" s="41" t="n">
        <v>45962.7291666667</v>
      </c>
      <c r="C465" s="1" t="s">
        <v>29</v>
      </c>
      <c r="D465" s="1" t="s">
        <v>180</v>
      </c>
      <c r="E465" s="1" t="s">
        <v>162</v>
      </c>
      <c r="F465" s="44"/>
      <c r="G465" s="44"/>
      <c r="H465" s="45" t="str">
        <f aca="false">IF(AND(F465&lt;&gt;"",G465&lt;&gt;""),"Completed","Upcoming")</f>
        <v>Upcoming</v>
      </c>
    </row>
    <row r="466" customFormat="false" ht="15" hidden="false" customHeight="false" outlineLevel="0" collapsed="false">
      <c r="A466" s="1" t="n">
        <v>461</v>
      </c>
      <c r="B466" s="41" t="n">
        <v>45962.7291666667</v>
      </c>
      <c r="C466" s="1" t="s">
        <v>32</v>
      </c>
      <c r="D466" s="1" t="s">
        <v>15</v>
      </c>
      <c r="E466" s="1" t="s">
        <v>184</v>
      </c>
      <c r="F466" s="44"/>
      <c r="G466" s="44"/>
      <c r="H466" s="45" t="str">
        <f aca="false">IF(AND(F466&lt;&gt;"",G466&lt;&gt;""),"Completed","Upcoming")</f>
        <v>Upcoming</v>
      </c>
    </row>
    <row r="467" customFormat="false" ht="15" hidden="false" customHeight="false" outlineLevel="0" collapsed="false">
      <c r="A467" s="1" t="n">
        <v>462</v>
      </c>
      <c r="B467" s="41" t="n">
        <v>45962.7291666667</v>
      </c>
      <c r="C467" s="1" t="s">
        <v>30</v>
      </c>
      <c r="D467" s="1" t="s">
        <v>166</v>
      </c>
      <c r="E467" s="1" t="s">
        <v>114</v>
      </c>
      <c r="F467" s="44"/>
      <c r="G467" s="44"/>
      <c r="H467" s="45" t="str">
        <f aca="false">IF(AND(F467&lt;&gt;"",G467&lt;&gt;""),"Completed","Upcoming")</f>
        <v>Upcoming</v>
      </c>
    </row>
    <row r="468" customFormat="false" ht="15" hidden="false" customHeight="false" outlineLevel="0" collapsed="false">
      <c r="A468" s="1" t="n">
        <v>463</v>
      </c>
      <c r="B468" s="41" t="n">
        <v>45962.75</v>
      </c>
      <c r="C468" s="1" t="s">
        <v>33</v>
      </c>
      <c r="D468" s="1" t="s">
        <v>149</v>
      </c>
      <c r="E468" s="1" t="s">
        <v>206</v>
      </c>
      <c r="F468" s="44"/>
      <c r="G468" s="44"/>
      <c r="H468" s="45" t="str">
        <f aca="false">IF(AND(F468&lt;&gt;"",G468&lt;&gt;""),"Completed","Upcoming")</f>
        <v>Upcoming</v>
      </c>
    </row>
    <row r="469" customFormat="false" ht="15" hidden="false" customHeight="false" outlineLevel="0" collapsed="false">
      <c r="A469" s="1" t="n">
        <v>464</v>
      </c>
      <c r="B469" s="41" t="n">
        <v>45962.8229166667</v>
      </c>
      <c r="C469" s="1" t="s">
        <v>31</v>
      </c>
      <c r="D469" s="1" t="s">
        <v>210</v>
      </c>
      <c r="E469" s="1" t="s">
        <v>177</v>
      </c>
      <c r="F469" s="44"/>
      <c r="G469" s="44"/>
      <c r="H469" s="45" t="str">
        <f aca="false">IF(AND(F469&lt;&gt;"",G469&lt;&gt;""),"Completed","Upcoming")</f>
        <v>Upcoming</v>
      </c>
    </row>
    <row r="470" customFormat="false" ht="15" hidden="false" customHeight="false" outlineLevel="0" collapsed="false">
      <c r="A470" s="1" t="n">
        <v>465</v>
      </c>
      <c r="B470" s="41" t="n">
        <v>45962.8333333333</v>
      </c>
      <c r="C470" s="1" t="s">
        <v>29</v>
      </c>
      <c r="D470" s="1" t="s">
        <v>21</v>
      </c>
      <c r="E470" s="1" t="s">
        <v>138</v>
      </c>
      <c r="F470" s="44"/>
      <c r="G470" s="44"/>
      <c r="H470" s="45" t="str">
        <f aca="false">IF(AND(F470&lt;&gt;"",G470&lt;&gt;""),"Completed","Upcoming")</f>
        <v>Upcoming</v>
      </c>
    </row>
    <row r="471" customFormat="false" ht="15" hidden="false" customHeight="false" outlineLevel="0" collapsed="false">
      <c r="A471" s="1" t="n">
        <v>466</v>
      </c>
      <c r="B471" s="41" t="n">
        <v>45962.8333333333</v>
      </c>
      <c r="C471" s="1" t="s">
        <v>30</v>
      </c>
      <c r="D471" s="1" t="s">
        <v>18</v>
      </c>
      <c r="E471" s="1" t="s">
        <v>151</v>
      </c>
      <c r="F471" s="44"/>
      <c r="G471" s="44"/>
      <c r="H471" s="45" t="str">
        <f aca="false">IF(AND(F471&lt;&gt;"",G471&lt;&gt;""),"Completed","Upcoming")</f>
        <v>Upcoming</v>
      </c>
    </row>
    <row r="472" customFormat="false" ht="15" hidden="false" customHeight="false" outlineLevel="0" collapsed="false">
      <c r="A472" s="1" t="n">
        <v>467</v>
      </c>
      <c r="B472" s="41" t="n">
        <v>45962.8368055556</v>
      </c>
      <c r="C472" s="1" t="s">
        <v>33</v>
      </c>
      <c r="D472" s="1" t="s">
        <v>154</v>
      </c>
      <c r="E472" s="1" t="s">
        <v>135</v>
      </c>
      <c r="F472" s="44"/>
      <c r="G472" s="44"/>
      <c r="H472" s="45" t="str">
        <f aca="false">IF(AND(F472&lt;&gt;"",G472&lt;&gt;""),"Completed","Upcoming")</f>
        <v>Upcoming</v>
      </c>
    </row>
    <row r="473" customFormat="false" ht="15" hidden="false" customHeight="false" outlineLevel="0" collapsed="false">
      <c r="A473" s="1" t="n">
        <v>468</v>
      </c>
      <c r="B473" s="41" t="n">
        <v>45963.4791666667</v>
      </c>
      <c r="C473" s="1" t="s">
        <v>31</v>
      </c>
      <c r="D473" s="1" t="s">
        <v>163</v>
      </c>
      <c r="E473" s="1" t="s">
        <v>19</v>
      </c>
      <c r="F473" s="44"/>
      <c r="G473" s="44"/>
      <c r="H473" s="45" t="str">
        <f aca="false">IF(AND(F473&lt;&gt;"",G473&lt;&gt;""),"Completed","Upcoming")</f>
        <v>Upcoming</v>
      </c>
    </row>
    <row r="474" customFormat="false" ht="15" hidden="false" customHeight="false" outlineLevel="0" collapsed="false">
      <c r="A474" s="1" t="n">
        <v>469</v>
      </c>
      <c r="B474" s="41" t="n">
        <v>45963.5416666667</v>
      </c>
      <c r="C474" s="1" t="s">
        <v>30</v>
      </c>
      <c r="D474" s="1" t="s">
        <v>203</v>
      </c>
      <c r="E474" s="1" t="s">
        <v>118</v>
      </c>
      <c r="F474" s="44"/>
      <c r="G474" s="44"/>
      <c r="H474" s="45" t="str">
        <f aca="false">IF(AND(F474&lt;&gt;"",G474&lt;&gt;""),"Completed","Upcoming")</f>
        <v>Upcoming</v>
      </c>
    </row>
    <row r="475" customFormat="false" ht="15" hidden="false" customHeight="false" outlineLevel="0" collapsed="false">
      <c r="A475" s="1" t="n">
        <v>470</v>
      </c>
      <c r="B475" s="41" t="n">
        <v>45963.5833333333</v>
      </c>
      <c r="C475" s="1" t="s">
        <v>29</v>
      </c>
      <c r="D475" s="1" t="s">
        <v>137</v>
      </c>
      <c r="E475" s="1" t="s">
        <v>132</v>
      </c>
      <c r="F475" s="44"/>
      <c r="G475" s="44"/>
      <c r="H475" s="45" t="str">
        <f aca="false">IF(AND(F475&lt;&gt;"",G475&lt;&gt;""),"Completed","Upcoming")</f>
        <v>Upcoming</v>
      </c>
    </row>
    <row r="476" customFormat="false" ht="15" hidden="false" customHeight="false" outlineLevel="0" collapsed="false">
      <c r="A476" s="1" t="n">
        <v>471</v>
      </c>
      <c r="B476" s="41" t="n">
        <v>45963.5833333333</v>
      </c>
      <c r="C476" s="1" t="s">
        <v>31</v>
      </c>
      <c r="D476" s="1" t="s">
        <v>140</v>
      </c>
      <c r="E476" s="1" t="s">
        <v>174</v>
      </c>
      <c r="F476" s="44"/>
      <c r="G476" s="44"/>
      <c r="H476" s="45" t="str">
        <f aca="false">IF(AND(F476&lt;&gt;"",G476&lt;&gt;""),"Completed","Upcoming")</f>
        <v>Upcoming</v>
      </c>
    </row>
    <row r="477" customFormat="false" ht="15" hidden="false" customHeight="false" outlineLevel="0" collapsed="false">
      <c r="A477" s="1" t="n">
        <v>472</v>
      </c>
      <c r="B477" s="41" t="n">
        <v>45963.5833333333</v>
      </c>
      <c r="C477" s="1" t="s">
        <v>33</v>
      </c>
      <c r="D477" s="1" t="s">
        <v>171</v>
      </c>
      <c r="E477" s="1" t="s">
        <v>161</v>
      </c>
      <c r="F477" s="44"/>
      <c r="G477" s="44"/>
      <c r="H477" s="45" t="str">
        <f aca="false">IF(AND(F477&lt;&gt;"",G477&lt;&gt;""),"Completed","Upcoming")</f>
        <v>Upcoming</v>
      </c>
    </row>
    <row r="478" customFormat="false" ht="15" hidden="false" customHeight="false" outlineLevel="0" collapsed="false">
      <c r="A478" s="1" t="n">
        <v>473</v>
      </c>
      <c r="B478" s="41" t="n">
        <v>45963.5833333333</v>
      </c>
      <c r="C478" s="1" t="s">
        <v>31</v>
      </c>
      <c r="D478" s="1" t="s">
        <v>146</v>
      </c>
      <c r="E478" s="1" t="s">
        <v>213</v>
      </c>
      <c r="F478" s="44"/>
      <c r="G478" s="44"/>
      <c r="H478" s="45" t="str">
        <f aca="false">IF(AND(F478&lt;&gt;"",G478&lt;&gt;""),"Completed","Upcoming")</f>
        <v>Upcoming</v>
      </c>
    </row>
    <row r="479" customFormat="false" ht="15" hidden="false" customHeight="false" outlineLevel="0" collapsed="false">
      <c r="A479" s="1" t="n">
        <v>474</v>
      </c>
      <c r="B479" s="41" t="n">
        <v>45963.6041666667</v>
      </c>
      <c r="C479" s="1" t="s">
        <v>32</v>
      </c>
      <c r="D479" s="1" t="s">
        <v>211</v>
      </c>
      <c r="E479" s="1" t="s">
        <v>212</v>
      </c>
      <c r="F479" s="44"/>
      <c r="G479" s="44"/>
      <c r="H479" s="45" t="str">
        <f aca="false">IF(AND(F479&lt;&gt;"",G479&lt;&gt;""),"Completed","Upcoming")</f>
        <v>Upcoming</v>
      </c>
    </row>
    <row r="480" customFormat="false" ht="15" hidden="false" customHeight="false" outlineLevel="0" collapsed="false">
      <c r="A480" s="1" t="n">
        <v>475</v>
      </c>
      <c r="B480" s="41" t="n">
        <v>45963.6354166667</v>
      </c>
      <c r="C480" s="1" t="s">
        <v>30</v>
      </c>
      <c r="D480" s="1" t="s">
        <v>119</v>
      </c>
      <c r="E480" s="1" t="s">
        <v>176</v>
      </c>
      <c r="F480" s="44"/>
      <c r="G480" s="44"/>
      <c r="H480" s="45" t="str">
        <f aca="false">IF(AND(F480&lt;&gt;"",G480&lt;&gt;""),"Completed","Upcoming")</f>
        <v>Upcoming</v>
      </c>
    </row>
    <row r="481" customFormat="false" ht="15" hidden="false" customHeight="false" outlineLevel="0" collapsed="false">
      <c r="A481" s="1" t="n">
        <v>476</v>
      </c>
      <c r="B481" s="41" t="n">
        <v>45963.6770833333</v>
      </c>
      <c r="C481" s="1" t="s">
        <v>33</v>
      </c>
      <c r="D481" s="1" t="s">
        <v>158</v>
      </c>
      <c r="E481" s="1" t="s">
        <v>120</v>
      </c>
      <c r="F481" s="44"/>
      <c r="G481" s="44"/>
      <c r="H481" s="45" t="str">
        <f aca="false">IF(AND(F481&lt;&gt;"",G481&lt;&gt;""),"Completed","Upcoming")</f>
        <v>Upcoming</v>
      </c>
    </row>
    <row r="482" customFormat="false" ht="15" hidden="false" customHeight="false" outlineLevel="0" collapsed="false">
      <c r="A482" s="1" t="n">
        <v>477</v>
      </c>
      <c r="B482" s="41" t="n">
        <v>45963.6770833333</v>
      </c>
      <c r="C482" s="1" t="s">
        <v>33</v>
      </c>
      <c r="D482" s="1" t="s">
        <v>159</v>
      </c>
      <c r="E482" s="1" t="s">
        <v>204</v>
      </c>
      <c r="F482" s="44"/>
      <c r="G482" s="44"/>
      <c r="H482" s="45" t="str">
        <f aca="false">IF(AND(F482&lt;&gt;"",G482&lt;&gt;""),"Completed","Upcoming")</f>
        <v>Upcoming</v>
      </c>
    </row>
    <row r="483" customFormat="false" ht="15" hidden="false" customHeight="false" outlineLevel="0" collapsed="false">
      <c r="A483" s="1" t="n">
        <v>478</v>
      </c>
      <c r="B483" s="41" t="n">
        <v>45963.6770833333</v>
      </c>
      <c r="C483" s="1" t="s">
        <v>33</v>
      </c>
      <c r="D483" s="1" t="s">
        <v>144</v>
      </c>
      <c r="E483" s="1" t="s">
        <v>156</v>
      </c>
      <c r="F483" s="44"/>
      <c r="G483" s="44"/>
      <c r="H483" s="45" t="str">
        <f aca="false">IF(AND(F483&lt;&gt;"",G483&lt;&gt;""),"Completed","Upcoming")</f>
        <v>Upcoming</v>
      </c>
    </row>
    <row r="484" customFormat="false" ht="15" hidden="false" customHeight="false" outlineLevel="0" collapsed="false">
      <c r="A484" s="1" t="n">
        <v>479</v>
      </c>
      <c r="B484" s="41" t="n">
        <v>45963.6770833333</v>
      </c>
      <c r="C484" s="1" t="s">
        <v>33</v>
      </c>
      <c r="D484" s="1" t="s">
        <v>157</v>
      </c>
      <c r="E484" s="1" t="s">
        <v>205</v>
      </c>
      <c r="F484" s="44"/>
      <c r="G484" s="44"/>
      <c r="H484" s="45" t="str">
        <f aca="false">IF(AND(F484&lt;&gt;"",G484&lt;&gt;""),"Completed","Upcoming")</f>
        <v>Upcoming</v>
      </c>
    </row>
    <row r="485" customFormat="false" ht="15" hidden="false" customHeight="false" outlineLevel="0" collapsed="false">
      <c r="A485" s="1" t="n">
        <v>480</v>
      </c>
      <c r="B485" s="41" t="n">
        <v>45963.6875</v>
      </c>
      <c r="C485" s="1" t="s">
        <v>29</v>
      </c>
      <c r="D485" s="1" t="s">
        <v>23</v>
      </c>
      <c r="E485" s="1" t="s">
        <v>127</v>
      </c>
      <c r="F485" s="44"/>
      <c r="G485" s="44"/>
      <c r="H485" s="45" t="str">
        <f aca="false">IF(AND(F485&lt;&gt;"",G485&lt;&gt;""),"Completed","Upcoming")</f>
        <v>Upcoming</v>
      </c>
    </row>
    <row r="486" customFormat="false" ht="15" hidden="false" customHeight="false" outlineLevel="0" collapsed="false">
      <c r="A486" s="1" t="n">
        <v>481</v>
      </c>
      <c r="B486" s="41" t="n">
        <v>45963.6875</v>
      </c>
      <c r="C486" s="1" t="s">
        <v>32</v>
      </c>
      <c r="D486" s="1" t="s">
        <v>197</v>
      </c>
      <c r="E486" s="1" t="s">
        <v>193</v>
      </c>
      <c r="F486" s="44"/>
      <c r="G486" s="44"/>
      <c r="H486" s="45" t="str">
        <f aca="false">IF(AND(F486&lt;&gt;"",G486&lt;&gt;""),"Completed","Upcoming")</f>
        <v>Upcoming</v>
      </c>
    </row>
    <row r="487" customFormat="false" ht="15" hidden="false" customHeight="false" outlineLevel="0" collapsed="false">
      <c r="A487" s="1" t="n">
        <v>482</v>
      </c>
      <c r="B487" s="41" t="n">
        <v>45963.7083333333</v>
      </c>
      <c r="C487" s="1" t="s">
        <v>31</v>
      </c>
      <c r="D487" s="1" t="s">
        <v>139</v>
      </c>
      <c r="E487" s="1" t="s">
        <v>164</v>
      </c>
      <c r="F487" s="44"/>
      <c r="G487" s="44"/>
      <c r="H487" s="45" t="str">
        <f aca="false">IF(AND(F487&lt;&gt;"",G487&lt;&gt;""),"Completed","Upcoming")</f>
        <v>Upcoming</v>
      </c>
    </row>
    <row r="488" customFormat="false" ht="15" hidden="false" customHeight="false" outlineLevel="0" collapsed="false">
      <c r="A488" s="1" t="n">
        <v>483</v>
      </c>
      <c r="B488" s="41" t="n">
        <v>45963.7291666667</v>
      </c>
      <c r="C488" s="1" t="s">
        <v>30</v>
      </c>
      <c r="D488" s="1" t="s">
        <v>16</v>
      </c>
      <c r="E488" s="1" t="s">
        <v>208</v>
      </c>
      <c r="F488" s="44"/>
      <c r="G488" s="44"/>
      <c r="H488" s="45" t="str">
        <f aca="false">IF(AND(F488&lt;&gt;"",G488&lt;&gt;""),"Completed","Upcoming")</f>
        <v>Upcoming</v>
      </c>
    </row>
    <row r="489" customFormat="false" ht="15" hidden="false" customHeight="false" outlineLevel="0" collapsed="false">
      <c r="A489" s="1" t="n">
        <v>484</v>
      </c>
      <c r="B489" s="41" t="n">
        <v>45963.8229166667</v>
      </c>
      <c r="C489" s="1" t="s">
        <v>33</v>
      </c>
      <c r="D489" s="1" t="s">
        <v>134</v>
      </c>
      <c r="E489" s="1" t="s">
        <v>172</v>
      </c>
      <c r="F489" s="44"/>
      <c r="G489" s="44"/>
      <c r="H489" s="45" t="str">
        <f aca="false">IF(AND(F489&lt;&gt;"",G489&lt;&gt;""),"Completed","Upcoming")</f>
        <v>Upcoming</v>
      </c>
    </row>
    <row r="490" customFormat="false" ht="15" hidden="false" customHeight="false" outlineLevel="0" collapsed="false">
      <c r="A490" s="1" t="n">
        <v>485</v>
      </c>
      <c r="B490" s="41" t="n">
        <v>45963.8229166667</v>
      </c>
      <c r="C490" s="1" t="s">
        <v>31</v>
      </c>
      <c r="D490" s="1" t="s">
        <v>145</v>
      </c>
      <c r="E490" s="1" t="s">
        <v>20</v>
      </c>
      <c r="F490" s="44"/>
      <c r="G490" s="44"/>
      <c r="H490" s="45" t="str">
        <f aca="false">IF(AND(F490&lt;&gt;"",G490&lt;&gt;""),"Completed","Upcoming")</f>
        <v>Upcoming</v>
      </c>
    </row>
    <row r="491" customFormat="false" ht="15" hidden="false" customHeight="false" outlineLevel="0" collapsed="false">
      <c r="A491" s="1" t="n">
        <v>486</v>
      </c>
      <c r="B491" s="41" t="n">
        <v>45963.8333333333</v>
      </c>
      <c r="C491" s="1" t="s">
        <v>30</v>
      </c>
      <c r="D491" s="1" t="s">
        <v>116</v>
      </c>
      <c r="E491" s="1" t="s">
        <v>173</v>
      </c>
      <c r="F491" s="44"/>
      <c r="G491" s="44"/>
      <c r="H491" s="45" t="str">
        <f aca="false">IF(AND(F491&lt;&gt;"",G491&lt;&gt;""),"Completed","Upcoming")</f>
        <v>Upcoming</v>
      </c>
    </row>
    <row r="492" customFormat="false" ht="15" hidden="false" customHeight="false" outlineLevel="0" collapsed="false">
      <c r="A492" s="1" t="n">
        <v>487</v>
      </c>
      <c r="B492" s="41" t="n">
        <v>45964.7291666667</v>
      </c>
      <c r="C492" s="1" t="s">
        <v>31</v>
      </c>
      <c r="D492" s="1" t="s">
        <v>209</v>
      </c>
      <c r="E492" s="1" t="s">
        <v>136</v>
      </c>
      <c r="F492" s="44"/>
      <c r="G492" s="44"/>
      <c r="H492" s="45" t="str">
        <f aca="false">IF(AND(F492&lt;&gt;"",G492&lt;&gt;""),"Completed","Upcoming")</f>
        <v>Upcoming</v>
      </c>
    </row>
    <row r="493" customFormat="false" ht="15" hidden="false" customHeight="false" outlineLevel="0" collapsed="false">
      <c r="A493" s="1" t="n">
        <v>488</v>
      </c>
      <c r="B493" s="41" t="n">
        <v>45964.8229166667</v>
      </c>
      <c r="C493" s="1" t="s">
        <v>31</v>
      </c>
      <c r="D493" s="1" t="s">
        <v>169</v>
      </c>
      <c r="E493" s="1" t="s">
        <v>168</v>
      </c>
      <c r="F493" s="44"/>
      <c r="G493" s="44"/>
      <c r="H493" s="45" t="str">
        <f aca="false">IF(AND(F493&lt;&gt;"",G493&lt;&gt;""),"Completed","Upcoming")</f>
        <v>Upcoming</v>
      </c>
    </row>
    <row r="494" customFormat="false" ht="15" hidden="false" customHeight="false" outlineLevel="0" collapsed="false">
      <c r="A494" s="1" t="n">
        <v>489</v>
      </c>
      <c r="B494" s="41" t="n">
        <v>45964.8333333333</v>
      </c>
      <c r="C494" s="1" t="s">
        <v>29</v>
      </c>
      <c r="D494" s="1" t="s">
        <v>202</v>
      </c>
      <c r="E494" s="1" t="s">
        <v>128</v>
      </c>
      <c r="F494" s="44"/>
      <c r="G494" s="44"/>
      <c r="H494" s="45" t="str">
        <f aca="false">IF(AND(F494&lt;&gt;"",G494&lt;&gt;""),"Completed","Upcoming")</f>
        <v>Upcoming</v>
      </c>
    </row>
    <row r="495" customFormat="false" ht="15" hidden="false" customHeight="false" outlineLevel="0" collapsed="false">
      <c r="A495" s="1" t="n">
        <v>490</v>
      </c>
      <c r="B495" s="41" t="n">
        <v>45964.8333333333</v>
      </c>
      <c r="C495" s="1" t="s">
        <v>30</v>
      </c>
      <c r="D495" s="1" t="s">
        <v>200</v>
      </c>
      <c r="E495" s="1" t="s">
        <v>141</v>
      </c>
      <c r="F495" s="44"/>
      <c r="G495" s="44"/>
      <c r="H495" s="45" t="str">
        <f aca="false">IF(AND(F495&lt;&gt;"",G495&lt;&gt;""),"Completed","Upcoming")</f>
        <v>Upcoming</v>
      </c>
    </row>
    <row r="496" customFormat="false" ht="15" hidden="false" customHeight="false" outlineLevel="0" collapsed="false">
      <c r="A496" s="1" t="n">
        <v>491</v>
      </c>
      <c r="B496" s="41" t="n">
        <v>45968.8125</v>
      </c>
      <c r="C496" s="1" t="s">
        <v>32</v>
      </c>
      <c r="D496" s="1" t="s">
        <v>192</v>
      </c>
      <c r="E496" s="1" t="s">
        <v>197</v>
      </c>
      <c r="F496" s="44"/>
      <c r="G496" s="44"/>
      <c r="H496" s="45" t="str">
        <f aca="false">IF(AND(F496&lt;&gt;"",G496&lt;&gt;""),"Completed","Upcoming")</f>
        <v>Upcoming</v>
      </c>
    </row>
    <row r="497" customFormat="false" ht="15" hidden="false" customHeight="false" outlineLevel="0" collapsed="false">
      <c r="A497" s="1" t="n">
        <v>492</v>
      </c>
      <c r="B497" s="41" t="n">
        <v>45968.8229166667</v>
      </c>
      <c r="C497" s="1" t="s">
        <v>31</v>
      </c>
      <c r="D497" s="1" t="s">
        <v>213</v>
      </c>
      <c r="E497" s="1" t="s">
        <v>210</v>
      </c>
      <c r="F497" s="44"/>
      <c r="G497" s="44"/>
      <c r="H497" s="45" t="str">
        <f aca="false">IF(AND(F497&lt;&gt;"",G497&lt;&gt;""),"Completed","Upcoming")</f>
        <v>Upcoming</v>
      </c>
    </row>
    <row r="498" customFormat="false" ht="15" hidden="false" customHeight="false" outlineLevel="0" collapsed="false">
      <c r="A498" s="1" t="n">
        <v>493</v>
      </c>
      <c r="B498" s="41" t="n">
        <v>45968.8229166667</v>
      </c>
      <c r="C498" s="1" t="s">
        <v>33</v>
      </c>
      <c r="D498" s="1" t="s">
        <v>206</v>
      </c>
      <c r="E498" s="1" t="s">
        <v>171</v>
      </c>
      <c r="F498" s="44"/>
      <c r="G498" s="44"/>
      <c r="H498" s="45" t="str">
        <f aca="false">IF(AND(F498&lt;&gt;"",G498&lt;&gt;""),"Completed","Upcoming")</f>
        <v>Upcoming</v>
      </c>
    </row>
    <row r="499" customFormat="false" ht="15" hidden="false" customHeight="false" outlineLevel="0" collapsed="false">
      <c r="A499" s="1" t="n">
        <v>494</v>
      </c>
      <c r="B499" s="41" t="n">
        <v>45969.5208333333</v>
      </c>
      <c r="C499" s="1" t="s">
        <v>29</v>
      </c>
      <c r="D499" s="1" t="s">
        <v>180</v>
      </c>
      <c r="E499" s="1" t="s">
        <v>121</v>
      </c>
      <c r="F499" s="44"/>
      <c r="G499" s="44"/>
      <c r="H499" s="45" t="str">
        <f aca="false">IF(AND(F499&lt;&gt;"",G499&lt;&gt;""),"Completed","Upcoming")</f>
        <v>Upcoming</v>
      </c>
    </row>
    <row r="500" customFormat="false" ht="15" hidden="false" customHeight="false" outlineLevel="0" collapsed="false">
      <c r="A500" s="1" t="n">
        <v>495</v>
      </c>
      <c r="B500" s="41" t="n">
        <v>45969.5833333333</v>
      </c>
      <c r="C500" s="1" t="s">
        <v>31</v>
      </c>
      <c r="D500" s="1" t="s">
        <v>178</v>
      </c>
      <c r="E500" s="1" t="s">
        <v>168</v>
      </c>
      <c r="F500" s="44"/>
      <c r="G500" s="44"/>
      <c r="H500" s="45" t="str">
        <f aca="false">IF(AND(F500&lt;&gt;"",G500&lt;&gt;""),"Completed","Upcoming")</f>
        <v>Upcoming</v>
      </c>
    </row>
    <row r="501" customFormat="false" ht="15" hidden="false" customHeight="false" outlineLevel="0" collapsed="false">
      <c r="A501" s="1" t="n">
        <v>496</v>
      </c>
      <c r="B501" s="41" t="n">
        <v>45969.5833333333</v>
      </c>
      <c r="C501" s="1" t="s">
        <v>31</v>
      </c>
      <c r="D501" s="1" t="s">
        <v>174</v>
      </c>
      <c r="E501" s="1" t="s">
        <v>163</v>
      </c>
      <c r="F501" s="44"/>
      <c r="G501" s="44"/>
      <c r="H501" s="45" t="str">
        <f aca="false">IF(AND(F501&lt;&gt;"",G501&lt;&gt;""),"Completed","Upcoming")</f>
        <v>Upcoming</v>
      </c>
    </row>
    <row r="502" customFormat="false" ht="15" hidden="false" customHeight="false" outlineLevel="0" collapsed="false">
      <c r="A502" s="1" t="n">
        <v>497</v>
      </c>
      <c r="B502" s="41" t="n">
        <v>45969.6041666667</v>
      </c>
      <c r="C502" s="1" t="s">
        <v>32</v>
      </c>
      <c r="D502" s="1" t="s">
        <v>212</v>
      </c>
      <c r="E502" s="1" t="s">
        <v>195</v>
      </c>
      <c r="F502" s="44"/>
      <c r="G502" s="44"/>
      <c r="H502" s="45" t="str">
        <f aca="false">IF(AND(F502&lt;&gt;"",G502&lt;&gt;""),"Completed","Upcoming")</f>
        <v>Upcoming</v>
      </c>
    </row>
    <row r="503" customFormat="false" ht="15" hidden="false" customHeight="false" outlineLevel="0" collapsed="false">
      <c r="A503" s="1" t="n">
        <v>498</v>
      </c>
      <c r="B503" s="41" t="n">
        <v>45969.6041666667</v>
      </c>
      <c r="C503" s="1" t="s">
        <v>32</v>
      </c>
      <c r="D503" s="1" t="s">
        <v>188</v>
      </c>
      <c r="E503" s="1" t="s">
        <v>15</v>
      </c>
      <c r="F503" s="44"/>
      <c r="G503" s="44"/>
      <c r="H503" s="45" t="str">
        <f aca="false">IF(AND(F503&lt;&gt;"",G503&lt;&gt;""),"Completed","Upcoming")</f>
        <v>Upcoming</v>
      </c>
    </row>
    <row r="504" customFormat="false" ht="15" hidden="false" customHeight="false" outlineLevel="0" collapsed="false">
      <c r="A504" s="1" t="n">
        <v>499</v>
      </c>
      <c r="B504" s="41" t="n">
        <v>45969.6041666667</v>
      </c>
      <c r="C504" s="1" t="s">
        <v>32</v>
      </c>
      <c r="D504" s="1" t="s">
        <v>184</v>
      </c>
      <c r="E504" s="1" t="s">
        <v>199</v>
      </c>
      <c r="F504" s="44"/>
      <c r="G504" s="44"/>
      <c r="H504" s="45" t="str">
        <f aca="false">IF(AND(F504&lt;&gt;"",G504&lt;&gt;""),"Completed","Upcoming")</f>
        <v>Upcoming</v>
      </c>
    </row>
    <row r="505" customFormat="false" ht="15" hidden="false" customHeight="false" outlineLevel="0" collapsed="false">
      <c r="A505" s="1" t="n">
        <v>500</v>
      </c>
      <c r="B505" s="41" t="n">
        <v>45969.6041666667</v>
      </c>
      <c r="C505" s="1" t="s">
        <v>32</v>
      </c>
      <c r="D505" s="1" t="s">
        <v>193</v>
      </c>
      <c r="E505" s="1" t="s">
        <v>185</v>
      </c>
      <c r="F505" s="44"/>
      <c r="G505" s="44"/>
      <c r="H505" s="45" t="str">
        <f aca="false">IF(AND(F505&lt;&gt;"",G505&lt;&gt;""),"Completed","Upcoming")</f>
        <v>Upcoming</v>
      </c>
    </row>
    <row r="506" customFormat="false" ht="15" hidden="false" customHeight="false" outlineLevel="0" collapsed="false">
      <c r="A506" s="1" t="n">
        <v>501</v>
      </c>
      <c r="B506" s="41" t="n">
        <v>45969.625</v>
      </c>
      <c r="C506" s="1" t="s">
        <v>29</v>
      </c>
      <c r="D506" s="1" t="s">
        <v>128</v>
      </c>
      <c r="E506" s="1" t="s">
        <v>122</v>
      </c>
      <c r="F506" s="44"/>
      <c r="G506" s="44"/>
      <c r="H506" s="45" t="str">
        <f aca="false">IF(AND(F506&lt;&gt;"",G506&lt;&gt;""),"Completed","Upcoming")</f>
        <v>Upcoming</v>
      </c>
    </row>
    <row r="507" customFormat="false" ht="15" hidden="false" customHeight="false" outlineLevel="0" collapsed="false">
      <c r="A507" s="1" t="n">
        <v>502</v>
      </c>
      <c r="B507" s="41" t="n">
        <v>45969.625</v>
      </c>
      <c r="C507" s="1" t="s">
        <v>29</v>
      </c>
      <c r="D507" s="1" t="s">
        <v>137</v>
      </c>
      <c r="E507" s="1" t="s">
        <v>201</v>
      </c>
      <c r="F507" s="44"/>
      <c r="G507" s="44"/>
      <c r="H507" s="45" t="str">
        <f aca="false">IF(AND(F507&lt;&gt;"",G507&lt;&gt;""),"Completed","Upcoming")</f>
        <v>Upcoming</v>
      </c>
    </row>
    <row r="508" customFormat="false" ht="15" hidden="false" customHeight="false" outlineLevel="0" collapsed="false">
      <c r="A508" s="1" t="n">
        <v>503</v>
      </c>
      <c r="B508" s="41" t="n">
        <v>45969.6666666667</v>
      </c>
      <c r="C508" s="1" t="s">
        <v>33</v>
      </c>
      <c r="D508" s="1" t="s">
        <v>135</v>
      </c>
      <c r="E508" s="1" t="s">
        <v>134</v>
      </c>
      <c r="F508" s="44"/>
      <c r="G508" s="44"/>
      <c r="H508" s="45" t="str">
        <f aca="false">IF(AND(F508&lt;&gt;"",G508&lt;&gt;""),"Completed","Upcoming")</f>
        <v>Upcoming</v>
      </c>
    </row>
    <row r="509" customFormat="false" ht="15" hidden="false" customHeight="false" outlineLevel="0" collapsed="false">
      <c r="A509" s="1" t="n">
        <v>504</v>
      </c>
      <c r="B509" s="41" t="n">
        <v>45969.7083333333</v>
      </c>
      <c r="C509" s="1" t="s">
        <v>31</v>
      </c>
      <c r="D509" s="1" t="s">
        <v>177</v>
      </c>
      <c r="E509" s="1" t="s">
        <v>146</v>
      </c>
      <c r="F509" s="44"/>
      <c r="G509" s="44"/>
      <c r="H509" s="45" t="str">
        <f aca="false">IF(AND(F509&lt;&gt;"",G509&lt;&gt;""),"Completed","Upcoming")</f>
        <v>Upcoming</v>
      </c>
    </row>
    <row r="510" customFormat="false" ht="15" hidden="false" customHeight="false" outlineLevel="0" collapsed="false">
      <c r="A510" s="1" t="n">
        <v>505</v>
      </c>
      <c r="B510" s="41" t="n">
        <v>45969.7291666667</v>
      </c>
      <c r="C510" s="1" t="s">
        <v>29</v>
      </c>
      <c r="D510" s="1" t="s">
        <v>202</v>
      </c>
      <c r="E510" s="1" t="s">
        <v>130</v>
      </c>
      <c r="F510" s="44"/>
      <c r="G510" s="44"/>
      <c r="H510" s="45" t="str">
        <f aca="false">IF(AND(F510&lt;&gt;"",G510&lt;&gt;""),"Completed","Upcoming")</f>
        <v>Upcoming</v>
      </c>
    </row>
    <row r="511" customFormat="false" ht="15" hidden="false" customHeight="false" outlineLevel="0" collapsed="false">
      <c r="A511" s="1" t="n">
        <v>506</v>
      </c>
      <c r="B511" s="41" t="n">
        <v>45969.7291666667</v>
      </c>
      <c r="C511" s="1" t="s">
        <v>32</v>
      </c>
      <c r="D511" s="1" t="s">
        <v>183</v>
      </c>
      <c r="E511" s="1" t="s">
        <v>211</v>
      </c>
      <c r="F511" s="44"/>
      <c r="G511" s="44"/>
      <c r="H511" s="45" t="str">
        <f aca="false">IF(AND(F511&lt;&gt;"",G511&lt;&gt;""),"Completed","Upcoming")</f>
        <v>Upcoming</v>
      </c>
    </row>
    <row r="512" customFormat="false" ht="15" hidden="false" customHeight="false" outlineLevel="0" collapsed="false">
      <c r="A512" s="1" t="n">
        <v>507</v>
      </c>
      <c r="B512" s="41" t="n">
        <v>45969.75</v>
      </c>
      <c r="C512" s="1" t="s">
        <v>33</v>
      </c>
      <c r="D512" s="1" t="s">
        <v>120</v>
      </c>
      <c r="E512" s="1" t="s">
        <v>159</v>
      </c>
      <c r="F512" s="44"/>
      <c r="G512" s="44"/>
      <c r="H512" s="45" t="str">
        <f aca="false">IF(AND(F512&lt;&gt;"",G512&lt;&gt;""),"Completed","Upcoming")</f>
        <v>Upcoming</v>
      </c>
    </row>
    <row r="513" customFormat="false" ht="15" hidden="false" customHeight="false" outlineLevel="0" collapsed="false">
      <c r="A513" s="1" t="n">
        <v>508</v>
      </c>
      <c r="B513" s="41" t="n">
        <v>45969.8229166667</v>
      </c>
      <c r="C513" s="1" t="s">
        <v>31</v>
      </c>
      <c r="D513" s="1" t="s">
        <v>139</v>
      </c>
      <c r="E513" s="1" t="s">
        <v>145</v>
      </c>
      <c r="F513" s="44"/>
      <c r="G513" s="44"/>
      <c r="H513" s="45" t="str">
        <f aca="false">IF(AND(F513&lt;&gt;"",G513&lt;&gt;""),"Completed","Upcoming")</f>
        <v>Upcoming</v>
      </c>
    </row>
    <row r="514" customFormat="false" ht="15" hidden="false" customHeight="false" outlineLevel="0" collapsed="false">
      <c r="A514" s="1" t="n">
        <v>509</v>
      </c>
      <c r="B514" s="41" t="n">
        <v>45969.8333333333</v>
      </c>
      <c r="C514" s="1" t="s">
        <v>29</v>
      </c>
      <c r="D514" s="1" t="s">
        <v>162</v>
      </c>
      <c r="E514" s="1" t="s">
        <v>131</v>
      </c>
      <c r="F514" s="44"/>
      <c r="G514" s="44"/>
      <c r="H514" s="45" t="str">
        <f aca="false">IF(AND(F514&lt;&gt;"",G514&lt;&gt;""),"Completed","Upcoming")</f>
        <v>Upcoming</v>
      </c>
    </row>
    <row r="515" customFormat="false" ht="15" hidden="false" customHeight="false" outlineLevel="0" collapsed="false">
      <c r="A515" s="1" t="n">
        <v>510</v>
      </c>
      <c r="B515" s="41" t="n">
        <v>45969.8368055556</v>
      </c>
      <c r="C515" s="1" t="s">
        <v>33</v>
      </c>
      <c r="D515" s="1" t="s">
        <v>149</v>
      </c>
      <c r="E515" s="1" t="s">
        <v>157</v>
      </c>
      <c r="F515" s="44"/>
      <c r="G515" s="44"/>
      <c r="H515" s="45" t="str">
        <f aca="false">IF(AND(F515&lt;&gt;"",G515&lt;&gt;""),"Completed","Upcoming")</f>
        <v>Upcoming</v>
      </c>
    </row>
    <row r="516" customFormat="false" ht="15" hidden="false" customHeight="false" outlineLevel="0" collapsed="false">
      <c r="A516" s="1" t="n">
        <v>511</v>
      </c>
      <c r="B516" s="41" t="n">
        <v>45970.4791666667</v>
      </c>
      <c r="C516" s="1" t="s">
        <v>31</v>
      </c>
      <c r="D516" s="1" t="s">
        <v>24</v>
      </c>
      <c r="E516" s="1" t="s">
        <v>209</v>
      </c>
      <c r="F516" s="44"/>
      <c r="G516" s="44"/>
      <c r="H516" s="45" t="str">
        <f aca="false">IF(AND(F516&lt;&gt;"",G516&lt;&gt;""),"Completed","Upcoming")</f>
        <v>Upcoming</v>
      </c>
    </row>
    <row r="517" customFormat="false" ht="15" hidden="false" customHeight="false" outlineLevel="0" collapsed="false">
      <c r="A517" s="1" t="n">
        <v>512</v>
      </c>
      <c r="B517" s="41" t="n">
        <v>45970.5833333333</v>
      </c>
      <c r="C517" s="1" t="s">
        <v>31</v>
      </c>
      <c r="D517" s="1" t="s">
        <v>136</v>
      </c>
      <c r="E517" s="1" t="s">
        <v>140</v>
      </c>
      <c r="F517" s="44"/>
      <c r="G517" s="44"/>
      <c r="H517" s="45" t="str">
        <f aca="false">IF(AND(F517&lt;&gt;"",G517&lt;&gt;""),"Completed","Upcoming")</f>
        <v>Upcoming</v>
      </c>
    </row>
    <row r="518" customFormat="false" ht="15" hidden="false" customHeight="false" outlineLevel="0" collapsed="false">
      <c r="A518" s="1" t="n">
        <v>513</v>
      </c>
      <c r="B518" s="41" t="n">
        <v>45970.5833333333</v>
      </c>
      <c r="C518" s="1" t="s">
        <v>33</v>
      </c>
      <c r="D518" s="1" t="s">
        <v>205</v>
      </c>
      <c r="E518" s="1" t="s">
        <v>158</v>
      </c>
      <c r="F518" s="44"/>
      <c r="G518" s="44"/>
      <c r="H518" s="45" t="str">
        <f aca="false">IF(AND(F518&lt;&gt;"",G518&lt;&gt;""),"Completed","Upcoming")</f>
        <v>Upcoming</v>
      </c>
    </row>
    <row r="519" customFormat="false" ht="15" hidden="false" customHeight="false" outlineLevel="0" collapsed="false">
      <c r="A519" s="1" t="n">
        <v>514</v>
      </c>
      <c r="B519" s="41" t="n">
        <v>45970.5833333333</v>
      </c>
      <c r="C519" s="1" t="s">
        <v>29</v>
      </c>
      <c r="D519" s="1" t="s">
        <v>126</v>
      </c>
      <c r="E519" s="1" t="s">
        <v>207</v>
      </c>
      <c r="F519" s="44"/>
      <c r="G519" s="44"/>
      <c r="H519" s="45" t="str">
        <f aca="false">IF(AND(F519&lt;&gt;"",G519&lt;&gt;""),"Completed","Upcoming")</f>
        <v>Upcoming</v>
      </c>
    </row>
    <row r="520" customFormat="false" ht="15" hidden="false" customHeight="false" outlineLevel="0" collapsed="false">
      <c r="A520" s="1" t="n">
        <v>515</v>
      </c>
      <c r="B520" s="41" t="n">
        <v>45970.5833333333</v>
      </c>
      <c r="C520" s="1" t="s">
        <v>29</v>
      </c>
      <c r="D520" s="1" t="s">
        <v>138</v>
      </c>
      <c r="E520" s="1" t="s">
        <v>127</v>
      </c>
      <c r="F520" s="44"/>
      <c r="G520" s="44"/>
      <c r="H520" s="45" t="str">
        <f aca="false">IF(AND(F520&lt;&gt;"",G520&lt;&gt;""),"Completed","Upcoming")</f>
        <v>Upcoming</v>
      </c>
    </row>
    <row r="521" customFormat="false" ht="15" hidden="false" customHeight="false" outlineLevel="0" collapsed="false">
      <c r="A521" s="1" t="n">
        <v>516</v>
      </c>
      <c r="B521" s="41" t="n">
        <v>45970.5833333333</v>
      </c>
      <c r="C521" s="1" t="s">
        <v>29</v>
      </c>
      <c r="D521" s="1" t="s">
        <v>152</v>
      </c>
      <c r="E521" s="1" t="s">
        <v>132</v>
      </c>
      <c r="F521" s="44"/>
      <c r="G521" s="44"/>
      <c r="H521" s="45" t="str">
        <f aca="false">IF(AND(F521&lt;&gt;"",G521&lt;&gt;""),"Completed","Upcoming")</f>
        <v>Upcoming</v>
      </c>
    </row>
    <row r="522" customFormat="false" ht="15" hidden="false" customHeight="false" outlineLevel="0" collapsed="false">
      <c r="A522" s="1" t="n">
        <v>517</v>
      </c>
      <c r="B522" s="41" t="n">
        <v>45970.5833333333</v>
      </c>
      <c r="C522" s="1" t="s">
        <v>29</v>
      </c>
      <c r="D522" s="1" t="s">
        <v>153</v>
      </c>
      <c r="E522" s="1" t="s">
        <v>129</v>
      </c>
      <c r="F522" s="44"/>
      <c r="G522" s="44"/>
      <c r="H522" s="45" t="str">
        <f aca="false">IF(AND(F522&lt;&gt;"",G522&lt;&gt;""),"Completed","Upcoming")</f>
        <v>Upcoming</v>
      </c>
    </row>
    <row r="523" customFormat="false" ht="15" hidden="false" customHeight="false" outlineLevel="0" collapsed="false">
      <c r="A523" s="1" t="n">
        <v>518</v>
      </c>
      <c r="B523" s="41" t="n">
        <v>45970.5833333333</v>
      </c>
      <c r="C523" s="1" t="s">
        <v>31</v>
      </c>
      <c r="D523" s="1" t="s">
        <v>164</v>
      </c>
      <c r="E523" s="1" t="s">
        <v>22</v>
      </c>
      <c r="F523" s="44"/>
      <c r="G523" s="44"/>
      <c r="H523" s="45" t="str">
        <f aca="false">IF(AND(F523&lt;&gt;"",G523&lt;&gt;""),"Completed","Upcoming")</f>
        <v>Upcoming</v>
      </c>
    </row>
    <row r="524" customFormat="false" ht="15" hidden="false" customHeight="false" outlineLevel="0" collapsed="false">
      <c r="A524" s="1" t="n">
        <v>519</v>
      </c>
      <c r="B524" s="41" t="n">
        <v>45970.6041666667</v>
      </c>
      <c r="C524" s="1" t="s">
        <v>32</v>
      </c>
      <c r="D524" s="1" t="s">
        <v>189</v>
      </c>
      <c r="E524" s="1" t="s">
        <v>198</v>
      </c>
      <c r="F524" s="44"/>
      <c r="G524" s="44"/>
      <c r="H524" s="45" t="str">
        <f aca="false">IF(AND(F524&lt;&gt;"",G524&lt;&gt;""),"Completed","Upcoming")</f>
        <v>Upcoming</v>
      </c>
    </row>
    <row r="525" customFormat="false" ht="15" hidden="false" customHeight="false" outlineLevel="0" collapsed="false">
      <c r="A525" s="1" t="n">
        <v>520</v>
      </c>
      <c r="B525" s="41" t="n">
        <v>45970.6770833333</v>
      </c>
      <c r="C525" s="1" t="s">
        <v>33</v>
      </c>
      <c r="D525" s="1" t="s">
        <v>156</v>
      </c>
      <c r="E525" s="1" t="s">
        <v>154</v>
      </c>
      <c r="F525" s="44"/>
      <c r="G525" s="44"/>
      <c r="H525" s="45" t="str">
        <f aca="false">IF(AND(F525&lt;&gt;"",G525&lt;&gt;""),"Completed","Upcoming")</f>
        <v>Upcoming</v>
      </c>
    </row>
    <row r="526" customFormat="false" ht="15" hidden="false" customHeight="false" outlineLevel="0" collapsed="false">
      <c r="A526" s="1" t="n">
        <v>521</v>
      </c>
      <c r="B526" s="41" t="n">
        <v>45970.6770833333</v>
      </c>
      <c r="C526" s="1" t="s">
        <v>33</v>
      </c>
      <c r="D526" s="1" t="s">
        <v>161</v>
      </c>
      <c r="E526" s="1" t="s">
        <v>144</v>
      </c>
      <c r="F526" s="44"/>
      <c r="G526" s="44"/>
      <c r="H526" s="45" t="str">
        <f aca="false">IF(AND(F526&lt;&gt;"",G526&lt;&gt;""),"Completed","Upcoming")</f>
        <v>Upcoming</v>
      </c>
    </row>
    <row r="527" customFormat="false" ht="15" hidden="false" customHeight="false" outlineLevel="0" collapsed="false">
      <c r="A527" s="1" t="n">
        <v>522</v>
      </c>
      <c r="B527" s="41" t="n">
        <v>45970.6770833333</v>
      </c>
      <c r="C527" s="1" t="s">
        <v>33</v>
      </c>
      <c r="D527" s="1" t="s">
        <v>204</v>
      </c>
      <c r="E527" s="1" t="s">
        <v>155</v>
      </c>
      <c r="F527" s="44"/>
      <c r="G527" s="44"/>
      <c r="H527" s="45" t="str">
        <f aca="false">IF(AND(F527&lt;&gt;"",G527&lt;&gt;""),"Completed","Upcoming")</f>
        <v>Upcoming</v>
      </c>
    </row>
    <row r="528" customFormat="false" ht="15" hidden="false" customHeight="false" outlineLevel="0" collapsed="false">
      <c r="A528" s="1" t="n">
        <v>523</v>
      </c>
      <c r="B528" s="41" t="n">
        <v>45970.6875</v>
      </c>
      <c r="C528" s="1" t="s">
        <v>32</v>
      </c>
      <c r="D528" s="1" t="s">
        <v>190</v>
      </c>
      <c r="E528" s="1" t="s">
        <v>191</v>
      </c>
      <c r="F528" s="44"/>
      <c r="G528" s="44"/>
      <c r="H528" s="45" t="str">
        <f aca="false">IF(AND(F528&lt;&gt;"",G528&lt;&gt;""),"Completed","Upcoming")</f>
        <v>Upcoming</v>
      </c>
    </row>
    <row r="529" customFormat="false" ht="15" hidden="false" customHeight="false" outlineLevel="0" collapsed="false">
      <c r="A529" s="1" t="n">
        <v>524</v>
      </c>
      <c r="B529" s="41" t="n">
        <v>45970.6875</v>
      </c>
      <c r="C529" s="1" t="s">
        <v>29</v>
      </c>
      <c r="D529" s="1" t="s">
        <v>23</v>
      </c>
      <c r="E529" s="1" t="s">
        <v>21</v>
      </c>
      <c r="F529" s="44"/>
      <c r="G529" s="44"/>
      <c r="H529" s="45" t="str">
        <f aca="false">IF(AND(F529&lt;&gt;"",G529&lt;&gt;""),"Completed","Upcoming")</f>
        <v>Upcoming</v>
      </c>
    </row>
    <row r="530" customFormat="false" ht="15" hidden="false" customHeight="false" outlineLevel="0" collapsed="false">
      <c r="A530" s="1" t="n">
        <v>525</v>
      </c>
      <c r="B530" s="41" t="n">
        <v>45970.7083333333</v>
      </c>
      <c r="C530" s="1" t="s">
        <v>31</v>
      </c>
      <c r="D530" s="1" t="s">
        <v>20</v>
      </c>
      <c r="E530" s="1" t="s">
        <v>165</v>
      </c>
      <c r="F530" s="44"/>
      <c r="G530" s="44"/>
      <c r="H530" s="45" t="str">
        <f aca="false">IF(AND(F530&lt;&gt;"",G530&lt;&gt;""),"Completed","Upcoming")</f>
        <v>Upcoming</v>
      </c>
    </row>
    <row r="531" customFormat="false" ht="15" hidden="false" customHeight="false" outlineLevel="0" collapsed="false">
      <c r="A531" s="1" t="n">
        <v>526</v>
      </c>
      <c r="B531" s="41" t="n">
        <v>45970.7708333333</v>
      </c>
      <c r="C531" s="1" t="s">
        <v>32</v>
      </c>
      <c r="D531" s="1" t="s">
        <v>196</v>
      </c>
      <c r="E531" s="1" t="s">
        <v>187</v>
      </c>
      <c r="F531" s="44"/>
      <c r="G531" s="44"/>
      <c r="H531" s="45" t="str">
        <f aca="false">IF(AND(F531&lt;&gt;"",G531&lt;&gt;""),"Completed","Upcoming")</f>
        <v>Upcoming</v>
      </c>
    </row>
    <row r="532" customFormat="false" ht="15" hidden="false" customHeight="false" outlineLevel="0" collapsed="false">
      <c r="A532" s="1" t="n">
        <v>527</v>
      </c>
      <c r="B532" s="41" t="n">
        <v>45970.8229166667</v>
      </c>
      <c r="C532" s="1" t="s">
        <v>31</v>
      </c>
      <c r="D532" s="1" t="s">
        <v>19</v>
      </c>
      <c r="E532" s="1" t="s">
        <v>169</v>
      </c>
      <c r="F532" s="44"/>
      <c r="G532" s="44"/>
      <c r="H532" s="45" t="str">
        <f aca="false">IF(AND(F532&lt;&gt;"",G532&lt;&gt;""),"Completed","Upcoming")</f>
        <v>Upcoming</v>
      </c>
    </row>
    <row r="533" customFormat="false" ht="15" hidden="false" customHeight="false" outlineLevel="0" collapsed="false">
      <c r="A533" s="1" t="n">
        <v>528</v>
      </c>
      <c r="B533" s="41" t="n">
        <v>45970.8229166667</v>
      </c>
      <c r="C533" s="1" t="s">
        <v>33</v>
      </c>
      <c r="D533" s="1" t="s">
        <v>172</v>
      </c>
      <c r="E533" s="1" t="s">
        <v>17</v>
      </c>
      <c r="F533" s="44"/>
      <c r="G533" s="44"/>
      <c r="H533" s="45" t="str">
        <f aca="false">IF(AND(F533&lt;&gt;"",G533&lt;&gt;""),"Completed","Upcoming")</f>
        <v>Upcoming</v>
      </c>
    </row>
    <row r="534" customFormat="false" ht="15" hidden="false" customHeight="false" outlineLevel="0" collapsed="false">
      <c r="A534" s="1" t="n">
        <v>529</v>
      </c>
      <c r="B534" s="41" t="n">
        <v>45970.8333333333</v>
      </c>
      <c r="C534" s="1" t="s">
        <v>30</v>
      </c>
      <c r="D534" s="1" t="s">
        <v>182</v>
      </c>
      <c r="E534" s="1" t="s">
        <v>203</v>
      </c>
      <c r="F534" s="44"/>
      <c r="G534" s="44"/>
      <c r="H534" s="45" t="str">
        <f aca="false">IF(AND(F534&lt;&gt;"",G534&lt;&gt;""),"Completed","Upcoming")</f>
        <v>Upcoming</v>
      </c>
    </row>
    <row r="535" customFormat="false" ht="15" hidden="false" customHeight="false" outlineLevel="0" collapsed="false">
      <c r="A535" s="1" t="n">
        <v>530</v>
      </c>
      <c r="B535" s="41" t="n">
        <v>45970.8333333333</v>
      </c>
      <c r="C535" s="1" t="s">
        <v>30</v>
      </c>
      <c r="D535" s="1" t="s">
        <v>114</v>
      </c>
      <c r="E535" s="1" t="s">
        <v>200</v>
      </c>
      <c r="F535" s="44"/>
      <c r="G535" s="44"/>
      <c r="H535" s="45" t="str">
        <f aca="false">IF(AND(F535&lt;&gt;"",G535&lt;&gt;""),"Completed","Upcoming")</f>
        <v>Upcoming</v>
      </c>
    </row>
    <row r="536" customFormat="false" ht="15" hidden="false" customHeight="false" outlineLevel="0" collapsed="false">
      <c r="A536" s="1" t="n">
        <v>531</v>
      </c>
      <c r="B536" s="41" t="n">
        <v>45970.8333333333</v>
      </c>
      <c r="C536" s="1" t="s">
        <v>30</v>
      </c>
      <c r="D536" s="1" t="s">
        <v>124</v>
      </c>
      <c r="E536" s="1" t="s">
        <v>141</v>
      </c>
      <c r="F536" s="44"/>
      <c r="G536" s="44"/>
      <c r="H536" s="45" t="str">
        <f aca="false">IF(AND(F536&lt;&gt;"",G536&lt;&gt;""),"Completed","Upcoming")</f>
        <v>Upcoming</v>
      </c>
    </row>
    <row r="537" customFormat="false" ht="15" hidden="false" customHeight="false" outlineLevel="0" collapsed="false">
      <c r="A537" s="1" t="n">
        <v>532</v>
      </c>
      <c r="B537" s="41" t="n">
        <v>45970.8333333333</v>
      </c>
      <c r="C537" s="1" t="s">
        <v>30</v>
      </c>
      <c r="D537" s="1" t="s">
        <v>173</v>
      </c>
      <c r="E537" s="1" t="s">
        <v>115</v>
      </c>
      <c r="F537" s="44"/>
      <c r="G537" s="44"/>
      <c r="H537" s="45" t="str">
        <f aca="false">IF(AND(F537&lt;&gt;"",G537&lt;&gt;""),"Completed","Upcoming")</f>
        <v>Upcoming</v>
      </c>
    </row>
    <row r="538" customFormat="false" ht="15" hidden="false" customHeight="false" outlineLevel="0" collapsed="false">
      <c r="A538" s="1" t="n">
        <v>533</v>
      </c>
      <c r="B538" s="41" t="n">
        <v>45970.8333333333</v>
      </c>
      <c r="C538" s="1" t="s">
        <v>30</v>
      </c>
      <c r="D538" s="1" t="s">
        <v>117</v>
      </c>
      <c r="E538" s="1" t="s">
        <v>119</v>
      </c>
      <c r="F538" s="44"/>
      <c r="G538" s="44"/>
      <c r="H538" s="45" t="str">
        <f aca="false">IF(AND(F538&lt;&gt;"",G538&lt;&gt;""),"Completed","Upcoming")</f>
        <v>Upcoming</v>
      </c>
    </row>
    <row r="539" customFormat="false" ht="15" hidden="false" customHeight="false" outlineLevel="0" collapsed="false">
      <c r="A539" s="1" t="n">
        <v>534</v>
      </c>
      <c r="B539" s="41" t="n">
        <v>45970.8333333333</v>
      </c>
      <c r="C539" s="1" t="s">
        <v>30</v>
      </c>
      <c r="D539" s="1" t="s">
        <v>151</v>
      </c>
      <c r="E539" s="1" t="s">
        <v>116</v>
      </c>
      <c r="F539" s="44"/>
      <c r="G539" s="44"/>
      <c r="H539" s="45" t="str">
        <f aca="false">IF(AND(F539&lt;&gt;"",G539&lt;&gt;""),"Completed","Upcoming")</f>
        <v>Upcoming</v>
      </c>
    </row>
    <row r="540" customFormat="false" ht="15" hidden="false" customHeight="false" outlineLevel="0" collapsed="false">
      <c r="A540" s="1" t="n">
        <v>535</v>
      </c>
      <c r="B540" s="41" t="n">
        <v>45970.8333333333</v>
      </c>
      <c r="C540" s="1" t="s">
        <v>30</v>
      </c>
      <c r="D540" s="1" t="s">
        <v>208</v>
      </c>
      <c r="E540" s="1" t="s">
        <v>166</v>
      </c>
      <c r="F540" s="44"/>
      <c r="G540" s="44"/>
      <c r="H540" s="45" t="str">
        <f aca="false">IF(AND(F540&lt;&gt;"",G540&lt;&gt;""),"Completed","Upcoming")</f>
        <v>Upcoming</v>
      </c>
    </row>
    <row r="541" customFormat="false" ht="15" hidden="false" customHeight="false" outlineLevel="0" collapsed="false">
      <c r="A541" s="1" t="n">
        <v>536</v>
      </c>
      <c r="B541" s="41" t="n">
        <v>45970.8333333333</v>
      </c>
      <c r="C541" s="1" t="s">
        <v>30</v>
      </c>
      <c r="D541" s="1" t="s">
        <v>118</v>
      </c>
      <c r="E541" s="1" t="s">
        <v>16</v>
      </c>
      <c r="F541" s="44"/>
      <c r="G541" s="44"/>
      <c r="H541" s="45" t="str">
        <f aca="false">IF(AND(F541&lt;&gt;"",G541&lt;&gt;""),"Completed","Upcoming")</f>
        <v>Upcoming</v>
      </c>
    </row>
    <row r="542" customFormat="false" ht="15" hidden="false" customHeight="false" outlineLevel="0" collapsed="false">
      <c r="A542" s="1" t="n">
        <v>537</v>
      </c>
      <c r="B542" s="41" t="n">
        <v>45970.8333333333</v>
      </c>
      <c r="C542" s="1" t="s">
        <v>30</v>
      </c>
      <c r="D542" s="1" t="s">
        <v>176</v>
      </c>
      <c r="E542" s="1" t="s">
        <v>181</v>
      </c>
      <c r="F542" s="44"/>
      <c r="G542" s="44"/>
      <c r="H542" s="45" t="str">
        <f aca="false">IF(AND(F542&lt;&gt;"",G542&lt;&gt;""),"Completed","Upcoming")</f>
        <v>Upcoming</v>
      </c>
    </row>
    <row r="543" customFormat="false" ht="15" hidden="false" customHeight="false" outlineLevel="0" collapsed="false">
      <c r="A543" s="1" t="n">
        <v>538</v>
      </c>
      <c r="B543" s="41" t="n">
        <v>45970.8333333333</v>
      </c>
      <c r="C543" s="1" t="s">
        <v>30</v>
      </c>
      <c r="D543" s="1" t="s">
        <v>167</v>
      </c>
      <c r="E543" s="1" t="s">
        <v>18</v>
      </c>
      <c r="F543" s="44"/>
      <c r="G543" s="44"/>
      <c r="H543" s="45" t="str">
        <f aca="false">IF(AND(F543&lt;&gt;"",G543&lt;&gt;""),"Completed","Upcoming")</f>
        <v>Upcoming</v>
      </c>
    </row>
    <row r="544" customFormat="false" ht="15" hidden="false" customHeight="false" outlineLevel="0" collapsed="false">
      <c r="A544" s="1" t="n">
        <v>539</v>
      </c>
      <c r="B544" s="41" t="n">
        <v>45982.8125</v>
      </c>
      <c r="C544" s="1" t="s">
        <v>32</v>
      </c>
      <c r="D544" s="1" t="s">
        <v>187</v>
      </c>
      <c r="E544" s="1" t="s">
        <v>193</v>
      </c>
      <c r="F544" s="44"/>
      <c r="G544" s="44"/>
      <c r="H544" s="45" t="str">
        <f aca="false">IF(AND(F544&lt;&gt;"",G544&lt;&gt;""),"Completed","Upcoming")</f>
        <v>Upcoming</v>
      </c>
    </row>
    <row r="545" customFormat="false" ht="15" hidden="false" customHeight="false" outlineLevel="0" collapsed="false">
      <c r="A545" s="1" t="n">
        <v>540</v>
      </c>
      <c r="B545" s="41" t="n">
        <v>45982.8229166667</v>
      </c>
      <c r="C545" s="1" t="s">
        <v>33</v>
      </c>
      <c r="D545" s="1" t="s">
        <v>155</v>
      </c>
      <c r="E545" s="1" t="s">
        <v>135</v>
      </c>
      <c r="F545" s="44"/>
      <c r="G545" s="44"/>
      <c r="H545" s="45" t="str">
        <f aca="false">IF(AND(F545&lt;&gt;"",G545&lt;&gt;""),"Completed","Upcoming")</f>
        <v>Upcoming</v>
      </c>
    </row>
    <row r="546" customFormat="false" ht="15" hidden="false" customHeight="false" outlineLevel="0" collapsed="false">
      <c r="A546" s="1" t="n">
        <v>541</v>
      </c>
      <c r="B546" s="41" t="n">
        <v>45983.5208333333</v>
      </c>
      <c r="C546" s="1" t="s">
        <v>29</v>
      </c>
      <c r="D546" s="1" t="s">
        <v>201</v>
      </c>
      <c r="E546" s="1" t="s">
        <v>162</v>
      </c>
      <c r="F546" s="44"/>
      <c r="G546" s="44"/>
      <c r="H546" s="45" t="str">
        <f aca="false">IF(AND(F546&lt;&gt;"",G546&lt;&gt;""),"Completed","Upcoming")</f>
        <v>Upcoming</v>
      </c>
    </row>
    <row r="547" customFormat="false" ht="15" hidden="false" customHeight="false" outlineLevel="0" collapsed="false">
      <c r="A547" s="1" t="n">
        <v>542</v>
      </c>
      <c r="B547" s="41" t="n">
        <v>45983.5833333333</v>
      </c>
      <c r="C547" s="1" t="s">
        <v>31</v>
      </c>
      <c r="D547" s="1" t="s">
        <v>165</v>
      </c>
      <c r="E547" s="1" t="s">
        <v>164</v>
      </c>
      <c r="F547" s="44"/>
      <c r="G547" s="44"/>
      <c r="H547" s="45" t="str">
        <f aca="false">IF(AND(F547&lt;&gt;"",G547&lt;&gt;""),"Completed","Upcoming")</f>
        <v>Upcoming</v>
      </c>
    </row>
    <row r="548" customFormat="false" ht="15" hidden="false" customHeight="false" outlineLevel="0" collapsed="false">
      <c r="A548" s="1" t="n">
        <v>543</v>
      </c>
      <c r="B548" s="41" t="n">
        <v>45983.5833333333</v>
      </c>
      <c r="C548" s="1" t="s">
        <v>31</v>
      </c>
      <c r="D548" s="1" t="s">
        <v>168</v>
      </c>
      <c r="E548" s="1" t="s">
        <v>136</v>
      </c>
      <c r="F548" s="44"/>
      <c r="G548" s="44"/>
      <c r="H548" s="45" t="str">
        <f aca="false">IF(AND(F548&lt;&gt;"",G548&lt;&gt;""),"Completed","Upcoming")</f>
        <v>Upcoming</v>
      </c>
    </row>
    <row r="549" customFormat="false" ht="15" hidden="false" customHeight="false" outlineLevel="0" collapsed="false">
      <c r="A549" s="1" t="n">
        <v>544</v>
      </c>
      <c r="B549" s="41" t="n">
        <v>45983.6041666667</v>
      </c>
      <c r="C549" s="1" t="s">
        <v>32</v>
      </c>
      <c r="D549" s="1" t="s">
        <v>191</v>
      </c>
      <c r="E549" s="1" t="s">
        <v>212</v>
      </c>
      <c r="F549" s="44"/>
      <c r="G549" s="44"/>
      <c r="H549" s="45" t="str">
        <f aca="false">IF(AND(F549&lt;&gt;"",G549&lt;&gt;""),"Completed","Upcoming")</f>
        <v>Upcoming</v>
      </c>
    </row>
    <row r="550" customFormat="false" ht="15" hidden="false" customHeight="false" outlineLevel="0" collapsed="false">
      <c r="A550" s="1" t="n">
        <v>545</v>
      </c>
      <c r="B550" s="41" t="n">
        <v>45983.6041666667</v>
      </c>
      <c r="C550" s="1" t="s">
        <v>32</v>
      </c>
      <c r="D550" s="1" t="s">
        <v>195</v>
      </c>
      <c r="E550" s="1" t="s">
        <v>190</v>
      </c>
      <c r="F550" s="44"/>
      <c r="G550" s="44"/>
      <c r="H550" s="45" t="str">
        <f aca="false">IF(AND(F550&lt;&gt;"",G550&lt;&gt;""),"Completed","Upcoming")</f>
        <v>Upcoming</v>
      </c>
    </row>
    <row r="551" customFormat="false" ht="15" hidden="false" customHeight="false" outlineLevel="0" collapsed="false">
      <c r="A551" s="1" t="n">
        <v>546</v>
      </c>
      <c r="B551" s="41" t="n">
        <v>45983.6041666667</v>
      </c>
      <c r="C551" s="1" t="s">
        <v>32</v>
      </c>
      <c r="D551" s="1" t="s">
        <v>15</v>
      </c>
      <c r="E551" s="1" t="s">
        <v>189</v>
      </c>
      <c r="F551" s="44"/>
      <c r="G551" s="44"/>
      <c r="H551" s="45" t="str">
        <f aca="false">IF(AND(F551&lt;&gt;"",G551&lt;&gt;""),"Completed","Upcoming")</f>
        <v>Upcoming</v>
      </c>
    </row>
    <row r="552" customFormat="false" ht="15" hidden="false" customHeight="false" outlineLevel="0" collapsed="false">
      <c r="A552" s="1" t="n">
        <v>547</v>
      </c>
      <c r="B552" s="41" t="n">
        <v>45983.6041666667</v>
      </c>
      <c r="C552" s="1" t="s">
        <v>32</v>
      </c>
      <c r="D552" s="1" t="s">
        <v>197</v>
      </c>
      <c r="E552" s="1" t="s">
        <v>184</v>
      </c>
      <c r="F552" s="44"/>
      <c r="G552" s="44"/>
      <c r="H552" s="45" t="str">
        <f aca="false">IF(AND(F552&lt;&gt;"",G552&lt;&gt;""),"Completed","Upcoming")</f>
        <v>Upcoming</v>
      </c>
    </row>
    <row r="553" customFormat="false" ht="15" hidden="false" customHeight="false" outlineLevel="0" collapsed="false">
      <c r="A553" s="1" t="n">
        <v>548</v>
      </c>
      <c r="B553" s="41" t="n">
        <v>45983.6041666667</v>
      </c>
      <c r="C553" s="1" t="s">
        <v>32</v>
      </c>
      <c r="D553" s="1" t="s">
        <v>199</v>
      </c>
      <c r="E553" s="1" t="s">
        <v>183</v>
      </c>
      <c r="F553" s="44"/>
      <c r="G553" s="44"/>
      <c r="H553" s="45" t="str">
        <f aca="false">IF(AND(F553&lt;&gt;"",G553&lt;&gt;""),"Completed","Upcoming")</f>
        <v>Upcoming</v>
      </c>
    </row>
    <row r="554" customFormat="false" ht="15" hidden="false" customHeight="false" outlineLevel="0" collapsed="false">
      <c r="A554" s="1" t="n">
        <v>549</v>
      </c>
      <c r="B554" s="41" t="n">
        <v>45983.625</v>
      </c>
      <c r="C554" s="1" t="s">
        <v>29</v>
      </c>
      <c r="D554" s="1" t="s">
        <v>129</v>
      </c>
      <c r="E554" s="1" t="s">
        <v>152</v>
      </c>
      <c r="F554" s="44"/>
      <c r="G554" s="44"/>
      <c r="H554" s="45" t="str">
        <f aca="false">IF(AND(F554&lt;&gt;"",G554&lt;&gt;""),"Completed","Upcoming")</f>
        <v>Upcoming</v>
      </c>
    </row>
    <row r="555" customFormat="false" ht="15" hidden="false" customHeight="false" outlineLevel="0" collapsed="false">
      <c r="A555" s="1" t="n">
        <v>550</v>
      </c>
      <c r="B555" s="41" t="n">
        <v>45983.625</v>
      </c>
      <c r="C555" s="1" t="s">
        <v>29</v>
      </c>
      <c r="D555" s="1" t="s">
        <v>122</v>
      </c>
      <c r="E555" s="1" t="s">
        <v>202</v>
      </c>
      <c r="F555" s="44"/>
      <c r="G555" s="44"/>
      <c r="H555" s="45" t="str">
        <f aca="false">IF(AND(F555&lt;&gt;"",G555&lt;&gt;""),"Completed","Upcoming")</f>
        <v>Upcoming</v>
      </c>
    </row>
    <row r="556" customFormat="false" ht="15" hidden="false" customHeight="false" outlineLevel="0" collapsed="false">
      <c r="A556" s="1" t="n">
        <v>551</v>
      </c>
      <c r="B556" s="41" t="n">
        <v>45983.625</v>
      </c>
      <c r="C556" s="1" t="s">
        <v>29</v>
      </c>
      <c r="D556" s="1" t="s">
        <v>21</v>
      </c>
      <c r="E556" s="1" t="s">
        <v>126</v>
      </c>
      <c r="F556" s="44"/>
      <c r="G556" s="44"/>
      <c r="H556" s="45" t="str">
        <f aca="false">IF(AND(F556&lt;&gt;"",G556&lt;&gt;""),"Completed","Upcoming")</f>
        <v>Upcoming</v>
      </c>
    </row>
    <row r="557" customFormat="false" ht="15" hidden="false" customHeight="false" outlineLevel="0" collapsed="false">
      <c r="A557" s="1" t="n">
        <v>552</v>
      </c>
      <c r="B557" s="41" t="n">
        <v>45983.625</v>
      </c>
      <c r="C557" s="1" t="s">
        <v>29</v>
      </c>
      <c r="D557" s="1" t="s">
        <v>131</v>
      </c>
      <c r="E557" s="1" t="s">
        <v>153</v>
      </c>
      <c r="F557" s="44"/>
      <c r="G557" s="44"/>
      <c r="H557" s="45" t="str">
        <f aca="false">IF(AND(F557&lt;&gt;"",G557&lt;&gt;""),"Completed","Upcoming")</f>
        <v>Upcoming</v>
      </c>
    </row>
    <row r="558" customFormat="false" ht="15" hidden="false" customHeight="false" outlineLevel="0" collapsed="false">
      <c r="A558" s="1" t="n">
        <v>553</v>
      </c>
      <c r="B558" s="41" t="n">
        <v>45983.625</v>
      </c>
      <c r="C558" s="1" t="s">
        <v>29</v>
      </c>
      <c r="D558" s="1" t="s">
        <v>127</v>
      </c>
      <c r="E558" s="1" t="s">
        <v>137</v>
      </c>
      <c r="F558" s="44"/>
      <c r="G558" s="44"/>
      <c r="H558" s="45" t="str">
        <f aca="false">IF(AND(F558&lt;&gt;"",G558&lt;&gt;""),"Completed","Upcoming")</f>
        <v>Upcoming</v>
      </c>
    </row>
    <row r="559" customFormat="false" ht="15" hidden="false" customHeight="false" outlineLevel="0" collapsed="false">
      <c r="A559" s="1" t="n">
        <v>554</v>
      </c>
      <c r="B559" s="41" t="n">
        <v>45983.6666666667</v>
      </c>
      <c r="C559" s="1" t="s">
        <v>33</v>
      </c>
      <c r="D559" s="1" t="s">
        <v>157</v>
      </c>
      <c r="E559" s="1" t="s">
        <v>161</v>
      </c>
      <c r="F559" s="44"/>
      <c r="G559" s="44"/>
      <c r="H559" s="45" t="str">
        <f aca="false">IF(AND(F559&lt;&gt;"",G559&lt;&gt;""),"Completed","Upcoming")</f>
        <v>Upcoming</v>
      </c>
    </row>
    <row r="560" customFormat="false" ht="15" hidden="false" customHeight="false" outlineLevel="0" collapsed="false">
      <c r="A560" s="1" t="n">
        <v>555</v>
      </c>
      <c r="B560" s="41" t="n">
        <v>45983.7083333333</v>
      </c>
      <c r="C560" s="1" t="s">
        <v>31</v>
      </c>
      <c r="D560" s="1" t="s">
        <v>140</v>
      </c>
      <c r="E560" s="1" t="s">
        <v>177</v>
      </c>
      <c r="F560" s="44"/>
      <c r="G560" s="44"/>
      <c r="H560" s="45" t="str">
        <f aca="false">IF(AND(F560&lt;&gt;"",G560&lt;&gt;""),"Completed","Upcoming")</f>
        <v>Upcoming</v>
      </c>
    </row>
    <row r="561" customFormat="false" ht="15" hidden="false" customHeight="false" outlineLevel="0" collapsed="false">
      <c r="A561" s="1" t="n">
        <v>556</v>
      </c>
      <c r="B561" s="41" t="n">
        <v>45983.7291666667</v>
      </c>
      <c r="C561" s="1" t="s">
        <v>32</v>
      </c>
      <c r="D561" s="1" t="s">
        <v>211</v>
      </c>
      <c r="E561" s="1" t="s">
        <v>196</v>
      </c>
      <c r="F561" s="44"/>
      <c r="G561" s="44"/>
      <c r="H561" s="45" t="str">
        <f aca="false">IF(AND(F561&lt;&gt;"",G561&lt;&gt;""),"Completed","Upcoming")</f>
        <v>Upcoming</v>
      </c>
    </row>
    <row r="562" customFormat="false" ht="15" hidden="false" customHeight="false" outlineLevel="0" collapsed="false">
      <c r="A562" s="1" t="n">
        <v>557</v>
      </c>
      <c r="B562" s="41" t="n">
        <v>45983.7291666667</v>
      </c>
      <c r="C562" s="1" t="s">
        <v>29</v>
      </c>
      <c r="D562" s="1" t="s">
        <v>132</v>
      </c>
      <c r="E562" s="1" t="s">
        <v>23</v>
      </c>
      <c r="F562" s="44"/>
      <c r="G562" s="44"/>
      <c r="H562" s="45" t="str">
        <f aca="false">IF(AND(F562&lt;&gt;"",G562&lt;&gt;""),"Completed","Upcoming")</f>
        <v>Upcoming</v>
      </c>
    </row>
    <row r="563" customFormat="false" ht="15" hidden="false" customHeight="false" outlineLevel="0" collapsed="false">
      <c r="A563" s="1" t="n">
        <v>558</v>
      </c>
      <c r="B563" s="41" t="n">
        <v>45983.75</v>
      </c>
      <c r="C563" s="1" t="s">
        <v>33</v>
      </c>
      <c r="D563" s="1" t="s">
        <v>171</v>
      </c>
      <c r="E563" s="1" t="s">
        <v>149</v>
      </c>
      <c r="F563" s="44"/>
      <c r="G563" s="44"/>
      <c r="H563" s="45" t="str">
        <f aca="false">IF(AND(F563&lt;&gt;"",G563&lt;&gt;""),"Completed","Upcoming")</f>
        <v>Upcoming</v>
      </c>
    </row>
    <row r="564" customFormat="false" ht="15" hidden="false" customHeight="false" outlineLevel="0" collapsed="false">
      <c r="A564" s="1" t="n">
        <v>559</v>
      </c>
      <c r="B564" s="41" t="n">
        <v>45983.8229166667</v>
      </c>
      <c r="C564" s="1" t="s">
        <v>31</v>
      </c>
      <c r="D564" s="1" t="s">
        <v>22</v>
      </c>
      <c r="E564" s="1" t="s">
        <v>24</v>
      </c>
      <c r="F564" s="44"/>
      <c r="G564" s="44"/>
      <c r="H564" s="45" t="str">
        <f aca="false">IF(AND(F564&lt;&gt;"",G564&lt;&gt;""),"Completed","Upcoming")</f>
        <v>Upcoming</v>
      </c>
    </row>
    <row r="565" customFormat="false" ht="15" hidden="false" customHeight="false" outlineLevel="0" collapsed="false">
      <c r="A565" s="1" t="n">
        <v>560</v>
      </c>
      <c r="B565" s="41" t="n">
        <v>45983.8368055556</v>
      </c>
      <c r="C565" s="1" t="s">
        <v>33</v>
      </c>
      <c r="D565" s="1" t="s">
        <v>17</v>
      </c>
      <c r="E565" s="1" t="s">
        <v>120</v>
      </c>
      <c r="F565" s="44"/>
      <c r="G565" s="44"/>
      <c r="H565" s="45" t="str">
        <f aca="false">IF(AND(F565&lt;&gt;"",G565&lt;&gt;""),"Completed","Upcoming")</f>
        <v>Upcoming</v>
      </c>
    </row>
    <row r="566" customFormat="false" ht="15" hidden="false" customHeight="false" outlineLevel="0" collapsed="false">
      <c r="A566" s="1" t="n">
        <v>561</v>
      </c>
      <c r="B566" s="41" t="n">
        <v>45984.4791666667</v>
      </c>
      <c r="C566" s="1" t="s">
        <v>31</v>
      </c>
      <c r="D566" s="1" t="s">
        <v>163</v>
      </c>
      <c r="E566" s="1" t="s">
        <v>139</v>
      </c>
      <c r="F566" s="44"/>
      <c r="G566" s="44"/>
      <c r="H566" s="45" t="str">
        <f aca="false">IF(AND(F566&lt;&gt;"",G566&lt;&gt;""),"Completed","Upcoming")</f>
        <v>Upcoming</v>
      </c>
    </row>
    <row r="567" customFormat="false" ht="15" hidden="false" customHeight="false" outlineLevel="0" collapsed="false">
      <c r="A567" s="1" t="n">
        <v>562</v>
      </c>
      <c r="B567" s="41" t="n">
        <v>45984.5833333333</v>
      </c>
      <c r="C567" s="1" t="s">
        <v>31</v>
      </c>
      <c r="D567" s="1" t="s">
        <v>210</v>
      </c>
      <c r="E567" s="1" t="s">
        <v>20</v>
      </c>
      <c r="F567" s="44"/>
      <c r="G567" s="44"/>
      <c r="H567" s="45" t="str">
        <f aca="false">IF(AND(F567&lt;&gt;"",G567&lt;&gt;""),"Completed","Upcoming")</f>
        <v>Upcoming</v>
      </c>
    </row>
    <row r="568" customFormat="false" ht="15" hidden="false" customHeight="false" outlineLevel="0" collapsed="false">
      <c r="A568" s="1" t="n">
        <v>563</v>
      </c>
      <c r="B568" s="41" t="n">
        <v>45984.5833333333</v>
      </c>
      <c r="C568" s="1" t="s">
        <v>33</v>
      </c>
      <c r="D568" s="1" t="s">
        <v>154</v>
      </c>
      <c r="E568" s="1" t="s">
        <v>172</v>
      </c>
      <c r="F568" s="44"/>
      <c r="G568" s="44"/>
      <c r="H568" s="45" t="str">
        <f aca="false">IF(AND(F568&lt;&gt;"",G568&lt;&gt;""),"Completed","Upcoming")</f>
        <v>Upcoming</v>
      </c>
    </row>
    <row r="569" customFormat="false" ht="15" hidden="false" customHeight="false" outlineLevel="0" collapsed="false">
      <c r="A569" s="1" t="n">
        <v>564</v>
      </c>
      <c r="B569" s="41" t="n">
        <v>45984.5833333333</v>
      </c>
      <c r="C569" s="1" t="s">
        <v>29</v>
      </c>
      <c r="D569" s="1" t="s">
        <v>207</v>
      </c>
      <c r="E569" s="1" t="s">
        <v>138</v>
      </c>
      <c r="F569" s="44"/>
      <c r="G569" s="44"/>
      <c r="H569" s="45" t="str">
        <f aca="false">IF(AND(F569&lt;&gt;"",G569&lt;&gt;""),"Completed","Upcoming")</f>
        <v>Upcoming</v>
      </c>
    </row>
    <row r="570" customFormat="false" ht="15" hidden="false" customHeight="false" outlineLevel="0" collapsed="false">
      <c r="A570" s="1" t="n">
        <v>565</v>
      </c>
      <c r="B570" s="41" t="n">
        <v>45984.6041666667</v>
      </c>
      <c r="C570" s="1" t="s">
        <v>32</v>
      </c>
      <c r="D570" s="1" t="s">
        <v>185</v>
      </c>
      <c r="E570" s="1" t="s">
        <v>192</v>
      </c>
      <c r="F570" s="44"/>
      <c r="G570" s="44"/>
      <c r="H570" s="45" t="str">
        <f aca="false">IF(AND(F570&lt;&gt;"",G570&lt;&gt;""),"Completed","Upcoming")</f>
        <v>Upcoming</v>
      </c>
    </row>
    <row r="571" customFormat="false" ht="15" hidden="false" customHeight="false" outlineLevel="0" collapsed="false">
      <c r="A571" s="1" t="n">
        <v>566</v>
      </c>
      <c r="B571" s="41" t="n">
        <v>45984.6770833333</v>
      </c>
      <c r="C571" s="1" t="s">
        <v>33</v>
      </c>
      <c r="D571" s="1" t="s">
        <v>134</v>
      </c>
      <c r="E571" s="1" t="s">
        <v>204</v>
      </c>
      <c r="F571" s="44"/>
      <c r="G571" s="44"/>
      <c r="H571" s="45" t="str">
        <f aca="false">IF(AND(F571&lt;&gt;"",G571&lt;&gt;""),"Completed","Upcoming")</f>
        <v>Upcoming</v>
      </c>
    </row>
    <row r="572" customFormat="false" ht="15" hidden="false" customHeight="false" outlineLevel="0" collapsed="false">
      <c r="A572" s="1" t="n">
        <v>567</v>
      </c>
      <c r="B572" s="41" t="n">
        <v>45984.6770833333</v>
      </c>
      <c r="C572" s="1" t="s">
        <v>33</v>
      </c>
      <c r="D572" s="1" t="s">
        <v>159</v>
      </c>
      <c r="E572" s="1" t="s">
        <v>205</v>
      </c>
      <c r="F572" s="44"/>
      <c r="G572" s="44"/>
      <c r="H572" s="45" t="str">
        <f aca="false">IF(AND(F572&lt;&gt;"",G572&lt;&gt;""),"Completed","Upcoming")</f>
        <v>Upcoming</v>
      </c>
    </row>
    <row r="573" customFormat="false" ht="15" hidden="false" customHeight="false" outlineLevel="0" collapsed="false">
      <c r="A573" s="1" t="n">
        <v>568</v>
      </c>
      <c r="B573" s="41" t="n">
        <v>45984.6770833333</v>
      </c>
      <c r="C573" s="1" t="s">
        <v>33</v>
      </c>
      <c r="D573" s="1" t="s">
        <v>158</v>
      </c>
      <c r="E573" s="1" t="s">
        <v>156</v>
      </c>
      <c r="F573" s="44"/>
      <c r="G573" s="44"/>
      <c r="H573" s="45" t="str">
        <f aca="false">IF(AND(F573&lt;&gt;"",G573&lt;&gt;""),"Completed","Upcoming")</f>
        <v>Upcoming</v>
      </c>
    </row>
    <row r="574" customFormat="false" ht="15" hidden="false" customHeight="false" outlineLevel="0" collapsed="false">
      <c r="A574" s="1" t="n">
        <v>569</v>
      </c>
      <c r="B574" s="41" t="n">
        <v>45984.6875</v>
      </c>
      <c r="C574" s="1" t="s">
        <v>32</v>
      </c>
      <c r="D574" s="1" t="s">
        <v>198</v>
      </c>
      <c r="E574" s="1" t="s">
        <v>188</v>
      </c>
      <c r="F574" s="44"/>
      <c r="G574" s="44"/>
      <c r="H574" s="45" t="str">
        <f aca="false">IF(AND(F574&lt;&gt;"",G574&lt;&gt;""),"Completed","Upcoming")</f>
        <v>Upcoming</v>
      </c>
    </row>
    <row r="575" customFormat="false" ht="15" hidden="false" customHeight="false" outlineLevel="0" collapsed="false">
      <c r="A575" s="1" t="n">
        <v>570</v>
      </c>
      <c r="B575" s="41" t="n">
        <v>45984.6875</v>
      </c>
      <c r="C575" s="1" t="s">
        <v>29</v>
      </c>
      <c r="D575" s="1" t="s">
        <v>130</v>
      </c>
      <c r="E575" s="1" t="s">
        <v>180</v>
      </c>
      <c r="F575" s="44"/>
      <c r="G575" s="44"/>
      <c r="H575" s="45" t="str">
        <f aca="false">IF(AND(F575&lt;&gt;"",G575&lt;&gt;""),"Completed","Upcoming")</f>
        <v>Upcoming</v>
      </c>
    </row>
    <row r="576" customFormat="false" ht="15" hidden="false" customHeight="false" outlineLevel="0" collapsed="false">
      <c r="A576" s="1" t="n">
        <v>571</v>
      </c>
      <c r="B576" s="41" t="n">
        <v>45984.7083333333</v>
      </c>
      <c r="C576" s="1" t="s">
        <v>31</v>
      </c>
      <c r="D576" s="1" t="s">
        <v>169</v>
      </c>
      <c r="E576" s="1" t="s">
        <v>174</v>
      </c>
      <c r="F576" s="44"/>
      <c r="G576" s="44"/>
      <c r="H576" s="45" t="str">
        <f aca="false">IF(AND(F576&lt;&gt;"",G576&lt;&gt;""),"Completed","Upcoming")</f>
        <v>Upcoming</v>
      </c>
    </row>
    <row r="577" customFormat="false" ht="15" hidden="false" customHeight="false" outlineLevel="0" collapsed="false">
      <c r="A577" s="1" t="n">
        <v>572</v>
      </c>
      <c r="B577" s="41" t="n">
        <v>45984.8229166667</v>
      </c>
      <c r="C577" s="1" t="s">
        <v>31</v>
      </c>
      <c r="D577" s="1" t="s">
        <v>19</v>
      </c>
      <c r="E577" s="1" t="s">
        <v>145</v>
      </c>
      <c r="F577" s="44"/>
      <c r="G577" s="44"/>
      <c r="H577" s="45" t="str">
        <f aca="false">IF(AND(F577&lt;&gt;"",G577&lt;&gt;""),"Completed","Upcoming")</f>
        <v>Upcoming</v>
      </c>
    </row>
    <row r="578" customFormat="false" ht="15" hidden="false" customHeight="false" outlineLevel="0" collapsed="false">
      <c r="A578" s="1" t="n">
        <v>573</v>
      </c>
      <c r="B578" s="41" t="n">
        <v>45984.8229166667</v>
      </c>
      <c r="C578" s="1" t="s">
        <v>33</v>
      </c>
      <c r="D578" s="1" t="s">
        <v>144</v>
      </c>
      <c r="E578" s="1" t="s">
        <v>206</v>
      </c>
      <c r="F578" s="44"/>
      <c r="G578" s="44"/>
      <c r="H578" s="45" t="str">
        <f aca="false">IF(AND(F578&lt;&gt;"",G578&lt;&gt;""),"Completed","Upcoming")</f>
        <v>Upcoming</v>
      </c>
    </row>
    <row r="579" customFormat="false" ht="15" hidden="false" customHeight="false" outlineLevel="0" collapsed="false">
      <c r="A579" s="1" t="n">
        <v>574</v>
      </c>
      <c r="B579" s="41" t="n">
        <v>45984.8333333333</v>
      </c>
      <c r="C579" s="1" t="s">
        <v>30</v>
      </c>
      <c r="D579" s="1" t="s">
        <v>181</v>
      </c>
      <c r="E579" s="1" t="s">
        <v>173</v>
      </c>
      <c r="F579" s="44"/>
      <c r="G579" s="44"/>
      <c r="H579" s="45" t="str">
        <f aca="false">IF(AND(F579&lt;&gt;"",G579&lt;&gt;""),"Completed","Upcoming")</f>
        <v>Upcoming</v>
      </c>
    </row>
    <row r="580" customFormat="false" ht="15" hidden="false" customHeight="false" outlineLevel="0" collapsed="false">
      <c r="A580" s="1" t="n">
        <v>575</v>
      </c>
      <c r="B580" s="41" t="n">
        <v>45984.8333333333</v>
      </c>
      <c r="C580" s="1" t="s">
        <v>30</v>
      </c>
      <c r="D580" s="1" t="s">
        <v>176</v>
      </c>
      <c r="E580" s="1" t="s">
        <v>124</v>
      </c>
      <c r="F580" s="44"/>
      <c r="G580" s="44"/>
      <c r="H580" s="45" t="str">
        <f aca="false">IF(AND(F580&lt;&gt;"",G580&lt;&gt;""),"Completed","Upcoming")</f>
        <v>Upcoming</v>
      </c>
    </row>
    <row r="581" customFormat="false" ht="15" hidden="false" customHeight="false" outlineLevel="0" collapsed="false">
      <c r="A581" s="1" t="n">
        <v>576</v>
      </c>
      <c r="B581" s="41" t="n">
        <v>45984.8333333333</v>
      </c>
      <c r="C581" s="1" t="s">
        <v>30</v>
      </c>
      <c r="D581" s="1" t="s">
        <v>208</v>
      </c>
      <c r="E581" s="1" t="s">
        <v>18</v>
      </c>
      <c r="F581" s="44"/>
      <c r="G581" s="44"/>
      <c r="H581" s="45" t="str">
        <f aca="false">IF(AND(F581&lt;&gt;"",G581&lt;&gt;""),"Completed","Upcoming")</f>
        <v>Upcoming</v>
      </c>
    </row>
    <row r="582" customFormat="false" ht="15" hidden="false" customHeight="false" outlineLevel="0" collapsed="false">
      <c r="A582" s="1" t="n">
        <v>577</v>
      </c>
      <c r="B582" s="41" t="n">
        <v>45984.8333333333</v>
      </c>
      <c r="C582" s="1" t="s">
        <v>30</v>
      </c>
      <c r="D582" s="1" t="s">
        <v>141</v>
      </c>
      <c r="E582" s="1" t="s">
        <v>166</v>
      </c>
      <c r="F582" s="44"/>
      <c r="G582" s="44"/>
      <c r="H582" s="45" t="str">
        <f aca="false">IF(AND(F582&lt;&gt;"",G582&lt;&gt;""),"Completed","Upcoming")</f>
        <v>Upcoming</v>
      </c>
    </row>
    <row r="583" customFormat="false" ht="15" hidden="false" customHeight="false" outlineLevel="0" collapsed="false">
      <c r="A583" s="1" t="n">
        <v>578</v>
      </c>
      <c r="B583" s="41" t="n">
        <v>45984.8333333333</v>
      </c>
      <c r="C583" s="1" t="s">
        <v>30</v>
      </c>
      <c r="D583" s="1" t="s">
        <v>116</v>
      </c>
      <c r="E583" s="1" t="s">
        <v>117</v>
      </c>
      <c r="F583" s="44"/>
      <c r="G583" s="44"/>
      <c r="H583" s="45" t="str">
        <f aca="false">IF(AND(F583&lt;&gt;"",G583&lt;&gt;""),"Completed","Upcoming")</f>
        <v>Upcoming</v>
      </c>
    </row>
    <row r="584" customFormat="false" ht="15" hidden="false" customHeight="false" outlineLevel="0" collapsed="false">
      <c r="A584" s="1" t="n">
        <v>579</v>
      </c>
      <c r="B584" s="41" t="n">
        <v>45984.8333333333</v>
      </c>
      <c r="C584" s="1" t="s">
        <v>30</v>
      </c>
      <c r="D584" s="1" t="s">
        <v>200</v>
      </c>
      <c r="E584" s="1" t="s">
        <v>167</v>
      </c>
      <c r="F584" s="44"/>
      <c r="G584" s="44"/>
      <c r="H584" s="45" t="str">
        <f aca="false">IF(AND(F584&lt;&gt;"",G584&lt;&gt;""),"Completed","Upcoming")</f>
        <v>Upcoming</v>
      </c>
    </row>
    <row r="585" customFormat="false" ht="15" hidden="false" customHeight="false" outlineLevel="0" collapsed="false">
      <c r="A585" s="1" t="n">
        <v>580</v>
      </c>
      <c r="B585" s="41" t="n">
        <v>45984.8333333333</v>
      </c>
      <c r="C585" s="1" t="s">
        <v>30</v>
      </c>
      <c r="D585" s="1" t="s">
        <v>151</v>
      </c>
      <c r="E585" s="1" t="s">
        <v>203</v>
      </c>
      <c r="F585" s="44"/>
      <c r="G585" s="44"/>
      <c r="H585" s="45" t="str">
        <f aca="false">IF(AND(F585&lt;&gt;"",G585&lt;&gt;""),"Completed","Upcoming")</f>
        <v>Upcoming</v>
      </c>
    </row>
    <row r="586" customFormat="false" ht="15" hidden="false" customHeight="false" outlineLevel="0" collapsed="false">
      <c r="A586" s="1" t="n">
        <v>581</v>
      </c>
      <c r="B586" s="41" t="n">
        <v>45984.8333333333</v>
      </c>
      <c r="C586" s="1" t="s">
        <v>30</v>
      </c>
      <c r="D586" s="1" t="s">
        <v>16</v>
      </c>
      <c r="E586" s="1" t="s">
        <v>114</v>
      </c>
      <c r="F586" s="44"/>
      <c r="G586" s="44"/>
      <c r="H586" s="45" t="str">
        <f aca="false">IF(AND(F586&lt;&gt;"",G586&lt;&gt;""),"Completed","Upcoming")</f>
        <v>Upcoming</v>
      </c>
    </row>
    <row r="587" customFormat="false" ht="15" hidden="false" customHeight="false" outlineLevel="0" collapsed="false">
      <c r="A587" s="1" t="n">
        <v>582</v>
      </c>
      <c r="B587" s="41" t="n">
        <v>45984.8333333333</v>
      </c>
      <c r="C587" s="1" t="s">
        <v>30</v>
      </c>
      <c r="D587" s="1" t="s">
        <v>119</v>
      </c>
      <c r="E587" s="1" t="s">
        <v>118</v>
      </c>
      <c r="F587" s="44"/>
      <c r="G587" s="44"/>
      <c r="H587" s="45" t="str">
        <f aca="false">IF(AND(F587&lt;&gt;"",G587&lt;&gt;""),"Completed","Upcoming")</f>
        <v>Upcoming</v>
      </c>
    </row>
    <row r="588" customFormat="false" ht="15" hidden="false" customHeight="false" outlineLevel="0" collapsed="false">
      <c r="A588" s="1" t="n">
        <v>583</v>
      </c>
      <c r="B588" s="41" t="n">
        <v>45984.8333333333</v>
      </c>
      <c r="C588" s="1" t="s">
        <v>30</v>
      </c>
      <c r="D588" s="1" t="s">
        <v>115</v>
      </c>
      <c r="E588" s="1" t="s">
        <v>182</v>
      </c>
      <c r="F588" s="44"/>
      <c r="G588" s="44"/>
      <c r="H588" s="45" t="str">
        <f aca="false">IF(AND(F588&lt;&gt;"",G588&lt;&gt;""),"Completed","Upcoming")</f>
        <v>Upcoming</v>
      </c>
    </row>
    <row r="589" customFormat="false" ht="15" hidden="false" customHeight="false" outlineLevel="0" collapsed="false">
      <c r="A589" s="1" t="n">
        <v>584</v>
      </c>
      <c r="B589" s="41" t="n">
        <v>45985.7291666667</v>
      </c>
      <c r="C589" s="1" t="s">
        <v>31</v>
      </c>
      <c r="D589" s="1" t="s">
        <v>146</v>
      </c>
      <c r="E589" s="1" t="s">
        <v>178</v>
      </c>
      <c r="F589" s="44"/>
      <c r="G589" s="44"/>
      <c r="H589" s="45" t="str">
        <f aca="false">IF(AND(F589&lt;&gt;"",G589&lt;&gt;""),"Completed","Upcoming")</f>
        <v>Upcoming</v>
      </c>
    </row>
    <row r="590" customFormat="false" ht="15" hidden="false" customHeight="false" outlineLevel="0" collapsed="false">
      <c r="A590" s="1" t="n">
        <v>585</v>
      </c>
      <c r="B590" s="41" t="n">
        <v>45985.8229166667</v>
      </c>
      <c r="C590" s="1" t="s">
        <v>31</v>
      </c>
      <c r="D590" s="1" t="s">
        <v>209</v>
      </c>
      <c r="E590" s="1" t="s">
        <v>213</v>
      </c>
      <c r="F590" s="44"/>
      <c r="G590" s="44"/>
      <c r="H590" s="45" t="str">
        <f aca="false">IF(AND(F590&lt;&gt;"",G590&lt;&gt;""),"Completed","Upcoming")</f>
        <v>Upcoming</v>
      </c>
    </row>
    <row r="591" customFormat="false" ht="15" hidden="false" customHeight="false" outlineLevel="0" collapsed="false">
      <c r="A591" s="1" t="n">
        <v>586</v>
      </c>
      <c r="B591" s="41" t="n">
        <v>45985.8333333333</v>
      </c>
      <c r="C591" s="1" t="s">
        <v>29</v>
      </c>
      <c r="D591" s="1" t="s">
        <v>121</v>
      </c>
      <c r="E591" s="1" t="s">
        <v>128</v>
      </c>
      <c r="F591" s="44"/>
      <c r="G591" s="44"/>
      <c r="H591" s="45" t="str">
        <f aca="false">IF(AND(F591&lt;&gt;"",G591&lt;&gt;""),"Completed","Upcoming")</f>
        <v>Upcoming</v>
      </c>
    </row>
    <row r="592" customFormat="false" ht="15" hidden="false" customHeight="false" outlineLevel="0" collapsed="false">
      <c r="A592" s="1" t="n">
        <v>587</v>
      </c>
      <c r="B592" s="41" t="n">
        <v>45989.8125</v>
      </c>
      <c r="C592" s="1" t="s">
        <v>32</v>
      </c>
      <c r="D592" s="1" t="s">
        <v>183</v>
      </c>
      <c r="E592" s="1" t="s">
        <v>185</v>
      </c>
      <c r="F592" s="44"/>
      <c r="G592" s="44"/>
      <c r="H592" s="45" t="str">
        <f aca="false">IF(AND(F592&lt;&gt;"",G592&lt;&gt;""),"Completed","Upcoming")</f>
        <v>Upcoming</v>
      </c>
    </row>
    <row r="593" customFormat="false" ht="15" hidden="false" customHeight="false" outlineLevel="0" collapsed="false">
      <c r="A593" s="1" t="n">
        <v>588</v>
      </c>
      <c r="B593" s="41" t="n">
        <v>45989.8229166667</v>
      </c>
      <c r="C593" s="1" t="s">
        <v>33</v>
      </c>
      <c r="D593" s="1" t="s">
        <v>204</v>
      </c>
      <c r="E593" s="1" t="s">
        <v>171</v>
      </c>
      <c r="F593" s="44"/>
      <c r="G593" s="44"/>
      <c r="H593" s="45" t="str">
        <f aca="false">IF(AND(F593&lt;&gt;"",G593&lt;&gt;""),"Completed","Upcoming")</f>
        <v>Upcoming</v>
      </c>
    </row>
    <row r="594" customFormat="false" ht="15" hidden="false" customHeight="false" outlineLevel="0" collapsed="false">
      <c r="A594" s="1" t="n">
        <v>589</v>
      </c>
      <c r="B594" s="41" t="n">
        <v>45990.6041666667</v>
      </c>
      <c r="C594" s="1" t="s">
        <v>32</v>
      </c>
      <c r="D594" s="1" t="s">
        <v>188</v>
      </c>
      <c r="E594" s="1" t="s">
        <v>199</v>
      </c>
      <c r="F594" s="44"/>
      <c r="G594" s="44"/>
      <c r="H594" s="45" t="str">
        <f aca="false">IF(AND(F594&lt;&gt;"",G594&lt;&gt;""),"Completed","Upcoming")</f>
        <v>Upcoming</v>
      </c>
    </row>
    <row r="595" customFormat="false" ht="15" hidden="false" customHeight="false" outlineLevel="0" collapsed="false">
      <c r="A595" s="1" t="n">
        <v>590</v>
      </c>
      <c r="B595" s="41" t="n">
        <v>45990.6041666667</v>
      </c>
      <c r="C595" s="1" t="s">
        <v>32</v>
      </c>
      <c r="D595" s="1" t="s">
        <v>193</v>
      </c>
      <c r="E595" s="1" t="s">
        <v>191</v>
      </c>
      <c r="F595" s="44"/>
      <c r="G595" s="44"/>
      <c r="H595" s="45" t="str">
        <f aca="false">IF(AND(F595&lt;&gt;"",G595&lt;&gt;""),"Completed","Upcoming")</f>
        <v>Upcoming</v>
      </c>
    </row>
    <row r="596" customFormat="false" ht="15" hidden="false" customHeight="false" outlineLevel="0" collapsed="false">
      <c r="A596" s="1" t="n">
        <v>591</v>
      </c>
      <c r="B596" s="41" t="n">
        <v>45990.6041666667</v>
      </c>
      <c r="C596" s="1" t="s">
        <v>32</v>
      </c>
      <c r="D596" s="1" t="s">
        <v>192</v>
      </c>
      <c r="E596" s="1" t="s">
        <v>211</v>
      </c>
      <c r="F596" s="44"/>
      <c r="G596" s="44"/>
      <c r="H596" s="45" t="str">
        <f aca="false">IF(AND(F596&lt;&gt;"",G596&lt;&gt;""),"Completed","Upcoming")</f>
        <v>Upcoming</v>
      </c>
    </row>
    <row r="597" customFormat="false" ht="15" hidden="false" customHeight="false" outlineLevel="0" collapsed="false">
      <c r="A597" s="1" t="n">
        <v>592</v>
      </c>
      <c r="B597" s="41" t="n">
        <v>45990.6041666667</v>
      </c>
      <c r="C597" s="1" t="s">
        <v>32</v>
      </c>
      <c r="D597" s="1" t="s">
        <v>15</v>
      </c>
      <c r="E597" s="1" t="s">
        <v>198</v>
      </c>
      <c r="F597" s="44"/>
      <c r="G597" s="44"/>
      <c r="H597" s="45" t="str">
        <f aca="false">IF(AND(F597&lt;&gt;"",G597&lt;&gt;""),"Completed","Upcoming")</f>
        <v>Upcoming</v>
      </c>
    </row>
    <row r="598" customFormat="false" ht="15" hidden="false" customHeight="false" outlineLevel="0" collapsed="false">
      <c r="A598" s="1" t="n">
        <v>593</v>
      </c>
      <c r="B598" s="41" t="n">
        <v>45990.625</v>
      </c>
      <c r="C598" s="1" t="s">
        <v>29</v>
      </c>
      <c r="D598" s="1" t="s">
        <v>23</v>
      </c>
      <c r="E598" s="1" t="s">
        <v>207</v>
      </c>
      <c r="F598" s="44"/>
      <c r="G598" s="44"/>
      <c r="H598" s="45" t="str">
        <f aca="false">IF(AND(F598&lt;&gt;"",G598&lt;&gt;""),"Completed","Upcoming")</f>
        <v>Upcoming</v>
      </c>
    </row>
    <row r="599" customFormat="false" ht="15" hidden="false" customHeight="false" outlineLevel="0" collapsed="false">
      <c r="A599" s="1" t="n">
        <v>594</v>
      </c>
      <c r="B599" s="41" t="n">
        <v>45990.625</v>
      </c>
      <c r="C599" s="1" t="s">
        <v>29</v>
      </c>
      <c r="D599" s="1" t="s">
        <v>152</v>
      </c>
      <c r="E599" s="1" t="s">
        <v>201</v>
      </c>
      <c r="F599" s="44"/>
      <c r="G599" s="44"/>
      <c r="H599" s="45" t="str">
        <f aca="false">IF(AND(F599&lt;&gt;"",G599&lt;&gt;""),"Completed","Upcoming")</f>
        <v>Upcoming</v>
      </c>
    </row>
    <row r="600" customFormat="false" ht="15" hidden="false" customHeight="false" outlineLevel="0" collapsed="false">
      <c r="A600" s="1" t="n">
        <v>595</v>
      </c>
      <c r="B600" s="41" t="n">
        <v>45990.625</v>
      </c>
      <c r="C600" s="1" t="s">
        <v>29</v>
      </c>
      <c r="D600" s="1" t="s">
        <v>202</v>
      </c>
      <c r="E600" s="1" t="s">
        <v>127</v>
      </c>
      <c r="F600" s="44"/>
      <c r="G600" s="44"/>
      <c r="H600" s="45" t="str">
        <f aca="false">IF(AND(F600&lt;&gt;"",G600&lt;&gt;""),"Completed","Upcoming")</f>
        <v>Upcoming</v>
      </c>
    </row>
    <row r="601" customFormat="false" ht="15" hidden="false" customHeight="false" outlineLevel="0" collapsed="false">
      <c r="A601" s="1" t="n">
        <v>596</v>
      </c>
      <c r="B601" s="41" t="n">
        <v>45990.6666666667</v>
      </c>
      <c r="C601" s="1" t="s">
        <v>33</v>
      </c>
      <c r="D601" s="1" t="s">
        <v>149</v>
      </c>
      <c r="E601" s="1" t="s">
        <v>17</v>
      </c>
      <c r="F601" s="44"/>
      <c r="G601" s="44"/>
      <c r="H601" s="45" t="str">
        <f aca="false">IF(AND(F601&lt;&gt;"",G601&lt;&gt;""),"Completed","Upcoming")</f>
        <v>Upcoming</v>
      </c>
    </row>
    <row r="602" customFormat="false" ht="15" hidden="false" customHeight="false" outlineLevel="0" collapsed="false">
      <c r="A602" s="1" t="n">
        <v>597</v>
      </c>
      <c r="B602" s="41" t="n">
        <v>45990.7291666667</v>
      </c>
      <c r="C602" s="1" t="s">
        <v>29</v>
      </c>
      <c r="D602" s="1" t="s">
        <v>128</v>
      </c>
      <c r="E602" s="1" t="s">
        <v>132</v>
      </c>
      <c r="F602" s="44"/>
      <c r="G602" s="44"/>
      <c r="H602" s="45" t="str">
        <f aca="false">IF(AND(F602&lt;&gt;"",G602&lt;&gt;""),"Completed","Upcoming")</f>
        <v>Upcoming</v>
      </c>
    </row>
    <row r="603" customFormat="false" ht="15" hidden="false" customHeight="false" outlineLevel="0" collapsed="false">
      <c r="A603" s="1" t="n">
        <v>598</v>
      </c>
      <c r="B603" s="41" t="n">
        <v>45990.7291666667</v>
      </c>
      <c r="C603" s="1" t="s">
        <v>32</v>
      </c>
      <c r="D603" s="1" t="s">
        <v>184</v>
      </c>
      <c r="E603" s="1" t="s">
        <v>195</v>
      </c>
      <c r="F603" s="44"/>
      <c r="G603" s="44"/>
      <c r="H603" s="45" t="str">
        <f aca="false">IF(AND(F603&lt;&gt;"",G603&lt;&gt;""),"Completed","Upcoming")</f>
        <v>Upcoming</v>
      </c>
    </row>
    <row r="604" customFormat="false" ht="15" hidden="false" customHeight="false" outlineLevel="0" collapsed="false">
      <c r="A604" s="1" t="n">
        <v>599</v>
      </c>
      <c r="B604" s="41" t="n">
        <v>45990.75</v>
      </c>
      <c r="C604" s="1" t="s">
        <v>33</v>
      </c>
      <c r="D604" s="1" t="s">
        <v>206</v>
      </c>
      <c r="E604" s="1" t="s">
        <v>154</v>
      </c>
      <c r="F604" s="44"/>
      <c r="G604" s="44"/>
      <c r="H604" s="45" t="str">
        <f aca="false">IF(AND(F604&lt;&gt;"",G604&lt;&gt;""),"Completed","Upcoming")</f>
        <v>Upcoming</v>
      </c>
    </row>
    <row r="605" customFormat="false" ht="15" hidden="false" customHeight="false" outlineLevel="0" collapsed="false">
      <c r="A605" s="1" t="n">
        <v>600</v>
      </c>
      <c r="B605" s="41" t="n">
        <v>45990.8333333333</v>
      </c>
      <c r="C605" s="1" t="s">
        <v>29</v>
      </c>
      <c r="D605" s="1" t="s">
        <v>180</v>
      </c>
      <c r="E605" s="1" t="s">
        <v>122</v>
      </c>
      <c r="F605" s="44"/>
      <c r="G605" s="44"/>
      <c r="H605" s="45" t="str">
        <f aca="false">IF(AND(F605&lt;&gt;"",G605&lt;&gt;""),"Completed","Upcoming")</f>
        <v>Upcoming</v>
      </c>
    </row>
    <row r="606" customFormat="false" ht="15" hidden="false" customHeight="false" outlineLevel="0" collapsed="false">
      <c r="A606" s="1" t="n">
        <v>601</v>
      </c>
      <c r="B606" s="41" t="n">
        <v>45990.8368055556</v>
      </c>
      <c r="C606" s="1" t="s">
        <v>33</v>
      </c>
      <c r="D606" s="1" t="s">
        <v>135</v>
      </c>
      <c r="E606" s="1" t="s">
        <v>158</v>
      </c>
      <c r="F606" s="44"/>
      <c r="G606" s="44"/>
      <c r="H606" s="45" t="str">
        <f aca="false">IF(AND(F606&lt;&gt;"",G606&lt;&gt;""),"Completed","Upcoming")</f>
        <v>Upcoming</v>
      </c>
    </row>
    <row r="607" customFormat="false" ht="15" hidden="false" customHeight="false" outlineLevel="0" collapsed="false">
      <c r="A607" s="1" t="n">
        <v>602</v>
      </c>
      <c r="B607" s="41" t="n">
        <v>45991.5</v>
      </c>
      <c r="C607" s="1" t="s">
        <v>29</v>
      </c>
      <c r="D607" s="1" t="s">
        <v>153</v>
      </c>
      <c r="E607" s="1" t="s">
        <v>121</v>
      </c>
      <c r="F607" s="44"/>
      <c r="G607" s="44"/>
      <c r="H607" s="45" t="str">
        <f aca="false">IF(AND(F607&lt;&gt;"",G607&lt;&gt;""),"Completed","Upcoming")</f>
        <v>Upcoming</v>
      </c>
    </row>
    <row r="608" customFormat="false" ht="15" hidden="false" customHeight="false" outlineLevel="0" collapsed="false">
      <c r="A608" s="1" t="n">
        <v>603</v>
      </c>
      <c r="B608" s="41" t="n">
        <v>45991.5833333333</v>
      </c>
      <c r="C608" s="1" t="s">
        <v>33</v>
      </c>
      <c r="D608" s="1" t="s">
        <v>161</v>
      </c>
      <c r="E608" s="1" t="s">
        <v>134</v>
      </c>
      <c r="F608" s="44"/>
      <c r="G608" s="44"/>
      <c r="H608" s="45" t="str">
        <f aca="false">IF(AND(F608&lt;&gt;"",G608&lt;&gt;""),"Completed","Upcoming")</f>
        <v>Upcoming</v>
      </c>
    </row>
    <row r="609" customFormat="false" ht="15" hidden="false" customHeight="false" outlineLevel="0" collapsed="false">
      <c r="A609" s="1" t="n">
        <v>604</v>
      </c>
      <c r="B609" s="41" t="n">
        <v>45991.5868055556</v>
      </c>
      <c r="C609" s="1" t="s">
        <v>29</v>
      </c>
      <c r="D609" s="1" t="s">
        <v>137</v>
      </c>
      <c r="E609" s="1" t="s">
        <v>21</v>
      </c>
      <c r="F609" s="44"/>
      <c r="G609" s="44"/>
      <c r="H609" s="45" t="str">
        <f aca="false">IF(AND(F609&lt;&gt;"",G609&lt;&gt;""),"Completed","Upcoming")</f>
        <v>Upcoming</v>
      </c>
    </row>
    <row r="610" customFormat="false" ht="15" hidden="false" customHeight="false" outlineLevel="0" collapsed="false">
      <c r="A610" s="1" t="n">
        <v>605</v>
      </c>
      <c r="B610" s="41" t="n">
        <v>45991.5868055556</v>
      </c>
      <c r="C610" s="1" t="s">
        <v>29</v>
      </c>
      <c r="D610" s="1" t="s">
        <v>126</v>
      </c>
      <c r="E610" s="1" t="s">
        <v>129</v>
      </c>
      <c r="F610" s="44"/>
      <c r="G610" s="44"/>
      <c r="H610" s="45" t="str">
        <f aca="false">IF(AND(F610&lt;&gt;"",G610&lt;&gt;""),"Completed","Upcoming")</f>
        <v>Upcoming</v>
      </c>
    </row>
    <row r="611" customFormat="false" ht="15" hidden="false" customHeight="false" outlineLevel="0" collapsed="false">
      <c r="A611" s="1" t="n">
        <v>606</v>
      </c>
      <c r="B611" s="41" t="n">
        <v>45991.5868055556</v>
      </c>
      <c r="C611" s="1" t="s">
        <v>29</v>
      </c>
      <c r="D611" s="1" t="s">
        <v>138</v>
      </c>
      <c r="E611" s="1" t="s">
        <v>131</v>
      </c>
      <c r="F611" s="44"/>
      <c r="G611" s="44"/>
      <c r="H611" s="45" t="str">
        <f aca="false">IF(AND(F611&lt;&gt;"",G611&lt;&gt;""),"Completed","Upcoming")</f>
        <v>Upcoming</v>
      </c>
    </row>
    <row r="612" customFormat="false" ht="15" hidden="false" customHeight="false" outlineLevel="0" collapsed="false">
      <c r="A612" s="1" t="n">
        <v>607</v>
      </c>
      <c r="B612" s="41" t="n">
        <v>45991.6041666667</v>
      </c>
      <c r="C612" s="1" t="s">
        <v>32</v>
      </c>
      <c r="D612" s="1" t="s">
        <v>212</v>
      </c>
      <c r="E612" s="1" t="s">
        <v>190</v>
      </c>
      <c r="F612" s="44"/>
      <c r="G612" s="44"/>
      <c r="H612" s="45" t="str">
        <f aca="false">IF(AND(F612&lt;&gt;"",G612&lt;&gt;""),"Completed","Upcoming")</f>
        <v>Upcoming</v>
      </c>
    </row>
    <row r="613" customFormat="false" ht="15" hidden="false" customHeight="false" outlineLevel="0" collapsed="false">
      <c r="A613" s="1" t="n">
        <v>608</v>
      </c>
      <c r="B613" s="41" t="n">
        <v>45991.6770833333</v>
      </c>
      <c r="C613" s="1" t="s">
        <v>33</v>
      </c>
      <c r="D613" s="1" t="s">
        <v>156</v>
      </c>
      <c r="E613" s="1" t="s">
        <v>157</v>
      </c>
      <c r="F613" s="44"/>
      <c r="G613" s="44"/>
      <c r="H613" s="45" t="str">
        <f aca="false">IF(AND(F613&lt;&gt;"",G613&lt;&gt;""),"Completed","Upcoming")</f>
        <v>Upcoming</v>
      </c>
    </row>
    <row r="614" customFormat="false" ht="15" hidden="false" customHeight="false" outlineLevel="0" collapsed="false">
      <c r="A614" s="1" t="n">
        <v>609</v>
      </c>
      <c r="B614" s="41" t="n">
        <v>45991.6770833333</v>
      </c>
      <c r="C614" s="1" t="s">
        <v>33</v>
      </c>
      <c r="D614" s="1" t="s">
        <v>205</v>
      </c>
      <c r="E614" s="1" t="s">
        <v>155</v>
      </c>
      <c r="F614" s="44"/>
      <c r="G614" s="44"/>
      <c r="H614" s="45" t="str">
        <f aca="false">IF(AND(F614&lt;&gt;"",G614&lt;&gt;""),"Completed","Upcoming")</f>
        <v>Upcoming</v>
      </c>
    </row>
    <row r="615" customFormat="false" ht="15" hidden="false" customHeight="false" outlineLevel="0" collapsed="false">
      <c r="A615" s="1" t="n">
        <v>610</v>
      </c>
      <c r="B615" s="41" t="n">
        <v>45991.6770833333</v>
      </c>
      <c r="C615" s="1" t="s">
        <v>33</v>
      </c>
      <c r="D615" s="1" t="s">
        <v>120</v>
      </c>
      <c r="E615" s="1" t="s">
        <v>144</v>
      </c>
      <c r="F615" s="44"/>
      <c r="G615" s="44"/>
      <c r="H615" s="45" t="str">
        <f aca="false">IF(AND(F615&lt;&gt;"",G615&lt;&gt;""),"Completed","Upcoming")</f>
        <v>Upcoming</v>
      </c>
    </row>
    <row r="616" customFormat="false" ht="15" hidden="false" customHeight="false" outlineLevel="0" collapsed="false">
      <c r="A616" s="1" t="n">
        <v>611</v>
      </c>
      <c r="B616" s="41" t="n">
        <v>45991.6875</v>
      </c>
      <c r="C616" s="1" t="s">
        <v>29</v>
      </c>
      <c r="D616" s="1" t="s">
        <v>162</v>
      </c>
      <c r="E616" s="1" t="s">
        <v>130</v>
      </c>
      <c r="F616" s="44"/>
      <c r="G616" s="44"/>
      <c r="H616" s="45" t="str">
        <f aca="false">IF(AND(F616&lt;&gt;"",G616&lt;&gt;""),"Completed","Upcoming")</f>
        <v>Upcoming</v>
      </c>
    </row>
    <row r="617" customFormat="false" ht="15" hidden="false" customHeight="false" outlineLevel="0" collapsed="false">
      <c r="A617" s="1" t="n">
        <v>612</v>
      </c>
      <c r="B617" s="41" t="n">
        <v>45991.6875</v>
      </c>
      <c r="C617" s="1" t="s">
        <v>32</v>
      </c>
      <c r="D617" s="1" t="s">
        <v>196</v>
      </c>
      <c r="E617" s="1" t="s">
        <v>197</v>
      </c>
      <c r="F617" s="44"/>
      <c r="G617" s="44"/>
      <c r="H617" s="45" t="str">
        <f aca="false">IF(AND(F617&lt;&gt;"",G617&lt;&gt;""),"Completed","Upcoming")</f>
        <v>Upcoming</v>
      </c>
    </row>
    <row r="618" customFormat="false" ht="15" hidden="false" customHeight="false" outlineLevel="0" collapsed="false">
      <c r="A618" s="1" t="n">
        <v>613</v>
      </c>
      <c r="B618" s="41" t="n">
        <v>45991.7708333333</v>
      </c>
      <c r="C618" s="1" t="s">
        <v>32</v>
      </c>
      <c r="D618" s="1" t="s">
        <v>189</v>
      </c>
      <c r="E618" s="1" t="s">
        <v>187</v>
      </c>
      <c r="F618" s="44"/>
      <c r="G618" s="44"/>
      <c r="H618" s="45" t="str">
        <f aca="false">IF(AND(F618&lt;&gt;"",G618&lt;&gt;""),"Completed","Upcoming")</f>
        <v>Upcoming</v>
      </c>
    </row>
    <row r="619" customFormat="false" ht="15" hidden="false" customHeight="false" outlineLevel="0" collapsed="false">
      <c r="A619" s="1" t="n">
        <v>614</v>
      </c>
      <c r="B619" s="41" t="n">
        <v>45991.8229166667</v>
      </c>
      <c r="C619" s="1" t="s">
        <v>33</v>
      </c>
      <c r="D619" s="1" t="s">
        <v>172</v>
      </c>
      <c r="E619" s="1" t="s">
        <v>159</v>
      </c>
      <c r="F619" s="44"/>
      <c r="G619" s="44"/>
      <c r="H619" s="45" t="str">
        <f aca="false">IF(AND(F619&lt;&gt;"",G619&lt;&gt;""),"Completed","Upcoming")</f>
        <v>Upcoming</v>
      </c>
    </row>
    <row r="620" customFormat="false" ht="15" hidden="false" customHeight="false" outlineLevel="0" collapsed="false">
      <c r="A620" s="1" t="n">
        <v>615</v>
      </c>
      <c r="B620" s="41" t="n">
        <v>45991.8333333333</v>
      </c>
      <c r="C620" s="1" t="s">
        <v>31</v>
      </c>
      <c r="D620" s="1" t="s">
        <v>174</v>
      </c>
      <c r="E620" s="1" t="s">
        <v>146</v>
      </c>
      <c r="F620" s="44"/>
      <c r="G620" s="44"/>
      <c r="H620" s="45" t="str">
        <f aca="false">IF(AND(F620&lt;&gt;"",G620&lt;&gt;""),"Completed","Upcoming")</f>
        <v>Upcoming</v>
      </c>
    </row>
    <row r="621" customFormat="false" ht="15" hidden="false" customHeight="false" outlineLevel="0" collapsed="false">
      <c r="A621" s="1" t="n">
        <v>616</v>
      </c>
      <c r="B621" s="41" t="n">
        <v>45991.8333333333</v>
      </c>
      <c r="C621" s="1" t="s">
        <v>31</v>
      </c>
      <c r="D621" s="1" t="s">
        <v>139</v>
      </c>
      <c r="E621" s="1" t="s">
        <v>165</v>
      </c>
      <c r="F621" s="44"/>
      <c r="G621" s="44"/>
      <c r="H621" s="45" t="str">
        <f aca="false">IF(AND(F621&lt;&gt;"",G621&lt;&gt;""),"Completed","Upcoming")</f>
        <v>Upcoming</v>
      </c>
    </row>
    <row r="622" customFormat="false" ht="15" hidden="false" customHeight="false" outlineLevel="0" collapsed="false">
      <c r="A622" s="1" t="n">
        <v>617</v>
      </c>
      <c r="B622" s="41" t="n">
        <v>45991.8333333333</v>
      </c>
      <c r="C622" s="1" t="s">
        <v>31</v>
      </c>
      <c r="D622" s="1" t="s">
        <v>164</v>
      </c>
      <c r="E622" s="1" t="s">
        <v>210</v>
      </c>
      <c r="F622" s="44"/>
      <c r="G622" s="44"/>
      <c r="H622" s="45" t="str">
        <f aca="false">IF(AND(F622&lt;&gt;"",G622&lt;&gt;""),"Completed","Upcoming")</f>
        <v>Upcoming</v>
      </c>
    </row>
    <row r="623" customFormat="false" ht="15" hidden="false" customHeight="false" outlineLevel="0" collapsed="false">
      <c r="A623" s="1" t="n">
        <v>618</v>
      </c>
      <c r="B623" s="41" t="n">
        <v>45991.8333333333</v>
      </c>
      <c r="C623" s="1" t="s">
        <v>31</v>
      </c>
      <c r="D623" s="1" t="s">
        <v>178</v>
      </c>
      <c r="E623" s="1" t="s">
        <v>209</v>
      </c>
      <c r="F623" s="44"/>
      <c r="G623" s="44"/>
      <c r="H623" s="45" t="str">
        <f aca="false">IF(AND(F623&lt;&gt;"",G623&lt;&gt;""),"Completed","Upcoming")</f>
        <v>Upcoming</v>
      </c>
    </row>
    <row r="624" customFormat="false" ht="15" hidden="false" customHeight="false" outlineLevel="0" collapsed="false">
      <c r="A624" s="1" t="n">
        <v>619</v>
      </c>
      <c r="B624" s="41" t="n">
        <v>45991.8333333333</v>
      </c>
      <c r="C624" s="1" t="s">
        <v>31</v>
      </c>
      <c r="D624" s="1" t="s">
        <v>136</v>
      </c>
      <c r="E624" s="1" t="s">
        <v>163</v>
      </c>
      <c r="F624" s="44"/>
      <c r="G624" s="44"/>
      <c r="H624" s="45" t="str">
        <f aca="false">IF(AND(F624&lt;&gt;"",G624&lt;&gt;""),"Completed","Upcoming")</f>
        <v>Upcoming</v>
      </c>
    </row>
    <row r="625" customFormat="false" ht="15" hidden="false" customHeight="false" outlineLevel="0" collapsed="false">
      <c r="A625" s="1" t="n">
        <v>620</v>
      </c>
      <c r="B625" s="41" t="n">
        <v>45991.8333333333</v>
      </c>
      <c r="C625" s="1" t="s">
        <v>31</v>
      </c>
      <c r="D625" s="1" t="s">
        <v>177</v>
      </c>
      <c r="E625" s="1" t="s">
        <v>168</v>
      </c>
      <c r="F625" s="44"/>
      <c r="G625" s="44"/>
      <c r="H625" s="45" t="str">
        <f aca="false">IF(AND(F625&lt;&gt;"",G625&lt;&gt;""),"Completed","Upcoming")</f>
        <v>Upcoming</v>
      </c>
    </row>
    <row r="626" customFormat="false" ht="15" hidden="false" customHeight="false" outlineLevel="0" collapsed="false">
      <c r="A626" s="1" t="n">
        <v>621</v>
      </c>
      <c r="B626" s="41" t="n">
        <v>45991.8333333333</v>
      </c>
      <c r="C626" s="1" t="s">
        <v>31</v>
      </c>
      <c r="D626" s="1" t="s">
        <v>24</v>
      </c>
      <c r="E626" s="1" t="s">
        <v>140</v>
      </c>
      <c r="F626" s="44"/>
      <c r="G626" s="44"/>
      <c r="H626" s="45" t="str">
        <f aca="false">IF(AND(F626&lt;&gt;"",G626&lt;&gt;""),"Completed","Upcoming")</f>
        <v>Upcoming</v>
      </c>
    </row>
    <row r="627" customFormat="false" ht="15" hidden="false" customHeight="false" outlineLevel="0" collapsed="false">
      <c r="A627" s="1" t="n">
        <v>622</v>
      </c>
      <c r="B627" s="41" t="n">
        <v>45991.8333333333</v>
      </c>
      <c r="C627" s="1" t="s">
        <v>31</v>
      </c>
      <c r="D627" s="1" t="s">
        <v>145</v>
      </c>
      <c r="E627" s="1" t="s">
        <v>169</v>
      </c>
      <c r="F627" s="44"/>
      <c r="G627" s="44"/>
      <c r="H627" s="45" t="str">
        <f aca="false">IF(AND(F627&lt;&gt;"",G627&lt;&gt;""),"Completed","Upcoming")</f>
        <v>Upcoming</v>
      </c>
    </row>
    <row r="628" customFormat="false" ht="15" hidden="false" customHeight="false" outlineLevel="0" collapsed="false">
      <c r="A628" s="1" t="n">
        <v>623</v>
      </c>
      <c r="B628" s="41" t="n">
        <v>45991.8333333333</v>
      </c>
      <c r="C628" s="1" t="s">
        <v>31</v>
      </c>
      <c r="D628" s="1" t="s">
        <v>20</v>
      </c>
      <c r="E628" s="1" t="s">
        <v>22</v>
      </c>
      <c r="F628" s="44"/>
      <c r="G628" s="44"/>
      <c r="H628" s="45" t="str">
        <f aca="false">IF(AND(F628&lt;&gt;"",G628&lt;&gt;""),"Completed","Upcoming")</f>
        <v>Upcoming</v>
      </c>
    </row>
    <row r="629" customFormat="false" ht="15" hidden="false" customHeight="false" outlineLevel="0" collapsed="false">
      <c r="A629" s="1" t="n">
        <v>624</v>
      </c>
      <c r="B629" s="41" t="n">
        <v>45991.8333333333</v>
      </c>
      <c r="C629" s="1" t="s">
        <v>30</v>
      </c>
      <c r="D629" s="1" t="s">
        <v>117</v>
      </c>
      <c r="E629" s="1" t="s">
        <v>18</v>
      </c>
      <c r="F629" s="44"/>
      <c r="G629" s="44"/>
      <c r="H629" s="45" t="str">
        <f aca="false">IF(AND(F629&lt;&gt;"",G629&lt;&gt;""),"Completed","Upcoming")</f>
        <v>Upcoming</v>
      </c>
    </row>
    <row r="630" customFormat="false" ht="15" hidden="false" customHeight="false" outlineLevel="0" collapsed="false">
      <c r="A630" s="1" t="n">
        <v>625</v>
      </c>
      <c r="B630" s="41" t="n">
        <v>45991.8333333333</v>
      </c>
      <c r="C630" s="1" t="s">
        <v>30</v>
      </c>
      <c r="D630" s="1" t="s">
        <v>166</v>
      </c>
      <c r="E630" s="1" t="s">
        <v>181</v>
      </c>
      <c r="F630" s="44"/>
      <c r="G630" s="44"/>
      <c r="H630" s="45" t="str">
        <f aca="false">IF(AND(F630&lt;&gt;"",G630&lt;&gt;""),"Completed","Upcoming")</f>
        <v>Upcoming</v>
      </c>
    </row>
    <row r="631" customFormat="false" ht="15" hidden="false" customHeight="false" outlineLevel="0" collapsed="false">
      <c r="A631" s="1" t="n">
        <v>626</v>
      </c>
      <c r="B631" s="41" t="n">
        <v>45991.8333333333</v>
      </c>
      <c r="C631" s="1" t="s">
        <v>30</v>
      </c>
      <c r="D631" s="1" t="s">
        <v>182</v>
      </c>
      <c r="E631" s="1" t="s">
        <v>200</v>
      </c>
      <c r="F631" s="44"/>
      <c r="G631" s="44"/>
      <c r="H631" s="45" t="str">
        <f aca="false">IF(AND(F631&lt;&gt;"",G631&lt;&gt;""),"Completed","Upcoming")</f>
        <v>Upcoming</v>
      </c>
    </row>
    <row r="632" customFormat="false" ht="15" hidden="false" customHeight="false" outlineLevel="0" collapsed="false">
      <c r="A632" s="1" t="n">
        <v>627</v>
      </c>
      <c r="B632" s="41" t="n">
        <v>45991.8333333333</v>
      </c>
      <c r="C632" s="1" t="s">
        <v>30</v>
      </c>
      <c r="D632" s="1" t="s">
        <v>167</v>
      </c>
      <c r="E632" s="1" t="s">
        <v>151</v>
      </c>
      <c r="F632" s="44"/>
      <c r="G632" s="44"/>
      <c r="H632" s="45" t="str">
        <f aca="false">IF(AND(F632&lt;&gt;"",G632&lt;&gt;""),"Completed","Upcoming")</f>
        <v>Upcoming</v>
      </c>
    </row>
    <row r="633" customFormat="false" ht="15" hidden="false" customHeight="false" outlineLevel="0" collapsed="false">
      <c r="A633" s="1" t="n">
        <v>628</v>
      </c>
      <c r="B633" s="41" t="n">
        <v>45991.8333333333</v>
      </c>
      <c r="C633" s="1" t="s">
        <v>31</v>
      </c>
      <c r="D633" s="1" t="s">
        <v>213</v>
      </c>
      <c r="E633" s="1" t="s">
        <v>19</v>
      </c>
      <c r="F633" s="44"/>
      <c r="G633" s="44"/>
      <c r="H633" s="45" t="str">
        <f aca="false">IF(AND(F633&lt;&gt;"",G633&lt;&gt;""),"Completed","Upcoming")</f>
        <v>Upcoming</v>
      </c>
    </row>
    <row r="634" customFormat="false" ht="15" hidden="false" customHeight="false" outlineLevel="0" collapsed="false">
      <c r="A634" s="1" t="n">
        <v>629</v>
      </c>
      <c r="B634" s="41" t="n">
        <v>45991.8333333333</v>
      </c>
      <c r="C634" s="1" t="s">
        <v>30</v>
      </c>
      <c r="D634" s="1" t="s">
        <v>173</v>
      </c>
      <c r="E634" s="1" t="s">
        <v>141</v>
      </c>
      <c r="F634" s="44"/>
      <c r="G634" s="44"/>
      <c r="H634" s="45" t="str">
        <f aca="false">IF(AND(F634&lt;&gt;"",G634&lt;&gt;""),"Completed","Upcoming")</f>
        <v>Upcoming</v>
      </c>
    </row>
    <row r="635" customFormat="false" ht="15" hidden="false" customHeight="false" outlineLevel="0" collapsed="false">
      <c r="A635" s="1" t="n">
        <v>630</v>
      </c>
      <c r="B635" s="41" t="n">
        <v>45991.8333333333</v>
      </c>
      <c r="C635" s="1" t="s">
        <v>30</v>
      </c>
      <c r="D635" s="1" t="s">
        <v>203</v>
      </c>
      <c r="E635" s="1" t="s">
        <v>114</v>
      </c>
      <c r="F635" s="44"/>
      <c r="G635" s="44"/>
      <c r="H635" s="45" t="str">
        <f aca="false">IF(AND(F635&lt;&gt;"",G635&lt;&gt;""),"Completed","Upcoming")</f>
        <v>Upcoming</v>
      </c>
    </row>
    <row r="636" customFormat="false" ht="15" hidden="false" customHeight="false" outlineLevel="0" collapsed="false">
      <c r="A636" s="1" t="n">
        <v>631</v>
      </c>
      <c r="B636" s="41" t="n">
        <v>45991.8333333333</v>
      </c>
      <c r="C636" s="1" t="s">
        <v>30</v>
      </c>
      <c r="D636" s="1" t="s">
        <v>115</v>
      </c>
      <c r="E636" s="1" t="s">
        <v>208</v>
      </c>
      <c r="F636" s="44"/>
      <c r="G636" s="44"/>
      <c r="H636" s="45" t="str">
        <f aca="false">IF(AND(F636&lt;&gt;"",G636&lt;&gt;""),"Completed","Upcoming")</f>
        <v>Upcoming</v>
      </c>
    </row>
    <row r="637" customFormat="false" ht="15" hidden="false" customHeight="false" outlineLevel="0" collapsed="false">
      <c r="A637" s="1" t="n">
        <v>632</v>
      </c>
      <c r="B637" s="41" t="n">
        <v>45991.8333333333</v>
      </c>
      <c r="C637" s="1" t="s">
        <v>30</v>
      </c>
      <c r="D637" s="1" t="s">
        <v>118</v>
      </c>
      <c r="E637" s="1" t="s">
        <v>176</v>
      </c>
      <c r="F637" s="44"/>
      <c r="G637" s="44"/>
      <c r="H637" s="45" t="str">
        <f aca="false">IF(AND(F637&lt;&gt;"",G637&lt;&gt;""),"Completed","Upcoming")</f>
        <v>Upcoming</v>
      </c>
    </row>
    <row r="638" customFormat="false" ht="15" hidden="false" customHeight="false" outlineLevel="0" collapsed="false">
      <c r="A638" s="1" t="n">
        <v>633</v>
      </c>
      <c r="B638" s="41" t="n">
        <v>45991.8333333333</v>
      </c>
      <c r="C638" s="1" t="s">
        <v>30</v>
      </c>
      <c r="D638" s="1" t="s">
        <v>16</v>
      </c>
      <c r="E638" s="1" t="s">
        <v>119</v>
      </c>
      <c r="F638" s="44"/>
      <c r="G638" s="44"/>
      <c r="H638" s="45" t="str">
        <f aca="false">IF(AND(F638&lt;&gt;"",G638&lt;&gt;""),"Completed","Upcoming")</f>
        <v>Upcoming</v>
      </c>
    </row>
    <row r="639" customFormat="false" ht="15" hidden="false" customHeight="false" outlineLevel="0" collapsed="false">
      <c r="A639" s="1" t="n">
        <v>634</v>
      </c>
      <c r="B639" s="41" t="n">
        <v>45991.8333333333</v>
      </c>
      <c r="C639" s="1" t="s">
        <v>30</v>
      </c>
      <c r="D639" s="1" t="s">
        <v>124</v>
      </c>
      <c r="E639" s="1" t="s">
        <v>116</v>
      </c>
      <c r="F639" s="44"/>
      <c r="G639" s="44"/>
      <c r="H639" s="45" t="str">
        <f aca="false">IF(AND(F639&lt;&gt;"",G639&lt;&gt;""),"Completed","Upcoming")</f>
        <v>Upcoming</v>
      </c>
    </row>
    <row r="640" customFormat="false" ht="15" hidden="false" customHeight="false" outlineLevel="0" collapsed="false">
      <c r="A640" s="1" t="n">
        <v>635</v>
      </c>
      <c r="B640" s="41" t="n">
        <v>45994.8333333333</v>
      </c>
      <c r="C640" s="1" t="s">
        <v>29</v>
      </c>
      <c r="D640" s="1" t="s">
        <v>201</v>
      </c>
      <c r="E640" s="1" t="s">
        <v>153</v>
      </c>
      <c r="F640" s="44"/>
      <c r="G640" s="44"/>
      <c r="H640" s="45" t="str">
        <f aca="false">IF(AND(F640&lt;&gt;"",G640&lt;&gt;""),"Completed","Upcoming")</f>
        <v>Upcoming</v>
      </c>
    </row>
    <row r="641" customFormat="false" ht="15" hidden="false" customHeight="false" outlineLevel="0" collapsed="false">
      <c r="A641" s="1" t="n">
        <v>636</v>
      </c>
      <c r="B641" s="41" t="n">
        <v>45994.8333333333</v>
      </c>
      <c r="C641" s="1" t="s">
        <v>29</v>
      </c>
      <c r="D641" s="1" t="s">
        <v>129</v>
      </c>
      <c r="E641" s="1" t="s">
        <v>138</v>
      </c>
      <c r="F641" s="44"/>
      <c r="G641" s="44"/>
      <c r="H641" s="45" t="str">
        <f aca="false">IF(AND(F641&lt;&gt;"",G641&lt;&gt;""),"Completed","Upcoming")</f>
        <v>Upcoming</v>
      </c>
    </row>
    <row r="642" customFormat="false" ht="15" hidden="false" customHeight="false" outlineLevel="0" collapsed="false">
      <c r="A642" s="1" t="n">
        <v>637</v>
      </c>
      <c r="B642" s="41" t="n">
        <v>45994.8333333333</v>
      </c>
      <c r="C642" s="1" t="s">
        <v>29</v>
      </c>
      <c r="D642" s="1" t="s">
        <v>130</v>
      </c>
      <c r="E642" s="1" t="s">
        <v>152</v>
      </c>
      <c r="F642" s="44"/>
      <c r="G642" s="44"/>
      <c r="H642" s="45" t="str">
        <f aca="false">IF(AND(F642&lt;&gt;"",G642&lt;&gt;""),"Completed","Upcoming")</f>
        <v>Upcoming</v>
      </c>
    </row>
    <row r="643" customFormat="false" ht="15" hidden="false" customHeight="false" outlineLevel="0" collapsed="false">
      <c r="A643" s="1" t="n">
        <v>638</v>
      </c>
      <c r="B643" s="41" t="n">
        <v>45994.8333333333</v>
      </c>
      <c r="C643" s="1" t="s">
        <v>29</v>
      </c>
      <c r="D643" s="1" t="s">
        <v>121</v>
      </c>
      <c r="E643" s="1" t="s">
        <v>137</v>
      </c>
      <c r="F643" s="44"/>
      <c r="G643" s="44"/>
      <c r="H643" s="45" t="str">
        <f aca="false">IF(AND(F643&lt;&gt;"",G643&lt;&gt;""),"Completed","Upcoming")</f>
        <v>Upcoming</v>
      </c>
    </row>
    <row r="644" customFormat="false" ht="15" hidden="false" customHeight="false" outlineLevel="0" collapsed="false">
      <c r="A644" s="1" t="n">
        <v>639</v>
      </c>
      <c r="B644" s="41" t="n">
        <v>45994.8333333333</v>
      </c>
      <c r="C644" s="1" t="s">
        <v>29</v>
      </c>
      <c r="D644" s="1" t="s">
        <v>131</v>
      </c>
      <c r="E644" s="1" t="s">
        <v>126</v>
      </c>
      <c r="F644" s="44"/>
      <c r="G644" s="44"/>
      <c r="H644" s="45" t="str">
        <f aca="false">IF(AND(F644&lt;&gt;"",G644&lt;&gt;""),"Completed","Upcoming")</f>
        <v>Upcoming</v>
      </c>
    </row>
    <row r="645" customFormat="false" ht="15" hidden="false" customHeight="false" outlineLevel="0" collapsed="false">
      <c r="A645" s="1" t="n">
        <v>640</v>
      </c>
      <c r="B645" s="41" t="n">
        <v>45994.8333333333</v>
      </c>
      <c r="C645" s="1" t="s">
        <v>29</v>
      </c>
      <c r="D645" s="1" t="s">
        <v>132</v>
      </c>
      <c r="E645" s="1" t="s">
        <v>180</v>
      </c>
      <c r="F645" s="44"/>
      <c r="G645" s="44"/>
      <c r="H645" s="45" t="str">
        <f aca="false">IF(AND(F645&lt;&gt;"",G645&lt;&gt;""),"Completed","Upcoming")</f>
        <v>Upcoming</v>
      </c>
    </row>
    <row r="646" customFormat="false" ht="15" hidden="false" customHeight="false" outlineLevel="0" collapsed="false">
      <c r="A646" s="1" t="n">
        <v>641</v>
      </c>
      <c r="B646" s="41" t="n">
        <v>45994.8333333333</v>
      </c>
      <c r="C646" s="1" t="s">
        <v>29</v>
      </c>
      <c r="D646" s="1" t="s">
        <v>122</v>
      </c>
      <c r="E646" s="1" t="s">
        <v>23</v>
      </c>
      <c r="F646" s="44"/>
      <c r="G646" s="44"/>
      <c r="H646" s="45" t="str">
        <f aca="false">IF(AND(F646&lt;&gt;"",G646&lt;&gt;""),"Completed","Upcoming")</f>
        <v>Upcoming</v>
      </c>
    </row>
    <row r="647" customFormat="false" ht="15" hidden="false" customHeight="false" outlineLevel="0" collapsed="false">
      <c r="A647" s="1" t="n">
        <v>642</v>
      </c>
      <c r="B647" s="41" t="n">
        <v>45994.8333333333</v>
      </c>
      <c r="C647" s="1" t="s">
        <v>29</v>
      </c>
      <c r="D647" s="1" t="s">
        <v>21</v>
      </c>
      <c r="E647" s="1" t="s">
        <v>202</v>
      </c>
      <c r="F647" s="44"/>
      <c r="G647" s="44"/>
      <c r="H647" s="45" t="str">
        <f aca="false">IF(AND(F647&lt;&gt;"",G647&lt;&gt;""),"Completed","Upcoming")</f>
        <v>Upcoming</v>
      </c>
    </row>
    <row r="648" customFormat="false" ht="15" hidden="false" customHeight="false" outlineLevel="0" collapsed="false">
      <c r="A648" s="1" t="n">
        <v>643</v>
      </c>
      <c r="B648" s="41" t="n">
        <v>45994.8333333333</v>
      </c>
      <c r="C648" s="1" t="s">
        <v>29</v>
      </c>
      <c r="D648" s="1" t="s">
        <v>127</v>
      </c>
      <c r="E648" s="1" t="s">
        <v>128</v>
      </c>
      <c r="F648" s="44"/>
      <c r="G648" s="44"/>
      <c r="H648" s="45" t="str">
        <f aca="false">IF(AND(F648&lt;&gt;"",G648&lt;&gt;""),"Completed","Upcoming")</f>
        <v>Upcoming</v>
      </c>
    </row>
    <row r="649" customFormat="false" ht="15" hidden="false" customHeight="false" outlineLevel="0" collapsed="false">
      <c r="A649" s="1" t="n">
        <v>644</v>
      </c>
      <c r="B649" s="41" t="n">
        <v>45994.8333333333</v>
      </c>
      <c r="C649" s="1" t="s">
        <v>29</v>
      </c>
      <c r="D649" s="1" t="s">
        <v>207</v>
      </c>
      <c r="E649" s="1" t="s">
        <v>162</v>
      </c>
      <c r="F649" s="44"/>
      <c r="G649" s="44"/>
      <c r="H649" s="45" t="str">
        <f aca="false">IF(AND(F649&lt;&gt;"",G649&lt;&gt;""),"Completed","Upcoming")</f>
        <v>Upcoming</v>
      </c>
    </row>
    <row r="650" customFormat="false" ht="15" hidden="false" customHeight="false" outlineLevel="0" collapsed="false">
      <c r="A650" s="1" t="n">
        <v>645</v>
      </c>
      <c r="B650" s="41" t="n">
        <v>45996.75</v>
      </c>
      <c r="C650" s="1" t="s">
        <v>33</v>
      </c>
      <c r="D650" s="1" t="s">
        <v>134</v>
      </c>
      <c r="E650" s="1" t="s">
        <v>149</v>
      </c>
      <c r="F650" s="44"/>
      <c r="G650" s="44"/>
      <c r="H650" s="45" t="str">
        <f aca="false">IF(AND(F650&lt;&gt;"",G650&lt;&gt;""),"Completed","Upcoming")</f>
        <v>Upcoming</v>
      </c>
    </row>
    <row r="651" customFormat="false" ht="15" hidden="false" customHeight="false" outlineLevel="0" collapsed="false">
      <c r="A651" s="1" t="n">
        <v>646</v>
      </c>
      <c r="B651" s="41" t="n">
        <v>45996.8333333333</v>
      </c>
      <c r="C651" s="1" t="s">
        <v>33</v>
      </c>
      <c r="D651" s="1" t="s">
        <v>144</v>
      </c>
      <c r="E651" s="1" t="s">
        <v>135</v>
      </c>
      <c r="F651" s="44"/>
      <c r="G651" s="44"/>
      <c r="H651" s="45" t="str">
        <f aca="false">IF(AND(F651&lt;&gt;"",G651&lt;&gt;""),"Completed","Upcoming")</f>
        <v>Upcoming</v>
      </c>
    </row>
    <row r="652" customFormat="false" ht="15" hidden="false" customHeight="false" outlineLevel="0" collapsed="false">
      <c r="A652" s="1" t="n">
        <v>647</v>
      </c>
      <c r="B652" s="41" t="n">
        <v>45997.625</v>
      </c>
      <c r="C652" s="1" t="s">
        <v>29</v>
      </c>
      <c r="D652" s="1" t="s">
        <v>23</v>
      </c>
      <c r="E652" s="1" t="s">
        <v>202</v>
      </c>
      <c r="F652" s="44"/>
      <c r="G652" s="44"/>
      <c r="H652" s="45" t="str">
        <f aca="false">IF(AND(F652&lt;&gt;"",G652&lt;&gt;""),"Completed","Upcoming")</f>
        <v>Upcoming</v>
      </c>
    </row>
    <row r="653" customFormat="false" ht="15" hidden="false" customHeight="false" outlineLevel="0" collapsed="false">
      <c r="A653" s="1" t="n">
        <v>648</v>
      </c>
      <c r="B653" s="41" t="n">
        <v>45997.625</v>
      </c>
      <c r="C653" s="1" t="s">
        <v>29</v>
      </c>
      <c r="D653" s="1" t="s">
        <v>131</v>
      </c>
      <c r="E653" s="1" t="s">
        <v>121</v>
      </c>
      <c r="F653" s="44"/>
      <c r="G653" s="44"/>
      <c r="H653" s="45" t="str">
        <f aca="false">IF(AND(F653&lt;&gt;"",G653&lt;&gt;""),"Completed","Upcoming")</f>
        <v>Upcoming</v>
      </c>
    </row>
    <row r="654" customFormat="false" ht="15" hidden="false" customHeight="false" outlineLevel="0" collapsed="false">
      <c r="A654" s="1" t="n">
        <v>649</v>
      </c>
      <c r="B654" s="41" t="n">
        <v>45997.625</v>
      </c>
      <c r="C654" s="1" t="s">
        <v>29</v>
      </c>
      <c r="D654" s="1" t="s">
        <v>122</v>
      </c>
      <c r="E654" s="1" t="s">
        <v>153</v>
      </c>
      <c r="F654" s="44"/>
      <c r="G654" s="44"/>
      <c r="H654" s="45" t="str">
        <f aca="false">IF(AND(F654&lt;&gt;"",G654&lt;&gt;""),"Completed","Upcoming")</f>
        <v>Upcoming</v>
      </c>
    </row>
    <row r="655" customFormat="false" ht="15" hidden="false" customHeight="false" outlineLevel="0" collapsed="false">
      <c r="A655" s="1" t="n">
        <v>650</v>
      </c>
      <c r="B655" s="41" t="n">
        <v>45997.625</v>
      </c>
      <c r="C655" s="1" t="s">
        <v>29</v>
      </c>
      <c r="D655" s="1" t="s">
        <v>128</v>
      </c>
      <c r="E655" s="1" t="s">
        <v>126</v>
      </c>
      <c r="F655" s="44"/>
      <c r="G655" s="44"/>
      <c r="H655" s="45" t="str">
        <f aca="false">IF(AND(F655&lt;&gt;"",G655&lt;&gt;""),"Completed","Upcoming")</f>
        <v>Upcoming</v>
      </c>
    </row>
    <row r="656" customFormat="false" ht="15" hidden="false" customHeight="false" outlineLevel="0" collapsed="false">
      <c r="A656" s="1" t="n">
        <v>651</v>
      </c>
      <c r="B656" s="41" t="n">
        <v>45997.625</v>
      </c>
      <c r="C656" s="1" t="s">
        <v>29</v>
      </c>
      <c r="D656" s="1" t="s">
        <v>129</v>
      </c>
      <c r="E656" s="1" t="s">
        <v>137</v>
      </c>
      <c r="F656" s="44"/>
      <c r="G656" s="44"/>
      <c r="H656" s="45" t="str">
        <f aca="false">IF(AND(F656&lt;&gt;"",G656&lt;&gt;""),"Completed","Upcoming")</f>
        <v>Upcoming</v>
      </c>
    </row>
    <row r="657" customFormat="false" ht="15" hidden="false" customHeight="false" outlineLevel="0" collapsed="false">
      <c r="A657" s="1" t="n">
        <v>652</v>
      </c>
      <c r="B657" s="41" t="n">
        <v>45997.625</v>
      </c>
      <c r="C657" s="1" t="s">
        <v>29</v>
      </c>
      <c r="D657" s="1" t="s">
        <v>132</v>
      </c>
      <c r="E657" s="1" t="s">
        <v>201</v>
      </c>
      <c r="F657" s="44"/>
      <c r="G657" s="44"/>
      <c r="H657" s="45" t="str">
        <f aca="false">IF(AND(F657&lt;&gt;"",G657&lt;&gt;""),"Completed","Upcoming")</f>
        <v>Upcoming</v>
      </c>
    </row>
    <row r="658" customFormat="false" ht="15" hidden="false" customHeight="false" outlineLevel="0" collapsed="false">
      <c r="A658" s="1" t="n">
        <v>653</v>
      </c>
      <c r="B658" s="41" t="n">
        <v>45997.625</v>
      </c>
      <c r="C658" s="1" t="s">
        <v>29</v>
      </c>
      <c r="D658" s="1" t="s">
        <v>207</v>
      </c>
      <c r="E658" s="1" t="s">
        <v>21</v>
      </c>
      <c r="F658" s="44"/>
      <c r="G658" s="44"/>
      <c r="H658" s="45" t="str">
        <f aca="false">IF(AND(F658&lt;&gt;"",G658&lt;&gt;""),"Completed","Upcoming")</f>
        <v>Upcoming</v>
      </c>
    </row>
    <row r="659" customFormat="false" ht="15" hidden="false" customHeight="false" outlineLevel="0" collapsed="false">
      <c r="A659" s="1" t="n">
        <v>654</v>
      </c>
      <c r="B659" s="41" t="n">
        <v>45997.625</v>
      </c>
      <c r="C659" s="1" t="s">
        <v>29</v>
      </c>
      <c r="D659" s="1" t="s">
        <v>138</v>
      </c>
      <c r="E659" s="1" t="s">
        <v>130</v>
      </c>
      <c r="F659" s="44"/>
      <c r="G659" s="44"/>
      <c r="H659" s="45" t="str">
        <f aca="false">IF(AND(F659&lt;&gt;"",G659&lt;&gt;""),"Completed","Upcoming")</f>
        <v>Upcoming</v>
      </c>
    </row>
    <row r="660" customFormat="false" ht="15" hidden="false" customHeight="false" outlineLevel="0" collapsed="false">
      <c r="A660" s="1" t="n">
        <v>655</v>
      </c>
      <c r="B660" s="41" t="n">
        <v>45997.625</v>
      </c>
      <c r="C660" s="1" t="s">
        <v>29</v>
      </c>
      <c r="D660" s="1" t="s">
        <v>180</v>
      </c>
      <c r="E660" s="1" t="s">
        <v>152</v>
      </c>
      <c r="F660" s="44"/>
      <c r="G660" s="44"/>
      <c r="H660" s="45" t="str">
        <f aca="false">IF(AND(F660&lt;&gt;"",G660&lt;&gt;""),"Completed","Upcoming")</f>
        <v>Upcoming</v>
      </c>
    </row>
    <row r="661" customFormat="false" ht="15" hidden="false" customHeight="false" outlineLevel="0" collapsed="false">
      <c r="A661" s="1" t="n">
        <v>656</v>
      </c>
      <c r="B661" s="41" t="n">
        <v>45997.625</v>
      </c>
      <c r="C661" s="1" t="s">
        <v>29</v>
      </c>
      <c r="D661" s="1" t="s">
        <v>127</v>
      </c>
      <c r="E661" s="1" t="s">
        <v>162</v>
      </c>
      <c r="F661" s="44"/>
      <c r="G661" s="44"/>
      <c r="H661" s="45" t="str">
        <f aca="false">IF(AND(F661&lt;&gt;"",G661&lt;&gt;""),"Completed","Upcoming")</f>
        <v>Upcoming</v>
      </c>
    </row>
    <row r="662" customFormat="false" ht="15" hidden="false" customHeight="false" outlineLevel="0" collapsed="false">
      <c r="A662" s="1" t="n">
        <v>657</v>
      </c>
      <c r="B662" s="41" t="n">
        <v>45997.6666666667</v>
      </c>
      <c r="C662" s="1" t="s">
        <v>33</v>
      </c>
      <c r="D662" s="1" t="s">
        <v>159</v>
      </c>
      <c r="E662" s="1" t="s">
        <v>157</v>
      </c>
      <c r="F662" s="44"/>
      <c r="G662" s="44"/>
      <c r="H662" s="45" t="str">
        <f aca="false">IF(AND(F662&lt;&gt;"",G662&lt;&gt;""),"Completed","Upcoming")</f>
        <v>Upcoming</v>
      </c>
    </row>
    <row r="663" customFormat="false" ht="15" hidden="false" customHeight="false" outlineLevel="0" collapsed="false">
      <c r="A663" s="1" t="n">
        <v>658</v>
      </c>
      <c r="B663" s="41" t="n">
        <v>45997.75</v>
      </c>
      <c r="C663" s="1" t="s">
        <v>33</v>
      </c>
      <c r="D663" s="1" t="s">
        <v>158</v>
      </c>
      <c r="E663" s="1" t="s">
        <v>161</v>
      </c>
      <c r="F663" s="44"/>
      <c r="G663" s="44"/>
      <c r="H663" s="45" t="str">
        <f aca="false">IF(AND(F663&lt;&gt;"",G663&lt;&gt;""),"Completed","Upcoming")</f>
        <v>Upcoming</v>
      </c>
    </row>
    <row r="664" customFormat="false" ht="15" hidden="false" customHeight="false" outlineLevel="0" collapsed="false">
      <c r="A664" s="1" t="n">
        <v>659</v>
      </c>
      <c r="B664" s="41" t="n">
        <v>45997.8333333333</v>
      </c>
      <c r="C664" s="1" t="s">
        <v>32</v>
      </c>
      <c r="D664" s="1" t="s">
        <v>195</v>
      </c>
      <c r="E664" s="1" t="s">
        <v>193</v>
      </c>
      <c r="F664" s="44"/>
      <c r="G664" s="44"/>
      <c r="H664" s="45" t="str">
        <f aca="false">IF(AND(F664&lt;&gt;"",G664&lt;&gt;""),"Completed","Upcoming")</f>
        <v>Upcoming</v>
      </c>
    </row>
    <row r="665" customFormat="false" ht="15" hidden="false" customHeight="false" outlineLevel="0" collapsed="false">
      <c r="A665" s="1" t="n">
        <v>660</v>
      </c>
      <c r="B665" s="41" t="n">
        <v>45997.8333333333</v>
      </c>
      <c r="C665" s="1" t="s">
        <v>32</v>
      </c>
      <c r="D665" s="1" t="s">
        <v>185</v>
      </c>
      <c r="E665" s="1" t="s">
        <v>196</v>
      </c>
      <c r="F665" s="44"/>
      <c r="G665" s="44"/>
      <c r="H665" s="45" t="str">
        <f aca="false">IF(AND(F665&lt;&gt;"",G665&lt;&gt;""),"Completed","Upcoming")</f>
        <v>Upcoming</v>
      </c>
    </row>
    <row r="666" customFormat="false" ht="15" hidden="false" customHeight="false" outlineLevel="0" collapsed="false">
      <c r="A666" s="1" t="n">
        <v>661</v>
      </c>
      <c r="B666" s="41" t="n">
        <v>45997.8333333333</v>
      </c>
      <c r="C666" s="1" t="s">
        <v>32</v>
      </c>
      <c r="D666" s="1" t="s">
        <v>190</v>
      </c>
      <c r="E666" s="1" t="s">
        <v>15</v>
      </c>
      <c r="F666" s="44"/>
      <c r="G666" s="44"/>
      <c r="H666" s="45" t="str">
        <f aca="false">IF(AND(F666&lt;&gt;"",G666&lt;&gt;""),"Completed","Upcoming")</f>
        <v>Upcoming</v>
      </c>
    </row>
    <row r="667" customFormat="false" ht="15" hidden="false" customHeight="false" outlineLevel="0" collapsed="false">
      <c r="A667" s="1" t="n">
        <v>662</v>
      </c>
      <c r="B667" s="41" t="n">
        <v>45997.8333333333</v>
      </c>
      <c r="C667" s="1" t="s">
        <v>32</v>
      </c>
      <c r="D667" s="1" t="s">
        <v>197</v>
      </c>
      <c r="E667" s="1" t="s">
        <v>188</v>
      </c>
      <c r="F667" s="44"/>
      <c r="G667" s="44"/>
      <c r="H667" s="45" t="str">
        <f aca="false">IF(AND(F667&lt;&gt;"",G667&lt;&gt;""),"Completed","Upcoming")</f>
        <v>Upcoming</v>
      </c>
    </row>
    <row r="668" customFormat="false" ht="15" hidden="false" customHeight="false" outlineLevel="0" collapsed="false">
      <c r="A668" s="1" t="n">
        <v>663</v>
      </c>
      <c r="B668" s="41" t="n">
        <v>45997.8333333333</v>
      </c>
      <c r="C668" s="1" t="s">
        <v>32</v>
      </c>
      <c r="D668" s="1" t="s">
        <v>212</v>
      </c>
      <c r="E668" s="1" t="s">
        <v>192</v>
      </c>
      <c r="F668" s="44"/>
      <c r="G668" s="44"/>
      <c r="H668" s="45" t="str">
        <f aca="false">IF(AND(F668&lt;&gt;"",G668&lt;&gt;""),"Completed","Upcoming")</f>
        <v>Upcoming</v>
      </c>
    </row>
    <row r="669" customFormat="false" ht="15" hidden="false" customHeight="false" outlineLevel="0" collapsed="false">
      <c r="A669" s="1" t="n">
        <v>664</v>
      </c>
      <c r="B669" s="41" t="n">
        <v>45997.8333333333</v>
      </c>
      <c r="C669" s="1" t="s">
        <v>32</v>
      </c>
      <c r="D669" s="1" t="s">
        <v>187</v>
      </c>
      <c r="E669" s="1" t="s">
        <v>183</v>
      </c>
      <c r="F669" s="44"/>
      <c r="G669" s="44"/>
      <c r="H669" s="45" t="str">
        <f aca="false">IF(AND(F669&lt;&gt;"",G669&lt;&gt;""),"Completed","Upcoming")</f>
        <v>Upcoming</v>
      </c>
    </row>
    <row r="670" customFormat="false" ht="15" hidden="false" customHeight="false" outlineLevel="0" collapsed="false">
      <c r="A670" s="1" t="n">
        <v>665</v>
      </c>
      <c r="B670" s="41" t="n">
        <v>45997.8333333333</v>
      </c>
      <c r="C670" s="1" t="s">
        <v>32</v>
      </c>
      <c r="D670" s="1" t="s">
        <v>211</v>
      </c>
      <c r="E670" s="1" t="s">
        <v>198</v>
      </c>
      <c r="F670" s="44"/>
      <c r="G670" s="44"/>
      <c r="H670" s="45" t="str">
        <f aca="false">IF(AND(F670&lt;&gt;"",G670&lt;&gt;""),"Completed","Upcoming")</f>
        <v>Upcoming</v>
      </c>
    </row>
    <row r="671" customFormat="false" ht="15" hidden="false" customHeight="false" outlineLevel="0" collapsed="false">
      <c r="A671" s="1" t="n">
        <v>666</v>
      </c>
      <c r="B671" s="41" t="n">
        <v>45997.8333333333</v>
      </c>
      <c r="C671" s="1" t="s">
        <v>32</v>
      </c>
      <c r="D671" s="1" t="s">
        <v>191</v>
      </c>
      <c r="E671" s="1" t="s">
        <v>184</v>
      </c>
      <c r="F671" s="44"/>
      <c r="G671" s="44"/>
      <c r="H671" s="45" t="str">
        <f aca="false">IF(AND(F671&lt;&gt;"",G671&lt;&gt;""),"Completed","Upcoming")</f>
        <v>Upcoming</v>
      </c>
    </row>
    <row r="672" customFormat="false" ht="15" hidden="false" customHeight="false" outlineLevel="0" collapsed="false">
      <c r="A672" s="1" t="n">
        <v>667</v>
      </c>
      <c r="B672" s="41" t="n">
        <v>45997.8333333333</v>
      </c>
      <c r="C672" s="1" t="s">
        <v>32</v>
      </c>
      <c r="D672" s="1" t="s">
        <v>199</v>
      </c>
      <c r="E672" s="1" t="s">
        <v>189</v>
      </c>
      <c r="F672" s="44"/>
      <c r="G672" s="44"/>
      <c r="H672" s="45" t="str">
        <f aca="false">IF(AND(F672&lt;&gt;"",G672&lt;&gt;""),"Completed","Upcoming")</f>
        <v>Upcoming</v>
      </c>
    </row>
    <row r="673" customFormat="false" ht="15" hidden="false" customHeight="false" outlineLevel="0" collapsed="false">
      <c r="A673" s="1" t="n">
        <v>668</v>
      </c>
      <c r="B673" s="41" t="n">
        <v>45997.8368055556</v>
      </c>
      <c r="C673" s="1" t="s">
        <v>33</v>
      </c>
      <c r="D673" s="1" t="s">
        <v>17</v>
      </c>
      <c r="E673" s="1" t="s">
        <v>171</v>
      </c>
      <c r="F673" s="44"/>
      <c r="G673" s="44"/>
      <c r="H673" s="45" t="str">
        <f aca="false">IF(AND(F673&lt;&gt;"",G673&lt;&gt;""),"Completed","Upcoming")</f>
        <v>Upcoming</v>
      </c>
    </row>
    <row r="674" customFormat="false" ht="15" hidden="false" customHeight="false" outlineLevel="0" collapsed="false">
      <c r="A674" s="1" t="n">
        <v>669</v>
      </c>
      <c r="B674" s="41" t="n">
        <v>45998.5833333333</v>
      </c>
      <c r="C674" s="1" t="s">
        <v>33</v>
      </c>
      <c r="D674" s="1" t="s">
        <v>155</v>
      </c>
      <c r="E674" s="1" t="s">
        <v>156</v>
      </c>
      <c r="F674" s="44"/>
      <c r="G674" s="44"/>
      <c r="H674" s="45" t="str">
        <f aca="false">IF(AND(F674&lt;&gt;"",G674&lt;&gt;""),"Completed","Upcoming")</f>
        <v>Upcoming</v>
      </c>
    </row>
    <row r="675" customFormat="false" ht="15" hidden="false" customHeight="false" outlineLevel="0" collapsed="false">
      <c r="A675" s="1" t="n">
        <v>670</v>
      </c>
      <c r="B675" s="41" t="n">
        <v>45998.6770833333</v>
      </c>
      <c r="C675" s="1" t="s">
        <v>33</v>
      </c>
      <c r="D675" s="1" t="s">
        <v>154</v>
      </c>
      <c r="E675" s="1" t="s">
        <v>204</v>
      </c>
      <c r="F675" s="44"/>
      <c r="G675" s="44"/>
      <c r="H675" s="45" t="str">
        <f aca="false">IF(AND(F675&lt;&gt;"",G675&lt;&gt;""),"Completed","Upcoming")</f>
        <v>Upcoming</v>
      </c>
    </row>
    <row r="676" customFormat="false" ht="15" hidden="false" customHeight="false" outlineLevel="0" collapsed="false">
      <c r="A676" s="1" t="n">
        <v>671</v>
      </c>
      <c r="B676" s="41" t="n">
        <v>45998.6770833333</v>
      </c>
      <c r="C676" s="1" t="s">
        <v>33</v>
      </c>
      <c r="D676" s="1" t="s">
        <v>120</v>
      </c>
      <c r="E676" s="1" t="s">
        <v>206</v>
      </c>
      <c r="F676" s="44"/>
      <c r="G676" s="44"/>
      <c r="H676" s="45" t="str">
        <f aca="false">IF(AND(F676&lt;&gt;"",G676&lt;&gt;""),"Completed","Upcoming")</f>
        <v>Upcoming</v>
      </c>
    </row>
    <row r="677" customFormat="false" ht="15" hidden="false" customHeight="false" outlineLevel="0" collapsed="false">
      <c r="A677" s="1" t="n">
        <v>672</v>
      </c>
      <c r="B677" s="41" t="n">
        <v>45998.8229166667</v>
      </c>
      <c r="C677" s="1" t="s">
        <v>33</v>
      </c>
      <c r="D677" s="1" t="s">
        <v>205</v>
      </c>
      <c r="E677" s="1" t="s">
        <v>172</v>
      </c>
      <c r="F677" s="44"/>
      <c r="G677" s="44"/>
      <c r="H677" s="45" t="str">
        <f aca="false">IF(AND(F677&lt;&gt;"",G677&lt;&gt;""),"Completed","Upcoming")</f>
        <v>Upcoming</v>
      </c>
    </row>
    <row r="678" customFormat="false" ht="15" hidden="false" customHeight="false" outlineLevel="0" collapsed="false">
      <c r="A678" s="1" t="n">
        <v>673</v>
      </c>
      <c r="B678" s="41" t="n">
        <v>45998.8333333333</v>
      </c>
      <c r="C678" s="1" t="s">
        <v>30</v>
      </c>
      <c r="D678" s="1" t="s">
        <v>176</v>
      </c>
      <c r="E678" s="1" t="s">
        <v>167</v>
      </c>
      <c r="F678" s="44"/>
      <c r="G678" s="44"/>
      <c r="H678" s="45" t="str">
        <f aca="false">IF(AND(F678&lt;&gt;"",G678&lt;&gt;""),"Completed","Upcoming")</f>
        <v>Upcoming</v>
      </c>
    </row>
    <row r="679" customFormat="false" ht="15" hidden="false" customHeight="false" outlineLevel="0" collapsed="false">
      <c r="A679" s="1" t="n">
        <v>674</v>
      </c>
      <c r="B679" s="41" t="n">
        <v>45998.8333333333</v>
      </c>
      <c r="C679" s="1" t="s">
        <v>30</v>
      </c>
      <c r="D679" s="1" t="s">
        <v>208</v>
      </c>
      <c r="E679" s="1" t="s">
        <v>117</v>
      </c>
      <c r="F679" s="44"/>
      <c r="G679" s="44"/>
      <c r="H679" s="45" t="str">
        <f aca="false">IF(AND(F679&lt;&gt;"",G679&lt;&gt;""),"Completed","Upcoming")</f>
        <v>Upcoming</v>
      </c>
    </row>
    <row r="680" customFormat="false" ht="15" hidden="false" customHeight="false" outlineLevel="0" collapsed="false">
      <c r="A680" s="1" t="n">
        <v>675</v>
      </c>
      <c r="B680" s="41" t="n">
        <v>45998.8333333333</v>
      </c>
      <c r="C680" s="1" t="s">
        <v>30</v>
      </c>
      <c r="D680" s="1" t="s">
        <v>114</v>
      </c>
      <c r="E680" s="1" t="s">
        <v>182</v>
      </c>
      <c r="F680" s="44"/>
      <c r="G680" s="44"/>
      <c r="H680" s="45" t="str">
        <f aca="false">IF(AND(F680&lt;&gt;"",G680&lt;&gt;""),"Completed","Upcoming")</f>
        <v>Upcoming</v>
      </c>
    </row>
    <row r="681" customFormat="false" ht="15" hidden="false" customHeight="false" outlineLevel="0" collapsed="false">
      <c r="A681" s="1" t="n">
        <v>676</v>
      </c>
      <c r="B681" s="41" t="n">
        <v>45998.8333333333</v>
      </c>
      <c r="C681" s="1" t="s">
        <v>30</v>
      </c>
      <c r="D681" s="1" t="s">
        <v>119</v>
      </c>
      <c r="E681" s="1" t="s">
        <v>166</v>
      </c>
      <c r="F681" s="44"/>
      <c r="G681" s="44"/>
      <c r="H681" s="45" t="str">
        <f aca="false">IF(AND(F681&lt;&gt;"",G681&lt;&gt;""),"Completed","Upcoming")</f>
        <v>Upcoming</v>
      </c>
    </row>
    <row r="682" customFormat="false" ht="15" hidden="false" customHeight="false" outlineLevel="0" collapsed="false">
      <c r="A682" s="1" t="n">
        <v>677</v>
      </c>
      <c r="B682" s="41" t="n">
        <v>45998.8333333333</v>
      </c>
      <c r="C682" s="1" t="s">
        <v>30</v>
      </c>
      <c r="D682" s="1" t="s">
        <v>181</v>
      </c>
      <c r="E682" s="1" t="s">
        <v>115</v>
      </c>
      <c r="F682" s="44"/>
      <c r="G682" s="44"/>
      <c r="H682" s="45" t="str">
        <f aca="false">IF(AND(F682&lt;&gt;"",G682&lt;&gt;""),"Completed","Upcoming")</f>
        <v>Upcoming</v>
      </c>
    </row>
    <row r="683" customFormat="false" ht="15" hidden="false" customHeight="false" outlineLevel="0" collapsed="false">
      <c r="A683" s="1" t="n">
        <v>678</v>
      </c>
      <c r="B683" s="41" t="n">
        <v>45998.8333333333</v>
      </c>
      <c r="C683" s="1" t="s">
        <v>30</v>
      </c>
      <c r="D683" s="1" t="s">
        <v>116</v>
      </c>
      <c r="E683" s="1" t="s">
        <v>16</v>
      </c>
      <c r="F683" s="44"/>
      <c r="G683" s="44"/>
      <c r="H683" s="45" t="str">
        <f aca="false">IF(AND(F683&lt;&gt;"",G683&lt;&gt;""),"Completed","Upcoming")</f>
        <v>Upcoming</v>
      </c>
    </row>
    <row r="684" customFormat="false" ht="15" hidden="false" customHeight="false" outlineLevel="0" collapsed="false">
      <c r="A684" s="1" t="n">
        <v>679</v>
      </c>
      <c r="B684" s="41" t="n">
        <v>45998.8333333333</v>
      </c>
      <c r="C684" s="1" t="s">
        <v>30</v>
      </c>
      <c r="D684" s="1" t="s">
        <v>18</v>
      </c>
      <c r="E684" s="1" t="s">
        <v>118</v>
      </c>
      <c r="F684" s="44"/>
      <c r="G684" s="44"/>
      <c r="H684" s="45" t="str">
        <f aca="false">IF(AND(F684&lt;&gt;"",G684&lt;&gt;""),"Completed","Upcoming")</f>
        <v>Upcoming</v>
      </c>
    </row>
    <row r="685" customFormat="false" ht="15" hidden="false" customHeight="false" outlineLevel="0" collapsed="false">
      <c r="A685" s="1" t="n">
        <v>680</v>
      </c>
      <c r="B685" s="41" t="n">
        <v>45998.8333333333</v>
      </c>
      <c r="C685" s="1" t="s">
        <v>30</v>
      </c>
      <c r="D685" s="1" t="s">
        <v>200</v>
      </c>
      <c r="E685" s="1" t="s">
        <v>173</v>
      </c>
      <c r="F685" s="44"/>
      <c r="G685" s="44"/>
      <c r="H685" s="45" t="str">
        <f aca="false">IF(AND(F685&lt;&gt;"",G685&lt;&gt;""),"Completed","Upcoming")</f>
        <v>Upcoming</v>
      </c>
    </row>
    <row r="686" customFormat="false" ht="15" hidden="false" customHeight="false" outlineLevel="0" collapsed="false">
      <c r="A686" s="1" t="n">
        <v>681</v>
      </c>
      <c r="B686" s="41" t="n">
        <v>45998.8333333333</v>
      </c>
      <c r="C686" s="1" t="s">
        <v>30</v>
      </c>
      <c r="D686" s="1" t="s">
        <v>151</v>
      </c>
      <c r="E686" s="1" t="s">
        <v>124</v>
      </c>
      <c r="F686" s="44"/>
      <c r="G686" s="44"/>
      <c r="H686" s="45" t="str">
        <f aca="false">IF(AND(F686&lt;&gt;"",G686&lt;&gt;""),"Completed","Upcoming")</f>
        <v>Upcoming</v>
      </c>
    </row>
    <row r="687" customFormat="false" ht="15" hidden="false" customHeight="false" outlineLevel="0" collapsed="false">
      <c r="A687" s="1" t="n">
        <v>682</v>
      </c>
      <c r="B687" s="41" t="n">
        <v>45998.8333333333</v>
      </c>
      <c r="C687" s="1" t="s">
        <v>30</v>
      </c>
      <c r="D687" s="1" t="s">
        <v>141</v>
      </c>
      <c r="E687" s="1" t="s">
        <v>203</v>
      </c>
      <c r="F687" s="44"/>
      <c r="G687" s="44"/>
      <c r="H687" s="45" t="str">
        <f aca="false">IF(AND(F687&lt;&gt;"",G687&lt;&gt;""),"Completed","Upcoming")</f>
        <v>Upcoming</v>
      </c>
    </row>
    <row r="688" customFormat="false" ht="15" hidden="false" customHeight="false" outlineLevel="0" collapsed="false">
      <c r="A688" s="1" t="n">
        <v>683</v>
      </c>
      <c r="B688" s="41" t="n">
        <v>45998.8333333333</v>
      </c>
      <c r="C688" s="1" t="s">
        <v>31</v>
      </c>
      <c r="D688" s="1" t="s">
        <v>168</v>
      </c>
      <c r="E688" s="1" t="s">
        <v>20</v>
      </c>
      <c r="F688" s="44"/>
      <c r="G688" s="44"/>
      <c r="H688" s="45" t="str">
        <f aca="false">IF(AND(F688&lt;&gt;"",G688&lt;&gt;""),"Completed","Upcoming")</f>
        <v>Upcoming</v>
      </c>
    </row>
    <row r="689" customFormat="false" ht="15" hidden="false" customHeight="false" outlineLevel="0" collapsed="false">
      <c r="A689" s="1" t="n">
        <v>684</v>
      </c>
      <c r="B689" s="41" t="n">
        <v>45998.8333333333</v>
      </c>
      <c r="C689" s="1" t="s">
        <v>31</v>
      </c>
      <c r="D689" s="1" t="s">
        <v>146</v>
      </c>
      <c r="E689" s="1" t="s">
        <v>145</v>
      </c>
      <c r="F689" s="44"/>
      <c r="G689" s="44"/>
      <c r="H689" s="45" t="str">
        <f aca="false">IF(AND(F689&lt;&gt;"",G689&lt;&gt;""),"Completed","Upcoming")</f>
        <v>Upcoming</v>
      </c>
    </row>
    <row r="690" customFormat="false" ht="15" hidden="false" customHeight="false" outlineLevel="0" collapsed="false">
      <c r="A690" s="1" t="n">
        <v>685</v>
      </c>
      <c r="B690" s="41" t="n">
        <v>45998.8333333333</v>
      </c>
      <c r="C690" s="1" t="s">
        <v>31</v>
      </c>
      <c r="D690" s="1" t="s">
        <v>210</v>
      </c>
      <c r="E690" s="1" t="s">
        <v>174</v>
      </c>
      <c r="F690" s="44"/>
      <c r="G690" s="44"/>
      <c r="H690" s="45" t="str">
        <f aca="false">IF(AND(F690&lt;&gt;"",G690&lt;&gt;""),"Completed","Upcoming")</f>
        <v>Upcoming</v>
      </c>
    </row>
    <row r="691" customFormat="false" ht="15" hidden="false" customHeight="false" outlineLevel="0" collapsed="false">
      <c r="A691" s="1" t="n">
        <v>686</v>
      </c>
      <c r="B691" s="41" t="n">
        <v>45998.8333333333</v>
      </c>
      <c r="C691" s="1" t="s">
        <v>31</v>
      </c>
      <c r="D691" s="1" t="s">
        <v>209</v>
      </c>
      <c r="E691" s="1" t="s">
        <v>140</v>
      </c>
      <c r="F691" s="44"/>
      <c r="G691" s="44"/>
      <c r="H691" s="45" t="str">
        <f aca="false">IF(AND(F691&lt;&gt;"",G691&lt;&gt;""),"Completed","Upcoming")</f>
        <v>Upcoming</v>
      </c>
    </row>
    <row r="692" customFormat="false" ht="15" hidden="false" customHeight="false" outlineLevel="0" collapsed="false">
      <c r="A692" s="1" t="n">
        <v>687</v>
      </c>
      <c r="B692" s="41" t="n">
        <v>45998.8333333333</v>
      </c>
      <c r="C692" s="1" t="s">
        <v>31</v>
      </c>
      <c r="D692" s="1" t="s">
        <v>213</v>
      </c>
      <c r="E692" s="1" t="s">
        <v>139</v>
      </c>
      <c r="F692" s="44"/>
      <c r="G692" s="44"/>
      <c r="H692" s="45" t="str">
        <f aca="false">IF(AND(F692&lt;&gt;"",G692&lt;&gt;""),"Completed","Upcoming")</f>
        <v>Upcoming</v>
      </c>
    </row>
    <row r="693" customFormat="false" ht="15" hidden="false" customHeight="false" outlineLevel="0" collapsed="false">
      <c r="A693" s="1" t="n">
        <v>688</v>
      </c>
      <c r="B693" s="41" t="n">
        <v>45998.8333333333</v>
      </c>
      <c r="C693" s="1" t="s">
        <v>31</v>
      </c>
      <c r="D693" s="1" t="s">
        <v>22</v>
      </c>
      <c r="E693" s="1" t="s">
        <v>177</v>
      </c>
      <c r="F693" s="44"/>
      <c r="G693" s="44"/>
      <c r="H693" s="45" t="str">
        <f aca="false">IF(AND(F693&lt;&gt;"",G693&lt;&gt;""),"Completed","Upcoming")</f>
        <v>Upcoming</v>
      </c>
    </row>
    <row r="694" customFormat="false" ht="15" hidden="false" customHeight="false" outlineLevel="0" collapsed="false">
      <c r="A694" s="1" t="n">
        <v>689</v>
      </c>
      <c r="B694" s="41" t="n">
        <v>45998.8333333333</v>
      </c>
      <c r="C694" s="1" t="s">
        <v>31</v>
      </c>
      <c r="D694" s="1" t="s">
        <v>169</v>
      </c>
      <c r="E694" s="1" t="s">
        <v>164</v>
      </c>
      <c r="F694" s="44"/>
      <c r="G694" s="44"/>
      <c r="H694" s="45" t="str">
        <f aca="false">IF(AND(F694&lt;&gt;"",G694&lt;&gt;""),"Completed","Upcoming")</f>
        <v>Upcoming</v>
      </c>
    </row>
    <row r="695" customFormat="false" ht="15" hidden="false" customHeight="false" outlineLevel="0" collapsed="false">
      <c r="A695" s="1" t="n">
        <v>690</v>
      </c>
      <c r="B695" s="41" t="n">
        <v>45998.8333333333</v>
      </c>
      <c r="C695" s="1" t="s">
        <v>31</v>
      </c>
      <c r="D695" s="1" t="s">
        <v>165</v>
      </c>
      <c r="E695" s="1" t="s">
        <v>136</v>
      </c>
      <c r="F695" s="44"/>
      <c r="G695" s="44"/>
      <c r="H695" s="45" t="str">
        <f aca="false">IF(AND(F695&lt;&gt;"",G695&lt;&gt;""),"Completed","Upcoming")</f>
        <v>Upcoming</v>
      </c>
    </row>
    <row r="696" customFormat="false" ht="15" hidden="false" customHeight="false" outlineLevel="0" collapsed="false">
      <c r="A696" s="1" t="n">
        <v>691</v>
      </c>
      <c r="B696" s="41" t="n">
        <v>45998.8333333333</v>
      </c>
      <c r="C696" s="1" t="s">
        <v>31</v>
      </c>
      <c r="D696" s="1" t="s">
        <v>19</v>
      </c>
      <c r="E696" s="1" t="s">
        <v>178</v>
      </c>
      <c r="F696" s="44"/>
      <c r="G696" s="44"/>
      <c r="H696" s="45" t="str">
        <f aca="false">IF(AND(F696&lt;&gt;"",G696&lt;&gt;""),"Completed","Upcoming")</f>
        <v>Upcoming</v>
      </c>
    </row>
    <row r="697" customFormat="false" ht="15" hidden="false" customHeight="false" outlineLevel="0" collapsed="false">
      <c r="A697" s="1" t="n">
        <v>692</v>
      </c>
      <c r="B697" s="41" t="n">
        <v>45998.8333333333</v>
      </c>
      <c r="C697" s="1" t="s">
        <v>31</v>
      </c>
      <c r="D697" s="1" t="s">
        <v>163</v>
      </c>
      <c r="E697" s="1" t="s">
        <v>24</v>
      </c>
      <c r="F697" s="44"/>
      <c r="G697" s="44"/>
      <c r="H697" s="45" t="str">
        <f aca="false">IF(AND(F697&lt;&gt;"",G697&lt;&gt;""),"Completed","Upcoming")</f>
        <v>Upcoming</v>
      </c>
    </row>
    <row r="698" customFormat="false" ht="15" hidden="false" customHeight="false" outlineLevel="0" collapsed="false">
      <c r="A698" s="1" t="n">
        <v>693</v>
      </c>
      <c r="B698" s="41" t="n">
        <v>46003.8229166667</v>
      </c>
      <c r="C698" s="1" t="s">
        <v>33</v>
      </c>
      <c r="D698" s="1" t="s">
        <v>156</v>
      </c>
      <c r="E698" s="1" t="s">
        <v>159</v>
      </c>
      <c r="F698" s="44"/>
      <c r="G698" s="44"/>
      <c r="H698" s="45" t="str">
        <f aca="false">IF(AND(F698&lt;&gt;"",G698&lt;&gt;""),"Completed","Upcoming")</f>
        <v>Upcoming</v>
      </c>
    </row>
    <row r="699" customFormat="false" ht="15" hidden="false" customHeight="false" outlineLevel="0" collapsed="false">
      <c r="A699" s="1" t="n">
        <v>694</v>
      </c>
      <c r="B699" s="41" t="n">
        <v>46004.625</v>
      </c>
      <c r="C699" s="1" t="s">
        <v>29</v>
      </c>
      <c r="D699" s="1" t="s">
        <v>126</v>
      </c>
      <c r="E699" s="1" t="s">
        <v>180</v>
      </c>
      <c r="F699" s="44"/>
      <c r="G699" s="44"/>
      <c r="H699" s="45" t="str">
        <f aca="false">IF(AND(F699&lt;&gt;"",G699&lt;&gt;""),"Completed","Upcoming")</f>
        <v>Upcoming</v>
      </c>
    </row>
    <row r="700" customFormat="false" ht="15" hidden="false" customHeight="false" outlineLevel="0" collapsed="false">
      <c r="A700" s="1" t="n">
        <v>695</v>
      </c>
      <c r="B700" s="41" t="n">
        <v>46004.625</v>
      </c>
      <c r="C700" s="1" t="s">
        <v>29</v>
      </c>
      <c r="D700" s="1" t="s">
        <v>152</v>
      </c>
      <c r="E700" s="1" t="s">
        <v>207</v>
      </c>
      <c r="F700" s="44"/>
      <c r="G700" s="44"/>
      <c r="H700" s="45" t="str">
        <f aca="false">IF(AND(F700&lt;&gt;"",G700&lt;&gt;""),"Completed","Upcoming")</f>
        <v>Upcoming</v>
      </c>
    </row>
    <row r="701" customFormat="false" ht="15" hidden="false" customHeight="false" outlineLevel="0" collapsed="false">
      <c r="A701" s="1" t="n">
        <v>696</v>
      </c>
      <c r="B701" s="41" t="n">
        <v>46004.625</v>
      </c>
      <c r="C701" s="1" t="s">
        <v>29</v>
      </c>
      <c r="D701" s="1" t="s">
        <v>21</v>
      </c>
      <c r="E701" s="1" t="s">
        <v>129</v>
      </c>
      <c r="F701" s="44"/>
      <c r="G701" s="44"/>
      <c r="H701" s="45" t="str">
        <f aca="false">IF(AND(F701&lt;&gt;"",G701&lt;&gt;""),"Completed","Upcoming")</f>
        <v>Upcoming</v>
      </c>
    </row>
    <row r="702" customFormat="false" ht="15" hidden="false" customHeight="false" outlineLevel="0" collapsed="false">
      <c r="A702" s="1" t="n">
        <v>697</v>
      </c>
      <c r="B702" s="41" t="n">
        <v>46004.625</v>
      </c>
      <c r="C702" s="1" t="s">
        <v>29</v>
      </c>
      <c r="D702" s="1" t="s">
        <v>121</v>
      </c>
      <c r="E702" s="1" t="s">
        <v>127</v>
      </c>
      <c r="F702" s="44"/>
      <c r="G702" s="44"/>
      <c r="H702" s="45" t="str">
        <f aca="false">IF(AND(F702&lt;&gt;"",G702&lt;&gt;""),"Completed","Upcoming")</f>
        <v>Upcoming</v>
      </c>
    </row>
    <row r="703" customFormat="false" ht="15" hidden="false" customHeight="false" outlineLevel="0" collapsed="false">
      <c r="A703" s="1" t="n">
        <v>698</v>
      </c>
      <c r="B703" s="41" t="n">
        <v>46004.625</v>
      </c>
      <c r="C703" s="1" t="s">
        <v>29</v>
      </c>
      <c r="D703" s="1" t="s">
        <v>162</v>
      </c>
      <c r="E703" s="1" t="s">
        <v>128</v>
      </c>
      <c r="F703" s="44"/>
      <c r="G703" s="44"/>
      <c r="H703" s="45" t="str">
        <f aca="false">IF(AND(F703&lt;&gt;"",G703&lt;&gt;""),"Completed","Upcoming")</f>
        <v>Upcoming</v>
      </c>
    </row>
    <row r="704" customFormat="false" ht="15" hidden="false" customHeight="false" outlineLevel="0" collapsed="false">
      <c r="A704" s="1" t="n">
        <v>699</v>
      </c>
      <c r="B704" s="41" t="n">
        <v>46004.625</v>
      </c>
      <c r="C704" s="1" t="s">
        <v>29</v>
      </c>
      <c r="D704" s="1" t="s">
        <v>201</v>
      </c>
      <c r="E704" s="1" t="s">
        <v>122</v>
      </c>
      <c r="F704" s="44"/>
      <c r="G704" s="44"/>
      <c r="H704" s="45" t="str">
        <f aca="false">IF(AND(F704&lt;&gt;"",G704&lt;&gt;""),"Completed","Upcoming")</f>
        <v>Upcoming</v>
      </c>
    </row>
    <row r="705" customFormat="false" ht="15" hidden="false" customHeight="false" outlineLevel="0" collapsed="false">
      <c r="A705" s="1" t="n">
        <v>700</v>
      </c>
      <c r="B705" s="41" t="n">
        <v>46004.625</v>
      </c>
      <c r="C705" s="1" t="s">
        <v>29</v>
      </c>
      <c r="D705" s="1" t="s">
        <v>137</v>
      </c>
      <c r="E705" s="1" t="s">
        <v>138</v>
      </c>
      <c r="F705" s="44"/>
      <c r="G705" s="44"/>
      <c r="H705" s="45" t="str">
        <f aca="false">IF(AND(F705&lt;&gt;"",G705&lt;&gt;""),"Completed","Upcoming")</f>
        <v>Upcoming</v>
      </c>
    </row>
    <row r="706" customFormat="false" ht="15" hidden="false" customHeight="false" outlineLevel="0" collapsed="false">
      <c r="A706" s="1" t="n">
        <v>701</v>
      </c>
      <c r="B706" s="41" t="n">
        <v>46004.625</v>
      </c>
      <c r="C706" s="1" t="s">
        <v>29</v>
      </c>
      <c r="D706" s="1" t="s">
        <v>153</v>
      </c>
      <c r="E706" s="1" t="s">
        <v>23</v>
      </c>
      <c r="F706" s="44"/>
      <c r="G706" s="44"/>
      <c r="H706" s="45" t="str">
        <f aca="false">IF(AND(F706&lt;&gt;"",G706&lt;&gt;""),"Completed","Upcoming")</f>
        <v>Upcoming</v>
      </c>
    </row>
    <row r="707" customFormat="false" ht="15" hidden="false" customHeight="false" outlineLevel="0" collapsed="false">
      <c r="A707" s="1" t="n">
        <v>702</v>
      </c>
      <c r="B707" s="41" t="n">
        <v>46004.625</v>
      </c>
      <c r="C707" s="1" t="s">
        <v>29</v>
      </c>
      <c r="D707" s="1" t="s">
        <v>130</v>
      </c>
      <c r="E707" s="1" t="s">
        <v>131</v>
      </c>
      <c r="F707" s="44"/>
      <c r="G707" s="44"/>
      <c r="H707" s="45" t="str">
        <f aca="false">IF(AND(F707&lt;&gt;"",G707&lt;&gt;""),"Completed","Upcoming")</f>
        <v>Upcoming</v>
      </c>
    </row>
    <row r="708" customFormat="false" ht="15" hidden="false" customHeight="false" outlineLevel="0" collapsed="false">
      <c r="A708" s="1" t="n">
        <v>703</v>
      </c>
      <c r="B708" s="41" t="n">
        <v>46004.625</v>
      </c>
      <c r="C708" s="1" t="s">
        <v>29</v>
      </c>
      <c r="D708" s="1" t="s">
        <v>202</v>
      </c>
      <c r="E708" s="1" t="s">
        <v>132</v>
      </c>
      <c r="F708" s="44"/>
      <c r="G708" s="44"/>
      <c r="H708" s="45" t="str">
        <f aca="false">IF(AND(F708&lt;&gt;"",G708&lt;&gt;""),"Completed","Upcoming")</f>
        <v>Upcoming</v>
      </c>
    </row>
    <row r="709" customFormat="false" ht="15" hidden="false" customHeight="false" outlineLevel="0" collapsed="false">
      <c r="A709" s="1" t="n">
        <v>704</v>
      </c>
      <c r="B709" s="41" t="n">
        <v>46004.6666666667</v>
      </c>
      <c r="C709" s="1" t="s">
        <v>33</v>
      </c>
      <c r="D709" s="1" t="s">
        <v>171</v>
      </c>
      <c r="E709" s="1" t="s">
        <v>134</v>
      </c>
      <c r="F709" s="44"/>
      <c r="G709" s="44"/>
      <c r="H709" s="45" t="str">
        <f aca="false">IF(AND(F709&lt;&gt;"",G709&lt;&gt;""),"Completed","Upcoming")</f>
        <v>Upcoming</v>
      </c>
    </row>
    <row r="710" customFormat="false" ht="15" hidden="false" customHeight="false" outlineLevel="0" collapsed="false">
      <c r="A710" s="1" t="n">
        <v>705</v>
      </c>
      <c r="B710" s="41" t="n">
        <v>46004.75</v>
      </c>
      <c r="C710" s="1" t="s">
        <v>33</v>
      </c>
      <c r="D710" s="1" t="s">
        <v>204</v>
      </c>
      <c r="E710" s="1" t="s">
        <v>17</v>
      </c>
      <c r="F710" s="44"/>
      <c r="G710" s="44"/>
      <c r="H710" s="45" t="str">
        <f aca="false">IF(AND(F710&lt;&gt;"",G710&lt;&gt;""),"Completed","Upcoming")</f>
        <v>Upcoming</v>
      </c>
    </row>
    <row r="711" customFormat="false" ht="15" hidden="false" customHeight="false" outlineLevel="0" collapsed="false">
      <c r="A711" s="1" t="n">
        <v>706</v>
      </c>
      <c r="B711" s="41" t="n">
        <v>46004.8333333333</v>
      </c>
      <c r="C711" s="1" t="s">
        <v>32</v>
      </c>
      <c r="D711" s="1" t="s">
        <v>192</v>
      </c>
      <c r="E711" s="1" t="s">
        <v>190</v>
      </c>
      <c r="F711" s="44"/>
      <c r="G711" s="44"/>
      <c r="H711" s="45" t="str">
        <f aca="false">IF(AND(F711&lt;&gt;"",G711&lt;&gt;""),"Completed","Upcoming")</f>
        <v>Upcoming</v>
      </c>
    </row>
    <row r="712" customFormat="false" ht="15" hidden="false" customHeight="false" outlineLevel="0" collapsed="false">
      <c r="A712" s="1" t="n">
        <v>707</v>
      </c>
      <c r="B712" s="41" t="n">
        <v>46004.8333333333</v>
      </c>
      <c r="C712" s="1" t="s">
        <v>32</v>
      </c>
      <c r="D712" s="1" t="s">
        <v>189</v>
      </c>
      <c r="E712" s="1" t="s">
        <v>195</v>
      </c>
      <c r="F712" s="44"/>
      <c r="G712" s="44"/>
      <c r="H712" s="45" t="str">
        <f aca="false">IF(AND(F712&lt;&gt;"",G712&lt;&gt;""),"Completed","Upcoming")</f>
        <v>Upcoming</v>
      </c>
    </row>
    <row r="713" customFormat="false" ht="15" hidden="false" customHeight="false" outlineLevel="0" collapsed="false">
      <c r="A713" s="1" t="n">
        <v>708</v>
      </c>
      <c r="B713" s="41" t="n">
        <v>46004.8333333333</v>
      </c>
      <c r="C713" s="1" t="s">
        <v>32</v>
      </c>
      <c r="D713" s="1" t="s">
        <v>184</v>
      </c>
      <c r="E713" s="1" t="s">
        <v>211</v>
      </c>
      <c r="F713" s="44"/>
      <c r="G713" s="44"/>
      <c r="H713" s="45" t="str">
        <f aca="false">IF(AND(F713&lt;&gt;"",G713&lt;&gt;""),"Completed","Upcoming")</f>
        <v>Upcoming</v>
      </c>
    </row>
    <row r="714" customFormat="false" ht="15" hidden="false" customHeight="false" outlineLevel="0" collapsed="false">
      <c r="A714" s="1" t="n">
        <v>709</v>
      </c>
      <c r="B714" s="41" t="n">
        <v>46004.8333333333</v>
      </c>
      <c r="C714" s="1" t="s">
        <v>32</v>
      </c>
      <c r="D714" s="1" t="s">
        <v>15</v>
      </c>
      <c r="E714" s="1" t="s">
        <v>187</v>
      </c>
      <c r="F714" s="44"/>
      <c r="G714" s="44"/>
      <c r="H714" s="45" t="str">
        <f aca="false">IF(AND(F714&lt;&gt;"",G714&lt;&gt;""),"Completed","Upcoming")</f>
        <v>Upcoming</v>
      </c>
    </row>
    <row r="715" customFormat="false" ht="15" hidden="false" customHeight="false" outlineLevel="0" collapsed="false">
      <c r="A715" s="1" t="n">
        <v>710</v>
      </c>
      <c r="B715" s="41" t="n">
        <v>46004.8333333333</v>
      </c>
      <c r="C715" s="1" t="s">
        <v>32</v>
      </c>
      <c r="D715" s="1" t="s">
        <v>193</v>
      </c>
      <c r="E715" s="1" t="s">
        <v>212</v>
      </c>
      <c r="F715" s="44"/>
      <c r="G715" s="44"/>
      <c r="H715" s="45" t="str">
        <f aca="false">IF(AND(F715&lt;&gt;"",G715&lt;&gt;""),"Completed","Upcoming")</f>
        <v>Upcoming</v>
      </c>
    </row>
    <row r="716" customFormat="false" ht="15" hidden="false" customHeight="false" outlineLevel="0" collapsed="false">
      <c r="A716" s="1" t="n">
        <v>711</v>
      </c>
      <c r="B716" s="41" t="n">
        <v>46004.8333333333</v>
      </c>
      <c r="C716" s="1" t="s">
        <v>32</v>
      </c>
      <c r="D716" s="1" t="s">
        <v>188</v>
      </c>
      <c r="E716" s="1" t="s">
        <v>185</v>
      </c>
      <c r="F716" s="44"/>
      <c r="G716" s="44"/>
      <c r="H716" s="45" t="str">
        <f aca="false">IF(AND(F716&lt;&gt;"",G716&lt;&gt;""),"Completed","Upcoming")</f>
        <v>Upcoming</v>
      </c>
    </row>
    <row r="717" customFormat="false" ht="15" hidden="false" customHeight="false" outlineLevel="0" collapsed="false">
      <c r="A717" s="1" t="n">
        <v>712</v>
      </c>
      <c r="B717" s="41" t="n">
        <v>46004.8333333333</v>
      </c>
      <c r="C717" s="1" t="s">
        <v>32</v>
      </c>
      <c r="D717" s="1" t="s">
        <v>198</v>
      </c>
      <c r="E717" s="1" t="s">
        <v>199</v>
      </c>
      <c r="F717" s="44"/>
      <c r="G717" s="44"/>
      <c r="H717" s="45" t="str">
        <f aca="false">IF(AND(F717&lt;&gt;"",G717&lt;&gt;""),"Completed","Upcoming")</f>
        <v>Upcoming</v>
      </c>
    </row>
    <row r="718" customFormat="false" ht="15" hidden="false" customHeight="false" outlineLevel="0" collapsed="false">
      <c r="A718" s="1" t="n">
        <v>713</v>
      </c>
      <c r="B718" s="41" t="n">
        <v>46004.8333333333</v>
      </c>
      <c r="C718" s="1" t="s">
        <v>32</v>
      </c>
      <c r="D718" s="1" t="s">
        <v>183</v>
      </c>
      <c r="E718" s="1" t="s">
        <v>197</v>
      </c>
      <c r="F718" s="44"/>
      <c r="G718" s="44"/>
      <c r="H718" s="45" t="str">
        <f aca="false">IF(AND(F718&lt;&gt;"",G718&lt;&gt;""),"Completed","Upcoming")</f>
        <v>Upcoming</v>
      </c>
    </row>
    <row r="719" customFormat="false" ht="15" hidden="false" customHeight="false" outlineLevel="0" collapsed="false">
      <c r="A719" s="1" t="n">
        <v>714</v>
      </c>
      <c r="B719" s="41" t="n">
        <v>46004.8333333333</v>
      </c>
      <c r="C719" s="1" t="s">
        <v>32</v>
      </c>
      <c r="D719" s="1" t="s">
        <v>196</v>
      </c>
      <c r="E719" s="1" t="s">
        <v>191</v>
      </c>
      <c r="F719" s="44"/>
      <c r="G719" s="44"/>
      <c r="H719" s="45" t="str">
        <f aca="false">IF(AND(F719&lt;&gt;"",G719&lt;&gt;""),"Completed","Upcoming")</f>
        <v>Upcoming</v>
      </c>
    </row>
    <row r="720" customFormat="false" ht="15" hidden="false" customHeight="false" outlineLevel="0" collapsed="false">
      <c r="A720" s="1" t="n">
        <v>715</v>
      </c>
      <c r="B720" s="41" t="n">
        <v>46004.8368055556</v>
      </c>
      <c r="C720" s="1" t="s">
        <v>33</v>
      </c>
      <c r="D720" s="1" t="s">
        <v>206</v>
      </c>
      <c r="E720" s="1" t="s">
        <v>158</v>
      </c>
      <c r="F720" s="44"/>
      <c r="G720" s="44"/>
      <c r="H720" s="45" t="str">
        <f aca="false">IF(AND(F720&lt;&gt;"",G720&lt;&gt;""),"Completed","Upcoming")</f>
        <v>Upcoming</v>
      </c>
    </row>
    <row r="721" customFormat="false" ht="15" hidden="false" customHeight="false" outlineLevel="0" collapsed="false">
      <c r="A721" s="1" t="n">
        <v>716</v>
      </c>
      <c r="B721" s="41" t="n">
        <v>46005.5833333333</v>
      </c>
      <c r="C721" s="1" t="s">
        <v>33</v>
      </c>
      <c r="D721" s="1" t="s">
        <v>172</v>
      </c>
      <c r="E721" s="1" t="s">
        <v>120</v>
      </c>
      <c r="F721" s="44"/>
      <c r="G721" s="44"/>
      <c r="H721" s="45" t="str">
        <f aca="false">IF(AND(F721&lt;&gt;"",G721&lt;&gt;""),"Completed","Upcoming")</f>
        <v>Upcoming</v>
      </c>
    </row>
    <row r="722" customFormat="false" ht="15" hidden="false" customHeight="false" outlineLevel="0" collapsed="false">
      <c r="A722" s="1" t="n">
        <v>717</v>
      </c>
      <c r="B722" s="41" t="n">
        <v>46005.6770833333</v>
      </c>
      <c r="C722" s="1" t="s">
        <v>33</v>
      </c>
      <c r="D722" s="1" t="s">
        <v>161</v>
      </c>
      <c r="E722" s="1" t="s">
        <v>205</v>
      </c>
      <c r="F722" s="44"/>
      <c r="G722" s="44"/>
      <c r="H722" s="45" t="str">
        <f aca="false">IF(AND(F722&lt;&gt;"",G722&lt;&gt;""),"Completed","Upcoming")</f>
        <v>Upcoming</v>
      </c>
    </row>
    <row r="723" customFormat="false" ht="15" hidden="false" customHeight="false" outlineLevel="0" collapsed="false">
      <c r="A723" s="1" t="n">
        <v>718</v>
      </c>
      <c r="B723" s="41" t="n">
        <v>46005.6770833333</v>
      </c>
      <c r="C723" s="1" t="s">
        <v>33</v>
      </c>
      <c r="D723" s="1" t="s">
        <v>157</v>
      </c>
      <c r="E723" s="1" t="s">
        <v>155</v>
      </c>
      <c r="F723" s="44"/>
      <c r="G723" s="44"/>
      <c r="H723" s="45" t="str">
        <f aca="false">IF(AND(F723&lt;&gt;"",G723&lt;&gt;""),"Completed","Upcoming")</f>
        <v>Upcoming</v>
      </c>
    </row>
    <row r="724" customFormat="false" ht="15" hidden="false" customHeight="false" outlineLevel="0" collapsed="false">
      <c r="A724" s="1" t="n">
        <v>719</v>
      </c>
      <c r="B724" s="41" t="n">
        <v>46005.6770833333</v>
      </c>
      <c r="C724" s="1" t="s">
        <v>33</v>
      </c>
      <c r="D724" s="1" t="s">
        <v>154</v>
      </c>
      <c r="E724" s="1" t="s">
        <v>144</v>
      </c>
      <c r="F724" s="44"/>
      <c r="G724" s="44"/>
      <c r="H724" s="45" t="str">
        <f aca="false">IF(AND(F724&lt;&gt;"",G724&lt;&gt;""),"Completed","Upcoming")</f>
        <v>Upcoming</v>
      </c>
    </row>
    <row r="725" customFormat="false" ht="15" hidden="false" customHeight="false" outlineLevel="0" collapsed="false">
      <c r="A725" s="1" t="n">
        <v>720</v>
      </c>
      <c r="B725" s="41" t="n">
        <v>46005.8229166667</v>
      </c>
      <c r="C725" s="1" t="s">
        <v>33</v>
      </c>
      <c r="D725" s="1" t="s">
        <v>135</v>
      </c>
      <c r="E725" s="1" t="s">
        <v>149</v>
      </c>
      <c r="F725" s="44"/>
      <c r="G725" s="44"/>
      <c r="H725" s="45" t="str">
        <f aca="false">IF(AND(F725&lt;&gt;"",G725&lt;&gt;""),"Completed","Upcoming")</f>
        <v>Upcoming</v>
      </c>
    </row>
    <row r="726" customFormat="false" ht="15" hidden="false" customHeight="false" outlineLevel="0" collapsed="false">
      <c r="A726" s="1" t="n">
        <v>721</v>
      </c>
      <c r="B726" s="41" t="n">
        <v>46005.8333333333</v>
      </c>
      <c r="C726" s="1" t="s">
        <v>30</v>
      </c>
      <c r="D726" s="1" t="s">
        <v>119</v>
      </c>
      <c r="E726" s="1" t="s">
        <v>18</v>
      </c>
      <c r="F726" s="44"/>
      <c r="G726" s="44"/>
      <c r="H726" s="45" t="str">
        <f aca="false">IF(AND(F726&lt;&gt;"",G726&lt;&gt;""),"Completed","Upcoming")</f>
        <v>Upcoming</v>
      </c>
    </row>
    <row r="727" customFormat="false" ht="15" hidden="false" customHeight="false" outlineLevel="0" collapsed="false">
      <c r="A727" s="1" t="n">
        <v>722</v>
      </c>
      <c r="B727" s="41" t="n">
        <v>46005.8333333333</v>
      </c>
      <c r="C727" s="1" t="s">
        <v>30</v>
      </c>
      <c r="D727" s="1" t="s">
        <v>166</v>
      </c>
      <c r="E727" s="1" t="s">
        <v>117</v>
      </c>
      <c r="F727" s="44"/>
      <c r="G727" s="44"/>
      <c r="H727" s="45" t="str">
        <f aca="false">IF(AND(F727&lt;&gt;"",G727&lt;&gt;""),"Completed","Upcoming")</f>
        <v>Upcoming</v>
      </c>
    </row>
    <row r="728" customFormat="false" ht="15" hidden="false" customHeight="false" outlineLevel="0" collapsed="false">
      <c r="A728" s="1" t="n">
        <v>723</v>
      </c>
      <c r="B728" s="41" t="n">
        <v>46005.8333333333</v>
      </c>
      <c r="C728" s="1" t="s">
        <v>30</v>
      </c>
      <c r="D728" s="1" t="s">
        <v>124</v>
      </c>
      <c r="E728" s="1" t="s">
        <v>200</v>
      </c>
      <c r="F728" s="44"/>
      <c r="G728" s="44"/>
      <c r="H728" s="45" t="str">
        <f aca="false">IF(AND(F728&lt;&gt;"",G728&lt;&gt;""),"Completed","Upcoming")</f>
        <v>Upcoming</v>
      </c>
    </row>
    <row r="729" customFormat="false" ht="15" hidden="false" customHeight="false" outlineLevel="0" collapsed="false">
      <c r="A729" s="1" t="n">
        <v>724</v>
      </c>
      <c r="B729" s="41" t="n">
        <v>46005.8333333333</v>
      </c>
      <c r="C729" s="1" t="s">
        <v>31</v>
      </c>
      <c r="D729" s="1" t="s">
        <v>165</v>
      </c>
      <c r="E729" s="1" t="s">
        <v>22</v>
      </c>
      <c r="F729" s="44"/>
      <c r="G729" s="44"/>
      <c r="H729" s="45" t="str">
        <f aca="false">IF(AND(F729&lt;&gt;"",G729&lt;&gt;""),"Completed","Upcoming")</f>
        <v>Upcoming</v>
      </c>
    </row>
    <row r="730" customFormat="false" ht="15" hidden="false" customHeight="false" outlineLevel="0" collapsed="false">
      <c r="A730" s="1" t="n">
        <v>725</v>
      </c>
      <c r="B730" s="41" t="n">
        <v>46005.8333333333</v>
      </c>
      <c r="C730" s="1" t="s">
        <v>30</v>
      </c>
      <c r="D730" s="1" t="s">
        <v>167</v>
      </c>
      <c r="E730" s="1" t="s">
        <v>116</v>
      </c>
      <c r="F730" s="44"/>
      <c r="G730" s="44"/>
      <c r="H730" s="45" t="str">
        <f aca="false">IF(AND(F730&lt;&gt;"",G730&lt;&gt;""),"Completed","Upcoming")</f>
        <v>Upcoming</v>
      </c>
    </row>
    <row r="731" customFormat="false" ht="15" hidden="false" customHeight="false" outlineLevel="0" collapsed="false">
      <c r="A731" s="1" t="n">
        <v>726</v>
      </c>
      <c r="B731" s="41" t="n">
        <v>46005.8333333333</v>
      </c>
      <c r="C731" s="1" t="s">
        <v>31</v>
      </c>
      <c r="D731" s="1" t="s">
        <v>24</v>
      </c>
      <c r="E731" s="1" t="s">
        <v>168</v>
      </c>
      <c r="F731" s="44"/>
      <c r="G731" s="44"/>
      <c r="H731" s="45" t="str">
        <f aca="false">IF(AND(F731&lt;&gt;"",G731&lt;&gt;""),"Completed","Upcoming")</f>
        <v>Upcoming</v>
      </c>
    </row>
    <row r="732" customFormat="false" ht="15" hidden="false" customHeight="false" outlineLevel="0" collapsed="false">
      <c r="A732" s="1" t="n">
        <v>727</v>
      </c>
      <c r="B732" s="41" t="n">
        <v>46005.8333333333</v>
      </c>
      <c r="C732" s="1" t="s">
        <v>30</v>
      </c>
      <c r="D732" s="1" t="s">
        <v>118</v>
      </c>
      <c r="E732" s="1" t="s">
        <v>114</v>
      </c>
      <c r="F732" s="44"/>
      <c r="G732" s="44"/>
      <c r="H732" s="45" t="str">
        <f aca="false">IF(AND(F732&lt;&gt;"",G732&lt;&gt;""),"Completed","Upcoming")</f>
        <v>Upcoming</v>
      </c>
    </row>
    <row r="733" customFormat="false" ht="15" hidden="false" customHeight="false" outlineLevel="0" collapsed="false">
      <c r="A733" s="1" t="n">
        <v>728</v>
      </c>
      <c r="B733" s="41" t="n">
        <v>46005.8333333333</v>
      </c>
      <c r="C733" s="1" t="s">
        <v>31</v>
      </c>
      <c r="D733" s="1" t="s">
        <v>164</v>
      </c>
      <c r="E733" s="1" t="s">
        <v>177</v>
      </c>
      <c r="F733" s="44"/>
      <c r="G733" s="44"/>
      <c r="H733" s="45" t="str">
        <f aca="false">IF(AND(F733&lt;&gt;"",G733&lt;&gt;""),"Completed","Upcoming")</f>
        <v>Upcoming</v>
      </c>
    </row>
    <row r="734" customFormat="false" ht="15" hidden="false" customHeight="false" outlineLevel="0" collapsed="false">
      <c r="A734" s="1" t="n">
        <v>729</v>
      </c>
      <c r="B734" s="41" t="n">
        <v>46005.8333333333</v>
      </c>
      <c r="C734" s="1" t="s">
        <v>31</v>
      </c>
      <c r="D734" s="1" t="s">
        <v>140</v>
      </c>
      <c r="E734" s="1" t="s">
        <v>163</v>
      </c>
      <c r="F734" s="44"/>
      <c r="G734" s="44"/>
      <c r="H734" s="45" t="str">
        <f aca="false">IF(AND(F734&lt;&gt;"",G734&lt;&gt;""),"Completed","Upcoming")</f>
        <v>Upcoming</v>
      </c>
    </row>
    <row r="735" customFormat="false" ht="15" hidden="false" customHeight="false" outlineLevel="0" collapsed="false">
      <c r="A735" s="1" t="n">
        <v>730</v>
      </c>
      <c r="B735" s="41" t="n">
        <v>46005.8333333333</v>
      </c>
      <c r="C735" s="1" t="s">
        <v>31</v>
      </c>
      <c r="D735" s="1" t="s">
        <v>136</v>
      </c>
      <c r="E735" s="1" t="s">
        <v>19</v>
      </c>
      <c r="F735" s="44"/>
      <c r="G735" s="44"/>
      <c r="H735" s="45" t="str">
        <f aca="false">IF(AND(F735&lt;&gt;"",G735&lt;&gt;""),"Completed","Upcoming")</f>
        <v>Upcoming</v>
      </c>
    </row>
    <row r="736" customFormat="false" ht="15" hidden="false" customHeight="false" outlineLevel="0" collapsed="false">
      <c r="A736" s="1" t="n">
        <v>731</v>
      </c>
      <c r="B736" s="41" t="n">
        <v>46005.8333333333</v>
      </c>
      <c r="C736" s="1" t="s">
        <v>31</v>
      </c>
      <c r="D736" s="1" t="s">
        <v>174</v>
      </c>
      <c r="E736" s="1" t="s">
        <v>213</v>
      </c>
      <c r="F736" s="44"/>
      <c r="G736" s="44"/>
      <c r="H736" s="45" t="str">
        <f aca="false">IF(AND(F736&lt;&gt;"",G736&lt;&gt;""),"Completed","Upcoming")</f>
        <v>Upcoming</v>
      </c>
    </row>
    <row r="737" customFormat="false" ht="15" hidden="false" customHeight="false" outlineLevel="0" collapsed="false">
      <c r="A737" s="1" t="n">
        <v>732</v>
      </c>
      <c r="B737" s="41" t="n">
        <v>46005.8333333333</v>
      </c>
      <c r="C737" s="1" t="s">
        <v>31</v>
      </c>
      <c r="D737" s="1" t="s">
        <v>145</v>
      </c>
      <c r="E737" s="1" t="s">
        <v>209</v>
      </c>
      <c r="F737" s="44"/>
      <c r="G737" s="44"/>
      <c r="H737" s="45" t="str">
        <f aca="false">IF(AND(F737&lt;&gt;"",G737&lt;&gt;""),"Completed","Upcoming")</f>
        <v>Upcoming</v>
      </c>
    </row>
    <row r="738" customFormat="false" ht="15" hidden="false" customHeight="false" outlineLevel="0" collapsed="false">
      <c r="A738" s="1" t="n">
        <v>733</v>
      </c>
      <c r="B738" s="41" t="n">
        <v>46005.8333333333</v>
      </c>
      <c r="C738" s="1" t="s">
        <v>31</v>
      </c>
      <c r="D738" s="1" t="s">
        <v>139</v>
      </c>
      <c r="E738" s="1" t="s">
        <v>169</v>
      </c>
      <c r="F738" s="44"/>
      <c r="G738" s="44"/>
      <c r="H738" s="45" t="str">
        <f aca="false">IF(AND(F738&lt;&gt;"",G738&lt;&gt;""),"Completed","Upcoming")</f>
        <v>Upcoming</v>
      </c>
    </row>
    <row r="739" customFormat="false" ht="15" hidden="false" customHeight="false" outlineLevel="0" collapsed="false">
      <c r="A739" s="1" t="n">
        <v>734</v>
      </c>
      <c r="B739" s="41" t="n">
        <v>46005.8333333333</v>
      </c>
      <c r="C739" s="1" t="s">
        <v>31</v>
      </c>
      <c r="D739" s="1" t="s">
        <v>20</v>
      </c>
      <c r="E739" s="1" t="s">
        <v>178</v>
      </c>
      <c r="F739" s="44"/>
      <c r="G739" s="44"/>
      <c r="H739" s="45" t="str">
        <f aca="false">IF(AND(F739&lt;&gt;"",G739&lt;&gt;""),"Completed","Upcoming")</f>
        <v>Upcoming</v>
      </c>
    </row>
    <row r="740" customFormat="false" ht="15" hidden="false" customHeight="false" outlineLevel="0" collapsed="false">
      <c r="A740" s="1" t="n">
        <v>735</v>
      </c>
      <c r="B740" s="41" t="n">
        <v>46005.8333333333</v>
      </c>
      <c r="C740" s="1" t="s">
        <v>31</v>
      </c>
      <c r="D740" s="1" t="s">
        <v>146</v>
      </c>
      <c r="E740" s="1" t="s">
        <v>210</v>
      </c>
      <c r="F740" s="44"/>
      <c r="G740" s="44"/>
      <c r="H740" s="45" t="str">
        <f aca="false">IF(AND(F740&lt;&gt;"",G740&lt;&gt;""),"Completed","Upcoming")</f>
        <v>Upcoming</v>
      </c>
    </row>
    <row r="741" customFormat="false" ht="15" hidden="false" customHeight="false" outlineLevel="0" collapsed="false">
      <c r="A741" s="1" t="n">
        <v>736</v>
      </c>
      <c r="B741" s="41" t="n">
        <v>46005.8333333333</v>
      </c>
      <c r="C741" s="1" t="s">
        <v>30</v>
      </c>
      <c r="D741" s="1" t="s">
        <v>16</v>
      </c>
      <c r="E741" s="1" t="s">
        <v>141</v>
      </c>
      <c r="F741" s="44"/>
      <c r="G741" s="44"/>
      <c r="H741" s="45" t="str">
        <f aca="false">IF(AND(F741&lt;&gt;"",G741&lt;&gt;""),"Completed","Upcoming")</f>
        <v>Upcoming</v>
      </c>
    </row>
    <row r="742" customFormat="false" ht="15" hidden="false" customHeight="false" outlineLevel="0" collapsed="false">
      <c r="A742" s="1" t="n">
        <v>737</v>
      </c>
      <c r="B742" s="41" t="n">
        <v>46005.8333333333</v>
      </c>
      <c r="C742" s="1" t="s">
        <v>30</v>
      </c>
      <c r="D742" s="1" t="s">
        <v>182</v>
      </c>
      <c r="E742" s="1" t="s">
        <v>151</v>
      </c>
      <c r="F742" s="44"/>
      <c r="G742" s="44"/>
      <c r="H742" s="45" t="str">
        <f aca="false">IF(AND(F742&lt;&gt;"",G742&lt;&gt;""),"Completed","Upcoming")</f>
        <v>Upcoming</v>
      </c>
    </row>
    <row r="743" customFormat="false" ht="15" hidden="false" customHeight="false" outlineLevel="0" collapsed="false">
      <c r="A743" s="1" t="n">
        <v>738</v>
      </c>
      <c r="B743" s="41" t="n">
        <v>46005.8333333333</v>
      </c>
      <c r="C743" s="1" t="s">
        <v>30</v>
      </c>
      <c r="D743" s="1" t="s">
        <v>115</v>
      </c>
      <c r="E743" s="1" t="s">
        <v>176</v>
      </c>
      <c r="F743" s="44"/>
      <c r="G743" s="44"/>
      <c r="H743" s="45" t="str">
        <f aca="false">IF(AND(F743&lt;&gt;"",G743&lt;&gt;""),"Completed","Upcoming")</f>
        <v>Upcoming</v>
      </c>
    </row>
    <row r="744" customFormat="false" ht="15" hidden="false" customHeight="false" outlineLevel="0" collapsed="false">
      <c r="A744" s="1" t="n">
        <v>739</v>
      </c>
      <c r="B744" s="41" t="n">
        <v>46005.8333333333</v>
      </c>
      <c r="C744" s="1" t="s">
        <v>30</v>
      </c>
      <c r="D744" s="1" t="s">
        <v>203</v>
      </c>
      <c r="E744" s="1" t="s">
        <v>181</v>
      </c>
      <c r="F744" s="44"/>
      <c r="G744" s="44"/>
      <c r="H744" s="45" t="str">
        <f aca="false">IF(AND(F744&lt;&gt;"",G744&lt;&gt;""),"Completed","Upcoming")</f>
        <v>Upcoming</v>
      </c>
    </row>
    <row r="745" customFormat="false" ht="15" hidden="false" customHeight="false" outlineLevel="0" collapsed="false">
      <c r="A745" s="1" t="n">
        <v>740</v>
      </c>
      <c r="B745" s="41" t="n">
        <v>46005.8333333333</v>
      </c>
      <c r="C745" s="1" t="s">
        <v>30</v>
      </c>
      <c r="D745" s="1" t="s">
        <v>173</v>
      </c>
      <c r="E745" s="1" t="s">
        <v>208</v>
      </c>
      <c r="F745" s="44"/>
      <c r="G745" s="44"/>
      <c r="H745" s="45" t="str">
        <f aca="false">IF(AND(F745&lt;&gt;"",G745&lt;&gt;""),"Completed","Upcoming")</f>
        <v>Upcoming</v>
      </c>
    </row>
    <row r="746" customFormat="false" ht="15" hidden="false" customHeight="false" outlineLevel="0" collapsed="false">
      <c r="A746" s="1" t="n">
        <v>741</v>
      </c>
      <c r="B746" s="41" t="n">
        <v>46011.625</v>
      </c>
      <c r="C746" s="1" t="s">
        <v>29</v>
      </c>
      <c r="D746" s="1" t="s">
        <v>122</v>
      </c>
      <c r="E746" s="1" t="s">
        <v>126</v>
      </c>
      <c r="F746" s="44"/>
      <c r="G746" s="44"/>
      <c r="H746" s="45" t="str">
        <f aca="false">IF(AND(F746&lt;&gt;"",G746&lt;&gt;""),"Completed","Upcoming")</f>
        <v>Upcoming</v>
      </c>
    </row>
    <row r="747" customFormat="false" ht="15" hidden="false" customHeight="false" outlineLevel="0" collapsed="false">
      <c r="A747" s="1" t="n">
        <v>742</v>
      </c>
      <c r="B747" s="41" t="n">
        <v>46011.625</v>
      </c>
      <c r="C747" s="1" t="s">
        <v>29</v>
      </c>
      <c r="D747" s="1" t="s">
        <v>129</v>
      </c>
      <c r="E747" s="1" t="s">
        <v>202</v>
      </c>
      <c r="F747" s="44"/>
      <c r="G747" s="44"/>
      <c r="H747" s="45" t="str">
        <f aca="false">IF(AND(F747&lt;&gt;"",G747&lt;&gt;""),"Completed","Upcoming")</f>
        <v>Upcoming</v>
      </c>
    </row>
    <row r="748" customFormat="false" ht="15" hidden="false" customHeight="false" outlineLevel="0" collapsed="false">
      <c r="A748" s="1" t="n">
        <v>743</v>
      </c>
      <c r="B748" s="41" t="n">
        <v>46011.625</v>
      </c>
      <c r="C748" s="1" t="s">
        <v>29</v>
      </c>
      <c r="D748" s="1" t="s">
        <v>207</v>
      </c>
      <c r="E748" s="1" t="s">
        <v>153</v>
      </c>
      <c r="F748" s="44"/>
      <c r="G748" s="44"/>
      <c r="H748" s="45" t="str">
        <f aca="false">IF(AND(F748&lt;&gt;"",G748&lt;&gt;""),"Completed","Upcoming")</f>
        <v>Upcoming</v>
      </c>
    </row>
    <row r="749" customFormat="false" ht="15" hidden="false" customHeight="false" outlineLevel="0" collapsed="false">
      <c r="A749" s="1" t="n">
        <v>744</v>
      </c>
      <c r="B749" s="41" t="n">
        <v>46011.625</v>
      </c>
      <c r="C749" s="1" t="s">
        <v>29</v>
      </c>
      <c r="D749" s="1" t="s">
        <v>23</v>
      </c>
      <c r="E749" s="1" t="s">
        <v>137</v>
      </c>
      <c r="F749" s="44"/>
      <c r="G749" s="44"/>
      <c r="H749" s="45" t="str">
        <f aca="false">IF(AND(F749&lt;&gt;"",G749&lt;&gt;""),"Completed","Upcoming")</f>
        <v>Upcoming</v>
      </c>
    </row>
    <row r="750" customFormat="false" ht="15" hidden="false" customHeight="false" outlineLevel="0" collapsed="false">
      <c r="A750" s="1" t="n">
        <v>745</v>
      </c>
      <c r="B750" s="41" t="n">
        <v>46011.625</v>
      </c>
      <c r="C750" s="1" t="s">
        <v>29</v>
      </c>
      <c r="D750" s="1" t="s">
        <v>131</v>
      </c>
      <c r="E750" s="1" t="s">
        <v>152</v>
      </c>
      <c r="F750" s="44"/>
      <c r="G750" s="44"/>
      <c r="H750" s="45" t="str">
        <f aca="false">IF(AND(F750&lt;&gt;"",G750&lt;&gt;""),"Completed","Upcoming")</f>
        <v>Upcoming</v>
      </c>
    </row>
    <row r="751" customFormat="false" ht="15" hidden="false" customHeight="false" outlineLevel="0" collapsed="false">
      <c r="A751" s="1" t="n">
        <v>746</v>
      </c>
      <c r="B751" s="41" t="n">
        <v>46011.625</v>
      </c>
      <c r="C751" s="1" t="s">
        <v>29</v>
      </c>
      <c r="D751" s="1" t="s">
        <v>180</v>
      </c>
      <c r="E751" s="1" t="s">
        <v>21</v>
      </c>
      <c r="F751" s="44"/>
      <c r="G751" s="44"/>
      <c r="H751" s="45" t="str">
        <f aca="false">IF(AND(F751&lt;&gt;"",G751&lt;&gt;""),"Completed","Upcoming")</f>
        <v>Upcoming</v>
      </c>
    </row>
    <row r="752" customFormat="false" ht="15" hidden="false" customHeight="false" outlineLevel="0" collapsed="false">
      <c r="A752" s="1" t="n">
        <v>747</v>
      </c>
      <c r="B752" s="41" t="n">
        <v>46011.625</v>
      </c>
      <c r="C752" s="1" t="s">
        <v>29</v>
      </c>
      <c r="D752" s="1" t="s">
        <v>138</v>
      </c>
      <c r="E752" s="1" t="s">
        <v>121</v>
      </c>
      <c r="F752" s="44"/>
      <c r="G752" s="44"/>
      <c r="H752" s="45" t="str">
        <f aca="false">IF(AND(F752&lt;&gt;"",G752&lt;&gt;""),"Completed","Upcoming")</f>
        <v>Upcoming</v>
      </c>
    </row>
    <row r="753" customFormat="false" ht="15" hidden="false" customHeight="false" outlineLevel="0" collapsed="false">
      <c r="A753" s="1" t="n">
        <v>748</v>
      </c>
      <c r="B753" s="41" t="n">
        <v>46011.625</v>
      </c>
      <c r="C753" s="1" t="s">
        <v>29</v>
      </c>
      <c r="D753" s="1" t="s">
        <v>132</v>
      </c>
      <c r="E753" s="1" t="s">
        <v>162</v>
      </c>
      <c r="F753" s="44"/>
      <c r="G753" s="44"/>
      <c r="H753" s="45" t="str">
        <f aca="false">IF(AND(F753&lt;&gt;"",G753&lt;&gt;""),"Completed","Upcoming")</f>
        <v>Upcoming</v>
      </c>
    </row>
    <row r="754" customFormat="false" ht="15" hidden="false" customHeight="false" outlineLevel="0" collapsed="false">
      <c r="A754" s="1" t="n">
        <v>749</v>
      </c>
      <c r="B754" s="41" t="n">
        <v>46011.625</v>
      </c>
      <c r="C754" s="1" t="s">
        <v>29</v>
      </c>
      <c r="D754" s="1" t="s">
        <v>127</v>
      </c>
      <c r="E754" s="1" t="s">
        <v>201</v>
      </c>
      <c r="F754" s="44"/>
      <c r="G754" s="44"/>
      <c r="H754" s="45" t="str">
        <f aca="false">IF(AND(F754&lt;&gt;"",G754&lt;&gt;""),"Completed","Upcoming")</f>
        <v>Upcoming</v>
      </c>
    </row>
    <row r="755" customFormat="false" ht="15" hidden="false" customHeight="false" outlineLevel="0" collapsed="false">
      <c r="A755" s="1" t="n">
        <v>750</v>
      </c>
      <c r="B755" s="41" t="n">
        <v>46011.625</v>
      </c>
      <c r="C755" s="1" t="s">
        <v>29</v>
      </c>
      <c r="D755" s="1" t="s">
        <v>128</v>
      </c>
      <c r="E755" s="1" t="s">
        <v>130</v>
      </c>
      <c r="F755" s="44"/>
      <c r="G755" s="44"/>
      <c r="H755" s="45" t="str">
        <f aca="false">IF(AND(F755&lt;&gt;"",G755&lt;&gt;""),"Completed","Upcoming")</f>
        <v>Upcoming</v>
      </c>
    </row>
    <row r="756" customFormat="false" ht="15" hidden="false" customHeight="false" outlineLevel="0" collapsed="false">
      <c r="A756" s="1" t="n">
        <v>751</v>
      </c>
      <c r="B756" s="41" t="n">
        <v>46011.8333333333</v>
      </c>
      <c r="C756" s="1" t="s">
        <v>32</v>
      </c>
      <c r="D756" s="1" t="s">
        <v>190</v>
      </c>
      <c r="E756" s="1" t="s">
        <v>193</v>
      </c>
      <c r="F756" s="44"/>
      <c r="G756" s="44"/>
      <c r="H756" s="45" t="str">
        <f aca="false">IF(AND(F756&lt;&gt;"",G756&lt;&gt;""),"Completed","Upcoming")</f>
        <v>Upcoming</v>
      </c>
    </row>
    <row r="757" customFormat="false" ht="15" hidden="false" customHeight="false" outlineLevel="0" collapsed="false">
      <c r="A757" s="1" t="n">
        <v>752</v>
      </c>
      <c r="B757" s="41" t="n">
        <v>46011.8333333333</v>
      </c>
      <c r="C757" s="1" t="s">
        <v>32</v>
      </c>
      <c r="D757" s="1" t="s">
        <v>199</v>
      </c>
      <c r="E757" s="1" t="s">
        <v>15</v>
      </c>
      <c r="F757" s="44"/>
      <c r="G757" s="44"/>
      <c r="H757" s="45" t="str">
        <f aca="false">IF(AND(F757&lt;&gt;"",G757&lt;&gt;""),"Completed","Upcoming")</f>
        <v>Upcoming</v>
      </c>
    </row>
    <row r="758" customFormat="false" ht="15" hidden="false" customHeight="false" outlineLevel="0" collapsed="false">
      <c r="A758" s="1" t="n">
        <v>753</v>
      </c>
      <c r="B758" s="41" t="n">
        <v>46011.8333333333</v>
      </c>
      <c r="C758" s="1" t="s">
        <v>32</v>
      </c>
      <c r="D758" s="1" t="s">
        <v>211</v>
      </c>
      <c r="E758" s="1" t="s">
        <v>188</v>
      </c>
      <c r="F758" s="44"/>
      <c r="G758" s="44"/>
      <c r="H758" s="45" t="str">
        <f aca="false">IF(AND(F758&lt;&gt;"",G758&lt;&gt;""),"Completed","Upcoming")</f>
        <v>Upcoming</v>
      </c>
    </row>
    <row r="759" customFormat="false" ht="15" hidden="false" customHeight="false" outlineLevel="0" collapsed="false">
      <c r="A759" s="1" t="n">
        <v>754</v>
      </c>
      <c r="B759" s="41" t="n">
        <v>46011.8333333333</v>
      </c>
      <c r="C759" s="1" t="s">
        <v>32</v>
      </c>
      <c r="D759" s="1" t="s">
        <v>195</v>
      </c>
      <c r="E759" s="1" t="s">
        <v>183</v>
      </c>
      <c r="F759" s="44"/>
      <c r="G759" s="44"/>
      <c r="H759" s="45" t="str">
        <f aca="false">IF(AND(F759&lt;&gt;"",G759&lt;&gt;""),"Completed","Upcoming")</f>
        <v>Upcoming</v>
      </c>
    </row>
    <row r="760" customFormat="false" ht="15" hidden="false" customHeight="false" outlineLevel="0" collapsed="false">
      <c r="A760" s="1" t="n">
        <v>755</v>
      </c>
      <c r="B760" s="41" t="n">
        <v>46011.8333333333</v>
      </c>
      <c r="C760" s="1" t="s">
        <v>32</v>
      </c>
      <c r="D760" s="1" t="s">
        <v>187</v>
      </c>
      <c r="E760" s="1" t="s">
        <v>198</v>
      </c>
      <c r="F760" s="44"/>
      <c r="G760" s="44"/>
      <c r="H760" s="45" t="str">
        <f aca="false">IF(AND(F760&lt;&gt;"",G760&lt;&gt;""),"Completed","Upcoming")</f>
        <v>Upcoming</v>
      </c>
    </row>
    <row r="761" customFormat="false" ht="15" hidden="false" customHeight="false" outlineLevel="0" collapsed="false">
      <c r="A761" s="1" t="n">
        <v>756</v>
      </c>
      <c r="B761" s="41" t="n">
        <v>46011.8333333333</v>
      </c>
      <c r="C761" s="1" t="s">
        <v>32</v>
      </c>
      <c r="D761" s="1" t="s">
        <v>197</v>
      </c>
      <c r="E761" s="1" t="s">
        <v>189</v>
      </c>
      <c r="F761" s="44"/>
      <c r="G761" s="44"/>
      <c r="H761" s="45" t="str">
        <f aca="false">IF(AND(F761&lt;&gt;"",G761&lt;&gt;""),"Completed","Upcoming")</f>
        <v>Upcoming</v>
      </c>
    </row>
    <row r="762" customFormat="false" ht="15" hidden="false" customHeight="false" outlineLevel="0" collapsed="false">
      <c r="A762" s="1" t="n">
        <v>757</v>
      </c>
      <c r="B762" s="41" t="n">
        <v>46011.8333333333</v>
      </c>
      <c r="C762" s="1" t="s">
        <v>32</v>
      </c>
      <c r="D762" s="1" t="s">
        <v>191</v>
      </c>
      <c r="E762" s="1" t="s">
        <v>192</v>
      </c>
      <c r="F762" s="44"/>
      <c r="G762" s="44"/>
      <c r="H762" s="45" t="str">
        <f aca="false">IF(AND(F762&lt;&gt;"",G762&lt;&gt;""),"Completed","Upcoming")</f>
        <v>Upcoming</v>
      </c>
    </row>
    <row r="763" customFormat="false" ht="15" hidden="false" customHeight="false" outlineLevel="0" collapsed="false">
      <c r="A763" s="1" t="n">
        <v>758</v>
      </c>
      <c r="B763" s="41" t="n">
        <v>46011.8333333333</v>
      </c>
      <c r="C763" s="1" t="s">
        <v>32</v>
      </c>
      <c r="D763" s="1" t="s">
        <v>212</v>
      </c>
      <c r="E763" s="1" t="s">
        <v>196</v>
      </c>
      <c r="F763" s="44"/>
      <c r="G763" s="44"/>
      <c r="H763" s="45" t="str">
        <f aca="false">IF(AND(F763&lt;&gt;"",G763&lt;&gt;""),"Completed","Upcoming")</f>
        <v>Upcoming</v>
      </c>
    </row>
    <row r="764" customFormat="false" ht="15" hidden="false" customHeight="false" outlineLevel="0" collapsed="false">
      <c r="A764" s="1" t="n">
        <v>759</v>
      </c>
      <c r="B764" s="41" t="n">
        <v>46011.8333333333</v>
      </c>
      <c r="C764" s="1" t="s">
        <v>32</v>
      </c>
      <c r="D764" s="1" t="s">
        <v>185</v>
      </c>
      <c r="E764" s="1" t="s">
        <v>184</v>
      </c>
      <c r="F764" s="44"/>
      <c r="G764" s="44"/>
      <c r="H764" s="45" t="str">
        <f aca="false">IF(AND(F764&lt;&gt;"",G764&lt;&gt;""),"Completed","Upcoming")</f>
        <v>Upcoming</v>
      </c>
    </row>
    <row r="765" customFormat="false" ht="15" hidden="false" customHeight="false" outlineLevel="0" collapsed="false">
      <c r="A765" s="1" t="n">
        <v>760</v>
      </c>
      <c r="B765" s="41" t="n">
        <v>46012.8333333333</v>
      </c>
      <c r="C765" s="1" t="s">
        <v>30</v>
      </c>
      <c r="D765" s="1" t="s">
        <v>141</v>
      </c>
      <c r="E765" s="1" t="s">
        <v>119</v>
      </c>
      <c r="F765" s="44"/>
      <c r="G765" s="44"/>
      <c r="H765" s="45" t="str">
        <f aca="false">IF(AND(F765&lt;&gt;"",G765&lt;&gt;""),"Completed","Upcoming")</f>
        <v>Upcoming</v>
      </c>
    </row>
    <row r="766" customFormat="false" ht="15" hidden="false" customHeight="false" outlineLevel="0" collapsed="false">
      <c r="A766" s="1" t="n">
        <v>761</v>
      </c>
      <c r="B766" s="41" t="n">
        <v>46012.8333333333</v>
      </c>
      <c r="C766" s="1" t="s">
        <v>30</v>
      </c>
      <c r="D766" s="1" t="s">
        <v>200</v>
      </c>
      <c r="E766" s="1" t="s">
        <v>118</v>
      </c>
      <c r="F766" s="44"/>
      <c r="G766" s="44"/>
      <c r="H766" s="45" t="str">
        <f aca="false">IF(AND(F766&lt;&gt;"",G766&lt;&gt;""),"Completed","Upcoming")</f>
        <v>Upcoming</v>
      </c>
    </row>
    <row r="767" customFormat="false" ht="15" hidden="false" customHeight="false" outlineLevel="0" collapsed="false">
      <c r="A767" s="1" t="n">
        <v>762</v>
      </c>
      <c r="B767" s="41" t="n">
        <v>46012.8333333333</v>
      </c>
      <c r="C767" s="1" t="s">
        <v>31</v>
      </c>
      <c r="D767" s="1" t="s">
        <v>168</v>
      </c>
      <c r="E767" s="1" t="s">
        <v>213</v>
      </c>
      <c r="F767" s="44"/>
      <c r="G767" s="44"/>
      <c r="H767" s="45" t="str">
        <f aca="false">IF(AND(F767&lt;&gt;"",G767&lt;&gt;""),"Completed","Upcoming")</f>
        <v>Upcoming</v>
      </c>
    </row>
    <row r="768" customFormat="false" ht="15" hidden="false" customHeight="false" outlineLevel="0" collapsed="false">
      <c r="A768" s="1" t="n">
        <v>763</v>
      </c>
      <c r="B768" s="41" t="n">
        <v>46012.8333333333</v>
      </c>
      <c r="C768" s="1" t="s">
        <v>30</v>
      </c>
      <c r="D768" s="1" t="s">
        <v>116</v>
      </c>
      <c r="E768" s="1" t="s">
        <v>115</v>
      </c>
      <c r="F768" s="44"/>
      <c r="G768" s="44"/>
      <c r="H768" s="45" t="str">
        <f aca="false">IF(AND(F768&lt;&gt;"",G768&lt;&gt;""),"Completed","Upcoming")</f>
        <v>Upcoming</v>
      </c>
    </row>
    <row r="769" customFormat="false" ht="15" hidden="false" customHeight="false" outlineLevel="0" collapsed="false">
      <c r="A769" s="1" t="n">
        <v>764</v>
      </c>
      <c r="B769" s="41" t="n">
        <v>46012.8333333333</v>
      </c>
      <c r="C769" s="1" t="s">
        <v>30</v>
      </c>
      <c r="D769" s="1" t="s">
        <v>18</v>
      </c>
      <c r="E769" s="1" t="s">
        <v>124</v>
      </c>
      <c r="F769" s="44"/>
      <c r="G769" s="44"/>
      <c r="H769" s="45" t="str">
        <f aca="false">IF(AND(F769&lt;&gt;"",G769&lt;&gt;""),"Completed","Upcoming")</f>
        <v>Upcoming</v>
      </c>
    </row>
    <row r="770" customFormat="false" ht="15" hidden="false" customHeight="false" outlineLevel="0" collapsed="false">
      <c r="A770" s="1" t="n">
        <v>765</v>
      </c>
      <c r="B770" s="41" t="n">
        <v>46012.8333333333</v>
      </c>
      <c r="C770" s="1" t="s">
        <v>30</v>
      </c>
      <c r="D770" s="1" t="s">
        <v>151</v>
      </c>
      <c r="E770" s="1" t="s">
        <v>173</v>
      </c>
      <c r="F770" s="44"/>
      <c r="G770" s="44"/>
      <c r="H770" s="45" t="str">
        <f aca="false">IF(AND(F770&lt;&gt;"",G770&lt;&gt;""),"Completed","Upcoming")</f>
        <v>Upcoming</v>
      </c>
    </row>
    <row r="771" customFormat="false" ht="15" hidden="false" customHeight="false" outlineLevel="0" collapsed="false">
      <c r="A771" s="1" t="n">
        <v>766</v>
      </c>
      <c r="B771" s="41" t="n">
        <v>46012.8333333333</v>
      </c>
      <c r="C771" s="1" t="s">
        <v>30</v>
      </c>
      <c r="D771" s="1" t="s">
        <v>114</v>
      </c>
      <c r="E771" s="1" t="s">
        <v>176</v>
      </c>
      <c r="F771" s="44"/>
      <c r="G771" s="44"/>
      <c r="H771" s="45" t="str">
        <f aca="false">IF(AND(F771&lt;&gt;"",G771&lt;&gt;""),"Completed","Upcoming")</f>
        <v>Upcoming</v>
      </c>
    </row>
    <row r="772" customFormat="false" ht="15" hidden="false" customHeight="false" outlineLevel="0" collapsed="false">
      <c r="A772" s="1" t="n">
        <v>767</v>
      </c>
      <c r="B772" s="41" t="n">
        <v>46012.8333333333</v>
      </c>
      <c r="C772" s="1" t="s">
        <v>31</v>
      </c>
      <c r="D772" s="1" t="s">
        <v>178</v>
      </c>
      <c r="E772" s="1" t="s">
        <v>145</v>
      </c>
      <c r="F772" s="44"/>
      <c r="G772" s="44"/>
      <c r="H772" s="45" t="str">
        <f aca="false">IF(AND(F772&lt;&gt;"",G772&lt;&gt;""),"Completed","Upcoming")</f>
        <v>Upcoming</v>
      </c>
    </row>
    <row r="773" customFormat="false" ht="15" hidden="false" customHeight="false" outlineLevel="0" collapsed="false">
      <c r="A773" s="1" t="n">
        <v>768</v>
      </c>
      <c r="B773" s="41" t="n">
        <v>46012.8333333333</v>
      </c>
      <c r="C773" s="1" t="s">
        <v>30</v>
      </c>
      <c r="D773" s="1" t="s">
        <v>203</v>
      </c>
      <c r="E773" s="1" t="s">
        <v>166</v>
      </c>
      <c r="F773" s="44"/>
      <c r="G773" s="44"/>
      <c r="H773" s="45" t="str">
        <f aca="false">IF(AND(F773&lt;&gt;"",G773&lt;&gt;""),"Completed","Upcoming")</f>
        <v>Upcoming</v>
      </c>
    </row>
    <row r="774" customFormat="false" ht="15" hidden="false" customHeight="false" outlineLevel="0" collapsed="false">
      <c r="A774" s="1" t="n">
        <v>769</v>
      </c>
      <c r="B774" s="41" t="n">
        <v>46012.8333333333</v>
      </c>
      <c r="C774" s="1" t="s">
        <v>31</v>
      </c>
      <c r="D774" s="1" t="s">
        <v>19</v>
      </c>
      <c r="E774" s="1" t="s">
        <v>174</v>
      </c>
      <c r="F774" s="44"/>
      <c r="G774" s="44"/>
      <c r="H774" s="45" t="str">
        <f aca="false">IF(AND(F774&lt;&gt;"",G774&lt;&gt;""),"Completed","Upcoming")</f>
        <v>Upcoming</v>
      </c>
    </row>
    <row r="775" customFormat="false" ht="15" hidden="false" customHeight="false" outlineLevel="0" collapsed="false">
      <c r="A775" s="1" t="n">
        <v>770</v>
      </c>
      <c r="B775" s="41" t="n">
        <v>46012.8333333333</v>
      </c>
      <c r="C775" s="1" t="s">
        <v>31</v>
      </c>
      <c r="D775" s="1" t="s">
        <v>140</v>
      </c>
      <c r="E775" s="1" t="s">
        <v>165</v>
      </c>
      <c r="F775" s="44"/>
      <c r="G775" s="44"/>
      <c r="H775" s="45" t="str">
        <f aca="false">IF(AND(F775&lt;&gt;"",G775&lt;&gt;""),"Completed","Upcoming")</f>
        <v>Upcoming</v>
      </c>
    </row>
    <row r="776" customFormat="false" ht="15" hidden="false" customHeight="false" outlineLevel="0" collapsed="false">
      <c r="A776" s="1" t="n">
        <v>771</v>
      </c>
      <c r="B776" s="41" t="n">
        <v>46012.8333333333</v>
      </c>
      <c r="C776" s="1" t="s">
        <v>30</v>
      </c>
      <c r="D776" s="1" t="s">
        <v>181</v>
      </c>
      <c r="E776" s="1" t="s">
        <v>16</v>
      </c>
      <c r="F776" s="44"/>
      <c r="G776" s="44"/>
      <c r="H776" s="45" t="str">
        <f aca="false">IF(AND(F776&lt;&gt;"",G776&lt;&gt;""),"Completed","Upcoming")</f>
        <v>Upcoming</v>
      </c>
    </row>
    <row r="777" customFormat="false" ht="15" hidden="false" customHeight="false" outlineLevel="0" collapsed="false">
      <c r="A777" s="1" t="n">
        <v>772</v>
      </c>
      <c r="B777" s="41" t="n">
        <v>46012.8333333333</v>
      </c>
      <c r="C777" s="1" t="s">
        <v>30</v>
      </c>
      <c r="D777" s="1" t="s">
        <v>208</v>
      </c>
      <c r="E777" s="1" t="s">
        <v>167</v>
      </c>
      <c r="F777" s="44"/>
      <c r="G777" s="44"/>
      <c r="H777" s="45" t="str">
        <f aca="false">IF(AND(F777&lt;&gt;"",G777&lt;&gt;""),"Completed","Upcoming")</f>
        <v>Upcoming</v>
      </c>
    </row>
    <row r="778" customFormat="false" ht="15" hidden="false" customHeight="false" outlineLevel="0" collapsed="false">
      <c r="A778" s="1" t="n">
        <v>773</v>
      </c>
      <c r="B778" s="41" t="n">
        <v>46012.8333333333</v>
      </c>
      <c r="C778" s="1" t="s">
        <v>31</v>
      </c>
      <c r="D778" s="1" t="s">
        <v>136</v>
      </c>
      <c r="E778" s="1" t="s">
        <v>24</v>
      </c>
      <c r="F778" s="44"/>
      <c r="G778" s="44"/>
      <c r="H778" s="45" t="str">
        <f aca="false">IF(AND(F778&lt;&gt;"",G778&lt;&gt;""),"Completed","Upcoming")</f>
        <v>Upcoming</v>
      </c>
    </row>
    <row r="779" customFormat="false" ht="15" hidden="false" customHeight="false" outlineLevel="0" collapsed="false">
      <c r="A779" s="1" t="n">
        <v>774</v>
      </c>
      <c r="B779" s="41" t="n">
        <v>46012.8333333333</v>
      </c>
      <c r="C779" s="1" t="s">
        <v>31</v>
      </c>
      <c r="D779" s="1" t="s">
        <v>163</v>
      </c>
      <c r="E779" s="1" t="s">
        <v>164</v>
      </c>
      <c r="F779" s="44"/>
      <c r="G779" s="44"/>
      <c r="H779" s="45" t="str">
        <f aca="false">IF(AND(F779&lt;&gt;"",G779&lt;&gt;""),"Completed","Upcoming")</f>
        <v>Upcoming</v>
      </c>
    </row>
    <row r="780" customFormat="false" ht="15" hidden="false" customHeight="false" outlineLevel="0" collapsed="false">
      <c r="A780" s="1" t="n">
        <v>775</v>
      </c>
      <c r="B780" s="41" t="n">
        <v>46012.8333333333</v>
      </c>
      <c r="C780" s="1" t="s">
        <v>30</v>
      </c>
      <c r="D780" s="1" t="s">
        <v>117</v>
      </c>
      <c r="E780" s="1" t="s">
        <v>182</v>
      </c>
      <c r="F780" s="44"/>
      <c r="G780" s="44"/>
      <c r="H780" s="45" t="str">
        <f aca="false">IF(AND(F780&lt;&gt;"",G780&lt;&gt;""),"Completed","Upcoming")</f>
        <v>Upcoming</v>
      </c>
    </row>
    <row r="781" customFormat="false" ht="15" hidden="false" customHeight="false" outlineLevel="0" collapsed="false">
      <c r="A781" s="1" t="n">
        <v>776</v>
      </c>
      <c r="B781" s="41" t="n">
        <v>46012.8333333333</v>
      </c>
      <c r="C781" s="1" t="s">
        <v>31</v>
      </c>
      <c r="D781" s="1" t="s">
        <v>177</v>
      </c>
      <c r="E781" s="1" t="s">
        <v>20</v>
      </c>
      <c r="F781" s="44"/>
      <c r="G781" s="44"/>
      <c r="H781" s="45" t="str">
        <f aca="false">IF(AND(F781&lt;&gt;"",G781&lt;&gt;""),"Completed","Upcoming")</f>
        <v>Upcoming</v>
      </c>
    </row>
    <row r="782" customFormat="false" ht="15" hidden="false" customHeight="false" outlineLevel="0" collapsed="false">
      <c r="A782" s="1" t="n">
        <v>777</v>
      </c>
      <c r="B782" s="41" t="n">
        <v>46012.8333333333</v>
      </c>
      <c r="C782" s="1" t="s">
        <v>31</v>
      </c>
      <c r="D782" s="1" t="s">
        <v>209</v>
      </c>
      <c r="E782" s="1" t="s">
        <v>146</v>
      </c>
      <c r="F782" s="44"/>
      <c r="G782" s="44"/>
      <c r="H782" s="45" t="str">
        <f aca="false">IF(AND(F782&lt;&gt;"",G782&lt;&gt;""),"Completed","Upcoming")</f>
        <v>Upcoming</v>
      </c>
    </row>
    <row r="783" customFormat="false" ht="15" hidden="false" customHeight="false" outlineLevel="0" collapsed="false">
      <c r="A783" s="1" t="n">
        <v>778</v>
      </c>
      <c r="B783" s="41" t="n">
        <v>46012.8333333333</v>
      </c>
      <c r="C783" s="1" t="s">
        <v>31</v>
      </c>
      <c r="D783" s="1" t="s">
        <v>22</v>
      </c>
      <c r="E783" s="1" t="s">
        <v>139</v>
      </c>
      <c r="F783" s="44"/>
      <c r="G783" s="44"/>
      <c r="H783" s="45" t="str">
        <f aca="false">IF(AND(F783&lt;&gt;"",G783&lt;&gt;""),"Completed","Upcoming")</f>
        <v>Upcoming</v>
      </c>
    </row>
    <row r="784" customFormat="false" ht="15" hidden="false" customHeight="false" outlineLevel="0" collapsed="false">
      <c r="A784" s="1" t="n">
        <v>779</v>
      </c>
      <c r="B784" s="41" t="n">
        <v>46012.8333333333</v>
      </c>
      <c r="C784" s="1" t="s">
        <v>31</v>
      </c>
      <c r="D784" s="1" t="s">
        <v>169</v>
      </c>
      <c r="E784" s="1" t="s">
        <v>210</v>
      </c>
      <c r="F784" s="44"/>
      <c r="G784" s="44"/>
      <c r="H784" s="45" t="str">
        <f aca="false">IF(AND(F784&lt;&gt;"",G784&lt;&gt;""),"Completed","Upcoming")</f>
        <v>Upcoming</v>
      </c>
    </row>
    <row r="785" customFormat="false" ht="15" hidden="false" customHeight="false" outlineLevel="0" collapsed="false">
      <c r="A785" s="1" t="n">
        <v>780</v>
      </c>
      <c r="B785" s="41" t="n">
        <v>46018.625</v>
      </c>
      <c r="C785" s="1" t="s">
        <v>29</v>
      </c>
      <c r="D785" s="1" t="s">
        <v>21</v>
      </c>
      <c r="E785" s="1" t="s">
        <v>131</v>
      </c>
      <c r="F785" s="44"/>
      <c r="G785" s="44"/>
      <c r="H785" s="45" t="str">
        <f aca="false">IF(AND(F785&lt;&gt;"",G785&lt;&gt;""),"Completed","Upcoming")</f>
        <v>Upcoming</v>
      </c>
    </row>
    <row r="786" customFormat="false" ht="15" hidden="false" customHeight="false" outlineLevel="0" collapsed="false">
      <c r="A786" s="1" t="n">
        <v>781</v>
      </c>
      <c r="B786" s="41" t="n">
        <v>46018.625</v>
      </c>
      <c r="C786" s="1" t="s">
        <v>29</v>
      </c>
      <c r="D786" s="1" t="s">
        <v>201</v>
      </c>
      <c r="E786" s="1" t="s">
        <v>128</v>
      </c>
      <c r="F786" s="44"/>
      <c r="G786" s="44"/>
      <c r="H786" s="45" t="str">
        <f aca="false">IF(AND(F786&lt;&gt;"",G786&lt;&gt;""),"Completed","Upcoming")</f>
        <v>Upcoming</v>
      </c>
    </row>
    <row r="787" customFormat="false" ht="15" hidden="false" customHeight="false" outlineLevel="0" collapsed="false">
      <c r="A787" s="1" t="n">
        <v>782</v>
      </c>
      <c r="B787" s="41" t="n">
        <v>46018.625</v>
      </c>
      <c r="C787" s="1" t="s">
        <v>29</v>
      </c>
      <c r="D787" s="1" t="s">
        <v>202</v>
      </c>
      <c r="E787" s="1" t="s">
        <v>207</v>
      </c>
      <c r="F787" s="44"/>
      <c r="G787" s="44"/>
      <c r="H787" s="45" t="str">
        <f aca="false">IF(AND(F787&lt;&gt;"",G787&lt;&gt;""),"Completed","Upcoming")</f>
        <v>Upcoming</v>
      </c>
    </row>
    <row r="788" customFormat="false" ht="15" hidden="false" customHeight="false" outlineLevel="0" collapsed="false">
      <c r="A788" s="1" t="n">
        <v>783</v>
      </c>
      <c r="B788" s="41" t="n">
        <v>46018.625</v>
      </c>
      <c r="C788" s="1" t="s">
        <v>29</v>
      </c>
      <c r="D788" s="1" t="s">
        <v>130</v>
      </c>
      <c r="E788" s="1" t="s">
        <v>129</v>
      </c>
      <c r="F788" s="44"/>
      <c r="G788" s="44"/>
      <c r="H788" s="45" t="str">
        <f aca="false">IF(AND(F788&lt;&gt;"",G788&lt;&gt;""),"Completed","Upcoming")</f>
        <v>Upcoming</v>
      </c>
    </row>
    <row r="789" customFormat="false" ht="15" hidden="false" customHeight="false" outlineLevel="0" collapsed="false">
      <c r="A789" s="1" t="n">
        <v>784</v>
      </c>
      <c r="B789" s="41" t="n">
        <v>46018.625</v>
      </c>
      <c r="C789" s="1" t="s">
        <v>29</v>
      </c>
      <c r="D789" s="1" t="s">
        <v>153</v>
      </c>
      <c r="E789" s="1" t="s">
        <v>180</v>
      </c>
      <c r="F789" s="44"/>
      <c r="G789" s="44"/>
      <c r="H789" s="45" t="str">
        <f aca="false">IF(AND(F789&lt;&gt;"",G789&lt;&gt;""),"Completed","Upcoming")</f>
        <v>Upcoming</v>
      </c>
    </row>
    <row r="790" customFormat="false" ht="15" hidden="false" customHeight="false" outlineLevel="0" collapsed="false">
      <c r="A790" s="1" t="n">
        <v>785</v>
      </c>
      <c r="B790" s="41" t="n">
        <v>46018.625</v>
      </c>
      <c r="C790" s="1" t="s">
        <v>29</v>
      </c>
      <c r="D790" s="1" t="s">
        <v>162</v>
      </c>
      <c r="E790" s="1" t="s">
        <v>138</v>
      </c>
      <c r="F790" s="44"/>
      <c r="G790" s="44"/>
      <c r="H790" s="45" t="str">
        <f aca="false">IF(AND(F790&lt;&gt;"",G790&lt;&gt;""),"Completed","Upcoming")</f>
        <v>Upcoming</v>
      </c>
    </row>
    <row r="791" customFormat="false" ht="15" hidden="false" customHeight="false" outlineLevel="0" collapsed="false">
      <c r="A791" s="1" t="n">
        <v>786</v>
      </c>
      <c r="B791" s="41" t="n">
        <v>46018.625</v>
      </c>
      <c r="C791" s="1" t="s">
        <v>29</v>
      </c>
      <c r="D791" s="1" t="s">
        <v>152</v>
      </c>
      <c r="E791" s="1" t="s">
        <v>127</v>
      </c>
      <c r="F791" s="44"/>
      <c r="G791" s="44"/>
      <c r="H791" s="45" t="str">
        <f aca="false">IF(AND(F791&lt;&gt;"",G791&lt;&gt;""),"Completed","Upcoming")</f>
        <v>Upcoming</v>
      </c>
    </row>
    <row r="792" customFormat="false" ht="15" hidden="false" customHeight="false" outlineLevel="0" collapsed="false">
      <c r="A792" s="1" t="n">
        <v>787</v>
      </c>
      <c r="B792" s="41" t="n">
        <v>46018.625</v>
      </c>
      <c r="C792" s="1" t="s">
        <v>29</v>
      </c>
      <c r="D792" s="1" t="s">
        <v>126</v>
      </c>
      <c r="E792" s="1" t="s">
        <v>23</v>
      </c>
      <c r="F792" s="44"/>
      <c r="G792" s="44"/>
      <c r="H792" s="45" t="str">
        <f aca="false">IF(AND(F792&lt;&gt;"",G792&lt;&gt;""),"Completed","Upcoming")</f>
        <v>Upcoming</v>
      </c>
    </row>
    <row r="793" customFormat="false" ht="15" hidden="false" customHeight="false" outlineLevel="0" collapsed="false">
      <c r="A793" s="1" t="n">
        <v>788</v>
      </c>
      <c r="B793" s="41" t="n">
        <v>46018.625</v>
      </c>
      <c r="C793" s="1" t="s">
        <v>29</v>
      </c>
      <c r="D793" s="1" t="s">
        <v>121</v>
      </c>
      <c r="E793" s="1" t="s">
        <v>132</v>
      </c>
      <c r="F793" s="44"/>
      <c r="G793" s="44"/>
      <c r="H793" s="45" t="str">
        <f aca="false">IF(AND(F793&lt;&gt;"",G793&lt;&gt;""),"Completed","Upcoming")</f>
        <v>Upcoming</v>
      </c>
    </row>
    <row r="794" customFormat="false" ht="15" hidden="false" customHeight="false" outlineLevel="0" collapsed="false">
      <c r="A794" s="1" t="n">
        <v>789</v>
      </c>
      <c r="B794" s="41" t="n">
        <v>46018.625</v>
      </c>
      <c r="C794" s="1" t="s">
        <v>29</v>
      </c>
      <c r="D794" s="1" t="s">
        <v>137</v>
      </c>
      <c r="E794" s="1" t="s">
        <v>122</v>
      </c>
      <c r="F794" s="44"/>
      <c r="G794" s="44"/>
      <c r="H794" s="45" t="str">
        <f aca="false">IF(AND(F794&lt;&gt;"",G794&lt;&gt;""),"Completed","Upcoming")</f>
        <v>Upcoming</v>
      </c>
    </row>
    <row r="795" customFormat="false" ht="15" hidden="false" customHeight="false" outlineLevel="0" collapsed="false">
      <c r="A795" s="1" t="n">
        <v>790</v>
      </c>
      <c r="B795" s="41" t="n">
        <v>46019.8333333333</v>
      </c>
      <c r="C795" s="1" t="s">
        <v>31</v>
      </c>
      <c r="D795" s="1" t="s">
        <v>146</v>
      </c>
      <c r="E795" s="1" t="s">
        <v>168</v>
      </c>
      <c r="F795" s="44"/>
      <c r="G795" s="44"/>
      <c r="H795" s="45" t="str">
        <f aca="false">IF(AND(F795&lt;&gt;"",G795&lt;&gt;""),"Completed","Upcoming")</f>
        <v>Upcoming</v>
      </c>
    </row>
    <row r="796" customFormat="false" ht="15" hidden="false" customHeight="false" outlineLevel="0" collapsed="false">
      <c r="A796" s="1" t="n">
        <v>791</v>
      </c>
      <c r="B796" s="41" t="n">
        <v>46019.8333333333</v>
      </c>
      <c r="C796" s="1" t="s">
        <v>31</v>
      </c>
      <c r="D796" s="1" t="s">
        <v>20</v>
      </c>
      <c r="E796" s="1" t="s">
        <v>136</v>
      </c>
      <c r="F796" s="44"/>
      <c r="G796" s="44"/>
      <c r="H796" s="45" t="str">
        <f aca="false">IF(AND(F796&lt;&gt;"",G796&lt;&gt;""),"Completed","Upcoming")</f>
        <v>Upcoming</v>
      </c>
    </row>
    <row r="797" customFormat="false" ht="15" hidden="false" customHeight="false" outlineLevel="0" collapsed="false">
      <c r="A797" s="1" t="n">
        <v>792</v>
      </c>
      <c r="B797" s="41" t="n">
        <v>46019.8333333333</v>
      </c>
      <c r="C797" s="1" t="s">
        <v>31</v>
      </c>
      <c r="D797" s="1" t="s">
        <v>213</v>
      </c>
      <c r="E797" s="1" t="s">
        <v>177</v>
      </c>
      <c r="F797" s="44"/>
      <c r="G797" s="44"/>
      <c r="H797" s="45" t="str">
        <f aca="false">IF(AND(F797&lt;&gt;"",G797&lt;&gt;""),"Completed","Upcoming")</f>
        <v>Upcoming</v>
      </c>
    </row>
    <row r="798" customFormat="false" ht="15" hidden="false" customHeight="false" outlineLevel="0" collapsed="false">
      <c r="A798" s="1" t="n">
        <v>793</v>
      </c>
      <c r="B798" s="41" t="n">
        <v>46019.8333333333</v>
      </c>
      <c r="C798" s="1" t="s">
        <v>31</v>
      </c>
      <c r="D798" s="1" t="s">
        <v>165</v>
      </c>
      <c r="E798" s="1" t="s">
        <v>169</v>
      </c>
      <c r="F798" s="44"/>
      <c r="G798" s="44"/>
      <c r="H798" s="45" t="str">
        <f aca="false">IF(AND(F798&lt;&gt;"",G798&lt;&gt;""),"Completed","Upcoming")</f>
        <v>Upcoming</v>
      </c>
    </row>
    <row r="799" customFormat="false" ht="15" hidden="false" customHeight="false" outlineLevel="0" collapsed="false">
      <c r="A799" s="1" t="n">
        <v>794</v>
      </c>
      <c r="B799" s="41" t="n">
        <v>46019.8333333333</v>
      </c>
      <c r="C799" s="1" t="s">
        <v>31</v>
      </c>
      <c r="D799" s="1" t="s">
        <v>174</v>
      </c>
      <c r="E799" s="1" t="s">
        <v>178</v>
      </c>
      <c r="F799" s="44"/>
      <c r="G799" s="44"/>
      <c r="H799" s="45" t="str">
        <f aca="false">IF(AND(F799&lt;&gt;"",G799&lt;&gt;""),"Completed","Upcoming")</f>
        <v>Upcoming</v>
      </c>
    </row>
    <row r="800" customFormat="false" ht="15" hidden="false" customHeight="false" outlineLevel="0" collapsed="false">
      <c r="A800" s="1" t="n">
        <v>795</v>
      </c>
      <c r="B800" s="41" t="n">
        <v>46019.8333333333</v>
      </c>
      <c r="C800" s="1" t="s">
        <v>31</v>
      </c>
      <c r="D800" s="1" t="s">
        <v>210</v>
      </c>
      <c r="E800" s="1" t="s">
        <v>22</v>
      </c>
      <c r="F800" s="44"/>
      <c r="G800" s="44"/>
      <c r="H800" s="45" t="str">
        <f aca="false">IF(AND(F800&lt;&gt;"",G800&lt;&gt;""),"Completed","Upcoming")</f>
        <v>Upcoming</v>
      </c>
    </row>
    <row r="801" customFormat="false" ht="15" hidden="false" customHeight="false" outlineLevel="0" collapsed="false">
      <c r="A801" s="1" t="n">
        <v>796</v>
      </c>
      <c r="B801" s="41" t="n">
        <v>46019.8333333333</v>
      </c>
      <c r="C801" s="1" t="s">
        <v>31</v>
      </c>
      <c r="D801" s="1" t="s">
        <v>164</v>
      </c>
      <c r="E801" s="1" t="s">
        <v>209</v>
      </c>
      <c r="F801" s="44"/>
      <c r="G801" s="44"/>
      <c r="H801" s="45" t="str">
        <f aca="false">IF(AND(F801&lt;&gt;"",G801&lt;&gt;""),"Completed","Upcoming")</f>
        <v>Upcoming</v>
      </c>
    </row>
    <row r="802" customFormat="false" ht="15" hidden="false" customHeight="false" outlineLevel="0" collapsed="false">
      <c r="A802" s="1" t="n">
        <v>797</v>
      </c>
      <c r="B802" s="41" t="n">
        <v>46019.8333333333</v>
      </c>
      <c r="C802" s="1" t="s">
        <v>31</v>
      </c>
      <c r="D802" s="1" t="s">
        <v>139</v>
      </c>
      <c r="E802" s="1" t="s">
        <v>140</v>
      </c>
      <c r="F802" s="44"/>
      <c r="G802" s="44"/>
      <c r="H802" s="45" t="str">
        <f aca="false">IF(AND(F802&lt;&gt;"",G802&lt;&gt;""),"Completed","Upcoming")</f>
        <v>Upcoming</v>
      </c>
    </row>
    <row r="803" customFormat="false" ht="15" hidden="false" customHeight="false" outlineLevel="0" collapsed="false">
      <c r="A803" s="1" t="n">
        <v>798</v>
      </c>
      <c r="B803" s="41" t="n">
        <v>46019.8333333333</v>
      </c>
      <c r="C803" s="1" t="s">
        <v>31</v>
      </c>
      <c r="D803" s="1" t="s">
        <v>24</v>
      </c>
      <c r="E803" s="1" t="s">
        <v>19</v>
      </c>
      <c r="F803" s="44"/>
      <c r="G803" s="44"/>
      <c r="H803" s="45" t="str">
        <f aca="false">IF(AND(F803&lt;&gt;"",G803&lt;&gt;""),"Completed","Upcoming")</f>
        <v>Upcoming</v>
      </c>
    </row>
    <row r="804" customFormat="false" ht="15" hidden="false" customHeight="false" outlineLevel="0" collapsed="false">
      <c r="A804" s="1" t="n">
        <v>799</v>
      </c>
      <c r="B804" s="41" t="n">
        <v>46019.8333333333</v>
      </c>
      <c r="C804" s="1" t="s">
        <v>31</v>
      </c>
      <c r="D804" s="1" t="s">
        <v>145</v>
      </c>
      <c r="E804" s="1" t="s">
        <v>163</v>
      </c>
      <c r="F804" s="44"/>
      <c r="G804" s="44"/>
      <c r="H804" s="45" t="str">
        <f aca="false">IF(AND(F804&lt;&gt;"",G804&lt;&gt;""),"Completed","Upcoming")</f>
        <v>Upcoming</v>
      </c>
    </row>
    <row r="805" customFormat="false" ht="15" hidden="false" customHeight="false" outlineLevel="0" collapsed="false">
      <c r="A805" s="1" t="n">
        <v>800</v>
      </c>
      <c r="B805" s="41" t="n">
        <v>46021.8333333333</v>
      </c>
      <c r="C805" s="1" t="s">
        <v>29</v>
      </c>
      <c r="D805" s="1" t="s">
        <v>126</v>
      </c>
      <c r="E805" s="1" t="s">
        <v>128</v>
      </c>
      <c r="F805" s="44"/>
      <c r="G805" s="44"/>
      <c r="H805" s="45" t="str">
        <f aca="false">IF(AND(F805&lt;&gt;"",G805&lt;&gt;""),"Completed","Upcoming")</f>
        <v>Upcoming</v>
      </c>
    </row>
    <row r="806" customFormat="false" ht="15" hidden="false" customHeight="false" outlineLevel="0" collapsed="false">
      <c r="A806" s="1" t="n">
        <v>801</v>
      </c>
      <c r="B806" s="41" t="n">
        <v>46021.8333333333</v>
      </c>
      <c r="C806" s="1" t="s">
        <v>29</v>
      </c>
      <c r="D806" s="1" t="s">
        <v>202</v>
      </c>
      <c r="E806" s="1" t="s">
        <v>23</v>
      </c>
      <c r="F806" s="44"/>
      <c r="G806" s="44"/>
      <c r="H806" s="45" t="str">
        <f aca="false">IF(AND(F806&lt;&gt;"",G806&lt;&gt;""),"Completed","Upcoming")</f>
        <v>Upcoming</v>
      </c>
    </row>
    <row r="807" customFormat="false" ht="15" hidden="false" customHeight="false" outlineLevel="0" collapsed="false">
      <c r="A807" s="1" t="n">
        <v>802</v>
      </c>
      <c r="B807" s="41" t="n">
        <v>46021.8333333333</v>
      </c>
      <c r="C807" s="1" t="s">
        <v>29</v>
      </c>
      <c r="D807" s="1" t="s">
        <v>152</v>
      </c>
      <c r="E807" s="1" t="s">
        <v>180</v>
      </c>
      <c r="F807" s="44"/>
      <c r="G807" s="44"/>
      <c r="H807" s="45" t="str">
        <f aca="false">IF(AND(F807&lt;&gt;"",G807&lt;&gt;""),"Completed","Upcoming")</f>
        <v>Upcoming</v>
      </c>
    </row>
    <row r="808" customFormat="false" ht="15" hidden="false" customHeight="false" outlineLevel="0" collapsed="false">
      <c r="A808" s="1" t="n">
        <v>803</v>
      </c>
      <c r="B808" s="41" t="n">
        <v>46021.8333333333</v>
      </c>
      <c r="C808" s="1" t="s">
        <v>29</v>
      </c>
      <c r="D808" s="1" t="s">
        <v>137</v>
      </c>
      <c r="E808" s="1" t="s">
        <v>129</v>
      </c>
      <c r="F808" s="44"/>
      <c r="G808" s="44"/>
      <c r="H808" s="45" t="str">
        <f aca="false">IF(AND(F808&lt;&gt;"",G808&lt;&gt;""),"Completed","Upcoming")</f>
        <v>Upcoming</v>
      </c>
    </row>
    <row r="809" customFormat="false" ht="15" hidden="false" customHeight="false" outlineLevel="0" collapsed="false">
      <c r="A809" s="1" t="n">
        <v>804</v>
      </c>
      <c r="B809" s="41" t="n">
        <v>46021.8333333333</v>
      </c>
      <c r="C809" s="1" t="s">
        <v>29</v>
      </c>
      <c r="D809" s="1" t="s">
        <v>121</v>
      </c>
      <c r="E809" s="1" t="s">
        <v>131</v>
      </c>
      <c r="F809" s="44"/>
      <c r="G809" s="44"/>
      <c r="H809" s="45" t="str">
        <f aca="false">IF(AND(F809&lt;&gt;"",G809&lt;&gt;""),"Completed","Upcoming")</f>
        <v>Upcoming</v>
      </c>
    </row>
    <row r="810" customFormat="false" ht="15" hidden="false" customHeight="false" outlineLevel="0" collapsed="false">
      <c r="A810" s="1" t="n">
        <v>805</v>
      </c>
      <c r="B810" s="41" t="n">
        <v>46021.8333333333</v>
      </c>
      <c r="C810" s="1" t="s">
        <v>29</v>
      </c>
      <c r="D810" s="1" t="s">
        <v>21</v>
      </c>
      <c r="E810" s="1" t="s">
        <v>207</v>
      </c>
      <c r="F810" s="44"/>
      <c r="G810" s="44"/>
      <c r="H810" s="45" t="str">
        <f aca="false">IF(AND(F810&lt;&gt;"",G810&lt;&gt;""),"Completed","Upcoming")</f>
        <v>Upcoming</v>
      </c>
    </row>
    <row r="811" customFormat="false" ht="15" hidden="false" customHeight="false" outlineLevel="0" collapsed="false">
      <c r="A811" s="1" t="n">
        <v>806</v>
      </c>
      <c r="B811" s="41" t="n">
        <v>46021.8333333333</v>
      </c>
      <c r="C811" s="1" t="s">
        <v>29</v>
      </c>
      <c r="D811" s="1" t="s">
        <v>130</v>
      </c>
      <c r="E811" s="1" t="s">
        <v>138</v>
      </c>
      <c r="F811" s="44"/>
      <c r="G811" s="44"/>
      <c r="H811" s="45" t="str">
        <f aca="false">IF(AND(F811&lt;&gt;"",G811&lt;&gt;""),"Completed","Upcoming")</f>
        <v>Upcoming</v>
      </c>
    </row>
    <row r="812" customFormat="false" ht="15" hidden="false" customHeight="false" outlineLevel="0" collapsed="false">
      <c r="A812" s="1" t="n">
        <v>807</v>
      </c>
      <c r="B812" s="41" t="n">
        <v>46021.8333333333</v>
      </c>
      <c r="C812" s="1" t="s">
        <v>29</v>
      </c>
      <c r="D812" s="1" t="s">
        <v>162</v>
      </c>
      <c r="E812" s="1" t="s">
        <v>127</v>
      </c>
      <c r="F812" s="44"/>
      <c r="G812" s="44"/>
      <c r="H812" s="45" t="str">
        <f aca="false">IF(AND(F812&lt;&gt;"",G812&lt;&gt;""),"Completed","Upcoming")</f>
        <v>Upcoming</v>
      </c>
    </row>
    <row r="813" customFormat="false" ht="15" hidden="false" customHeight="false" outlineLevel="0" collapsed="false">
      <c r="A813" s="1" t="n">
        <v>808</v>
      </c>
      <c r="B813" s="41" t="n">
        <v>46021.8333333333</v>
      </c>
      <c r="C813" s="1" t="s">
        <v>29</v>
      </c>
      <c r="D813" s="1" t="s">
        <v>153</v>
      </c>
      <c r="E813" s="1" t="s">
        <v>122</v>
      </c>
      <c r="F813" s="44"/>
      <c r="G813" s="44"/>
      <c r="H813" s="45" t="str">
        <f aca="false">IF(AND(F813&lt;&gt;"",G813&lt;&gt;""),"Completed","Upcoming")</f>
        <v>Upcoming</v>
      </c>
    </row>
    <row r="814" customFormat="false" ht="15" hidden="false" customHeight="false" outlineLevel="0" collapsed="false">
      <c r="A814" s="1" t="n">
        <v>809</v>
      </c>
      <c r="B814" s="41" t="n">
        <v>46021.8333333333</v>
      </c>
      <c r="C814" s="1" t="s">
        <v>29</v>
      </c>
      <c r="D814" s="1" t="s">
        <v>201</v>
      </c>
      <c r="E814" s="1" t="s">
        <v>132</v>
      </c>
      <c r="F814" s="44"/>
      <c r="G814" s="44"/>
      <c r="H814" s="45" t="str">
        <f aca="false">IF(AND(F814&lt;&gt;"",G814&lt;&gt;""),"Completed","Upcoming")</f>
        <v>Upcoming</v>
      </c>
    </row>
    <row r="815" customFormat="false" ht="15" hidden="false" customHeight="false" outlineLevel="0" collapsed="false">
      <c r="A815" s="1" t="n">
        <v>810</v>
      </c>
      <c r="B815" s="41" t="n">
        <v>46025.625</v>
      </c>
      <c r="C815" s="1" t="s">
        <v>29</v>
      </c>
      <c r="D815" s="1" t="s">
        <v>129</v>
      </c>
      <c r="E815" s="1" t="s">
        <v>201</v>
      </c>
      <c r="F815" s="44"/>
      <c r="G815" s="44"/>
      <c r="H815" s="45" t="str">
        <f aca="false">IF(AND(F815&lt;&gt;"",G815&lt;&gt;""),"Completed","Upcoming")</f>
        <v>Upcoming</v>
      </c>
    </row>
    <row r="816" customFormat="false" ht="15" hidden="false" customHeight="false" outlineLevel="0" collapsed="false">
      <c r="A816" s="1" t="n">
        <v>811</v>
      </c>
      <c r="B816" s="41" t="n">
        <v>46025.625</v>
      </c>
      <c r="C816" s="1" t="s">
        <v>29</v>
      </c>
      <c r="D816" s="1" t="s">
        <v>128</v>
      </c>
      <c r="E816" s="1" t="s">
        <v>152</v>
      </c>
      <c r="F816" s="44"/>
      <c r="G816" s="44"/>
      <c r="H816" s="45" t="str">
        <f aca="false">IF(AND(F816&lt;&gt;"",G816&lt;&gt;""),"Completed","Upcoming")</f>
        <v>Upcoming</v>
      </c>
    </row>
    <row r="817" customFormat="false" ht="15" hidden="false" customHeight="false" outlineLevel="0" collapsed="false">
      <c r="A817" s="1" t="n">
        <v>812</v>
      </c>
      <c r="B817" s="41" t="n">
        <v>46025.625</v>
      </c>
      <c r="C817" s="1" t="s">
        <v>29</v>
      </c>
      <c r="D817" s="1" t="s">
        <v>132</v>
      </c>
      <c r="E817" s="1" t="s">
        <v>153</v>
      </c>
      <c r="F817" s="44"/>
      <c r="G817" s="44"/>
      <c r="H817" s="45" t="str">
        <f aca="false">IF(AND(F817&lt;&gt;"",G817&lt;&gt;""),"Completed","Upcoming")</f>
        <v>Upcoming</v>
      </c>
    </row>
    <row r="818" customFormat="false" ht="15" hidden="false" customHeight="false" outlineLevel="0" collapsed="false">
      <c r="A818" s="1" t="n">
        <v>813</v>
      </c>
      <c r="B818" s="41" t="n">
        <v>46025.625</v>
      </c>
      <c r="C818" s="1" t="s">
        <v>29</v>
      </c>
      <c r="D818" s="1" t="s">
        <v>23</v>
      </c>
      <c r="E818" s="1" t="s">
        <v>162</v>
      </c>
      <c r="F818" s="44"/>
      <c r="G818" s="44"/>
      <c r="H818" s="45" t="str">
        <f aca="false">IF(AND(F818&lt;&gt;"",G818&lt;&gt;""),"Completed","Upcoming")</f>
        <v>Upcoming</v>
      </c>
    </row>
    <row r="819" customFormat="false" ht="15" hidden="false" customHeight="false" outlineLevel="0" collapsed="false">
      <c r="A819" s="1" t="n">
        <v>814</v>
      </c>
      <c r="B819" s="41" t="n">
        <v>46025.625</v>
      </c>
      <c r="C819" s="1" t="s">
        <v>29</v>
      </c>
      <c r="D819" s="1" t="s">
        <v>207</v>
      </c>
      <c r="E819" s="1" t="s">
        <v>121</v>
      </c>
      <c r="F819" s="44"/>
      <c r="G819" s="44"/>
      <c r="H819" s="45" t="str">
        <f aca="false">IF(AND(F819&lt;&gt;"",G819&lt;&gt;""),"Completed","Upcoming")</f>
        <v>Upcoming</v>
      </c>
    </row>
    <row r="820" customFormat="false" ht="15" hidden="false" customHeight="false" outlineLevel="0" collapsed="false">
      <c r="A820" s="1" t="n">
        <v>815</v>
      </c>
      <c r="B820" s="41" t="n">
        <v>46025.625</v>
      </c>
      <c r="C820" s="1" t="s">
        <v>29</v>
      </c>
      <c r="D820" s="1" t="s">
        <v>122</v>
      </c>
      <c r="E820" s="1" t="s">
        <v>21</v>
      </c>
      <c r="F820" s="44"/>
      <c r="G820" s="44"/>
      <c r="H820" s="45" t="str">
        <f aca="false">IF(AND(F820&lt;&gt;"",G820&lt;&gt;""),"Completed","Upcoming")</f>
        <v>Upcoming</v>
      </c>
    </row>
    <row r="821" customFormat="false" ht="15" hidden="false" customHeight="false" outlineLevel="0" collapsed="false">
      <c r="A821" s="1" t="n">
        <v>816</v>
      </c>
      <c r="B821" s="41" t="n">
        <v>46025.625</v>
      </c>
      <c r="C821" s="1" t="s">
        <v>29</v>
      </c>
      <c r="D821" s="1" t="s">
        <v>138</v>
      </c>
      <c r="E821" s="1" t="s">
        <v>126</v>
      </c>
      <c r="F821" s="44"/>
      <c r="G821" s="44"/>
      <c r="H821" s="45" t="str">
        <f aca="false">IF(AND(F821&lt;&gt;"",G821&lt;&gt;""),"Completed","Upcoming")</f>
        <v>Upcoming</v>
      </c>
    </row>
    <row r="822" customFormat="false" ht="15" hidden="false" customHeight="false" outlineLevel="0" collapsed="false">
      <c r="A822" s="1" t="n">
        <v>817</v>
      </c>
      <c r="B822" s="41" t="n">
        <v>46025.625</v>
      </c>
      <c r="C822" s="1" t="s">
        <v>29</v>
      </c>
      <c r="D822" s="1" t="s">
        <v>131</v>
      </c>
      <c r="E822" s="1" t="s">
        <v>137</v>
      </c>
      <c r="F822" s="44"/>
      <c r="G822" s="44"/>
      <c r="H822" s="45" t="str">
        <f aca="false">IF(AND(F822&lt;&gt;"",G822&lt;&gt;""),"Completed","Upcoming")</f>
        <v>Upcoming</v>
      </c>
    </row>
    <row r="823" customFormat="false" ht="15" hidden="false" customHeight="false" outlineLevel="0" collapsed="false">
      <c r="A823" s="1" t="n">
        <v>818</v>
      </c>
      <c r="B823" s="41" t="n">
        <v>46025.625</v>
      </c>
      <c r="C823" s="1" t="s">
        <v>29</v>
      </c>
      <c r="D823" s="1" t="s">
        <v>127</v>
      </c>
      <c r="E823" s="1" t="s">
        <v>130</v>
      </c>
      <c r="F823" s="44"/>
      <c r="G823" s="44"/>
      <c r="H823" s="45" t="str">
        <f aca="false">IF(AND(F823&lt;&gt;"",G823&lt;&gt;""),"Completed","Upcoming")</f>
        <v>Upcoming</v>
      </c>
    </row>
    <row r="824" customFormat="false" ht="15" hidden="false" customHeight="false" outlineLevel="0" collapsed="false">
      <c r="A824" s="1" t="n">
        <v>819</v>
      </c>
      <c r="B824" s="41" t="n">
        <v>46025.625</v>
      </c>
      <c r="C824" s="1" t="s">
        <v>29</v>
      </c>
      <c r="D824" s="1" t="s">
        <v>180</v>
      </c>
      <c r="E824" s="1" t="s">
        <v>202</v>
      </c>
      <c r="F824" s="44"/>
      <c r="G824" s="44"/>
      <c r="H824" s="45" t="str">
        <f aca="false">IF(AND(F824&lt;&gt;"",G824&lt;&gt;""),"Completed","Upcoming")</f>
        <v>Upcoming</v>
      </c>
    </row>
    <row r="825" customFormat="false" ht="15" hidden="false" customHeight="false" outlineLevel="0" collapsed="false">
      <c r="A825" s="1" t="n">
        <v>820</v>
      </c>
      <c r="B825" s="41" t="n">
        <v>46025.8333333333</v>
      </c>
      <c r="C825" s="1" t="s">
        <v>31</v>
      </c>
      <c r="D825" s="1" t="s">
        <v>169</v>
      </c>
      <c r="E825" s="1" t="s">
        <v>22</v>
      </c>
      <c r="F825" s="44"/>
      <c r="G825" s="44"/>
      <c r="H825" s="45" t="str">
        <f aca="false">IF(AND(F825&lt;&gt;"",G825&lt;&gt;""),"Completed","Upcoming")</f>
        <v>Upcoming</v>
      </c>
    </row>
    <row r="826" customFormat="false" ht="15" hidden="false" customHeight="false" outlineLevel="0" collapsed="false">
      <c r="A826" s="1" t="n">
        <v>821</v>
      </c>
      <c r="B826" s="41" t="n">
        <v>46025.8333333333</v>
      </c>
      <c r="C826" s="1" t="s">
        <v>31</v>
      </c>
      <c r="D826" s="1" t="s">
        <v>177</v>
      </c>
      <c r="E826" s="1" t="s">
        <v>174</v>
      </c>
      <c r="F826" s="44"/>
      <c r="G826" s="44"/>
      <c r="H826" s="45" t="str">
        <f aca="false">IF(AND(F826&lt;&gt;"",G826&lt;&gt;""),"Completed","Upcoming")</f>
        <v>Upcoming</v>
      </c>
    </row>
    <row r="827" customFormat="false" ht="15" hidden="false" customHeight="false" outlineLevel="0" collapsed="false">
      <c r="A827" s="1" t="n">
        <v>822</v>
      </c>
      <c r="B827" s="41" t="n">
        <v>46025.8333333333</v>
      </c>
      <c r="C827" s="1" t="s">
        <v>31</v>
      </c>
      <c r="D827" s="1" t="s">
        <v>19</v>
      </c>
      <c r="E827" s="1" t="s">
        <v>164</v>
      </c>
      <c r="F827" s="44"/>
      <c r="G827" s="44"/>
      <c r="H827" s="45" t="str">
        <f aca="false">IF(AND(F827&lt;&gt;"",G827&lt;&gt;""),"Completed","Upcoming")</f>
        <v>Upcoming</v>
      </c>
    </row>
    <row r="828" customFormat="false" ht="15" hidden="false" customHeight="false" outlineLevel="0" collapsed="false">
      <c r="A828" s="1" t="n">
        <v>823</v>
      </c>
      <c r="B828" s="41" t="n">
        <v>46025.8333333333</v>
      </c>
      <c r="C828" s="1" t="s">
        <v>31</v>
      </c>
      <c r="D828" s="1" t="s">
        <v>163</v>
      </c>
      <c r="E828" s="1" t="s">
        <v>146</v>
      </c>
      <c r="F828" s="44"/>
      <c r="G828" s="44"/>
      <c r="H828" s="45" t="str">
        <f aca="false">IF(AND(F828&lt;&gt;"",G828&lt;&gt;""),"Completed","Upcoming")</f>
        <v>Upcoming</v>
      </c>
    </row>
    <row r="829" customFormat="false" ht="15" hidden="false" customHeight="false" outlineLevel="0" collapsed="false">
      <c r="A829" s="1" t="n">
        <v>824</v>
      </c>
      <c r="B829" s="41" t="n">
        <v>46025.8333333333</v>
      </c>
      <c r="C829" s="1" t="s">
        <v>31</v>
      </c>
      <c r="D829" s="1" t="s">
        <v>209</v>
      </c>
      <c r="E829" s="1" t="s">
        <v>139</v>
      </c>
      <c r="F829" s="44"/>
      <c r="G829" s="44"/>
      <c r="H829" s="45" t="str">
        <f aca="false">IF(AND(F829&lt;&gt;"",G829&lt;&gt;""),"Completed","Upcoming")</f>
        <v>Upcoming</v>
      </c>
    </row>
    <row r="830" customFormat="false" ht="15" hidden="false" customHeight="false" outlineLevel="0" collapsed="false">
      <c r="A830" s="1" t="n">
        <v>825</v>
      </c>
      <c r="B830" s="41" t="n">
        <v>46025.8333333333</v>
      </c>
      <c r="C830" s="1" t="s">
        <v>31</v>
      </c>
      <c r="D830" s="1" t="s">
        <v>140</v>
      </c>
      <c r="E830" s="1" t="s">
        <v>210</v>
      </c>
      <c r="F830" s="44"/>
      <c r="G830" s="44"/>
      <c r="H830" s="45" t="str">
        <f aca="false">IF(AND(F830&lt;&gt;"",G830&lt;&gt;""),"Completed","Upcoming")</f>
        <v>Upcoming</v>
      </c>
    </row>
    <row r="831" customFormat="false" ht="15" hidden="false" customHeight="false" outlineLevel="0" collapsed="false">
      <c r="A831" s="1" t="n">
        <v>826</v>
      </c>
      <c r="B831" s="41" t="n">
        <v>46025.8333333333</v>
      </c>
      <c r="C831" s="1" t="s">
        <v>31</v>
      </c>
      <c r="D831" s="1" t="s">
        <v>178</v>
      </c>
      <c r="E831" s="1" t="s">
        <v>165</v>
      </c>
      <c r="F831" s="44"/>
      <c r="G831" s="44"/>
      <c r="H831" s="45" t="str">
        <f aca="false">IF(AND(F831&lt;&gt;"",G831&lt;&gt;""),"Completed","Upcoming")</f>
        <v>Upcoming</v>
      </c>
    </row>
    <row r="832" customFormat="false" ht="15" hidden="false" customHeight="false" outlineLevel="0" collapsed="false">
      <c r="A832" s="1" t="n">
        <v>827</v>
      </c>
      <c r="B832" s="41" t="n">
        <v>46025.8333333333</v>
      </c>
      <c r="C832" s="1" t="s">
        <v>31</v>
      </c>
      <c r="D832" s="1" t="s">
        <v>136</v>
      </c>
      <c r="E832" s="1" t="s">
        <v>213</v>
      </c>
      <c r="F832" s="44"/>
      <c r="G832" s="44"/>
      <c r="H832" s="45" t="str">
        <f aca="false">IF(AND(F832&lt;&gt;"",G832&lt;&gt;""),"Completed","Upcoming")</f>
        <v>Upcoming</v>
      </c>
    </row>
    <row r="833" customFormat="false" ht="15" hidden="false" customHeight="false" outlineLevel="0" collapsed="false">
      <c r="A833" s="1" t="n">
        <v>828</v>
      </c>
      <c r="B833" s="41" t="n">
        <v>46025.8333333333</v>
      </c>
      <c r="C833" s="1" t="s">
        <v>31</v>
      </c>
      <c r="D833" s="1" t="s">
        <v>24</v>
      </c>
      <c r="E833" s="1" t="s">
        <v>20</v>
      </c>
      <c r="F833" s="44"/>
      <c r="G833" s="44"/>
      <c r="H833" s="45" t="str">
        <f aca="false">IF(AND(F833&lt;&gt;"",G833&lt;&gt;""),"Completed","Upcoming")</f>
        <v>Upcoming</v>
      </c>
    </row>
    <row r="834" customFormat="false" ht="15" hidden="false" customHeight="false" outlineLevel="0" collapsed="false">
      <c r="A834" s="1" t="n">
        <v>829</v>
      </c>
      <c r="B834" s="41" t="n">
        <v>46025.8333333333</v>
      </c>
      <c r="C834" s="1" t="s">
        <v>31</v>
      </c>
      <c r="D834" s="1" t="s">
        <v>168</v>
      </c>
      <c r="E834" s="1" t="s">
        <v>145</v>
      </c>
      <c r="F834" s="44"/>
      <c r="G834" s="44"/>
      <c r="H834" s="45" t="str">
        <f aca="false">IF(AND(F834&lt;&gt;"",G834&lt;&gt;""),"Completed","Upcoming")</f>
        <v>Upcoming</v>
      </c>
    </row>
    <row r="835" customFormat="false" ht="15" hidden="false" customHeight="false" outlineLevel="0" collapsed="false">
      <c r="A835" s="1" t="n">
        <v>830</v>
      </c>
      <c r="B835" s="41" t="n">
        <v>46026.8333333333</v>
      </c>
      <c r="C835" s="1" t="s">
        <v>33</v>
      </c>
      <c r="D835" s="1" t="s">
        <v>144</v>
      </c>
      <c r="E835" s="1" t="s">
        <v>171</v>
      </c>
      <c r="F835" s="44"/>
      <c r="G835" s="44"/>
      <c r="H835" s="45" t="str">
        <f aca="false">IF(AND(F835&lt;&gt;"",G835&lt;&gt;""),"Completed","Upcoming")</f>
        <v>Upcoming</v>
      </c>
    </row>
    <row r="836" customFormat="false" ht="15" hidden="false" customHeight="false" outlineLevel="0" collapsed="false">
      <c r="A836" s="1" t="n">
        <v>831</v>
      </c>
      <c r="B836" s="41" t="n">
        <v>46026.8333333333</v>
      </c>
      <c r="C836" s="1" t="s">
        <v>33</v>
      </c>
      <c r="D836" s="1" t="s">
        <v>149</v>
      </c>
      <c r="E836" s="1" t="s">
        <v>172</v>
      </c>
      <c r="F836" s="44"/>
      <c r="G836" s="44"/>
      <c r="H836" s="45" t="str">
        <f aca="false">IF(AND(F836&lt;&gt;"",G836&lt;&gt;""),"Completed","Upcoming")</f>
        <v>Upcoming</v>
      </c>
    </row>
    <row r="837" customFormat="false" ht="15" hidden="false" customHeight="false" outlineLevel="0" collapsed="false">
      <c r="A837" s="1" t="n">
        <v>832</v>
      </c>
      <c r="B837" s="41" t="n">
        <v>46026.8333333333</v>
      </c>
      <c r="C837" s="1" t="s">
        <v>33</v>
      </c>
      <c r="D837" s="1" t="s">
        <v>155</v>
      </c>
      <c r="E837" s="1" t="s">
        <v>161</v>
      </c>
      <c r="F837" s="44"/>
      <c r="G837" s="44"/>
      <c r="H837" s="45" t="str">
        <f aca="false">IF(AND(F837&lt;&gt;"",G837&lt;&gt;""),"Completed","Upcoming")</f>
        <v>Upcoming</v>
      </c>
    </row>
    <row r="838" customFormat="false" ht="15" hidden="false" customHeight="false" outlineLevel="0" collapsed="false">
      <c r="A838" s="1" t="n">
        <v>833</v>
      </c>
      <c r="B838" s="41" t="n">
        <v>46026.8333333333</v>
      </c>
      <c r="C838" s="1" t="s">
        <v>33</v>
      </c>
      <c r="D838" s="1" t="s">
        <v>17</v>
      </c>
      <c r="E838" s="1" t="s">
        <v>206</v>
      </c>
      <c r="F838" s="44"/>
      <c r="G838" s="44"/>
      <c r="H838" s="45" t="str">
        <f aca="false">IF(AND(F838&lt;&gt;"",G838&lt;&gt;""),"Completed","Upcoming")</f>
        <v>Upcoming</v>
      </c>
    </row>
    <row r="839" customFormat="false" ht="15" hidden="false" customHeight="false" outlineLevel="0" collapsed="false">
      <c r="A839" s="1" t="n">
        <v>834</v>
      </c>
      <c r="B839" s="41" t="n">
        <v>46026.8333333333</v>
      </c>
      <c r="C839" s="1" t="s">
        <v>33</v>
      </c>
      <c r="D839" s="1" t="s">
        <v>158</v>
      </c>
      <c r="E839" s="1" t="s">
        <v>157</v>
      </c>
      <c r="F839" s="44"/>
      <c r="G839" s="44"/>
      <c r="H839" s="45" t="str">
        <f aca="false">IF(AND(F839&lt;&gt;"",G839&lt;&gt;""),"Completed","Upcoming")</f>
        <v>Upcoming</v>
      </c>
    </row>
    <row r="840" customFormat="false" ht="15" hidden="false" customHeight="false" outlineLevel="0" collapsed="false">
      <c r="A840" s="1" t="n">
        <v>835</v>
      </c>
      <c r="B840" s="41" t="n">
        <v>46026.8333333333</v>
      </c>
      <c r="C840" s="1" t="s">
        <v>33</v>
      </c>
      <c r="D840" s="1" t="s">
        <v>135</v>
      </c>
      <c r="E840" s="1" t="s">
        <v>159</v>
      </c>
      <c r="F840" s="44"/>
      <c r="G840" s="44"/>
      <c r="H840" s="45" t="str">
        <f aca="false">IF(AND(F840&lt;&gt;"",G840&lt;&gt;""),"Completed","Upcoming")</f>
        <v>Upcoming</v>
      </c>
    </row>
    <row r="841" customFormat="false" ht="15" hidden="false" customHeight="false" outlineLevel="0" collapsed="false">
      <c r="A841" s="1" t="n">
        <v>836</v>
      </c>
      <c r="B841" s="41" t="n">
        <v>46026.8333333333</v>
      </c>
      <c r="C841" s="1" t="s">
        <v>33</v>
      </c>
      <c r="D841" s="1" t="s">
        <v>205</v>
      </c>
      <c r="E841" s="1" t="s">
        <v>204</v>
      </c>
      <c r="F841" s="44"/>
      <c r="G841" s="44"/>
      <c r="H841" s="45" t="str">
        <f aca="false">IF(AND(F841&lt;&gt;"",G841&lt;&gt;""),"Completed","Upcoming")</f>
        <v>Upcoming</v>
      </c>
    </row>
    <row r="842" customFormat="false" ht="15" hidden="false" customHeight="false" outlineLevel="0" collapsed="false">
      <c r="A842" s="1" t="n">
        <v>837</v>
      </c>
      <c r="B842" s="41" t="n">
        <v>46026.8333333333</v>
      </c>
      <c r="C842" s="1" t="s">
        <v>33</v>
      </c>
      <c r="D842" s="1" t="s">
        <v>134</v>
      </c>
      <c r="E842" s="1" t="s">
        <v>154</v>
      </c>
      <c r="F842" s="44"/>
      <c r="G842" s="44"/>
      <c r="H842" s="45" t="str">
        <f aca="false">IF(AND(F842&lt;&gt;"",G842&lt;&gt;""),"Completed","Upcoming")</f>
        <v>Upcoming</v>
      </c>
    </row>
    <row r="843" customFormat="false" ht="15" hidden="false" customHeight="false" outlineLevel="0" collapsed="false">
      <c r="A843" s="1" t="n">
        <v>838</v>
      </c>
      <c r="B843" s="41" t="n">
        <v>46026.8333333333</v>
      </c>
      <c r="C843" s="1" t="s">
        <v>30</v>
      </c>
      <c r="D843" s="1" t="s">
        <v>119</v>
      </c>
      <c r="E843" s="1" t="s">
        <v>200</v>
      </c>
      <c r="F843" s="44"/>
      <c r="G843" s="44"/>
      <c r="H843" s="45" t="str">
        <f aca="false">IF(AND(F843&lt;&gt;"",G843&lt;&gt;""),"Completed","Upcoming")</f>
        <v>Upcoming</v>
      </c>
    </row>
    <row r="844" customFormat="false" ht="15" hidden="false" customHeight="false" outlineLevel="0" collapsed="false">
      <c r="A844" s="1" t="n">
        <v>839</v>
      </c>
      <c r="B844" s="41" t="n">
        <v>46026.8333333333</v>
      </c>
      <c r="C844" s="1" t="s">
        <v>30</v>
      </c>
      <c r="D844" s="1" t="s">
        <v>166</v>
      </c>
      <c r="E844" s="1" t="s">
        <v>182</v>
      </c>
      <c r="F844" s="44"/>
      <c r="G844" s="44"/>
      <c r="H844" s="45" t="str">
        <f aca="false">IF(AND(F844&lt;&gt;"",G844&lt;&gt;""),"Completed","Upcoming")</f>
        <v>Upcoming</v>
      </c>
    </row>
    <row r="845" customFormat="false" ht="15" hidden="false" customHeight="false" outlineLevel="0" collapsed="false">
      <c r="A845" s="1" t="n">
        <v>840</v>
      </c>
      <c r="B845" s="41" t="n">
        <v>46026.8333333333</v>
      </c>
      <c r="C845" s="1" t="s">
        <v>30</v>
      </c>
      <c r="D845" s="1" t="s">
        <v>18</v>
      </c>
      <c r="E845" s="1" t="s">
        <v>116</v>
      </c>
      <c r="F845" s="44"/>
      <c r="G845" s="44"/>
      <c r="H845" s="45" t="str">
        <f aca="false">IF(AND(F845&lt;&gt;"",G845&lt;&gt;""),"Completed","Upcoming")</f>
        <v>Upcoming</v>
      </c>
    </row>
    <row r="846" customFormat="false" ht="15" hidden="false" customHeight="false" outlineLevel="0" collapsed="false">
      <c r="A846" s="1" t="n">
        <v>841</v>
      </c>
      <c r="B846" s="41" t="n">
        <v>46026.8333333333</v>
      </c>
      <c r="C846" s="1" t="s">
        <v>30</v>
      </c>
      <c r="D846" s="1" t="s">
        <v>167</v>
      </c>
      <c r="E846" s="1" t="s">
        <v>115</v>
      </c>
      <c r="F846" s="44"/>
      <c r="G846" s="44"/>
      <c r="H846" s="45" t="str">
        <f aca="false">IF(AND(F846&lt;&gt;"",G846&lt;&gt;""),"Completed","Upcoming")</f>
        <v>Upcoming</v>
      </c>
    </row>
    <row r="847" customFormat="false" ht="15" hidden="false" customHeight="false" outlineLevel="0" collapsed="false">
      <c r="A847" s="1" t="n">
        <v>842</v>
      </c>
      <c r="B847" s="41" t="n">
        <v>46026.8333333333</v>
      </c>
      <c r="C847" s="1" t="s">
        <v>30</v>
      </c>
      <c r="D847" s="1" t="s">
        <v>141</v>
      </c>
      <c r="E847" s="1" t="s">
        <v>114</v>
      </c>
      <c r="F847" s="44"/>
      <c r="G847" s="44"/>
      <c r="H847" s="45" t="str">
        <f aca="false">IF(AND(F847&lt;&gt;"",G847&lt;&gt;""),"Completed","Upcoming")</f>
        <v>Upcoming</v>
      </c>
    </row>
    <row r="848" customFormat="false" ht="15" hidden="false" customHeight="false" outlineLevel="0" collapsed="false">
      <c r="A848" s="1" t="n">
        <v>843</v>
      </c>
      <c r="B848" s="41" t="n">
        <v>46026.8333333333</v>
      </c>
      <c r="C848" s="1" t="s">
        <v>30</v>
      </c>
      <c r="D848" s="1" t="s">
        <v>173</v>
      </c>
      <c r="E848" s="1" t="s">
        <v>117</v>
      </c>
      <c r="F848" s="44"/>
      <c r="G848" s="44"/>
      <c r="H848" s="45" t="str">
        <f aca="false">IF(AND(F848&lt;&gt;"",G848&lt;&gt;""),"Completed","Upcoming")</f>
        <v>Upcoming</v>
      </c>
    </row>
    <row r="849" customFormat="false" ht="15" hidden="false" customHeight="false" outlineLevel="0" collapsed="false">
      <c r="A849" s="1" t="n">
        <v>844</v>
      </c>
      <c r="B849" s="41" t="n">
        <v>46026.8333333333</v>
      </c>
      <c r="C849" s="1" t="s">
        <v>30</v>
      </c>
      <c r="D849" s="1" t="s">
        <v>176</v>
      </c>
      <c r="E849" s="1" t="s">
        <v>16</v>
      </c>
      <c r="F849" s="44"/>
      <c r="G849" s="44"/>
      <c r="H849" s="45" t="str">
        <f aca="false">IF(AND(F849&lt;&gt;"",G849&lt;&gt;""),"Completed","Upcoming")</f>
        <v>Upcoming</v>
      </c>
    </row>
    <row r="850" customFormat="false" ht="15" hidden="false" customHeight="false" outlineLevel="0" collapsed="false">
      <c r="A850" s="1" t="n">
        <v>845</v>
      </c>
      <c r="B850" s="41" t="n">
        <v>46026.8333333333</v>
      </c>
      <c r="C850" s="1" t="s">
        <v>33</v>
      </c>
      <c r="D850" s="1" t="s">
        <v>120</v>
      </c>
      <c r="E850" s="1" t="s">
        <v>156</v>
      </c>
      <c r="F850" s="44"/>
      <c r="G850" s="44"/>
      <c r="H850" s="45" t="str">
        <f aca="false">IF(AND(F850&lt;&gt;"",G850&lt;&gt;""),"Completed","Upcoming")</f>
        <v>Upcoming</v>
      </c>
    </row>
    <row r="851" customFormat="false" ht="15" hidden="false" customHeight="false" outlineLevel="0" collapsed="false">
      <c r="A851" s="1" t="n">
        <v>846</v>
      </c>
      <c r="B851" s="41" t="n">
        <v>46026.8333333333</v>
      </c>
      <c r="C851" s="1" t="s">
        <v>30</v>
      </c>
      <c r="D851" s="1" t="s">
        <v>124</v>
      </c>
      <c r="E851" s="1" t="s">
        <v>203</v>
      </c>
      <c r="F851" s="44"/>
      <c r="G851" s="44"/>
      <c r="H851" s="45" t="str">
        <f aca="false">IF(AND(F851&lt;&gt;"",G851&lt;&gt;""),"Completed","Upcoming")</f>
        <v>Upcoming</v>
      </c>
    </row>
    <row r="852" customFormat="false" ht="15" hidden="false" customHeight="false" outlineLevel="0" collapsed="false">
      <c r="A852" s="1" t="n">
        <v>847</v>
      </c>
      <c r="B852" s="41" t="n">
        <v>46026.8333333333</v>
      </c>
      <c r="C852" s="1" t="s">
        <v>30</v>
      </c>
      <c r="D852" s="1" t="s">
        <v>208</v>
      </c>
      <c r="E852" s="1" t="s">
        <v>181</v>
      </c>
      <c r="F852" s="44"/>
      <c r="G852" s="44"/>
      <c r="H852" s="45" t="str">
        <f aca="false">IF(AND(F852&lt;&gt;"",G852&lt;&gt;""),"Completed","Upcoming")</f>
        <v>Upcoming</v>
      </c>
    </row>
    <row r="853" customFormat="false" ht="15" hidden="false" customHeight="false" outlineLevel="0" collapsed="false">
      <c r="A853" s="1" t="n">
        <v>848</v>
      </c>
      <c r="B853" s="41" t="n">
        <v>46026.8333333333</v>
      </c>
      <c r="C853" s="1" t="s">
        <v>30</v>
      </c>
      <c r="D853" s="1" t="s">
        <v>118</v>
      </c>
      <c r="E853" s="1" t="s">
        <v>151</v>
      </c>
      <c r="F853" s="44"/>
      <c r="G853" s="44"/>
      <c r="H853" s="45" t="str">
        <f aca="false">IF(AND(F853&lt;&gt;"",G853&lt;&gt;""),"Completed","Upcoming")</f>
        <v>Upcoming</v>
      </c>
    </row>
    <row r="854" customFormat="false" ht="15" hidden="false" customHeight="false" outlineLevel="0" collapsed="false">
      <c r="A854" s="1" t="n">
        <v>849</v>
      </c>
      <c r="B854" s="41" t="n">
        <v>46028.8333333333</v>
      </c>
      <c r="C854" s="1" t="s">
        <v>31</v>
      </c>
      <c r="D854" s="1" t="s">
        <v>164</v>
      </c>
      <c r="E854" s="1" t="s">
        <v>24</v>
      </c>
      <c r="F854" s="44"/>
      <c r="G854" s="44"/>
      <c r="H854" s="45" t="str">
        <f aca="false">IF(AND(F854&lt;&gt;"",G854&lt;&gt;""),"Completed","Upcoming")</f>
        <v>Upcoming</v>
      </c>
    </row>
    <row r="855" customFormat="false" ht="15" hidden="false" customHeight="false" outlineLevel="0" collapsed="false">
      <c r="A855" s="1" t="n">
        <v>850</v>
      </c>
      <c r="B855" s="41" t="n">
        <v>46028.8333333333</v>
      </c>
      <c r="C855" s="1" t="s">
        <v>31</v>
      </c>
      <c r="D855" s="1" t="s">
        <v>209</v>
      </c>
      <c r="E855" s="1" t="s">
        <v>177</v>
      </c>
      <c r="F855" s="44"/>
      <c r="G855" s="44"/>
      <c r="H855" s="45" t="str">
        <f aca="false">IF(AND(F855&lt;&gt;"",G855&lt;&gt;""),"Completed","Upcoming")</f>
        <v>Upcoming</v>
      </c>
    </row>
    <row r="856" customFormat="false" ht="15" hidden="false" customHeight="false" outlineLevel="0" collapsed="false">
      <c r="A856" s="1" t="n">
        <v>851</v>
      </c>
      <c r="B856" s="41" t="n">
        <v>46028.8333333333</v>
      </c>
      <c r="C856" s="1" t="s">
        <v>31</v>
      </c>
      <c r="D856" s="1" t="s">
        <v>213</v>
      </c>
      <c r="E856" s="1" t="s">
        <v>178</v>
      </c>
      <c r="F856" s="44"/>
      <c r="G856" s="44"/>
      <c r="H856" s="45" t="str">
        <f aca="false">IF(AND(F856&lt;&gt;"",G856&lt;&gt;""),"Completed","Upcoming")</f>
        <v>Upcoming</v>
      </c>
    </row>
    <row r="857" customFormat="false" ht="15" hidden="false" customHeight="false" outlineLevel="0" collapsed="false">
      <c r="A857" s="1" t="n">
        <v>852</v>
      </c>
      <c r="B857" s="41" t="n">
        <v>46028.8333333333</v>
      </c>
      <c r="C857" s="1" t="s">
        <v>31</v>
      </c>
      <c r="D857" s="1" t="s">
        <v>139</v>
      </c>
      <c r="E857" s="1" t="s">
        <v>19</v>
      </c>
      <c r="F857" s="44"/>
      <c r="G857" s="44"/>
      <c r="H857" s="45" t="str">
        <f aca="false">IF(AND(F857&lt;&gt;"",G857&lt;&gt;""),"Completed","Upcoming")</f>
        <v>Upcoming</v>
      </c>
    </row>
    <row r="858" customFormat="false" ht="15" hidden="false" customHeight="false" outlineLevel="0" collapsed="false">
      <c r="A858" s="1" t="n">
        <v>853</v>
      </c>
      <c r="B858" s="41" t="n">
        <v>46028.8333333333</v>
      </c>
      <c r="C858" s="1" t="s">
        <v>31</v>
      </c>
      <c r="D858" s="1" t="s">
        <v>22</v>
      </c>
      <c r="E858" s="1" t="s">
        <v>163</v>
      </c>
      <c r="F858" s="44"/>
      <c r="G858" s="44"/>
      <c r="H858" s="45" t="str">
        <f aca="false">IF(AND(F858&lt;&gt;"",G858&lt;&gt;""),"Completed","Upcoming")</f>
        <v>Upcoming</v>
      </c>
    </row>
    <row r="859" customFormat="false" ht="15" hidden="false" customHeight="false" outlineLevel="0" collapsed="false">
      <c r="A859" s="1" t="n">
        <v>854</v>
      </c>
      <c r="B859" s="41" t="n">
        <v>46028.8333333333</v>
      </c>
      <c r="C859" s="1" t="s">
        <v>31</v>
      </c>
      <c r="D859" s="1" t="s">
        <v>145</v>
      </c>
      <c r="E859" s="1" t="s">
        <v>136</v>
      </c>
      <c r="F859" s="44"/>
      <c r="G859" s="44"/>
      <c r="H859" s="45" t="str">
        <f aca="false">IF(AND(F859&lt;&gt;"",G859&lt;&gt;""),"Completed","Upcoming")</f>
        <v>Upcoming</v>
      </c>
    </row>
    <row r="860" customFormat="false" ht="15" hidden="false" customHeight="false" outlineLevel="0" collapsed="false">
      <c r="A860" s="1" t="n">
        <v>855</v>
      </c>
      <c r="B860" s="41" t="n">
        <v>46028.8333333333</v>
      </c>
      <c r="C860" s="1" t="s">
        <v>31</v>
      </c>
      <c r="D860" s="1" t="s">
        <v>174</v>
      </c>
      <c r="E860" s="1" t="s">
        <v>20</v>
      </c>
      <c r="F860" s="44"/>
      <c r="G860" s="44"/>
      <c r="H860" s="45" t="str">
        <f aca="false">IF(AND(F860&lt;&gt;"",G860&lt;&gt;""),"Completed","Upcoming")</f>
        <v>Upcoming</v>
      </c>
    </row>
    <row r="861" customFormat="false" ht="15" hidden="false" customHeight="false" outlineLevel="0" collapsed="false">
      <c r="A861" s="1" t="n">
        <v>856</v>
      </c>
      <c r="B861" s="41" t="n">
        <v>46028.8333333333</v>
      </c>
      <c r="C861" s="1" t="s">
        <v>31</v>
      </c>
      <c r="D861" s="1" t="s">
        <v>210</v>
      </c>
      <c r="E861" s="1" t="s">
        <v>168</v>
      </c>
      <c r="F861" s="44"/>
      <c r="G861" s="44"/>
      <c r="H861" s="45" t="str">
        <f aca="false">IF(AND(F861&lt;&gt;"",G861&lt;&gt;""),"Completed","Upcoming")</f>
        <v>Upcoming</v>
      </c>
    </row>
    <row r="862" customFormat="false" ht="15" hidden="false" customHeight="false" outlineLevel="0" collapsed="false">
      <c r="A862" s="1" t="n">
        <v>857</v>
      </c>
      <c r="B862" s="41" t="n">
        <v>46028.8333333333</v>
      </c>
      <c r="C862" s="1" t="s">
        <v>31</v>
      </c>
      <c r="D862" s="1" t="s">
        <v>146</v>
      </c>
      <c r="E862" s="1" t="s">
        <v>165</v>
      </c>
      <c r="F862" s="44"/>
      <c r="G862" s="44"/>
      <c r="H862" s="45" t="str">
        <f aca="false">IF(AND(F862&lt;&gt;"",G862&lt;&gt;""),"Completed","Upcoming")</f>
        <v>Upcoming</v>
      </c>
    </row>
    <row r="863" customFormat="false" ht="15" hidden="false" customHeight="false" outlineLevel="0" collapsed="false">
      <c r="A863" s="1" t="n">
        <v>858</v>
      </c>
      <c r="B863" s="41" t="n">
        <v>46028.8333333333</v>
      </c>
      <c r="C863" s="1" t="s">
        <v>31</v>
      </c>
      <c r="D863" s="1" t="s">
        <v>169</v>
      </c>
      <c r="E863" s="1" t="s">
        <v>140</v>
      </c>
      <c r="F863" s="44"/>
      <c r="G863" s="44"/>
      <c r="H863" s="45" t="str">
        <f aca="false">IF(AND(F863&lt;&gt;"",G863&lt;&gt;""),"Completed","Upcoming")</f>
        <v>Upcoming</v>
      </c>
    </row>
    <row r="864" customFormat="false" ht="15" hidden="false" customHeight="false" outlineLevel="0" collapsed="false">
      <c r="A864" s="1" t="n">
        <v>859</v>
      </c>
      <c r="B864" s="41" t="n">
        <v>46029.8333333333</v>
      </c>
      <c r="C864" s="1" t="s">
        <v>29</v>
      </c>
      <c r="D864" s="1" t="s">
        <v>137</v>
      </c>
      <c r="E864" s="1" t="s">
        <v>126</v>
      </c>
      <c r="F864" s="44"/>
      <c r="G864" s="44"/>
      <c r="H864" s="45" t="str">
        <f aca="false">IF(AND(F864&lt;&gt;"",G864&lt;&gt;""),"Completed","Upcoming")</f>
        <v>Upcoming</v>
      </c>
    </row>
    <row r="865" customFormat="false" ht="15" hidden="false" customHeight="false" outlineLevel="0" collapsed="false">
      <c r="A865" s="1" t="n">
        <v>860</v>
      </c>
      <c r="B865" s="41" t="n">
        <v>46029.8333333333</v>
      </c>
      <c r="C865" s="1" t="s">
        <v>29</v>
      </c>
      <c r="D865" s="1" t="s">
        <v>128</v>
      </c>
      <c r="E865" s="1" t="s">
        <v>131</v>
      </c>
      <c r="F865" s="44"/>
      <c r="G865" s="44"/>
      <c r="H865" s="45" t="str">
        <f aca="false">IF(AND(F865&lt;&gt;"",G865&lt;&gt;""),"Completed","Upcoming")</f>
        <v>Upcoming</v>
      </c>
    </row>
    <row r="866" customFormat="false" ht="15" hidden="false" customHeight="false" outlineLevel="0" collapsed="false">
      <c r="A866" s="1" t="n">
        <v>861</v>
      </c>
      <c r="B866" s="41" t="n">
        <v>46029.8333333333</v>
      </c>
      <c r="C866" s="1" t="s">
        <v>29</v>
      </c>
      <c r="D866" s="1" t="s">
        <v>201</v>
      </c>
      <c r="E866" s="1" t="s">
        <v>121</v>
      </c>
      <c r="F866" s="44"/>
      <c r="G866" s="44"/>
      <c r="H866" s="45" t="str">
        <f aca="false">IF(AND(F866&lt;&gt;"",G866&lt;&gt;""),"Completed","Upcoming")</f>
        <v>Upcoming</v>
      </c>
    </row>
    <row r="867" customFormat="false" ht="15" hidden="false" customHeight="false" outlineLevel="0" collapsed="false">
      <c r="A867" s="1" t="n">
        <v>862</v>
      </c>
      <c r="B867" s="41" t="n">
        <v>46029.8333333333</v>
      </c>
      <c r="C867" s="1" t="s">
        <v>29</v>
      </c>
      <c r="D867" s="1" t="s">
        <v>152</v>
      </c>
      <c r="E867" s="1" t="s">
        <v>202</v>
      </c>
      <c r="F867" s="44"/>
      <c r="G867" s="44"/>
      <c r="H867" s="45" t="str">
        <f aca="false">IF(AND(F867&lt;&gt;"",G867&lt;&gt;""),"Completed","Upcoming")</f>
        <v>Upcoming</v>
      </c>
    </row>
    <row r="868" customFormat="false" ht="15" hidden="false" customHeight="false" outlineLevel="0" collapsed="false">
      <c r="A868" s="1" t="n">
        <v>863</v>
      </c>
      <c r="B868" s="41" t="n">
        <v>46029.8333333333</v>
      </c>
      <c r="C868" s="1" t="s">
        <v>29</v>
      </c>
      <c r="D868" s="1" t="s">
        <v>127</v>
      </c>
      <c r="E868" s="1" t="s">
        <v>180</v>
      </c>
      <c r="F868" s="44"/>
      <c r="G868" s="44"/>
      <c r="H868" s="45" t="str">
        <f aca="false">IF(AND(F868&lt;&gt;"",G868&lt;&gt;""),"Completed","Upcoming")</f>
        <v>Upcoming</v>
      </c>
    </row>
    <row r="869" customFormat="false" ht="15" hidden="false" customHeight="false" outlineLevel="0" collapsed="false">
      <c r="A869" s="1" t="n">
        <v>864</v>
      </c>
      <c r="B869" s="41" t="n">
        <v>46029.8333333333</v>
      </c>
      <c r="C869" s="1" t="s">
        <v>29</v>
      </c>
      <c r="D869" s="1" t="s">
        <v>130</v>
      </c>
      <c r="E869" s="1" t="s">
        <v>21</v>
      </c>
      <c r="F869" s="44"/>
      <c r="G869" s="44"/>
      <c r="H869" s="45" t="str">
        <f aca="false">IF(AND(F869&lt;&gt;"",G869&lt;&gt;""),"Completed","Upcoming")</f>
        <v>Upcoming</v>
      </c>
    </row>
    <row r="870" customFormat="false" ht="15" hidden="false" customHeight="false" outlineLevel="0" collapsed="false">
      <c r="A870" s="1" t="n">
        <v>865</v>
      </c>
      <c r="B870" s="41" t="n">
        <v>46029.8333333333</v>
      </c>
      <c r="C870" s="1" t="s">
        <v>29</v>
      </c>
      <c r="D870" s="1" t="s">
        <v>132</v>
      </c>
      <c r="E870" s="1" t="s">
        <v>207</v>
      </c>
      <c r="F870" s="44"/>
      <c r="G870" s="44"/>
      <c r="H870" s="45" t="str">
        <f aca="false">IF(AND(F870&lt;&gt;"",G870&lt;&gt;""),"Completed","Upcoming")</f>
        <v>Upcoming</v>
      </c>
    </row>
    <row r="871" customFormat="false" ht="15" hidden="false" customHeight="false" outlineLevel="0" collapsed="false">
      <c r="A871" s="1" t="n">
        <v>866</v>
      </c>
      <c r="B871" s="41" t="n">
        <v>46029.8333333333</v>
      </c>
      <c r="C871" s="1" t="s">
        <v>29</v>
      </c>
      <c r="D871" s="1" t="s">
        <v>153</v>
      </c>
      <c r="E871" s="1" t="s">
        <v>138</v>
      </c>
      <c r="F871" s="44"/>
      <c r="G871" s="44"/>
      <c r="H871" s="45" t="str">
        <f aca="false">IF(AND(F871&lt;&gt;"",G871&lt;&gt;""),"Completed","Upcoming")</f>
        <v>Upcoming</v>
      </c>
    </row>
    <row r="872" customFormat="false" ht="15" hidden="false" customHeight="false" outlineLevel="0" collapsed="false">
      <c r="A872" s="1" t="n">
        <v>867</v>
      </c>
      <c r="B872" s="41" t="n">
        <v>46029.8333333333</v>
      </c>
      <c r="C872" s="1" t="s">
        <v>29</v>
      </c>
      <c r="D872" s="1" t="s">
        <v>23</v>
      </c>
      <c r="E872" s="1" t="s">
        <v>129</v>
      </c>
      <c r="F872" s="44"/>
      <c r="G872" s="44"/>
      <c r="H872" s="45" t="str">
        <f aca="false">IF(AND(F872&lt;&gt;"",G872&lt;&gt;""),"Completed","Upcoming")</f>
        <v>Upcoming</v>
      </c>
    </row>
    <row r="873" customFormat="false" ht="15" hidden="false" customHeight="false" outlineLevel="0" collapsed="false">
      <c r="A873" s="1" t="n">
        <v>868</v>
      </c>
      <c r="B873" s="41" t="n">
        <v>46029.8333333333</v>
      </c>
      <c r="C873" s="1" t="s">
        <v>29</v>
      </c>
      <c r="D873" s="1" t="s">
        <v>122</v>
      </c>
      <c r="E873" s="1" t="s">
        <v>162</v>
      </c>
      <c r="F873" s="44"/>
      <c r="G873" s="44"/>
      <c r="H873" s="45" t="str">
        <f aca="false">IF(AND(F873&lt;&gt;"",G873&lt;&gt;""),"Completed","Upcoming")</f>
        <v>Upcoming</v>
      </c>
    </row>
    <row r="874" customFormat="false" ht="15" hidden="false" customHeight="false" outlineLevel="0" collapsed="false">
      <c r="A874" s="1" t="n">
        <v>869</v>
      </c>
      <c r="B874" s="41" t="n">
        <v>46032.8333333333</v>
      </c>
      <c r="C874" s="1" t="s">
        <v>32</v>
      </c>
      <c r="D874" s="1" t="s">
        <v>199</v>
      </c>
      <c r="E874" s="1" t="s">
        <v>211</v>
      </c>
      <c r="F874" s="44"/>
      <c r="G874" s="44"/>
      <c r="H874" s="45" t="str">
        <f aca="false">IF(AND(F874&lt;&gt;"",G874&lt;&gt;""),"Completed","Upcoming")</f>
        <v>Upcoming</v>
      </c>
    </row>
    <row r="875" customFormat="false" ht="15" hidden="false" customHeight="false" outlineLevel="0" collapsed="false">
      <c r="A875" s="1" t="n">
        <v>870</v>
      </c>
      <c r="B875" s="41" t="n">
        <v>46032.8333333333</v>
      </c>
      <c r="C875" s="1" t="s">
        <v>32</v>
      </c>
      <c r="D875" s="1" t="s">
        <v>192</v>
      </c>
      <c r="E875" s="1" t="s">
        <v>193</v>
      </c>
      <c r="F875" s="44"/>
      <c r="G875" s="44"/>
      <c r="H875" s="45" t="str">
        <f aca="false">IF(AND(F875&lt;&gt;"",G875&lt;&gt;""),"Completed","Upcoming")</f>
        <v>Upcoming</v>
      </c>
    </row>
    <row r="876" customFormat="false" ht="15" hidden="false" customHeight="false" outlineLevel="0" collapsed="false">
      <c r="A876" s="1" t="n">
        <v>871</v>
      </c>
      <c r="B876" s="41" t="n">
        <v>46032.8333333333</v>
      </c>
      <c r="C876" s="1" t="s">
        <v>32</v>
      </c>
      <c r="D876" s="1" t="s">
        <v>188</v>
      </c>
      <c r="E876" s="1" t="s">
        <v>187</v>
      </c>
      <c r="F876" s="44"/>
      <c r="G876" s="44"/>
      <c r="H876" s="45" t="str">
        <f aca="false">IF(AND(F876&lt;&gt;"",G876&lt;&gt;""),"Completed","Upcoming")</f>
        <v>Upcoming</v>
      </c>
    </row>
    <row r="877" customFormat="false" ht="15" hidden="false" customHeight="false" outlineLevel="0" collapsed="false">
      <c r="A877" s="1" t="n">
        <v>872</v>
      </c>
      <c r="B877" s="41" t="n">
        <v>46032.8333333333</v>
      </c>
      <c r="C877" s="1" t="s">
        <v>32</v>
      </c>
      <c r="D877" s="1" t="s">
        <v>198</v>
      </c>
      <c r="E877" s="1" t="s">
        <v>185</v>
      </c>
      <c r="F877" s="44"/>
      <c r="G877" s="44"/>
      <c r="H877" s="45" t="str">
        <f aca="false">IF(AND(F877&lt;&gt;"",G877&lt;&gt;""),"Completed","Upcoming")</f>
        <v>Upcoming</v>
      </c>
    </row>
    <row r="878" customFormat="false" ht="15" hidden="false" customHeight="false" outlineLevel="0" collapsed="false">
      <c r="A878" s="1" t="n">
        <v>873</v>
      </c>
      <c r="B878" s="41" t="n">
        <v>46032.8333333333</v>
      </c>
      <c r="C878" s="1" t="s">
        <v>32</v>
      </c>
      <c r="D878" s="1" t="s">
        <v>15</v>
      </c>
      <c r="E878" s="1" t="s">
        <v>197</v>
      </c>
      <c r="F878" s="44"/>
      <c r="G878" s="44"/>
      <c r="H878" s="45" t="str">
        <f aca="false">IF(AND(F878&lt;&gt;"",G878&lt;&gt;""),"Completed","Upcoming")</f>
        <v>Upcoming</v>
      </c>
    </row>
    <row r="879" customFormat="false" ht="15" hidden="false" customHeight="false" outlineLevel="0" collapsed="false">
      <c r="A879" s="1" t="n">
        <v>874</v>
      </c>
      <c r="B879" s="41" t="n">
        <v>46032.8333333333</v>
      </c>
      <c r="C879" s="1" t="s">
        <v>32</v>
      </c>
      <c r="D879" s="1" t="s">
        <v>196</v>
      </c>
      <c r="E879" s="1" t="s">
        <v>195</v>
      </c>
      <c r="F879" s="44"/>
      <c r="G879" s="44"/>
      <c r="H879" s="45" t="str">
        <f aca="false">IF(AND(F879&lt;&gt;"",G879&lt;&gt;""),"Completed","Upcoming")</f>
        <v>Upcoming</v>
      </c>
    </row>
    <row r="880" customFormat="false" ht="15" hidden="false" customHeight="false" outlineLevel="0" collapsed="false">
      <c r="A880" s="1" t="n">
        <v>875</v>
      </c>
      <c r="B880" s="41" t="n">
        <v>46032.8333333333</v>
      </c>
      <c r="C880" s="1" t="s">
        <v>32</v>
      </c>
      <c r="D880" s="1" t="s">
        <v>183</v>
      </c>
      <c r="E880" s="1" t="s">
        <v>191</v>
      </c>
      <c r="F880" s="44"/>
      <c r="G880" s="44"/>
      <c r="H880" s="45" t="str">
        <f aca="false">IF(AND(F880&lt;&gt;"",G880&lt;&gt;""),"Completed","Upcoming")</f>
        <v>Upcoming</v>
      </c>
    </row>
    <row r="881" customFormat="false" ht="15" hidden="false" customHeight="false" outlineLevel="0" collapsed="false">
      <c r="A881" s="1" t="n">
        <v>876</v>
      </c>
      <c r="B881" s="41" t="n">
        <v>46032.8333333333</v>
      </c>
      <c r="C881" s="1" t="s">
        <v>32</v>
      </c>
      <c r="D881" s="1" t="s">
        <v>184</v>
      </c>
      <c r="E881" s="1" t="s">
        <v>190</v>
      </c>
      <c r="F881" s="44"/>
      <c r="G881" s="44"/>
      <c r="H881" s="45" t="str">
        <f aca="false">IF(AND(F881&lt;&gt;"",G881&lt;&gt;""),"Completed","Upcoming")</f>
        <v>Upcoming</v>
      </c>
    </row>
    <row r="882" customFormat="false" ht="15" hidden="false" customHeight="false" outlineLevel="0" collapsed="false">
      <c r="A882" s="1" t="n">
        <v>877</v>
      </c>
      <c r="B882" s="41" t="n">
        <v>46032.8333333333</v>
      </c>
      <c r="C882" s="1" t="s">
        <v>32</v>
      </c>
      <c r="D882" s="1" t="s">
        <v>189</v>
      </c>
      <c r="E882" s="1" t="s">
        <v>212</v>
      </c>
      <c r="F882" s="44"/>
      <c r="G882" s="44"/>
      <c r="H882" s="45" t="str">
        <f aca="false">IF(AND(F882&lt;&gt;"",G882&lt;&gt;""),"Completed","Upcoming")</f>
        <v>Upcoming</v>
      </c>
    </row>
    <row r="883" customFormat="false" ht="15" hidden="false" customHeight="false" outlineLevel="0" collapsed="false">
      <c r="A883" s="1" t="n">
        <v>878</v>
      </c>
      <c r="B883" s="41" t="n">
        <v>46033.8333333333</v>
      </c>
      <c r="C883" s="1" t="s">
        <v>31</v>
      </c>
      <c r="D883" s="1" t="s">
        <v>20</v>
      </c>
      <c r="E883" s="1" t="s">
        <v>209</v>
      </c>
      <c r="F883" s="44"/>
      <c r="G883" s="44"/>
      <c r="H883" s="45" t="str">
        <f aca="false">IF(AND(F883&lt;&gt;"",G883&lt;&gt;""),"Completed","Upcoming")</f>
        <v>Upcoming</v>
      </c>
    </row>
    <row r="884" customFormat="false" ht="15" hidden="false" customHeight="false" outlineLevel="0" collapsed="false">
      <c r="A884" s="1" t="n">
        <v>879</v>
      </c>
      <c r="B884" s="41" t="n">
        <v>46033.8333333333</v>
      </c>
      <c r="C884" s="1" t="s">
        <v>31</v>
      </c>
      <c r="D884" s="1" t="s">
        <v>174</v>
      </c>
      <c r="E884" s="1" t="s">
        <v>139</v>
      </c>
      <c r="F884" s="44"/>
      <c r="G884" s="44"/>
      <c r="H884" s="45" t="str">
        <f aca="false">IF(AND(F884&lt;&gt;"",G884&lt;&gt;""),"Completed","Upcoming")</f>
        <v>Upcoming</v>
      </c>
    </row>
    <row r="885" customFormat="false" ht="15" hidden="false" customHeight="false" outlineLevel="0" collapsed="false">
      <c r="A885" s="1" t="n">
        <v>880</v>
      </c>
      <c r="B885" s="41" t="n">
        <v>46033.8333333333</v>
      </c>
      <c r="C885" s="1" t="s">
        <v>31</v>
      </c>
      <c r="D885" s="1" t="s">
        <v>165</v>
      </c>
      <c r="E885" s="1" t="s">
        <v>213</v>
      </c>
      <c r="F885" s="44"/>
      <c r="G885" s="44"/>
      <c r="H885" s="45" t="str">
        <f aca="false">IF(AND(F885&lt;&gt;"",G885&lt;&gt;""),"Completed","Upcoming")</f>
        <v>Upcoming</v>
      </c>
    </row>
    <row r="886" customFormat="false" ht="15" hidden="false" customHeight="false" outlineLevel="0" collapsed="false">
      <c r="A886" s="1" t="n">
        <v>881</v>
      </c>
      <c r="B886" s="41" t="n">
        <v>46033.8333333333</v>
      </c>
      <c r="C886" s="1" t="s">
        <v>31</v>
      </c>
      <c r="D886" s="1" t="s">
        <v>163</v>
      </c>
      <c r="E886" s="1" t="s">
        <v>169</v>
      </c>
      <c r="F886" s="44"/>
      <c r="G886" s="44"/>
      <c r="H886" s="45" t="str">
        <f aca="false">IF(AND(F886&lt;&gt;"",G886&lt;&gt;""),"Completed","Upcoming")</f>
        <v>Upcoming</v>
      </c>
    </row>
    <row r="887" customFormat="false" ht="15" hidden="false" customHeight="false" outlineLevel="0" collapsed="false">
      <c r="A887" s="1" t="n">
        <v>882</v>
      </c>
      <c r="B887" s="41" t="n">
        <v>46033.8333333333</v>
      </c>
      <c r="C887" s="1" t="s">
        <v>31</v>
      </c>
      <c r="D887" s="1" t="s">
        <v>19</v>
      </c>
      <c r="E887" s="1" t="s">
        <v>22</v>
      </c>
      <c r="F887" s="44"/>
      <c r="G887" s="44"/>
      <c r="H887" s="45" t="str">
        <f aca="false">IF(AND(F887&lt;&gt;"",G887&lt;&gt;""),"Completed","Upcoming")</f>
        <v>Upcoming</v>
      </c>
    </row>
    <row r="888" customFormat="false" ht="15" hidden="false" customHeight="false" outlineLevel="0" collapsed="false">
      <c r="A888" s="1" t="n">
        <v>883</v>
      </c>
      <c r="B888" s="41" t="n">
        <v>46033.8333333333</v>
      </c>
      <c r="C888" s="1" t="s">
        <v>31</v>
      </c>
      <c r="D888" s="1" t="s">
        <v>177</v>
      </c>
      <c r="E888" s="1" t="s">
        <v>210</v>
      </c>
      <c r="F888" s="44"/>
      <c r="G888" s="44"/>
      <c r="H888" s="45" t="str">
        <f aca="false">IF(AND(F888&lt;&gt;"",G888&lt;&gt;""),"Completed","Upcoming")</f>
        <v>Upcoming</v>
      </c>
    </row>
    <row r="889" customFormat="false" ht="15" hidden="false" customHeight="false" outlineLevel="0" collapsed="false">
      <c r="A889" s="1" t="n">
        <v>884</v>
      </c>
      <c r="B889" s="41" t="n">
        <v>46033.8333333333</v>
      </c>
      <c r="C889" s="1" t="s">
        <v>30</v>
      </c>
      <c r="D889" s="1" t="s">
        <v>151</v>
      </c>
      <c r="E889" s="1" t="s">
        <v>208</v>
      </c>
      <c r="F889" s="44"/>
      <c r="G889" s="44"/>
      <c r="H889" s="45" t="str">
        <f aca="false">IF(AND(F889&lt;&gt;"",G889&lt;&gt;""),"Completed","Upcoming")</f>
        <v>Upcoming</v>
      </c>
    </row>
    <row r="890" customFormat="false" ht="15" hidden="false" customHeight="false" outlineLevel="0" collapsed="false">
      <c r="A890" s="1" t="n">
        <v>885</v>
      </c>
      <c r="B890" s="41" t="n">
        <v>46033.8333333333</v>
      </c>
      <c r="C890" s="1" t="s">
        <v>31</v>
      </c>
      <c r="D890" s="1" t="s">
        <v>24</v>
      </c>
      <c r="E890" s="1" t="s">
        <v>146</v>
      </c>
      <c r="F890" s="44"/>
      <c r="G890" s="44"/>
      <c r="H890" s="45" t="str">
        <f aca="false">IF(AND(F890&lt;&gt;"",G890&lt;&gt;""),"Completed","Upcoming")</f>
        <v>Upcoming</v>
      </c>
    </row>
    <row r="891" customFormat="false" ht="15" hidden="false" customHeight="false" outlineLevel="0" collapsed="false">
      <c r="A891" s="1" t="n">
        <v>886</v>
      </c>
      <c r="B891" s="41" t="n">
        <v>46033.8333333333</v>
      </c>
      <c r="C891" s="1" t="s">
        <v>31</v>
      </c>
      <c r="D891" s="1" t="s">
        <v>178</v>
      </c>
      <c r="E891" s="1" t="s">
        <v>164</v>
      </c>
      <c r="F891" s="44"/>
      <c r="G891" s="44"/>
      <c r="H891" s="45" t="str">
        <f aca="false">IF(AND(F891&lt;&gt;"",G891&lt;&gt;""),"Completed","Upcoming")</f>
        <v>Upcoming</v>
      </c>
    </row>
    <row r="892" customFormat="false" ht="15" hidden="false" customHeight="false" outlineLevel="0" collapsed="false">
      <c r="A892" s="1" t="n">
        <v>887</v>
      </c>
      <c r="B892" s="41" t="n">
        <v>46033.8333333333</v>
      </c>
      <c r="C892" s="1" t="s">
        <v>31</v>
      </c>
      <c r="D892" s="1" t="s">
        <v>140</v>
      </c>
      <c r="E892" s="1" t="s">
        <v>145</v>
      </c>
      <c r="F892" s="44"/>
      <c r="G892" s="44"/>
      <c r="H892" s="45" t="str">
        <f aca="false">IF(AND(F892&lt;&gt;"",G892&lt;&gt;""),"Completed","Upcoming")</f>
        <v>Upcoming</v>
      </c>
    </row>
    <row r="893" customFormat="false" ht="15" hidden="false" customHeight="false" outlineLevel="0" collapsed="false">
      <c r="A893" s="1" t="n">
        <v>888</v>
      </c>
      <c r="B893" s="41" t="n">
        <v>46033.8333333333</v>
      </c>
      <c r="C893" s="1" t="s">
        <v>31</v>
      </c>
      <c r="D893" s="1" t="s">
        <v>136</v>
      </c>
      <c r="E893" s="1" t="s">
        <v>168</v>
      </c>
      <c r="F893" s="44"/>
      <c r="G893" s="44"/>
      <c r="H893" s="45" t="str">
        <f aca="false">IF(AND(F893&lt;&gt;"",G893&lt;&gt;""),"Completed","Upcoming")</f>
        <v>Upcoming</v>
      </c>
    </row>
    <row r="894" customFormat="false" ht="15" hidden="false" customHeight="false" outlineLevel="0" collapsed="false">
      <c r="A894" s="1" t="n">
        <v>889</v>
      </c>
      <c r="B894" s="41" t="n">
        <v>46033.8333333333</v>
      </c>
      <c r="C894" s="1" t="s">
        <v>30</v>
      </c>
      <c r="D894" s="1" t="s">
        <v>124</v>
      </c>
      <c r="E894" s="1" t="s">
        <v>118</v>
      </c>
      <c r="F894" s="44"/>
      <c r="G894" s="44"/>
      <c r="H894" s="45" t="str">
        <f aca="false">IF(AND(F894&lt;&gt;"",G894&lt;&gt;""),"Completed","Upcoming")</f>
        <v>Upcoming</v>
      </c>
    </row>
    <row r="895" customFormat="false" ht="15" hidden="false" customHeight="false" outlineLevel="0" collapsed="false">
      <c r="A895" s="1" t="n">
        <v>890</v>
      </c>
      <c r="B895" s="41" t="n">
        <v>46033.8333333333</v>
      </c>
      <c r="C895" s="1" t="s">
        <v>30</v>
      </c>
      <c r="D895" s="1" t="s">
        <v>167</v>
      </c>
      <c r="E895" s="1" t="s">
        <v>173</v>
      </c>
      <c r="F895" s="44"/>
      <c r="G895" s="44"/>
      <c r="H895" s="45" t="str">
        <f aca="false">IF(AND(F895&lt;&gt;"",G895&lt;&gt;""),"Completed","Upcoming")</f>
        <v>Upcoming</v>
      </c>
    </row>
    <row r="896" customFormat="false" ht="15" hidden="false" customHeight="false" outlineLevel="0" collapsed="false">
      <c r="A896" s="1" t="n">
        <v>891</v>
      </c>
      <c r="B896" s="41" t="n">
        <v>46033.8333333333</v>
      </c>
      <c r="C896" s="1" t="s">
        <v>30</v>
      </c>
      <c r="D896" s="1" t="s">
        <v>200</v>
      </c>
      <c r="E896" s="1" t="s">
        <v>116</v>
      </c>
      <c r="F896" s="44"/>
      <c r="G896" s="44"/>
      <c r="H896" s="45" t="str">
        <f aca="false">IF(AND(F896&lt;&gt;"",G896&lt;&gt;""),"Completed","Upcoming")</f>
        <v>Upcoming</v>
      </c>
    </row>
    <row r="897" customFormat="false" ht="15" hidden="false" customHeight="false" outlineLevel="0" collapsed="false">
      <c r="A897" s="1" t="n">
        <v>892</v>
      </c>
      <c r="B897" s="41" t="n">
        <v>46033.8333333333</v>
      </c>
      <c r="C897" s="1" t="s">
        <v>30</v>
      </c>
      <c r="D897" s="1" t="s">
        <v>117</v>
      </c>
      <c r="E897" s="1" t="s">
        <v>141</v>
      </c>
      <c r="F897" s="44"/>
      <c r="G897" s="44"/>
      <c r="H897" s="45" t="str">
        <f aca="false">IF(AND(F897&lt;&gt;"",G897&lt;&gt;""),"Completed","Upcoming")</f>
        <v>Upcoming</v>
      </c>
    </row>
    <row r="898" customFormat="false" ht="15" hidden="false" customHeight="false" outlineLevel="0" collapsed="false">
      <c r="A898" s="1" t="n">
        <v>893</v>
      </c>
      <c r="B898" s="41" t="n">
        <v>46033.8333333333</v>
      </c>
      <c r="C898" s="1" t="s">
        <v>30</v>
      </c>
      <c r="D898" s="1" t="s">
        <v>115</v>
      </c>
      <c r="E898" s="1" t="s">
        <v>166</v>
      </c>
      <c r="F898" s="44"/>
      <c r="G898" s="44"/>
      <c r="H898" s="45" t="str">
        <f aca="false">IF(AND(F898&lt;&gt;"",G898&lt;&gt;""),"Completed","Upcoming")</f>
        <v>Upcoming</v>
      </c>
    </row>
    <row r="899" customFormat="false" ht="15" hidden="false" customHeight="false" outlineLevel="0" collapsed="false">
      <c r="A899" s="1" t="n">
        <v>894</v>
      </c>
      <c r="B899" s="41" t="n">
        <v>46033.8333333333</v>
      </c>
      <c r="C899" s="1" t="s">
        <v>30</v>
      </c>
      <c r="D899" s="1" t="s">
        <v>16</v>
      </c>
      <c r="E899" s="1" t="s">
        <v>182</v>
      </c>
      <c r="F899" s="44"/>
      <c r="G899" s="44"/>
      <c r="H899" s="45" t="str">
        <f aca="false">IF(AND(F899&lt;&gt;"",G899&lt;&gt;""),"Completed","Upcoming")</f>
        <v>Upcoming</v>
      </c>
    </row>
    <row r="900" customFormat="false" ht="15" hidden="false" customHeight="false" outlineLevel="0" collapsed="false">
      <c r="A900" s="1" t="n">
        <v>895</v>
      </c>
      <c r="B900" s="41" t="n">
        <v>46033.8333333333</v>
      </c>
      <c r="C900" s="1" t="s">
        <v>30</v>
      </c>
      <c r="D900" s="1" t="s">
        <v>114</v>
      </c>
      <c r="E900" s="1" t="s">
        <v>18</v>
      </c>
      <c r="F900" s="44"/>
      <c r="G900" s="44"/>
      <c r="H900" s="45" t="str">
        <f aca="false">IF(AND(F900&lt;&gt;"",G900&lt;&gt;""),"Completed","Upcoming")</f>
        <v>Upcoming</v>
      </c>
    </row>
    <row r="901" customFormat="false" ht="15" hidden="false" customHeight="false" outlineLevel="0" collapsed="false">
      <c r="A901" s="1" t="n">
        <v>896</v>
      </c>
      <c r="B901" s="41" t="n">
        <v>46033.8333333333</v>
      </c>
      <c r="C901" s="1" t="s">
        <v>30</v>
      </c>
      <c r="D901" s="1" t="s">
        <v>181</v>
      </c>
      <c r="E901" s="1" t="s">
        <v>119</v>
      </c>
      <c r="F901" s="44"/>
      <c r="G901" s="44"/>
      <c r="H901" s="45" t="str">
        <f aca="false">IF(AND(F901&lt;&gt;"",G901&lt;&gt;""),"Completed","Upcoming")</f>
        <v>Upcoming</v>
      </c>
    </row>
    <row r="902" customFormat="false" ht="15" hidden="false" customHeight="false" outlineLevel="0" collapsed="false">
      <c r="A902" s="1" t="n">
        <v>897</v>
      </c>
      <c r="B902" s="41" t="n">
        <v>46033.8333333333</v>
      </c>
      <c r="C902" s="1" t="s">
        <v>30</v>
      </c>
      <c r="D902" s="1" t="s">
        <v>203</v>
      </c>
      <c r="E902" s="1" t="s">
        <v>176</v>
      </c>
      <c r="F902" s="44"/>
      <c r="G902" s="44"/>
      <c r="H902" s="45" t="str">
        <f aca="false">IF(AND(F902&lt;&gt;"",G902&lt;&gt;""),"Completed","Upcoming")</f>
        <v>Upcoming</v>
      </c>
    </row>
    <row r="903" customFormat="false" ht="15" hidden="false" customHeight="false" outlineLevel="0" collapsed="false">
      <c r="A903" s="1" t="n">
        <v>898</v>
      </c>
      <c r="B903" s="41" t="n">
        <v>46036.8333333333</v>
      </c>
      <c r="C903" s="1" t="s">
        <v>32</v>
      </c>
      <c r="D903" s="1" t="s">
        <v>190</v>
      </c>
      <c r="E903" s="1" t="s">
        <v>196</v>
      </c>
      <c r="F903" s="44"/>
      <c r="G903" s="44"/>
      <c r="H903" s="45" t="str">
        <f aca="false">IF(AND(F903&lt;&gt;"",G903&lt;&gt;""),"Completed","Upcoming")</f>
        <v>Upcoming</v>
      </c>
    </row>
    <row r="904" customFormat="false" ht="15" hidden="false" customHeight="false" outlineLevel="0" collapsed="false">
      <c r="A904" s="1" t="n">
        <v>899</v>
      </c>
      <c r="B904" s="41" t="n">
        <v>46036.8333333333</v>
      </c>
      <c r="C904" s="1" t="s">
        <v>32</v>
      </c>
      <c r="D904" s="1" t="s">
        <v>212</v>
      </c>
      <c r="E904" s="1" t="s">
        <v>184</v>
      </c>
      <c r="F904" s="44"/>
      <c r="G904" s="44"/>
      <c r="H904" s="45" t="str">
        <f aca="false">IF(AND(F904&lt;&gt;"",G904&lt;&gt;""),"Completed","Upcoming")</f>
        <v>Upcoming</v>
      </c>
    </row>
    <row r="905" customFormat="false" ht="15" hidden="false" customHeight="false" outlineLevel="0" collapsed="false">
      <c r="A905" s="1" t="n">
        <v>900</v>
      </c>
      <c r="B905" s="41" t="n">
        <v>46036.8333333333</v>
      </c>
      <c r="C905" s="1" t="s">
        <v>32</v>
      </c>
      <c r="D905" s="1" t="s">
        <v>193</v>
      </c>
      <c r="E905" s="1" t="s">
        <v>183</v>
      </c>
      <c r="F905" s="44"/>
      <c r="G905" s="44"/>
      <c r="H905" s="45" t="str">
        <f aca="false">IF(AND(F905&lt;&gt;"",G905&lt;&gt;""),"Completed","Upcoming")</f>
        <v>Upcoming</v>
      </c>
    </row>
    <row r="906" customFormat="false" ht="15" hidden="false" customHeight="false" outlineLevel="0" collapsed="false">
      <c r="A906" s="1" t="n">
        <v>901</v>
      </c>
      <c r="B906" s="41" t="n">
        <v>46036.8333333333</v>
      </c>
      <c r="C906" s="1" t="s">
        <v>32</v>
      </c>
      <c r="D906" s="1" t="s">
        <v>211</v>
      </c>
      <c r="E906" s="1" t="s">
        <v>15</v>
      </c>
      <c r="F906" s="44"/>
      <c r="G906" s="44"/>
      <c r="H906" s="45" t="str">
        <f aca="false">IF(AND(F906&lt;&gt;"",G906&lt;&gt;""),"Completed","Upcoming")</f>
        <v>Upcoming</v>
      </c>
    </row>
    <row r="907" customFormat="false" ht="15" hidden="false" customHeight="false" outlineLevel="0" collapsed="false">
      <c r="A907" s="1" t="n">
        <v>902</v>
      </c>
      <c r="B907" s="41" t="n">
        <v>46036.8333333333</v>
      </c>
      <c r="C907" s="1" t="s">
        <v>32</v>
      </c>
      <c r="D907" s="1" t="s">
        <v>185</v>
      </c>
      <c r="E907" s="1" t="s">
        <v>189</v>
      </c>
      <c r="F907" s="44"/>
      <c r="G907" s="44"/>
      <c r="H907" s="45" t="str">
        <f aca="false">IF(AND(F907&lt;&gt;"",G907&lt;&gt;""),"Completed","Upcoming")</f>
        <v>Upcoming</v>
      </c>
    </row>
    <row r="908" customFormat="false" ht="15" hidden="false" customHeight="false" outlineLevel="0" collapsed="false">
      <c r="A908" s="1" t="n">
        <v>903</v>
      </c>
      <c r="B908" s="41" t="n">
        <v>46036.8333333333</v>
      </c>
      <c r="C908" s="1" t="s">
        <v>32</v>
      </c>
      <c r="D908" s="1" t="s">
        <v>191</v>
      </c>
      <c r="E908" s="1" t="s">
        <v>188</v>
      </c>
      <c r="F908" s="44"/>
      <c r="G908" s="44"/>
      <c r="H908" s="45" t="str">
        <f aca="false">IF(AND(F908&lt;&gt;"",G908&lt;&gt;""),"Completed","Upcoming")</f>
        <v>Upcoming</v>
      </c>
    </row>
    <row r="909" customFormat="false" ht="15" hidden="false" customHeight="false" outlineLevel="0" collapsed="false">
      <c r="A909" s="1" t="n">
        <v>904</v>
      </c>
      <c r="B909" s="41" t="n">
        <v>46036.8333333333</v>
      </c>
      <c r="C909" s="1" t="s">
        <v>32</v>
      </c>
      <c r="D909" s="1" t="s">
        <v>195</v>
      </c>
      <c r="E909" s="1" t="s">
        <v>192</v>
      </c>
      <c r="F909" s="44"/>
      <c r="G909" s="44"/>
      <c r="H909" s="45" t="str">
        <f aca="false">IF(AND(F909&lt;&gt;"",G909&lt;&gt;""),"Completed","Upcoming")</f>
        <v>Upcoming</v>
      </c>
    </row>
    <row r="910" customFormat="false" ht="15" hidden="false" customHeight="false" outlineLevel="0" collapsed="false">
      <c r="A910" s="1" t="n">
        <v>905</v>
      </c>
      <c r="B910" s="41" t="n">
        <v>46036.8333333333</v>
      </c>
      <c r="C910" s="1" t="s">
        <v>32</v>
      </c>
      <c r="D910" s="1" t="s">
        <v>187</v>
      </c>
      <c r="E910" s="1" t="s">
        <v>199</v>
      </c>
      <c r="F910" s="44"/>
      <c r="G910" s="44"/>
      <c r="H910" s="45" t="str">
        <f aca="false">IF(AND(F910&lt;&gt;"",G910&lt;&gt;""),"Completed","Upcoming")</f>
        <v>Upcoming</v>
      </c>
    </row>
    <row r="911" customFormat="false" ht="15" hidden="false" customHeight="false" outlineLevel="0" collapsed="false">
      <c r="A911" s="1" t="n">
        <v>906</v>
      </c>
      <c r="B911" s="41" t="n">
        <v>46036.8333333333</v>
      </c>
      <c r="C911" s="1" t="s">
        <v>32</v>
      </c>
      <c r="D911" s="1" t="s">
        <v>197</v>
      </c>
      <c r="E911" s="1" t="s">
        <v>198</v>
      </c>
      <c r="F911" s="44"/>
      <c r="G911" s="44"/>
      <c r="H911" s="45" t="str">
        <f aca="false">IF(AND(F911&lt;&gt;"",G911&lt;&gt;""),"Completed","Upcoming")</f>
        <v>Upcoming</v>
      </c>
    </row>
    <row r="912" customFormat="false" ht="15" hidden="false" customHeight="false" outlineLevel="0" collapsed="false">
      <c r="A912" s="1" t="n">
        <v>907</v>
      </c>
      <c r="B912" s="41" t="n">
        <v>46039.625</v>
      </c>
      <c r="C912" s="1" t="s">
        <v>29</v>
      </c>
      <c r="D912" s="1" t="s">
        <v>126</v>
      </c>
      <c r="E912" s="1" t="s">
        <v>130</v>
      </c>
      <c r="F912" s="44"/>
      <c r="G912" s="44"/>
      <c r="H912" s="45" t="str">
        <f aca="false">IF(AND(F912&lt;&gt;"",G912&lt;&gt;""),"Completed","Upcoming")</f>
        <v>Upcoming</v>
      </c>
    </row>
    <row r="913" customFormat="false" ht="15" hidden="false" customHeight="false" outlineLevel="0" collapsed="false">
      <c r="A913" s="1" t="n">
        <v>908</v>
      </c>
      <c r="B913" s="41" t="n">
        <v>46039.625</v>
      </c>
      <c r="C913" s="1" t="s">
        <v>29</v>
      </c>
      <c r="D913" s="1" t="s">
        <v>202</v>
      </c>
      <c r="E913" s="1" t="s">
        <v>153</v>
      </c>
      <c r="F913" s="44"/>
      <c r="G913" s="44"/>
      <c r="H913" s="45" t="str">
        <f aca="false">IF(AND(F913&lt;&gt;"",G913&lt;&gt;""),"Completed","Upcoming")</f>
        <v>Upcoming</v>
      </c>
    </row>
    <row r="914" customFormat="false" ht="15" hidden="false" customHeight="false" outlineLevel="0" collapsed="false">
      <c r="A914" s="1" t="n">
        <v>909</v>
      </c>
      <c r="B914" s="41" t="n">
        <v>46039.625</v>
      </c>
      <c r="C914" s="1" t="s">
        <v>29</v>
      </c>
      <c r="D914" s="1" t="s">
        <v>121</v>
      </c>
      <c r="E914" s="1" t="s">
        <v>23</v>
      </c>
      <c r="F914" s="44"/>
      <c r="G914" s="44"/>
      <c r="H914" s="45" t="str">
        <f aca="false">IF(AND(F914&lt;&gt;"",G914&lt;&gt;""),"Completed","Upcoming")</f>
        <v>Upcoming</v>
      </c>
    </row>
    <row r="915" customFormat="false" ht="15" hidden="false" customHeight="false" outlineLevel="0" collapsed="false">
      <c r="A915" s="1" t="n">
        <v>910</v>
      </c>
      <c r="B915" s="41" t="n">
        <v>46039.625</v>
      </c>
      <c r="C915" s="1" t="s">
        <v>29</v>
      </c>
      <c r="D915" s="1" t="s">
        <v>207</v>
      </c>
      <c r="E915" s="1" t="s">
        <v>122</v>
      </c>
      <c r="F915" s="44"/>
      <c r="G915" s="44"/>
      <c r="H915" s="45" t="str">
        <f aca="false">IF(AND(F915&lt;&gt;"",G915&lt;&gt;""),"Completed","Upcoming")</f>
        <v>Upcoming</v>
      </c>
    </row>
    <row r="916" customFormat="false" ht="15" hidden="false" customHeight="false" outlineLevel="0" collapsed="false">
      <c r="A916" s="1" t="n">
        <v>911</v>
      </c>
      <c r="B916" s="41" t="n">
        <v>46039.625</v>
      </c>
      <c r="C916" s="1" t="s">
        <v>29</v>
      </c>
      <c r="D916" s="1" t="s">
        <v>162</v>
      </c>
      <c r="E916" s="1" t="s">
        <v>152</v>
      </c>
      <c r="F916" s="44"/>
      <c r="G916" s="44"/>
      <c r="H916" s="45" t="str">
        <f aca="false">IF(AND(F916&lt;&gt;"",G916&lt;&gt;""),"Completed","Upcoming")</f>
        <v>Upcoming</v>
      </c>
    </row>
    <row r="917" customFormat="false" ht="15" hidden="false" customHeight="false" outlineLevel="0" collapsed="false">
      <c r="A917" s="1" t="n">
        <v>912</v>
      </c>
      <c r="B917" s="41" t="n">
        <v>46039.625</v>
      </c>
      <c r="C917" s="1" t="s">
        <v>29</v>
      </c>
      <c r="D917" s="1" t="s">
        <v>129</v>
      </c>
      <c r="E917" s="1" t="s">
        <v>127</v>
      </c>
      <c r="F917" s="44"/>
      <c r="G917" s="44"/>
      <c r="H917" s="45" t="str">
        <f aca="false">IF(AND(F917&lt;&gt;"",G917&lt;&gt;""),"Completed","Upcoming")</f>
        <v>Upcoming</v>
      </c>
    </row>
    <row r="918" customFormat="false" ht="15" hidden="false" customHeight="false" outlineLevel="0" collapsed="false">
      <c r="A918" s="1" t="n">
        <v>913</v>
      </c>
      <c r="B918" s="41" t="n">
        <v>46039.625</v>
      </c>
      <c r="C918" s="1" t="s">
        <v>29</v>
      </c>
      <c r="D918" s="1" t="s">
        <v>180</v>
      </c>
      <c r="E918" s="1" t="s">
        <v>137</v>
      </c>
      <c r="F918" s="44"/>
      <c r="G918" s="44"/>
      <c r="H918" s="45" t="str">
        <f aca="false">IF(AND(F918&lt;&gt;"",G918&lt;&gt;""),"Completed","Upcoming")</f>
        <v>Upcoming</v>
      </c>
    </row>
    <row r="919" customFormat="false" ht="15" hidden="false" customHeight="false" outlineLevel="0" collapsed="false">
      <c r="A919" s="1" t="n">
        <v>914</v>
      </c>
      <c r="B919" s="41" t="n">
        <v>46039.625</v>
      </c>
      <c r="C919" s="1" t="s">
        <v>29</v>
      </c>
      <c r="D919" s="1" t="s">
        <v>138</v>
      </c>
      <c r="E919" s="1" t="s">
        <v>128</v>
      </c>
      <c r="F919" s="44"/>
      <c r="G919" s="44"/>
      <c r="H919" s="45" t="str">
        <f aca="false">IF(AND(F919&lt;&gt;"",G919&lt;&gt;""),"Completed","Upcoming")</f>
        <v>Upcoming</v>
      </c>
    </row>
    <row r="920" customFormat="false" ht="15" hidden="false" customHeight="false" outlineLevel="0" collapsed="false">
      <c r="A920" s="1" t="n">
        <v>915</v>
      </c>
      <c r="B920" s="41" t="n">
        <v>46039.625</v>
      </c>
      <c r="C920" s="1" t="s">
        <v>29</v>
      </c>
      <c r="D920" s="1" t="s">
        <v>131</v>
      </c>
      <c r="E920" s="1" t="s">
        <v>132</v>
      </c>
      <c r="F920" s="44"/>
      <c r="G920" s="44"/>
      <c r="H920" s="45" t="str">
        <f aca="false">IF(AND(F920&lt;&gt;"",G920&lt;&gt;""),"Completed","Upcoming")</f>
        <v>Upcoming</v>
      </c>
    </row>
    <row r="921" customFormat="false" ht="15" hidden="false" customHeight="false" outlineLevel="0" collapsed="false">
      <c r="A921" s="1" t="n">
        <v>916</v>
      </c>
      <c r="B921" s="41" t="n">
        <v>46039.625</v>
      </c>
      <c r="C921" s="1" t="s">
        <v>29</v>
      </c>
      <c r="D921" s="1" t="s">
        <v>21</v>
      </c>
      <c r="E921" s="1" t="s">
        <v>201</v>
      </c>
      <c r="F921" s="44"/>
      <c r="G921" s="44"/>
      <c r="H921" s="45" t="str">
        <f aca="false">IF(AND(F921&lt;&gt;"",G921&lt;&gt;""),"Completed","Upcoming")</f>
        <v>Upcoming</v>
      </c>
    </row>
    <row r="922" customFormat="false" ht="15" hidden="false" customHeight="false" outlineLevel="0" collapsed="false">
      <c r="A922" s="1" t="n">
        <v>917</v>
      </c>
      <c r="B922" s="41" t="n">
        <v>46039.8333333333</v>
      </c>
      <c r="C922" s="1" t="s">
        <v>32</v>
      </c>
      <c r="D922" s="1" t="s">
        <v>185</v>
      </c>
      <c r="E922" s="1" t="s">
        <v>15</v>
      </c>
      <c r="F922" s="44"/>
      <c r="G922" s="44"/>
      <c r="H922" s="45" t="str">
        <f aca="false">IF(AND(F922&lt;&gt;"",G922&lt;&gt;""),"Completed","Upcoming")</f>
        <v>Upcoming</v>
      </c>
    </row>
    <row r="923" customFormat="false" ht="15" hidden="false" customHeight="false" outlineLevel="0" collapsed="false">
      <c r="A923" s="1" t="n">
        <v>918</v>
      </c>
      <c r="B923" s="41" t="n">
        <v>46039.8333333333</v>
      </c>
      <c r="C923" s="1" t="s">
        <v>32</v>
      </c>
      <c r="D923" s="1" t="s">
        <v>211</v>
      </c>
      <c r="E923" s="1" t="s">
        <v>187</v>
      </c>
      <c r="F923" s="44"/>
      <c r="G923" s="44"/>
      <c r="H923" s="45" t="str">
        <f aca="false">IF(AND(F923&lt;&gt;"",G923&lt;&gt;""),"Completed","Upcoming")</f>
        <v>Upcoming</v>
      </c>
    </row>
    <row r="924" customFormat="false" ht="15" hidden="false" customHeight="false" outlineLevel="0" collapsed="false">
      <c r="A924" s="1" t="n">
        <v>919</v>
      </c>
      <c r="B924" s="41" t="n">
        <v>46039.8333333333</v>
      </c>
      <c r="C924" s="1" t="s">
        <v>32</v>
      </c>
      <c r="D924" s="1" t="s">
        <v>197</v>
      </c>
      <c r="E924" s="1" t="s">
        <v>199</v>
      </c>
      <c r="F924" s="44"/>
      <c r="G924" s="44"/>
      <c r="H924" s="45" t="str">
        <f aca="false">IF(AND(F924&lt;&gt;"",G924&lt;&gt;""),"Completed","Upcoming")</f>
        <v>Upcoming</v>
      </c>
    </row>
    <row r="925" customFormat="false" ht="15" hidden="false" customHeight="false" outlineLevel="0" collapsed="false">
      <c r="A925" s="1" t="n">
        <v>920</v>
      </c>
      <c r="B925" s="41" t="n">
        <v>46039.8333333333</v>
      </c>
      <c r="C925" s="1" t="s">
        <v>32</v>
      </c>
      <c r="D925" s="1" t="s">
        <v>192</v>
      </c>
      <c r="E925" s="1" t="s">
        <v>196</v>
      </c>
      <c r="F925" s="44"/>
      <c r="G925" s="44"/>
      <c r="H925" s="45" t="str">
        <f aca="false">IF(AND(F925&lt;&gt;"",G925&lt;&gt;""),"Completed","Upcoming")</f>
        <v>Upcoming</v>
      </c>
    </row>
    <row r="926" customFormat="false" ht="15" hidden="false" customHeight="false" outlineLevel="0" collapsed="false">
      <c r="A926" s="1" t="n">
        <v>921</v>
      </c>
      <c r="B926" s="41" t="n">
        <v>46039.8333333333</v>
      </c>
      <c r="C926" s="1" t="s">
        <v>32</v>
      </c>
      <c r="D926" s="1" t="s">
        <v>193</v>
      </c>
      <c r="E926" s="1" t="s">
        <v>184</v>
      </c>
      <c r="F926" s="44"/>
      <c r="G926" s="44"/>
      <c r="H926" s="45" t="str">
        <f aca="false">IF(AND(F926&lt;&gt;"",G926&lt;&gt;""),"Completed","Upcoming")</f>
        <v>Upcoming</v>
      </c>
    </row>
    <row r="927" customFormat="false" ht="15" hidden="false" customHeight="false" outlineLevel="0" collapsed="false">
      <c r="A927" s="1" t="n">
        <v>922</v>
      </c>
      <c r="B927" s="41" t="n">
        <v>46039.8333333333</v>
      </c>
      <c r="C927" s="1" t="s">
        <v>32</v>
      </c>
      <c r="D927" s="1" t="s">
        <v>195</v>
      </c>
      <c r="E927" s="1" t="s">
        <v>198</v>
      </c>
      <c r="F927" s="44"/>
      <c r="G927" s="44"/>
      <c r="H927" s="45" t="str">
        <f aca="false">IF(AND(F927&lt;&gt;"",G927&lt;&gt;""),"Completed","Upcoming")</f>
        <v>Upcoming</v>
      </c>
    </row>
    <row r="928" customFormat="false" ht="15" hidden="false" customHeight="false" outlineLevel="0" collapsed="false">
      <c r="A928" s="1" t="n">
        <v>923</v>
      </c>
      <c r="B928" s="41" t="n">
        <v>46039.8333333333</v>
      </c>
      <c r="C928" s="1" t="s">
        <v>32</v>
      </c>
      <c r="D928" s="1" t="s">
        <v>190</v>
      </c>
      <c r="E928" s="1" t="s">
        <v>188</v>
      </c>
      <c r="F928" s="44"/>
      <c r="G928" s="44"/>
      <c r="H928" s="45" t="str">
        <f aca="false">IF(AND(F928&lt;&gt;"",G928&lt;&gt;""),"Completed","Upcoming")</f>
        <v>Upcoming</v>
      </c>
    </row>
    <row r="929" customFormat="false" ht="15" hidden="false" customHeight="false" outlineLevel="0" collapsed="false">
      <c r="A929" s="1" t="n">
        <v>924</v>
      </c>
      <c r="B929" s="41" t="n">
        <v>46039.8333333333</v>
      </c>
      <c r="C929" s="1" t="s">
        <v>32</v>
      </c>
      <c r="D929" s="1" t="s">
        <v>191</v>
      </c>
      <c r="E929" s="1" t="s">
        <v>189</v>
      </c>
      <c r="F929" s="44"/>
      <c r="G929" s="44"/>
      <c r="H929" s="45" t="str">
        <f aca="false">IF(AND(F929&lt;&gt;"",G929&lt;&gt;""),"Completed","Upcoming")</f>
        <v>Upcoming</v>
      </c>
    </row>
    <row r="930" customFormat="false" ht="15" hidden="false" customHeight="false" outlineLevel="0" collapsed="false">
      <c r="A930" s="1" t="n">
        <v>925</v>
      </c>
      <c r="B930" s="41" t="n">
        <v>46039.8333333333</v>
      </c>
      <c r="C930" s="1" t="s">
        <v>32</v>
      </c>
      <c r="D930" s="1" t="s">
        <v>212</v>
      </c>
      <c r="E930" s="1" t="s">
        <v>183</v>
      </c>
      <c r="F930" s="44"/>
      <c r="G930" s="44"/>
      <c r="H930" s="45" t="str">
        <f aca="false">IF(AND(F930&lt;&gt;"",G930&lt;&gt;""),"Completed","Upcoming")</f>
        <v>Upcoming</v>
      </c>
    </row>
    <row r="931" customFormat="false" ht="15" hidden="false" customHeight="false" outlineLevel="0" collapsed="false">
      <c r="A931" s="1" t="n">
        <v>926</v>
      </c>
      <c r="B931" s="41" t="n">
        <v>46040.8333333333</v>
      </c>
      <c r="C931" s="1" t="s">
        <v>31</v>
      </c>
      <c r="D931" s="1" t="s">
        <v>213</v>
      </c>
      <c r="E931" s="1" t="s">
        <v>24</v>
      </c>
      <c r="F931" s="44"/>
      <c r="G931" s="44"/>
      <c r="H931" s="45" t="str">
        <f aca="false">IF(AND(F931&lt;&gt;"",G931&lt;&gt;""),"Completed","Upcoming")</f>
        <v>Upcoming</v>
      </c>
    </row>
    <row r="932" customFormat="false" ht="15" hidden="false" customHeight="false" outlineLevel="0" collapsed="false">
      <c r="A932" s="1" t="n">
        <v>927</v>
      </c>
      <c r="B932" s="41" t="n">
        <v>46040.8333333333</v>
      </c>
      <c r="C932" s="1" t="s">
        <v>31</v>
      </c>
      <c r="D932" s="1" t="s">
        <v>145</v>
      </c>
      <c r="E932" s="1" t="s">
        <v>174</v>
      </c>
      <c r="F932" s="44"/>
      <c r="G932" s="44"/>
      <c r="H932" s="45" t="str">
        <f aca="false">IF(AND(F932&lt;&gt;"",G932&lt;&gt;""),"Completed","Upcoming")</f>
        <v>Upcoming</v>
      </c>
    </row>
    <row r="933" customFormat="false" ht="15" hidden="false" customHeight="false" outlineLevel="0" collapsed="false">
      <c r="A933" s="1" t="n">
        <v>928</v>
      </c>
      <c r="B933" s="41" t="n">
        <v>46040.8333333333</v>
      </c>
      <c r="C933" s="1" t="s">
        <v>31</v>
      </c>
      <c r="D933" s="1" t="s">
        <v>139</v>
      </c>
      <c r="E933" s="1" t="s">
        <v>136</v>
      </c>
      <c r="F933" s="44"/>
      <c r="G933" s="44"/>
      <c r="H933" s="45" t="str">
        <f aca="false">IF(AND(F933&lt;&gt;"",G933&lt;&gt;""),"Completed","Upcoming")</f>
        <v>Upcoming</v>
      </c>
    </row>
    <row r="934" customFormat="false" ht="15" hidden="false" customHeight="false" outlineLevel="0" collapsed="false">
      <c r="A934" s="1" t="n">
        <v>929</v>
      </c>
      <c r="B934" s="41" t="n">
        <v>46040.8333333333</v>
      </c>
      <c r="C934" s="1" t="s">
        <v>30</v>
      </c>
      <c r="D934" s="1" t="s">
        <v>208</v>
      </c>
      <c r="E934" s="1" t="s">
        <v>124</v>
      </c>
      <c r="F934" s="44"/>
      <c r="G934" s="44"/>
      <c r="H934" s="45" t="str">
        <f aca="false">IF(AND(F934&lt;&gt;"",G934&lt;&gt;""),"Completed","Upcoming")</f>
        <v>Upcoming</v>
      </c>
    </row>
    <row r="935" customFormat="false" ht="15" hidden="false" customHeight="false" outlineLevel="0" collapsed="false">
      <c r="A935" s="1" t="n">
        <v>930</v>
      </c>
      <c r="B935" s="41" t="n">
        <v>46040.8333333333</v>
      </c>
      <c r="C935" s="1" t="s">
        <v>31</v>
      </c>
      <c r="D935" s="1" t="s">
        <v>22</v>
      </c>
      <c r="E935" s="1" t="s">
        <v>209</v>
      </c>
      <c r="F935" s="44"/>
      <c r="G935" s="44"/>
      <c r="H935" s="45" t="str">
        <f aca="false">IF(AND(F935&lt;&gt;"",G935&lt;&gt;""),"Completed","Upcoming")</f>
        <v>Upcoming</v>
      </c>
    </row>
    <row r="936" customFormat="false" ht="15" hidden="false" customHeight="false" outlineLevel="0" collapsed="false">
      <c r="A936" s="1" t="n">
        <v>931</v>
      </c>
      <c r="B936" s="41" t="n">
        <v>46040.8333333333</v>
      </c>
      <c r="C936" s="1" t="s">
        <v>31</v>
      </c>
      <c r="D936" s="1" t="s">
        <v>146</v>
      </c>
      <c r="E936" s="1" t="s">
        <v>20</v>
      </c>
      <c r="F936" s="44"/>
      <c r="G936" s="44"/>
      <c r="H936" s="45" t="str">
        <f aca="false">IF(AND(F936&lt;&gt;"",G936&lt;&gt;""),"Completed","Upcoming")</f>
        <v>Upcoming</v>
      </c>
    </row>
    <row r="937" customFormat="false" ht="15" hidden="false" customHeight="false" outlineLevel="0" collapsed="false">
      <c r="A937" s="1" t="n">
        <v>932</v>
      </c>
      <c r="B937" s="41" t="n">
        <v>46040.8333333333</v>
      </c>
      <c r="C937" s="1" t="s">
        <v>30</v>
      </c>
      <c r="D937" s="1" t="s">
        <v>118</v>
      </c>
      <c r="E937" s="1" t="s">
        <v>167</v>
      </c>
      <c r="F937" s="44"/>
      <c r="G937" s="44"/>
      <c r="H937" s="45" t="str">
        <f aca="false">IF(AND(F937&lt;&gt;"",G937&lt;&gt;""),"Completed","Upcoming")</f>
        <v>Upcoming</v>
      </c>
    </row>
    <row r="938" customFormat="false" ht="15" hidden="false" customHeight="false" outlineLevel="0" collapsed="false">
      <c r="A938" s="1" t="n">
        <v>933</v>
      </c>
      <c r="B938" s="41" t="n">
        <v>46040.8333333333</v>
      </c>
      <c r="C938" s="1" t="s">
        <v>31</v>
      </c>
      <c r="D938" s="1" t="s">
        <v>165</v>
      </c>
      <c r="E938" s="1" t="s">
        <v>19</v>
      </c>
      <c r="F938" s="44"/>
      <c r="G938" s="44"/>
      <c r="H938" s="45" t="str">
        <f aca="false">IF(AND(F938&lt;&gt;"",G938&lt;&gt;""),"Completed","Upcoming")</f>
        <v>Upcoming</v>
      </c>
    </row>
    <row r="939" customFormat="false" ht="15" hidden="false" customHeight="false" outlineLevel="0" collapsed="false">
      <c r="A939" s="1" t="n">
        <v>934</v>
      </c>
      <c r="B939" s="41" t="n">
        <v>46040.8333333333</v>
      </c>
      <c r="C939" s="1" t="s">
        <v>31</v>
      </c>
      <c r="D939" s="1" t="s">
        <v>164</v>
      </c>
      <c r="E939" s="1" t="s">
        <v>140</v>
      </c>
      <c r="F939" s="44"/>
      <c r="G939" s="44"/>
      <c r="H939" s="45" t="str">
        <f aca="false">IF(AND(F939&lt;&gt;"",G939&lt;&gt;""),"Completed","Upcoming")</f>
        <v>Upcoming</v>
      </c>
    </row>
    <row r="940" customFormat="false" ht="15" hidden="false" customHeight="false" outlineLevel="0" collapsed="false">
      <c r="A940" s="1" t="n">
        <v>935</v>
      </c>
      <c r="B940" s="41" t="n">
        <v>46040.8333333333</v>
      </c>
      <c r="C940" s="1" t="s">
        <v>30</v>
      </c>
      <c r="D940" s="1" t="s">
        <v>141</v>
      </c>
      <c r="E940" s="1" t="s">
        <v>200</v>
      </c>
      <c r="F940" s="44"/>
      <c r="G940" s="44"/>
      <c r="H940" s="45" t="str">
        <f aca="false">IF(AND(F940&lt;&gt;"",G940&lt;&gt;""),"Completed","Upcoming")</f>
        <v>Upcoming</v>
      </c>
    </row>
    <row r="941" customFormat="false" ht="15" hidden="false" customHeight="false" outlineLevel="0" collapsed="false">
      <c r="A941" s="1" t="n">
        <v>936</v>
      </c>
      <c r="B941" s="41" t="n">
        <v>46040.8333333333</v>
      </c>
      <c r="C941" s="1" t="s">
        <v>31</v>
      </c>
      <c r="D941" s="1" t="s">
        <v>210</v>
      </c>
      <c r="E941" s="1" t="s">
        <v>163</v>
      </c>
      <c r="F941" s="44"/>
      <c r="G941" s="44"/>
      <c r="H941" s="45" t="str">
        <f aca="false">IF(AND(F941&lt;&gt;"",G941&lt;&gt;""),"Completed","Upcoming")</f>
        <v>Upcoming</v>
      </c>
    </row>
    <row r="942" customFormat="false" ht="15" hidden="false" customHeight="false" outlineLevel="0" collapsed="false">
      <c r="A942" s="1" t="n">
        <v>937</v>
      </c>
      <c r="B942" s="41" t="n">
        <v>46040.8333333333</v>
      </c>
      <c r="C942" s="1" t="s">
        <v>31</v>
      </c>
      <c r="D942" s="1" t="s">
        <v>169</v>
      </c>
      <c r="E942" s="1" t="s">
        <v>178</v>
      </c>
      <c r="F942" s="44"/>
      <c r="G942" s="44"/>
      <c r="H942" s="45" t="str">
        <f aca="false">IF(AND(F942&lt;&gt;"",G942&lt;&gt;""),"Completed","Upcoming")</f>
        <v>Upcoming</v>
      </c>
    </row>
    <row r="943" customFormat="false" ht="15" hidden="false" customHeight="false" outlineLevel="0" collapsed="false">
      <c r="A943" s="1" t="n">
        <v>938</v>
      </c>
      <c r="B943" s="41" t="n">
        <v>46040.8333333333</v>
      </c>
      <c r="C943" s="1" t="s">
        <v>30</v>
      </c>
      <c r="D943" s="1" t="s">
        <v>173</v>
      </c>
      <c r="E943" s="1" t="s">
        <v>114</v>
      </c>
      <c r="F943" s="44"/>
      <c r="G943" s="44"/>
      <c r="H943" s="45" t="str">
        <f aca="false">IF(AND(F943&lt;&gt;"",G943&lt;&gt;""),"Completed","Upcoming")</f>
        <v>Upcoming</v>
      </c>
    </row>
    <row r="944" customFormat="false" ht="15" hidden="false" customHeight="false" outlineLevel="0" collapsed="false">
      <c r="A944" s="1" t="n">
        <v>939</v>
      </c>
      <c r="B944" s="41" t="n">
        <v>46040.8333333333</v>
      </c>
      <c r="C944" s="1" t="s">
        <v>30</v>
      </c>
      <c r="D944" s="1" t="s">
        <v>115</v>
      </c>
      <c r="E944" s="1" t="s">
        <v>151</v>
      </c>
      <c r="F944" s="44"/>
      <c r="G944" s="44"/>
      <c r="H944" s="45" t="str">
        <f aca="false">IF(AND(F944&lt;&gt;"",G944&lt;&gt;""),"Completed","Upcoming")</f>
        <v>Upcoming</v>
      </c>
    </row>
    <row r="945" customFormat="false" ht="15" hidden="false" customHeight="false" outlineLevel="0" collapsed="false">
      <c r="A945" s="1" t="n">
        <v>940</v>
      </c>
      <c r="B945" s="41" t="n">
        <v>46040.8333333333</v>
      </c>
      <c r="C945" s="1" t="s">
        <v>30</v>
      </c>
      <c r="D945" s="1" t="s">
        <v>182</v>
      </c>
      <c r="E945" s="1" t="s">
        <v>119</v>
      </c>
      <c r="F945" s="44"/>
      <c r="G945" s="44"/>
      <c r="H945" s="45" t="str">
        <f aca="false">IF(AND(F945&lt;&gt;"",G945&lt;&gt;""),"Completed","Upcoming")</f>
        <v>Upcoming</v>
      </c>
    </row>
    <row r="946" customFormat="false" ht="15" hidden="false" customHeight="false" outlineLevel="0" collapsed="false">
      <c r="A946" s="1" t="n">
        <v>941</v>
      </c>
      <c r="B946" s="41" t="n">
        <v>46040.8333333333</v>
      </c>
      <c r="C946" s="1" t="s">
        <v>30</v>
      </c>
      <c r="D946" s="1" t="s">
        <v>166</v>
      </c>
      <c r="E946" s="1" t="s">
        <v>16</v>
      </c>
      <c r="F946" s="44"/>
      <c r="G946" s="44"/>
      <c r="H946" s="45" t="str">
        <f aca="false">IF(AND(F946&lt;&gt;"",G946&lt;&gt;""),"Completed","Upcoming")</f>
        <v>Upcoming</v>
      </c>
    </row>
    <row r="947" customFormat="false" ht="15" hidden="false" customHeight="false" outlineLevel="0" collapsed="false">
      <c r="A947" s="1" t="n">
        <v>942</v>
      </c>
      <c r="B947" s="41" t="n">
        <v>46040.8333333333</v>
      </c>
      <c r="C947" s="1" t="s">
        <v>30</v>
      </c>
      <c r="D947" s="1" t="s">
        <v>18</v>
      </c>
      <c r="E947" s="1" t="s">
        <v>203</v>
      </c>
      <c r="F947" s="44"/>
      <c r="G947" s="44"/>
      <c r="H947" s="45" t="str">
        <f aca="false">IF(AND(F947&lt;&gt;"",G947&lt;&gt;""),"Completed","Upcoming")</f>
        <v>Upcoming</v>
      </c>
    </row>
    <row r="948" customFormat="false" ht="15" hidden="false" customHeight="false" outlineLevel="0" collapsed="false">
      <c r="A948" s="1" t="n">
        <v>943</v>
      </c>
      <c r="B948" s="41" t="n">
        <v>46040.8333333333</v>
      </c>
      <c r="C948" s="1" t="s">
        <v>30</v>
      </c>
      <c r="D948" s="1" t="s">
        <v>116</v>
      </c>
      <c r="E948" s="1" t="s">
        <v>181</v>
      </c>
      <c r="F948" s="44"/>
      <c r="G948" s="44"/>
      <c r="H948" s="45" t="str">
        <f aca="false">IF(AND(F948&lt;&gt;"",G948&lt;&gt;""),"Completed","Upcoming")</f>
        <v>Upcoming</v>
      </c>
    </row>
    <row r="949" customFormat="false" ht="15" hidden="false" customHeight="false" outlineLevel="0" collapsed="false">
      <c r="A949" s="1" t="n">
        <v>944</v>
      </c>
      <c r="B949" s="41" t="n">
        <v>46040.8333333333</v>
      </c>
      <c r="C949" s="1" t="s">
        <v>31</v>
      </c>
      <c r="D949" s="1" t="s">
        <v>168</v>
      </c>
      <c r="E949" s="1" t="s">
        <v>177</v>
      </c>
      <c r="F949" s="44"/>
      <c r="G949" s="44"/>
      <c r="H949" s="45" t="str">
        <f aca="false">IF(AND(F949&lt;&gt;"",G949&lt;&gt;""),"Completed","Upcoming")</f>
        <v>Upcoming</v>
      </c>
    </row>
    <row r="950" customFormat="false" ht="15" hidden="false" customHeight="false" outlineLevel="0" collapsed="false">
      <c r="A950" s="1" t="n">
        <v>945</v>
      </c>
      <c r="B950" s="41" t="n">
        <v>46040.8333333333</v>
      </c>
      <c r="C950" s="1" t="s">
        <v>30</v>
      </c>
      <c r="D950" s="1" t="s">
        <v>176</v>
      </c>
      <c r="E950" s="1" t="s">
        <v>117</v>
      </c>
      <c r="F950" s="44"/>
      <c r="G950" s="44"/>
      <c r="H950" s="45" t="str">
        <f aca="false">IF(AND(F950&lt;&gt;"",G950&lt;&gt;""),"Completed","Upcoming")</f>
        <v>Upcoming</v>
      </c>
    </row>
    <row r="951" customFormat="false" ht="15" hidden="false" customHeight="false" outlineLevel="0" collapsed="false">
      <c r="A951" s="1" t="n">
        <v>946</v>
      </c>
      <c r="B951" s="41" t="n">
        <v>46040.8333333333</v>
      </c>
      <c r="C951" s="1" t="s">
        <v>33</v>
      </c>
      <c r="D951" s="1" t="s">
        <v>171</v>
      </c>
      <c r="E951" s="1" t="s">
        <v>120</v>
      </c>
      <c r="F951" s="44"/>
      <c r="G951" s="44"/>
      <c r="H951" s="45" t="str">
        <f aca="false">IF(AND(F951&lt;&gt;"",G951&lt;&gt;""),"Completed","Upcoming")</f>
        <v>Upcoming</v>
      </c>
    </row>
    <row r="952" customFormat="false" ht="15" hidden="false" customHeight="false" outlineLevel="0" collapsed="false">
      <c r="A952" s="1" t="n">
        <v>947</v>
      </c>
      <c r="B952" s="41" t="n">
        <v>46040.8333333333</v>
      </c>
      <c r="C952" s="1" t="s">
        <v>33</v>
      </c>
      <c r="D952" s="1" t="s">
        <v>156</v>
      </c>
      <c r="E952" s="1" t="s">
        <v>135</v>
      </c>
      <c r="F952" s="44"/>
      <c r="G952" s="44"/>
      <c r="H952" s="45" t="str">
        <f aca="false">IF(AND(F952&lt;&gt;"",G952&lt;&gt;""),"Completed","Upcoming")</f>
        <v>Upcoming</v>
      </c>
    </row>
    <row r="953" customFormat="false" ht="15" hidden="false" customHeight="false" outlineLevel="0" collapsed="false">
      <c r="A953" s="1" t="n">
        <v>948</v>
      </c>
      <c r="B953" s="41" t="n">
        <v>46040.8333333333</v>
      </c>
      <c r="C953" s="1" t="s">
        <v>33</v>
      </c>
      <c r="D953" s="1" t="s">
        <v>157</v>
      </c>
      <c r="E953" s="1" t="s">
        <v>154</v>
      </c>
      <c r="F953" s="44"/>
      <c r="G953" s="44"/>
      <c r="H953" s="45" t="str">
        <f aca="false">IF(AND(F953&lt;&gt;"",G953&lt;&gt;""),"Completed","Upcoming")</f>
        <v>Upcoming</v>
      </c>
    </row>
    <row r="954" customFormat="false" ht="15" hidden="false" customHeight="false" outlineLevel="0" collapsed="false">
      <c r="A954" s="1" t="n">
        <v>949</v>
      </c>
      <c r="B954" s="41" t="n">
        <v>46040.8333333333</v>
      </c>
      <c r="C954" s="1" t="s">
        <v>33</v>
      </c>
      <c r="D954" s="1" t="s">
        <v>172</v>
      </c>
      <c r="E954" s="1" t="s">
        <v>134</v>
      </c>
      <c r="F954" s="44"/>
      <c r="G954" s="44"/>
      <c r="H954" s="45" t="str">
        <f aca="false">IF(AND(F954&lt;&gt;"",G954&lt;&gt;""),"Completed","Upcoming")</f>
        <v>Upcoming</v>
      </c>
    </row>
    <row r="955" customFormat="false" ht="15" hidden="false" customHeight="false" outlineLevel="0" collapsed="false">
      <c r="A955" s="1" t="n">
        <v>950</v>
      </c>
      <c r="B955" s="41" t="n">
        <v>46040.8333333333</v>
      </c>
      <c r="C955" s="1" t="s">
        <v>33</v>
      </c>
      <c r="D955" s="1" t="s">
        <v>149</v>
      </c>
      <c r="E955" s="1" t="s">
        <v>205</v>
      </c>
      <c r="F955" s="44"/>
      <c r="G955" s="44"/>
      <c r="H955" s="45" t="str">
        <f aca="false">IF(AND(F955&lt;&gt;"",G955&lt;&gt;""),"Completed","Upcoming")</f>
        <v>Upcoming</v>
      </c>
    </row>
    <row r="956" customFormat="false" ht="15" hidden="false" customHeight="false" outlineLevel="0" collapsed="false">
      <c r="A956" s="1" t="n">
        <v>951</v>
      </c>
      <c r="B956" s="41" t="n">
        <v>46040.8333333333</v>
      </c>
      <c r="C956" s="1" t="s">
        <v>33</v>
      </c>
      <c r="D956" s="1" t="s">
        <v>159</v>
      </c>
      <c r="E956" s="1" t="s">
        <v>206</v>
      </c>
      <c r="F956" s="44"/>
      <c r="G956" s="44"/>
      <c r="H956" s="45" t="str">
        <f aca="false">IF(AND(F956&lt;&gt;"",G956&lt;&gt;""),"Completed","Upcoming")</f>
        <v>Upcoming</v>
      </c>
    </row>
    <row r="957" customFormat="false" ht="15" hidden="false" customHeight="false" outlineLevel="0" collapsed="false">
      <c r="A957" s="1" t="n">
        <v>952</v>
      </c>
      <c r="B957" s="41" t="n">
        <v>46040.8333333333</v>
      </c>
      <c r="C957" s="1" t="s">
        <v>33</v>
      </c>
      <c r="D957" s="1" t="s">
        <v>17</v>
      </c>
      <c r="E957" s="1" t="s">
        <v>144</v>
      </c>
      <c r="F957" s="44"/>
      <c r="G957" s="44"/>
      <c r="H957" s="45" t="str">
        <f aca="false">IF(AND(F957&lt;&gt;"",G957&lt;&gt;""),"Completed","Upcoming")</f>
        <v>Upcoming</v>
      </c>
    </row>
    <row r="958" customFormat="false" ht="15" hidden="false" customHeight="false" outlineLevel="0" collapsed="false">
      <c r="A958" s="1" t="n">
        <v>953</v>
      </c>
      <c r="B958" s="41" t="n">
        <v>46040.8333333333</v>
      </c>
      <c r="C958" s="1" t="s">
        <v>33</v>
      </c>
      <c r="D958" s="1" t="s">
        <v>161</v>
      </c>
      <c r="E958" s="1" t="s">
        <v>204</v>
      </c>
      <c r="F958" s="44"/>
      <c r="G958" s="44"/>
      <c r="H958" s="45" t="str">
        <f aca="false">IF(AND(F958&lt;&gt;"",G958&lt;&gt;""),"Completed","Upcoming")</f>
        <v>Upcoming</v>
      </c>
    </row>
    <row r="959" customFormat="false" ht="15" hidden="false" customHeight="false" outlineLevel="0" collapsed="false">
      <c r="A959" s="1" t="n">
        <v>954</v>
      </c>
      <c r="B959" s="41" t="n">
        <v>46040.8333333333</v>
      </c>
      <c r="C959" s="1" t="s">
        <v>33</v>
      </c>
      <c r="D959" s="1" t="s">
        <v>158</v>
      </c>
      <c r="E959" s="1" t="s">
        <v>155</v>
      </c>
      <c r="F959" s="44"/>
      <c r="G959" s="44"/>
      <c r="H959" s="45" t="str">
        <f aca="false">IF(AND(F959&lt;&gt;"",G959&lt;&gt;""),"Completed","Upcoming")</f>
        <v>Upcoming</v>
      </c>
    </row>
    <row r="960" customFormat="false" ht="15" hidden="false" customHeight="false" outlineLevel="0" collapsed="false">
      <c r="A960" s="1" t="n">
        <v>955</v>
      </c>
      <c r="B960" s="41" t="n">
        <v>46046.625</v>
      </c>
      <c r="C960" s="1" t="s">
        <v>29</v>
      </c>
      <c r="D960" s="1" t="s">
        <v>127</v>
      </c>
      <c r="E960" s="1" t="s">
        <v>21</v>
      </c>
      <c r="F960" s="44"/>
      <c r="G960" s="44"/>
      <c r="H960" s="45" t="str">
        <f aca="false">IF(AND(F960&lt;&gt;"",G960&lt;&gt;""),"Completed","Upcoming")</f>
        <v>Upcoming</v>
      </c>
    </row>
    <row r="961" customFormat="false" ht="15" hidden="false" customHeight="false" outlineLevel="0" collapsed="false">
      <c r="A961" s="1" t="n">
        <v>956</v>
      </c>
      <c r="B961" s="41" t="n">
        <v>46046.625</v>
      </c>
      <c r="C961" s="1" t="s">
        <v>29</v>
      </c>
      <c r="D961" s="1" t="s">
        <v>122</v>
      </c>
      <c r="E961" s="1" t="s">
        <v>129</v>
      </c>
      <c r="F961" s="44"/>
      <c r="G961" s="44"/>
      <c r="H961" s="45" t="str">
        <f aca="false">IF(AND(F961&lt;&gt;"",G961&lt;&gt;""),"Completed","Upcoming")</f>
        <v>Upcoming</v>
      </c>
    </row>
    <row r="962" customFormat="false" ht="15" hidden="false" customHeight="false" outlineLevel="0" collapsed="false">
      <c r="A962" s="1" t="n">
        <v>957</v>
      </c>
      <c r="B962" s="41" t="n">
        <v>46046.625</v>
      </c>
      <c r="C962" s="1" t="s">
        <v>29</v>
      </c>
      <c r="D962" s="1" t="s">
        <v>130</v>
      </c>
      <c r="E962" s="1" t="s">
        <v>121</v>
      </c>
      <c r="F962" s="44"/>
      <c r="G962" s="44"/>
      <c r="H962" s="45" t="str">
        <f aca="false">IF(AND(F962&lt;&gt;"",G962&lt;&gt;""),"Completed","Upcoming")</f>
        <v>Upcoming</v>
      </c>
    </row>
    <row r="963" customFormat="false" ht="15" hidden="false" customHeight="false" outlineLevel="0" collapsed="false">
      <c r="A963" s="1" t="n">
        <v>958</v>
      </c>
      <c r="B963" s="41" t="n">
        <v>46046.625</v>
      </c>
      <c r="C963" s="1" t="s">
        <v>29</v>
      </c>
      <c r="D963" s="1" t="s">
        <v>153</v>
      </c>
      <c r="E963" s="1" t="s">
        <v>162</v>
      </c>
      <c r="F963" s="44"/>
      <c r="G963" s="44"/>
      <c r="H963" s="45" t="str">
        <f aca="false">IF(AND(F963&lt;&gt;"",G963&lt;&gt;""),"Completed","Upcoming")</f>
        <v>Upcoming</v>
      </c>
    </row>
    <row r="964" customFormat="false" ht="15" hidden="false" customHeight="false" outlineLevel="0" collapsed="false">
      <c r="A964" s="1" t="n">
        <v>959</v>
      </c>
      <c r="B964" s="41" t="n">
        <v>46046.625</v>
      </c>
      <c r="C964" s="1" t="s">
        <v>29</v>
      </c>
      <c r="D964" s="1" t="s">
        <v>128</v>
      </c>
      <c r="E964" s="1" t="s">
        <v>207</v>
      </c>
      <c r="F964" s="44"/>
      <c r="G964" s="44"/>
      <c r="H964" s="45" t="str">
        <f aca="false">IF(AND(F964&lt;&gt;"",G964&lt;&gt;""),"Completed","Upcoming")</f>
        <v>Upcoming</v>
      </c>
    </row>
    <row r="965" customFormat="false" ht="15" hidden="false" customHeight="false" outlineLevel="0" collapsed="false">
      <c r="A965" s="1" t="n">
        <v>960</v>
      </c>
      <c r="B965" s="41" t="n">
        <v>46046.625</v>
      </c>
      <c r="C965" s="1" t="s">
        <v>29</v>
      </c>
      <c r="D965" s="1" t="s">
        <v>23</v>
      </c>
      <c r="E965" s="1" t="s">
        <v>131</v>
      </c>
      <c r="F965" s="44"/>
      <c r="G965" s="44"/>
      <c r="H965" s="45" t="str">
        <f aca="false">IF(AND(F965&lt;&gt;"",G965&lt;&gt;""),"Completed","Upcoming")</f>
        <v>Upcoming</v>
      </c>
    </row>
    <row r="966" customFormat="false" ht="15" hidden="false" customHeight="false" outlineLevel="0" collapsed="false">
      <c r="A966" s="1" t="n">
        <v>961</v>
      </c>
      <c r="B966" s="41" t="n">
        <v>46046.625</v>
      </c>
      <c r="C966" s="1" t="s">
        <v>29</v>
      </c>
      <c r="D966" s="1" t="s">
        <v>132</v>
      </c>
      <c r="E966" s="1" t="s">
        <v>138</v>
      </c>
      <c r="F966" s="44"/>
      <c r="G966" s="44"/>
      <c r="H966" s="45" t="str">
        <f aca="false">IF(AND(F966&lt;&gt;"",G966&lt;&gt;""),"Completed","Upcoming")</f>
        <v>Upcoming</v>
      </c>
    </row>
    <row r="967" customFormat="false" ht="15" hidden="false" customHeight="false" outlineLevel="0" collapsed="false">
      <c r="A967" s="1" t="n">
        <v>962</v>
      </c>
      <c r="B967" s="41" t="n">
        <v>46046.625</v>
      </c>
      <c r="C967" s="1" t="s">
        <v>29</v>
      </c>
      <c r="D967" s="1" t="s">
        <v>137</v>
      </c>
      <c r="E967" s="1" t="s">
        <v>202</v>
      </c>
      <c r="F967" s="44"/>
      <c r="G967" s="44"/>
      <c r="H967" s="45" t="str">
        <f aca="false">IF(AND(F967&lt;&gt;"",G967&lt;&gt;""),"Completed","Upcoming")</f>
        <v>Upcoming</v>
      </c>
    </row>
    <row r="968" customFormat="false" ht="15" hidden="false" customHeight="false" outlineLevel="0" collapsed="false">
      <c r="A968" s="1" t="n">
        <v>963</v>
      </c>
      <c r="B968" s="41" t="n">
        <v>46046.625</v>
      </c>
      <c r="C968" s="1" t="s">
        <v>29</v>
      </c>
      <c r="D968" s="1" t="s">
        <v>152</v>
      </c>
      <c r="E968" s="1" t="s">
        <v>126</v>
      </c>
      <c r="F968" s="44"/>
      <c r="G968" s="44"/>
      <c r="H968" s="45" t="str">
        <f aca="false">IF(AND(F968&lt;&gt;"",G968&lt;&gt;""),"Completed","Upcoming")</f>
        <v>Upcoming</v>
      </c>
    </row>
    <row r="969" customFormat="false" ht="15" hidden="false" customHeight="false" outlineLevel="0" collapsed="false">
      <c r="A969" s="1" t="n">
        <v>964</v>
      </c>
      <c r="B969" s="41" t="n">
        <v>46046.625</v>
      </c>
      <c r="C969" s="1" t="s">
        <v>29</v>
      </c>
      <c r="D969" s="1" t="s">
        <v>201</v>
      </c>
      <c r="E969" s="1" t="s">
        <v>180</v>
      </c>
      <c r="F969" s="44"/>
      <c r="G969" s="44"/>
      <c r="H969" s="45" t="str">
        <f aca="false">IF(AND(F969&lt;&gt;"",G969&lt;&gt;""),"Completed","Upcoming")</f>
        <v>Upcoming</v>
      </c>
    </row>
    <row r="970" customFormat="false" ht="15" hidden="false" customHeight="false" outlineLevel="0" collapsed="false">
      <c r="A970" s="1" t="n">
        <v>965</v>
      </c>
      <c r="B970" s="41" t="n">
        <v>46046.8333333333</v>
      </c>
      <c r="C970" s="1" t="s">
        <v>32</v>
      </c>
      <c r="D970" s="1" t="s">
        <v>198</v>
      </c>
      <c r="E970" s="1" t="s">
        <v>212</v>
      </c>
      <c r="F970" s="44"/>
      <c r="G970" s="44"/>
      <c r="H970" s="45" t="str">
        <f aca="false">IF(AND(F970&lt;&gt;"",G970&lt;&gt;""),"Completed","Upcoming")</f>
        <v>Upcoming</v>
      </c>
    </row>
    <row r="971" customFormat="false" ht="15" hidden="false" customHeight="false" outlineLevel="0" collapsed="false">
      <c r="A971" s="1" t="n">
        <v>966</v>
      </c>
      <c r="B971" s="41" t="n">
        <v>46046.8333333333</v>
      </c>
      <c r="C971" s="1" t="s">
        <v>32</v>
      </c>
      <c r="D971" s="1" t="s">
        <v>188</v>
      </c>
      <c r="E971" s="1" t="s">
        <v>195</v>
      </c>
      <c r="F971" s="44"/>
      <c r="G971" s="44"/>
      <c r="H971" s="45" t="str">
        <f aca="false">IF(AND(F971&lt;&gt;"",G971&lt;&gt;""),"Completed","Upcoming")</f>
        <v>Upcoming</v>
      </c>
    </row>
    <row r="972" customFormat="false" ht="15" hidden="false" customHeight="false" outlineLevel="0" collapsed="false">
      <c r="A972" s="1" t="n">
        <v>967</v>
      </c>
      <c r="B972" s="41" t="n">
        <v>46046.8333333333</v>
      </c>
      <c r="C972" s="1" t="s">
        <v>32</v>
      </c>
      <c r="D972" s="1" t="s">
        <v>189</v>
      </c>
      <c r="E972" s="1" t="s">
        <v>211</v>
      </c>
      <c r="F972" s="44"/>
      <c r="G972" s="44"/>
      <c r="H972" s="45" t="str">
        <f aca="false">IF(AND(F972&lt;&gt;"",G972&lt;&gt;""),"Completed","Upcoming")</f>
        <v>Upcoming</v>
      </c>
    </row>
    <row r="973" customFormat="false" ht="15" hidden="false" customHeight="false" outlineLevel="0" collapsed="false">
      <c r="A973" s="1" t="n">
        <v>968</v>
      </c>
      <c r="B973" s="41" t="n">
        <v>46046.8333333333</v>
      </c>
      <c r="C973" s="1" t="s">
        <v>32</v>
      </c>
      <c r="D973" s="1" t="s">
        <v>187</v>
      </c>
      <c r="E973" s="1" t="s">
        <v>197</v>
      </c>
      <c r="F973" s="44"/>
      <c r="G973" s="44"/>
      <c r="H973" s="45" t="str">
        <f aca="false">IF(AND(F973&lt;&gt;"",G973&lt;&gt;""),"Completed","Upcoming")</f>
        <v>Upcoming</v>
      </c>
    </row>
    <row r="974" customFormat="false" ht="15" hidden="false" customHeight="false" outlineLevel="0" collapsed="false">
      <c r="A974" s="1" t="n">
        <v>969</v>
      </c>
      <c r="B974" s="41" t="n">
        <v>46046.8333333333</v>
      </c>
      <c r="C974" s="1" t="s">
        <v>32</v>
      </c>
      <c r="D974" s="1" t="s">
        <v>184</v>
      </c>
      <c r="E974" s="1" t="s">
        <v>192</v>
      </c>
      <c r="F974" s="44"/>
      <c r="G974" s="44"/>
      <c r="H974" s="45" t="str">
        <f aca="false">IF(AND(F974&lt;&gt;"",G974&lt;&gt;""),"Completed","Upcoming")</f>
        <v>Upcoming</v>
      </c>
    </row>
    <row r="975" customFormat="false" ht="15" hidden="false" customHeight="false" outlineLevel="0" collapsed="false">
      <c r="A975" s="1" t="n">
        <v>970</v>
      </c>
      <c r="B975" s="41" t="n">
        <v>46046.8333333333</v>
      </c>
      <c r="C975" s="1" t="s">
        <v>32</v>
      </c>
      <c r="D975" s="1" t="s">
        <v>183</v>
      </c>
      <c r="E975" s="1" t="s">
        <v>190</v>
      </c>
      <c r="F975" s="44"/>
      <c r="G975" s="44"/>
      <c r="H975" s="45" t="str">
        <f aca="false">IF(AND(F975&lt;&gt;"",G975&lt;&gt;""),"Completed","Upcoming")</f>
        <v>Upcoming</v>
      </c>
    </row>
    <row r="976" customFormat="false" ht="15" hidden="false" customHeight="false" outlineLevel="0" collapsed="false">
      <c r="A976" s="1" t="n">
        <v>971</v>
      </c>
      <c r="B976" s="41" t="n">
        <v>46046.8333333333</v>
      </c>
      <c r="C976" s="1" t="s">
        <v>32</v>
      </c>
      <c r="D976" s="1" t="s">
        <v>196</v>
      </c>
      <c r="E976" s="1" t="s">
        <v>193</v>
      </c>
      <c r="F976" s="44"/>
      <c r="G976" s="44"/>
      <c r="H976" s="45" t="str">
        <f aca="false">IF(AND(F976&lt;&gt;"",G976&lt;&gt;""),"Completed","Upcoming")</f>
        <v>Upcoming</v>
      </c>
    </row>
    <row r="977" customFormat="false" ht="15" hidden="false" customHeight="false" outlineLevel="0" collapsed="false">
      <c r="A977" s="1" t="n">
        <v>972</v>
      </c>
      <c r="B977" s="41" t="n">
        <v>46046.8333333333</v>
      </c>
      <c r="C977" s="1" t="s">
        <v>32</v>
      </c>
      <c r="D977" s="1" t="s">
        <v>15</v>
      </c>
      <c r="E977" s="1" t="s">
        <v>191</v>
      </c>
      <c r="F977" s="44"/>
      <c r="G977" s="44"/>
      <c r="H977" s="45" t="str">
        <f aca="false">IF(AND(F977&lt;&gt;"",G977&lt;&gt;""),"Completed","Upcoming")</f>
        <v>Upcoming</v>
      </c>
    </row>
    <row r="978" customFormat="false" ht="15" hidden="false" customHeight="false" outlineLevel="0" collapsed="false">
      <c r="A978" s="1" t="n">
        <v>973</v>
      </c>
      <c r="B978" s="41" t="n">
        <v>46046.8333333333</v>
      </c>
      <c r="C978" s="1" t="s">
        <v>32</v>
      </c>
      <c r="D978" s="1" t="s">
        <v>199</v>
      </c>
      <c r="E978" s="1" t="s">
        <v>185</v>
      </c>
      <c r="F978" s="44"/>
      <c r="G978" s="44"/>
      <c r="H978" s="45" t="str">
        <f aca="false">IF(AND(F978&lt;&gt;"",G978&lt;&gt;""),"Completed","Upcoming")</f>
        <v>Upcoming</v>
      </c>
    </row>
    <row r="979" customFormat="false" ht="15" hidden="false" customHeight="false" outlineLevel="0" collapsed="false">
      <c r="A979" s="1" t="n">
        <v>974</v>
      </c>
      <c r="B979" s="41" t="n">
        <v>46047.8333333333</v>
      </c>
      <c r="C979" s="1" t="s">
        <v>31</v>
      </c>
      <c r="D979" s="1" t="s">
        <v>178</v>
      </c>
      <c r="E979" s="1" t="s">
        <v>146</v>
      </c>
      <c r="F979" s="44"/>
      <c r="G979" s="44"/>
      <c r="H979" s="45" t="str">
        <f aca="false">IF(AND(F979&lt;&gt;"",G979&lt;&gt;""),"Completed","Upcoming")</f>
        <v>Upcoming</v>
      </c>
    </row>
    <row r="980" customFormat="false" ht="15" hidden="false" customHeight="false" outlineLevel="0" collapsed="false">
      <c r="A980" s="1" t="n">
        <v>975</v>
      </c>
      <c r="B980" s="41" t="n">
        <v>46047.8333333333</v>
      </c>
      <c r="C980" s="1" t="s">
        <v>31</v>
      </c>
      <c r="D980" s="1" t="s">
        <v>140</v>
      </c>
      <c r="E980" s="1" t="s">
        <v>168</v>
      </c>
      <c r="F980" s="44"/>
      <c r="G980" s="44"/>
      <c r="H980" s="45" t="str">
        <f aca="false">IF(AND(F980&lt;&gt;"",G980&lt;&gt;""),"Completed","Upcoming")</f>
        <v>Upcoming</v>
      </c>
    </row>
    <row r="981" customFormat="false" ht="15" hidden="false" customHeight="false" outlineLevel="0" collapsed="false">
      <c r="A981" s="1" t="n">
        <v>976</v>
      </c>
      <c r="B981" s="41" t="n">
        <v>46047.8333333333</v>
      </c>
      <c r="C981" s="1" t="s">
        <v>31</v>
      </c>
      <c r="D981" s="1" t="s">
        <v>136</v>
      </c>
      <c r="E981" s="1" t="s">
        <v>164</v>
      </c>
      <c r="F981" s="44"/>
      <c r="G981" s="44"/>
      <c r="H981" s="45" t="str">
        <f aca="false">IF(AND(F981&lt;&gt;"",G981&lt;&gt;""),"Completed","Upcoming")</f>
        <v>Upcoming</v>
      </c>
    </row>
    <row r="982" customFormat="false" ht="15" hidden="false" customHeight="false" outlineLevel="0" collapsed="false">
      <c r="A982" s="1" t="n">
        <v>977</v>
      </c>
      <c r="B982" s="41" t="n">
        <v>46047.8333333333</v>
      </c>
      <c r="C982" s="1" t="s">
        <v>31</v>
      </c>
      <c r="D982" s="1" t="s">
        <v>209</v>
      </c>
      <c r="E982" s="1" t="s">
        <v>210</v>
      </c>
      <c r="F982" s="44"/>
      <c r="G982" s="44"/>
      <c r="H982" s="45" t="str">
        <f aca="false">IF(AND(F982&lt;&gt;"",G982&lt;&gt;""),"Completed","Upcoming")</f>
        <v>Upcoming</v>
      </c>
    </row>
    <row r="983" customFormat="false" ht="15" hidden="false" customHeight="false" outlineLevel="0" collapsed="false">
      <c r="A983" s="1" t="n">
        <v>978</v>
      </c>
      <c r="B983" s="41" t="n">
        <v>46047.8333333333</v>
      </c>
      <c r="C983" s="1" t="s">
        <v>31</v>
      </c>
      <c r="D983" s="1" t="s">
        <v>174</v>
      </c>
      <c r="E983" s="1" t="s">
        <v>169</v>
      </c>
      <c r="F983" s="44"/>
      <c r="G983" s="44"/>
      <c r="H983" s="45" t="str">
        <f aca="false">IF(AND(F983&lt;&gt;"",G983&lt;&gt;""),"Completed","Upcoming")</f>
        <v>Upcoming</v>
      </c>
    </row>
    <row r="984" customFormat="false" ht="15" hidden="false" customHeight="false" outlineLevel="0" collapsed="false">
      <c r="A984" s="1" t="n">
        <v>979</v>
      </c>
      <c r="B984" s="41" t="n">
        <v>46047.8333333333</v>
      </c>
      <c r="C984" s="1" t="s">
        <v>31</v>
      </c>
      <c r="D984" s="1" t="s">
        <v>20</v>
      </c>
      <c r="E984" s="1" t="s">
        <v>145</v>
      </c>
      <c r="F984" s="44"/>
      <c r="G984" s="44"/>
      <c r="H984" s="45" t="str">
        <f aca="false">IF(AND(F984&lt;&gt;"",G984&lt;&gt;""),"Completed","Upcoming")</f>
        <v>Upcoming</v>
      </c>
    </row>
    <row r="985" customFormat="false" ht="15" hidden="false" customHeight="false" outlineLevel="0" collapsed="false">
      <c r="A985" s="1" t="n">
        <v>980</v>
      </c>
      <c r="B985" s="41" t="n">
        <v>46047.8333333333</v>
      </c>
      <c r="C985" s="1" t="s">
        <v>31</v>
      </c>
      <c r="D985" s="1" t="s">
        <v>163</v>
      </c>
      <c r="E985" s="1" t="s">
        <v>165</v>
      </c>
      <c r="F985" s="44"/>
      <c r="G985" s="44"/>
      <c r="H985" s="45" t="str">
        <f aca="false">IF(AND(F985&lt;&gt;"",G985&lt;&gt;""),"Completed","Upcoming")</f>
        <v>Upcoming</v>
      </c>
    </row>
    <row r="986" customFormat="false" ht="15" hidden="false" customHeight="false" outlineLevel="0" collapsed="false">
      <c r="A986" s="1" t="n">
        <v>981</v>
      </c>
      <c r="B986" s="41" t="n">
        <v>46047.8333333333</v>
      </c>
      <c r="C986" s="1" t="s">
        <v>31</v>
      </c>
      <c r="D986" s="1" t="s">
        <v>177</v>
      </c>
      <c r="E986" s="1" t="s">
        <v>22</v>
      </c>
      <c r="F986" s="44"/>
      <c r="G986" s="44"/>
      <c r="H986" s="45" t="str">
        <f aca="false">IF(AND(F986&lt;&gt;"",G986&lt;&gt;""),"Completed","Upcoming")</f>
        <v>Upcoming</v>
      </c>
    </row>
    <row r="987" customFormat="false" ht="15" hidden="false" customHeight="false" outlineLevel="0" collapsed="false">
      <c r="A987" s="1" t="n">
        <v>982</v>
      </c>
      <c r="B987" s="41" t="n">
        <v>46047.8333333333</v>
      </c>
      <c r="C987" s="1" t="s">
        <v>31</v>
      </c>
      <c r="D987" s="1" t="s">
        <v>19</v>
      </c>
      <c r="E987" s="1" t="s">
        <v>213</v>
      </c>
      <c r="F987" s="44"/>
      <c r="G987" s="44"/>
      <c r="H987" s="45" t="str">
        <f aca="false">IF(AND(F987&lt;&gt;"",G987&lt;&gt;""),"Completed","Upcoming")</f>
        <v>Upcoming</v>
      </c>
    </row>
    <row r="988" customFormat="false" ht="15" hidden="false" customHeight="false" outlineLevel="0" collapsed="false">
      <c r="A988" s="1" t="n">
        <v>983</v>
      </c>
      <c r="B988" s="41" t="n">
        <v>46047.8333333333</v>
      </c>
      <c r="C988" s="1" t="s">
        <v>31</v>
      </c>
      <c r="D988" s="1" t="s">
        <v>24</v>
      </c>
      <c r="E988" s="1" t="s">
        <v>139</v>
      </c>
      <c r="F988" s="44"/>
      <c r="G988" s="44"/>
      <c r="H988" s="45" t="str">
        <f aca="false">IF(AND(F988&lt;&gt;"",G988&lt;&gt;""),"Completed","Upcoming")</f>
        <v>Upcoming</v>
      </c>
    </row>
    <row r="989" customFormat="false" ht="15" hidden="false" customHeight="false" outlineLevel="0" collapsed="false">
      <c r="A989" s="1" t="n">
        <v>984</v>
      </c>
      <c r="B989" s="41" t="n">
        <v>46047.8333333333</v>
      </c>
      <c r="C989" s="1" t="s">
        <v>30</v>
      </c>
      <c r="D989" s="1" t="s">
        <v>16</v>
      </c>
      <c r="E989" s="1" t="s">
        <v>200</v>
      </c>
      <c r="F989" s="44"/>
      <c r="G989" s="44"/>
      <c r="H989" s="45" t="str">
        <f aca="false">IF(AND(F989&lt;&gt;"",G989&lt;&gt;""),"Completed","Upcoming")</f>
        <v>Upcoming</v>
      </c>
    </row>
    <row r="990" customFormat="false" ht="15" hidden="false" customHeight="false" outlineLevel="0" collapsed="false">
      <c r="A990" s="1" t="n">
        <v>985</v>
      </c>
      <c r="B990" s="41" t="n">
        <v>46047.8333333333</v>
      </c>
      <c r="C990" s="1" t="s">
        <v>30</v>
      </c>
      <c r="D990" s="1" t="s">
        <v>119</v>
      </c>
      <c r="E990" s="1" t="s">
        <v>116</v>
      </c>
      <c r="F990" s="44"/>
      <c r="G990" s="44"/>
      <c r="H990" s="45" t="str">
        <f aca="false">IF(AND(F990&lt;&gt;"",G990&lt;&gt;""),"Completed","Upcoming")</f>
        <v>Upcoming</v>
      </c>
    </row>
    <row r="991" customFormat="false" ht="15" hidden="false" customHeight="false" outlineLevel="0" collapsed="false">
      <c r="A991" s="1" t="n">
        <v>986</v>
      </c>
      <c r="B991" s="41" t="n">
        <v>46047.8333333333</v>
      </c>
      <c r="C991" s="1" t="s">
        <v>33</v>
      </c>
      <c r="D991" s="1" t="s">
        <v>154</v>
      </c>
      <c r="E991" s="1" t="s">
        <v>17</v>
      </c>
      <c r="F991" s="44"/>
      <c r="G991" s="44"/>
      <c r="H991" s="45" t="str">
        <f aca="false">IF(AND(F991&lt;&gt;"",G991&lt;&gt;""),"Completed","Upcoming")</f>
        <v>Upcoming</v>
      </c>
    </row>
    <row r="992" customFormat="false" ht="15" hidden="false" customHeight="false" outlineLevel="0" collapsed="false">
      <c r="A992" s="1" t="n">
        <v>987</v>
      </c>
      <c r="B992" s="41" t="n">
        <v>46047.8333333333</v>
      </c>
      <c r="C992" s="1" t="s">
        <v>33</v>
      </c>
      <c r="D992" s="1" t="s">
        <v>134</v>
      </c>
      <c r="E992" s="1" t="s">
        <v>158</v>
      </c>
      <c r="F992" s="44"/>
      <c r="G992" s="44"/>
      <c r="H992" s="45" t="str">
        <f aca="false">IF(AND(F992&lt;&gt;"",G992&lt;&gt;""),"Completed","Upcoming")</f>
        <v>Upcoming</v>
      </c>
    </row>
    <row r="993" customFormat="false" ht="15" hidden="false" customHeight="false" outlineLevel="0" collapsed="false">
      <c r="A993" s="1" t="n">
        <v>988</v>
      </c>
      <c r="B993" s="41" t="n">
        <v>46047.8333333333</v>
      </c>
      <c r="C993" s="1" t="s">
        <v>33</v>
      </c>
      <c r="D993" s="1" t="s">
        <v>120</v>
      </c>
      <c r="E993" s="1" t="s">
        <v>149</v>
      </c>
      <c r="F993" s="44"/>
      <c r="G993" s="44"/>
      <c r="H993" s="45" t="str">
        <f aca="false">IF(AND(F993&lt;&gt;"",G993&lt;&gt;""),"Completed","Upcoming")</f>
        <v>Upcoming</v>
      </c>
    </row>
    <row r="994" customFormat="false" ht="15" hidden="false" customHeight="false" outlineLevel="0" collapsed="false">
      <c r="A994" s="1" t="n">
        <v>989</v>
      </c>
      <c r="B994" s="41" t="n">
        <v>46047.8333333333</v>
      </c>
      <c r="C994" s="1" t="s">
        <v>33</v>
      </c>
      <c r="D994" s="1" t="s">
        <v>144</v>
      </c>
      <c r="E994" s="1" t="s">
        <v>161</v>
      </c>
      <c r="F994" s="44"/>
      <c r="G994" s="44"/>
      <c r="H994" s="45" t="str">
        <f aca="false">IF(AND(F994&lt;&gt;"",G994&lt;&gt;""),"Completed","Upcoming")</f>
        <v>Upcoming</v>
      </c>
    </row>
    <row r="995" customFormat="false" ht="15" hidden="false" customHeight="false" outlineLevel="0" collapsed="false">
      <c r="A995" s="1" t="n">
        <v>990</v>
      </c>
      <c r="B995" s="41" t="n">
        <v>46047.8333333333</v>
      </c>
      <c r="C995" s="1" t="s">
        <v>33</v>
      </c>
      <c r="D995" s="1" t="s">
        <v>135</v>
      </c>
      <c r="E995" s="1" t="s">
        <v>157</v>
      </c>
      <c r="F995" s="44"/>
      <c r="G995" s="44"/>
      <c r="H995" s="45" t="str">
        <f aca="false">IF(AND(F995&lt;&gt;"",G995&lt;&gt;""),"Completed","Upcoming")</f>
        <v>Upcoming</v>
      </c>
    </row>
    <row r="996" customFormat="false" ht="15" hidden="false" customHeight="false" outlineLevel="0" collapsed="false">
      <c r="A996" s="1" t="n">
        <v>991</v>
      </c>
      <c r="B996" s="41" t="n">
        <v>46047.8333333333</v>
      </c>
      <c r="C996" s="1" t="s">
        <v>33</v>
      </c>
      <c r="D996" s="1" t="s">
        <v>204</v>
      </c>
      <c r="E996" s="1" t="s">
        <v>172</v>
      </c>
      <c r="F996" s="44"/>
      <c r="G996" s="44"/>
      <c r="H996" s="45" t="str">
        <f aca="false">IF(AND(F996&lt;&gt;"",G996&lt;&gt;""),"Completed","Upcoming")</f>
        <v>Upcoming</v>
      </c>
    </row>
    <row r="997" customFormat="false" ht="15" hidden="false" customHeight="false" outlineLevel="0" collapsed="false">
      <c r="A997" s="1" t="n">
        <v>992</v>
      </c>
      <c r="B997" s="41" t="n">
        <v>46047.8333333333</v>
      </c>
      <c r="C997" s="1" t="s">
        <v>33</v>
      </c>
      <c r="D997" s="1" t="s">
        <v>159</v>
      </c>
      <c r="E997" s="1" t="s">
        <v>155</v>
      </c>
      <c r="F997" s="44"/>
      <c r="G997" s="44"/>
      <c r="H997" s="45" t="str">
        <f aca="false">IF(AND(F997&lt;&gt;"",G997&lt;&gt;""),"Completed","Upcoming")</f>
        <v>Upcoming</v>
      </c>
    </row>
    <row r="998" customFormat="false" ht="15" hidden="false" customHeight="false" outlineLevel="0" collapsed="false">
      <c r="A998" s="1" t="n">
        <v>993</v>
      </c>
      <c r="B998" s="41" t="n">
        <v>46047.8333333333</v>
      </c>
      <c r="C998" s="1" t="s">
        <v>33</v>
      </c>
      <c r="D998" s="1" t="s">
        <v>206</v>
      </c>
      <c r="E998" s="1" t="s">
        <v>156</v>
      </c>
      <c r="F998" s="44"/>
      <c r="G998" s="44"/>
      <c r="H998" s="45" t="str">
        <f aca="false">IF(AND(F998&lt;&gt;"",G998&lt;&gt;""),"Completed","Upcoming")</f>
        <v>Upcoming</v>
      </c>
    </row>
    <row r="999" customFormat="false" ht="15" hidden="false" customHeight="false" outlineLevel="0" collapsed="false">
      <c r="A999" s="1" t="n">
        <v>994</v>
      </c>
      <c r="B999" s="41" t="n">
        <v>46047.8333333333</v>
      </c>
      <c r="C999" s="1" t="s">
        <v>33</v>
      </c>
      <c r="D999" s="1" t="s">
        <v>171</v>
      </c>
      <c r="E999" s="1" t="s">
        <v>205</v>
      </c>
      <c r="F999" s="44"/>
      <c r="G999" s="44"/>
      <c r="H999" s="45" t="str">
        <f aca="false">IF(AND(F999&lt;&gt;"",G999&lt;&gt;""),"Completed","Upcoming")</f>
        <v>Upcoming</v>
      </c>
    </row>
    <row r="1000" customFormat="false" ht="15" hidden="false" customHeight="false" outlineLevel="0" collapsed="false">
      <c r="A1000" s="1" t="n">
        <v>995</v>
      </c>
      <c r="B1000" s="41" t="n">
        <v>46047.8333333333</v>
      </c>
      <c r="C1000" s="1" t="s">
        <v>30</v>
      </c>
      <c r="D1000" s="1" t="s">
        <v>182</v>
      </c>
      <c r="E1000" s="1" t="s">
        <v>173</v>
      </c>
      <c r="F1000" s="44"/>
      <c r="G1000" s="44"/>
      <c r="H1000" s="45" t="str">
        <f aca="false">IF(AND(F1000&lt;&gt;"",G1000&lt;&gt;""),"Completed","Upcoming")</f>
        <v>Upcoming</v>
      </c>
    </row>
    <row r="1001" customFormat="false" ht="15" hidden="false" customHeight="false" outlineLevel="0" collapsed="false">
      <c r="A1001" s="1" t="n">
        <v>996</v>
      </c>
      <c r="B1001" s="41" t="n">
        <v>46047.8333333333</v>
      </c>
      <c r="C1001" s="1" t="s">
        <v>30</v>
      </c>
      <c r="D1001" s="1" t="s">
        <v>117</v>
      </c>
      <c r="E1001" s="1" t="s">
        <v>115</v>
      </c>
      <c r="F1001" s="44"/>
      <c r="G1001" s="44"/>
      <c r="H1001" s="45" t="str">
        <f aca="false">IF(AND(F1001&lt;&gt;"",G1001&lt;&gt;""),"Completed","Upcoming")</f>
        <v>Upcoming</v>
      </c>
    </row>
    <row r="1002" customFormat="false" ht="15" hidden="false" customHeight="false" outlineLevel="0" collapsed="false">
      <c r="A1002" s="1" t="n">
        <v>997</v>
      </c>
      <c r="B1002" s="41" t="n">
        <v>46047.8333333333</v>
      </c>
      <c r="C1002" s="1" t="s">
        <v>30</v>
      </c>
      <c r="D1002" s="1" t="s">
        <v>181</v>
      </c>
      <c r="E1002" s="1" t="s">
        <v>18</v>
      </c>
      <c r="F1002" s="44"/>
      <c r="G1002" s="44"/>
      <c r="H1002" s="45" t="str">
        <f aca="false">IF(AND(F1002&lt;&gt;"",G1002&lt;&gt;""),"Completed","Upcoming")</f>
        <v>Upcoming</v>
      </c>
    </row>
    <row r="1003" customFormat="false" ht="15" hidden="false" customHeight="false" outlineLevel="0" collapsed="false">
      <c r="A1003" s="1" t="n">
        <v>998</v>
      </c>
      <c r="B1003" s="41" t="n">
        <v>46047.8333333333</v>
      </c>
      <c r="C1003" s="1" t="s">
        <v>30</v>
      </c>
      <c r="D1003" s="1" t="s">
        <v>166</v>
      </c>
      <c r="E1003" s="1" t="s">
        <v>118</v>
      </c>
      <c r="F1003" s="44"/>
      <c r="G1003" s="44"/>
      <c r="H1003" s="45" t="str">
        <f aca="false">IF(AND(F1003&lt;&gt;"",G1003&lt;&gt;""),"Completed","Upcoming")</f>
        <v>Upcoming</v>
      </c>
    </row>
    <row r="1004" customFormat="false" ht="15" hidden="false" customHeight="false" outlineLevel="0" collapsed="false">
      <c r="A1004" s="1" t="n">
        <v>999</v>
      </c>
      <c r="B1004" s="41" t="n">
        <v>46047.8333333333</v>
      </c>
      <c r="C1004" s="1" t="s">
        <v>30</v>
      </c>
      <c r="D1004" s="1" t="s">
        <v>124</v>
      </c>
      <c r="E1004" s="1" t="s">
        <v>114</v>
      </c>
      <c r="F1004" s="44"/>
      <c r="G1004" s="44"/>
      <c r="H1004" s="45" t="str">
        <f aca="false">IF(AND(F1004&lt;&gt;"",G1004&lt;&gt;""),"Completed","Upcoming")</f>
        <v>Upcoming</v>
      </c>
    </row>
    <row r="1005" customFormat="false" ht="15" hidden="false" customHeight="false" outlineLevel="0" collapsed="false">
      <c r="A1005" s="1" t="n">
        <v>1000</v>
      </c>
      <c r="B1005" s="41" t="n">
        <v>46047.8333333333</v>
      </c>
      <c r="C1005" s="1" t="s">
        <v>30</v>
      </c>
      <c r="D1005" s="1" t="s">
        <v>151</v>
      </c>
      <c r="E1005" s="1" t="s">
        <v>176</v>
      </c>
      <c r="F1005" s="44"/>
      <c r="G1005" s="44"/>
      <c r="H1005" s="45" t="str">
        <f aca="false">IF(AND(F1005&lt;&gt;"",G1005&lt;&gt;""),"Completed","Upcoming")</f>
        <v>Upcoming</v>
      </c>
    </row>
    <row r="1006" customFormat="false" ht="15" hidden="false" customHeight="false" outlineLevel="0" collapsed="false">
      <c r="A1006" s="1" t="n">
        <v>1001</v>
      </c>
      <c r="B1006" s="41" t="n">
        <v>46047.8333333333</v>
      </c>
      <c r="C1006" s="1" t="s">
        <v>30</v>
      </c>
      <c r="D1006" s="1" t="s">
        <v>203</v>
      </c>
      <c r="E1006" s="1" t="s">
        <v>208</v>
      </c>
      <c r="F1006" s="44"/>
      <c r="G1006" s="44"/>
      <c r="H1006" s="45" t="str">
        <f aca="false">IF(AND(F1006&lt;&gt;"",G1006&lt;&gt;""),"Completed","Upcoming")</f>
        <v>Upcoming</v>
      </c>
    </row>
    <row r="1007" customFormat="false" ht="15" hidden="false" customHeight="false" outlineLevel="0" collapsed="false">
      <c r="A1007" s="1" t="n">
        <v>1002</v>
      </c>
      <c r="B1007" s="41" t="n">
        <v>46047.8333333333</v>
      </c>
      <c r="C1007" s="1" t="s">
        <v>30</v>
      </c>
      <c r="D1007" s="1" t="s">
        <v>167</v>
      </c>
      <c r="E1007" s="1" t="s">
        <v>141</v>
      </c>
      <c r="F1007" s="44"/>
      <c r="G1007" s="44"/>
      <c r="H1007" s="45" t="str">
        <f aca="false">IF(AND(F1007&lt;&gt;"",G1007&lt;&gt;""),"Completed","Upcoming")</f>
        <v>Upcoming</v>
      </c>
    </row>
    <row r="1008" customFormat="false" ht="15" hidden="false" customHeight="false" outlineLevel="0" collapsed="false">
      <c r="A1008" s="1" t="n">
        <v>1003</v>
      </c>
      <c r="B1008" s="41" t="n">
        <v>46053.625</v>
      </c>
      <c r="C1008" s="1" t="s">
        <v>29</v>
      </c>
      <c r="D1008" s="1" t="s">
        <v>138</v>
      </c>
      <c r="E1008" s="1" t="s">
        <v>152</v>
      </c>
      <c r="F1008" s="44"/>
      <c r="G1008" s="44"/>
      <c r="H1008" s="45" t="str">
        <f aca="false">IF(AND(F1008&lt;&gt;"",G1008&lt;&gt;""),"Completed","Upcoming")</f>
        <v>Upcoming</v>
      </c>
    </row>
    <row r="1009" customFormat="false" ht="15" hidden="false" customHeight="false" outlineLevel="0" collapsed="false">
      <c r="A1009" s="1" t="n">
        <v>1004</v>
      </c>
      <c r="B1009" s="41" t="n">
        <v>46053.625</v>
      </c>
      <c r="C1009" s="1" t="s">
        <v>29</v>
      </c>
      <c r="D1009" s="1" t="s">
        <v>131</v>
      </c>
      <c r="E1009" s="1" t="s">
        <v>127</v>
      </c>
      <c r="F1009" s="44"/>
      <c r="G1009" s="44"/>
      <c r="H1009" s="45" t="str">
        <f aca="false">IF(AND(F1009&lt;&gt;"",G1009&lt;&gt;""),"Completed","Upcoming")</f>
        <v>Upcoming</v>
      </c>
    </row>
    <row r="1010" customFormat="false" ht="15" hidden="false" customHeight="false" outlineLevel="0" collapsed="false">
      <c r="A1010" s="1" t="n">
        <v>1005</v>
      </c>
      <c r="B1010" s="41" t="n">
        <v>46053.625</v>
      </c>
      <c r="C1010" s="1" t="s">
        <v>29</v>
      </c>
      <c r="D1010" s="1" t="s">
        <v>180</v>
      </c>
      <c r="E1010" s="1" t="s">
        <v>23</v>
      </c>
      <c r="F1010" s="44"/>
      <c r="G1010" s="44"/>
      <c r="H1010" s="45" t="str">
        <f aca="false">IF(AND(F1010&lt;&gt;"",G1010&lt;&gt;""),"Completed","Upcoming")</f>
        <v>Upcoming</v>
      </c>
    </row>
    <row r="1011" customFormat="false" ht="15" hidden="false" customHeight="false" outlineLevel="0" collapsed="false">
      <c r="A1011" s="1" t="n">
        <v>1006</v>
      </c>
      <c r="B1011" s="41" t="n">
        <v>46053.625</v>
      </c>
      <c r="C1011" s="1" t="s">
        <v>29</v>
      </c>
      <c r="D1011" s="1" t="s">
        <v>207</v>
      </c>
      <c r="E1011" s="1" t="s">
        <v>130</v>
      </c>
      <c r="F1011" s="44"/>
      <c r="G1011" s="44"/>
      <c r="H1011" s="45" t="str">
        <f aca="false">IF(AND(F1011&lt;&gt;"",G1011&lt;&gt;""),"Completed","Upcoming")</f>
        <v>Upcoming</v>
      </c>
    </row>
    <row r="1012" customFormat="false" ht="15" hidden="false" customHeight="false" outlineLevel="0" collapsed="false">
      <c r="A1012" s="1" t="n">
        <v>1007</v>
      </c>
      <c r="B1012" s="41" t="n">
        <v>46053.625</v>
      </c>
      <c r="C1012" s="1" t="s">
        <v>29</v>
      </c>
      <c r="D1012" s="1" t="s">
        <v>162</v>
      </c>
      <c r="E1012" s="1" t="s">
        <v>137</v>
      </c>
      <c r="F1012" s="44"/>
      <c r="G1012" s="44"/>
      <c r="H1012" s="45" t="str">
        <f aca="false">IF(AND(F1012&lt;&gt;"",G1012&lt;&gt;""),"Completed","Upcoming")</f>
        <v>Upcoming</v>
      </c>
    </row>
    <row r="1013" customFormat="false" ht="15" hidden="false" customHeight="false" outlineLevel="0" collapsed="false">
      <c r="A1013" s="1" t="n">
        <v>1008</v>
      </c>
      <c r="B1013" s="41" t="n">
        <v>46053.625</v>
      </c>
      <c r="C1013" s="1" t="s">
        <v>29</v>
      </c>
      <c r="D1013" s="1" t="s">
        <v>21</v>
      </c>
      <c r="E1013" s="1" t="s">
        <v>132</v>
      </c>
      <c r="F1013" s="44"/>
      <c r="G1013" s="44"/>
      <c r="H1013" s="45" t="str">
        <f aca="false">IF(AND(F1013&lt;&gt;"",G1013&lt;&gt;""),"Completed","Upcoming")</f>
        <v>Upcoming</v>
      </c>
    </row>
    <row r="1014" customFormat="false" ht="15" hidden="false" customHeight="false" outlineLevel="0" collapsed="false">
      <c r="A1014" s="1" t="n">
        <v>1009</v>
      </c>
      <c r="B1014" s="41" t="n">
        <v>46053.625</v>
      </c>
      <c r="C1014" s="1" t="s">
        <v>29</v>
      </c>
      <c r="D1014" s="1" t="s">
        <v>121</v>
      </c>
      <c r="E1014" s="1" t="s">
        <v>122</v>
      </c>
      <c r="F1014" s="44"/>
      <c r="G1014" s="44"/>
      <c r="H1014" s="45" t="str">
        <f aca="false">IF(AND(F1014&lt;&gt;"",G1014&lt;&gt;""),"Completed","Upcoming")</f>
        <v>Upcoming</v>
      </c>
    </row>
    <row r="1015" customFormat="false" ht="15" hidden="false" customHeight="false" outlineLevel="0" collapsed="false">
      <c r="A1015" s="1" t="n">
        <v>1010</v>
      </c>
      <c r="B1015" s="41" t="n">
        <v>46053.625</v>
      </c>
      <c r="C1015" s="1" t="s">
        <v>29</v>
      </c>
      <c r="D1015" s="1" t="s">
        <v>126</v>
      </c>
      <c r="E1015" s="1" t="s">
        <v>153</v>
      </c>
      <c r="F1015" s="44"/>
      <c r="G1015" s="44"/>
      <c r="H1015" s="45" t="str">
        <f aca="false">IF(AND(F1015&lt;&gt;"",G1015&lt;&gt;""),"Completed","Upcoming")</f>
        <v>Upcoming</v>
      </c>
    </row>
    <row r="1016" customFormat="false" ht="15" hidden="false" customHeight="false" outlineLevel="0" collapsed="false">
      <c r="A1016" s="1" t="n">
        <v>1011</v>
      </c>
      <c r="B1016" s="41" t="n">
        <v>46053.625</v>
      </c>
      <c r="C1016" s="1" t="s">
        <v>29</v>
      </c>
      <c r="D1016" s="1" t="s">
        <v>129</v>
      </c>
      <c r="E1016" s="1" t="s">
        <v>128</v>
      </c>
      <c r="F1016" s="44"/>
      <c r="G1016" s="44"/>
      <c r="H1016" s="45" t="str">
        <f aca="false">IF(AND(F1016&lt;&gt;"",G1016&lt;&gt;""),"Completed","Upcoming")</f>
        <v>Upcoming</v>
      </c>
    </row>
    <row r="1017" customFormat="false" ht="15" hidden="false" customHeight="false" outlineLevel="0" collapsed="false">
      <c r="A1017" s="1" t="n">
        <v>1012</v>
      </c>
      <c r="B1017" s="41" t="n">
        <v>46053.625</v>
      </c>
      <c r="C1017" s="1" t="s">
        <v>29</v>
      </c>
      <c r="D1017" s="1" t="s">
        <v>202</v>
      </c>
      <c r="E1017" s="1" t="s">
        <v>201</v>
      </c>
      <c r="F1017" s="44"/>
      <c r="G1017" s="44"/>
      <c r="H1017" s="45" t="str">
        <f aca="false">IF(AND(F1017&lt;&gt;"",G1017&lt;&gt;""),"Completed","Upcoming")</f>
        <v>Upcoming</v>
      </c>
    </row>
    <row r="1018" customFormat="false" ht="15" hidden="false" customHeight="false" outlineLevel="0" collapsed="false">
      <c r="A1018" s="1" t="n">
        <v>1013</v>
      </c>
      <c r="B1018" s="41" t="n">
        <v>46053.8333333333</v>
      </c>
      <c r="C1018" s="1" t="s">
        <v>32</v>
      </c>
      <c r="D1018" s="1" t="s">
        <v>191</v>
      </c>
      <c r="E1018" s="1" t="s">
        <v>198</v>
      </c>
      <c r="F1018" s="44"/>
      <c r="G1018" s="44"/>
      <c r="H1018" s="45" t="str">
        <f aca="false">IF(AND(F1018&lt;&gt;"",G1018&lt;&gt;""),"Completed","Upcoming")</f>
        <v>Upcoming</v>
      </c>
    </row>
    <row r="1019" customFormat="false" ht="15" hidden="false" customHeight="false" outlineLevel="0" collapsed="false">
      <c r="A1019" s="1" t="n">
        <v>1014</v>
      </c>
      <c r="B1019" s="41" t="n">
        <v>46053.8333333333</v>
      </c>
      <c r="C1019" s="1" t="s">
        <v>32</v>
      </c>
      <c r="D1019" s="1" t="s">
        <v>196</v>
      </c>
      <c r="E1019" s="1" t="s">
        <v>184</v>
      </c>
      <c r="F1019" s="44"/>
      <c r="G1019" s="44"/>
      <c r="H1019" s="45" t="str">
        <f aca="false">IF(AND(F1019&lt;&gt;"",G1019&lt;&gt;""),"Completed","Upcoming")</f>
        <v>Upcoming</v>
      </c>
    </row>
    <row r="1020" customFormat="false" ht="15" hidden="false" customHeight="false" outlineLevel="0" collapsed="false">
      <c r="A1020" s="1" t="n">
        <v>1015</v>
      </c>
      <c r="B1020" s="41" t="n">
        <v>46053.8333333333</v>
      </c>
      <c r="C1020" s="1" t="s">
        <v>32</v>
      </c>
      <c r="D1020" s="1" t="s">
        <v>212</v>
      </c>
      <c r="E1020" s="1" t="s">
        <v>15</v>
      </c>
      <c r="F1020" s="44"/>
      <c r="G1020" s="44"/>
      <c r="H1020" s="45" t="str">
        <f aca="false">IF(AND(F1020&lt;&gt;"",G1020&lt;&gt;""),"Completed","Upcoming")</f>
        <v>Upcoming</v>
      </c>
    </row>
    <row r="1021" customFormat="false" ht="15" hidden="false" customHeight="false" outlineLevel="0" collapsed="false">
      <c r="A1021" s="1" t="n">
        <v>1016</v>
      </c>
      <c r="B1021" s="41" t="n">
        <v>46053.8333333333</v>
      </c>
      <c r="C1021" s="1" t="s">
        <v>32</v>
      </c>
      <c r="D1021" s="1" t="s">
        <v>193</v>
      </c>
      <c r="E1021" s="1" t="s">
        <v>188</v>
      </c>
      <c r="F1021" s="44"/>
      <c r="G1021" s="44"/>
      <c r="H1021" s="45" t="str">
        <f aca="false">IF(AND(F1021&lt;&gt;"",G1021&lt;&gt;""),"Completed","Upcoming")</f>
        <v>Upcoming</v>
      </c>
    </row>
    <row r="1022" customFormat="false" ht="15" hidden="false" customHeight="false" outlineLevel="0" collapsed="false">
      <c r="A1022" s="1" t="n">
        <v>1017</v>
      </c>
      <c r="B1022" s="41" t="n">
        <v>46053.8333333333</v>
      </c>
      <c r="C1022" s="1" t="s">
        <v>32</v>
      </c>
      <c r="D1022" s="1" t="s">
        <v>192</v>
      </c>
      <c r="E1022" s="1" t="s">
        <v>183</v>
      </c>
      <c r="F1022" s="44"/>
      <c r="G1022" s="44"/>
      <c r="H1022" s="45" t="str">
        <f aca="false">IF(AND(F1022&lt;&gt;"",G1022&lt;&gt;""),"Completed","Upcoming")</f>
        <v>Upcoming</v>
      </c>
    </row>
    <row r="1023" customFormat="false" ht="15" hidden="false" customHeight="false" outlineLevel="0" collapsed="false">
      <c r="A1023" s="1" t="n">
        <v>1018</v>
      </c>
      <c r="B1023" s="41" t="n">
        <v>46053.8333333333</v>
      </c>
      <c r="C1023" s="1" t="s">
        <v>32</v>
      </c>
      <c r="D1023" s="1" t="s">
        <v>195</v>
      </c>
      <c r="E1023" s="1" t="s">
        <v>199</v>
      </c>
      <c r="F1023" s="44"/>
      <c r="G1023" s="44"/>
      <c r="H1023" s="45" t="str">
        <f aca="false">IF(AND(F1023&lt;&gt;"",G1023&lt;&gt;""),"Completed","Upcoming")</f>
        <v>Upcoming</v>
      </c>
    </row>
    <row r="1024" customFormat="false" ht="15" hidden="false" customHeight="false" outlineLevel="0" collapsed="false">
      <c r="A1024" s="1" t="n">
        <v>1019</v>
      </c>
      <c r="B1024" s="41" t="n">
        <v>46053.8333333333</v>
      </c>
      <c r="C1024" s="1" t="s">
        <v>32</v>
      </c>
      <c r="D1024" s="1" t="s">
        <v>211</v>
      </c>
      <c r="E1024" s="1" t="s">
        <v>197</v>
      </c>
      <c r="F1024" s="44"/>
      <c r="G1024" s="44"/>
      <c r="H1024" s="45" t="str">
        <f aca="false">IF(AND(F1024&lt;&gt;"",G1024&lt;&gt;""),"Completed","Upcoming")</f>
        <v>Upcoming</v>
      </c>
    </row>
    <row r="1025" customFormat="false" ht="15" hidden="false" customHeight="false" outlineLevel="0" collapsed="false">
      <c r="A1025" s="1" t="n">
        <v>1020</v>
      </c>
      <c r="B1025" s="41" t="n">
        <v>46053.8333333333</v>
      </c>
      <c r="C1025" s="1" t="s">
        <v>32</v>
      </c>
      <c r="D1025" s="1" t="s">
        <v>185</v>
      </c>
      <c r="E1025" s="1" t="s">
        <v>187</v>
      </c>
      <c r="F1025" s="44"/>
      <c r="G1025" s="44"/>
      <c r="H1025" s="45" t="str">
        <f aca="false">IF(AND(F1025&lt;&gt;"",G1025&lt;&gt;""),"Completed","Upcoming")</f>
        <v>Upcoming</v>
      </c>
    </row>
    <row r="1026" customFormat="false" ht="15" hidden="false" customHeight="false" outlineLevel="0" collapsed="false">
      <c r="A1026" s="1" t="n">
        <v>1021</v>
      </c>
      <c r="B1026" s="41" t="n">
        <v>46053.8333333333</v>
      </c>
      <c r="C1026" s="1" t="s">
        <v>32</v>
      </c>
      <c r="D1026" s="1" t="s">
        <v>190</v>
      </c>
      <c r="E1026" s="1" t="s">
        <v>189</v>
      </c>
      <c r="F1026" s="44"/>
      <c r="G1026" s="44"/>
      <c r="H1026" s="45" t="str">
        <f aca="false">IF(AND(F1026&lt;&gt;"",G1026&lt;&gt;""),"Completed","Upcoming")</f>
        <v>Upcoming</v>
      </c>
    </row>
    <row r="1027" customFormat="false" ht="15" hidden="false" customHeight="false" outlineLevel="0" collapsed="false">
      <c r="A1027" s="1" t="n">
        <v>1022</v>
      </c>
      <c r="B1027" s="41" t="n">
        <v>46054.8333333333</v>
      </c>
      <c r="C1027" s="1" t="s">
        <v>30</v>
      </c>
      <c r="D1027" s="1" t="s">
        <v>115</v>
      </c>
      <c r="E1027" s="1" t="s">
        <v>118</v>
      </c>
      <c r="F1027" s="44"/>
      <c r="G1027" s="44"/>
      <c r="H1027" s="45" t="str">
        <f aca="false">IF(AND(F1027&lt;&gt;"",G1027&lt;&gt;""),"Completed","Upcoming")</f>
        <v>Upcoming</v>
      </c>
    </row>
    <row r="1028" customFormat="false" ht="15" hidden="false" customHeight="false" outlineLevel="0" collapsed="false">
      <c r="A1028" s="1" t="n">
        <v>1023</v>
      </c>
      <c r="B1028" s="41" t="n">
        <v>46054.8333333333</v>
      </c>
      <c r="C1028" s="1" t="s">
        <v>30</v>
      </c>
      <c r="D1028" s="1" t="s">
        <v>200</v>
      </c>
      <c r="E1028" s="1" t="s">
        <v>117</v>
      </c>
      <c r="F1028" s="44"/>
      <c r="G1028" s="44"/>
      <c r="H1028" s="45" t="str">
        <f aca="false">IF(AND(F1028&lt;&gt;"",G1028&lt;&gt;""),"Completed","Upcoming")</f>
        <v>Upcoming</v>
      </c>
    </row>
    <row r="1029" customFormat="false" ht="15" hidden="false" customHeight="false" outlineLevel="0" collapsed="false">
      <c r="A1029" s="1" t="n">
        <v>1024</v>
      </c>
      <c r="B1029" s="41" t="n">
        <v>46054.8333333333</v>
      </c>
      <c r="C1029" s="1" t="s">
        <v>30</v>
      </c>
      <c r="D1029" s="1" t="s">
        <v>114</v>
      </c>
      <c r="E1029" s="1" t="s">
        <v>166</v>
      </c>
      <c r="F1029" s="44"/>
      <c r="G1029" s="44"/>
      <c r="H1029" s="45" t="str">
        <f aca="false">IF(AND(F1029&lt;&gt;"",G1029&lt;&gt;""),"Completed","Upcoming")</f>
        <v>Upcoming</v>
      </c>
    </row>
    <row r="1030" customFormat="false" ht="15" hidden="false" customHeight="false" outlineLevel="0" collapsed="false">
      <c r="A1030" s="1" t="n">
        <v>1025</v>
      </c>
      <c r="B1030" s="41" t="n">
        <v>46054.8333333333</v>
      </c>
      <c r="C1030" s="1" t="s">
        <v>30</v>
      </c>
      <c r="D1030" s="1" t="s">
        <v>116</v>
      </c>
      <c r="E1030" s="1" t="s">
        <v>151</v>
      </c>
      <c r="F1030" s="44"/>
      <c r="G1030" s="44"/>
      <c r="H1030" s="45" t="str">
        <f aca="false">IF(AND(F1030&lt;&gt;"",G1030&lt;&gt;""),"Completed","Upcoming")</f>
        <v>Upcoming</v>
      </c>
    </row>
    <row r="1031" customFormat="false" ht="15" hidden="false" customHeight="false" outlineLevel="0" collapsed="false">
      <c r="A1031" s="1" t="n">
        <v>1026</v>
      </c>
      <c r="B1031" s="41" t="n">
        <v>46054.8333333333</v>
      </c>
      <c r="C1031" s="1" t="s">
        <v>30</v>
      </c>
      <c r="D1031" s="1" t="s">
        <v>141</v>
      </c>
      <c r="E1031" s="1" t="s">
        <v>181</v>
      </c>
      <c r="F1031" s="44"/>
      <c r="G1031" s="44"/>
      <c r="H1031" s="45" t="str">
        <f aca="false">IF(AND(F1031&lt;&gt;"",G1031&lt;&gt;""),"Completed","Upcoming")</f>
        <v>Upcoming</v>
      </c>
    </row>
    <row r="1032" customFormat="false" ht="15" hidden="false" customHeight="false" outlineLevel="0" collapsed="false">
      <c r="A1032" s="1" t="n">
        <v>1027</v>
      </c>
      <c r="B1032" s="41" t="n">
        <v>46054.8333333333</v>
      </c>
      <c r="C1032" s="1" t="s">
        <v>30</v>
      </c>
      <c r="D1032" s="1" t="s">
        <v>203</v>
      </c>
      <c r="E1032" s="1" t="s">
        <v>182</v>
      </c>
      <c r="F1032" s="44"/>
      <c r="G1032" s="44"/>
      <c r="H1032" s="45" t="str">
        <f aca="false">IF(AND(F1032&lt;&gt;"",G1032&lt;&gt;""),"Completed","Upcoming")</f>
        <v>Upcoming</v>
      </c>
    </row>
    <row r="1033" customFormat="false" ht="15" hidden="false" customHeight="false" outlineLevel="0" collapsed="false">
      <c r="A1033" s="1" t="n">
        <v>1028</v>
      </c>
      <c r="B1033" s="41" t="n">
        <v>46054.8333333333</v>
      </c>
      <c r="C1033" s="1" t="s">
        <v>30</v>
      </c>
      <c r="D1033" s="1" t="s">
        <v>176</v>
      </c>
      <c r="E1033" s="1" t="s">
        <v>119</v>
      </c>
      <c r="F1033" s="44"/>
      <c r="G1033" s="44"/>
      <c r="H1033" s="45" t="str">
        <f aca="false">IF(AND(F1033&lt;&gt;"",G1033&lt;&gt;""),"Completed","Upcoming")</f>
        <v>Upcoming</v>
      </c>
    </row>
    <row r="1034" customFormat="false" ht="15" hidden="false" customHeight="false" outlineLevel="0" collapsed="false">
      <c r="A1034" s="1" t="n">
        <v>1029</v>
      </c>
      <c r="B1034" s="41" t="n">
        <v>46054.8333333333</v>
      </c>
      <c r="C1034" s="1" t="s">
        <v>30</v>
      </c>
      <c r="D1034" s="1" t="s">
        <v>173</v>
      </c>
      <c r="E1034" s="1" t="s">
        <v>124</v>
      </c>
      <c r="F1034" s="44"/>
      <c r="G1034" s="44"/>
      <c r="H1034" s="45" t="str">
        <f aca="false">IF(AND(F1034&lt;&gt;"",G1034&lt;&gt;""),"Completed","Upcoming")</f>
        <v>Upcoming</v>
      </c>
    </row>
    <row r="1035" customFormat="false" ht="15" hidden="false" customHeight="false" outlineLevel="0" collapsed="false">
      <c r="A1035" s="1" t="n">
        <v>1030</v>
      </c>
      <c r="B1035" s="41" t="n">
        <v>46054.8333333333</v>
      </c>
      <c r="C1035" s="1" t="s">
        <v>33</v>
      </c>
      <c r="D1035" s="1" t="s">
        <v>161</v>
      </c>
      <c r="E1035" s="1" t="s">
        <v>17</v>
      </c>
      <c r="F1035" s="44"/>
      <c r="G1035" s="44"/>
      <c r="H1035" s="45" t="str">
        <f aca="false">IF(AND(F1035&lt;&gt;"",G1035&lt;&gt;""),"Completed","Upcoming")</f>
        <v>Upcoming</v>
      </c>
    </row>
    <row r="1036" customFormat="false" ht="15" hidden="false" customHeight="false" outlineLevel="0" collapsed="false">
      <c r="A1036" s="1" t="n">
        <v>1031</v>
      </c>
      <c r="B1036" s="41" t="n">
        <v>46054.8333333333</v>
      </c>
      <c r="C1036" s="1" t="s">
        <v>33</v>
      </c>
      <c r="D1036" s="1" t="s">
        <v>156</v>
      </c>
      <c r="E1036" s="1" t="s">
        <v>204</v>
      </c>
      <c r="F1036" s="44"/>
      <c r="G1036" s="44"/>
      <c r="H1036" s="45" t="str">
        <f aca="false">IF(AND(F1036&lt;&gt;"",G1036&lt;&gt;""),"Completed","Upcoming")</f>
        <v>Upcoming</v>
      </c>
    </row>
    <row r="1037" customFormat="false" ht="15" hidden="false" customHeight="false" outlineLevel="0" collapsed="false">
      <c r="A1037" s="1" t="n">
        <v>1032</v>
      </c>
      <c r="B1037" s="41" t="n">
        <v>46054.8333333333</v>
      </c>
      <c r="C1037" s="1" t="s">
        <v>33</v>
      </c>
      <c r="D1037" s="1" t="s">
        <v>157</v>
      </c>
      <c r="E1037" s="1" t="s">
        <v>120</v>
      </c>
      <c r="F1037" s="44"/>
      <c r="G1037" s="44"/>
      <c r="H1037" s="45" t="str">
        <f aca="false">IF(AND(F1037&lt;&gt;"",G1037&lt;&gt;""),"Completed","Upcoming")</f>
        <v>Upcoming</v>
      </c>
    </row>
    <row r="1038" customFormat="false" ht="15" hidden="false" customHeight="false" outlineLevel="0" collapsed="false">
      <c r="A1038" s="1" t="n">
        <v>1033</v>
      </c>
      <c r="B1038" s="41" t="n">
        <v>46054.8333333333</v>
      </c>
      <c r="C1038" s="1" t="s">
        <v>33</v>
      </c>
      <c r="D1038" s="1" t="s">
        <v>158</v>
      </c>
      <c r="E1038" s="1" t="s">
        <v>154</v>
      </c>
      <c r="F1038" s="44"/>
      <c r="G1038" s="44"/>
      <c r="H1038" s="45" t="str">
        <f aca="false">IF(AND(F1038&lt;&gt;"",G1038&lt;&gt;""),"Completed","Upcoming")</f>
        <v>Upcoming</v>
      </c>
    </row>
    <row r="1039" customFormat="false" ht="15" hidden="false" customHeight="false" outlineLevel="0" collapsed="false">
      <c r="A1039" s="1" t="n">
        <v>1034</v>
      </c>
      <c r="B1039" s="41" t="n">
        <v>46054.8333333333</v>
      </c>
      <c r="C1039" s="1" t="s">
        <v>33</v>
      </c>
      <c r="D1039" s="1" t="s">
        <v>205</v>
      </c>
      <c r="E1039" s="1" t="s">
        <v>159</v>
      </c>
      <c r="F1039" s="44"/>
      <c r="G1039" s="44"/>
      <c r="H1039" s="45" t="str">
        <f aca="false">IF(AND(F1039&lt;&gt;"",G1039&lt;&gt;""),"Completed","Upcoming")</f>
        <v>Upcoming</v>
      </c>
    </row>
    <row r="1040" customFormat="false" ht="15" hidden="false" customHeight="false" outlineLevel="0" collapsed="false">
      <c r="A1040" s="1" t="n">
        <v>1035</v>
      </c>
      <c r="B1040" s="41" t="n">
        <v>46054.8333333333</v>
      </c>
      <c r="C1040" s="1" t="s">
        <v>33</v>
      </c>
      <c r="D1040" s="1" t="s">
        <v>206</v>
      </c>
      <c r="E1040" s="1" t="s">
        <v>135</v>
      </c>
      <c r="F1040" s="44"/>
      <c r="G1040" s="44"/>
      <c r="H1040" s="45" t="str">
        <f aca="false">IF(AND(F1040&lt;&gt;"",G1040&lt;&gt;""),"Completed","Upcoming")</f>
        <v>Upcoming</v>
      </c>
    </row>
    <row r="1041" customFormat="false" ht="15" hidden="false" customHeight="false" outlineLevel="0" collapsed="false">
      <c r="A1041" s="1" t="n">
        <v>1036</v>
      </c>
      <c r="B1041" s="41" t="n">
        <v>46054.8333333333</v>
      </c>
      <c r="C1041" s="1" t="s">
        <v>30</v>
      </c>
      <c r="D1041" s="1" t="s">
        <v>18</v>
      </c>
      <c r="E1041" s="1" t="s">
        <v>167</v>
      </c>
      <c r="F1041" s="44"/>
      <c r="G1041" s="44"/>
      <c r="H1041" s="45" t="str">
        <f aca="false">IF(AND(F1041&lt;&gt;"",G1041&lt;&gt;""),"Completed","Upcoming")</f>
        <v>Upcoming</v>
      </c>
    </row>
    <row r="1042" customFormat="false" ht="15" hidden="false" customHeight="false" outlineLevel="0" collapsed="false">
      <c r="A1042" s="1" t="n">
        <v>1037</v>
      </c>
      <c r="B1042" s="41" t="n">
        <v>46054.8333333333</v>
      </c>
      <c r="C1042" s="1" t="s">
        <v>33</v>
      </c>
      <c r="D1042" s="1" t="s">
        <v>149</v>
      </c>
      <c r="E1042" s="1" t="s">
        <v>171</v>
      </c>
      <c r="F1042" s="44"/>
      <c r="G1042" s="44"/>
      <c r="H1042" s="45" t="str">
        <f aca="false">IF(AND(F1042&lt;&gt;"",G1042&lt;&gt;""),"Completed","Upcoming")</f>
        <v>Upcoming</v>
      </c>
    </row>
    <row r="1043" customFormat="false" ht="15" hidden="false" customHeight="false" outlineLevel="0" collapsed="false">
      <c r="A1043" s="1" t="n">
        <v>1038</v>
      </c>
      <c r="B1043" s="41" t="n">
        <v>46054.8333333333</v>
      </c>
      <c r="C1043" s="1" t="s">
        <v>33</v>
      </c>
      <c r="D1043" s="1" t="s">
        <v>172</v>
      </c>
      <c r="E1043" s="1" t="s">
        <v>144</v>
      </c>
      <c r="F1043" s="44"/>
      <c r="G1043" s="44"/>
      <c r="H1043" s="45" t="str">
        <f aca="false">IF(AND(F1043&lt;&gt;"",G1043&lt;&gt;""),"Completed","Upcoming")</f>
        <v>Upcoming</v>
      </c>
    </row>
    <row r="1044" customFormat="false" ht="15" hidden="false" customHeight="false" outlineLevel="0" collapsed="false">
      <c r="A1044" s="1" t="n">
        <v>1039</v>
      </c>
      <c r="B1044" s="41" t="n">
        <v>46054.8333333333</v>
      </c>
      <c r="C1044" s="1" t="s">
        <v>31</v>
      </c>
      <c r="D1044" s="1" t="s">
        <v>146</v>
      </c>
      <c r="E1044" s="1" t="s">
        <v>174</v>
      </c>
      <c r="F1044" s="44"/>
      <c r="G1044" s="44"/>
      <c r="H1044" s="45" t="str">
        <f aca="false">IF(AND(F1044&lt;&gt;"",G1044&lt;&gt;""),"Completed","Upcoming")</f>
        <v>Upcoming</v>
      </c>
    </row>
    <row r="1045" customFormat="false" ht="15" hidden="false" customHeight="false" outlineLevel="0" collapsed="false">
      <c r="A1045" s="1" t="n">
        <v>1040</v>
      </c>
      <c r="B1045" s="41" t="n">
        <v>46054.8333333333</v>
      </c>
      <c r="C1045" s="1" t="s">
        <v>31</v>
      </c>
      <c r="D1045" s="1" t="s">
        <v>213</v>
      </c>
      <c r="E1045" s="1" t="s">
        <v>209</v>
      </c>
      <c r="F1045" s="44"/>
      <c r="G1045" s="44"/>
      <c r="H1045" s="45" t="str">
        <f aca="false">IF(AND(F1045&lt;&gt;"",G1045&lt;&gt;""),"Completed","Upcoming")</f>
        <v>Upcoming</v>
      </c>
    </row>
    <row r="1046" customFormat="false" ht="15" hidden="false" customHeight="false" outlineLevel="0" collapsed="false">
      <c r="A1046" s="1" t="n">
        <v>1041</v>
      </c>
      <c r="B1046" s="41" t="n">
        <v>46054.8333333333</v>
      </c>
      <c r="C1046" s="1" t="s">
        <v>31</v>
      </c>
      <c r="D1046" s="1" t="s">
        <v>139</v>
      </c>
      <c r="E1046" s="1" t="s">
        <v>177</v>
      </c>
      <c r="F1046" s="44"/>
      <c r="G1046" s="44"/>
      <c r="H1046" s="45" t="str">
        <f aca="false">IF(AND(F1046&lt;&gt;"",G1046&lt;&gt;""),"Completed","Upcoming")</f>
        <v>Upcoming</v>
      </c>
    </row>
    <row r="1047" customFormat="false" ht="15" hidden="false" customHeight="false" outlineLevel="0" collapsed="false">
      <c r="A1047" s="1" t="n">
        <v>1042</v>
      </c>
      <c r="B1047" s="41" t="n">
        <v>46054.8333333333</v>
      </c>
      <c r="C1047" s="1" t="s">
        <v>31</v>
      </c>
      <c r="D1047" s="1" t="s">
        <v>22</v>
      </c>
      <c r="E1047" s="1" t="s">
        <v>140</v>
      </c>
      <c r="F1047" s="44"/>
      <c r="G1047" s="44"/>
      <c r="H1047" s="45" t="str">
        <f aca="false">IF(AND(F1047&lt;&gt;"",G1047&lt;&gt;""),"Completed","Upcoming")</f>
        <v>Upcoming</v>
      </c>
    </row>
    <row r="1048" customFormat="false" ht="15" hidden="false" customHeight="false" outlineLevel="0" collapsed="false">
      <c r="A1048" s="1" t="n">
        <v>1043</v>
      </c>
      <c r="B1048" s="41" t="n">
        <v>46054.8333333333</v>
      </c>
      <c r="C1048" s="1" t="s">
        <v>33</v>
      </c>
      <c r="D1048" s="1" t="s">
        <v>155</v>
      </c>
      <c r="E1048" s="1" t="s">
        <v>134</v>
      </c>
      <c r="F1048" s="44"/>
      <c r="G1048" s="44"/>
      <c r="H1048" s="45" t="str">
        <f aca="false">IF(AND(F1048&lt;&gt;"",G1048&lt;&gt;""),"Completed","Upcoming")</f>
        <v>Upcoming</v>
      </c>
    </row>
    <row r="1049" customFormat="false" ht="15" hidden="false" customHeight="false" outlineLevel="0" collapsed="false">
      <c r="A1049" s="1" t="n">
        <v>1044</v>
      </c>
      <c r="B1049" s="41" t="n">
        <v>46054.8333333333</v>
      </c>
      <c r="C1049" s="1" t="s">
        <v>31</v>
      </c>
      <c r="D1049" s="1" t="s">
        <v>210</v>
      </c>
      <c r="E1049" s="1" t="s">
        <v>19</v>
      </c>
      <c r="F1049" s="44"/>
      <c r="G1049" s="44"/>
      <c r="H1049" s="45" t="str">
        <f aca="false">IF(AND(F1049&lt;&gt;"",G1049&lt;&gt;""),"Completed","Upcoming")</f>
        <v>Upcoming</v>
      </c>
    </row>
    <row r="1050" customFormat="false" ht="15" hidden="false" customHeight="false" outlineLevel="0" collapsed="false">
      <c r="A1050" s="1" t="n">
        <v>1045</v>
      </c>
      <c r="B1050" s="41" t="n">
        <v>46054.8333333333</v>
      </c>
      <c r="C1050" s="1" t="s">
        <v>31</v>
      </c>
      <c r="D1050" s="1" t="s">
        <v>178</v>
      </c>
      <c r="E1050" s="1" t="s">
        <v>24</v>
      </c>
      <c r="F1050" s="44"/>
      <c r="G1050" s="44"/>
      <c r="H1050" s="45" t="str">
        <f aca="false">IF(AND(F1050&lt;&gt;"",G1050&lt;&gt;""),"Completed","Upcoming")</f>
        <v>Upcoming</v>
      </c>
    </row>
    <row r="1051" customFormat="false" ht="15" hidden="false" customHeight="false" outlineLevel="0" collapsed="false">
      <c r="A1051" s="1" t="n">
        <v>1046</v>
      </c>
      <c r="B1051" s="41" t="n">
        <v>46054.8333333333</v>
      </c>
      <c r="C1051" s="1" t="s">
        <v>31</v>
      </c>
      <c r="D1051" s="1" t="s">
        <v>168</v>
      </c>
      <c r="E1051" s="1" t="s">
        <v>163</v>
      </c>
      <c r="F1051" s="44"/>
      <c r="G1051" s="44"/>
      <c r="H1051" s="45" t="str">
        <f aca="false">IF(AND(F1051&lt;&gt;"",G1051&lt;&gt;""),"Completed","Upcoming")</f>
        <v>Upcoming</v>
      </c>
    </row>
    <row r="1052" customFormat="false" ht="15" hidden="false" customHeight="false" outlineLevel="0" collapsed="false">
      <c r="A1052" s="1" t="n">
        <v>1047</v>
      </c>
      <c r="B1052" s="41" t="n">
        <v>46054.8333333333</v>
      </c>
      <c r="C1052" s="1" t="s">
        <v>31</v>
      </c>
      <c r="D1052" s="1" t="s">
        <v>164</v>
      </c>
      <c r="E1052" s="1" t="s">
        <v>145</v>
      </c>
      <c r="F1052" s="44"/>
      <c r="G1052" s="44"/>
      <c r="H1052" s="45" t="str">
        <f aca="false">IF(AND(F1052&lt;&gt;"",G1052&lt;&gt;""),"Completed","Upcoming")</f>
        <v>Upcoming</v>
      </c>
    </row>
    <row r="1053" customFormat="false" ht="15" hidden="false" customHeight="false" outlineLevel="0" collapsed="false">
      <c r="A1053" s="1" t="n">
        <v>1048</v>
      </c>
      <c r="B1053" s="41" t="n">
        <v>46054.8333333333</v>
      </c>
      <c r="C1053" s="1" t="s">
        <v>31</v>
      </c>
      <c r="D1053" s="1" t="s">
        <v>169</v>
      </c>
      <c r="E1053" s="1" t="s">
        <v>136</v>
      </c>
      <c r="F1053" s="44"/>
      <c r="G1053" s="44"/>
      <c r="H1053" s="45" t="str">
        <f aca="false">IF(AND(F1053&lt;&gt;"",G1053&lt;&gt;""),"Completed","Upcoming")</f>
        <v>Upcoming</v>
      </c>
    </row>
    <row r="1054" customFormat="false" ht="15" hidden="false" customHeight="false" outlineLevel="0" collapsed="false">
      <c r="A1054" s="1" t="n">
        <v>1049</v>
      </c>
      <c r="B1054" s="41" t="n">
        <v>46054.8333333333</v>
      </c>
      <c r="C1054" s="1" t="s">
        <v>30</v>
      </c>
      <c r="D1054" s="1" t="s">
        <v>208</v>
      </c>
      <c r="E1054" s="1" t="s">
        <v>16</v>
      </c>
      <c r="F1054" s="44"/>
      <c r="G1054" s="44"/>
      <c r="H1054" s="45" t="str">
        <f aca="false">IF(AND(F1054&lt;&gt;"",G1054&lt;&gt;""),"Completed","Upcoming")</f>
        <v>Upcoming</v>
      </c>
    </row>
    <row r="1055" customFormat="false" ht="15" hidden="false" customHeight="false" outlineLevel="0" collapsed="false">
      <c r="A1055" s="1" t="n">
        <v>1050</v>
      </c>
      <c r="B1055" s="41" t="n">
        <v>46054.8333333333</v>
      </c>
      <c r="C1055" s="1" t="s">
        <v>31</v>
      </c>
      <c r="D1055" s="1" t="s">
        <v>165</v>
      </c>
      <c r="E1055" s="1" t="s">
        <v>20</v>
      </c>
      <c r="F1055" s="44"/>
      <c r="G1055" s="44"/>
      <c r="H1055" s="45" t="str">
        <f aca="false">IF(AND(F1055&lt;&gt;"",G1055&lt;&gt;""),"Completed","Upcoming")</f>
        <v>Upcoming</v>
      </c>
    </row>
    <row r="1056" customFormat="false" ht="15" hidden="false" customHeight="false" outlineLevel="0" collapsed="false">
      <c r="A1056" s="1" t="n">
        <v>1051</v>
      </c>
      <c r="B1056" s="41" t="n">
        <v>46060.625</v>
      </c>
      <c r="C1056" s="1" t="s">
        <v>29</v>
      </c>
      <c r="D1056" s="1" t="s">
        <v>21</v>
      </c>
      <c r="E1056" s="1" t="s">
        <v>23</v>
      </c>
      <c r="F1056" s="44"/>
      <c r="G1056" s="44"/>
      <c r="H1056" s="45" t="str">
        <f aca="false">IF(AND(F1056&lt;&gt;"",G1056&lt;&gt;""),"Completed","Upcoming")</f>
        <v>Upcoming</v>
      </c>
    </row>
    <row r="1057" customFormat="false" ht="15" hidden="false" customHeight="false" outlineLevel="0" collapsed="false">
      <c r="A1057" s="1" t="n">
        <v>1052</v>
      </c>
      <c r="B1057" s="41" t="n">
        <v>46060.625</v>
      </c>
      <c r="C1057" s="1" t="s">
        <v>29</v>
      </c>
      <c r="D1057" s="1" t="s">
        <v>132</v>
      </c>
      <c r="E1057" s="1" t="s">
        <v>152</v>
      </c>
      <c r="F1057" s="44"/>
      <c r="G1057" s="44"/>
      <c r="H1057" s="45" t="str">
        <f aca="false">IF(AND(F1057&lt;&gt;"",G1057&lt;&gt;""),"Completed","Upcoming")</f>
        <v>Upcoming</v>
      </c>
    </row>
    <row r="1058" customFormat="false" ht="15" hidden="false" customHeight="false" outlineLevel="0" collapsed="false">
      <c r="A1058" s="1" t="n">
        <v>1053</v>
      </c>
      <c r="B1058" s="41" t="n">
        <v>46060.625</v>
      </c>
      <c r="C1058" s="1" t="s">
        <v>29</v>
      </c>
      <c r="D1058" s="1" t="s">
        <v>121</v>
      </c>
      <c r="E1058" s="1" t="s">
        <v>180</v>
      </c>
      <c r="F1058" s="44"/>
      <c r="G1058" s="44"/>
      <c r="H1058" s="45" t="str">
        <f aca="false">IF(AND(F1058&lt;&gt;"",G1058&lt;&gt;""),"Completed","Upcoming")</f>
        <v>Upcoming</v>
      </c>
    </row>
    <row r="1059" customFormat="false" ht="15" hidden="false" customHeight="false" outlineLevel="0" collapsed="false">
      <c r="A1059" s="1" t="n">
        <v>1054</v>
      </c>
      <c r="B1059" s="41" t="n">
        <v>46060.625</v>
      </c>
      <c r="C1059" s="1" t="s">
        <v>29</v>
      </c>
      <c r="D1059" s="1" t="s">
        <v>122</v>
      </c>
      <c r="E1059" s="1" t="s">
        <v>128</v>
      </c>
      <c r="F1059" s="44"/>
      <c r="G1059" s="44"/>
      <c r="H1059" s="45" t="str">
        <f aca="false">IF(AND(F1059&lt;&gt;"",G1059&lt;&gt;""),"Completed","Upcoming")</f>
        <v>Upcoming</v>
      </c>
    </row>
    <row r="1060" customFormat="false" ht="15" hidden="false" customHeight="false" outlineLevel="0" collapsed="false">
      <c r="A1060" s="1" t="n">
        <v>1055</v>
      </c>
      <c r="B1060" s="41" t="n">
        <v>46060.625</v>
      </c>
      <c r="C1060" s="1" t="s">
        <v>29</v>
      </c>
      <c r="D1060" s="1" t="s">
        <v>207</v>
      </c>
      <c r="E1060" s="1" t="s">
        <v>126</v>
      </c>
      <c r="F1060" s="44"/>
      <c r="G1060" s="44"/>
      <c r="H1060" s="45" t="str">
        <f aca="false">IF(AND(F1060&lt;&gt;"",G1060&lt;&gt;""),"Completed","Upcoming")</f>
        <v>Upcoming</v>
      </c>
    </row>
    <row r="1061" customFormat="false" ht="15" hidden="false" customHeight="false" outlineLevel="0" collapsed="false">
      <c r="A1061" s="1" t="n">
        <v>1056</v>
      </c>
      <c r="B1061" s="41" t="n">
        <v>46060.625</v>
      </c>
      <c r="C1061" s="1" t="s">
        <v>29</v>
      </c>
      <c r="D1061" s="1" t="s">
        <v>131</v>
      </c>
      <c r="E1061" s="1" t="s">
        <v>162</v>
      </c>
      <c r="F1061" s="44"/>
      <c r="G1061" s="44"/>
      <c r="H1061" s="45" t="str">
        <f aca="false">IF(AND(F1061&lt;&gt;"",G1061&lt;&gt;""),"Completed","Upcoming")</f>
        <v>Upcoming</v>
      </c>
    </row>
    <row r="1062" customFormat="false" ht="15" hidden="false" customHeight="false" outlineLevel="0" collapsed="false">
      <c r="A1062" s="1" t="n">
        <v>1057</v>
      </c>
      <c r="B1062" s="41" t="n">
        <v>46060.625</v>
      </c>
      <c r="C1062" s="1" t="s">
        <v>29</v>
      </c>
      <c r="D1062" s="1" t="s">
        <v>201</v>
      </c>
      <c r="E1062" s="1" t="s">
        <v>137</v>
      </c>
      <c r="F1062" s="44"/>
      <c r="G1062" s="44"/>
      <c r="H1062" s="45" t="str">
        <f aca="false">IF(AND(F1062&lt;&gt;"",G1062&lt;&gt;""),"Completed","Upcoming")</f>
        <v>Upcoming</v>
      </c>
    </row>
    <row r="1063" customFormat="false" ht="15" hidden="false" customHeight="false" outlineLevel="0" collapsed="false">
      <c r="A1063" s="1" t="n">
        <v>1058</v>
      </c>
      <c r="B1063" s="41" t="n">
        <v>46060.625</v>
      </c>
      <c r="C1063" s="1" t="s">
        <v>29</v>
      </c>
      <c r="D1063" s="1" t="s">
        <v>129</v>
      </c>
      <c r="E1063" s="1" t="s">
        <v>153</v>
      </c>
      <c r="F1063" s="44"/>
      <c r="G1063" s="44"/>
      <c r="H1063" s="45" t="str">
        <f aca="false">IF(AND(F1063&lt;&gt;"",G1063&lt;&gt;""),"Completed","Upcoming")</f>
        <v>Upcoming</v>
      </c>
    </row>
    <row r="1064" customFormat="false" ht="15" hidden="false" customHeight="false" outlineLevel="0" collapsed="false">
      <c r="A1064" s="1" t="n">
        <v>1059</v>
      </c>
      <c r="B1064" s="41" t="n">
        <v>46060.625</v>
      </c>
      <c r="C1064" s="1" t="s">
        <v>29</v>
      </c>
      <c r="D1064" s="1" t="s">
        <v>130</v>
      </c>
      <c r="E1064" s="1" t="s">
        <v>202</v>
      </c>
      <c r="F1064" s="44"/>
      <c r="G1064" s="44"/>
      <c r="H1064" s="45" t="str">
        <f aca="false">IF(AND(F1064&lt;&gt;"",G1064&lt;&gt;""),"Completed","Upcoming")</f>
        <v>Upcoming</v>
      </c>
    </row>
    <row r="1065" customFormat="false" ht="15" hidden="false" customHeight="false" outlineLevel="0" collapsed="false">
      <c r="A1065" s="1" t="n">
        <v>1060</v>
      </c>
      <c r="B1065" s="41" t="n">
        <v>46060.625</v>
      </c>
      <c r="C1065" s="1" t="s">
        <v>29</v>
      </c>
      <c r="D1065" s="1" t="s">
        <v>127</v>
      </c>
      <c r="E1065" s="1" t="s">
        <v>138</v>
      </c>
      <c r="F1065" s="44"/>
      <c r="G1065" s="44"/>
      <c r="H1065" s="45" t="str">
        <f aca="false">IF(AND(F1065&lt;&gt;"",G1065&lt;&gt;""),"Completed","Upcoming")</f>
        <v>Upcoming</v>
      </c>
    </row>
    <row r="1066" customFormat="false" ht="15" hidden="false" customHeight="false" outlineLevel="0" collapsed="false">
      <c r="A1066" s="1" t="n">
        <v>1061</v>
      </c>
      <c r="B1066" s="41" t="n">
        <v>46060.8333333333</v>
      </c>
      <c r="C1066" s="1" t="s">
        <v>32</v>
      </c>
      <c r="D1066" s="1" t="s">
        <v>183</v>
      </c>
      <c r="E1066" s="1" t="s">
        <v>184</v>
      </c>
      <c r="F1066" s="44"/>
      <c r="G1066" s="44"/>
      <c r="H1066" s="45" t="str">
        <f aca="false">IF(AND(F1066&lt;&gt;"",G1066&lt;&gt;""),"Completed","Upcoming")</f>
        <v>Upcoming</v>
      </c>
    </row>
    <row r="1067" customFormat="false" ht="15" hidden="false" customHeight="false" outlineLevel="0" collapsed="false">
      <c r="A1067" s="1" t="n">
        <v>1062</v>
      </c>
      <c r="B1067" s="41" t="n">
        <v>46060.8333333333</v>
      </c>
      <c r="C1067" s="1" t="s">
        <v>32</v>
      </c>
      <c r="D1067" s="1" t="s">
        <v>189</v>
      </c>
      <c r="E1067" s="1" t="s">
        <v>192</v>
      </c>
      <c r="F1067" s="44"/>
      <c r="G1067" s="44"/>
      <c r="H1067" s="45" t="str">
        <f aca="false">IF(AND(F1067&lt;&gt;"",G1067&lt;&gt;""),"Completed","Upcoming")</f>
        <v>Upcoming</v>
      </c>
    </row>
    <row r="1068" customFormat="false" ht="15" hidden="false" customHeight="false" outlineLevel="0" collapsed="false">
      <c r="A1068" s="1" t="n">
        <v>1063</v>
      </c>
      <c r="B1068" s="41" t="n">
        <v>46060.8333333333</v>
      </c>
      <c r="C1068" s="1" t="s">
        <v>32</v>
      </c>
      <c r="D1068" s="1" t="s">
        <v>15</v>
      </c>
      <c r="E1068" s="1" t="s">
        <v>193</v>
      </c>
      <c r="F1068" s="44"/>
      <c r="G1068" s="44"/>
      <c r="H1068" s="45" t="str">
        <f aca="false">IF(AND(F1068&lt;&gt;"",G1068&lt;&gt;""),"Completed","Upcoming")</f>
        <v>Upcoming</v>
      </c>
    </row>
    <row r="1069" customFormat="false" ht="15" hidden="false" customHeight="false" outlineLevel="0" collapsed="false">
      <c r="A1069" s="1" t="n">
        <v>1064</v>
      </c>
      <c r="B1069" s="41" t="n">
        <v>46060.8333333333</v>
      </c>
      <c r="C1069" s="1" t="s">
        <v>32</v>
      </c>
      <c r="D1069" s="1" t="s">
        <v>187</v>
      </c>
      <c r="E1069" s="1" t="s">
        <v>191</v>
      </c>
      <c r="F1069" s="44"/>
      <c r="G1069" s="44"/>
      <c r="H1069" s="45" t="str">
        <f aca="false">IF(AND(F1069&lt;&gt;"",G1069&lt;&gt;""),"Completed","Upcoming")</f>
        <v>Upcoming</v>
      </c>
    </row>
    <row r="1070" customFormat="false" ht="15" hidden="false" customHeight="false" outlineLevel="0" collapsed="false">
      <c r="A1070" s="1" t="n">
        <v>1065</v>
      </c>
      <c r="B1070" s="41" t="n">
        <v>46060.8333333333</v>
      </c>
      <c r="C1070" s="1" t="s">
        <v>32</v>
      </c>
      <c r="D1070" s="1" t="s">
        <v>197</v>
      </c>
      <c r="E1070" s="1" t="s">
        <v>195</v>
      </c>
      <c r="F1070" s="44"/>
      <c r="G1070" s="44"/>
      <c r="H1070" s="45" t="str">
        <f aca="false">IF(AND(F1070&lt;&gt;"",G1070&lt;&gt;""),"Completed","Upcoming")</f>
        <v>Upcoming</v>
      </c>
    </row>
    <row r="1071" customFormat="false" ht="15" hidden="false" customHeight="false" outlineLevel="0" collapsed="false">
      <c r="A1071" s="1" t="n">
        <v>1066</v>
      </c>
      <c r="B1071" s="41" t="n">
        <v>46060.8333333333</v>
      </c>
      <c r="C1071" s="1" t="s">
        <v>32</v>
      </c>
      <c r="D1071" s="1" t="s">
        <v>188</v>
      </c>
      <c r="E1071" s="1" t="s">
        <v>196</v>
      </c>
      <c r="F1071" s="44"/>
      <c r="G1071" s="44"/>
      <c r="H1071" s="45" t="str">
        <f aca="false">IF(AND(F1071&lt;&gt;"",G1071&lt;&gt;""),"Completed","Upcoming")</f>
        <v>Upcoming</v>
      </c>
    </row>
    <row r="1072" customFormat="false" ht="15" hidden="false" customHeight="false" outlineLevel="0" collapsed="false">
      <c r="A1072" s="1" t="n">
        <v>1067</v>
      </c>
      <c r="B1072" s="41" t="n">
        <v>46060.8333333333</v>
      </c>
      <c r="C1072" s="1" t="s">
        <v>32</v>
      </c>
      <c r="D1072" s="1" t="s">
        <v>211</v>
      </c>
      <c r="E1072" s="1" t="s">
        <v>185</v>
      </c>
      <c r="F1072" s="44"/>
      <c r="G1072" s="44"/>
      <c r="H1072" s="45" t="str">
        <f aca="false">IF(AND(F1072&lt;&gt;"",G1072&lt;&gt;""),"Completed","Upcoming")</f>
        <v>Upcoming</v>
      </c>
    </row>
    <row r="1073" customFormat="false" ht="15" hidden="false" customHeight="false" outlineLevel="0" collapsed="false">
      <c r="A1073" s="1" t="n">
        <v>1068</v>
      </c>
      <c r="B1073" s="41" t="n">
        <v>46060.8333333333</v>
      </c>
      <c r="C1073" s="1" t="s">
        <v>32</v>
      </c>
      <c r="D1073" s="1" t="s">
        <v>199</v>
      </c>
      <c r="E1073" s="1" t="s">
        <v>212</v>
      </c>
      <c r="F1073" s="44"/>
      <c r="G1073" s="44"/>
      <c r="H1073" s="45" t="str">
        <f aca="false">IF(AND(F1073&lt;&gt;"",G1073&lt;&gt;""),"Completed","Upcoming")</f>
        <v>Upcoming</v>
      </c>
    </row>
    <row r="1074" customFormat="false" ht="15" hidden="false" customHeight="false" outlineLevel="0" collapsed="false">
      <c r="A1074" s="1" t="n">
        <v>1069</v>
      </c>
      <c r="B1074" s="41" t="n">
        <v>46060.8333333333</v>
      </c>
      <c r="C1074" s="1" t="s">
        <v>32</v>
      </c>
      <c r="D1074" s="1" t="s">
        <v>198</v>
      </c>
      <c r="E1074" s="1" t="s">
        <v>190</v>
      </c>
      <c r="F1074" s="44"/>
      <c r="G1074" s="44"/>
      <c r="H1074" s="45" t="str">
        <f aca="false">IF(AND(F1074&lt;&gt;"",G1074&lt;&gt;""),"Completed","Upcoming")</f>
        <v>Upcoming</v>
      </c>
    </row>
    <row r="1075" customFormat="false" ht="15" hidden="false" customHeight="false" outlineLevel="0" collapsed="false">
      <c r="A1075" s="1" t="n">
        <v>1070</v>
      </c>
      <c r="B1075" s="41" t="n">
        <v>46061.8333333333</v>
      </c>
      <c r="C1075" s="1" t="s">
        <v>31</v>
      </c>
      <c r="D1075" s="1" t="s">
        <v>140</v>
      </c>
      <c r="E1075" s="1" t="s">
        <v>146</v>
      </c>
      <c r="F1075" s="44"/>
      <c r="G1075" s="44"/>
      <c r="H1075" s="45" t="str">
        <f aca="false">IF(AND(F1075&lt;&gt;"",G1075&lt;&gt;""),"Completed","Upcoming")</f>
        <v>Upcoming</v>
      </c>
    </row>
    <row r="1076" customFormat="false" ht="15" hidden="false" customHeight="false" outlineLevel="0" collapsed="false">
      <c r="A1076" s="1" t="n">
        <v>1071</v>
      </c>
      <c r="B1076" s="41" t="n">
        <v>46061.8333333333</v>
      </c>
      <c r="C1076" s="1" t="s">
        <v>31</v>
      </c>
      <c r="D1076" s="1" t="s">
        <v>164</v>
      </c>
      <c r="E1076" s="1" t="s">
        <v>139</v>
      </c>
      <c r="F1076" s="44"/>
      <c r="G1076" s="44"/>
      <c r="H1076" s="45" t="str">
        <f aca="false">IF(AND(F1076&lt;&gt;"",G1076&lt;&gt;""),"Completed","Upcoming")</f>
        <v>Upcoming</v>
      </c>
    </row>
    <row r="1077" customFormat="false" ht="15" hidden="false" customHeight="false" outlineLevel="0" collapsed="false">
      <c r="A1077" s="1" t="n">
        <v>1072</v>
      </c>
      <c r="B1077" s="41" t="n">
        <v>46061.8333333333</v>
      </c>
      <c r="C1077" s="1" t="s">
        <v>31</v>
      </c>
      <c r="D1077" s="1" t="s">
        <v>24</v>
      </c>
      <c r="E1077" s="1" t="s">
        <v>210</v>
      </c>
      <c r="F1077" s="44"/>
      <c r="G1077" s="44"/>
      <c r="H1077" s="45" t="str">
        <f aca="false">IF(AND(F1077&lt;&gt;"",G1077&lt;&gt;""),"Completed","Upcoming")</f>
        <v>Upcoming</v>
      </c>
    </row>
    <row r="1078" customFormat="false" ht="15" hidden="false" customHeight="false" outlineLevel="0" collapsed="false">
      <c r="A1078" s="1" t="n">
        <v>1073</v>
      </c>
      <c r="B1078" s="41" t="n">
        <v>46061.8333333333</v>
      </c>
      <c r="C1078" s="1" t="s">
        <v>31</v>
      </c>
      <c r="D1078" s="1" t="s">
        <v>209</v>
      </c>
      <c r="E1078" s="1" t="s">
        <v>19</v>
      </c>
      <c r="F1078" s="44"/>
      <c r="G1078" s="44"/>
      <c r="H1078" s="45" t="str">
        <f aca="false">IF(AND(F1078&lt;&gt;"",G1078&lt;&gt;""),"Completed","Upcoming")</f>
        <v>Upcoming</v>
      </c>
    </row>
    <row r="1079" customFormat="false" ht="15" hidden="false" customHeight="false" outlineLevel="0" collapsed="false">
      <c r="A1079" s="1" t="n">
        <v>1074</v>
      </c>
      <c r="B1079" s="41" t="n">
        <v>46061.8333333333</v>
      </c>
      <c r="C1079" s="1" t="s">
        <v>30</v>
      </c>
      <c r="D1079" s="1" t="s">
        <v>151</v>
      </c>
      <c r="E1079" s="1" t="s">
        <v>18</v>
      </c>
      <c r="F1079" s="44"/>
      <c r="G1079" s="44"/>
      <c r="H1079" s="45" t="str">
        <f aca="false">IF(AND(F1079&lt;&gt;"",G1079&lt;&gt;""),"Completed","Upcoming")</f>
        <v>Upcoming</v>
      </c>
    </row>
    <row r="1080" customFormat="false" ht="15" hidden="false" customHeight="false" outlineLevel="0" collapsed="false">
      <c r="A1080" s="1" t="n">
        <v>1075</v>
      </c>
      <c r="B1080" s="41" t="n">
        <v>46061.8333333333</v>
      </c>
      <c r="C1080" s="1" t="s">
        <v>33</v>
      </c>
      <c r="D1080" s="1" t="s">
        <v>159</v>
      </c>
      <c r="E1080" s="1" t="s">
        <v>172</v>
      </c>
      <c r="F1080" s="44"/>
      <c r="G1080" s="44"/>
      <c r="H1080" s="45" t="str">
        <f aca="false">IF(AND(F1080&lt;&gt;"",G1080&lt;&gt;""),"Completed","Upcoming")</f>
        <v>Upcoming</v>
      </c>
    </row>
    <row r="1081" customFormat="false" ht="15" hidden="false" customHeight="false" outlineLevel="0" collapsed="false">
      <c r="A1081" s="1" t="n">
        <v>1076</v>
      </c>
      <c r="B1081" s="41" t="n">
        <v>46061.8333333333</v>
      </c>
      <c r="C1081" s="1" t="s">
        <v>30</v>
      </c>
      <c r="D1081" s="1" t="s">
        <v>114</v>
      </c>
      <c r="E1081" s="1" t="s">
        <v>203</v>
      </c>
      <c r="F1081" s="44"/>
      <c r="G1081" s="44"/>
      <c r="H1081" s="45" t="str">
        <f aca="false">IF(AND(F1081&lt;&gt;"",G1081&lt;&gt;""),"Completed","Upcoming")</f>
        <v>Upcoming</v>
      </c>
    </row>
    <row r="1082" customFormat="false" ht="15" hidden="false" customHeight="false" outlineLevel="0" collapsed="false">
      <c r="A1082" s="1" t="n">
        <v>1077</v>
      </c>
      <c r="B1082" s="41" t="n">
        <v>46061.8333333333</v>
      </c>
      <c r="C1082" s="1" t="s">
        <v>30</v>
      </c>
      <c r="D1082" s="1" t="s">
        <v>167</v>
      </c>
      <c r="E1082" s="1" t="s">
        <v>200</v>
      </c>
      <c r="F1082" s="44"/>
      <c r="G1082" s="44"/>
      <c r="H1082" s="45" t="str">
        <f aca="false">IF(AND(F1082&lt;&gt;"",G1082&lt;&gt;""),"Completed","Upcoming")</f>
        <v>Upcoming</v>
      </c>
    </row>
    <row r="1083" customFormat="false" ht="15" hidden="false" customHeight="false" outlineLevel="0" collapsed="false">
      <c r="A1083" s="1" t="n">
        <v>1078</v>
      </c>
      <c r="B1083" s="41" t="n">
        <v>46061.8333333333</v>
      </c>
      <c r="C1083" s="1" t="s">
        <v>33</v>
      </c>
      <c r="D1083" s="1" t="s">
        <v>156</v>
      </c>
      <c r="E1083" s="1" t="s">
        <v>158</v>
      </c>
      <c r="F1083" s="44"/>
      <c r="G1083" s="44"/>
      <c r="H1083" s="45" t="str">
        <f aca="false">IF(AND(F1083&lt;&gt;"",G1083&lt;&gt;""),"Completed","Upcoming")</f>
        <v>Upcoming</v>
      </c>
    </row>
    <row r="1084" customFormat="false" ht="15" hidden="false" customHeight="false" outlineLevel="0" collapsed="false">
      <c r="A1084" s="1" t="n">
        <v>1079</v>
      </c>
      <c r="B1084" s="41" t="n">
        <v>46061.8333333333</v>
      </c>
      <c r="C1084" s="1" t="s">
        <v>33</v>
      </c>
      <c r="D1084" s="1" t="s">
        <v>154</v>
      </c>
      <c r="E1084" s="1" t="s">
        <v>206</v>
      </c>
      <c r="F1084" s="44"/>
      <c r="G1084" s="44"/>
      <c r="H1084" s="45" t="str">
        <f aca="false">IF(AND(F1084&lt;&gt;"",G1084&lt;&gt;""),"Completed","Upcoming")</f>
        <v>Upcoming</v>
      </c>
    </row>
    <row r="1085" customFormat="false" ht="15" hidden="false" customHeight="false" outlineLevel="0" collapsed="false">
      <c r="A1085" s="1" t="n">
        <v>1080</v>
      </c>
      <c r="B1085" s="41" t="n">
        <v>46061.8333333333</v>
      </c>
      <c r="C1085" s="1" t="s">
        <v>33</v>
      </c>
      <c r="D1085" s="1" t="s">
        <v>134</v>
      </c>
      <c r="E1085" s="1" t="s">
        <v>205</v>
      </c>
      <c r="F1085" s="44"/>
      <c r="G1085" s="44"/>
      <c r="H1085" s="45" t="str">
        <f aca="false">IF(AND(F1085&lt;&gt;"",G1085&lt;&gt;""),"Completed","Upcoming")</f>
        <v>Upcoming</v>
      </c>
    </row>
    <row r="1086" customFormat="false" ht="15" hidden="false" customHeight="false" outlineLevel="0" collapsed="false">
      <c r="A1086" s="1" t="n">
        <v>1081</v>
      </c>
      <c r="B1086" s="41" t="n">
        <v>46061.8333333333</v>
      </c>
      <c r="C1086" s="1" t="s">
        <v>33</v>
      </c>
      <c r="D1086" s="1" t="s">
        <v>17</v>
      </c>
      <c r="E1086" s="1" t="s">
        <v>135</v>
      </c>
      <c r="F1086" s="44"/>
      <c r="G1086" s="44"/>
      <c r="H1086" s="45" t="str">
        <f aca="false">IF(AND(F1086&lt;&gt;"",G1086&lt;&gt;""),"Completed","Upcoming")</f>
        <v>Upcoming</v>
      </c>
    </row>
    <row r="1087" customFormat="false" ht="15" hidden="false" customHeight="false" outlineLevel="0" collapsed="false">
      <c r="A1087" s="1" t="n">
        <v>1082</v>
      </c>
      <c r="B1087" s="41" t="n">
        <v>46061.8333333333</v>
      </c>
      <c r="C1087" s="1" t="s">
        <v>33</v>
      </c>
      <c r="D1087" s="1" t="s">
        <v>157</v>
      </c>
      <c r="E1087" s="1" t="s">
        <v>171</v>
      </c>
      <c r="F1087" s="44"/>
      <c r="G1087" s="44"/>
      <c r="H1087" s="45" t="str">
        <f aca="false">IF(AND(F1087&lt;&gt;"",G1087&lt;&gt;""),"Completed","Upcoming")</f>
        <v>Upcoming</v>
      </c>
    </row>
    <row r="1088" customFormat="false" ht="15" hidden="false" customHeight="false" outlineLevel="0" collapsed="false">
      <c r="A1088" s="1" t="n">
        <v>1083</v>
      </c>
      <c r="B1088" s="41" t="n">
        <v>46061.8333333333</v>
      </c>
      <c r="C1088" s="1" t="s">
        <v>33</v>
      </c>
      <c r="D1088" s="1" t="s">
        <v>204</v>
      </c>
      <c r="E1088" s="1" t="s">
        <v>144</v>
      </c>
      <c r="F1088" s="44"/>
      <c r="G1088" s="44"/>
      <c r="H1088" s="45" t="str">
        <f aca="false">IF(AND(F1088&lt;&gt;"",G1088&lt;&gt;""),"Completed","Upcoming")</f>
        <v>Upcoming</v>
      </c>
    </row>
    <row r="1089" customFormat="false" ht="15" hidden="false" customHeight="false" outlineLevel="0" collapsed="false">
      <c r="A1089" s="1" t="n">
        <v>1084</v>
      </c>
      <c r="B1089" s="41" t="n">
        <v>46061.8333333333</v>
      </c>
      <c r="C1089" s="1" t="s">
        <v>33</v>
      </c>
      <c r="D1089" s="1" t="s">
        <v>155</v>
      </c>
      <c r="E1089" s="1" t="s">
        <v>149</v>
      </c>
      <c r="F1089" s="44"/>
      <c r="G1089" s="44"/>
      <c r="H1089" s="45" t="str">
        <f aca="false">IF(AND(F1089&lt;&gt;"",G1089&lt;&gt;""),"Completed","Upcoming")</f>
        <v>Upcoming</v>
      </c>
    </row>
    <row r="1090" customFormat="false" ht="15" hidden="false" customHeight="false" outlineLevel="0" collapsed="false">
      <c r="A1090" s="1" t="n">
        <v>1085</v>
      </c>
      <c r="B1090" s="41" t="n">
        <v>46061.8333333333</v>
      </c>
      <c r="C1090" s="1" t="s">
        <v>33</v>
      </c>
      <c r="D1090" s="1" t="s">
        <v>120</v>
      </c>
      <c r="E1090" s="1" t="s">
        <v>161</v>
      </c>
      <c r="F1090" s="44"/>
      <c r="G1090" s="44"/>
      <c r="H1090" s="45" t="str">
        <f aca="false">IF(AND(F1090&lt;&gt;"",G1090&lt;&gt;""),"Completed","Upcoming")</f>
        <v>Upcoming</v>
      </c>
    </row>
    <row r="1091" customFormat="false" ht="15" hidden="false" customHeight="false" outlineLevel="0" collapsed="false">
      <c r="A1091" s="1" t="n">
        <v>1086</v>
      </c>
      <c r="B1091" s="41" t="n">
        <v>46061.8333333333</v>
      </c>
      <c r="C1091" s="1" t="s">
        <v>31</v>
      </c>
      <c r="D1091" s="1" t="s">
        <v>145</v>
      </c>
      <c r="E1091" s="1" t="s">
        <v>178</v>
      </c>
      <c r="F1091" s="44"/>
      <c r="G1091" s="44"/>
      <c r="H1091" s="45" t="str">
        <f aca="false">IF(AND(F1091&lt;&gt;"",G1091&lt;&gt;""),"Completed","Upcoming")</f>
        <v>Upcoming</v>
      </c>
    </row>
    <row r="1092" customFormat="false" ht="15" hidden="false" customHeight="false" outlineLevel="0" collapsed="false">
      <c r="A1092" s="1" t="n">
        <v>1087</v>
      </c>
      <c r="B1092" s="41" t="n">
        <v>46061.8333333333</v>
      </c>
      <c r="C1092" s="1" t="s">
        <v>31</v>
      </c>
      <c r="D1092" s="1" t="s">
        <v>20</v>
      </c>
      <c r="E1092" s="1" t="s">
        <v>168</v>
      </c>
      <c r="F1092" s="44"/>
      <c r="G1092" s="44"/>
      <c r="H1092" s="45" t="str">
        <f aca="false">IF(AND(F1092&lt;&gt;"",G1092&lt;&gt;""),"Completed","Upcoming")</f>
        <v>Upcoming</v>
      </c>
    </row>
    <row r="1093" customFormat="false" ht="15" hidden="false" customHeight="false" outlineLevel="0" collapsed="false">
      <c r="A1093" s="1" t="n">
        <v>1088</v>
      </c>
      <c r="B1093" s="41" t="n">
        <v>46061.8333333333</v>
      </c>
      <c r="C1093" s="1" t="s">
        <v>31</v>
      </c>
      <c r="D1093" s="1" t="s">
        <v>177</v>
      </c>
      <c r="E1093" s="1" t="s">
        <v>169</v>
      </c>
      <c r="F1093" s="44"/>
      <c r="G1093" s="44"/>
      <c r="H1093" s="45" t="str">
        <f aca="false">IF(AND(F1093&lt;&gt;"",G1093&lt;&gt;""),"Completed","Upcoming")</f>
        <v>Upcoming</v>
      </c>
    </row>
    <row r="1094" customFormat="false" ht="15" hidden="false" customHeight="false" outlineLevel="0" collapsed="false">
      <c r="A1094" s="1" t="n">
        <v>1089</v>
      </c>
      <c r="B1094" s="41" t="n">
        <v>46061.8333333333</v>
      </c>
      <c r="C1094" s="1" t="s">
        <v>31</v>
      </c>
      <c r="D1094" s="1" t="s">
        <v>163</v>
      </c>
      <c r="E1094" s="1" t="s">
        <v>213</v>
      </c>
      <c r="F1094" s="44"/>
      <c r="G1094" s="44"/>
      <c r="H1094" s="45" t="str">
        <f aca="false">IF(AND(F1094&lt;&gt;"",G1094&lt;&gt;""),"Completed","Upcoming")</f>
        <v>Upcoming</v>
      </c>
    </row>
    <row r="1095" customFormat="false" ht="15" hidden="false" customHeight="false" outlineLevel="0" collapsed="false">
      <c r="A1095" s="1" t="n">
        <v>1090</v>
      </c>
      <c r="B1095" s="41" t="n">
        <v>46061.8333333333</v>
      </c>
      <c r="C1095" s="1" t="s">
        <v>31</v>
      </c>
      <c r="D1095" s="1" t="s">
        <v>136</v>
      </c>
      <c r="E1095" s="1" t="s">
        <v>22</v>
      </c>
      <c r="F1095" s="44"/>
      <c r="G1095" s="44"/>
      <c r="H1095" s="45" t="str">
        <f aca="false">IF(AND(F1095&lt;&gt;"",G1095&lt;&gt;""),"Completed","Upcoming")</f>
        <v>Upcoming</v>
      </c>
    </row>
    <row r="1096" customFormat="false" ht="15" hidden="false" customHeight="false" outlineLevel="0" collapsed="false">
      <c r="A1096" s="1" t="n">
        <v>1091</v>
      </c>
      <c r="B1096" s="41" t="n">
        <v>46061.8333333333</v>
      </c>
      <c r="C1096" s="1" t="s">
        <v>30</v>
      </c>
      <c r="D1096" s="1" t="s">
        <v>118</v>
      </c>
      <c r="E1096" s="1" t="s">
        <v>141</v>
      </c>
      <c r="F1096" s="44"/>
      <c r="G1096" s="44"/>
      <c r="H1096" s="45" t="str">
        <f aca="false">IF(AND(F1096&lt;&gt;"",G1096&lt;&gt;""),"Completed","Upcoming")</f>
        <v>Upcoming</v>
      </c>
    </row>
    <row r="1097" customFormat="false" ht="15" hidden="false" customHeight="false" outlineLevel="0" collapsed="false">
      <c r="A1097" s="1" t="n">
        <v>1092</v>
      </c>
      <c r="B1097" s="41" t="n">
        <v>46061.8333333333</v>
      </c>
      <c r="C1097" s="1" t="s">
        <v>30</v>
      </c>
      <c r="D1097" s="1" t="s">
        <v>16</v>
      </c>
      <c r="E1097" s="1" t="s">
        <v>173</v>
      </c>
      <c r="F1097" s="44"/>
      <c r="G1097" s="44"/>
      <c r="H1097" s="45" t="str">
        <f aca="false">IF(AND(F1097&lt;&gt;"",G1097&lt;&gt;""),"Completed","Upcoming")</f>
        <v>Upcoming</v>
      </c>
    </row>
    <row r="1098" customFormat="false" ht="15" hidden="false" customHeight="false" outlineLevel="0" collapsed="false">
      <c r="A1098" s="1" t="n">
        <v>1093</v>
      </c>
      <c r="B1098" s="41" t="n">
        <v>46061.8333333333</v>
      </c>
      <c r="C1098" s="1" t="s">
        <v>30</v>
      </c>
      <c r="D1098" s="1" t="s">
        <v>182</v>
      </c>
      <c r="E1098" s="1" t="s">
        <v>116</v>
      </c>
      <c r="F1098" s="44"/>
      <c r="G1098" s="44"/>
      <c r="H1098" s="45" t="str">
        <f aca="false">IF(AND(F1098&lt;&gt;"",G1098&lt;&gt;""),"Completed","Upcoming")</f>
        <v>Upcoming</v>
      </c>
    </row>
    <row r="1099" customFormat="false" ht="15" hidden="false" customHeight="false" outlineLevel="0" collapsed="false">
      <c r="A1099" s="1" t="n">
        <v>1094</v>
      </c>
      <c r="B1099" s="41" t="n">
        <v>46061.8333333333</v>
      </c>
      <c r="C1099" s="1" t="s">
        <v>30</v>
      </c>
      <c r="D1099" s="1" t="s">
        <v>181</v>
      </c>
      <c r="E1099" s="1" t="s">
        <v>176</v>
      </c>
      <c r="F1099" s="44"/>
      <c r="G1099" s="44"/>
      <c r="H1099" s="45" t="str">
        <f aca="false">IF(AND(F1099&lt;&gt;"",G1099&lt;&gt;""),"Completed","Upcoming")</f>
        <v>Upcoming</v>
      </c>
    </row>
    <row r="1100" customFormat="false" ht="15" hidden="false" customHeight="false" outlineLevel="0" collapsed="false">
      <c r="A1100" s="1" t="n">
        <v>1095</v>
      </c>
      <c r="B1100" s="41" t="n">
        <v>46061.8333333333</v>
      </c>
      <c r="C1100" s="1" t="s">
        <v>30</v>
      </c>
      <c r="D1100" s="1" t="s">
        <v>119</v>
      </c>
      <c r="E1100" s="1" t="s">
        <v>115</v>
      </c>
      <c r="F1100" s="44"/>
      <c r="G1100" s="44"/>
      <c r="H1100" s="45" t="str">
        <f aca="false">IF(AND(F1100&lt;&gt;"",G1100&lt;&gt;""),"Completed","Upcoming")</f>
        <v>Upcoming</v>
      </c>
    </row>
    <row r="1101" customFormat="false" ht="15" hidden="false" customHeight="false" outlineLevel="0" collapsed="false">
      <c r="A1101" s="1" t="n">
        <v>1096</v>
      </c>
      <c r="B1101" s="41" t="n">
        <v>46061.8333333333</v>
      </c>
      <c r="C1101" s="1" t="s">
        <v>30</v>
      </c>
      <c r="D1101" s="1" t="s">
        <v>166</v>
      </c>
      <c r="E1101" s="1" t="s">
        <v>208</v>
      </c>
      <c r="F1101" s="44"/>
      <c r="G1101" s="44"/>
      <c r="H1101" s="45" t="str">
        <f aca="false">IF(AND(F1101&lt;&gt;"",G1101&lt;&gt;""),"Completed","Upcoming")</f>
        <v>Upcoming</v>
      </c>
    </row>
    <row r="1102" customFormat="false" ht="15" hidden="false" customHeight="false" outlineLevel="0" collapsed="false">
      <c r="A1102" s="1" t="n">
        <v>1097</v>
      </c>
      <c r="B1102" s="41" t="n">
        <v>46061.8333333333</v>
      </c>
      <c r="C1102" s="1" t="s">
        <v>30</v>
      </c>
      <c r="D1102" s="1" t="s">
        <v>124</v>
      </c>
      <c r="E1102" s="1" t="s">
        <v>117</v>
      </c>
      <c r="F1102" s="44"/>
      <c r="G1102" s="44"/>
      <c r="H1102" s="45" t="str">
        <f aca="false">IF(AND(F1102&lt;&gt;"",G1102&lt;&gt;""),"Completed","Upcoming")</f>
        <v>Upcoming</v>
      </c>
    </row>
    <row r="1103" customFormat="false" ht="15" hidden="false" customHeight="false" outlineLevel="0" collapsed="false">
      <c r="A1103" s="1" t="n">
        <v>1098</v>
      </c>
      <c r="B1103" s="41" t="n">
        <v>46061.8333333333</v>
      </c>
      <c r="C1103" s="1" t="s">
        <v>31</v>
      </c>
      <c r="D1103" s="1" t="s">
        <v>174</v>
      </c>
      <c r="E1103" s="1" t="s">
        <v>165</v>
      </c>
      <c r="F1103" s="44"/>
      <c r="G1103" s="44"/>
      <c r="H1103" s="45" t="str">
        <f aca="false">IF(AND(F1103&lt;&gt;"",G1103&lt;&gt;""),"Completed","Upcoming")</f>
        <v>Upcoming</v>
      </c>
    </row>
    <row r="1104" customFormat="false" ht="15" hidden="false" customHeight="false" outlineLevel="0" collapsed="false">
      <c r="A1104" s="1" t="n">
        <v>1099</v>
      </c>
      <c r="B1104" s="41" t="n">
        <v>46064.8333333333</v>
      </c>
      <c r="C1104" s="1" t="s">
        <v>29</v>
      </c>
      <c r="D1104" s="1" t="s">
        <v>153</v>
      </c>
      <c r="E1104" s="1" t="s">
        <v>201</v>
      </c>
      <c r="F1104" s="44"/>
      <c r="G1104" s="44"/>
      <c r="H1104" s="45" t="str">
        <f aca="false">IF(AND(F1104&lt;&gt;"",G1104&lt;&gt;""),"Completed","Upcoming")</f>
        <v>Upcoming</v>
      </c>
    </row>
    <row r="1105" customFormat="false" ht="15" hidden="false" customHeight="false" outlineLevel="0" collapsed="false">
      <c r="A1105" s="1" t="n">
        <v>1100</v>
      </c>
      <c r="B1105" s="41" t="n">
        <v>46064.8333333333</v>
      </c>
      <c r="C1105" s="1" t="s">
        <v>29</v>
      </c>
      <c r="D1105" s="1" t="s">
        <v>202</v>
      </c>
      <c r="E1105" s="1" t="s">
        <v>21</v>
      </c>
      <c r="F1105" s="44"/>
      <c r="G1105" s="44"/>
      <c r="H1105" s="45" t="str">
        <f aca="false">IF(AND(F1105&lt;&gt;"",G1105&lt;&gt;""),"Completed","Upcoming")</f>
        <v>Upcoming</v>
      </c>
    </row>
    <row r="1106" customFormat="false" ht="15" hidden="false" customHeight="false" outlineLevel="0" collapsed="false">
      <c r="A1106" s="1" t="n">
        <v>1101</v>
      </c>
      <c r="B1106" s="41" t="n">
        <v>46064.8333333333</v>
      </c>
      <c r="C1106" s="1" t="s">
        <v>29</v>
      </c>
      <c r="D1106" s="1" t="s">
        <v>126</v>
      </c>
      <c r="E1106" s="1" t="s">
        <v>131</v>
      </c>
      <c r="F1106" s="44"/>
      <c r="G1106" s="44"/>
      <c r="H1106" s="45" t="str">
        <f aca="false">IF(AND(F1106&lt;&gt;"",G1106&lt;&gt;""),"Completed","Upcoming")</f>
        <v>Upcoming</v>
      </c>
    </row>
    <row r="1107" customFormat="false" ht="15" hidden="false" customHeight="false" outlineLevel="0" collapsed="false">
      <c r="A1107" s="1" t="n">
        <v>1102</v>
      </c>
      <c r="B1107" s="41" t="n">
        <v>46064.8333333333</v>
      </c>
      <c r="C1107" s="1" t="s">
        <v>29</v>
      </c>
      <c r="D1107" s="1" t="s">
        <v>128</v>
      </c>
      <c r="E1107" s="1" t="s">
        <v>127</v>
      </c>
      <c r="F1107" s="44"/>
      <c r="G1107" s="44"/>
      <c r="H1107" s="45" t="str">
        <f aca="false">IF(AND(F1107&lt;&gt;"",G1107&lt;&gt;""),"Completed","Upcoming")</f>
        <v>Upcoming</v>
      </c>
    </row>
    <row r="1108" customFormat="false" ht="15" hidden="false" customHeight="false" outlineLevel="0" collapsed="false">
      <c r="A1108" s="1" t="n">
        <v>1103</v>
      </c>
      <c r="B1108" s="41" t="n">
        <v>46064.8333333333</v>
      </c>
      <c r="C1108" s="1" t="s">
        <v>29</v>
      </c>
      <c r="D1108" s="1" t="s">
        <v>162</v>
      </c>
      <c r="E1108" s="1" t="s">
        <v>207</v>
      </c>
      <c r="F1108" s="44"/>
      <c r="G1108" s="44"/>
      <c r="H1108" s="45" t="str">
        <f aca="false">IF(AND(F1108&lt;&gt;"",G1108&lt;&gt;""),"Completed","Upcoming")</f>
        <v>Upcoming</v>
      </c>
    </row>
    <row r="1109" customFormat="false" ht="15" hidden="false" customHeight="false" outlineLevel="0" collapsed="false">
      <c r="A1109" s="1" t="n">
        <v>1104</v>
      </c>
      <c r="B1109" s="41" t="n">
        <v>46064.8333333333</v>
      </c>
      <c r="C1109" s="1" t="s">
        <v>29</v>
      </c>
      <c r="D1109" s="1" t="s">
        <v>152</v>
      </c>
      <c r="E1109" s="1" t="s">
        <v>130</v>
      </c>
      <c r="F1109" s="44"/>
      <c r="G1109" s="44"/>
      <c r="H1109" s="45" t="str">
        <f aca="false">IF(AND(F1109&lt;&gt;"",G1109&lt;&gt;""),"Completed","Upcoming")</f>
        <v>Upcoming</v>
      </c>
    </row>
    <row r="1110" customFormat="false" ht="15" hidden="false" customHeight="false" outlineLevel="0" collapsed="false">
      <c r="A1110" s="1" t="n">
        <v>1105</v>
      </c>
      <c r="B1110" s="41" t="n">
        <v>46064.8333333333</v>
      </c>
      <c r="C1110" s="1" t="s">
        <v>29</v>
      </c>
      <c r="D1110" s="1" t="s">
        <v>138</v>
      </c>
      <c r="E1110" s="1" t="s">
        <v>129</v>
      </c>
      <c r="F1110" s="44"/>
      <c r="G1110" s="44"/>
      <c r="H1110" s="45" t="str">
        <f aca="false">IF(AND(F1110&lt;&gt;"",G1110&lt;&gt;""),"Completed","Upcoming")</f>
        <v>Upcoming</v>
      </c>
    </row>
    <row r="1111" customFormat="false" ht="15" hidden="false" customHeight="false" outlineLevel="0" collapsed="false">
      <c r="A1111" s="1" t="n">
        <v>1106</v>
      </c>
      <c r="B1111" s="41" t="n">
        <v>46064.8333333333</v>
      </c>
      <c r="C1111" s="1" t="s">
        <v>29</v>
      </c>
      <c r="D1111" s="1" t="s">
        <v>180</v>
      </c>
      <c r="E1111" s="1" t="s">
        <v>132</v>
      </c>
      <c r="F1111" s="44"/>
      <c r="G1111" s="44"/>
      <c r="H1111" s="45" t="str">
        <f aca="false">IF(AND(F1111&lt;&gt;"",G1111&lt;&gt;""),"Completed","Upcoming")</f>
        <v>Upcoming</v>
      </c>
    </row>
    <row r="1112" customFormat="false" ht="15" hidden="false" customHeight="false" outlineLevel="0" collapsed="false">
      <c r="A1112" s="1" t="n">
        <v>1107</v>
      </c>
      <c r="B1112" s="41" t="n">
        <v>46064.8333333333</v>
      </c>
      <c r="C1112" s="1" t="s">
        <v>29</v>
      </c>
      <c r="D1112" s="1" t="s">
        <v>23</v>
      </c>
      <c r="E1112" s="1" t="s">
        <v>122</v>
      </c>
      <c r="F1112" s="44"/>
      <c r="G1112" s="44"/>
      <c r="H1112" s="45" t="str">
        <f aca="false">IF(AND(F1112&lt;&gt;"",G1112&lt;&gt;""),"Completed","Upcoming")</f>
        <v>Upcoming</v>
      </c>
    </row>
    <row r="1113" customFormat="false" ht="15" hidden="false" customHeight="false" outlineLevel="0" collapsed="false">
      <c r="A1113" s="1" t="n">
        <v>1108</v>
      </c>
      <c r="B1113" s="41" t="n">
        <v>46064.8333333333</v>
      </c>
      <c r="C1113" s="1" t="s">
        <v>29</v>
      </c>
      <c r="D1113" s="1" t="s">
        <v>137</v>
      </c>
      <c r="E1113" s="1" t="s">
        <v>121</v>
      </c>
      <c r="F1113" s="44"/>
      <c r="G1113" s="44"/>
      <c r="H1113" s="45" t="str">
        <f aca="false">IF(AND(F1113&lt;&gt;"",G1113&lt;&gt;""),"Completed","Upcoming")</f>
        <v>Upcoming</v>
      </c>
    </row>
    <row r="1114" customFormat="false" ht="15" hidden="false" customHeight="false" outlineLevel="0" collapsed="false">
      <c r="A1114" s="1" t="n">
        <v>1109</v>
      </c>
      <c r="B1114" s="41" t="n">
        <v>46067.8333333333</v>
      </c>
      <c r="C1114" s="1" t="s">
        <v>32</v>
      </c>
      <c r="D1114" s="1" t="s">
        <v>195</v>
      </c>
      <c r="E1114" s="1" t="s">
        <v>187</v>
      </c>
      <c r="F1114" s="44"/>
      <c r="G1114" s="44"/>
      <c r="H1114" s="45" t="str">
        <f aca="false">IF(AND(F1114&lt;&gt;"",G1114&lt;&gt;""),"Completed","Upcoming")</f>
        <v>Upcoming</v>
      </c>
    </row>
    <row r="1115" customFormat="false" ht="15" hidden="false" customHeight="false" outlineLevel="0" collapsed="false">
      <c r="A1115" s="1" t="n">
        <v>1110</v>
      </c>
      <c r="B1115" s="41" t="n">
        <v>46067.8333333333</v>
      </c>
      <c r="C1115" s="1" t="s">
        <v>32</v>
      </c>
      <c r="D1115" s="1" t="s">
        <v>192</v>
      </c>
      <c r="E1115" s="1" t="s">
        <v>15</v>
      </c>
      <c r="F1115" s="44"/>
      <c r="G1115" s="44"/>
      <c r="H1115" s="45" t="str">
        <f aca="false">IF(AND(F1115&lt;&gt;"",G1115&lt;&gt;""),"Completed","Upcoming")</f>
        <v>Upcoming</v>
      </c>
    </row>
    <row r="1116" customFormat="false" ht="15" hidden="false" customHeight="false" outlineLevel="0" collapsed="false">
      <c r="A1116" s="1" t="n">
        <v>1111</v>
      </c>
      <c r="B1116" s="41" t="n">
        <v>46067.8333333333</v>
      </c>
      <c r="C1116" s="1" t="s">
        <v>32</v>
      </c>
      <c r="D1116" s="1" t="s">
        <v>196</v>
      </c>
      <c r="E1116" s="1" t="s">
        <v>183</v>
      </c>
      <c r="F1116" s="44"/>
      <c r="G1116" s="44"/>
      <c r="H1116" s="45" t="str">
        <f aca="false">IF(AND(F1116&lt;&gt;"",G1116&lt;&gt;""),"Completed","Upcoming")</f>
        <v>Upcoming</v>
      </c>
    </row>
    <row r="1117" customFormat="false" ht="15" hidden="false" customHeight="false" outlineLevel="0" collapsed="false">
      <c r="A1117" s="1" t="n">
        <v>1112</v>
      </c>
      <c r="B1117" s="41" t="n">
        <v>46067.8333333333</v>
      </c>
      <c r="C1117" s="1" t="s">
        <v>32</v>
      </c>
      <c r="D1117" s="1" t="s">
        <v>184</v>
      </c>
      <c r="E1117" s="1" t="s">
        <v>198</v>
      </c>
      <c r="F1117" s="44"/>
      <c r="G1117" s="44"/>
      <c r="H1117" s="45" t="str">
        <f aca="false">IF(AND(F1117&lt;&gt;"",G1117&lt;&gt;""),"Completed","Upcoming")</f>
        <v>Upcoming</v>
      </c>
    </row>
    <row r="1118" customFormat="false" ht="15" hidden="false" customHeight="false" outlineLevel="0" collapsed="false">
      <c r="A1118" s="1" t="n">
        <v>1113</v>
      </c>
      <c r="B1118" s="41" t="n">
        <v>46067.8333333333</v>
      </c>
      <c r="C1118" s="1" t="s">
        <v>32</v>
      </c>
      <c r="D1118" s="1" t="s">
        <v>191</v>
      </c>
      <c r="E1118" s="1" t="s">
        <v>199</v>
      </c>
      <c r="F1118" s="44"/>
      <c r="G1118" s="44"/>
      <c r="H1118" s="45" t="str">
        <f aca="false">IF(AND(F1118&lt;&gt;"",G1118&lt;&gt;""),"Completed","Upcoming")</f>
        <v>Upcoming</v>
      </c>
    </row>
    <row r="1119" customFormat="false" ht="15" hidden="false" customHeight="false" outlineLevel="0" collapsed="false">
      <c r="A1119" s="1" t="n">
        <v>1114</v>
      </c>
      <c r="B1119" s="41" t="n">
        <v>46067.8333333333</v>
      </c>
      <c r="C1119" s="1" t="s">
        <v>32</v>
      </c>
      <c r="D1119" s="1" t="s">
        <v>190</v>
      </c>
      <c r="E1119" s="1" t="s">
        <v>211</v>
      </c>
      <c r="F1119" s="44"/>
      <c r="G1119" s="44"/>
      <c r="H1119" s="45" t="str">
        <f aca="false">IF(AND(F1119&lt;&gt;"",G1119&lt;&gt;""),"Completed","Upcoming")</f>
        <v>Upcoming</v>
      </c>
    </row>
    <row r="1120" customFormat="false" ht="15" hidden="false" customHeight="false" outlineLevel="0" collapsed="false">
      <c r="A1120" s="1" t="n">
        <v>1115</v>
      </c>
      <c r="B1120" s="41" t="n">
        <v>46067.8333333333</v>
      </c>
      <c r="C1120" s="1" t="s">
        <v>32</v>
      </c>
      <c r="D1120" s="1" t="s">
        <v>193</v>
      </c>
      <c r="E1120" s="1" t="s">
        <v>189</v>
      </c>
      <c r="F1120" s="44"/>
      <c r="G1120" s="44"/>
      <c r="H1120" s="45" t="str">
        <f aca="false">IF(AND(F1120&lt;&gt;"",G1120&lt;&gt;""),"Completed","Upcoming")</f>
        <v>Upcoming</v>
      </c>
    </row>
    <row r="1121" customFormat="false" ht="15" hidden="false" customHeight="false" outlineLevel="0" collapsed="false">
      <c r="A1121" s="1" t="n">
        <v>1116</v>
      </c>
      <c r="B1121" s="41" t="n">
        <v>46067.8333333333</v>
      </c>
      <c r="C1121" s="1" t="s">
        <v>32</v>
      </c>
      <c r="D1121" s="1" t="s">
        <v>212</v>
      </c>
      <c r="E1121" s="1" t="s">
        <v>188</v>
      </c>
      <c r="F1121" s="44"/>
      <c r="G1121" s="44"/>
      <c r="H1121" s="45" t="str">
        <f aca="false">IF(AND(F1121&lt;&gt;"",G1121&lt;&gt;""),"Completed","Upcoming")</f>
        <v>Upcoming</v>
      </c>
    </row>
    <row r="1122" customFormat="false" ht="15" hidden="false" customHeight="false" outlineLevel="0" collapsed="false">
      <c r="A1122" s="1" t="n">
        <v>1117</v>
      </c>
      <c r="B1122" s="41" t="n">
        <v>46067.8333333333</v>
      </c>
      <c r="C1122" s="1" t="s">
        <v>32</v>
      </c>
      <c r="D1122" s="1" t="s">
        <v>185</v>
      </c>
      <c r="E1122" s="1" t="s">
        <v>197</v>
      </c>
      <c r="F1122" s="44"/>
      <c r="G1122" s="44"/>
      <c r="H1122" s="45" t="str">
        <f aca="false">IF(AND(F1122&lt;&gt;"",G1122&lt;&gt;""),"Completed","Upcoming")</f>
        <v>Upcoming</v>
      </c>
    </row>
    <row r="1123" customFormat="false" ht="15" hidden="false" customHeight="false" outlineLevel="0" collapsed="false">
      <c r="A1123" s="1" t="n">
        <v>1118</v>
      </c>
      <c r="B1123" s="41" t="n">
        <v>46068.8333333333</v>
      </c>
      <c r="C1123" s="1" t="s">
        <v>31</v>
      </c>
      <c r="D1123" s="1" t="s">
        <v>169</v>
      </c>
      <c r="E1123" s="1" t="s">
        <v>24</v>
      </c>
      <c r="F1123" s="44"/>
      <c r="G1123" s="44"/>
      <c r="H1123" s="45" t="str">
        <f aca="false">IF(AND(F1123&lt;&gt;"",G1123&lt;&gt;""),"Completed","Upcoming")</f>
        <v>Upcoming</v>
      </c>
    </row>
    <row r="1124" customFormat="false" ht="15" hidden="false" customHeight="false" outlineLevel="0" collapsed="false">
      <c r="A1124" s="1" t="n">
        <v>1119</v>
      </c>
      <c r="B1124" s="41" t="n">
        <v>46068.8333333333</v>
      </c>
      <c r="C1124" s="1" t="s">
        <v>31</v>
      </c>
      <c r="D1124" s="1" t="s">
        <v>22</v>
      </c>
      <c r="E1124" s="1" t="s">
        <v>20</v>
      </c>
      <c r="F1124" s="44"/>
      <c r="G1124" s="44"/>
      <c r="H1124" s="45" t="str">
        <f aca="false">IF(AND(F1124&lt;&gt;"",G1124&lt;&gt;""),"Completed","Upcoming")</f>
        <v>Upcoming</v>
      </c>
    </row>
    <row r="1125" customFormat="false" ht="15" hidden="false" customHeight="false" outlineLevel="0" collapsed="false">
      <c r="A1125" s="1" t="n">
        <v>1120</v>
      </c>
      <c r="B1125" s="41" t="n">
        <v>46068.8333333333</v>
      </c>
      <c r="C1125" s="1" t="s">
        <v>31</v>
      </c>
      <c r="D1125" s="1" t="s">
        <v>139</v>
      </c>
      <c r="E1125" s="1" t="s">
        <v>163</v>
      </c>
      <c r="F1125" s="44"/>
      <c r="G1125" s="44"/>
      <c r="H1125" s="45" t="str">
        <f aca="false">IF(AND(F1125&lt;&gt;"",G1125&lt;&gt;""),"Completed","Upcoming")</f>
        <v>Upcoming</v>
      </c>
    </row>
    <row r="1126" customFormat="false" ht="15" hidden="false" customHeight="false" outlineLevel="0" collapsed="false">
      <c r="A1126" s="1" t="n">
        <v>1121</v>
      </c>
      <c r="B1126" s="41" t="n">
        <v>46068.8333333333</v>
      </c>
      <c r="C1126" s="1" t="s">
        <v>31</v>
      </c>
      <c r="D1126" s="1" t="s">
        <v>213</v>
      </c>
      <c r="E1126" s="1" t="s">
        <v>145</v>
      </c>
      <c r="F1126" s="44"/>
      <c r="G1126" s="44"/>
      <c r="H1126" s="45" t="str">
        <f aca="false">IF(AND(F1126&lt;&gt;"",G1126&lt;&gt;""),"Completed","Upcoming")</f>
        <v>Upcoming</v>
      </c>
    </row>
    <row r="1127" customFormat="false" ht="15" hidden="false" customHeight="false" outlineLevel="0" collapsed="false">
      <c r="A1127" s="1" t="n">
        <v>1122</v>
      </c>
      <c r="B1127" s="41" t="n">
        <v>46068.8333333333</v>
      </c>
      <c r="C1127" s="1" t="s">
        <v>31</v>
      </c>
      <c r="D1127" s="1" t="s">
        <v>146</v>
      </c>
      <c r="E1127" s="1" t="s">
        <v>164</v>
      </c>
      <c r="F1127" s="44"/>
      <c r="G1127" s="44"/>
      <c r="H1127" s="45" t="str">
        <f aca="false">IF(AND(F1127&lt;&gt;"",G1127&lt;&gt;""),"Completed","Upcoming")</f>
        <v>Upcoming</v>
      </c>
    </row>
    <row r="1128" customFormat="false" ht="15" hidden="false" customHeight="false" outlineLevel="0" collapsed="false">
      <c r="A1128" s="1" t="n">
        <v>1123</v>
      </c>
      <c r="B1128" s="41" t="n">
        <v>46068.8333333333</v>
      </c>
      <c r="C1128" s="1" t="s">
        <v>31</v>
      </c>
      <c r="D1128" s="1" t="s">
        <v>165</v>
      </c>
      <c r="E1128" s="1" t="s">
        <v>209</v>
      </c>
      <c r="F1128" s="44"/>
      <c r="G1128" s="44"/>
      <c r="H1128" s="45" t="str">
        <f aca="false">IF(AND(F1128&lt;&gt;"",G1128&lt;&gt;""),"Completed","Upcoming")</f>
        <v>Upcoming</v>
      </c>
    </row>
    <row r="1129" customFormat="false" ht="15" hidden="false" customHeight="false" outlineLevel="0" collapsed="false">
      <c r="A1129" s="1" t="n">
        <v>1124</v>
      </c>
      <c r="B1129" s="41" t="n">
        <v>46068.8333333333</v>
      </c>
      <c r="C1129" s="1" t="s">
        <v>31</v>
      </c>
      <c r="D1129" s="1" t="s">
        <v>178</v>
      </c>
      <c r="E1129" s="1" t="s">
        <v>140</v>
      </c>
      <c r="F1129" s="44"/>
      <c r="G1129" s="44"/>
      <c r="H1129" s="45" t="str">
        <f aca="false">IF(AND(F1129&lt;&gt;"",G1129&lt;&gt;""),"Completed","Upcoming")</f>
        <v>Upcoming</v>
      </c>
    </row>
    <row r="1130" customFormat="false" ht="15" hidden="false" customHeight="false" outlineLevel="0" collapsed="false">
      <c r="A1130" s="1" t="n">
        <v>1125</v>
      </c>
      <c r="B1130" s="41" t="n">
        <v>46068.8333333333</v>
      </c>
      <c r="C1130" s="1" t="s">
        <v>30</v>
      </c>
      <c r="D1130" s="1" t="s">
        <v>167</v>
      </c>
      <c r="E1130" s="1" t="s">
        <v>182</v>
      </c>
      <c r="F1130" s="44"/>
      <c r="G1130" s="44"/>
      <c r="H1130" s="45" t="str">
        <f aca="false">IF(AND(F1130&lt;&gt;"",G1130&lt;&gt;""),"Completed","Upcoming")</f>
        <v>Upcoming</v>
      </c>
    </row>
    <row r="1131" customFormat="false" ht="15" hidden="false" customHeight="false" outlineLevel="0" collapsed="false">
      <c r="A1131" s="1" t="n">
        <v>1126</v>
      </c>
      <c r="B1131" s="41" t="n">
        <v>46068.8333333333</v>
      </c>
      <c r="C1131" s="1" t="s">
        <v>31</v>
      </c>
      <c r="D1131" s="1" t="s">
        <v>19</v>
      </c>
      <c r="E1131" s="1" t="s">
        <v>177</v>
      </c>
      <c r="F1131" s="44"/>
      <c r="G1131" s="44"/>
      <c r="H1131" s="45" t="str">
        <f aca="false">IF(AND(F1131&lt;&gt;"",G1131&lt;&gt;""),"Completed","Upcoming")</f>
        <v>Upcoming</v>
      </c>
    </row>
    <row r="1132" customFormat="false" ht="15" hidden="false" customHeight="false" outlineLevel="0" collapsed="false">
      <c r="A1132" s="1" t="n">
        <v>1127</v>
      </c>
      <c r="B1132" s="41" t="n">
        <v>46068.8333333333</v>
      </c>
      <c r="C1132" s="1" t="s">
        <v>30</v>
      </c>
      <c r="D1132" s="1" t="s">
        <v>124</v>
      </c>
      <c r="E1132" s="1" t="s">
        <v>119</v>
      </c>
      <c r="F1132" s="44"/>
      <c r="G1132" s="44"/>
      <c r="H1132" s="45" t="str">
        <f aca="false">IF(AND(F1132&lt;&gt;"",G1132&lt;&gt;""),"Completed","Upcoming")</f>
        <v>Upcoming</v>
      </c>
    </row>
    <row r="1133" customFormat="false" ht="15" hidden="false" customHeight="false" outlineLevel="0" collapsed="false">
      <c r="A1133" s="1" t="n">
        <v>1128</v>
      </c>
      <c r="B1133" s="41" t="n">
        <v>46068.8333333333</v>
      </c>
      <c r="C1133" s="1" t="s">
        <v>30</v>
      </c>
      <c r="D1133" s="1" t="s">
        <v>200</v>
      </c>
      <c r="E1133" s="1" t="s">
        <v>114</v>
      </c>
      <c r="F1133" s="44"/>
      <c r="G1133" s="44"/>
      <c r="H1133" s="45" t="str">
        <f aca="false">IF(AND(F1133&lt;&gt;"",G1133&lt;&gt;""),"Completed","Upcoming")</f>
        <v>Upcoming</v>
      </c>
    </row>
    <row r="1134" customFormat="false" ht="15" hidden="false" customHeight="false" outlineLevel="0" collapsed="false">
      <c r="A1134" s="1" t="n">
        <v>1129</v>
      </c>
      <c r="B1134" s="41" t="n">
        <v>46068.8333333333</v>
      </c>
      <c r="C1134" s="1" t="s">
        <v>30</v>
      </c>
      <c r="D1134" s="1" t="s">
        <v>208</v>
      </c>
      <c r="E1134" s="1" t="s">
        <v>141</v>
      </c>
      <c r="F1134" s="44"/>
      <c r="G1134" s="44"/>
      <c r="H1134" s="45" t="str">
        <f aca="false">IF(AND(F1134&lt;&gt;"",G1134&lt;&gt;""),"Completed","Upcoming")</f>
        <v>Upcoming</v>
      </c>
    </row>
    <row r="1135" customFormat="false" ht="15" hidden="false" customHeight="false" outlineLevel="0" collapsed="false">
      <c r="A1135" s="1" t="n">
        <v>1130</v>
      </c>
      <c r="B1135" s="41" t="n">
        <v>46068.8333333333</v>
      </c>
      <c r="C1135" s="1" t="s">
        <v>30</v>
      </c>
      <c r="D1135" s="1" t="s">
        <v>176</v>
      </c>
      <c r="E1135" s="1" t="s">
        <v>118</v>
      </c>
      <c r="F1135" s="44"/>
      <c r="G1135" s="44"/>
      <c r="H1135" s="45" t="str">
        <f aca="false">IF(AND(F1135&lt;&gt;"",G1135&lt;&gt;""),"Completed","Upcoming")</f>
        <v>Upcoming</v>
      </c>
    </row>
    <row r="1136" customFormat="false" ht="15" hidden="false" customHeight="false" outlineLevel="0" collapsed="false">
      <c r="A1136" s="1" t="n">
        <v>1131</v>
      </c>
      <c r="B1136" s="41" t="n">
        <v>46068.8333333333</v>
      </c>
      <c r="C1136" s="1" t="s">
        <v>30</v>
      </c>
      <c r="D1136" s="1" t="s">
        <v>115</v>
      </c>
      <c r="E1136" s="1" t="s">
        <v>181</v>
      </c>
      <c r="F1136" s="44"/>
      <c r="G1136" s="44"/>
      <c r="H1136" s="45" t="str">
        <f aca="false">IF(AND(F1136&lt;&gt;"",G1136&lt;&gt;""),"Completed","Upcoming")</f>
        <v>Upcoming</v>
      </c>
    </row>
    <row r="1137" customFormat="false" ht="15" hidden="false" customHeight="false" outlineLevel="0" collapsed="false">
      <c r="A1137" s="1" t="n">
        <v>1132</v>
      </c>
      <c r="B1137" s="41" t="n">
        <v>46068.8333333333</v>
      </c>
      <c r="C1137" s="1" t="s">
        <v>30</v>
      </c>
      <c r="D1137" s="1" t="s">
        <v>173</v>
      </c>
      <c r="E1137" s="1" t="s">
        <v>116</v>
      </c>
      <c r="F1137" s="44"/>
      <c r="G1137" s="44"/>
      <c r="H1137" s="45" t="str">
        <f aca="false">IF(AND(F1137&lt;&gt;"",G1137&lt;&gt;""),"Completed","Upcoming")</f>
        <v>Upcoming</v>
      </c>
    </row>
    <row r="1138" customFormat="false" ht="15" hidden="false" customHeight="false" outlineLevel="0" collapsed="false">
      <c r="A1138" s="1" t="n">
        <v>1133</v>
      </c>
      <c r="B1138" s="41" t="n">
        <v>46068.8333333333</v>
      </c>
      <c r="C1138" s="1" t="s">
        <v>30</v>
      </c>
      <c r="D1138" s="1" t="s">
        <v>203</v>
      </c>
      <c r="E1138" s="1" t="s">
        <v>151</v>
      </c>
      <c r="F1138" s="44"/>
      <c r="G1138" s="44"/>
      <c r="H1138" s="45" t="str">
        <f aca="false">IF(AND(F1138&lt;&gt;"",G1138&lt;&gt;""),"Completed","Upcoming")</f>
        <v>Upcoming</v>
      </c>
    </row>
    <row r="1139" customFormat="false" ht="15" hidden="false" customHeight="false" outlineLevel="0" collapsed="false">
      <c r="A1139" s="1" t="n">
        <v>1134</v>
      </c>
      <c r="B1139" s="41" t="n">
        <v>46068.8333333333</v>
      </c>
      <c r="C1139" s="1" t="s">
        <v>30</v>
      </c>
      <c r="D1139" s="1" t="s">
        <v>117</v>
      </c>
      <c r="E1139" s="1" t="s">
        <v>16</v>
      </c>
      <c r="F1139" s="44"/>
      <c r="G1139" s="44"/>
      <c r="H1139" s="45" t="str">
        <f aca="false">IF(AND(F1139&lt;&gt;"",G1139&lt;&gt;""),"Completed","Upcoming")</f>
        <v>Upcoming</v>
      </c>
    </row>
    <row r="1140" customFormat="false" ht="15" hidden="false" customHeight="false" outlineLevel="0" collapsed="false">
      <c r="A1140" s="1" t="n">
        <v>1135</v>
      </c>
      <c r="B1140" s="41" t="n">
        <v>46068.8333333333</v>
      </c>
      <c r="C1140" s="1" t="s">
        <v>30</v>
      </c>
      <c r="D1140" s="1" t="s">
        <v>18</v>
      </c>
      <c r="E1140" s="1" t="s">
        <v>166</v>
      </c>
      <c r="F1140" s="44"/>
      <c r="G1140" s="44"/>
      <c r="H1140" s="45" t="str">
        <f aca="false">IF(AND(F1140&lt;&gt;"",G1140&lt;&gt;""),"Completed","Upcoming")</f>
        <v>Upcoming</v>
      </c>
    </row>
    <row r="1141" customFormat="false" ht="15" hidden="false" customHeight="false" outlineLevel="0" collapsed="false">
      <c r="A1141" s="1" t="n">
        <v>1136</v>
      </c>
      <c r="B1141" s="41" t="n">
        <v>46068.8333333333</v>
      </c>
      <c r="C1141" s="1" t="s">
        <v>31</v>
      </c>
      <c r="D1141" s="1" t="s">
        <v>210</v>
      </c>
      <c r="E1141" s="1" t="s">
        <v>136</v>
      </c>
      <c r="F1141" s="44"/>
      <c r="G1141" s="44"/>
      <c r="H1141" s="45" t="str">
        <f aca="false">IF(AND(F1141&lt;&gt;"",G1141&lt;&gt;""),"Completed","Upcoming")</f>
        <v>Upcoming</v>
      </c>
    </row>
    <row r="1142" customFormat="false" ht="15" hidden="false" customHeight="false" outlineLevel="0" collapsed="false">
      <c r="A1142" s="1" t="n">
        <v>1137</v>
      </c>
      <c r="B1142" s="41" t="n">
        <v>46068.8333333333</v>
      </c>
      <c r="C1142" s="1" t="s">
        <v>31</v>
      </c>
      <c r="D1142" s="1" t="s">
        <v>168</v>
      </c>
      <c r="E1142" s="1" t="s">
        <v>174</v>
      </c>
      <c r="F1142" s="44"/>
      <c r="G1142" s="44"/>
      <c r="H1142" s="45" t="str">
        <f aca="false">IF(AND(F1142&lt;&gt;"",G1142&lt;&gt;""),"Completed","Upcoming")</f>
        <v>Upcoming</v>
      </c>
    </row>
    <row r="1143" customFormat="false" ht="15" hidden="false" customHeight="false" outlineLevel="0" collapsed="false">
      <c r="A1143" s="1" t="n">
        <v>1138</v>
      </c>
      <c r="B1143" s="41" t="n">
        <v>46068.8333333333</v>
      </c>
      <c r="C1143" s="1" t="s">
        <v>33</v>
      </c>
      <c r="D1143" s="1" t="s">
        <v>171</v>
      </c>
      <c r="E1143" s="1" t="s">
        <v>17</v>
      </c>
      <c r="F1143" s="44"/>
      <c r="G1143" s="44"/>
      <c r="H1143" s="45" t="str">
        <f aca="false">IF(AND(F1143&lt;&gt;"",G1143&lt;&gt;""),"Completed","Upcoming")</f>
        <v>Upcoming</v>
      </c>
    </row>
    <row r="1144" customFormat="false" ht="15" hidden="false" customHeight="false" outlineLevel="0" collapsed="false">
      <c r="A1144" s="1" t="n">
        <v>1139</v>
      </c>
      <c r="B1144" s="41" t="n">
        <v>46068.8333333333</v>
      </c>
      <c r="C1144" s="1" t="s">
        <v>33</v>
      </c>
      <c r="D1144" s="1" t="s">
        <v>206</v>
      </c>
      <c r="E1144" s="1" t="s">
        <v>157</v>
      </c>
      <c r="F1144" s="44"/>
      <c r="G1144" s="44"/>
      <c r="H1144" s="45" t="str">
        <f aca="false">IF(AND(F1144&lt;&gt;"",G1144&lt;&gt;""),"Completed","Upcoming")</f>
        <v>Upcoming</v>
      </c>
    </row>
    <row r="1145" customFormat="false" ht="15" hidden="false" customHeight="false" outlineLevel="0" collapsed="false">
      <c r="A1145" s="1" t="n">
        <v>1140</v>
      </c>
      <c r="B1145" s="41" t="n">
        <v>46068.8333333333</v>
      </c>
      <c r="C1145" s="1" t="s">
        <v>33</v>
      </c>
      <c r="D1145" s="1" t="s">
        <v>120</v>
      </c>
      <c r="E1145" s="1" t="s">
        <v>158</v>
      </c>
      <c r="F1145" s="44"/>
      <c r="G1145" s="44"/>
      <c r="H1145" s="45" t="str">
        <f aca="false">IF(AND(F1145&lt;&gt;"",G1145&lt;&gt;""),"Completed","Upcoming")</f>
        <v>Upcoming</v>
      </c>
    </row>
    <row r="1146" customFormat="false" ht="15" hidden="false" customHeight="false" outlineLevel="0" collapsed="false">
      <c r="A1146" s="1" t="n">
        <v>1141</v>
      </c>
      <c r="B1146" s="41" t="n">
        <v>46068.8333333333</v>
      </c>
      <c r="C1146" s="1" t="s">
        <v>33</v>
      </c>
      <c r="D1146" s="1" t="s">
        <v>205</v>
      </c>
      <c r="E1146" s="1" t="s">
        <v>156</v>
      </c>
      <c r="F1146" s="44"/>
      <c r="G1146" s="44"/>
      <c r="H1146" s="45" t="str">
        <f aca="false">IF(AND(F1146&lt;&gt;"",G1146&lt;&gt;""),"Completed","Upcoming")</f>
        <v>Upcoming</v>
      </c>
    </row>
    <row r="1147" customFormat="false" ht="15" hidden="false" customHeight="false" outlineLevel="0" collapsed="false">
      <c r="A1147" s="1" t="n">
        <v>1142</v>
      </c>
      <c r="B1147" s="41" t="n">
        <v>46068.8333333333</v>
      </c>
      <c r="C1147" s="1" t="s">
        <v>33</v>
      </c>
      <c r="D1147" s="1" t="s">
        <v>172</v>
      </c>
      <c r="E1147" s="1" t="s">
        <v>155</v>
      </c>
      <c r="F1147" s="44"/>
      <c r="G1147" s="44"/>
      <c r="H1147" s="45" t="str">
        <f aca="false">IF(AND(F1147&lt;&gt;"",G1147&lt;&gt;""),"Completed","Upcoming")</f>
        <v>Upcoming</v>
      </c>
    </row>
    <row r="1148" customFormat="false" ht="15" hidden="false" customHeight="false" outlineLevel="0" collapsed="false">
      <c r="A1148" s="1" t="n">
        <v>1143</v>
      </c>
      <c r="B1148" s="41" t="n">
        <v>46068.8333333333</v>
      </c>
      <c r="C1148" s="1" t="s">
        <v>33</v>
      </c>
      <c r="D1148" s="1" t="s">
        <v>135</v>
      </c>
      <c r="E1148" s="1" t="s">
        <v>161</v>
      </c>
      <c r="F1148" s="44"/>
      <c r="G1148" s="44"/>
      <c r="H1148" s="45" t="str">
        <f aca="false">IF(AND(F1148&lt;&gt;"",G1148&lt;&gt;""),"Completed","Upcoming")</f>
        <v>Upcoming</v>
      </c>
    </row>
    <row r="1149" customFormat="false" ht="15" hidden="false" customHeight="false" outlineLevel="0" collapsed="false">
      <c r="A1149" s="1" t="n">
        <v>1144</v>
      </c>
      <c r="B1149" s="41" t="n">
        <v>46068.8333333333</v>
      </c>
      <c r="C1149" s="1" t="s">
        <v>33</v>
      </c>
      <c r="D1149" s="1" t="s">
        <v>204</v>
      </c>
      <c r="E1149" s="1" t="s">
        <v>154</v>
      </c>
      <c r="F1149" s="44"/>
      <c r="G1149" s="44"/>
      <c r="H1149" s="45" t="str">
        <f aca="false">IF(AND(F1149&lt;&gt;"",G1149&lt;&gt;""),"Completed","Upcoming")</f>
        <v>Upcoming</v>
      </c>
    </row>
    <row r="1150" customFormat="false" ht="15" hidden="false" customHeight="false" outlineLevel="0" collapsed="false">
      <c r="A1150" s="1" t="n">
        <v>1145</v>
      </c>
      <c r="B1150" s="41" t="n">
        <v>46068.8333333333</v>
      </c>
      <c r="C1150" s="1" t="s">
        <v>33</v>
      </c>
      <c r="D1150" s="1" t="s">
        <v>149</v>
      </c>
      <c r="E1150" s="1" t="s">
        <v>159</v>
      </c>
      <c r="F1150" s="44"/>
      <c r="G1150" s="44"/>
      <c r="H1150" s="45" t="str">
        <f aca="false">IF(AND(F1150&lt;&gt;"",G1150&lt;&gt;""),"Completed","Upcoming")</f>
        <v>Upcoming</v>
      </c>
    </row>
    <row r="1151" customFormat="false" ht="15" hidden="false" customHeight="false" outlineLevel="0" collapsed="false">
      <c r="A1151" s="1" t="n">
        <v>1146</v>
      </c>
      <c r="B1151" s="41" t="n">
        <v>46068.8333333333</v>
      </c>
      <c r="C1151" s="1" t="s">
        <v>33</v>
      </c>
      <c r="D1151" s="1" t="s">
        <v>144</v>
      </c>
      <c r="E1151" s="1" t="s">
        <v>134</v>
      </c>
      <c r="F1151" s="44"/>
      <c r="G1151" s="44"/>
      <c r="H1151" s="45" t="str">
        <f aca="false">IF(AND(F1151&lt;&gt;"",G1151&lt;&gt;""),"Completed","Upcoming")</f>
        <v>Upcoming</v>
      </c>
    </row>
    <row r="1152" customFormat="false" ht="15" hidden="false" customHeight="false" outlineLevel="0" collapsed="false">
      <c r="A1152" s="1" t="n">
        <v>1147</v>
      </c>
      <c r="B1152" s="41" t="n">
        <v>46074.625</v>
      </c>
      <c r="C1152" s="1" t="s">
        <v>29</v>
      </c>
      <c r="D1152" s="1" t="s">
        <v>180</v>
      </c>
      <c r="E1152" s="1" t="s">
        <v>130</v>
      </c>
      <c r="F1152" s="44"/>
      <c r="G1152" s="44"/>
      <c r="H1152" s="45" t="str">
        <f aca="false">IF(AND(F1152&lt;&gt;"",G1152&lt;&gt;""),"Completed","Upcoming")</f>
        <v>Upcoming</v>
      </c>
    </row>
    <row r="1153" customFormat="false" ht="15" hidden="false" customHeight="false" outlineLevel="0" collapsed="false">
      <c r="A1153" s="1" t="n">
        <v>1148</v>
      </c>
      <c r="B1153" s="41" t="n">
        <v>46074.625</v>
      </c>
      <c r="C1153" s="1" t="s">
        <v>29</v>
      </c>
      <c r="D1153" s="1" t="s">
        <v>152</v>
      </c>
      <c r="E1153" s="1" t="s">
        <v>129</v>
      </c>
      <c r="F1153" s="44"/>
      <c r="G1153" s="44"/>
      <c r="H1153" s="45" t="str">
        <f aca="false">IF(AND(F1153&lt;&gt;"",G1153&lt;&gt;""),"Completed","Upcoming")</f>
        <v>Upcoming</v>
      </c>
    </row>
    <row r="1154" customFormat="false" ht="15" hidden="false" customHeight="false" outlineLevel="0" collapsed="false">
      <c r="A1154" s="1" t="n">
        <v>1149</v>
      </c>
      <c r="B1154" s="41" t="n">
        <v>46074.625</v>
      </c>
      <c r="C1154" s="1" t="s">
        <v>29</v>
      </c>
      <c r="D1154" s="1" t="s">
        <v>202</v>
      </c>
      <c r="E1154" s="1" t="s">
        <v>122</v>
      </c>
      <c r="F1154" s="44"/>
      <c r="G1154" s="44"/>
      <c r="H1154" s="45" t="str">
        <f aca="false">IF(AND(F1154&lt;&gt;"",G1154&lt;&gt;""),"Completed","Upcoming")</f>
        <v>Upcoming</v>
      </c>
    </row>
    <row r="1155" customFormat="false" ht="15" hidden="false" customHeight="false" outlineLevel="0" collapsed="false">
      <c r="A1155" s="1" t="n">
        <v>1150</v>
      </c>
      <c r="B1155" s="41" t="n">
        <v>46074.625</v>
      </c>
      <c r="C1155" s="1" t="s">
        <v>29</v>
      </c>
      <c r="D1155" s="1" t="s">
        <v>153</v>
      </c>
      <c r="E1155" s="1" t="s">
        <v>131</v>
      </c>
      <c r="F1155" s="44"/>
      <c r="G1155" s="44"/>
      <c r="H1155" s="45" t="str">
        <f aca="false">IF(AND(F1155&lt;&gt;"",G1155&lt;&gt;""),"Completed","Upcoming")</f>
        <v>Upcoming</v>
      </c>
    </row>
    <row r="1156" customFormat="false" ht="15" hidden="false" customHeight="false" outlineLevel="0" collapsed="false">
      <c r="A1156" s="1" t="n">
        <v>1151</v>
      </c>
      <c r="B1156" s="41" t="n">
        <v>46074.625</v>
      </c>
      <c r="C1156" s="1" t="s">
        <v>29</v>
      </c>
      <c r="D1156" s="1" t="s">
        <v>137</v>
      </c>
      <c r="E1156" s="1" t="s">
        <v>127</v>
      </c>
      <c r="F1156" s="44"/>
      <c r="G1156" s="44"/>
      <c r="H1156" s="45" t="str">
        <f aca="false">IF(AND(F1156&lt;&gt;"",G1156&lt;&gt;""),"Completed","Upcoming")</f>
        <v>Upcoming</v>
      </c>
    </row>
    <row r="1157" customFormat="false" ht="15" hidden="false" customHeight="false" outlineLevel="0" collapsed="false">
      <c r="A1157" s="1" t="n">
        <v>1152</v>
      </c>
      <c r="B1157" s="41" t="n">
        <v>46074.625</v>
      </c>
      <c r="C1157" s="1" t="s">
        <v>29</v>
      </c>
      <c r="D1157" s="1" t="s">
        <v>138</v>
      </c>
      <c r="E1157" s="1" t="s">
        <v>207</v>
      </c>
      <c r="F1157" s="44"/>
      <c r="G1157" s="44"/>
      <c r="H1157" s="45" t="str">
        <f aca="false">IF(AND(F1157&lt;&gt;"",G1157&lt;&gt;""),"Completed","Upcoming")</f>
        <v>Upcoming</v>
      </c>
    </row>
    <row r="1158" customFormat="false" ht="15" hidden="false" customHeight="false" outlineLevel="0" collapsed="false">
      <c r="A1158" s="1" t="n">
        <v>1153</v>
      </c>
      <c r="B1158" s="41" t="n">
        <v>46074.625</v>
      </c>
      <c r="C1158" s="1" t="s">
        <v>29</v>
      </c>
      <c r="D1158" s="1" t="s">
        <v>126</v>
      </c>
      <c r="E1158" s="1" t="s">
        <v>21</v>
      </c>
      <c r="F1158" s="44"/>
      <c r="G1158" s="44"/>
      <c r="H1158" s="45" t="str">
        <f aca="false">IF(AND(F1158&lt;&gt;"",G1158&lt;&gt;""),"Completed","Upcoming")</f>
        <v>Upcoming</v>
      </c>
    </row>
    <row r="1159" customFormat="false" ht="15" hidden="false" customHeight="false" outlineLevel="0" collapsed="false">
      <c r="A1159" s="1" t="n">
        <v>1154</v>
      </c>
      <c r="B1159" s="41" t="n">
        <v>46074.625</v>
      </c>
      <c r="C1159" s="1" t="s">
        <v>29</v>
      </c>
      <c r="D1159" s="1" t="s">
        <v>162</v>
      </c>
      <c r="E1159" s="1" t="s">
        <v>201</v>
      </c>
      <c r="F1159" s="44"/>
      <c r="G1159" s="44"/>
      <c r="H1159" s="45" t="str">
        <f aca="false">IF(AND(F1159&lt;&gt;"",G1159&lt;&gt;""),"Completed","Upcoming")</f>
        <v>Upcoming</v>
      </c>
    </row>
    <row r="1160" customFormat="false" ht="15" hidden="false" customHeight="false" outlineLevel="0" collapsed="false">
      <c r="A1160" s="1" t="n">
        <v>1155</v>
      </c>
      <c r="B1160" s="41" t="n">
        <v>46074.625</v>
      </c>
      <c r="C1160" s="1" t="s">
        <v>29</v>
      </c>
      <c r="D1160" s="1" t="s">
        <v>128</v>
      </c>
      <c r="E1160" s="1" t="s">
        <v>121</v>
      </c>
      <c r="F1160" s="44"/>
      <c r="G1160" s="44"/>
      <c r="H1160" s="45" t="str">
        <f aca="false">IF(AND(F1160&lt;&gt;"",G1160&lt;&gt;""),"Completed","Upcoming")</f>
        <v>Upcoming</v>
      </c>
    </row>
    <row r="1161" customFormat="false" ht="15" hidden="false" customHeight="false" outlineLevel="0" collapsed="false">
      <c r="A1161" s="1" t="n">
        <v>1156</v>
      </c>
      <c r="B1161" s="41" t="n">
        <v>46074.625</v>
      </c>
      <c r="C1161" s="1" t="s">
        <v>29</v>
      </c>
      <c r="D1161" s="1" t="s">
        <v>23</v>
      </c>
      <c r="E1161" s="1" t="s">
        <v>132</v>
      </c>
      <c r="F1161" s="44"/>
      <c r="G1161" s="44"/>
      <c r="H1161" s="45" t="str">
        <f aca="false">IF(AND(F1161&lt;&gt;"",G1161&lt;&gt;""),"Completed","Upcoming")</f>
        <v>Upcoming</v>
      </c>
    </row>
    <row r="1162" customFormat="false" ht="15" hidden="false" customHeight="false" outlineLevel="0" collapsed="false">
      <c r="A1162" s="1" t="n">
        <v>1157</v>
      </c>
      <c r="B1162" s="41" t="n">
        <v>46074.8333333333</v>
      </c>
      <c r="C1162" s="1" t="s">
        <v>32</v>
      </c>
      <c r="D1162" s="1" t="s">
        <v>211</v>
      </c>
      <c r="E1162" s="1" t="s">
        <v>193</v>
      </c>
      <c r="F1162" s="44"/>
      <c r="G1162" s="44"/>
      <c r="H1162" s="45" t="str">
        <f aca="false">IF(AND(F1162&lt;&gt;"",G1162&lt;&gt;""),"Completed","Upcoming")</f>
        <v>Upcoming</v>
      </c>
    </row>
    <row r="1163" customFormat="false" ht="15" hidden="false" customHeight="false" outlineLevel="0" collapsed="false">
      <c r="A1163" s="1" t="n">
        <v>1158</v>
      </c>
      <c r="B1163" s="41" t="n">
        <v>46074.8333333333</v>
      </c>
      <c r="C1163" s="1" t="s">
        <v>32</v>
      </c>
      <c r="D1163" s="1" t="s">
        <v>188</v>
      </c>
      <c r="E1163" s="1" t="s">
        <v>184</v>
      </c>
      <c r="F1163" s="44"/>
      <c r="G1163" s="44"/>
      <c r="H1163" s="45" t="str">
        <f aca="false">IF(AND(F1163&lt;&gt;"",G1163&lt;&gt;""),"Completed","Upcoming")</f>
        <v>Upcoming</v>
      </c>
    </row>
    <row r="1164" customFormat="false" ht="15" hidden="false" customHeight="false" outlineLevel="0" collapsed="false">
      <c r="A1164" s="1" t="n">
        <v>1159</v>
      </c>
      <c r="B1164" s="41" t="n">
        <v>46074.8333333333</v>
      </c>
      <c r="C1164" s="1" t="s">
        <v>32</v>
      </c>
      <c r="D1164" s="1" t="s">
        <v>187</v>
      </c>
      <c r="E1164" s="1" t="s">
        <v>212</v>
      </c>
      <c r="F1164" s="44"/>
      <c r="G1164" s="44"/>
      <c r="H1164" s="45" t="str">
        <f aca="false">IF(AND(F1164&lt;&gt;"",G1164&lt;&gt;""),"Completed","Upcoming")</f>
        <v>Upcoming</v>
      </c>
    </row>
    <row r="1165" customFormat="false" ht="15" hidden="false" customHeight="false" outlineLevel="0" collapsed="false">
      <c r="A1165" s="1" t="n">
        <v>1160</v>
      </c>
      <c r="B1165" s="41" t="n">
        <v>46074.8333333333</v>
      </c>
      <c r="C1165" s="1" t="s">
        <v>32</v>
      </c>
      <c r="D1165" s="1" t="s">
        <v>15</v>
      </c>
      <c r="E1165" s="1" t="s">
        <v>196</v>
      </c>
      <c r="F1165" s="44"/>
      <c r="G1165" s="44"/>
      <c r="H1165" s="45" t="str">
        <f aca="false">IF(AND(F1165&lt;&gt;"",G1165&lt;&gt;""),"Completed","Upcoming")</f>
        <v>Upcoming</v>
      </c>
    </row>
    <row r="1166" customFormat="false" ht="15" hidden="false" customHeight="false" outlineLevel="0" collapsed="false">
      <c r="A1166" s="1" t="n">
        <v>1161</v>
      </c>
      <c r="B1166" s="41" t="n">
        <v>46074.8333333333</v>
      </c>
      <c r="C1166" s="1" t="s">
        <v>32</v>
      </c>
      <c r="D1166" s="1" t="s">
        <v>198</v>
      </c>
      <c r="E1166" s="1" t="s">
        <v>192</v>
      </c>
      <c r="F1166" s="44"/>
      <c r="G1166" s="44"/>
      <c r="H1166" s="45" t="str">
        <f aca="false">IF(AND(F1166&lt;&gt;"",G1166&lt;&gt;""),"Completed","Upcoming")</f>
        <v>Upcoming</v>
      </c>
    </row>
    <row r="1167" customFormat="false" ht="15" hidden="false" customHeight="false" outlineLevel="0" collapsed="false">
      <c r="A1167" s="1" t="n">
        <v>1162</v>
      </c>
      <c r="B1167" s="41" t="n">
        <v>46074.8333333333</v>
      </c>
      <c r="C1167" s="1" t="s">
        <v>32</v>
      </c>
      <c r="D1167" s="1" t="s">
        <v>185</v>
      </c>
      <c r="E1167" s="1" t="s">
        <v>195</v>
      </c>
      <c r="F1167" s="44"/>
      <c r="G1167" s="44"/>
      <c r="H1167" s="45" t="str">
        <f aca="false">IF(AND(F1167&lt;&gt;"",G1167&lt;&gt;""),"Completed","Upcoming")</f>
        <v>Upcoming</v>
      </c>
    </row>
    <row r="1168" customFormat="false" ht="15" hidden="false" customHeight="false" outlineLevel="0" collapsed="false">
      <c r="A1168" s="1" t="n">
        <v>1163</v>
      </c>
      <c r="B1168" s="41" t="n">
        <v>46074.8333333333</v>
      </c>
      <c r="C1168" s="1" t="s">
        <v>32</v>
      </c>
      <c r="D1168" s="1" t="s">
        <v>197</v>
      </c>
      <c r="E1168" s="1" t="s">
        <v>191</v>
      </c>
      <c r="F1168" s="44"/>
      <c r="G1168" s="44"/>
      <c r="H1168" s="45" t="str">
        <f aca="false">IF(AND(F1168&lt;&gt;"",G1168&lt;&gt;""),"Completed","Upcoming")</f>
        <v>Upcoming</v>
      </c>
    </row>
    <row r="1169" customFormat="false" ht="15" hidden="false" customHeight="false" outlineLevel="0" collapsed="false">
      <c r="A1169" s="1" t="n">
        <v>1164</v>
      </c>
      <c r="B1169" s="41" t="n">
        <v>46074.8333333333</v>
      </c>
      <c r="C1169" s="1" t="s">
        <v>32</v>
      </c>
      <c r="D1169" s="1" t="s">
        <v>189</v>
      </c>
      <c r="E1169" s="1" t="s">
        <v>183</v>
      </c>
      <c r="F1169" s="44"/>
      <c r="G1169" s="44"/>
      <c r="H1169" s="45" t="str">
        <f aca="false">IF(AND(F1169&lt;&gt;"",G1169&lt;&gt;""),"Completed","Upcoming")</f>
        <v>Upcoming</v>
      </c>
    </row>
    <row r="1170" customFormat="false" ht="15" hidden="false" customHeight="false" outlineLevel="0" collapsed="false">
      <c r="A1170" s="1" t="n">
        <v>1165</v>
      </c>
      <c r="B1170" s="41" t="n">
        <v>46074.8333333333</v>
      </c>
      <c r="C1170" s="1" t="s">
        <v>32</v>
      </c>
      <c r="D1170" s="1" t="s">
        <v>199</v>
      </c>
      <c r="E1170" s="1" t="s">
        <v>190</v>
      </c>
      <c r="F1170" s="44"/>
      <c r="G1170" s="44"/>
      <c r="H1170" s="45" t="str">
        <f aca="false">IF(AND(F1170&lt;&gt;"",G1170&lt;&gt;""),"Completed","Upcoming")</f>
        <v>Upcoming</v>
      </c>
    </row>
    <row r="1171" customFormat="false" ht="15" hidden="false" customHeight="false" outlineLevel="0" collapsed="false">
      <c r="A1171" s="1" t="n">
        <v>1166</v>
      </c>
      <c r="B1171" s="41" t="n">
        <v>46075.8333333333</v>
      </c>
      <c r="C1171" s="1" t="s">
        <v>30</v>
      </c>
      <c r="D1171" s="1" t="s">
        <v>116</v>
      </c>
      <c r="E1171" s="1" t="s">
        <v>167</v>
      </c>
      <c r="F1171" s="44"/>
      <c r="G1171" s="44"/>
      <c r="H1171" s="45" t="str">
        <f aca="false">IF(AND(F1171&lt;&gt;"",G1171&lt;&gt;""),"Completed","Upcoming")</f>
        <v>Upcoming</v>
      </c>
    </row>
    <row r="1172" customFormat="false" ht="15" hidden="false" customHeight="false" outlineLevel="0" collapsed="false">
      <c r="A1172" s="1" t="n">
        <v>1167</v>
      </c>
      <c r="B1172" s="41" t="n">
        <v>46075.8333333333</v>
      </c>
      <c r="C1172" s="1" t="s">
        <v>31</v>
      </c>
      <c r="D1172" s="1" t="s">
        <v>145</v>
      </c>
      <c r="E1172" s="1" t="s">
        <v>139</v>
      </c>
      <c r="F1172" s="44"/>
      <c r="G1172" s="44"/>
      <c r="H1172" s="45" t="str">
        <f aca="false">IF(AND(F1172&lt;&gt;"",G1172&lt;&gt;""),"Completed","Upcoming")</f>
        <v>Upcoming</v>
      </c>
    </row>
    <row r="1173" customFormat="false" ht="15" hidden="false" customHeight="false" outlineLevel="0" collapsed="false">
      <c r="A1173" s="1" t="n">
        <v>1168</v>
      </c>
      <c r="B1173" s="41" t="n">
        <v>46075.8333333333</v>
      </c>
      <c r="C1173" s="1" t="s">
        <v>31</v>
      </c>
      <c r="D1173" s="1" t="s">
        <v>174</v>
      </c>
      <c r="E1173" s="1" t="s">
        <v>19</v>
      </c>
      <c r="F1173" s="44"/>
      <c r="G1173" s="44"/>
      <c r="H1173" s="45" t="str">
        <f aca="false">IF(AND(F1173&lt;&gt;"",G1173&lt;&gt;""),"Completed","Upcoming")</f>
        <v>Upcoming</v>
      </c>
    </row>
    <row r="1174" customFormat="false" ht="15" hidden="false" customHeight="false" outlineLevel="0" collapsed="false">
      <c r="A1174" s="1" t="n">
        <v>1169</v>
      </c>
      <c r="B1174" s="41" t="n">
        <v>46075.8333333333</v>
      </c>
      <c r="C1174" s="1" t="s">
        <v>31</v>
      </c>
      <c r="D1174" s="1" t="s">
        <v>209</v>
      </c>
      <c r="E1174" s="1" t="s">
        <v>163</v>
      </c>
      <c r="F1174" s="44"/>
      <c r="G1174" s="44"/>
      <c r="H1174" s="45" t="str">
        <f aca="false">IF(AND(F1174&lt;&gt;"",G1174&lt;&gt;""),"Completed","Upcoming")</f>
        <v>Upcoming</v>
      </c>
    </row>
    <row r="1175" customFormat="false" ht="15" hidden="false" customHeight="false" outlineLevel="0" collapsed="false">
      <c r="A1175" s="1" t="n">
        <v>1170</v>
      </c>
      <c r="B1175" s="41" t="n">
        <v>46075.8333333333</v>
      </c>
      <c r="C1175" s="1" t="s">
        <v>33</v>
      </c>
      <c r="D1175" s="1" t="s">
        <v>158</v>
      </c>
      <c r="E1175" s="1" t="s">
        <v>206</v>
      </c>
      <c r="F1175" s="44"/>
      <c r="G1175" s="44"/>
      <c r="H1175" s="45" t="str">
        <f aca="false">IF(AND(F1175&lt;&gt;"",G1175&lt;&gt;""),"Completed","Upcoming")</f>
        <v>Upcoming</v>
      </c>
    </row>
    <row r="1176" customFormat="false" ht="15" hidden="false" customHeight="false" outlineLevel="0" collapsed="false">
      <c r="A1176" s="1" t="n">
        <v>1171</v>
      </c>
      <c r="B1176" s="41" t="n">
        <v>46075.8333333333</v>
      </c>
      <c r="C1176" s="1" t="s">
        <v>30</v>
      </c>
      <c r="D1176" s="1" t="s">
        <v>141</v>
      </c>
      <c r="E1176" s="1" t="s">
        <v>18</v>
      </c>
      <c r="F1176" s="44"/>
      <c r="G1176" s="44"/>
      <c r="H1176" s="45" t="str">
        <f aca="false">IF(AND(F1176&lt;&gt;"",G1176&lt;&gt;""),"Completed","Upcoming")</f>
        <v>Upcoming</v>
      </c>
    </row>
    <row r="1177" customFormat="false" ht="15" hidden="false" customHeight="false" outlineLevel="0" collapsed="false">
      <c r="A1177" s="1" t="n">
        <v>1172</v>
      </c>
      <c r="B1177" s="41" t="n">
        <v>46075.8333333333</v>
      </c>
      <c r="C1177" s="1" t="s">
        <v>33</v>
      </c>
      <c r="D1177" s="1" t="s">
        <v>154</v>
      </c>
      <c r="E1177" s="1" t="s">
        <v>171</v>
      </c>
      <c r="F1177" s="44"/>
      <c r="G1177" s="44"/>
      <c r="H1177" s="45" t="str">
        <f aca="false">IF(AND(F1177&lt;&gt;"",G1177&lt;&gt;""),"Completed","Upcoming")</f>
        <v>Upcoming</v>
      </c>
    </row>
    <row r="1178" customFormat="false" ht="15" hidden="false" customHeight="false" outlineLevel="0" collapsed="false">
      <c r="A1178" s="1" t="n">
        <v>1173</v>
      </c>
      <c r="B1178" s="41" t="n">
        <v>46075.8333333333</v>
      </c>
      <c r="C1178" s="1" t="s">
        <v>33</v>
      </c>
      <c r="D1178" s="1" t="s">
        <v>134</v>
      </c>
      <c r="E1178" s="1" t="s">
        <v>135</v>
      </c>
      <c r="F1178" s="44"/>
      <c r="G1178" s="44"/>
      <c r="H1178" s="45" t="str">
        <f aca="false">IF(AND(F1178&lt;&gt;"",G1178&lt;&gt;""),"Completed","Upcoming")</f>
        <v>Upcoming</v>
      </c>
    </row>
    <row r="1179" customFormat="false" ht="15" hidden="false" customHeight="false" outlineLevel="0" collapsed="false">
      <c r="A1179" s="1" t="n">
        <v>1174</v>
      </c>
      <c r="B1179" s="41" t="n">
        <v>46075.8333333333</v>
      </c>
      <c r="C1179" s="1" t="s">
        <v>33</v>
      </c>
      <c r="D1179" s="1" t="s">
        <v>157</v>
      </c>
      <c r="E1179" s="1" t="s">
        <v>149</v>
      </c>
      <c r="F1179" s="44"/>
      <c r="G1179" s="44"/>
      <c r="H1179" s="45" t="str">
        <f aca="false">IF(AND(F1179&lt;&gt;"",G1179&lt;&gt;""),"Completed","Upcoming")</f>
        <v>Upcoming</v>
      </c>
    </row>
    <row r="1180" customFormat="false" ht="15" hidden="false" customHeight="false" outlineLevel="0" collapsed="false">
      <c r="A1180" s="1" t="n">
        <v>1175</v>
      </c>
      <c r="B1180" s="41" t="n">
        <v>46075.8333333333</v>
      </c>
      <c r="C1180" s="1" t="s">
        <v>33</v>
      </c>
      <c r="D1180" s="1" t="s">
        <v>159</v>
      </c>
      <c r="E1180" s="1" t="s">
        <v>120</v>
      </c>
      <c r="F1180" s="44"/>
      <c r="G1180" s="44"/>
      <c r="H1180" s="45" t="str">
        <f aca="false">IF(AND(F1180&lt;&gt;"",G1180&lt;&gt;""),"Completed","Upcoming")</f>
        <v>Upcoming</v>
      </c>
    </row>
    <row r="1181" customFormat="false" ht="15" hidden="false" customHeight="false" outlineLevel="0" collapsed="false">
      <c r="A1181" s="1" t="n">
        <v>1176</v>
      </c>
      <c r="B1181" s="41" t="n">
        <v>46075.8333333333</v>
      </c>
      <c r="C1181" s="1" t="s">
        <v>33</v>
      </c>
      <c r="D1181" s="1" t="s">
        <v>155</v>
      </c>
      <c r="E1181" s="1" t="s">
        <v>205</v>
      </c>
      <c r="F1181" s="44"/>
      <c r="G1181" s="44"/>
      <c r="H1181" s="45" t="str">
        <f aca="false">IF(AND(F1181&lt;&gt;"",G1181&lt;&gt;""),"Completed","Upcoming")</f>
        <v>Upcoming</v>
      </c>
    </row>
    <row r="1182" customFormat="false" ht="15" hidden="false" customHeight="false" outlineLevel="0" collapsed="false">
      <c r="A1182" s="1" t="n">
        <v>1177</v>
      </c>
      <c r="B1182" s="41" t="n">
        <v>46075.8333333333</v>
      </c>
      <c r="C1182" s="1" t="s">
        <v>33</v>
      </c>
      <c r="D1182" s="1" t="s">
        <v>17</v>
      </c>
      <c r="E1182" s="1" t="s">
        <v>204</v>
      </c>
      <c r="F1182" s="44"/>
      <c r="G1182" s="44"/>
      <c r="H1182" s="45" t="str">
        <f aca="false">IF(AND(F1182&lt;&gt;"",G1182&lt;&gt;""),"Completed","Upcoming")</f>
        <v>Upcoming</v>
      </c>
    </row>
    <row r="1183" customFormat="false" ht="15" hidden="false" customHeight="false" outlineLevel="0" collapsed="false">
      <c r="A1183" s="1" t="n">
        <v>1178</v>
      </c>
      <c r="B1183" s="41" t="n">
        <v>46075.8333333333</v>
      </c>
      <c r="C1183" s="1" t="s">
        <v>33</v>
      </c>
      <c r="D1183" s="1" t="s">
        <v>161</v>
      </c>
      <c r="E1183" s="1" t="s">
        <v>172</v>
      </c>
      <c r="F1183" s="44"/>
      <c r="G1183" s="44"/>
      <c r="H1183" s="45" t="str">
        <f aca="false">IF(AND(F1183&lt;&gt;"",G1183&lt;&gt;""),"Completed","Upcoming")</f>
        <v>Upcoming</v>
      </c>
    </row>
    <row r="1184" customFormat="false" ht="15" hidden="false" customHeight="false" outlineLevel="0" collapsed="false">
      <c r="A1184" s="1" t="n">
        <v>1179</v>
      </c>
      <c r="B1184" s="41" t="n">
        <v>46075.8333333333</v>
      </c>
      <c r="C1184" s="1" t="s">
        <v>31</v>
      </c>
      <c r="D1184" s="1" t="s">
        <v>136</v>
      </c>
      <c r="E1184" s="1" t="s">
        <v>146</v>
      </c>
      <c r="F1184" s="44"/>
      <c r="G1184" s="44"/>
      <c r="H1184" s="45" t="str">
        <f aca="false">IF(AND(F1184&lt;&gt;"",G1184&lt;&gt;""),"Completed","Upcoming")</f>
        <v>Upcoming</v>
      </c>
    </row>
    <row r="1185" customFormat="false" ht="15" hidden="false" customHeight="false" outlineLevel="0" collapsed="false">
      <c r="A1185" s="1" t="n">
        <v>1180</v>
      </c>
      <c r="B1185" s="41" t="n">
        <v>46075.8333333333</v>
      </c>
      <c r="C1185" s="1" t="s">
        <v>31</v>
      </c>
      <c r="D1185" s="1" t="s">
        <v>140</v>
      </c>
      <c r="E1185" s="1" t="s">
        <v>213</v>
      </c>
      <c r="F1185" s="44"/>
      <c r="G1185" s="44"/>
      <c r="H1185" s="45" t="str">
        <f aca="false">IF(AND(F1185&lt;&gt;"",G1185&lt;&gt;""),"Completed","Upcoming")</f>
        <v>Upcoming</v>
      </c>
    </row>
    <row r="1186" customFormat="false" ht="15" hidden="false" customHeight="false" outlineLevel="0" collapsed="false">
      <c r="A1186" s="1" t="n">
        <v>1181</v>
      </c>
      <c r="B1186" s="41" t="n">
        <v>46075.8333333333</v>
      </c>
      <c r="C1186" s="1" t="s">
        <v>31</v>
      </c>
      <c r="D1186" s="1" t="s">
        <v>168</v>
      </c>
      <c r="E1186" s="1" t="s">
        <v>169</v>
      </c>
      <c r="F1186" s="44"/>
      <c r="G1186" s="44"/>
      <c r="H1186" s="45" t="str">
        <f aca="false">IF(AND(F1186&lt;&gt;"",G1186&lt;&gt;""),"Completed","Upcoming")</f>
        <v>Upcoming</v>
      </c>
    </row>
    <row r="1187" customFormat="false" ht="15" hidden="false" customHeight="false" outlineLevel="0" collapsed="false">
      <c r="A1187" s="1" t="n">
        <v>1182</v>
      </c>
      <c r="B1187" s="41" t="n">
        <v>46075.8333333333</v>
      </c>
      <c r="C1187" s="1" t="s">
        <v>31</v>
      </c>
      <c r="D1187" s="1" t="s">
        <v>164</v>
      </c>
      <c r="E1187" s="1" t="s">
        <v>165</v>
      </c>
      <c r="F1187" s="44"/>
      <c r="G1187" s="44"/>
      <c r="H1187" s="45" t="str">
        <f aca="false">IF(AND(F1187&lt;&gt;"",G1187&lt;&gt;""),"Completed","Upcoming")</f>
        <v>Upcoming</v>
      </c>
    </row>
    <row r="1188" customFormat="false" ht="15" hidden="false" customHeight="false" outlineLevel="0" collapsed="false">
      <c r="A1188" s="1" t="n">
        <v>1183</v>
      </c>
      <c r="B1188" s="41" t="n">
        <v>46075.8333333333</v>
      </c>
      <c r="C1188" s="1" t="s">
        <v>31</v>
      </c>
      <c r="D1188" s="1" t="s">
        <v>177</v>
      </c>
      <c r="E1188" s="1" t="s">
        <v>178</v>
      </c>
      <c r="F1188" s="44"/>
      <c r="G1188" s="44"/>
      <c r="H1188" s="45" t="str">
        <f aca="false">IF(AND(F1188&lt;&gt;"",G1188&lt;&gt;""),"Completed","Upcoming")</f>
        <v>Upcoming</v>
      </c>
    </row>
    <row r="1189" customFormat="false" ht="15" hidden="false" customHeight="false" outlineLevel="0" collapsed="false">
      <c r="A1189" s="1" t="n">
        <v>1184</v>
      </c>
      <c r="B1189" s="41" t="n">
        <v>46075.8333333333</v>
      </c>
      <c r="C1189" s="1" t="s">
        <v>31</v>
      </c>
      <c r="D1189" s="1" t="s">
        <v>20</v>
      </c>
      <c r="E1189" s="1" t="s">
        <v>210</v>
      </c>
      <c r="F1189" s="44"/>
      <c r="G1189" s="44"/>
      <c r="H1189" s="45" t="str">
        <f aca="false">IF(AND(F1189&lt;&gt;"",G1189&lt;&gt;""),"Completed","Upcoming")</f>
        <v>Upcoming</v>
      </c>
    </row>
    <row r="1190" customFormat="false" ht="15" hidden="false" customHeight="false" outlineLevel="0" collapsed="false">
      <c r="A1190" s="1" t="n">
        <v>1185</v>
      </c>
      <c r="B1190" s="41" t="n">
        <v>46075.8333333333</v>
      </c>
      <c r="C1190" s="1" t="s">
        <v>31</v>
      </c>
      <c r="D1190" s="1" t="s">
        <v>24</v>
      </c>
      <c r="E1190" s="1" t="s">
        <v>22</v>
      </c>
      <c r="F1190" s="44"/>
      <c r="G1190" s="44"/>
      <c r="H1190" s="45" t="str">
        <f aca="false">IF(AND(F1190&lt;&gt;"",G1190&lt;&gt;""),"Completed","Upcoming")</f>
        <v>Upcoming</v>
      </c>
    </row>
    <row r="1191" customFormat="false" ht="15" hidden="false" customHeight="false" outlineLevel="0" collapsed="false">
      <c r="A1191" s="1" t="n">
        <v>1186</v>
      </c>
      <c r="B1191" s="41" t="n">
        <v>46075.8333333333</v>
      </c>
      <c r="C1191" s="1" t="s">
        <v>33</v>
      </c>
      <c r="D1191" s="1" t="s">
        <v>156</v>
      </c>
      <c r="E1191" s="1" t="s">
        <v>144</v>
      </c>
      <c r="F1191" s="44"/>
      <c r="G1191" s="44"/>
      <c r="H1191" s="45" t="str">
        <f aca="false">IF(AND(F1191&lt;&gt;"",G1191&lt;&gt;""),"Completed","Upcoming")</f>
        <v>Upcoming</v>
      </c>
    </row>
    <row r="1192" customFormat="false" ht="15" hidden="false" customHeight="false" outlineLevel="0" collapsed="false">
      <c r="A1192" s="1" t="n">
        <v>1187</v>
      </c>
      <c r="B1192" s="41" t="n">
        <v>46075.8333333333</v>
      </c>
      <c r="C1192" s="1" t="s">
        <v>30</v>
      </c>
      <c r="D1192" s="1" t="s">
        <v>166</v>
      </c>
      <c r="E1192" s="1" t="s">
        <v>200</v>
      </c>
      <c r="F1192" s="44"/>
      <c r="G1192" s="44"/>
      <c r="H1192" s="45" t="str">
        <f aca="false">IF(AND(F1192&lt;&gt;"",G1192&lt;&gt;""),"Completed","Upcoming")</f>
        <v>Upcoming</v>
      </c>
    </row>
    <row r="1193" customFormat="false" ht="15" hidden="false" customHeight="false" outlineLevel="0" collapsed="false">
      <c r="A1193" s="1" t="n">
        <v>1188</v>
      </c>
      <c r="B1193" s="41" t="n">
        <v>46075.8333333333</v>
      </c>
      <c r="C1193" s="1" t="s">
        <v>30</v>
      </c>
      <c r="D1193" s="1" t="s">
        <v>115</v>
      </c>
      <c r="E1193" s="1" t="s">
        <v>124</v>
      </c>
      <c r="F1193" s="44"/>
      <c r="G1193" s="44"/>
      <c r="H1193" s="45" t="str">
        <f aca="false">IF(AND(F1193&lt;&gt;"",G1193&lt;&gt;""),"Completed","Upcoming")</f>
        <v>Upcoming</v>
      </c>
    </row>
    <row r="1194" customFormat="false" ht="15" hidden="false" customHeight="false" outlineLevel="0" collapsed="false">
      <c r="A1194" s="1" t="n">
        <v>1189</v>
      </c>
      <c r="B1194" s="41" t="n">
        <v>46075.8333333333</v>
      </c>
      <c r="C1194" s="1" t="s">
        <v>30</v>
      </c>
      <c r="D1194" s="1" t="s">
        <v>114</v>
      </c>
      <c r="E1194" s="1" t="s">
        <v>208</v>
      </c>
      <c r="F1194" s="44"/>
      <c r="G1194" s="44"/>
      <c r="H1194" s="45" t="str">
        <f aca="false">IF(AND(F1194&lt;&gt;"",G1194&lt;&gt;""),"Completed","Upcoming")</f>
        <v>Upcoming</v>
      </c>
    </row>
    <row r="1195" customFormat="false" ht="15" hidden="false" customHeight="false" outlineLevel="0" collapsed="false">
      <c r="A1195" s="1" t="n">
        <v>1190</v>
      </c>
      <c r="B1195" s="41" t="n">
        <v>46075.8333333333</v>
      </c>
      <c r="C1195" s="1" t="s">
        <v>30</v>
      </c>
      <c r="D1195" s="1" t="s">
        <v>181</v>
      </c>
      <c r="E1195" s="1" t="s">
        <v>151</v>
      </c>
      <c r="F1195" s="44"/>
      <c r="G1195" s="44"/>
      <c r="H1195" s="45" t="str">
        <f aca="false">IF(AND(F1195&lt;&gt;"",G1195&lt;&gt;""),"Completed","Upcoming")</f>
        <v>Upcoming</v>
      </c>
    </row>
    <row r="1196" customFormat="false" ht="15" hidden="false" customHeight="false" outlineLevel="0" collapsed="false">
      <c r="A1196" s="1" t="n">
        <v>1191</v>
      </c>
      <c r="B1196" s="41" t="n">
        <v>46075.8333333333</v>
      </c>
      <c r="C1196" s="1" t="s">
        <v>30</v>
      </c>
      <c r="D1196" s="1" t="s">
        <v>182</v>
      </c>
      <c r="E1196" s="1" t="s">
        <v>176</v>
      </c>
      <c r="F1196" s="44"/>
      <c r="G1196" s="44"/>
      <c r="H1196" s="45" t="str">
        <f aca="false">IF(AND(F1196&lt;&gt;"",G1196&lt;&gt;""),"Completed","Upcoming")</f>
        <v>Upcoming</v>
      </c>
    </row>
    <row r="1197" customFormat="false" ht="15" hidden="false" customHeight="false" outlineLevel="0" collapsed="false">
      <c r="A1197" s="1" t="n">
        <v>1192</v>
      </c>
      <c r="B1197" s="41" t="n">
        <v>46075.8333333333</v>
      </c>
      <c r="C1197" s="1" t="s">
        <v>30</v>
      </c>
      <c r="D1197" s="1" t="s">
        <v>16</v>
      </c>
      <c r="E1197" s="1" t="s">
        <v>203</v>
      </c>
      <c r="F1197" s="44"/>
      <c r="G1197" s="44"/>
      <c r="H1197" s="45" t="str">
        <f aca="false">IF(AND(F1197&lt;&gt;"",G1197&lt;&gt;""),"Completed","Upcoming")</f>
        <v>Upcoming</v>
      </c>
    </row>
    <row r="1198" customFormat="false" ht="15" hidden="false" customHeight="false" outlineLevel="0" collapsed="false">
      <c r="A1198" s="1" t="n">
        <v>1193</v>
      </c>
      <c r="B1198" s="41" t="n">
        <v>46075.8333333333</v>
      </c>
      <c r="C1198" s="1" t="s">
        <v>30</v>
      </c>
      <c r="D1198" s="1" t="s">
        <v>118</v>
      </c>
      <c r="E1198" s="1" t="s">
        <v>173</v>
      </c>
      <c r="F1198" s="44"/>
      <c r="G1198" s="44"/>
      <c r="H1198" s="45" t="str">
        <f aca="false">IF(AND(F1198&lt;&gt;"",G1198&lt;&gt;""),"Completed","Upcoming")</f>
        <v>Upcoming</v>
      </c>
    </row>
    <row r="1199" customFormat="false" ht="15" hidden="false" customHeight="false" outlineLevel="0" collapsed="false">
      <c r="A1199" s="1" t="n">
        <v>1194</v>
      </c>
      <c r="B1199" s="41" t="n">
        <v>46075.8333333333</v>
      </c>
      <c r="C1199" s="1" t="s">
        <v>30</v>
      </c>
      <c r="D1199" s="1" t="s">
        <v>119</v>
      </c>
      <c r="E1199" s="1" t="s">
        <v>117</v>
      </c>
      <c r="F1199" s="44"/>
      <c r="G1199" s="44"/>
      <c r="H1199" s="45" t="str">
        <f aca="false">IF(AND(F1199&lt;&gt;"",G1199&lt;&gt;""),"Completed","Upcoming")</f>
        <v>Upcoming</v>
      </c>
    </row>
    <row r="1200" customFormat="false" ht="15" hidden="false" customHeight="false" outlineLevel="0" collapsed="false">
      <c r="A1200" s="1" t="n">
        <v>1195</v>
      </c>
      <c r="B1200" s="41" t="n">
        <v>46081.625</v>
      </c>
      <c r="C1200" s="1" t="s">
        <v>29</v>
      </c>
      <c r="D1200" s="1" t="s">
        <v>132</v>
      </c>
      <c r="E1200" s="1" t="s">
        <v>128</v>
      </c>
      <c r="F1200" s="44"/>
      <c r="G1200" s="44"/>
      <c r="H1200" s="45" t="str">
        <f aca="false">IF(AND(F1200&lt;&gt;"",G1200&lt;&gt;""),"Completed","Upcoming")</f>
        <v>Upcoming</v>
      </c>
    </row>
    <row r="1201" customFormat="false" ht="15" hidden="false" customHeight="false" outlineLevel="0" collapsed="false">
      <c r="A1201" s="1" t="n">
        <v>1196</v>
      </c>
      <c r="B1201" s="41" t="n">
        <v>46081.625</v>
      </c>
      <c r="C1201" s="1" t="s">
        <v>29</v>
      </c>
      <c r="D1201" s="1" t="s">
        <v>127</v>
      </c>
      <c r="E1201" s="1" t="s">
        <v>202</v>
      </c>
      <c r="F1201" s="44"/>
      <c r="G1201" s="44"/>
      <c r="H1201" s="45" t="str">
        <f aca="false">IF(AND(F1201&lt;&gt;"",G1201&lt;&gt;""),"Completed","Upcoming")</f>
        <v>Upcoming</v>
      </c>
    </row>
    <row r="1202" customFormat="false" ht="15" hidden="false" customHeight="false" outlineLevel="0" collapsed="false">
      <c r="A1202" s="1" t="n">
        <v>1197</v>
      </c>
      <c r="B1202" s="41" t="n">
        <v>46081.625</v>
      </c>
      <c r="C1202" s="1" t="s">
        <v>29</v>
      </c>
      <c r="D1202" s="1" t="s">
        <v>129</v>
      </c>
      <c r="E1202" s="1" t="s">
        <v>126</v>
      </c>
      <c r="F1202" s="44"/>
      <c r="G1202" s="44"/>
      <c r="H1202" s="45" t="str">
        <f aca="false">IF(AND(F1202&lt;&gt;"",G1202&lt;&gt;""),"Completed","Upcoming")</f>
        <v>Upcoming</v>
      </c>
    </row>
    <row r="1203" customFormat="false" ht="15" hidden="false" customHeight="false" outlineLevel="0" collapsed="false">
      <c r="A1203" s="1" t="n">
        <v>1198</v>
      </c>
      <c r="B1203" s="41" t="n">
        <v>46081.625</v>
      </c>
      <c r="C1203" s="1" t="s">
        <v>29</v>
      </c>
      <c r="D1203" s="1" t="s">
        <v>21</v>
      </c>
      <c r="E1203" s="1" t="s">
        <v>137</v>
      </c>
      <c r="F1203" s="44"/>
      <c r="G1203" s="44"/>
      <c r="H1203" s="45" t="str">
        <f aca="false">IF(AND(F1203&lt;&gt;"",G1203&lt;&gt;""),"Completed","Upcoming")</f>
        <v>Upcoming</v>
      </c>
    </row>
    <row r="1204" customFormat="false" ht="15" hidden="false" customHeight="false" outlineLevel="0" collapsed="false">
      <c r="A1204" s="1" t="n">
        <v>1199</v>
      </c>
      <c r="B1204" s="41" t="n">
        <v>46081.625</v>
      </c>
      <c r="C1204" s="1" t="s">
        <v>29</v>
      </c>
      <c r="D1204" s="1" t="s">
        <v>131</v>
      </c>
      <c r="E1204" s="1" t="s">
        <v>138</v>
      </c>
      <c r="F1204" s="44"/>
      <c r="G1204" s="44"/>
      <c r="H1204" s="45" t="str">
        <f aca="false">IF(AND(F1204&lt;&gt;"",G1204&lt;&gt;""),"Completed","Upcoming")</f>
        <v>Upcoming</v>
      </c>
    </row>
    <row r="1205" customFormat="false" ht="15" hidden="false" customHeight="false" outlineLevel="0" collapsed="false">
      <c r="A1205" s="1" t="n">
        <v>1200</v>
      </c>
      <c r="B1205" s="41" t="n">
        <v>46081.625</v>
      </c>
      <c r="C1205" s="1" t="s">
        <v>29</v>
      </c>
      <c r="D1205" s="1" t="s">
        <v>121</v>
      </c>
      <c r="E1205" s="1" t="s">
        <v>153</v>
      </c>
      <c r="F1205" s="44"/>
      <c r="G1205" s="44"/>
      <c r="H1205" s="45" t="str">
        <f aca="false">IF(AND(F1205&lt;&gt;"",G1205&lt;&gt;""),"Completed","Upcoming")</f>
        <v>Upcoming</v>
      </c>
    </row>
    <row r="1206" customFormat="false" ht="15" hidden="false" customHeight="false" outlineLevel="0" collapsed="false">
      <c r="A1206" s="1" t="n">
        <v>1201</v>
      </c>
      <c r="B1206" s="41" t="n">
        <v>46081.625</v>
      </c>
      <c r="C1206" s="1" t="s">
        <v>29</v>
      </c>
      <c r="D1206" s="1" t="s">
        <v>207</v>
      </c>
      <c r="E1206" s="1" t="s">
        <v>23</v>
      </c>
      <c r="F1206" s="44"/>
      <c r="G1206" s="44"/>
      <c r="H1206" s="45" t="str">
        <f aca="false">IF(AND(F1206&lt;&gt;"",G1206&lt;&gt;""),"Completed","Upcoming")</f>
        <v>Upcoming</v>
      </c>
    </row>
    <row r="1207" customFormat="false" ht="15" hidden="false" customHeight="false" outlineLevel="0" collapsed="false">
      <c r="A1207" s="1" t="n">
        <v>1202</v>
      </c>
      <c r="B1207" s="41" t="n">
        <v>46081.625</v>
      </c>
      <c r="C1207" s="1" t="s">
        <v>29</v>
      </c>
      <c r="D1207" s="1" t="s">
        <v>122</v>
      </c>
      <c r="E1207" s="1" t="s">
        <v>180</v>
      </c>
      <c r="F1207" s="44"/>
      <c r="G1207" s="44"/>
      <c r="H1207" s="45" t="str">
        <f aca="false">IF(AND(F1207&lt;&gt;"",G1207&lt;&gt;""),"Completed","Upcoming")</f>
        <v>Upcoming</v>
      </c>
    </row>
    <row r="1208" customFormat="false" ht="15" hidden="false" customHeight="false" outlineLevel="0" collapsed="false">
      <c r="A1208" s="1" t="n">
        <v>1203</v>
      </c>
      <c r="B1208" s="41" t="n">
        <v>46081.625</v>
      </c>
      <c r="C1208" s="1" t="s">
        <v>29</v>
      </c>
      <c r="D1208" s="1" t="s">
        <v>130</v>
      </c>
      <c r="E1208" s="1" t="s">
        <v>162</v>
      </c>
      <c r="F1208" s="44"/>
      <c r="G1208" s="44"/>
      <c r="H1208" s="45" t="str">
        <f aca="false">IF(AND(F1208&lt;&gt;"",G1208&lt;&gt;""),"Completed","Upcoming")</f>
        <v>Upcoming</v>
      </c>
    </row>
    <row r="1209" customFormat="false" ht="15" hidden="false" customHeight="false" outlineLevel="0" collapsed="false">
      <c r="A1209" s="1" t="n">
        <v>1204</v>
      </c>
      <c r="B1209" s="41" t="n">
        <v>46081.625</v>
      </c>
      <c r="C1209" s="1" t="s">
        <v>29</v>
      </c>
      <c r="D1209" s="1" t="s">
        <v>201</v>
      </c>
      <c r="E1209" s="1" t="s">
        <v>152</v>
      </c>
      <c r="F1209" s="44"/>
      <c r="G1209" s="44"/>
      <c r="H1209" s="45" t="str">
        <f aca="false">IF(AND(F1209&lt;&gt;"",G1209&lt;&gt;""),"Completed","Upcoming")</f>
        <v>Upcoming</v>
      </c>
    </row>
    <row r="1210" customFormat="false" ht="15" hidden="false" customHeight="false" outlineLevel="0" collapsed="false">
      <c r="A1210" s="1" t="n">
        <v>1205</v>
      </c>
      <c r="B1210" s="41" t="n">
        <v>46081.8333333333</v>
      </c>
      <c r="C1210" s="1" t="s">
        <v>32</v>
      </c>
      <c r="D1210" s="1" t="s">
        <v>184</v>
      </c>
      <c r="E1210" s="1" t="s">
        <v>187</v>
      </c>
      <c r="F1210" s="44"/>
      <c r="G1210" s="44"/>
      <c r="H1210" s="45" t="str">
        <f aca="false">IF(AND(F1210&lt;&gt;"",G1210&lt;&gt;""),"Completed","Upcoming")</f>
        <v>Upcoming</v>
      </c>
    </row>
    <row r="1211" customFormat="false" ht="15" hidden="false" customHeight="false" outlineLevel="0" collapsed="false">
      <c r="A1211" s="1" t="n">
        <v>1206</v>
      </c>
      <c r="B1211" s="41" t="n">
        <v>46081.8333333333</v>
      </c>
      <c r="C1211" s="1" t="s">
        <v>32</v>
      </c>
      <c r="D1211" s="1" t="s">
        <v>195</v>
      </c>
      <c r="E1211" s="1" t="s">
        <v>15</v>
      </c>
      <c r="F1211" s="44"/>
      <c r="G1211" s="44"/>
      <c r="H1211" s="45" t="str">
        <f aca="false">IF(AND(F1211&lt;&gt;"",G1211&lt;&gt;""),"Completed","Upcoming")</f>
        <v>Upcoming</v>
      </c>
    </row>
    <row r="1212" customFormat="false" ht="15" hidden="false" customHeight="false" outlineLevel="0" collapsed="false">
      <c r="A1212" s="1" t="n">
        <v>1207</v>
      </c>
      <c r="B1212" s="41" t="n">
        <v>46081.8333333333</v>
      </c>
      <c r="C1212" s="1" t="s">
        <v>32</v>
      </c>
      <c r="D1212" s="1" t="s">
        <v>183</v>
      </c>
      <c r="E1212" s="1" t="s">
        <v>188</v>
      </c>
      <c r="F1212" s="44"/>
      <c r="G1212" s="44"/>
      <c r="H1212" s="45" t="str">
        <f aca="false">IF(AND(F1212&lt;&gt;"",G1212&lt;&gt;""),"Completed","Upcoming")</f>
        <v>Upcoming</v>
      </c>
    </row>
    <row r="1213" customFormat="false" ht="15" hidden="false" customHeight="false" outlineLevel="0" collapsed="false">
      <c r="A1213" s="1" t="n">
        <v>1208</v>
      </c>
      <c r="B1213" s="41" t="n">
        <v>46081.8333333333</v>
      </c>
      <c r="C1213" s="1" t="s">
        <v>32</v>
      </c>
      <c r="D1213" s="1" t="s">
        <v>196</v>
      </c>
      <c r="E1213" s="1" t="s">
        <v>189</v>
      </c>
      <c r="F1213" s="44"/>
      <c r="G1213" s="44"/>
      <c r="H1213" s="45" t="str">
        <f aca="false">IF(AND(F1213&lt;&gt;"",G1213&lt;&gt;""),"Completed","Upcoming")</f>
        <v>Upcoming</v>
      </c>
    </row>
    <row r="1214" customFormat="false" ht="15" hidden="false" customHeight="false" outlineLevel="0" collapsed="false">
      <c r="A1214" s="1" t="n">
        <v>1209</v>
      </c>
      <c r="B1214" s="41" t="n">
        <v>46081.8333333333</v>
      </c>
      <c r="C1214" s="1" t="s">
        <v>32</v>
      </c>
      <c r="D1214" s="1" t="s">
        <v>191</v>
      </c>
      <c r="E1214" s="1" t="s">
        <v>211</v>
      </c>
      <c r="F1214" s="44"/>
      <c r="G1214" s="44"/>
      <c r="H1214" s="45" t="str">
        <f aca="false">IF(AND(F1214&lt;&gt;"",G1214&lt;&gt;""),"Completed","Upcoming")</f>
        <v>Upcoming</v>
      </c>
    </row>
    <row r="1215" customFormat="false" ht="15" hidden="false" customHeight="false" outlineLevel="0" collapsed="false">
      <c r="A1215" s="1" t="n">
        <v>1210</v>
      </c>
      <c r="B1215" s="41" t="n">
        <v>46081.8333333333</v>
      </c>
      <c r="C1215" s="1" t="s">
        <v>32</v>
      </c>
      <c r="D1215" s="1" t="s">
        <v>212</v>
      </c>
      <c r="E1215" s="1" t="s">
        <v>185</v>
      </c>
      <c r="F1215" s="44"/>
      <c r="G1215" s="44"/>
      <c r="H1215" s="45" t="str">
        <f aca="false">IF(AND(F1215&lt;&gt;"",G1215&lt;&gt;""),"Completed","Upcoming")</f>
        <v>Upcoming</v>
      </c>
    </row>
    <row r="1216" customFormat="false" ht="15" hidden="false" customHeight="false" outlineLevel="0" collapsed="false">
      <c r="A1216" s="1" t="n">
        <v>1211</v>
      </c>
      <c r="B1216" s="41" t="n">
        <v>46081.8333333333</v>
      </c>
      <c r="C1216" s="1" t="s">
        <v>32</v>
      </c>
      <c r="D1216" s="1" t="s">
        <v>192</v>
      </c>
      <c r="E1216" s="1" t="s">
        <v>199</v>
      </c>
      <c r="F1216" s="44"/>
      <c r="G1216" s="44"/>
      <c r="H1216" s="45" t="str">
        <f aca="false">IF(AND(F1216&lt;&gt;"",G1216&lt;&gt;""),"Completed","Upcoming")</f>
        <v>Upcoming</v>
      </c>
    </row>
    <row r="1217" customFormat="false" ht="15" hidden="false" customHeight="false" outlineLevel="0" collapsed="false">
      <c r="A1217" s="1" t="n">
        <v>1212</v>
      </c>
      <c r="B1217" s="41" t="n">
        <v>46081.8333333333</v>
      </c>
      <c r="C1217" s="1" t="s">
        <v>32</v>
      </c>
      <c r="D1217" s="1" t="s">
        <v>193</v>
      </c>
      <c r="E1217" s="1" t="s">
        <v>198</v>
      </c>
      <c r="F1217" s="44"/>
      <c r="G1217" s="44"/>
      <c r="H1217" s="45" t="str">
        <f aca="false">IF(AND(F1217&lt;&gt;"",G1217&lt;&gt;""),"Completed","Upcoming")</f>
        <v>Upcoming</v>
      </c>
    </row>
    <row r="1218" customFormat="false" ht="15" hidden="false" customHeight="false" outlineLevel="0" collapsed="false">
      <c r="A1218" s="1" t="n">
        <v>1213</v>
      </c>
      <c r="B1218" s="41" t="n">
        <v>46081.8333333333</v>
      </c>
      <c r="C1218" s="1" t="s">
        <v>32</v>
      </c>
      <c r="D1218" s="1" t="s">
        <v>190</v>
      </c>
      <c r="E1218" s="1" t="s">
        <v>197</v>
      </c>
      <c r="F1218" s="44"/>
      <c r="G1218" s="44"/>
      <c r="H1218" s="45" t="str">
        <f aca="false">IF(AND(F1218&lt;&gt;"",G1218&lt;&gt;""),"Completed","Upcoming")</f>
        <v>Upcoming</v>
      </c>
    </row>
    <row r="1219" customFormat="false" ht="15" hidden="false" customHeight="false" outlineLevel="0" collapsed="false">
      <c r="A1219" s="1" t="n">
        <v>1214</v>
      </c>
      <c r="B1219" s="41" t="n">
        <v>46082.8333333333</v>
      </c>
      <c r="C1219" s="1" t="s">
        <v>33</v>
      </c>
      <c r="D1219" s="1" t="s">
        <v>171</v>
      </c>
      <c r="E1219" s="1" t="s">
        <v>158</v>
      </c>
      <c r="F1219" s="44"/>
      <c r="G1219" s="44"/>
      <c r="H1219" s="45" t="str">
        <f aca="false">IF(AND(F1219&lt;&gt;"",G1219&lt;&gt;""),"Completed","Upcoming")</f>
        <v>Upcoming</v>
      </c>
    </row>
    <row r="1220" customFormat="false" ht="15" hidden="false" customHeight="false" outlineLevel="0" collapsed="false">
      <c r="A1220" s="1" t="n">
        <v>1215</v>
      </c>
      <c r="B1220" s="41" t="n">
        <v>46082.8333333333</v>
      </c>
      <c r="C1220" s="1" t="s">
        <v>30</v>
      </c>
      <c r="D1220" s="1" t="s">
        <v>173</v>
      </c>
      <c r="E1220" s="1" t="s">
        <v>166</v>
      </c>
      <c r="F1220" s="44"/>
      <c r="G1220" s="44"/>
      <c r="H1220" s="45" t="str">
        <f aca="false">IF(AND(F1220&lt;&gt;"",G1220&lt;&gt;""),"Completed","Upcoming")</f>
        <v>Upcoming</v>
      </c>
    </row>
    <row r="1221" customFormat="false" ht="15" hidden="false" customHeight="false" outlineLevel="0" collapsed="false">
      <c r="A1221" s="1" t="n">
        <v>1216</v>
      </c>
      <c r="B1221" s="41" t="n">
        <v>46082.8333333333</v>
      </c>
      <c r="C1221" s="1" t="s">
        <v>30</v>
      </c>
      <c r="D1221" s="1" t="s">
        <v>16</v>
      </c>
      <c r="E1221" s="1" t="s">
        <v>181</v>
      </c>
      <c r="F1221" s="44"/>
      <c r="G1221" s="44"/>
      <c r="H1221" s="45" t="str">
        <f aca="false">IF(AND(F1221&lt;&gt;"",G1221&lt;&gt;""),"Completed","Upcoming")</f>
        <v>Upcoming</v>
      </c>
    </row>
    <row r="1222" customFormat="false" ht="15" hidden="false" customHeight="false" outlineLevel="0" collapsed="false">
      <c r="A1222" s="1" t="n">
        <v>1217</v>
      </c>
      <c r="B1222" s="41" t="n">
        <v>46082.8333333333</v>
      </c>
      <c r="C1222" s="1" t="s">
        <v>30</v>
      </c>
      <c r="D1222" s="1" t="s">
        <v>167</v>
      </c>
      <c r="E1222" s="1" t="s">
        <v>114</v>
      </c>
      <c r="F1222" s="44"/>
      <c r="G1222" s="44"/>
      <c r="H1222" s="45" t="str">
        <f aca="false">IF(AND(F1222&lt;&gt;"",G1222&lt;&gt;""),"Completed","Upcoming")</f>
        <v>Upcoming</v>
      </c>
    </row>
    <row r="1223" customFormat="false" ht="15" hidden="false" customHeight="false" outlineLevel="0" collapsed="false">
      <c r="A1223" s="1" t="n">
        <v>1218</v>
      </c>
      <c r="B1223" s="41" t="n">
        <v>46082.8333333333</v>
      </c>
      <c r="C1223" s="1" t="s">
        <v>31</v>
      </c>
      <c r="D1223" s="1" t="s">
        <v>213</v>
      </c>
      <c r="E1223" s="1" t="s">
        <v>164</v>
      </c>
      <c r="F1223" s="44"/>
      <c r="G1223" s="44"/>
      <c r="H1223" s="45" t="str">
        <f aca="false">IF(AND(F1223&lt;&gt;"",G1223&lt;&gt;""),"Completed","Upcoming")</f>
        <v>Upcoming</v>
      </c>
    </row>
    <row r="1224" customFormat="false" ht="15" hidden="false" customHeight="false" outlineLevel="0" collapsed="false">
      <c r="A1224" s="1" t="n">
        <v>1219</v>
      </c>
      <c r="B1224" s="41" t="n">
        <v>46082.8333333333</v>
      </c>
      <c r="C1224" s="1" t="s">
        <v>30</v>
      </c>
      <c r="D1224" s="1" t="s">
        <v>203</v>
      </c>
      <c r="E1224" s="1" t="s">
        <v>119</v>
      </c>
      <c r="F1224" s="44"/>
      <c r="G1224" s="44"/>
      <c r="H1224" s="45" t="str">
        <f aca="false">IF(AND(F1224&lt;&gt;"",G1224&lt;&gt;""),"Completed","Upcoming")</f>
        <v>Upcoming</v>
      </c>
    </row>
    <row r="1225" customFormat="false" ht="15" hidden="false" customHeight="false" outlineLevel="0" collapsed="false">
      <c r="A1225" s="1" t="n">
        <v>1220</v>
      </c>
      <c r="B1225" s="41" t="n">
        <v>46082.8333333333</v>
      </c>
      <c r="C1225" s="1" t="s">
        <v>30</v>
      </c>
      <c r="D1225" s="1" t="s">
        <v>117</v>
      </c>
      <c r="E1225" s="1" t="s">
        <v>118</v>
      </c>
      <c r="F1225" s="44"/>
      <c r="G1225" s="44"/>
      <c r="H1225" s="45" t="str">
        <f aca="false">IF(AND(F1225&lt;&gt;"",G1225&lt;&gt;""),"Completed","Upcoming")</f>
        <v>Upcoming</v>
      </c>
    </row>
    <row r="1226" customFormat="false" ht="15" hidden="false" customHeight="false" outlineLevel="0" collapsed="false">
      <c r="A1226" s="1" t="n">
        <v>1221</v>
      </c>
      <c r="B1226" s="41" t="n">
        <v>46082.8333333333</v>
      </c>
      <c r="C1226" s="1" t="s">
        <v>30</v>
      </c>
      <c r="D1226" s="1" t="s">
        <v>208</v>
      </c>
      <c r="E1226" s="1" t="s">
        <v>176</v>
      </c>
      <c r="F1226" s="44"/>
      <c r="G1226" s="44"/>
      <c r="H1226" s="45" t="str">
        <f aca="false">IF(AND(F1226&lt;&gt;"",G1226&lt;&gt;""),"Completed","Upcoming")</f>
        <v>Upcoming</v>
      </c>
    </row>
    <row r="1227" customFormat="false" ht="15" hidden="false" customHeight="false" outlineLevel="0" collapsed="false">
      <c r="A1227" s="1" t="n">
        <v>1222</v>
      </c>
      <c r="B1227" s="41" t="n">
        <v>46082.8333333333</v>
      </c>
      <c r="C1227" s="1" t="s">
        <v>30</v>
      </c>
      <c r="D1227" s="1" t="s">
        <v>116</v>
      </c>
      <c r="E1227" s="1" t="s">
        <v>124</v>
      </c>
      <c r="F1227" s="44"/>
      <c r="G1227" s="44"/>
      <c r="H1227" s="45" t="str">
        <f aca="false">IF(AND(F1227&lt;&gt;"",G1227&lt;&gt;""),"Completed","Upcoming")</f>
        <v>Upcoming</v>
      </c>
    </row>
    <row r="1228" customFormat="false" ht="15" hidden="false" customHeight="false" outlineLevel="0" collapsed="false">
      <c r="A1228" s="1" t="n">
        <v>1223</v>
      </c>
      <c r="B1228" s="41" t="n">
        <v>46082.8333333333</v>
      </c>
      <c r="C1228" s="1" t="s">
        <v>30</v>
      </c>
      <c r="D1228" s="1" t="s">
        <v>18</v>
      </c>
      <c r="E1228" s="1" t="s">
        <v>115</v>
      </c>
      <c r="F1228" s="44"/>
      <c r="G1228" s="44"/>
      <c r="H1228" s="45" t="str">
        <f aca="false">IF(AND(F1228&lt;&gt;"",G1228&lt;&gt;""),"Completed","Upcoming")</f>
        <v>Upcoming</v>
      </c>
    </row>
    <row r="1229" customFormat="false" ht="15" hidden="false" customHeight="false" outlineLevel="0" collapsed="false">
      <c r="A1229" s="1" t="n">
        <v>1224</v>
      </c>
      <c r="B1229" s="41" t="n">
        <v>46082.8333333333</v>
      </c>
      <c r="C1229" s="1" t="s">
        <v>30</v>
      </c>
      <c r="D1229" s="1" t="s">
        <v>200</v>
      </c>
      <c r="E1229" s="1" t="s">
        <v>182</v>
      </c>
      <c r="F1229" s="44"/>
      <c r="G1229" s="44"/>
      <c r="H1229" s="45" t="str">
        <f aca="false">IF(AND(F1229&lt;&gt;"",G1229&lt;&gt;""),"Completed","Upcoming")</f>
        <v>Upcoming</v>
      </c>
    </row>
    <row r="1230" customFormat="false" ht="15" hidden="false" customHeight="false" outlineLevel="0" collapsed="false">
      <c r="A1230" s="1" t="n">
        <v>1225</v>
      </c>
      <c r="B1230" s="41" t="n">
        <v>46082.8333333333</v>
      </c>
      <c r="C1230" s="1" t="s">
        <v>33</v>
      </c>
      <c r="D1230" s="1" t="s">
        <v>120</v>
      </c>
      <c r="E1230" s="1" t="s">
        <v>17</v>
      </c>
      <c r="F1230" s="44"/>
      <c r="G1230" s="44"/>
      <c r="H1230" s="45" t="str">
        <f aca="false">IF(AND(F1230&lt;&gt;"",G1230&lt;&gt;""),"Completed","Upcoming")</f>
        <v>Upcoming</v>
      </c>
    </row>
    <row r="1231" customFormat="false" ht="15" hidden="false" customHeight="false" outlineLevel="0" collapsed="false">
      <c r="A1231" s="1" t="n">
        <v>1226</v>
      </c>
      <c r="B1231" s="41" t="n">
        <v>46082.8333333333</v>
      </c>
      <c r="C1231" s="1" t="s">
        <v>33</v>
      </c>
      <c r="D1231" s="1" t="s">
        <v>144</v>
      </c>
      <c r="E1231" s="1" t="s">
        <v>159</v>
      </c>
      <c r="F1231" s="44"/>
      <c r="G1231" s="44"/>
      <c r="H1231" s="45" t="str">
        <f aca="false">IF(AND(F1231&lt;&gt;"",G1231&lt;&gt;""),"Completed","Upcoming")</f>
        <v>Upcoming</v>
      </c>
    </row>
    <row r="1232" customFormat="false" ht="15" hidden="false" customHeight="false" outlineLevel="0" collapsed="false">
      <c r="A1232" s="1" t="n">
        <v>1227</v>
      </c>
      <c r="B1232" s="41" t="n">
        <v>46082.8333333333</v>
      </c>
      <c r="C1232" s="1" t="s">
        <v>33</v>
      </c>
      <c r="D1232" s="1" t="s">
        <v>205</v>
      </c>
      <c r="E1232" s="1" t="s">
        <v>154</v>
      </c>
      <c r="F1232" s="44"/>
      <c r="G1232" s="44"/>
      <c r="H1232" s="45" t="str">
        <f aca="false">IF(AND(F1232&lt;&gt;"",G1232&lt;&gt;""),"Completed","Upcoming")</f>
        <v>Upcoming</v>
      </c>
    </row>
    <row r="1233" customFormat="false" ht="15" hidden="false" customHeight="false" outlineLevel="0" collapsed="false">
      <c r="A1233" s="1" t="n">
        <v>1228</v>
      </c>
      <c r="B1233" s="41" t="n">
        <v>46082.8333333333</v>
      </c>
      <c r="C1233" s="1" t="s">
        <v>30</v>
      </c>
      <c r="D1233" s="1" t="s">
        <v>151</v>
      </c>
      <c r="E1233" s="1" t="s">
        <v>141</v>
      </c>
      <c r="F1233" s="44"/>
      <c r="G1233" s="44"/>
      <c r="H1233" s="45" t="str">
        <f aca="false">IF(AND(F1233&lt;&gt;"",G1233&lt;&gt;""),"Completed","Upcoming")</f>
        <v>Upcoming</v>
      </c>
    </row>
    <row r="1234" customFormat="false" ht="15" hidden="false" customHeight="false" outlineLevel="0" collapsed="false">
      <c r="A1234" s="1" t="n">
        <v>1229</v>
      </c>
      <c r="B1234" s="41" t="n">
        <v>46082.8333333333</v>
      </c>
      <c r="C1234" s="1" t="s">
        <v>33</v>
      </c>
      <c r="D1234" s="1" t="s">
        <v>135</v>
      </c>
      <c r="E1234" s="1" t="s">
        <v>172</v>
      </c>
      <c r="F1234" s="44"/>
      <c r="G1234" s="44"/>
      <c r="H1234" s="45" t="str">
        <f aca="false">IF(AND(F1234&lt;&gt;"",G1234&lt;&gt;""),"Completed","Upcoming")</f>
        <v>Upcoming</v>
      </c>
    </row>
    <row r="1235" customFormat="false" ht="15" hidden="false" customHeight="false" outlineLevel="0" collapsed="false">
      <c r="A1235" s="1" t="n">
        <v>1230</v>
      </c>
      <c r="B1235" s="41" t="n">
        <v>46082.8333333333</v>
      </c>
      <c r="C1235" s="1" t="s">
        <v>33</v>
      </c>
      <c r="D1235" s="1" t="s">
        <v>149</v>
      </c>
      <c r="E1235" s="1" t="s">
        <v>156</v>
      </c>
      <c r="F1235" s="44"/>
      <c r="G1235" s="44"/>
      <c r="H1235" s="45" t="str">
        <f aca="false">IF(AND(F1235&lt;&gt;"",G1235&lt;&gt;""),"Completed","Upcoming")</f>
        <v>Upcoming</v>
      </c>
    </row>
    <row r="1236" customFormat="false" ht="15" hidden="false" customHeight="false" outlineLevel="0" collapsed="false">
      <c r="A1236" s="1" t="n">
        <v>1231</v>
      </c>
      <c r="B1236" s="41" t="n">
        <v>46082.8333333333</v>
      </c>
      <c r="C1236" s="1" t="s">
        <v>33</v>
      </c>
      <c r="D1236" s="1" t="s">
        <v>204</v>
      </c>
      <c r="E1236" s="1" t="s">
        <v>134</v>
      </c>
      <c r="F1236" s="44"/>
      <c r="G1236" s="44"/>
      <c r="H1236" s="45" t="str">
        <f aca="false">IF(AND(F1236&lt;&gt;"",G1236&lt;&gt;""),"Completed","Upcoming")</f>
        <v>Upcoming</v>
      </c>
    </row>
    <row r="1237" customFormat="false" ht="15" hidden="false" customHeight="false" outlineLevel="0" collapsed="false">
      <c r="A1237" s="1" t="n">
        <v>1232</v>
      </c>
      <c r="B1237" s="41" t="n">
        <v>46082.8333333333</v>
      </c>
      <c r="C1237" s="1" t="s">
        <v>33</v>
      </c>
      <c r="D1237" s="1" t="s">
        <v>206</v>
      </c>
      <c r="E1237" s="1" t="s">
        <v>155</v>
      </c>
      <c r="F1237" s="44"/>
      <c r="G1237" s="44"/>
      <c r="H1237" s="45" t="str">
        <f aca="false">IF(AND(F1237&lt;&gt;"",G1237&lt;&gt;""),"Completed","Upcoming")</f>
        <v>Upcoming</v>
      </c>
    </row>
    <row r="1238" customFormat="false" ht="15" hidden="false" customHeight="false" outlineLevel="0" collapsed="false">
      <c r="A1238" s="1" t="n">
        <v>1233</v>
      </c>
      <c r="B1238" s="41" t="n">
        <v>46082.8333333333</v>
      </c>
      <c r="C1238" s="1" t="s">
        <v>33</v>
      </c>
      <c r="D1238" s="1" t="s">
        <v>161</v>
      </c>
      <c r="E1238" s="1" t="s">
        <v>157</v>
      </c>
      <c r="F1238" s="44"/>
      <c r="G1238" s="44"/>
      <c r="H1238" s="45" t="str">
        <f aca="false">IF(AND(F1238&lt;&gt;"",G1238&lt;&gt;""),"Completed","Upcoming")</f>
        <v>Upcoming</v>
      </c>
    </row>
    <row r="1239" customFormat="false" ht="15" hidden="false" customHeight="false" outlineLevel="0" collapsed="false">
      <c r="A1239" s="1" t="n">
        <v>1234</v>
      </c>
      <c r="B1239" s="41" t="n">
        <v>46082.8333333333</v>
      </c>
      <c r="C1239" s="1" t="s">
        <v>31</v>
      </c>
      <c r="D1239" s="1" t="s">
        <v>20</v>
      </c>
      <c r="E1239" s="1" t="s">
        <v>177</v>
      </c>
      <c r="F1239" s="44"/>
      <c r="G1239" s="44"/>
      <c r="H1239" s="45" t="str">
        <f aca="false">IF(AND(F1239&lt;&gt;"",G1239&lt;&gt;""),"Completed","Upcoming")</f>
        <v>Upcoming</v>
      </c>
    </row>
    <row r="1240" customFormat="false" ht="15" hidden="false" customHeight="false" outlineLevel="0" collapsed="false">
      <c r="A1240" s="1" t="n">
        <v>1235</v>
      </c>
      <c r="B1240" s="41" t="n">
        <v>46082.8333333333</v>
      </c>
      <c r="C1240" s="1" t="s">
        <v>31</v>
      </c>
      <c r="D1240" s="1" t="s">
        <v>139</v>
      </c>
      <c r="E1240" s="1" t="s">
        <v>168</v>
      </c>
      <c r="F1240" s="44"/>
      <c r="G1240" s="44"/>
      <c r="H1240" s="45" t="str">
        <f aca="false">IF(AND(F1240&lt;&gt;"",G1240&lt;&gt;""),"Completed","Upcoming")</f>
        <v>Upcoming</v>
      </c>
    </row>
    <row r="1241" customFormat="false" ht="15" hidden="false" customHeight="false" outlineLevel="0" collapsed="false">
      <c r="A1241" s="1" t="n">
        <v>1236</v>
      </c>
      <c r="B1241" s="41" t="n">
        <v>46082.8333333333</v>
      </c>
      <c r="C1241" s="1" t="s">
        <v>31</v>
      </c>
      <c r="D1241" s="1" t="s">
        <v>178</v>
      </c>
      <c r="E1241" s="1" t="s">
        <v>174</v>
      </c>
      <c r="F1241" s="44"/>
      <c r="G1241" s="44"/>
      <c r="H1241" s="45" t="str">
        <f aca="false">IF(AND(F1241&lt;&gt;"",G1241&lt;&gt;""),"Completed","Upcoming")</f>
        <v>Upcoming</v>
      </c>
    </row>
    <row r="1242" customFormat="false" ht="15" hidden="false" customHeight="false" outlineLevel="0" collapsed="false">
      <c r="A1242" s="1" t="n">
        <v>1237</v>
      </c>
      <c r="B1242" s="41" t="n">
        <v>46082.8333333333</v>
      </c>
      <c r="C1242" s="1" t="s">
        <v>31</v>
      </c>
      <c r="D1242" s="1" t="s">
        <v>210</v>
      </c>
      <c r="E1242" s="1" t="s">
        <v>145</v>
      </c>
      <c r="F1242" s="44"/>
      <c r="G1242" s="44"/>
      <c r="H1242" s="45" t="str">
        <f aca="false">IF(AND(F1242&lt;&gt;"",G1242&lt;&gt;""),"Completed","Upcoming")</f>
        <v>Upcoming</v>
      </c>
    </row>
    <row r="1243" customFormat="false" ht="15" hidden="false" customHeight="false" outlineLevel="0" collapsed="false">
      <c r="A1243" s="1" t="n">
        <v>1238</v>
      </c>
      <c r="B1243" s="41" t="n">
        <v>46082.8333333333</v>
      </c>
      <c r="C1243" s="1" t="s">
        <v>31</v>
      </c>
      <c r="D1243" s="1" t="s">
        <v>163</v>
      </c>
      <c r="E1243" s="1" t="s">
        <v>22</v>
      </c>
      <c r="F1243" s="44"/>
      <c r="G1243" s="44"/>
      <c r="H1243" s="45" t="str">
        <f aca="false">IF(AND(F1243&lt;&gt;"",G1243&lt;&gt;""),"Completed","Upcoming")</f>
        <v>Upcoming</v>
      </c>
    </row>
    <row r="1244" customFormat="false" ht="15" hidden="false" customHeight="false" outlineLevel="0" collapsed="false">
      <c r="A1244" s="1" t="n">
        <v>1239</v>
      </c>
      <c r="B1244" s="41" t="n">
        <v>46082.8333333333</v>
      </c>
      <c r="C1244" s="1" t="s">
        <v>31</v>
      </c>
      <c r="D1244" s="1" t="s">
        <v>19</v>
      </c>
      <c r="E1244" s="1" t="s">
        <v>136</v>
      </c>
      <c r="F1244" s="44"/>
      <c r="G1244" s="44"/>
      <c r="H1244" s="45" t="str">
        <f aca="false">IF(AND(F1244&lt;&gt;"",G1244&lt;&gt;""),"Completed","Upcoming")</f>
        <v>Upcoming</v>
      </c>
    </row>
    <row r="1245" customFormat="false" ht="15" hidden="false" customHeight="false" outlineLevel="0" collapsed="false">
      <c r="A1245" s="1" t="n">
        <v>1240</v>
      </c>
      <c r="B1245" s="41" t="n">
        <v>46082.8333333333</v>
      </c>
      <c r="C1245" s="1" t="s">
        <v>31</v>
      </c>
      <c r="D1245" s="1" t="s">
        <v>165</v>
      </c>
      <c r="E1245" s="1" t="s">
        <v>140</v>
      </c>
      <c r="F1245" s="44"/>
      <c r="G1245" s="44"/>
      <c r="H1245" s="45" t="str">
        <f aca="false">IF(AND(F1245&lt;&gt;"",G1245&lt;&gt;""),"Completed","Upcoming")</f>
        <v>Upcoming</v>
      </c>
    </row>
    <row r="1246" customFormat="false" ht="15" hidden="false" customHeight="false" outlineLevel="0" collapsed="false">
      <c r="A1246" s="1" t="n">
        <v>1241</v>
      </c>
      <c r="B1246" s="41" t="n">
        <v>46082.8333333333</v>
      </c>
      <c r="C1246" s="1" t="s">
        <v>31</v>
      </c>
      <c r="D1246" s="1" t="s">
        <v>146</v>
      </c>
      <c r="E1246" s="1" t="s">
        <v>169</v>
      </c>
      <c r="F1246" s="44"/>
      <c r="G1246" s="44"/>
      <c r="H1246" s="45" t="str">
        <f aca="false">IF(AND(F1246&lt;&gt;"",G1246&lt;&gt;""),"Completed","Upcoming")</f>
        <v>Upcoming</v>
      </c>
    </row>
    <row r="1247" customFormat="false" ht="15" hidden="false" customHeight="false" outlineLevel="0" collapsed="false">
      <c r="A1247" s="1" t="n">
        <v>1242</v>
      </c>
      <c r="B1247" s="41" t="n">
        <v>46082.8333333333</v>
      </c>
      <c r="C1247" s="1" t="s">
        <v>31</v>
      </c>
      <c r="D1247" s="1" t="s">
        <v>209</v>
      </c>
      <c r="E1247" s="1" t="s">
        <v>24</v>
      </c>
      <c r="F1247" s="44"/>
      <c r="G1247" s="44"/>
      <c r="H1247" s="45" t="str">
        <f aca="false">IF(AND(F1247&lt;&gt;"",G1247&lt;&gt;""),"Completed","Upcoming")</f>
        <v>Upcoming</v>
      </c>
    </row>
    <row r="1248" customFormat="false" ht="15" hidden="false" customHeight="false" outlineLevel="0" collapsed="false">
      <c r="A1248" s="1" t="n">
        <v>1243</v>
      </c>
      <c r="B1248" s="41" t="n">
        <v>46085.8333333333</v>
      </c>
      <c r="C1248" s="1" t="s">
        <v>29</v>
      </c>
      <c r="D1248" s="1" t="s">
        <v>138</v>
      </c>
      <c r="E1248" s="1" t="s">
        <v>162</v>
      </c>
      <c r="F1248" s="44"/>
      <c r="G1248" s="44"/>
      <c r="H1248" s="45" t="str">
        <f aca="false">IF(AND(F1248&lt;&gt;"",G1248&lt;&gt;""),"Completed","Upcoming")</f>
        <v>Upcoming</v>
      </c>
    </row>
    <row r="1249" customFormat="false" ht="15" hidden="false" customHeight="false" outlineLevel="0" collapsed="false">
      <c r="A1249" s="1" t="n">
        <v>1244</v>
      </c>
      <c r="B1249" s="41" t="n">
        <v>46085.8333333333</v>
      </c>
      <c r="C1249" s="1" t="s">
        <v>29</v>
      </c>
      <c r="D1249" s="1" t="s">
        <v>131</v>
      </c>
      <c r="E1249" s="1" t="s">
        <v>21</v>
      </c>
      <c r="F1249" s="44"/>
      <c r="G1249" s="44"/>
      <c r="H1249" s="45" t="str">
        <f aca="false">IF(AND(F1249&lt;&gt;"",G1249&lt;&gt;""),"Completed","Upcoming")</f>
        <v>Upcoming</v>
      </c>
    </row>
    <row r="1250" customFormat="false" ht="15" hidden="false" customHeight="false" outlineLevel="0" collapsed="false">
      <c r="A1250" s="1" t="n">
        <v>1245</v>
      </c>
      <c r="B1250" s="41" t="n">
        <v>46085.8333333333</v>
      </c>
      <c r="C1250" s="1" t="s">
        <v>29</v>
      </c>
      <c r="D1250" s="1" t="s">
        <v>127</v>
      </c>
      <c r="E1250" s="1" t="s">
        <v>152</v>
      </c>
      <c r="F1250" s="44"/>
      <c r="G1250" s="44"/>
      <c r="H1250" s="45" t="str">
        <f aca="false">IF(AND(F1250&lt;&gt;"",G1250&lt;&gt;""),"Completed","Upcoming")</f>
        <v>Upcoming</v>
      </c>
    </row>
    <row r="1251" customFormat="false" ht="15" hidden="false" customHeight="false" outlineLevel="0" collapsed="false">
      <c r="A1251" s="1" t="n">
        <v>1246</v>
      </c>
      <c r="B1251" s="41" t="n">
        <v>46085.8333333333</v>
      </c>
      <c r="C1251" s="1" t="s">
        <v>29</v>
      </c>
      <c r="D1251" s="1" t="s">
        <v>180</v>
      </c>
      <c r="E1251" s="1" t="s">
        <v>153</v>
      </c>
      <c r="F1251" s="44"/>
      <c r="G1251" s="44"/>
      <c r="H1251" s="45" t="str">
        <f aca="false">IF(AND(F1251&lt;&gt;"",G1251&lt;&gt;""),"Completed","Upcoming")</f>
        <v>Upcoming</v>
      </c>
    </row>
    <row r="1252" customFormat="false" ht="15" hidden="false" customHeight="false" outlineLevel="0" collapsed="false">
      <c r="A1252" s="1" t="n">
        <v>1247</v>
      </c>
      <c r="B1252" s="41" t="n">
        <v>46085.8333333333</v>
      </c>
      <c r="C1252" s="1" t="s">
        <v>29</v>
      </c>
      <c r="D1252" s="1" t="s">
        <v>129</v>
      </c>
      <c r="E1252" s="1" t="s">
        <v>130</v>
      </c>
      <c r="F1252" s="44"/>
      <c r="G1252" s="44"/>
      <c r="H1252" s="45" t="str">
        <f aca="false">IF(AND(F1252&lt;&gt;"",G1252&lt;&gt;""),"Completed","Upcoming")</f>
        <v>Upcoming</v>
      </c>
    </row>
    <row r="1253" customFormat="false" ht="15" hidden="false" customHeight="false" outlineLevel="0" collapsed="false">
      <c r="A1253" s="1" t="n">
        <v>1248</v>
      </c>
      <c r="B1253" s="41" t="n">
        <v>46085.8333333333</v>
      </c>
      <c r="C1253" s="1" t="s">
        <v>29</v>
      </c>
      <c r="D1253" s="1" t="s">
        <v>128</v>
      </c>
      <c r="E1253" s="1" t="s">
        <v>201</v>
      </c>
      <c r="F1253" s="44"/>
      <c r="G1253" s="44"/>
      <c r="H1253" s="45" t="str">
        <f aca="false">IF(AND(F1253&lt;&gt;"",G1253&lt;&gt;""),"Completed","Upcoming")</f>
        <v>Upcoming</v>
      </c>
    </row>
    <row r="1254" customFormat="false" ht="15" hidden="false" customHeight="false" outlineLevel="0" collapsed="false">
      <c r="A1254" s="1" t="n">
        <v>1249</v>
      </c>
      <c r="B1254" s="41" t="n">
        <v>46085.8333333333</v>
      </c>
      <c r="C1254" s="1" t="s">
        <v>29</v>
      </c>
      <c r="D1254" s="1" t="s">
        <v>122</v>
      </c>
      <c r="E1254" s="1" t="s">
        <v>137</v>
      </c>
      <c r="F1254" s="44"/>
      <c r="G1254" s="44"/>
      <c r="H1254" s="45" t="str">
        <f aca="false">IF(AND(F1254&lt;&gt;"",G1254&lt;&gt;""),"Completed","Upcoming")</f>
        <v>Upcoming</v>
      </c>
    </row>
    <row r="1255" customFormat="false" ht="15" hidden="false" customHeight="false" outlineLevel="0" collapsed="false">
      <c r="A1255" s="1" t="n">
        <v>1250</v>
      </c>
      <c r="B1255" s="41" t="n">
        <v>46085.8333333333</v>
      </c>
      <c r="C1255" s="1" t="s">
        <v>29</v>
      </c>
      <c r="D1255" s="1" t="s">
        <v>207</v>
      </c>
      <c r="E1255" s="1" t="s">
        <v>202</v>
      </c>
      <c r="F1255" s="44"/>
      <c r="G1255" s="44"/>
      <c r="H1255" s="45" t="str">
        <f aca="false">IF(AND(F1255&lt;&gt;"",G1255&lt;&gt;""),"Completed","Upcoming")</f>
        <v>Upcoming</v>
      </c>
    </row>
    <row r="1256" customFormat="false" ht="15" hidden="false" customHeight="false" outlineLevel="0" collapsed="false">
      <c r="A1256" s="1" t="n">
        <v>1251</v>
      </c>
      <c r="B1256" s="41" t="n">
        <v>46085.8333333333</v>
      </c>
      <c r="C1256" s="1" t="s">
        <v>29</v>
      </c>
      <c r="D1256" s="1" t="s">
        <v>23</v>
      </c>
      <c r="E1256" s="1" t="s">
        <v>126</v>
      </c>
      <c r="F1256" s="44"/>
      <c r="G1256" s="44"/>
      <c r="H1256" s="45" t="str">
        <f aca="false">IF(AND(F1256&lt;&gt;"",G1256&lt;&gt;""),"Completed","Upcoming")</f>
        <v>Upcoming</v>
      </c>
    </row>
    <row r="1257" customFormat="false" ht="15" hidden="false" customHeight="false" outlineLevel="0" collapsed="false">
      <c r="A1257" s="1" t="n">
        <v>1252</v>
      </c>
      <c r="B1257" s="41" t="n">
        <v>46085.8333333333</v>
      </c>
      <c r="C1257" s="1" t="s">
        <v>29</v>
      </c>
      <c r="D1257" s="1" t="s">
        <v>132</v>
      </c>
      <c r="E1257" s="1" t="s">
        <v>121</v>
      </c>
      <c r="F1257" s="44"/>
      <c r="G1257" s="44"/>
      <c r="H1257" s="45" t="str">
        <f aca="false">IF(AND(F1257&lt;&gt;"",G1257&lt;&gt;""),"Completed","Upcoming")</f>
        <v>Upcoming</v>
      </c>
    </row>
    <row r="1258" customFormat="false" ht="15" hidden="false" customHeight="false" outlineLevel="0" collapsed="false">
      <c r="A1258" s="1" t="n">
        <v>1253</v>
      </c>
      <c r="B1258" s="41" t="n">
        <v>46088.8333333333</v>
      </c>
      <c r="C1258" s="1" t="s">
        <v>32</v>
      </c>
      <c r="D1258" s="1" t="s">
        <v>197</v>
      </c>
      <c r="E1258" s="1" t="s">
        <v>212</v>
      </c>
      <c r="F1258" s="44"/>
      <c r="G1258" s="44"/>
      <c r="H1258" s="45" t="str">
        <f aca="false">IF(AND(F1258&lt;&gt;"",G1258&lt;&gt;""),"Completed","Upcoming")</f>
        <v>Upcoming</v>
      </c>
    </row>
    <row r="1259" customFormat="false" ht="15" hidden="false" customHeight="false" outlineLevel="0" collapsed="false">
      <c r="A1259" s="1" t="n">
        <v>1254</v>
      </c>
      <c r="B1259" s="41" t="n">
        <v>46088.8333333333</v>
      </c>
      <c r="C1259" s="1" t="s">
        <v>32</v>
      </c>
      <c r="D1259" s="1" t="s">
        <v>199</v>
      </c>
      <c r="E1259" s="1" t="s">
        <v>193</v>
      </c>
      <c r="F1259" s="44"/>
      <c r="G1259" s="44"/>
      <c r="H1259" s="45" t="str">
        <f aca="false">IF(AND(F1259&lt;&gt;"",G1259&lt;&gt;""),"Completed","Upcoming")</f>
        <v>Upcoming</v>
      </c>
    </row>
    <row r="1260" customFormat="false" ht="15" hidden="false" customHeight="false" outlineLevel="0" collapsed="false">
      <c r="A1260" s="1" t="n">
        <v>1255</v>
      </c>
      <c r="B1260" s="41" t="n">
        <v>46088.8333333333</v>
      </c>
      <c r="C1260" s="1" t="s">
        <v>32</v>
      </c>
      <c r="D1260" s="1" t="s">
        <v>198</v>
      </c>
      <c r="E1260" s="1" t="s">
        <v>196</v>
      </c>
      <c r="F1260" s="44"/>
      <c r="G1260" s="44"/>
      <c r="H1260" s="45" t="str">
        <f aca="false">IF(AND(F1260&lt;&gt;"",G1260&lt;&gt;""),"Completed","Upcoming")</f>
        <v>Upcoming</v>
      </c>
    </row>
    <row r="1261" customFormat="false" ht="15" hidden="false" customHeight="false" outlineLevel="0" collapsed="false">
      <c r="A1261" s="1" t="n">
        <v>1256</v>
      </c>
      <c r="B1261" s="41" t="n">
        <v>46088.8333333333</v>
      </c>
      <c r="C1261" s="1" t="s">
        <v>32</v>
      </c>
      <c r="D1261" s="1" t="s">
        <v>189</v>
      </c>
      <c r="E1261" s="1" t="s">
        <v>184</v>
      </c>
      <c r="F1261" s="44"/>
      <c r="G1261" s="44"/>
      <c r="H1261" s="45" t="str">
        <f aca="false">IF(AND(F1261&lt;&gt;"",G1261&lt;&gt;""),"Completed","Upcoming")</f>
        <v>Upcoming</v>
      </c>
    </row>
    <row r="1262" customFormat="false" ht="15" hidden="false" customHeight="false" outlineLevel="0" collapsed="false">
      <c r="A1262" s="1" t="n">
        <v>1257</v>
      </c>
      <c r="B1262" s="41" t="n">
        <v>46088.8333333333</v>
      </c>
      <c r="C1262" s="1" t="s">
        <v>32</v>
      </c>
      <c r="D1262" s="1" t="s">
        <v>187</v>
      </c>
      <c r="E1262" s="1" t="s">
        <v>190</v>
      </c>
      <c r="F1262" s="44"/>
      <c r="G1262" s="44"/>
      <c r="H1262" s="45" t="str">
        <f aca="false">IF(AND(F1262&lt;&gt;"",G1262&lt;&gt;""),"Completed","Upcoming")</f>
        <v>Upcoming</v>
      </c>
    </row>
    <row r="1263" customFormat="false" ht="15" hidden="false" customHeight="false" outlineLevel="0" collapsed="false">
      <c r="A1263" s="1" t="n">
        <v>1258</v>
      </c>
      <c r="B1263" s="41" t="n">
        <v>46088.8333333333</v>
      </c>
      <c r="C1263" s="1" t="s">
        <v>32</v>
      </c>
      <c r="D1263" s="1" t="s">
        <v>188</v>
      </c>
      <c r="E1263" s="1" t="s">
        <v>192</v>
      </c>
      <c r="F1263" s="44"/>
      <c r="G1263" s="44"/>
      <c r="H1263" s="45" t="str">
        <f aca="false">IF(AND(F1263&lt;&gt;"",G1263&lt;&gt;""),"Completed","Upcoming")</f>
        <v>Upcoming</v>
      </c>
    </row>
    <row r="1264" customFormat="false" ht="15" hidden="false" customHeight="false" outlineLevel="0" collapsed="false">
      <c r="A1264" s="1" t="n">
        <v>1259</v>
      </c>
      <c r="B1264" s="41" t="n">
        <v>46088.8333333333</v>
      </c>
      <c r="C1264" s="1" t="s">
        <v>32</v>
      </c>
      <c r="D1264" s="1" t="s">
        <v>211</v>
      </c>
      <c r="E1264" s="1" t="s">
        <v>195</v>
      </c>
      <c r="F1264" s="44"/>
      <c r="G1264" s="44"/>
      <c r="H1264" s="45" t="str">
        <f aca="false">IF(AND(F1264&lt;&gt;"",G1264&lt;&gt;""),"Completed","Upcoming")</f>
        <v>Upcoming</v>
      </c>
    </row>
    <row r="1265" customFormat="false" ht="15" hidden="false" customHeight="false" outlineLevel="0" collapsed="false">
      <c r="A1265" s="1" t="n">
        <v>1260</v>
      </c>
      <c r="B1265" s="41" t="n">
        <v>46088.8333333333</v>
      </c>
      <c r="C1265" s="1" t="s">
        <v>32</v>
      </c>
      <c r="D1265" s="1" t="s">
        <v>185</v>
      </c>
      <c r="E1265" s="1" t="s">
        <v>191</v>
      </c>
      <c r="F1265" s="44"/>
      <c r="G1265" s="44"/>
      <c r="H1265" s="45" t="str">
        <f aca="false">IF(AND(F1265&lt;&gt;"",G1265&lt;&gt;""),"Completed","Upcoming")</f>
        <v>Upcoming</v>
      </c>
    </row>
    <row r="1266" customFormat="false" ht="15" hidden="false" customHeight="false" outlineLevel="0" collapsed="false">
      <c r="A1266" s="1" t="n">
        <v>1261</v>
      </c>
      <c r="B1266" s="41" t="n">
        <v>46088.8333333333</v>
      </c>
      <c r="C1266" s="1" t="s">
        <v>32</v>
      </c>
      <c r="D1266" s="1" t="s">
        <v>15</v>
      </c>
      <c r="E1266" s="1" t="s">
        <v>183</v>
      </c>
      <c r="F1266" s="44"/>
      <c r="G1266" s="44"/>
      <c r="H1266" s="45" t="str">
        <f aca="false">IF(AND(F1266&lt;&gt;"",G1266&lt;&gt;""),"Completed","Upcoming")</f>
        <v>Upcoming</v>
      </c>
    </row>
    <row r="1267" customFormat="false" ht="15" hidden="false" customHeight="false" outlineLevel="0" collapsed="false">
      <c r="A1267" s="1" t="n">
        <v>1262</v>
      </c>
      <c r="B1267" s="41" t="n">
        <v>46089.75</v>
      </c>
      <c r="C1267" s="1" t="s">
        <v>31</v>
      </c>
      <c r="D1267" s="1" t="s">
        <v>22</v>
      </c>
      <c r="E1267" s="1" t="s">
        <v>146</v>
      </c>
      <c r="F1267" s="44"/>
      <c r="G1267" s="44"/>
      <c r="H1267" s="45" t="str">
        <f aca="false">IF(AND(F1267&lt;&gt;"",G1267&lt;&gt;""),"Completed","Upcoming")</f>
        <v>Upcoming</v>
      </c>
    </row>
    <row r="1268" customFormat="false" ht="15" hidden="false" customHeight="false" outlineLevel="0" collapsed="false">
      <c r="A1268" s="1" t="n">
        <v>1263</v>
      </c>
      <c r="B1268" s="41" t="n">
        <v>46089.75</v>
      </c>
      <c r="C1268" s="1" t="s">
        <v>31</v>
      </c>
      <c r="D1268" s="1" t="s">
        <v>168</v>
      </c>
      <c r="E1268" s="1" t="s">
        <v>178</v>
      </c>
      <c r="F1268" s="44"/>
      <c r="G1268" s="44"/>
      <c r="H1268" s="45" t="str">
        <f aca="false">IF(AND(F1268&lt;&gt;"",G1268&lt;&gt;""),"Completed","Upcoming")</f>
        <v>Upcoming</v>
      </c>
    </row>
    <row r="1269" customFormat="false" ht="15" hidden="false" customHeight="false" outlineLevel="0" collapsed="false">
      <c r="A1269" s="1" t="n">
        <v>1264</v>
      </c>
      <c r="B1269" s="41" t="n">
        <v>46089.75</v>
      </c>
      <c r="C1269" s="1" t="s">
        <v>31</v>
      </c>
      <c r="D1269" s="1" t="s">
        <v>24</v>
      </c>
      <c r="E1269" s="1" t="s">
        <v>165</v>
      </c>
      <c r="F1269" s="44"/>
      <c r="G1269" s="44"/>
      <c r="H1269" s="45" t="str">
        <f aca="false">IF(AND(F1269&lt;&gt;"",G1269&lt;&gt;""),"Completed","Upcoming")</f>
        <v>Upcoming</v>
      </c>
    </row>
    <row r="1270" customFormat="false" ht="15" hidden="false" customHeight="false" outlineLevel="0" collapsed="false">
      <c r="A1270" s="1" t="n">
        <v>1265</v>
      </c>
      <c r="B1270" s="41" t="n">
        <v>46089.75</v>
      </c>
      <c r="C1270" s="1" t="s">
        <v>31</v>
      </c>
      <c r="D1270" s="1" t="s">
        <v>164</v>
      </c>
      <c r="E1270" s="1" t="s">
        <v>163</v>
      </c>
      <c r="F1270" s="44"/>
      <c r="G1270" s="44"/>
      <c r="H1270" s="45" t="str">
        <f aca="false">IF(AND(F1270&lt;&gt;"",G1270&lt;&gt;""),"Completed","Upcoming")</f>
        <v>Upcoming</v>
      </c>
    </row>
    <row r="1271" customFormat="false" ht="15" hidden="false" customHeight="false" outlineLevel="0" collapsed="false">
      <c r="A1271" s="1" t="n">
        <v>1266</v>
      </c>
      <c r="B1271" s="41" t="n">
        <v>46089.75</v>
      </c>
      <c r="C1271" s="1" t="s">
        <v>33</v>
      </c>
      <c r="D1271" s="1" t="s">
        <v>154</v>
      </c>
      <c r="E1271" s="1" t="s">
        <v>161</v>
      </c>
      <c r="F1271" s="44"/>
      <c r="G1271" s="44"/>
      <c r="H1271" s="45" t="str">
        <f aca="false">IF(AND(F1271&lt;&gt;"",G1271&lt;&gt;""),"Completed","Upcoming")</f>
        <v>Upcoming</v>
      </c>
    </row>
    <row r="1272" customFormat="false" ht="15" hidden="false" customHeight="false" outlineLevel="0" collapsed="false">
      <c r="A1272" s="1" t="n">
        <v>1267</v>
      </c>
      <c r="B1272" s="41" t="n">
        <v>46089.75</v>
      </c>
      <c r="C1272" s="1" t="s">
        <v>31</v>
      </c>
      <c r="D1272" s="1" t="s">
        <v>177</v>
      </c>
      <c r="E1272" s="1" t="s">
        <v>213</v>
      </c>
      <c r="F1272" s="44"/>
      <c r="G1272" s="44"/>
      <c r="H1272" s="45" t="str">
        <f aca="false">IF(AND(F1272&lt;&gt;"",G1272&lt;&gt;""),"Completed","Upcoming")</f>
        <v>Upcoming</v>
      </c>
    </row>
    <row r="1273" customFormat="false" ht="15" hidden="false" customHeight="false" outlineLevel="0" collapsed="false">
      <c r="A1273" s="1" t="n">
        <v>1268</v>
      </c>
      <c r="B1273" s="41" t="n">
        <v>46089.75</v>
      </c>
      <c r="C1273" s="1" t="s">
        <v>33</v>
      </c>
      <c r="D1273" s="1" t="s">
        <v>134</v>
      </c>
      <c r="E1273" s="1" t="s">
        <v>120</v>
      </c>
      <c r="F1273" s="44"/>
      <c r="G1273" s="44"/>
      <c r="H1273" s="45" t="str">
        <f aca="false">IF(AND(F1273&lt;&gt;"",G1273&lt;&gt;""),"Completed","Upcoming")</f>
        <v>Upcoming</v>
      </c>
    </row>
    <row r="1274" customFormat="false" ht="15" hidden="false" customHeight="false" outlineLevel="0" collapsed="false">
      <c r="A1274" s="1" t="n">
        <v>1269</v>
      </c>
      <c r="B1274" s="41" t="n">
        <v>46089.75</v>
      </c>
      <c r="C1274" s="1" t="s">
        <v>33</v>
      </c>
      <c r="D1274" s="1" t="s">
        <v>157</v>
      </c>
      <c r="E1274" s="1" t="s">
        <v>204</v>
      </c>
      <c r="F1274" s="44"/>
      <c r="G1274" s="44"/>
      <c r="H1274" s="45" t="str">
        <f aca="false">IF(AND(F1274&lt;&gt;"",G1274&lt;&gt;""),"Completed","Upcoming")</f>
        <v>Upcoming</v>
      </c>
    </row>
    <row r="1275" customFormat="false" ht="15" hidden="false" customHeight="false" outlineLevel="0" collapsed="false">
      <c r="A1275" s="1" t="n">
        <v>1270</v>
      </c>
      <c r="B1275" s="41" t="n">
        <v>46089.75</v>
      </c>
      <c r="C1275" s="1" t="s">
        <v>33</v>
      </c>
      <c r="D1275" s="1" t="s">
        <v>144</v>
      </c>
      <c r="E1275" s="1" t="s">
        <v>205</v>
      </c>
      <c r="F1275" s="44"/>
      <c r="G1275" s="44"/>
      <c r="H1275" s="45" t="str">
        <f aca="false">IF(AND(F1275&lt;&gt;"",G1275&lt;&gt;""),"Completed","Upcoming")</f>
        <v>Upcoming</v>
      </c>
    </row>
    <row r="1276" customFormat="false" ht="15" hidden="false" customHeight="false" outlineLevel="0" collapsed="false">
      <c r="A1276" s="1" t="n">
        <v>1271</v>
      </c>
      <c r="B1276" s="41" t="n">
        <v>46089.75</v>
      </c>
      <c r="C1276" s="1" t="s">
        <v>33</v>
      </c>
      <c r="D1276" s="1" t="s">
        <v>172</v>
      </c>
      <c r="E1276" s="1" t="s">
        <v>206</v>
      </c>
      <c r="F1276" s="44"/>
      <c r="G1276" s="44"/>
      <c r="H1276" s="45" t="str">
        <f aca="false">IF(AND(F1276&lt;&gt;"",G1276&lt;&gt;""),"Completed","Upcoming")</f>
        <v>Upcoming</v>
      </c>
    </row>
    <row r="1277" customFormat="false" ht="15" hidden="false" customHeight="false" outlineLevel="0" collapsed="false">
      <c r="A1277" s="1" t="n">
        <v>1272</v>
      </c>
      <c r="B1277" s="41" t="n">
        <v>46089.75</v>
      </c>
      <c r="C1277" s="1" t="s">
        <v>33</v>
      </c>
      <c r="D1277" s="1" t="s">
        <v>159</v>
      </c>
      <c r="E1277" s="1" t="s">
        <v>156</v>
      </c>
      <c r="F1277" s="44"/>
      <c r="G1277" s="44"/>
      <c r="H1277" s="45" t="str">
        <f aca="false">IF(AND(F1277&lt;&gt;"",G1277&lt;&gt;""),"Completed","Upcoming")</f>
        <v>Upcoming</v>
      </c>
    </row>
    <row r="1278" customFormat="false" ht="15" hidden="false" customHeight="false" outlineLevel="0" collapsed="false">
      <c r="A1278" s="1" t="n">
        <v>1273</v>
      </c>
      <c r="B1278" s="41" t="n">
        <v>46089.75</v>
      </c>
      <c r="C1278" s="1" t="s">
        <v>33</v>
      </c>
      <c r="D1278" s="1" t="s">
        <v>155</v>
      </c>
      <c r="E1278" s="1" t="s">
        <v>171</v>
      </c>
      <c r="F1278" s="44"/>
      <c r="G1278" s="44"/>
      <c r="H1278" s="45" t="str">
        <f aca="false">IF(AND(F1278&lt;&gt;"",G1278&lt;&gt;""),"Completed","Upcoming")</f>
        <v>Upcoming</v>
      </c>
    </row>
    <row r="1279" customFormat="false" ht="15" hidden="false" customHeight="false" outlineLevel="0" collapsed="false">
      <c r="A1279" s="1" t="n">
        <v>1274</v>
      </c>
      <c r="B1279" s="41" t="n">
        <v>46089.75</v>
      </c>
      <c r="C1279" s="1" t="s">
        <v>33</v>
      </c>
      <c r="D1279" s="1" t="s">
        <v>17</v>
      </c>
      <c r="E1279" s="1" t="s">
        <v>149</v>
      </c>
      <c r="F1279" s="44"/>
      <c r="G1279" s="44"/>
      <c r="H1279" s="45" t="str">
        <f aca="false">IF(AND(F1279&lt;&gt;"",G1279&lt;&gt;""),"Completed","Upcoming")</f>
        <v>Upcoming</v>
      </c>
    </row>
    <row r="1280" customFormat="false" ht="15" hidden="false" customHeight="false" outlineLevel="0" collapsed="false">
      <c r="A1280" s="1" t="n">
        <v>1275</v>
      </c>
      <c r="B1280" s="41" t="n">
        <v>46089.75</v>
      </c>
      <c r="C1280" s="1" t="s">
        <v>33</v>
      </c>
      <c r="D1280" s="1" t="s">
        <v>158</v>
      </c>
      <c r="E1280" s="1" t="s">
        <v>135</v>
      </c>
      <c r="F1280" s="44"/>
      <c r="G1280" s="44"/>
      <c r="H1280" s="45" t="str">
        <f aca="false">IF(AND(F1280&lt;&gt;"",G1280&lt;&gt;""),"Completed","Upcoming")</f>
        <v>Upcoming</v>
      </c>
    </row>
    <row r="1281" customFormat="false" ht="15" hidden="false" customHeight="false" outlineLevel="0" collapsed="false">
      <c r="A1281" s="1" t="n">
        <v>1276</v>
      </c>
      <c r="B1281" s="41" t="n">
        <v>46089.75</v>
      </c>
      <c r="C1281" s="1" t="s">
        <v>30</v>
      </c>
      <c r="D1281" s="1" t="s">
        <v>115</v>
      </c>
      <c r="E1281" s="1" t="s">
        <v>116</v>
      </c>
      <c r="F1281" s="44"/>
      <c r="G1281" s="44"/>
      <c r="H1281" s="45" t="str">
        <f aca="false">IF(AND(F1281&lt;&gt;"",G1281&lt;&gt;""),"Completed","Upcoming")</f>
        <v>Upcoming</v>
      </c>
    </row>
    <row r="1282" customFormat="false" ht="15" hidden="false" customHeight="false" outlineLevel="0" collapsed="false">
      <c r="A1282" s="1" t="n">
        <v>1277</v>
      </c>
      <c r="B1282" s="41" t="n">
        <v>46089.75</v>
      </c>
      <c r="C1282" s="1" t="s">
        <v>30</v>
      </c>
      <c r="D1282" s="1" t="s">
        <v>176</v>
      </c>
      <c r="E1282" s="1" t="s">
        <v>200</v>
      </c>
      <c r="F1282" s="44"/>
      <c r="G1282" s="44"/>
      <c r="H1282" s="45" t="str">
        <f aca="false">IF(AND(F1282&lt;&gt;"",G1282&lt;&gt;""),"Completed","Upcoming")</f>
        <v>Upcoming</v>
      </c>
    </row>
    <row r="1283" customFormat="false" ht="15" hidden="false" customHeight="false" outlineLevel="0" collapsed="false">
      <c r="A1283" s="1" t="n">
        <v>1278</v>
      </c>
      <c r="B1283" s="41" t="n">
        <v>46089.75</v>
      </c>
      <c r="C1283" s="1" t="s">
        <v>30</v>
      </c>
      <c r="D1283" s="1" t="s">
        <v>118</v>
      </c>
      <c r="E1283" s="1" t="s">
        <v>18</v>
      </c>
      <c r="F1283" s="44"/>
      <c r="G1283" s="44"/>
      <c r="H1283" s="45" t="str">
        <f aca="false">IF(AND(F1283&lt;&gt;"",G1283&lt;&gt;""),"Completed","Upcoming")</f>
        <v>Upcoming</v>
      </c>
    </row>
    <row r="1284" customFormat="false" ht="15" hidden="false" customHeight="false" outlineLevel="0" collapsed="false">
      <c r="A1284" s="1" t="n">
        <v>1279</v>
      </c>
      <c r="B1284" s="41" t="n">
        <v>46089.75</v>
      </c>
      <c r="C1284" s="1" t="s">
        <v>30</v>
      </c>
      <c r="D1284" s="1" t="s">
        <v>182</v>
      </c>
      <c r="E1284" s="1" t="s">
        <v>166</v>
      </c>
      <c r="F1284" s="44"/>
      <c r="G1284" s="44"/>
      <c r="H1284" s="45" t="str">
        <f aca="false">IF(AND(F1284&lt;&gt;"",G1284&lt;&gt;""),"Completed","Upcoming")</f>
        <v>Upcoming</v>
      </c>
    </row>
    <row r="1285" customFormat="false" ht="15" hidden="false" customHeight="false" outlineLevel="0" collapsed="false">
      <c r="A1285" s="1" t="n">
        <v>1280</v>
      </c>
      <c r="B1285" s="41" t="n">
        <v>46089.75</v>
      </c>
      <c r="C1285" s="1" t="s">
        <v>30</v>
      </c>
      <c r="D1285" s="1" t="s">
        <v>114</v>
      </c>
      <c r="E1285" s="1" t="s">
        <v>16</v>
      </c>
      <c r="F1285" s="44"/>
      <c r="G1285" s="44"/>
      <c r="H1285" s="45" t="str">
        <f aca="false">IF(AND(F1285&lt;&gt;"",G1285&lt;&gt;""),"Completed","Upcoming")</f>
        <v>Upcoming</v>
      </c>
    </row>
    <row r="1286" customFormat="false" ht="15" hidden="false" customHeight="false" outlineLevel="0" collapsed="false">
      <c r="A1286" s="1" t="n">
        <v>1281</v>
      </c>
      <c r="B1286" s="41" t="n">
        <v>46089.75</v>
      </c>
      <c r="C1286" s="1" t="s">
        <v>30</v>
      </c>
      <c r="D1286" s="1" t="s">
        <v>181</v>
      </c>
      <c r="E1286" s="1" t="s">
        <v>208</v>
      </c>
      <c r="F1286" s="44"/>
      <c r="G1286" s="44"/>
      <c r="H1286" s="45" t="str">
        <f aca="false">IF(AND(F1286&lt;&gt;"",G1286&lt;&gt;""),"Completed","Upcoming")</f>
        <v>Upcoming</v>
      </c>
    </row>
    <row r="1287" customFormat="false" ht="15" hidden="false" customHeight="false" outlineLevel="0" collapsed="false">
      <c r="A1287" s="1" t="n">
        <v>1282</v>
      </c>
      <c r="B1287" s="41" t="n">
        <v>46089.75</v>
      </c>
      <c r="C1287" s="1" t="s">
        <v>30</v>
      </c>
      <c r="D1287" s="1" t="s">
        <v>203</v>
      </c>
      <c r="E1287" s="1" t="s">
        <v>117</v>
      </c>
      <c r="F1287" s="44"/>
      <c r="G1287" s="44"/>
      <c r="H1287" s="45" t="str">
        <f aca="false">IF(AND(F1287&lt;&gt;"",G1287&lt;&gt;""),"Completed","Upcoming")</f>
        <v>Upcoming</v>
      </c>
    </row>
    <row r="1288" customFormat="false" ht="15" hidden="false" customHeight="false" outlineLevel="0" collapsed="false">
      <c r="A1288" s="1" t="n">
        <v>1283</v>
      </c>
      <c r="B1288" s="41" t="n">
        <v>46089.75</v>
      </c>
      <c r="C1288" s="1" t="s">
        <v>30</v>
      </c>
      <c r="D1288" s="1" t="s">
        <v>141</v>
      </c>
      <c r="E1288" s="1" t="s">
        <v>173</v>
      </c>
      <c r="F1288" s="44"/>
      <c r="G1288" s="44"/>
      <c r="H1288" s="45" t="str">
        <f aca="false">IF(AND(F1288&lt;&gt;"",G1288&lt;&gt;""),"Completed","Upcoming")</f>
        <v>Upcoming</v>
      </c>
    </row>
    <row r="1289" customFormat="false" ht="15" hidden="false" customHeight="false" outlineLevel="0" collapsed="false">
      <c r="A1289" s="1" t="n">
        <v>1284</v>
      </c>
      <c r="B1289" s="41" t="n">
        <v>46089.75</v>
      </c>
      <c r="C1289" s="1" t="s">
        <v>30</v>
      </c>
      <c r="D1289" s="1" t="s">
        <v>124</v>
      </c>
      <c r="E1289" s="1" t="s">
        <v>167</v>
      </c>
      <c r="F1289" s="44"/>
      <c r="G1289" s="44"/>
      <c r="H1289" s="45" t="str">
        <f aca="false">IF(AND(F1289&lt;&gt;"",G1289&lt;&gt;""),"Completed","Upcoming")</f>
        <v>Upcoming</v>
      </c>
    </row>
    <row r="1290" customFormat="false" ht="15" hidden="false" customHeight="false" outlineLevel="0" collapsed="false">
      <c r="A1290" s="1" t="n">
        <v>1285</v>
      </c>
      <c r="B1290" s="41" t="n">
        <v>46089.75</v>
      </c>
      <c r="C1290" s="1" t="s">
        <v>31</v>
      </c>
      <c r="D1290" s="1" t="s">
        <v>169</v>
      </c>
      <c r="E1290" s="1" t="s">
        <v>209</v>
      </c>
      <c r="F1290" s="44"/>
      <c r="G1290" s="44"/>
      <c r="H1290" s="45" t="str">
        <f aca="false">IF(AND(F1290&lt;&gt;"",G1290&lt;&gt;""),"Completed","Upcoming")</f>
        <v>Upcoming</v>
      </c>
    </row>
    <row r="1291" customFormat="false" ht="15" hidden="false" customHeight="false" outlineLevel="0" collapsed="false">
      <c r="A1291" s="1" t="n">
        <v>1286</v>
      </c>
      <c r="B1291" s="41" t="n">
        <v>46089.75</v>
      </c>
      <c r="C1291" s="1" t="s">
        <v>31</v>
      </c>
      <c r="D1291" s="1" t="s">
        <v>174</v>
      </c>
      <c r="E1291" s="1" t="s">
        <v>210</v>
      </c>
      <c r="F1291" s="44"/>
      <c r="G1291" s="44"/>
      <c r="H1291" s="45" t="str">
        <f aca="false">IF(AND(F1291&lt;&gt;"",G1291&lt;&gt;""),"Completed","Upcoming")</f>
        <v>Upcoming</v>
      </c>
    </row>
    <row r="1292" customFormat="false" ht="15" hidden="false" customHeight="false" outlineLevel="0" collapsed="false">
      <c r="A1292" s="1" t="n">
        <v>1287</v>
      </c>
      <c r="B1292" s="41" t="n">
        <v>46089.75</v>
      </c>
      <c r="C1292" s="1" t="s">
        <v>31</v>
      </c>
      <c r="D1292" s="1" t="s">
        <v>145</v>
      </c>
      <c r="E1292" s="1" t="s">
        <v>19</v>
      </c>
      <c r="F1292" s="44"/>
      <c r="G1292" s="44"/>
      <c r="H1292" s="45" t="str">
        <f aca="false">IF(AND(F1292&lt;&gt;"",G1292&lt;&gt;""),"Completed","Upcoming")</f>
        <v>Upcoming</v>
      </c>
    </row>
    <row r="1293" customFormat="false" ht="15" hidden="false" customHeight="false" outlineLevel="0" collapsed="false">
      <c r="A1293" s="1" t="n">
        <v>1288</v>
      </c>
      <c r="B1293" s="41" t="n">
        <v>46089.75</v>
      </c>
      <c r="C1293" s="1" t="s">
        <v>30</v>
      </c>
      <c r="D1293" s="1" t="s">
        <v>151</v>
      </c>
      <c r="E1293" s="1" t="s">
        <v>119</v>
      </c>
      <c r="F1293" s="44"/>
      <c r="G1293" s="44"/>
      <c r="H1293" s="45" t="str">
        <f aca="false">IF(AND(F1293&lt;&gt;"",G1293&lt;&gt;""),"Completed","Upcoming")</f>
        <v>Upcoming</v>
      </c>
    </row>
    <row r="1294" customFormat="false" ht="15" hidden="false" customHeight="false" outlineLevel="0" collapsed="false">
      <c r="A1294" s="1" t="n">
        <v>1289</v>
      </c>
      <c r="B1294" s="41" t="n">
        <v>46089.75</v>
      </c>
      <c r="C1294" s="1" t="s">
        <v>31</v>
      </c>
      <c r="D1294" s="1" t="s">
        <v>136</v>
      </c>
      <c r="E1294" s="1" t="s">
        <v>20</v>
      </c>
      <c r="F1294" s="44"/>
      <c r="G1294" s="44"/>
      <c r="H1294" s="45" t="str">
        <f aca="false">IF(AND(F1294&lt;&gt;"",G1294&lt;&gt;""),"Completed","Upcoming")</f>
        <v>Upcoming</v>
      </c>
    </row>
    <row r="1295" customFormat="false" ht="15" hidden="false" customHeight="false" outlineLevel="0" collapsed="false">
      <c r="A1295" s="1" t="n">
        <v>1290</v>
      </c>
      <c r="B1295" s="41" t="n">
        <v>46089.75</v>
      </c>
      <c r="C1295" s="1" t="s">
        <v>31</v>
      </c>
      <c r="D1295" s="1" t="s">
        <v>140</v>
      </c>
      <c r="E1295" s="1" t="s">
        <v>139</v>
      </c>
      <c r="F1295" s="44"/>
      <c r="G1295" s="44"/>
      <c r="H1295" s="45" t="str">
        <f aca="false">IF(AND(F1295&lt;&gt;"",G1295&lt;&gt;""),"Completed","Upcoming")</f>
        <v>Upcoming</v>
      </c>
    </row>
    <row r="1296" customFormat="false" ht="15" hidden="false" customHeight="false" outlineLevel="0" collapsed="false">
      <c r="A1296" s="1" t="n">
        <v>1291</v>
      </c>
      <c r="B1296" s="41" t="n">
        <v>46095.625</v>
      </c>
      <c r="C1296" s="1" t="s">
        <v>29</v>
      </c>
      <c r="D1296" s="1" t="s">
        <v>121</v>
      </c>
      <c r="E1296" s="1" t="s">
        <v>138</v>
      </c>
      <c r="F1296" s="44"/>
      <c r="G1296" s="44"/>
      <c r="H1296" s="45" t="str">
        <f aca="false">IF(AND(F1296&lt;&gt;"",G1296&lt;&gt;""),"Completed","Upcoming")</f>
        <v>Upcoming</v>
      </c>
    </row>
    <row r="1297" customFormat="false" ht="15" hidden="false" customHeight="false" outlineLevel="0" collapsed="false">
      <c r="A1297" s="1" t="n">
        <v>1292</v>
      </c>
      <c r="B1297" s="41" t="n">
        <v>46095.625</v>
      </c>
      <c r="C1297" s="1" t="s">
        <v>29</v>
      </c>
      <c r="D1297" s="1" t="s">
        <v>153</v>
      </c>
      <c r="E1297" s="1" t="s">
        <v>207</v>
      </c>
      <c r="F1297" s="44"/>
      <c r="G1297" s="44"/>
      <c r="H1297" s="45" t="str">
        <f aca="false">IF(AND(F1297&lt;&gt;"",G1297&lt;&gt;""),"Completed","Upcoming")</f>
        <v>Upcoming</v>
      </c>
    </row>
    <row r="1298" customFormat="false" ht="15" hidden="false" customHeight="false" outlineLevel="0" collapsed="false">
      <c r="A1298" s="1" t="n">
        <v>1293</v>
      </c>
      <c r="B1298" s="41" t="n">
        <v>46095.625</v>
      </c>
      <c r="C1298" s="1" t="s">
        <v>29</v>
      </c>
      <c r="D1298" s="1" t="s">
        <v>202</v>
      </c>
      <c r="E1298" s="1" t="s">
        <v>129</v>
      </c>
      <c r="F1298" s="44"/>
      <c r="G1298" s="44"/>
      <c r="H1298" s="45" t="str">
        <f aca="false">IF(AND(F1298&lt;&gt;"",G1298&lt;&gt;""),"Completed","Upcoming")</f>
        <v>Upcoming</v>
      </c>
    </row>
    <row r="1299" customFormat="false" ht="15" hidden="false" customHeight="false" outlineLevel="0" collapsed="false">
      <c r="A1299" s="1" t="n">
        <v>1294</v>
      </c>
      <c r="B1299" s="41" t="n">
        <v>46095.625</v>
      </c>
      <c r="C1299" s="1" t="s">
        <v>29</v>
      </c>
      <c r="D1299" s="1" t="s">
        <v>137</v>
      </c>
      <c r="E1299" s="1" t="s">
        <v>23</v>
      </c>
      <c r="F1299" s="44"/>
      <c r="G1299" s="44"/>
      <c r="H1299" s="45" t="str">
        <f aca="false">IF(AND(F1299&lt;&gt;"",G1299&lt;&gt;""),"Completed","Upcoming")</f>
        <v>Upcoming</v>
      </c>
    </row>
    <row r="1300" customFormat="false" ht="15" hidden="false" customHeight="false" outlineLevel="0" collapsed="false">
      <c r="A1300" s="1" t="n">
        <v>1295</v>
      </c>
      <c r="B1300" s="41" t="n">
        <v>46095.625</v>
      </c>
      <c r="C1300" s="1" t="s">
        <v>29</v>
      </c>
      <c r="D1300" s="1" t="s">
        <v>162</v>
      </c>
      <c r="E1300" s="1" t="s">
        <v>132</v>
      </c>
      <c r="F1300" s="44"/>
      <c r="G1300" s="44"/>
      <c r="H1300" s="45" t="str">
        <f aca="false">IF(AND(F1300&lt;&gt;"",G1300&lt;&gt;""),"Completed","Upcoming")</f>
        <v>Upcoming</v>
      </c>
    </row>
    <row r="1301" customFormat="false" ht="15" hidden="false" customHeight="false" outlineLevel="0" collapsed="false">
      <c r="A1301" s="1" t="n">
        <v>1296</v>
      </c>
      <c r="B1301" s="41" t="n">
        <v>46095.625</v>
      </c>
      <c r="C1301" s="1" t="s">
        <v>29</v>
      </c>
      <c r="D1301" s="1" t="s">
        <v>201</v>
      </c>
      <c r="E1301" s="1" t="s">
        <v>127</v>
      </c>
      <c r="F1301" s="44"/>
      <c r="G1301" s="44"/>
      <c r="H1301" s="45" t="str">
        <f aca="false">IF(AND(F1301&lt;&gt;"",G1301&lt;&gt;""),"Completed","Upcoming")</f>
        <v>Upcoming</v>
      </c>
    </row>
    <row r="1302" customFormat="false" ht="15" hidden="false" customHeight="false" outlineLevel="0" collapsed="false">
      <c r="A1302" s="1" t="n">
        <v>1297</v>
      </c>
      <c r="B1302" s="41" t="n">
        <v>46095.625</v>
      </c>
      <c r="C1302" s="1" t="s">
        <v>29</v>
      </c>
      <c r="D1302" s="1" t="s">
        <v>152</v>
      </c>
      <c r="E1302" s="1" t="s">
        <v>131</v>
      </c>
      <c r="F1302" s="44"/>
      <c r="G1302" s="44"/>
      <c r="H1302" s="45" t="str">
        <f aca="false">IF(AND(F1302&lt;&gt;"",G1302&lt;&gt;""),"Completed","Upcoming")</f>
        <v>Upcoming</v>
      </c>
    </row>
    <row r="1303" customFormat="false" ht="15" hidden="false" customHeight="false" outlineLevel="0" collapsed="false">
      <c r="A1303" s="1" t="n">
        <v>1298</v>
      </c>
      <c r="B1303" s="41" t="n">
        <v>46095.625</v>
      </c>
      <c r="C1303" s="1" t="s">
        <v>29</v>
      </c>
      <c r="D1303" s="1" t="s">
        <v>130</v>
      </c>
      <c r="E1303" s="1" t="s">
        <v>128</v>
      </c>
      <c r="F1303" s="44"/>
      <c r="G1303" s="44"/>
      <c r="H1303" s="45" t="str">
        <f aca="false">IF(AND(F1303&lt;&gt;"",G1303&lt;&gt;""),"Completed","Upcoming")</f>
        <v>Upcoming</v>
      </c>
    </row>
    <row r="1304" customFormat="false" ht="15" hidden="false" customHeight="false" outlineLevel="0" collapsed="false">
      <c r="A1304" s="1" t="n">
        <v>1299</v>
      </c>
      <c r="B1304" s="41" t="n">
        <v>46095.625</v>
      </c>
      <c r="C1304" s="1" t="s">
        <v>29</v>
      </c>
      <c r="D1304" s="1" t="s">
        <v>21</v>
      </c>
      <c r="E1304" s="1" t="s">
        <v>180</v>
      </c>
      <c r="F1304" s="44"/>
      <c r="G1304" s="44"/>
      <c r="H1304" s="45" t="str">
        <f aca="false">IF(AND(F1304&lt;&gt;"",G1304&lt;&gt;""),"Completed","Upcoming")</f>
        <v>Upcoming</v>
      </c>
    </row>
    <row r="1305" customFormat="false" ht="15" hidden="false" customHeight="false" outlineLevel="0" collapsed="false">
      <c r="A1305" s="1" t="n">
        <v>1300</v>
      </c>
      <c r="B1305" s="41" t="n">
        <v>46095.625</v>
      </c>
      <c r="C1305" s="1" t="s">
        <v>29</v>
      </c>
      <c r="D1305" s="1" t="s">
        <v>126</v>
      </c>
      <c r="E1305" s="1" t="s">
        <v>122</v>
      </c>
      <c r="F1305" s="44"/>
      <c r="G1305" s="44"/>
      <c r="H1305" s="45" t="str">
        <f aca="false">IF(AND(F1305&lt;&gt;"",G1305&lt;&gt;""),"Completed","Upcoming")</f>
        <v>Upcoming</v>
      </c>
    </row>
    <row r="1306" customFormat="false" ht="15" hidden="false" customHeight="false" outlineLevel="0" collapsed="false">
      <c r="A1306" s="1" t="n">
        <v>1301</v>
      </c>
      <c r="B1306" s="41" t="n">
        <v>46095.75</v>
      </c>
      <c r="C1306" s="1" t="s">
        <v>32</v>
      </c>
      <c r="D1306" s="1" t="s">
        <v>184</v>
      </c>
      <c r="E1306" s="1" t="s">
        <v>15</v>
      </c>
      <c r="F1306" s="44"/>
      <c r="G1306" s="44"/>
      <c r="H1306" s="45" t="str">
        <f aca="false">IF(AND(F1306&lt;&gt;"",G1306&lt;&gt;""),"Completed","Upcoming")</f>
        <v>Upcoming</v>
      </c>
    </row>
    <row r="1307" customFormat="false" ht="15" hidden="false" customHeight="false" outlineLevel="0" collapsed="false">
      <c r="A1307" s="1" t="n">
        <v>1302</v>
      </c>
      <c r="B1307" s="41" t="n">
        <v>46095.75</v>
      </c>
      <c r="C1307" s="1" t="s">
        <v>32</v>
      </c>
      <c r="D1307" s="1" t="s">
        <v>183</v>
      </c>
      <c r="E1307" s="1" t="s">
        <v>198</v>
      </c>
      <c r="F1307" s="44"/>
      <c r="G1307" s="44"/>
      <c r="H1307" s="45" t="str">
        <f aca="false">IF(AND(F1307&lt;&gt;"",G1307&lt;&gt;""),"Completed","Upcoming")</f>
        <v>Upcoming</v>
      </c>
    </row>
    <row r="1308" customFormat="false" ht="15" hidden="false" customHeight="false" outlineLevel="0" collapsed="false">
      <c r="A1308" s="1" t="n">
        <v>1303</v>
      </c>
      <c r="B1308" s="41" t="n">
        <v>46095.75</v>
      </c>
      <c r="C1308" s="1" t="s">
        <v>32</v>
      </c>
      <c r="D1308" s="1" t="s">
        <v>189</v>
      </c>
      <c r="E1308" s="1" t="s">
        <v>188</v>
      </c>
      <c r="F1308" s="44"/>
      <c r="G1308" s="44"/>
      <c r="H1308" s="45" t="str">
        <f aca="false">IF(AND(F1308&lt;&gt;"",G1308&lt;&gt;""),"Completed","Upcoming")</f>
        <v>Upcoming</v>
      </c>
    </row>
    <row r="1309" customFormat="false" ht="15" hidden="false" customHeight="false" outlineLevel="0" collapsed="false">
      <c r="A1309" s="1" t="n">
        <v>1304</v>
      </c>
      <c r="B1309" s="41" t="n">
        <v>46095.75</v>
      </c>
      <c r="C1309" s="1" t="s">
        <v>32</v>
      </c>
      <c r="D1309" s="1" t="s">
        <v>192</v>
      </c>
      <c r="E1309" s="1" t="s">
        <v>187</v>
      </c>
      <c r="F1309" s="44"/>
      <c r="G1309" s="44"/>
      <c r="H1309" s="45" t="str">
        <f aca="false">IF(AND(F1309&lt;&gt;"",G1309&lt;&gt;""),"Completed","Upcoming")</f>
        <v>Upcoming</v>
      </c>
    </row>
    <row r="1310" customFormat="false" ht="15" hidden="false" customHeight="false" outlineLevel="0" collapsed="false">
      <c r="A1310" s="1" t="n">
        <v>1305</v>
      </c>
      <c r="B1310" s="41" t="n">
        <v>46095.75</v>
      </c>
      <c r="C1310" s="1" t="s">
        <v>32</v>
      </c>
      <c r="D1310" s="1" t="s">
        <v>193</v>
      </c>
      <c r="E1310" s="1" t="s">
        <v>197</v>
      </c>
      <c r="F1310" s="44"/>
      <c r="G1310" s="44"/>
      <c r="H1310" s="45" t="str">
        <f aca="false">IF(AND(F1310&lt;&gt;"",G1310&lt;&gt;""),"Completed","Upcoming")</f>
        <v>Upcoming</v>
      </c>
    </row>
    <row r="1311" customFormat="false" ht="15" hidden="false" customHeight="false" outlineLevel="0" collapsed="false">
      <c r="A1311" s="1" t="n">
        <v>1306</v>
      </c>
      <c r="B1311" s="41" t="n">
        <v>46095.75</v>
      </c>
      <c r="C1311" s="1" t="s">
        <v>32</v>
      </c>
      <c r="D1311" s="1" t="s">
        <v>190</v>
      </c>
      <c r="E1311" s="1" t="s">
        <v>185</v>
      </c>
      <c r="F1311" s="44"/>
      <c r="G1311" s="44"/>
      <c r="H1311" s="45" t="str">
        <f aca="false">IF(AND(F1311&lt;&gt;"",G1311&lt;&gt;""),"Completed","Upcoming")</f>
        <v>Upcoming</v>
      </c>
    </row>
    <row r="1312" customFormat="false" ht="15" hidden="false" customHeight="false" outlineLevel="0" collapsed="false">
      <c r="A1312" s="1" t="n">
        <v>1307</v>
      </c>
      <c r="B1312" s="41" t="n">
        <v>46095.75</v>
      </c>
      <c r="C1312" s="1" t="s">
        <v>32</v>
      </c>
      <c r="D1312" s="1" t="s">
        <v>212</v>
      </c>
      <c r="E1312" s="1" t="s">
        <v>211</v>
      </c>
      <c r="F1312" s="44"/>
      <c r="G1312" s="44"/>
      <c r="H1312" s="45" t="str">
        <f aca="false">IF(AND(F1312&lt;&gt;"",G1312&lt;&gt;""),"Completed","Upcoming")</f>
        <v>Upcoming</v>
      </c>
    </row>
    <row r="1313" customFormat="false" ht="15" hidden="false" customHeight="false" outlineLevel="0" collapsed="false">
      <c r="A1313" s="1" t="n">
        <v>1308</v>
      </c>
      <c r="B1313" s="41" t="n">
        <v>46095.75</v>
      </c>
      <c r="C1313" s="1" t="s">
        <v>32</v>
      </c>
      <c r="D1313" s="1" t="s">
        <v>195</v>
      </c>
      <c r="E1313" s="1" t="s">
        <v>191</v>
      </c>
      <c r="F1313" s="44"/>
      <c r="G1313" s="44"/>
      <c r="H1313" s="45" t="str">
        <f aca="false">IF(AND(F1313&lt;&gt;"",G1313&lt;&gt;""),"Completed","Upcoming")</f>
        <v>Upcoming</v>
      </c>
    </row>
    <row r="1314" customFormat="false" ht="15" hidden="false" customHeight="false" outlineLevel="0" collapsed="false">
      <c r="A1314" s="1" t="n">
        <v>1309</v>
      </c>
      <c r="B1314" s="41" t="n">
        <v>46095.75</v>
      </c>
      <c r="C1314" s="1" t="s">
        <v>32</v>
      </c>
      <c r="D1314" s="1" t="s">
        <v>196</v>
      </c>
      <c r="E1314" s="1" t="s">
        <v>199</v>
      </c>
      <c r="F1314" s="44"/>
      <c r="G1314" s="44"/>
      <c r="H1314" s="45" t="str">
        <f aca="false">IF(AND(F1314&lt;&gt;"",G1314&lt;&gt;""),"Completed","Upcoming")</f>
        <v>Upcoming</v>
      </c>
    </row>
    <row r="1315" customFormat="false" ht="15" hidden="false" customHeight="false" outlineLevel="0" collapsed="false">
      <c r="A1315" s="1" t="n">
        <v>1310</v>
      </c>
      <c r="B1315" s="41" t="n">
        <v>46096.75</v>
      </c>
      <c r="C1315" s="1" t="s">
        <v>31</v>
      </c>
      <c r="D1315" s="1" t="s">
        <v>169</v>
      </c>
      <c r="E1315" s="1" t="s">
        <v>145</v>
      </c>
      <c r="F1315" s="44"/>
      <c r="G1315" s="44"/>
      <c r="H1315" s="45" t="str">
        <f aca="false">IF(AND(F1315&lt;&gt;"",G1315&lt;&gt;""),"Completed","Upcoming")</f>
        <v>Upcoming</v>
      </c>
    </row>
    <row r="1316" customFormat="false" ht="15" hidden="false" customHeight="false" outlineLevel="0" collapsed="false">
      <c r="A1316" s="1" t="n">
        <v>1311</v>
      </c>
      <c r="B1316" s="41" t="n">
        <v>46096.75</v>
      </c>
      <c r="C1316" s="1" t="s">
        <v>31</v>
      </c>
      <c r="D1316" s="1" t="s">
        <v>22</v>
      </c>
      <c r="E1316" s="1" t="s">
        <v>174</v>
      </c>
      <c r="F1316" s="44"/>
      <c r="G1316" s="44"/>
      <c r="H1316" s="45" t="str">
        <f aca="false">IF(AND(F1316&lt;&gt;"",G1316&lt;&gt;""),"Completed","Upcoming")</f>
        <v>Upcoming</v>
      </c>
    </row>
    <row r="1317" customFormat="false" ht="15" hidden="false" customHeight="false" outlineLevel="0" collapsed="false">
      <c r="A1317" s="1" t="n">
        <v>1312</v>
      </c>
      <c r="B1317" s="41" t="n">
        <v>46096.75</v>
      </c>
      <c r="C1317" s="1" t="s">
        <v>31</v>
      </c>
      <c r="D1317" s="1" t="s">
        <v>213</v>
      </c>
      <c r="E1317" s="1" t="s">
        <v>168</v>
      </c>
      <c r="F1317" s="44"/>
      <c r="G1317" s="44"/>
      <c r="H1317" s="45" t="str">
        <f aca="false">IF(AND(F1317&lt;&gt;"",G1317&lt;&gt;""),"Completed","Upcoming")</f>
        <v>Upcoming</v>
      </c>
    </row>
    <row r="1318" customFormat="false" ht="15" hidden="false" customHeight="false" outlineLevel="0" collapsed="false">
      <c r="A1318" s="1" t="n">
        <v>1313</v>
      </c>
      <c r="B1318" s="41" t="n">
        <v>46096.75</v>
      </c>
      <c r="C1318" s="1" t="s">
        <v>31</v>
      </c>
      <c r="D1318" s="1" t="s">
        <v>209</v>
      </c>
      <c r="E1318" s="1" t="s">
        <v>164</v>
      </c>
      <c r="F1318" s="44"/>
      <c r="G1318" s="44"/>
      <c r="H1318" s="45" t="str">
        <f aca="false">IF(AND(F1318&lt;&gt;"",G1318&lt;&gt;""),"Completed","Upcoming")</f>
        <v>Upcoming</v>
      </c>
    </row>
    <row r="1319" customFormat="false" ht="15" hidden="false" customHeight="false" outlineLevel="0" collapsed="false">
      <c r="A1319" s="1" t="n">
        <v>1314</v>
      </c>
      <c r="B1319" s="41" t="n">
        <v>46096.75</v>
      </c>
      <c r="C1319" s="1" t="s">
        <v>31</v>
      </c>
      <c r="D1319" s="1" t="s">
        <v>146</v>
      </c>
      <c r="E1319" s="1" t="s">
        <v>139</v>
      </c>
      <c r="F1319" s="44"/>
      <c r="G1319" s="44"/>
      <c r="H1319" s="45" t="str">
        <f aca="false">IF(AND(F1319&lt;&gt;"",G1319&lt;&gt;""),"Completed","Upcoming")</f>
        <v>Upcoming</v>
      </c>
    </row>
    <row r="1320" customFormat="false" ht="15" hidden="false" customHeight="false" outlineLevel="0" collapsed="false">
      <c r="A1320" s="1" t="n">
        <v>1315</v>
      </c>
      <c r="B1320" s="41" t="n">
        <v>46096.75</v>
      </c>
      <c r="C1320" s="1" t="s">
        <v>31</v>
      </c>
      <c r="D1320" s="1" t="s">
        <v>165</v>
      </c>
      <c r="E1320" s="1" t="s">
        <v>177</v>
      </c>
      <c r="F1320" s="44"/>
      <c r="G1320" s="44"/>
      <c r="H1320" s="45" t="str">
        <f aca="false">IF(AND(F1320&lt;&gt;"",G1320&lt;&gt;""),"Completed","Upcoming")</f>
        <v>Upcoming</v>
      </c>
    </row>
    <row r="1321" customFormat="false" ht="15" hidden="false" customHeight="false" outlineLevel="0" collapsed="false">
      <c r="A1321" s="1" t="n">
        <v>1316</v>
      </c>
      <c r="B1321" s="41" t="n">
        <v>46096.75</v>
      </c>
      <c r="C1321" s="1" t="s">
        <v>31</v>
      </c>
      <c r="D1321" s="1" t="s">
        <v>210</v>
      </c>
      <c r="E1321" s="1" t="s">
        <v>140</v>
      </c>
      <c r="F1321" s="44"/>
      <c r="G1321" s="44"/>
      <c r="H1321" s="45" t="str">
        <f aca="false">IF(AND(F1321&lt;&gt;"",G1321&lt;&gt;""),"Completed","Upcoming")</f>
        <v>Upcoming</v>
      </c>
    </row>
    <row r="1322" customFormat="false" ht="15" hidden="false" customHeight="false" outlineLevel="0" collapsed="false">
      <c r="A1322" s="1" t="n">
        <v>1317</v>
      </c>
      <c r="B1322" s="41" t="n">
        <v>46096.75</v>
      </c>
      <c r="C1322" s="1" t="s">
        <v>33</v>
      </c>
      <c r="D1322" s="1" t="s">
        <v>135</v>
      </c>
      <c r="E1322" s="1" t="s">
        <v>154</v>
      </c>
      <c r="F1322" s="44"/>
      <c r="G1322" s="44"/>
      <c r="H1322" s="45" t="str">
        <f aca="false">IF(AND(F1322&lt;&gt;"",G1322&lt;&gt;""),"Completed","Upcoming")</f>
        <v>Upcoming</v>
      </c>
    </row>
    <row r="1323" customFormat="false" ht="15" hidden="false" customHeight="false" outlineLevel="0" collapsed="false">
      <c r="A1323" s="1" t="n">
        <v>1318</v>
      </c>
      <c r="B1323" s="41" t="n">
        <v>46096.75</v>
      </c>
      <c r="C1323" s="1" t="s">
        <v>33</v>
      </c>
      <c r="D1323" s="1" t="s">
        <v>205</v>
      </c>
      <c r="E1323" s="1" t="s">
        <v>157</v>
      </c>
      <c r="F1323" s="44"/>
      <c r="G1323" s="44"/>
      <c r="H1323" s="45" t="str">
        <f aca="false">IF(AND(F1323&lt;&gt;"",G1323&lt;&gt;""),"Completed","Upcoming")</f>
        <v>Upcoming</v>
      </c>
    </row>
    <row r="1324" customFormat="false" ht="15" hidden="false" customHeight="false" outlineLevel="0" collapsed="false">
      <c r="A1324" s="1" t="n">
        <v>1319</v>
      </c>
      <c r="B1324" s="41" t="n">
        <v>46096.75</v>
      </c>
      <c r="C1324" s="1" t="s">
        <v>33</v>
      </c>
      <c r="D1324" s="1" t="s">
        <v>120</v>
      </c>
      <c r="E1324" s="1" t="s">
        <v>172</v>
      </c>
      <c r="F1324" s="44"/>
      <c r="G1324" s="44"/>
      <c r="H1324" s="45" t="str">
        <f aca="false">IF(AND(F1324&lt;&gt;"",G1324&lt;&gt;""),"Completed","Upcoming")</f>
        <v>Upcoming</v>
      </c>
    </row>
    <row r="1325" customFormat="false" ht="15" hidden="false" customHeight="false" outlineLevel="0" collapsed="false">
      <c r="A1325" s="1" t="n">
        <v>1320</v>
      </c>
      <c r="B1325" s="41" t="n">
        <v>46096.75</v>
      </c>
      <c r="C1325" s="1" t="s">
        <v>33</v>
      </c>
      <c r="D1325" s="1" t="s">
        <v>156</v>
      </c>
      <c r="E1325" s="1" t="s">
        <v>155</v>
      </c>
      <c r="F1325" s="44"/>
      <c r="G1325" s="44"/>
      <c r="H1325" s="45" t="str">
        <f aca="false">IF(AND(F1325&lt;&gt;"",G1325&lt;&gt;""),"Completed","Upcoming")</f>
        <v>Upcoming</v>
      </c>
    </row>
    <row r="1326" customFormat="false" ht="15" hidden="false" customHeight="false" outlineLevel="0" collapsed="false">
      <c r="A1326" s="1" t="n">
        <v>1321</v>
      </c>
      <c r="B1326" s="41" t="n">
        <v>46096.75</v>
      </c>
      <c r="C1326" s="1" t="s">
        <v>30</v>
      </c>
      <c r="D1326" s="1" t="s">
        <v>117</v>
      </c>
      <c r="E1326" s="1" t="s">
        <v>114</v>
      </c>
      <c r="F1326" s="44"/>
      <c r="G1326" s="44"/>
      <c r="H1326" s="45" t="str">
        <f aca="false">IF(AND(F1326&lt;&gt;"",G1326&lt;&gt;""),"Completed","Upcoming")</f>
        <v>Upcoming</v>
      </c>
    </row>
    <row r="1327" customFormat="false" ht="15" hidden="false" customHeight="false" outlineLevel="0" collapsed="false">
      <c r="A1327" s="1" t="n">
        <v>1322</v>
      </c>
      <c r="B1327" s="41" t="n">
        <v>46096.75</v>
      </c>
      <c r="C1327" s="1" t="s">
        <v>30</v>
      </c>
      <c r="D1327" s="1" t="s">
        <v>16</v>
      </c>
      <c r="E1327" s="1" t="s">
        <v>124</v>
      </c>
      <c r="F1327" s="44"/>
      <c r="G1327" s="44"/>
      <c r="H1327" s="45" t="str">
        <f aca="false">IF(AND(F1327&lt;&gt;"",G1327&lt;&gt;""),"Completed","Upcoming")</f>
        <v>Upcoming</v>
      </c>
    </row>
    <row r="1328" customFormat="false" ht="15" hidden="false" customHeight="false" outlineLevel="0" collapsed="false">
      <c r="A1328" s="1" t="n">
        <v>1323</v>
      </c>
      <c r="B1328" s="41" t="n">
        <v>46096.75</v>
      </c>
      <c r="C1328" s="1" t="s">
        <v>30</v>
      </c>
      <c r="D1328" s="1" t="s">
        <v>167</v>
      </c>
      <c r="E1328" s="1" t="s">
        <v>203</v>
      </c>
      <c r="F1328" s="44"/>
      <c r="G1328" s="44"/>
      <c r="H1328" s="45" t="str">
        <f aca="false">IF(AND(F1328&lt;&gt;"",G1328&lt;&gt;""),"Completed","Upcoming")</f>
        <v>Upcoming</v>
      </c>
    </row>
    <row r="1329" customFormat="false" ht="15" hidden="false" customHeight="false" outlineLevel="0" collapsed="false">
      <c r="A1329" s="1" t="n">
        <v>1324</v>
      </c>
      <c r="B1329" s="41" t="n">
        <v>46096.75</v>
      </c>
      <c r="C1329" s="1" t="s">
        <v>30</v>
      </c>
      <c r="D1329" s="1" t="s">
        <v>116</v>
      </c>
      <c r="E1329" s="1" t="s">
        <v>118</v>
      </c>
      <c r="F1329" s="44"/>
      <c r="G1329" s="44"/>
      <c r="H1329" s="45" t="str">
        <f aca="false">IF(AND(F1329&lt;&gt;"",G1329&lt;&gt;""),"Completed","Upcoming")</f>
        <v>Upcoming</v>
      </c>
    </row>
    <row r="1330" customFormat="false" ht="15" hidden="false" customHeight="false" outlineLevel="0" collapsed="false">
      <c r="A1330" s="1" t="n">
        <v>1325</v>
      </c>
      <c r="B1330" s="41" t="n">
        <v>46096.75</v>
      </c>
      <c r="C1330" s="1" t="s">
        <v>30</v>
      </c>
      <c r="D1330" s="1" t="s">
        <v>18</v>
      </c>
      <c r="E1330" s="1" t="s">
        <v>208</v>
      </c>
      <c r="F1330" s="44"/>
      <c r="G1330" s="44"/>
      <c r="H1330" s="45" t="str">
        <f aca="false">IF(AND(F1330&lt;&gt;"",G1330&lt;&gt;""),"Completed","Upcoming")</f>
        <v>Upcoming</v>
      </c>
    </row>
    <row r="1331" customFormat="false" ht="15" hidden="false" customHeight="false" outlineLevel="0" collapsed="false">
      <c r="A1331" s="1" t="n">
        <v>1326</v>
      </c>
      <c r="B1331" s="41" t="n">
        <v>46096.75</v>
      </c>
      <c r="C1331" s="1" t="s">
        <v>30</v>
      </c>
      <c r="D1331" s="1" t="s">
        <v>200</v>
      </c>
      <c r="E1331" s="1" t="s">
        <v>151</v>
      </c>
      <c r="F1331" s="44"/>
      <c r="G1331" s="44"/>
      <c r="H1331" s="45" t="str">
        <f aca="false">IF(AND(F1331&lt;&gt;"",G1331&lt;&gt;""),"Completed","Upcoming")</f>
        <v>Upcoming</v>
      </c>
    </row>
    <row r="1332" customFormat="false" ht="15" hidden="false" customHeight="false" outlineLevel="0" collapsed="false">
      <c r="A1332" s="1" t="n">
        <v>1327</v>
      </c>
      <c r="B1332" s="41" t="n">
        <v>46096.75</v>
      </c>
      <c r="C1332" s="1" t="s">
        <v>30</v>
      </c>
      <c r="D1332" s="1" t="s">
        <v>166</v>
      </c>
      <c r="E1332" s="1" t="s">
        <v>141</v>
      </c>
      <c r="F1332" s="44"/>
      <c r="G1332" s="44"/>
      <c r="H1332" s="45" t="str">
        <f aca="false">IF(AND(F1332&lt;&gt;"",G1332&lt;&gt;""),"Completed","Upcoming")</f>
        <v>Upcoming</v>
      </c>
    </row>
    <row r="1333" customFormat="false" ht="15" hidden="false" customHeight="false" outlineLevel="0" collapsed="false">
      <c r="A1333" s="1" t="n">
        <v>1328</v>
      </c>
      <c r="B1333" s="41" t="n">
        <v>46096.75</v>
      </c>
      <c r="C1333" s="1" t="s">
        <v>30</v>
      </c>
      <c r="D1333" s="1" t="s">
        <v>173</v>
      </c>
      <c r="E1333" s="1" t="s">
        <v>176</v>
      </c>
      <c r="F1333" s="44"/>
      <c r="G1333" s="44"/>
      <c r="H1333" s="45" t="str">
        <f aca="false">IF(AND(F1333&lt;&gt;"",G1333&lt;&gt;""),"Completed","Upcoming")</f>
        <v>Upcoming</v>
      </c>
    </row>
    <row r="1334" customFormat="false" ht="15" hidden="false" customHeight="false" outlineLevel="0" collapsed="false">
      <c r="A1334" s="1" t="n">
        <v>1329</v>
      </c>
      <c r="B1334" s="41" t="n">
        <v>46096.75</v>
      </c>
      <c r="C1334" s="1" t="s">
        <v>31</v>
      </c>
      <c r="D1334" s="1" t="s">
        <v>178</v>
      </c>
      <c r="E1334" s="1" t="s">
        <v>20</v>
      </c>
      <c r="F1334" s="44"/>
      <c r="G1334" s="44"/>
      <c r="H1334" s="45" t="str">
        <f aca="false">IF(AND(F1334&lt;&gt;"",G1334&lt;&gt;""),"Completed","Upcoming")</f>
        <v>Upcoming</v>
      </c>
    </row>
    <row r="1335" customFormat="false" ht="15" hidden="false" customHeight="false" outlineLevel="0" collapsed="false">
      <c r="A1335" s="1" t="n">
        <v>1330</v>
      </c>
      <c r="B1335" s="41" t="n">
        <v>46096.75</v>
      </c>
      <c r="C1335" s="1" t="s">
        <v>31</v>
      </c>
      <c r="D1335" s="1" t="s">
        <v>19</v>
      </c>
      <c r="E1335" s="1" t="s">
        <v>24</v>
      </c>
      <c r="F1335" s="44"/>
      <c r="G1335" s="44"/>
      <c r="H1335" s="45" t="str">
        <f aca="false">IF(AND(F1335&lt;&gt;"",G1335&lt;&gt;""),"Completed","Upcoming")</f>
        <v>Upcoming</v>
      </c>
    </row>
    <row r="1336" customFormat="false" ht="15" hidden="false" customHeight="false" outlineLevel="0" collapsed="false">
      <c r="A1336" s="1" t="n">
        <v>1331</v>
      </c>
      <c r="B1336" s="41" t="n">
        <v>46096.75</v>
      </c>
      <c r="C1336" s="1" t="s">
        <v>30</v>
      </c>
      <c r="D1336" s="1" t="s">
        <v>182</v>
      </c>
      <c r="E1336" s="1" t="s">
        <v>115</v>
      </c>
      <c r="F1336" s="44"/>
      <c r="G1336" s="44"/>
      <c r="H1336" s="45" t="str">
        <f aca="false">IF(AND(F1336&lt;&gt;"",G1336&lt;&gt;""),"Completed","Upcoming")</f>
        <v>Upcoming</v>
      </c>
    </row>
    <row r="1337" customFormat="false" ht="15" hidden="false" customHeight="false" outlineLevel="0" collapsed="false">
      <c r="A1337" s="1" t="n">
        <v>1332</v>
      </c>
      <c r="B1337" s="41" t="n">
        <v>46096.75</v>
      </c>
      <c r="C1337" s="1" t="s">
        <v>30</v>
      </c>
      <c r="D1337" s="1" t="s">
        <v>119</v>
      </c>
      <c r="E1337" s="1" t="s">
        <v>181</v>
      </c>
      <c r="F1337" s="44"/>
      <c r="G1337" s="44"/>
      <c r="H1337" s="45" t="str">
        <f aca="false">IF(AND(F1337&lt;&gt;"",G1337&lt;&gt;""),"Completed","Upcoming")</f>
        <v>Upcoming</v>
      </c>
    </row>
    <row r="1338" customFormat="false" ht="15" hidden="false" customHeight="false" outlineLevel="0" collapsed="false">
      <c r="A1338" s="1" t="n">
        <v>1333</v>
      </c>
      <c r="B1338" s="41" t="n">
        <v>46096.75</v>
      </c>
      <c r="C1338" s="1" t="s">
        <v>33</v>
      </c>
      <c r="D1338" s="1" t="s">
        <v>204</v>
      </c>
      <c r="E1338" s="1" t="s">
        <v>158</v>
      </c>
      <c r="F1338" s="44"/>
      <c r="G1338" s="44"/>
      <c r="H1338" s="45" t="str">
        <f aca="false">IF(AND(F1338&lt;&gt;"",G1338&lt;&gt;""),"Completed","Upcoming")</f>
        <v>Upcoming</v>
      </c>
    </row>
    <row r="1339" customFormat="false" ht="15" hidden="false" customHeight="false" outlineLevel="0" collapsed="false">
      <c r="A1339" s="1" t="n">
        <v>1334</v>
      </c>
      <c r="B1339" s="41" t="n">
        <v>46096.75</v>
      </c>
      <c r="C1339" s="1" t="s">
        <v>33</v>
      </c>
      <c r="D1339" s="1" t="s">
        <v>149</v>
      </c>
      <c r="E1339" s="1" t="s">
        <v>134</v>
      </c>
      <c r="F1339" s="44"/>
      <c r="G1339" s="44"/>
      <c r="H1339" s="45" t="str">
        <f aca="false">IF(AND(F1339&lt;&gt;"",G1339&lt;&gt;""),"Completed","Upcoming")</f>
        <v>Upcoming</v>
      </c>
    </row>
    <row r="1340" customFormat="false" ht="15" hidden="false" customHeight="false" outlineLevel="0" collapsed="false">
      <c r="A1340" s="1" t="n">
        <v>1335</v>
      </c>
      <c r="B1340" s="41" t="n">
        <v>46096.75</v>
      </c>
      <c r="C1340" s="1" t="s">
        <v>33</v>
      </c>
      <c r="D1340" s="1" t="s">
        <v>17</v>
      </c>
      <c r="E1340" s="1" t="s">
        <v>159</v>
      </c>
      <c r="F1340" s="44"/>
      <c r="G1340" s="44"/>
      <c r="H1340" s="45" t="str">
        <f aca="false">IF(AND(F1340&lt;&gt;"",G1340&lt;&gt;""),"Completed","Upcoming")</f>
        <v>Upcoming</v>
      </c>
    </row>
    <row r="1341" customFormat="false" ht="15" hidden="false" customHeight="false" outlineLevel="0" collapsed="false">
      <c r="A1341" s="1" t="n">
        <v>1336</v>
      </c>
      <c r="B1341" s="41" t="n">
        <v>46096.75</v>
      </c>
      <c r="C1341" s="1" t="s">
        <v>33</v>
      </c>
      <c r="D1341" s="1" t="s">
        <v>171</v>
      </c>
      <c r="E1341" s="1" t="s">
        <v>144</v>
      </c>
      <c r="F1341" s="44"/>
      <c r="G1341" s="44"/>
      <c r="H1341" s="45" t="str">
        <f aca="false">IF(AND(F1341&lt;&gt;"",G1341&lt;&gt;""),"Completed","Upcoming")</f>
        <v>Upcoming</v>
      </c>
    </row>
    <row r="1342" customFormat="false" ht="15" hidden="false" customHeight="false" outlineLevel="0" collapsed="false">
      <c r="A1342" s="1" t="n">
        <v>1337</v>
      </c>
      <c r="B1342" s="41" t="n">
        <v>46096.75</v>
      </c>
      <c r="C1342" s="1" t="s">
        <v>33</v>
      </c>
      <c r="D1342" s="1" t="s">
        <v>161</v>
      </c>
      <c r="E1342" s="1" t="s">
        <v>206</v>
      </c>
      <c r="F1342" s="44"/>
      <c r="G1342" s="44"/>
      <c r="H1342" s="45" t="str">
        <f aca="false">IF(AND(F1342&lt;&gt;"",G1342&lt;&gt;""),"Completed","Upcoming")</f>
        <v>Upcoming</v>
      </c>
    </row>
    <row r="1343" customFormat="false" ht="15" hidden="false" customHeight="false" outlineLevel="0" collapsed="false">
      <c r="A1343" s="1" t="n">
        <v>1338</v>
      </c>
      <c r="B1343" s="41" t="n">
        <v>46096.75</v>
      </c>
      <c r="C1343" s="1" t="s">
        <v>31</v>
      </c>
      <c r="D1343" s="1" t="s">
        <v>163</v>
      </c>
      <c r="E1343" s="1" t="s">
        <v>136</v>
      </c>
      <c r="F1343" s="44"/>
      <c r="G1343" s="44"/>
      <c r="H1343" s="45" t="str">
        <f aca="false">IF(AND(F1343&lt;&gt;"",G1343&lt;&gt;""),"Completed","Upcoming")</f>
        <v>Upcoming</v>
      </c>
    </row>
    <row r="1344" customFormat="false" ht="15" hidden="false" customHeight="false" outlineLevel="0" collapsed="false">
      <c r="A1344" s="1" t="n">
        <v>1339</v>
      </c>
      <c r="B1344" s="41" t="n">
        <v>46102.625</v>
      </c>
      <c r="C1344" s="1" t="s">
        <v>29</v>
      </c>
      <c r="D1344" s="1" t="s">
        <v>132</v>
      </c>
      <c r="E1344" s="1" t="s">
        <v>202</v>
      </c>
      <c r="F1344" s="44"/>
      <c r="G1344" s="44"/>
      <c r="H1344" s="45" t="str">
        <f aca="false">IF(AND(F1344&lt;&gt;"",G1344&lt;&gt;""),"Completed","Upcoming")</f>
        <v>Upcoming</v>
      </c>
    </row>
    <row r="1345" customFormat="false" ht="15" hidden="false" customHeight="false" outlineLevel="0" collapsed="false">
      <c r="A1345" s="1" t="n">
        <v>1340</v>
      </c>
      <c r="B1345" s="41" t="n">
        <v>46102.625</v>
      </c>
      <c r="C1345" s="1" t="s">
        <v>29</v>
      </c>
      <c r="D1345" s="1" t="s">
        <v>122</v>
      </c>
      <c r="E1345" s="1" t="s">
        <v>201</v>
      </c>
      <c r="F1345" s="44"/>
      <c r="G1345" s="44"/>
      <c r="H1345" s="45" t="str">
        <f aca="false">IF(AND(F1345&lt;&gt;"",G1345&lt;&gt;""),"Completed","Upcoming")</f>
        <v>Upcoming</v>
      </c>
    </row>
    <row r="1346" customFormat="false" ht="15" hidden="false" customHeight="false" outlineLevel="0" collapsed="false">
      <c r="A1346" s="1" t="n">
        <v>1341</v>
      </c>
      <c r="B1346" s="41" t="n">
        <v>46102.625</v>
      </c>
      <c r="C1346" s="1" t="s">
        <v>29</v>
      </c>
      <c r="D1346" s="1" t="s">
        <v>180</v>
      </c>
      <c r="E1346" s="1" t="s">
        <v>126</v>
      </c>
      <c r="F1346" s="44"/>
      <c r="G1346" s="44"/>
      <c r="H1346" s="45" t="str">
        <f aca="false">IF(AND(F1346&lt;&gt;"",G1346&lt;&gt;""),"Completed","Upcoming")</f>
        <v>Upcoming</v>
      </c>
    </row>
    <row r="1347" customFormat="false" ht="15" hidden="false" customHeight="false" outlineLevel="0" collapsed="false">
      <c r="A1347" s="1" t="n">
        <v>1342</v>
      </c>
      <c r="B1347" s="41" t="n">
        <v>46102.625</v>
      </c>
      <c r="C1347" s="1" t="s">
        <v>29</v>
      </c>
      <c r="D1347" s="1" t="s">
        <v>23</v>
      </c>
      <c r="E1347" s="1" t="s">
        <v>153</v>
      </c>
      <c r="F1347" s="44"/>
      <c r="G1347" s="44"/>
      <c r="H1347" s="45" t="str">
        <f aca="false">IF(AND(F1347&lt;&gt;"",G1347&lt;&gt;""),"Completed","Upcoming")</f>
        <v>Upcoming</v>
      </c>
    </row>
    <row r="1348" customFormat="false" ht="15" hidden="false" customHeight="false" outlineLevel="0" collapsed="false">
      <c r="A1348" s="1" t="n">
        <v>1343</v>
      </c>
      <c r="B1348" s="41" t="n">
        <v>46102.625</v>
      </c>
      <c r="C1348" s="1" t="s">
        <v>29</v>
      </c>
      <c r="D1348" s="1" t="s">
        <v>131</v>
      </c>
      <c r="E1348" s="1" t="s">
        <v>130</v>
      </c>
      <c r="F1348" s="44"/>
      <c r="G1348" s="44"/>
      <c r="H1348" s="45" t="str">
        <f aca="false">IF(AND(F1348&lt;&gt;"",G1348&lt;&gt;""),"Completed","Upcoming")</f>
        <v>Upcoming</v>
      </c>
    </row>
    <row r="1349" customFormat="false" ht="15" hidden="false" customHeight="false" outlineLevel="0" collapsed="false">
      <c r="A1349" s="1" t="n">
        <v>1344</v>
      </c>
      <c r="B1349" s="41" t="n">
        <v>46102.625</v>
      </c>
      <c r="C1349" s="1" t="s">
        <v>29</v>
      </c>
      <c r="D1349" s="1" t="s">
        <v>207</v>
      </c>
      <c r="E1349" s="1" t="s">
        <v>152</v>
      </c>
      <c r="F1349" s="44"/>
      <c r="G1349" s="44"/>
      <c r="H1349" s="45" t="str">
        <f aca="false">IF(AND(F1349&lt;&gt;"",G1349&lt;&gt;""),"Completed","Upcoming")</f>
        <v>Upcoming</v>
      </c>
    </row>
    <row r="1350" customFormat="false" ht="15" hidden="false" customHeight="false" outlineLevel="0" collapsed="false">
      <c r="A1350" s="1" t="n">
        <v>1345</v>
      </c>
      <c r="B1350" s="41" t="n">
        <v>46102.625</v>
      </c>
      <c r="C1350" s="1" t="s">
        <v>29</v>
      </c>
      <c r="D1350" s="1" t="s">
        <v>129</v>
      </c>
      <c r="E1350" s="1" t="s">
        <v>21</v>
      </c>
      <c r="F1350" s="44"/>
      <c r="G1350" s="44"/>
      <c r="H1350" s="45" t="str">
        <f aca="false">IF(AND(F1350&lt;&gt;"",G1350&lt;&gt;""),"Completed","Upcoming")</f>
        <v>Upcoming</v>
      </c>
    </row>
    <row r="1351" customFormat="false" ht="15" hidden="false" customHeight="false" outlineLevel="0" collapsed="false">
      <c r="A1351" s="1" t="n">
        <v>1346</v>
      </c>
      <c r="B1351" s="41" t="n">
        <v>46102.625</v>
      </c>
      <c r="C1351" s="1" t="s">
        <v>29</v>
      </c>
      <c r="D1351" s="1" t="s">
        <v>127</v>
      </c>
      <c r="E1351" s="1" t="s">
        <v>121</v>
      </c>
      <c r="F1351" s="44"/>
      <c r="G1351" s="44"/>
      <c r="H1351" s="45" t="str">
        <f aca="false">IF(AND(F1351&lt;&gt;"",G1351&lt;&gt;""),"Completed","Upcoming")</f>
        <v>Upcoming</v>
      </c>
    </row>
    <row r="1352" customFormat="false" ht="15" hidden="false" customHeight="false" outlineLevel="0" collapsed="false">
      <c r="A1352" s="1" t="n">
        <v>1347</v>
      </c>
      <c r="B1352" s="41" t="n">
        <v>46102.625</v>
      </c>
      <c r="C1352" s="1" t="s">
        <v>29</v>
      </c>
      <c r="D1352" s="1" t="s">
        <v>138</v>
      </c>
      <c r="E1352" s="1" t="s">
        <v>137</v>
      </c>
      <c r="F1352" s="44"/>
      <c r="G1352" s="44"/>
      <c r="H1352" s="45" t="str">
        <f aca="false">IF(AND(F1352&lt;&gt;"",G1352&lt;&gt;""),"Completed","Upcoming")</f>
        <v>Upcoming</v>
      </c>
    </row>
    <row r="1353" customFormat="false" ht="15" hidden="false" customHeight="false" outlineLevel="0" collapsed="false">
      <c r="A1353" s="1" t="n">
        <v>1348</v>
      </c>
      <c r="B1353" s="41" t="n">
        <v>46102.625</v>
      </c>
      <c r="C1353" s="1" t="s">
        <v>29</v>
      </c>
      <c r="D1353" s="1" t="s">
        <v>128</v>
      </c>
      <c r="E1353" s="1" t="s">
        <v>162</v>
      </c>
      <c r="F1353" s="44"/>
      <c r="G1353" s="44"/>
      <c r="H1353" s="45" t="str">
        <f aca="false">IF(AND(F1353&lt;&gt;"",G1353&lt;&gt;""),"Completed","Upcoming")</f>
        <v>Upcoming</v>
      </c>
    </row>
    <row r="1354" customFormat="false" ht="15" hidden="false" customHeight="false" outlineLevel="0" collapsed="false">
      <c r="A1354" s="1" t="n">
        <v>1349</v>
      </c>
      <c r="B1354" s="41" t="n">
        <v>46102.75</v>
      </c>
      <c r="C1354" s="1" t="s">
        <v>32</v>
      </c>
      <c r="D1354" s="1" t="s">
        <v>211</v>
      </c>
      <c r="E1354" s="1" t="s">
        <v>183</v>
      </c>
      <c r="F1354" s="44"/>
      <c r="G1354" s="44"/>
      <c r="H1354" s="45" t="str">
        <f aca="false">IF(AND(F1354&lt;&gt;"",G1354&lt;&gt;""),"Completed","Upcoming")</f>
        <v>Upcoming</v>
      </c>
    </row>
    <row r="1355" customFormat="false" ht="15" hidden="false" customHeight="false" outlineLevel="0" collapsed="false">
      <c r="A1355" s="1" t="n">
        <v>1350</v>
      </c>
      <c r="B1355" s="41" t="n">
        <v>46102.75</v>
      </c>
      <c r="C1355" s="1" t="s">
        <v>32</v>
      </c>
      <c r="D1355" s="1" t="s">
        <v>198</v>
      </c>
      <c r="E1355" s="1" t="s">
        <v>189</v>
      </c>
      <c r="F1355" s="44"/>
      <c r="G1355" s="44"/>
      <c r="H1355" s="45" t="str">
        <f aca="false">IF(AND(F1355&lt;&gt;"",G1355&lt;&gt;""),"Completed","Upcoming")</f>
        <v>Upcoming</v>
      </c>
    </row>
    <row r="1356" customFormat="false" ht="15" hidden="false" customHeight="false" outlineLevel="0" collapsed="false">
      <c r="A1356" s="1" t="n">
        <v>1351</v>
      </c>
      <c r="B1356" s="41" t="n">
        <v>46102.75</v>
      </c>
      <c r="C1356" s="1" t="s">
        <v>32</v>
      </c>
      <c r="D1356" s="1" t="s">
        <v>15</v>
      </c>
      <c r="E1356" s="1" t="s">
        <v>188</v>
      </c>
      <c r="F1356" s="44"/>
      <c r="G1356" s="44"/>
      <c r="H1356" s="45" t="str">
        <f aca="false">IF(AND(F1356&lt;&gt;"",G1356&lt;&gt;""),"Completed","Upcoming")</f>
        <v>Upcoming</v>
      </c>
    </row>
    <row r="1357" customFormat="false" ht="15" hidden="false" customHeight="false" outlineLevel="0" collapsed="false">
      <c r="A1357" s="1" t="n">
        <v>1352</v>
      </c>
      <c r="B1357" s="41" t="n">
        <v>46102.75</v>
      </c>
      <c r="C1357" s="1" t="s">
        <v>32</v>
      </c>
      <c r="D1357" s="1" t="s">
        <v>185</v>
      </c>
      <c r="E1357" s="1" t="s">
        <v>193</v>
      </c>
      <c r="F1357" s="44"/>
      <c r="G1357" s="44"/>
      <c r="H1357" s="45" t="str">
        <f aca="false">IF(AND(F1357&lt;&gt;"",G1357&lt;&gt;""),"Completed","Upcoming")</f>
        <v>Upcoming</v>
      </c>
    </row>
    <row r="1358" customFormat="false" ht="15" hidden="false" customHeight="false" outlineLevel="0" collapsed="false">
      <c r="A1358" s="1" t="n">
        <v>1353</v>
      </c>
      <c r="B1358" s="41" t="n">
        <v>46102.75</v>
      </c>
      <c r="C1358" s="1" t="s">
        <v>32</v>
      </c>
      <c r="D1358" s="1" t="s">
        <v>195</v>
      </c>
      <c r="E1358" s="1" t="s">
        <v>212</v>
      </c>
      <c r="F1358" s="44"/>
      <c r="G1358" s="44"/>
      <c r="H1358" s="45" t="str">
        <f aca="false">IF(AND(F1358&lt;&gt;"",G1358&lt;&gt;""),"Completed","Upcoming")</f>
        <v>Upcoming</v>
      </c>
    </row>
    <row r="1359" customFormat="false" ht="15" hidden="false" customHeight="false" outlineLevel="0" collapsed="false">
      <c r="A1359" s="1" t="n">
        <v>1354</v>
      </c>
      <c r="B1359" s="41" t="n">
        <v>46102.75</v>
      </c>
      <c r="C1359" s="1" t="s">
        <v>32</v>
      </c>
      <c r="D1359" s="1" t="s">
        <v>187</v>
      </c>
      <c r="E1359" s="1" t="s">
        <v>196</v>
      </c>
      <c r="F1359" s="44"/>
      <c r="G1359" s="44"/>
      <c r="H1359" s="45" t="str">
        <f aca="false">IF(AND(F1359&lt;&gt;"",G1359&lt;&gt;""),"Completed","Upcoming")</f>
        <v>Upcoming</v>
      </c>
    </row>
    <row r="1360" customFormat="false" ht="15" hidden="false" customHeight="false" outlineLevel="0" collapsed="false">
      <c r="A1360" s="1" t="n">
        <v>1355</v>
      </c>
      <c r="B1360" s="41" t="n">
        <v>46102.75</v>
      </c>
      <c r="C1360" s="1" t="s">
        <v>32</v>
      </c>
      <c r="D1360" s="1" t="s">
        <v>197</v>
      </c>
      <c r="E1360" s="1" t="s">
        <v>192</v>
      </c>
      <c r="F1360" s="44"/>
      <c r="G1360" s="44"/>
      <c r="H1360" s="45" t="str">
        <f aca="false">IF(AND(F1360&lt;&gt;"",G1360&lt;&gt;""),"Completed","Upcoming")</f>
        <v>Upcoming</v>
      </c>
    </row>
    <row r="1361" customFormat="false" ht="15" hidden="false" customHeight="false" outlineLevel="0" collapsed="false">
      <c r="A1361" s="1" t="n">
        <v>1356</v>
      </c>
      <c r="B1361" s="41" t="n">
        <v>46102.75</v>
      </c>
      <c r="C1361" s="1" t="s">
        <v>32</v>
      </c>
      <c r="D1361" s="1" t="s">
        <v>191</v>
      </c>
      <c r="E1361" s="1" t="s">
        <v>190</v>
      </c>
      <c r="F1361" s="44"/>
      <c r="G1361" s="44"/>
      <c r="H1361" s="45" t="str">
        <f aca="false">IF(AND(F1361&lt;&gt;"",G1361&lt;&gt;""),"Completed","Upcoming")</f>
        <v>Upcoming</v>
      </c>
    </row>
    <row r="1362" customFormat="false" ht="15" hidden="false" customHeight="false" outlineLevel="0" collapsed="false">
      <c r="A1362" s="1" t="n">
        <v>1357</v>
      </c>
      <c r="B1362" s="41" t="n">
        <v>46102.75</v>
      </c>
      <c r="C1362" s="1" t="s">
        <v>32</v>
      </c>
      <c r="D1362" s="1" t="s">
        <v>199</v>
      </c>
      <c r="E1362" s="1" t="s">
        <v>184</v>
      </c>
      <c r="F1362" s="44"/>
      <c r="G1362" s="44"/>
      <c r="H1362" s="45" t="str">
        <f aca="false">IF(AND(F1362&lt;&gt;"",G1362&lt;&gt;""),"Completed","Upcoming")</f>
        <v>Upcoming</v>
      </c>
    </row>
    <row r="1363" customFormat="false" ht="15" hidden="false" customHeight="false" outlineLevel="0" collapsed="false">
      <c r="A1363" s="1" t="n">
        <v>1358</v>
      </c>
      <c r="B1363" s="41" t="n">
        <v>46103.75</v>
      </c>
      <c r="C1363" s="1" t="s">
        <v>33</v>
      </c>
      <c r="D1363" s="1" t="s">
        <v>159</v>
      </c>
      <c r="E1363" s="1" t="s">
        <v>161</v>
      </c>
      <c r="F1363" s="44"/>
      <c r="G1363" s="44"/>
      <c r="H1363" s="45" t="str">
        <f aca="false">IF(AND(F1363&lt;&gt;"",G1363&lt;&gt;""),"Completed","Upcoming")</f>
        <v>Upcoming</v>
      </c>
    </row>
    <row r="1364" customFormat="false" ht="15" hidden="false" customHeight="false" outlineLevel="0" collapsed="false">
      <c r="A1364" s="1" t="n">
        <v>1359</v>
      </c>
      <c r="B1364" s="41" t="n">
        <v>46103.75</v>
      </c>
      <c r="C1364" s="1" t="s">
        <v>33</v>
      </c>
      <c r="D1364" s="1" t="s">
        <v>135</v>
      </c>
      <c r="E1364" s="1" t="s">
        <v>144</v>
      </c>
      <c r="F1364" s="44"/>
      <c r="G1364" s="44"/>
      <c r="H1364" s="45" t="str">
        <f aca="false">IF(AND(F1364&lt;&gt;"",G1364&lt;&gt;""),"Completed","Upcoming")</f>
        <v>Upcoming</v>
      </c>
    </row>
    <row r="1365" customFormat="false" ht="15" hidden="false" customHeight="false" outlineLevel="0" collapsed="false">
      <c r="A1365" s="1" t="n">
        <v>1360</v>
      </c>
      <c r="B1365" s="41" t="n">
        <v>46103.75</v>
      </c>
      <c r="C1365" s="1" t="s">
        <v>33</v>
      </c>
      <c r="D1365" s="1" t="s">
        <v>172</v>
      </c>
      <c r="E1365" s="1" t="s">
        <v>149</v>
      </c>
      <c r="F1365" s="44"/>
      <c r="G1365" s="44"/>
      <c r="H1365" s="45" t="str">
        <f aca="false">IF(AND(F1365&lt;&gt;"",G1365&lt;&gt;""),"Completed","Upcoming")</f>
        <v>Upcoming</v>
      </c>
    </row>
    <row r="1366" customFormat="false" ht="15" hidden="false" customHeight="false" outlineLevel="0" collapsed="false">
      <c r="A1366" s="1" t="n">
        <v>1361</v>
      </c>
      <c r="B1366" s="41" t="n">
        <v>46103.75</v>
      </c>
      <c r="C1366" s="1" t="s">
        <v>33</v>
      </c>
      <c r="D1366" s="1" t="s">
        <v>157</v>
      </c>
      <c r="E1366" s="1" t="s">
        <v>156</v>
      </c>
      <c r="F1366" s="44"/>
      <c r="G1366" s="44"/>
      <c r="H1366" s="45" t="str">
        <f aca="false">IF(AND(F1366&lt;&gt;"",G1366&lt;&gt;""),"Completed","Upcoming")</f>
        <v>Upcoming</v>
      </c>
    </row>
    <row r="1367" customFormat="false" ht="15" hidden="false" customHeight="false" outlineLevel="0" collapsed="false">
      <c r="A1367" s="1" t="n">
        <v>1362</v>
      </c>
      <c r="B1367" s="41" t="n">
        <v>46103.75</v>
      </c>
      <c r="C1367" s="1" t="s">
        <v>33</v>
      </c>
      <c r="D1367" s="1" t="s">
        <v>154</v>
      </c>
      <c r="E1367" s="1" t="s">
        <v>134</v>
      </c>
      <c r="F1367" s="44"/>
      <c r="G1367" s="44"/>
      <c r="H1367" s="45" t="str">
        <f aca="false">IF(AND(F1367&lt;&gt;"",G1367&lt;&gt;""),"Completed","Upcoming")</f>
        <v>Upcoming</v>
      </c>
    </row>
    <row r="1368" customFormat="false" ht="15" hidden="false" customHeight="false" outlineLevel="0" collapsed="false">
      <c r="A1368" s="1" t="n">
        <v>1363</v>
      </c>
      <c r="B1368" s="41" t="n">
        <v>46103.75</v>
      </c>
      <c r="C1368" s="1" t="s">
        <v>33</v>
      </c>
      <c r="D1368" s="1" t="s">
        <v>158</v>
      </c>
      <c r="E1368" s="1" t="s">
        <v>205</v>
      </c>
      <c r="F1368" s="44"/>
      <c r="G1368" s="44"/>
      <c r="H1368" s="45" t="str">
        <f aca="false">IF(AND(F1368&lt;&gt;"",G1368&lt;&gt;""),"Completed","Upcoming")</f>
        <v>Upcoming</v>
      </c>
    </row>
    <row r="1369" customFormat="false" ht="15" hidden="false" customHeight="false" outlineLevel="0" collapsed="false">
      <c r="A1369" s="1" t="n">
        <v>1364</v>
      </c>
      <c r="B1369" s="41" t="n">
        <v>46103.75</v>
      </c>
      <c r="C1369" s="1" t="s">
        <v>33</v>
      </c>
      <c r="D1369" s="1" t="s">
        <v>171</v>
      </c>
      <c r="E1369" s="1" t="s">
        <v>204</v>
      </c>
      <c r="F1369" s="44"/>
      <c r="G1369" s="44"/>
      <c r="H1369" s="45" t="str">
        <f aca="false">IF(AND(F1369&lt;&gt;"",G1369&lt;&gt;""),"Completed","Upcoming")</f>
        <v>Upcoming</v>
      </c>
    </row>
    <row r="1370" customFormat="false" ht="15" hidden="false" customHeight="false" outlineLevel="0" collapsed="false">
      <c r="A1370" s="1" t="n">
        <v>1365</v>
      </c>
      <c r="B1370" s="41" t="n">
        <v>46103.75</v>
      </c>
      <c r="C1370" s="1" t="s">
        <v>31</v>
      </c>
      <c r="D1370" s="1" t="s">
        <v>178</v>
      </c>
      <c r="E1370" s="1" t="s">
        <v>213</v>
      </c>
      <c r="F1370" s="44"/>
      <c r="G1370" s="44"/>
      <c r="H1370" s="45" t="str">
        <f aca="false">IF(AND(F1370&lt;&gt;"",G1370&lt;&gt;""),"Completed","Upcoming")</f>
        <v>Upcoming</v>
      </c>
    </row>
    <row r="1371" customFormat="false" ht="15" hidden="false" customHeight="false" outlineLevel="0" collapsed="false">
      <c r="A1371" s="1" t="n">
        <v>1366</v>
      </c>
      <c r="B1371" s="41" t="n">
        <v>46103.75</v>
      </c>
      <c r="C1371" s="1" t="s">
        <v>30</v>
      </c>
      <c r="D1371" s="1" t="s">
        <v>176</v>
      </c>
      <c r="E1371" s="1" t="s">
        <v>115</v>
      </c>
      <c r="F1371" s="44"/>
      <c r="G1371" s="44"/>
      <c r="H1371" s="45" t="str">
        <f aca="false">IF(AND(F1371&lt;&gt;"",G1371&lt;&gt;""),"Completed","Upcoming")</f>
        <v>Upcoming</v>
      </c>
    </row>
    <row r="1372" customFormat="false" ht="15" hidden="false" customHeight="false" outlineLevel="0" collapsed="false">
      <c r="A1372" s="1" t="n">
        <v>1367</v>
      </c>
      <c r="B1372" s="41" t="n">
        <v>46103.75</v>
      </c>
      <c r="C1372" s="1" t="s">
        <v>31</v>
      </c>
      <c r="D1372" s="1" t="s">
        <v>24</v>
      </c>
      <c r="E1372" s="1" t="s">
        <v>163</v>
      </c>
      <c r="F1372" s="44"/>
      <c r="G1372" s="44"/>
      <c r="H1372" s="45" t="str">
        <f aca="false">IF(AND(F1372&lt;&gt;"",G1372&lt;&gt;""),"Completed","Upcoming")</f>
        <v>Upcoming</v>
      </c>
    </row>
    <row r="1373" customFormat="false" ht="15" hidden="false" customHeight="false" outlineLevel="0" collapsed="false">
      <c r="A1373" s="1" t="n">
        <v>1368</v>
      </c>
      <c r="B1373" s="41" t="n">
        <v>46103.75</v>
      </c>
      <c r="C1373" s="1" t="s">
        <v>31</v>
      </c>
      <c r="D1373" s="1" t="s">
        <v>139</v>
      </c>
      <c r="E1373" s="1" t="s">
        <v>210</v>
      </c>
      <c r="F1373" s="44"/>
      <c r="G1373" s="44"/>
      <c r="H1373" s="45" t="str">
        <f aca="false">IF(AND(F1373&lt;&gt;"",G1373&lt;&gt;""),"Completed","Upcoming")</f>
        <v>Upcoming</v>
      </c>
    </row>
    <row r="1374" customFormat="false" ht="15" hidden="false" customHeight="false" outlineLevel="0" collapsed="false">
      <c r="A1374" s="1" t="n">
        <v>1369</v>
      </c>
      <c r="B1374" s="41" t="n">
        <v>46103.75</v>
      </c>
      <c r="C1374" s="1" t="s">
        <v>31</v>
      </c>
      <c r="D1374" s="1" t="s">
        <v>145</v>
      </c>
      <c r="E1374" s="1" t="s">
        <v>146</v>
      </c>
      <c r="F1374" s="44"/>
      <c r="G1374" s="44"/>
      <c r="H1374" s="45" t="str">
        <f aca="false">IF(AND(F1374&lt;&gt;"",G1374&lt;&gt;""),"Completed","Upcoming")</f>
        <v>Upcoming</v>
      </c>
    </row>
    <row r="1375" customFormat="false" ht="15" hidden="false" customHeight="false" outlineLevel="0" collapsed="false">
      <c r="A1375" s="1" t="n">
        <v>1370</v>
      </c>
      <c r="B1375" s="41" t="n">
        <v>46103.75</v>
      </c>
      <c r="C1375" s="1" t="s">
        <v>31</v>
      </c>
      <c r="D1375" s="1" t="s">
        <v>177</v>
      </c>
      <c r="E1375" s="1" t="s">
        <v>209</v>
      </c>
      <c r="F1375" s="44"/>
      <c r="G1375" s="44"/>
      <c r="H1375" s="45" t="str">
        <f aca="false">IF(AND(F1375&lt;&gt;"",G1375&lt;&gt;""),"Completed","Upcoming")</f>
        <v>Upcoming</v>
      </c>
    </row>
    <row r="1376" customFormat="false" ht="15" hidden="false" customHeight="false" outlineLevel="0" collapsed="false">
      <c r="A1376" s="1" t="n">
        <v>1371</v>
      </c>
      <c r="B1376" s="41" t="n">
        <v>46103.75</v>
      </c>
      <c r="C1376" s="1" t="s">
        <v>31</v>
      </c>
      <c r="D1376" s="1" t="s">
        <v>20</v>
      </c>
      <c r="E1376" s="1" t="s">
        <v>174</v>
      </c>
      <c r="F1376" s="44"/>
      <c r="G1376" s="44"/>
      <c r="H1376" s="45" t="str">
        <f aca="false">IF(AND(F1376&lt;&gt;"",G1376&lt;&gt;""),"Completed","Upcoming")</f>
        <v>Upcoming</v>
      </c>
    </row>
    <row r="1377" customFormat="false" ht="15" hidden="false" customHeight="false" outlineLevel="0" collapsed="false">
      <c r="A1377" s="1" t="n">
        <v>1372</v>
      </c>
      <c r="B1377" s="41" t="n">
        <v>46103.75</v>
      </c>
      <c r="C1377" s="1" t="s">
        <v>31</v>
      </c>
      <c r="D1377" s="1" t="s">
        <v>140</v>
      </c>
      <c r="E1377" s="1" t="s">
        <v>19</v>
      </c>
      <c r="F1377" s="44"/>
      <c r="G1377" s="44"/>
      <c r="H1377" s="45" t="str">
        <f aca="false">IF(AND(F1377&lt;&gt;"",G1377&lt;&gt;""),"Completed","Upcoming")</f>
        <v>Upcoming</v>
      </c>
    </row>
    <row r="1378" customFormat="false" ht="15" hidden="false" customHeight="false" outlineLevel="0" collapsed="false">
      <c r="A1378" s="1" t="n">
        <v>1373</v>
      </c>
      <c r="B1378" s="41" t="n">
        <v>46103.75</v>
      </c>
      <c r="C1378" s="1" t="s">
        <v>33</v>
      </c>
      <c r="D1378" s="1" t="s">
        <v>206</v>
      </c>
      <c r="E1378" s="1" t="s">
        <v>120</v>
      </c>
      <c r="F1378" s="44"/>
      <c r="G1378" s="44"/>
      <c r="H1378" s="45" t="str">
        <f aca="false">IF(AND(F1378&lt;&gt;"",G1378&lt;&gt;""),"Completed","Upcoming")</f>
        <v>Upcoming</v>
      </c>
    </row>
    <row r="1379" customFormat="false" ht="15" hidden="false" customHeight="false" outlineLevel="0" collapsed="false">
      <c r="A1379" s="1" t="n">
        <v>1374</v>
      </c>
      <c r="B1379" s="41" t="n">
        <v>46103.75</v>
      </c>
      <c r="C1379" s="1" t="s">
        <v>31</v>
      </c>
      <c r="D1379" s="1" t="s">
        <v>168</v>
      </c>
      <c r="E1379" s="1" t="s">
        <v>22</v>
      </c>
      <c r="F1379" s="44"/>
      <c r="G1379" s="44"/>
      <c r="H1379" s="45" t="str">
        <f aca="false">IF(AND(F1379&lt;&gt;"",G1379&lt;&gt;""),"Completed","Upcoming")</f>
        <v>Upcoming</v>
      </c>
    </row>
    <row r="1380" customFormat="false" ht="15" hidden="false" customHeight="false" outlineLevel="0" collapsed="false">
      <c r="A1380" s="1" t="n">
        <v>1375</v>
      </c>
      <c r="B1380" s="41" t="n">
        <v>46103.75</v>
      </c>
      <c r="C1380" s="1" t="s">
        <v>31</v>
      </c>
      <c r="D1380" s="1" t="s">
        <v>164</v>
      </c>
      <c r="E1380" s="1" t="s">
        <v>169</v>
      </c>
      <c r="F1380" s="44"/>
      <c r="G1380" s="44"/>
      <c r="H1380" s="45" t="str">
        <f aca="false">IF(AND(F1380&lt;&gt;"",G1380&lt;&gt;""),"Completed","Upcoming")</f>
        <v>Upcoming</v>
      </c>
    </row>
    <row r="1381" customFormat="false" ht="15" hidden="false" customHeight="false" outlineLevel="0" collapsed="false">
      <c r="A1381" s="1" t="n">
        <v>1376</v>
      </c>
      <c r="B1381" s="41" t="n">
        <v>46103.75</v>
      </c>
      <c r="C1381" s="1" t="s">
        <v>31</v>
      </c>
      <c r="D1381" s="1" t="s">
        <v>136</v>
      </c>
      <c r="E1381" s="1" t="s">
        <v>165</v>
      </c>
      <c r="F1381" s="44"/>
      <c r="G1381" s="44"/>
      <c r="H1381" s="45" t="str">
        <f aca="false">IF(AND(F1381&lt;&gt;"",G1381&lt;&gt;""),"Completed","Upcoming")</f>
        <v>Upcoming</v>
      </c>
    </row>
    <row r="1382" customFormat="false" ht="15" hidden="false" customHeight="false" outlineLevel="0" collapsed="false">
      <c r="A1382" s="1" t="n">
        <v>1377</v>
      </c>
      <c r="B1382" s="41" t="n">
        <v>46103.75</v>
      </c>
      <c r="C1382" s="1" t="s">
        <v>30</v>
      </c>
      <c r="D1382" s="1" t="s">
        <v>114</v>
      </c>
      <c r="E1382" s="1" t="s">
        <v>116</v>
      </c>
      <c r="F1382" s="44"/>
      <c r="G1382" s="44"/>
      <c r="H1382" s="45" t="str">
        <f aca="false">IF(AND(F1382&lt;&gt;"",G1382&lt;&gt;""),"Completed","Upcoming")</f>
        <v>Upcoming</v>
      </c>
    </row>
    <row r="1383" customFormat="false" ht="15" hidden="false" customHeight="false" outlineLevel="0" collapsed="false">
      <c r="A1383" s="1" t="n">
        <v>1378</v>
      </c>
      <c r="B1383" s="41" t="n">
        <v>46103.75</v>
      </c>
      <c r="C1383" s="1" t="s">
        <v>30</v>
      </c>
      <c r="D1383" s="1" t="s">
        <v>203</v>
      </c>
      <c r="E1383" s="1" t="s">
        <v>200</v>
      </c>
      <c r="F1383" s="44"/>
      <c r="G1383" s="44"/>
      <c r="H1383" s="45" t="str">
        <f aca="false">IF(AND(F1383&lt;&gt;"",G1383&lt;&gt;""),"Completed","Upcoming")</f>
        <v>Upcoming</v>
      </c>
    </row>
    <row r="1384" customFormat="false" ht="15" hidden="false" customHeight="false" outlineLevel="0" collapsed="false">
      <c r="A1384" s="1" t="n">
        <v>1379</v>
      </c>
      <c r="B1384" s="41" t="n">
        <v>46103.75</v>
      </c>
      <c r="C1384" s="1" t="s">
        <v>33</v>
      </c>
      <c r="D1384" s="1" t="s">
        <v>155</v>
      </c>
      <c r="E1384" s="1" t="s">
        <v>17</v>
      </c>
      <c r="F1384" s="44"/>
      <c r="G1384" s="44"/>
      <c r="H1384" s="45" t="str">
        <f aca="false">IF(AND(F1384&lt;&gt;"",G1384&lt;&gt;""),"Completed","Upcoming")</f>
        <v>Upcoming</v>
      </c>
    </row>
    <row r="1385" customFormat="false" ht="15" hidden="false" customHeight="false" outlineLevel="0" collapsed="false">
      <c r="A1385" s="1" t="n">
        <v>1380</v>
      </c>
      <c r="B1385" s="41" t="n">
        <v>46103.75</v>
      </c>
      <c r="C1385" s="1" t="s">
        <v>30</v>
      </c>
      <c r="D1385" s="1" t="s">
        <v>124</v>
      </c>
      <c r="E1385" s="1" t="s">
        <v>151</v>
      </c>
      <c r="F1385" s="44"/>
      <c r="G1385" s="44"/>
      <c r="H1385" s="45" t="str">
        <f aca="false">IF(AND(F1385&lt;&gt;"",G1385&lt;&gt;""),"Completed","Upcoming")</f>
        <v>Upcoming</v>
      </c>
    </row>
    <row r="1386" customFormat="false" ht="15" hidden="false" customHeight="false" outlineLevel="0" collapsed="false">
      <c r="A1386" s="1" t="n">
        <v>1381</v>
      </c>
      <c r="B1386" s="41" t="n">
        <v>46103.75</v>
      </c>
      <c r="C1386" s="1" t="s">
        <v>30</v>
      </c>
      <c r="D1386" s="1" t="s">
        <v>181</v>
      </c>
      <c r="E1386" s="1" t="s">
        <v>166</v>
      </c>
      <c r="F1386" s="44"/>
      <c r="G1386" s="44"/>
      <c r="H1386" s="45" t="str">
        <f aca="false">IF(AND(F1386&lt;&gt;"",G1386&lt;&gt;""),"Completed","Upcoming")</f>
        <v>Upcoming</v>
      </c>
    </row>
    <row r="1387" customFormat="false" ht="15" hidden="false" customHeight="false" outlineLevel="0" collapsed="false">
      <c r="A1387" s="1" t="n">
        <v>1382</v>
      </c>
      <c r="B1387" s="41" t="n">
        <v>46103.75</v>
      </c>
      <c r="C1387" s="1" t="s">
        <v>30</v>
      </c>
      <c r="D1387" s="1" t="s">
        <v>208</v>
      </c>
      <c r="E1387" s="1" t="s">
        <v>173</v>
      </c>
      <c r="F1387" s="44"/>
      <c r="G1387" s="44"/>
      <c r="H1387" s="45" t="str">
        <f aca="false">IF(AND(F1387&lt;&gt;"",G1387&lt;&gt;""),"Completed","Upcoming")</f>
        <v>Upcoming</v>
      </c>
    </row>
    <row r="1388" customFormat="false" ht="15" hidden="false" customHeight="false" outlineLevel="0" collapsed="false">
      <c r="A1388" s="1" t="n">
        <v>1383</v>
      </c>
      <c r="B1388" s="41" t="n">
        <v>46103.75</v>
      </c>
      <c r="C1388" s="1" t="s">
        <v>30</v>
      </c>
      <c r="D1388" s="1" t="s">
        <v>118</v>
      </c>
      <c r="E1388" s="1" t="s">
        <v>119</v>
      </c>
      <c r="F1388" s="44"/>
      <c r="G1388" s="44"/>
      <c r="H1388" s="45" t="str">
        <f aca="false">IF(AND(F1388&lt;&gt;"",G1388&lt;&gt;""),"Completed","Upcoming")</f>
        <v>Upcoming</v>
      </c>
    </row>
    <row r="1389" customFormat="false" ht="15" hidden="false" customHeight="false" outlineLevel="0" collapsed="false">
      <c r="A1389" s="1" t="n">
        <v>1384</v>
      </c>
      <c r="B1389" s="41" t="n">
        <v>46103.75</v>
      </c>
      <c r="C1389" s="1" t="s">
        <v>30</v>
      </c>
      <c r="D1389" s="1" t="s">
        <v>16</v>
      </c>
      <c r="E1389" s="1" t="s">
        <v>167</v>
      </c>
      <c r="F1389" s="44"/>
      <c r="G1389" s="44"/>
      <c r="H1389" s="45" t="str">
        <f aca="false">IF(AND(F1389&lt;&gt;"",G1389&lt;&gt;""),"Completed","Upcoming")</f>
        <v>Upcoming</v>
      </c>
    </row>
    <row r="1390" customFormat="false" ht="15" hidden="false" customHeight="false" outlineLevel="0" collapsed="false">
      <c r="A1390" s="1" t="n">
        <v>1385</v>
      </c>
      <c r="B1390" s="41" t="n">
        <v>46103.75</v>
      </c>
      <c r="C1390" s="1" t="s">
        <v>30</v>
      </c>
      <c r="D1390" s="1" t="s">
        <v>18</v>
      </c>
      <c r="E1390" s="1" t="s">
        <v>182</v>
      </c>
      <c r="F1390" s="44"/>
      <c r="G1390" s="44"/>
      <c r="H1390" s="45" t="str">
        <f aca="false">IF(AND(F1390&lt;&gt;"",G1390&lt;&gt;""),"Completed","Upcoming")</f>
        <v>Upcoming</v>
      </c>
    </row>
    <row r="1391" customFormat="false" ht="15" hidden="false" customHeight="false" outlineLevel="0" collapsed="false">
      <c r="A1391" s="1" t="n">
        <v>1386</v>
      </c>
      <c r="B1391" s="41" t="n">
        <v>46103.75</v>
      </c>
      <c r="C1391" s="1" t="s">
        <v>30</v>
      </c>
      <c r="D1391" s="1" t="s">
        <v>141</v>
      </c>
      <c r="E1391" s="1" t="s">
        <v>117</v>
      </c>
      <c r="F1391" s="44"/>
      <c r="G1391" s="44"/>
      <c r="H1391" s="45" t="str">
        <f aca="false">IF(AND(F1391&lt;&gt;"",G1391&lt;&gt;""),"Completed","Upcoming")</f>
        <v>Upcoming</v>
      </c>
    </row>
    <row r="1392" customFormat="false" ht="15" hidden="false" customHeight="false" outlineLevel="0" collapsed="false">
      <c r="A1392" s="1" t="n">
        <v>1387</v>
      </c>
      <c r="B1392" s="41" t="n">
        <v>46116.75</v>
      </c>
      <c r="C1392" s="1" t="s">
        <v>31</v>
      </c>
      <c r="D1392" s="1" t="s">
        <v>19</v>
      </c>
      <c r="E1392" s="1" t="s">
        <v>20</v>
      </c>
      <c r="F1392" s="44"/>
      <c r="G1392" s="44"/>
      <c r="H1392" s="45" t="str">
        <f aca="false">IF(AND(F1392&lt;&gt;"",G1392&lt;&gt;""),"Completed","Upcoming")</f>
        <v>Upcoming</v>
      </c>
    </row>
    <row r="1393" customFormat="false" ht="15" hidden="false" customHeight="false" outlineLevel="0" collapsed="false">
      <c r="A1393" s="1" t="n">
        <v>1388</v>
      </c>
      <c r="B1393" s="41" t="n">
        <v>46116.75</v>
      </c>
      <c r="C1393" s="1" t="s">
        <v>31</v>
      </c>
      <c r="D1393" s="1" t="s">
        <v>213</v>
      </c>
      <c r="E1393" s="1" t="s">
        <v>146</v>
      </c>
      <c r="F1393" s="44"/>
      <c r="G1393" s="44"/>
      <c r="H1393" s="45" t="str">
        <f aca="false">IF(AND(F1393&lt;&gt;"",G1393&lt;&gt;""),"Completed","Upcoming")</f>
        <v>Upcoming</v>
      </c>
    </row>
    <row r="1394" customFormat="false" ht="15" hidden="false" customHeight="false" outlineLevel="0" collapsed="false">
      <c r="A1394" s="1" t="n">
        <v>1389</v>
      </c>
      <c r="B1394" s="41" t="n">
        <v>46116.75</v>
      </c>
      <c r="C1394" s="1" t="s">
        <v>31</v>
      </c>
      <c r="D1394" s="1" t="s">
        <v>209</v>
      </c>
      <c r="E1394" s="1" t="s">
        <v>168</v>
      </c>
      <c r="F1394" s="44"/>
      <c r="G1394" s="44"/>
      <c r="H1394" s="45" t="str">
        <f aca="false">IF(AND(F1394&lt;&gt;"",G1394&lt;&gt;""),"Completed","Upcoming")</f>
        <v>Upcoming</v>
      </c>
    </row>
    <row r="1395" customFormat="false" ht="15" hidden="false" customHeight="false" outlineLevel="0" collapsed="false">
      <c r="A1395" s="1" t="n">
        <v>1390</v>
      </c>
      <c r="B1395" s="41" t="n">
        <v>46116.75</v>
      </c>
      <c r="C1395" s="1" t="s">
        <v>31</v>
      </c>
      <c r="D1395" s="1" t="s">
        <v>22</v>
      </c>
      <c r="E1395" s="1" t="s">
        <v>145</v>
      </c>
      <c r="F1395" s="44"/>
      <c r="G1395" s="44"/>
      <c r="H1395" s="45" t="str">
        <f aca="false">IF(AND(F1395&lt;&gt;"",G1395&lt;&gt;""),"Completed","Upcoming")</f>
        <v>Upcoming</v>
      </c>
    </row>
    <row r="1396" customFormat="false" ht="15" hidden="false" customHeight="false" outlineLevel="0" collapsed="false">
      <c r="A1396" s="1" t="n">
        <v>1391</v>
      </c>
      <c r="B1396" s="41" t="n">
        <v>46116.75</v>
      </c>
      <c r="C1396" s="1" t="s">
        <v>31</v>
      </c>
      <c r="D1396" s="1" t="s">
        <v>174</v>
      </c>
      <c r="E1396" s="1" t="s">
        <v>24</v>
      </c>
      <c r="F1396" s="44"/>
      <c r="G1396" s="44"/>
      <c r="H1396" s="45" t="str">
        <f aca="false">IF(AND(F1396&lt;&gt;"",G1396&lt;&gt;""),"Completed","Upcoming")</f>
        <v>Upcoming</v>
      </c>
    </row>
    <row r="1397" customFormat="false" ht="15" hidden="false" customHeight="false" outlineLevel="0" collapsed="false">
      <c r="A1397" s="1" t="n">
        <v>1392</v>
      </c>
      <c r="B1397" s="41" t="n">
        <v>46116.75</v>
      </c>
      <c r="C1397" s="1" t="s">
        <v>31</v>
      </c>
      <c r="D1397" s="1" t="s">
        <v>177</v>
      </c>
      <c r="E1397" s="1" t="s">
        <v>136</v>
      </c>
      <c r="F1397" s="44"/>
      <c r="G1397" s="44"/>
      <c r="H1397" s="45" t="str">
        <f aca="false">IF(AND(F1397&lt;&gt;"",G1397&lt;&gt;""),"Completed","Upcoming")</f>
        <v>Upcoming</v>
      </c>
    </row>
    <row r="1398" customFormat="false" ht="15" hidden="false" customHeight="false" outlineLevel="0" collapsed="false">
      <c r="A1398" s="1" t="n">
        <v>1393</v>
      </c>
      <c r="B1398" s="41" t="n">
        <v>46116.75</v>
      </c>
      <c r="C1398" s="1" t="s">
        <v>31</v>
      </c>
      <c r="D1398" s="1" t="s">
        <v>169</v>
      </c>
      <c r="E1398" s="1" t="s">
        <v>139</v>
      </c>
      <c r="F1398" s="44"/>
      <c r="G1398" s="44"/>
      <c r="H1398" s="45" t="str">
        <f aca="false">IF(AND(F1398&lt;&gt;"",G1398&lt;&gt;""),"Completed","Upcoming")</f>
        <v>Upcoming</v>
      </c>
    </row>
    <row r="1399" customFormat="false" ht="15" hidden="false" customHeight="false" outlineLevel="0" collapsed="false">
      <c r="A1399" s="1" t="n">
        <v>1394</v>
      </c>
      <c r="B1399" s="41" t="n">
        <v>46116.75</v>
      </c>
      <c r="C1399" s="1" t="s">
        <v>31</v>
      </c>
      <c r="D1399" s="1" t="s">
        <v>210</v>
      </c>
      <c r="E1399" s="1" t="s">
        <v>164</v>
      </c>
      <c r="F1399" s="44"/>
      <c r="G1399" s="44"/>
      <c r="H1399" s="45" t="str">
        <f aca="false">IF(AND(F1399&lt;&gt;"",G1399&lt;&gt;""),"Completed","Upcoming")</f>
        <v>Upcoming</v>
      </c>
    </row>
    <row r="1400" customFormat="false" ht="15" hidden="false" customHeight="false" outlineLevel="0" collapsed="false">
      <c r="A1400" s="1" t="n">
        <v>1395</v>
      </c>
      <c r="B1400" s="41" t="n">
        <v>46116.75</v>
      </c>
      <c r="C1400" s="1" t="s">
        <v>31</v>
      </c>
      <c r="D1400" s="1" t="s">
        <v>163</v>
      </c>
      <c r="E1400" s="1" t="s">
        <v>140</v>
      </c>
      <c r="F1400" s="44"/>
      <c r="G1400" s="44"/>
      <c r="H1400" s="45" t="str">
        <f aca="false">IF(AND(F1400&lt;&gt;"",G1400&lt;&gt;""),"Completed","Upcoming")</f>
        <v>Upcoming</v>
      </c>
    </row>
    <row r="1401" customFormat="false" ht="15" hidden="false" customHeight="false" outlineLevel="0" collapsed="false">
      <c r="A1401" s="1" t="n">
        <v>1396</v>
      </c>
      <c r="B1401" s="41" t="n">
        <v>46116.75</v>
      </c>
      <c r="C1401" s="1" t="s">
        <v>31</v>
      </c>
      <c r="D1401" s="1" t="s">
        <v>165</v>
      </c>
      <c r="E1401" s="1" t="s">
        <v>178</v>
      </c>
      <c r="F1401" s="44"/>
      <c r="G1401" s="44"/>
      <c r="H1401" s="45" t="str">
        <f aca="false">IF(AND(F1401&lt;&gt;"",G1401&lt;&gt;""),"Completed","Upcoming")</f>
        <v>Upcoming</v>
      </c>
    </row>
    <row r="1402" customFormat="false" ht="15" hidden="false" customHeight="false" outlineLevel="0" collapsed="false">
      <c r="A1402" s="1" t="n">
        <v>1397</v>
      </c>
      <c r="B1402" s="41" t="n">
        <v>46116.75</v>
      </c>
      <c r="C1402" s="1" t="s">
        <v>32</v>
      </c>
      <c r="D1402" s="1" t="s">
        <v>212</v>
      </c>
      <c r="E1402" s="1" t="s">
        <v>191</v>
      </c>
      <c r="F1402" s="44"/>
      <c r="G1402" s="44"/>
      <c r="H1402" s="45" t="str">
        <f aca="false">IF(AND(F1402&lt;&gt;"",G1402&lt;&gt;""),"Completed","Upcoming")</f>
        <v>Upcoming</v>
      </c>
    </row>
    <row r="1403" customFormat="false" ht="15" hidden="false" customHeight="false" outlineLevel="0" collapsed="false">
      <c r="A1403" s="1" t="n">
        <v>1398</v>
      </c>
      <c r="B1403" s="41" t="n">
        <v>46116.75</v>
      </c>
      <c r="C1403" s="1" t="s">
        <v>32</v>
      </c>
      <c r="D1403" s="1" t="s">
        <v>184</v>
      </c>
      <c r="E1403" s="1" t="s">
        <v>197</v>
      </c>
      <c r="F1403" s="44"/>
      <c r="G1403" s="44"/>
      <c r="H1403" s="45" t="str">
        <f aca="false">IF(AND(F1403&lt;&gt;"",G1403&lt;&gt;""),"Completed","Upcoming")</f>
        <v>Upcoming</v>
      </c>
    </row>
    <row r="1404" customFormat="false" ht="15" hidden="false" customHeight="false" outlineLevel="0" collapsed="false">
      <c r="A1404" s="1" t="n">
        <v>1399</v>
      </c>
      <c r="B1404" s="41" t="n">
        <v>46116.75</v>
      </c>
      <c r="C1404" s="1" t="s">
        <v>32</v>
      </c>
      <c r="D1404" s="1" t="s">
        <v>183</v>
      </c>
      <c r="E1404" s="1" t="s">
        <v>199</v>
      </c>
      <c r="F1404" s="44"/>
      <c r="G1404" s="44"/>
      <c r="H1404" s="45" t="str">
        <f aca="false">IF(AND(F1404&lt;&gt;"",G1404&lt;&gt;""),"Completed","Upcoming")</f>
        <v>Upcoming</v>
      </c>
    </row>
    <row r="1405" customFormat="false" ht="15" hidden="false" customHeight="false" outlineLevel="0" collapsed="false">
      <c r="A1405" s="1" t="n">
        <v>1400</v>
      </c>
      <c r="B1405" s="41" t="n">
        <v>46116.75</v>
      </c>
      <c r="C1405" s="1" t="s">
        <v>32</v>
      </c>
      <c r="D1405" s="1" t="s">
        <v>190</v>
      </c>
      <c r="E1405" s="1" t="s">
        <v>195</v>
      </c>
      <c r="F1405" s="44"/>
      <c r="G1405" s="44"/>
      <c r="H1405" s="45" t="str">
        <f aca="false">IF(AND(F1405&lt;&gt;"",G1405&lt;&gt;""),"Completed","Upcoming")</f>
        <v>Upcoming</v>
      </c>
    </row>
    <row r="1406" customFormat="false" ht="15" hidden="false" customHeight="false" outlineLevel="0" collapsed="false">
      <c r="A1406" s="1" t="n">
        <v>1401</v>
      </c>
      <c r="B1406" s="41" t="n">
        <v>46116.75</v>
      </c>
      <c r="C1406" s="1" t="s">
        <v>32</v>
      </c>
      <c r="D1406" s="1" t="s">
        <v>196</v>
      </c>
      <c r="E1406" s="1" t="s">
        <v>211</v>
      </c>
      <c r="F1406" s="44"/>
      <c r="G1406" s="44"/>
      <c r="H1406" s="45" t="str">
        <f aca="false">IF(AND(F1406&lt;&gt;"",G1406&lt;&gt;""),"Completed","Upcoming")</f>
        <v>Upcoming</v>
      </c>
    </row>
    <row r="1407" customFormat="false" ht="15" hidden="false" customHeight="false" outlineLevel="0" collapsed="false">
      <c r="A1407" s="1" t="n">
        <v>1402</v>
      </c>
      <c r="B1407" s="41" t="n">
        <v>46116.75</v>
      </c>
      <c r="C1407" s="1" t="s">
        <v>32</v>
      </c>
      <c r="D1407" s="1" t="s">
        <v>189</v>
      </c>
      <c r="E1407" s="1" t="s">
        <v>15</v>
      </c>
      <c r="F1407" s="44"/>
      <c r="G1407" s="44"/>
      <c r="H1407" s="45" t="str">
        <f aca="false">IF(AND(F1407&lt;&gt;"",G1407&lt;&gt;""),"Completed","Upcoming")</f>
        <v>Upcoming</v>
      </c>
    </row>
    <row r="1408" customFormat="false" ht="15" hidden="false" customHeight="false" outlineLevel="0" collapsed="false">
      <c r="A1408" s="1" t="n">
        <v>1403</v>
      </c>
      <c r="B1408" s="41" t="n">
        <v>46116.75</v>
      </c>
      <c r="C1408" s="1" t="s">
        <v>32</v>
      </c>
      <c r="D1408" s="1" t="s">
        <v>192</v>
      </c>
      <c r="E1408" s="1" t="s">
        <v>185</v>
      </c>
      <c r="F1408" s="44"/>
      <c r="G1408" s="44"/>
      <c r="H1408" s="45" t="str">
        <f aca="false">IF(AND(F1408&lt;&gt;"",G1408&lt;&gt;""),"Completed","Upcoming")</f>
        <v>Upcoming</v>
      </c>
    </row>
    <row r="1409" customFormat="false" ht="15" hidden="false" customHeight="false" outlineLevel="0" collapsed="false">
      <c r="A1409" s="1" t="n">
        <v>1404</v>
      </c>
      <c r="B1409" s="41" t="n">
        <v>46116.75</v>
      </c>
      <c r="C1409" s="1" t="s">
        <v>32</v>
      </c>
      <c r="D1409" s="1" t="s">
        <v>193</v>
      </c>
      <c r="E1409" s="1" t="s">
        <v>187</v>
      </c>
      <c r="F1409" s="44"/>
      <c r="G1409" s="44"/>
      <c r="H1409" s="45" t="str">
        <f aca="false">IF(AND(F1409&lt;&gt;"",G1409&lt;&gt;""),"Completed","Upcoming")</f>
        <v>Upcoming</v>
      </c>
    </row>
    <row r="1410" customFormat="false" ht="15" hidden="false" customHeight="false" outlineLevel="0" collapsed="false">
      <c r="A1410" s="1" t="n">
        <v>1405</v>
      </c>
      <c r="B1410" s="41" t="n">
        <v>46116.75</v>
      </c>
      <c r="C1410" s="1" t="s">
        <v>32</v>
      </c>
      <c r="D1410" s="1" t="s">
        <v>188</v>
      </c>
      <c r="E1410" s="1" t="s">
        <v>198</v>
      </c>
      <c r="F1410" s="44"/>
      <c r="G1410" s="44"/>
      <c r="H1410" s="45" t="str">
        <f aca="false">IF(AND(F1410&lt;&gt;"",G1410&lt;&gt;""),"Completed","Upcoming")</f>
        <v>Upcoming</v>
      </c>
    </row>
    <row r="1411" customFormat="false" ht="15" hidden="false" customHeight="false" outlineLevel="0" collapsed="false">
      <c r="A1411" s="1" t="n">
        <v>1406</v>
      </c>
      <c r="B1411" s="41" t="n">
        <v>46117.75</v>
      </c>
      <c r="C1411" s="1" t="s">
        <v>30</v>
      </c>
      <c r="D1411" s="1" t="s">
        <v>166</v>
      </c>
      <c r="E1411" s="1" t="s">
        <v>203</v>
      </c>
      <c r="F1411" s="44"/>
      <c r="G1411" s="44"/>
      <c r="H1411" s="45" t="str">
        <f aca="false">IF(AND(F1411&lt;&gt;"",G1411&lt;&gt;""),"Completed","Upcoming")</f>
        <v>Upcoming</v>
      </c>
    </row>
    <row r="1412" customFormat="false" ht="15" hidden="false" customHeight="false" outlineLevel="0" collapsed="false">
      <c r="A1412" s="1" t="n">
        <v>1407</v>
      </c>
      <c r="B1412" s="41" t="n">
        <v>46117.75</v>
      </c>
      <c r="C1412" s="1" t="s">
        <v>30</v>
      </c>
      <c r="D1412" s="1" t="s">
        <v>200</v>
      </c>
      <c r="E1412" s="1" t="s">
        <v>124</v>
      </c>
      <c r="F1412" s="44"/>
      <c r="G1412" s="44"/>
      <c r="H1412" s="45" t="str">
        <f aca="false">IF(AND(F1412&lt;&gt;"",G1412&lt;&gt;""),"Completed","Upcoming")</f>
        <v>Upcoming</v>
      </c>
    </row>
    <row r="1413" customFormat="false" ht="15" hidden="false" customHeight="false" outlineLevel="0" collapsed="false">
      <c r="A1413" s="1" t="n">
        <v>1408</v>
      </c>
      <c r="B1413" s="41" t="n">
        <v>46117.75</v>
      </c>
      <c r="C1413" s="1" t="s">
        <v>30</v>
      </c>
      <c r="D1413" s="1" t="s">
        <v>151</v>
      </c>
      <c r="E1413" s="1" t="s">
        <v>118</v>
      </c>
      <c r="F1413" s="44"/>
      <c r="G1413" s="44"/>
      <c r="H1413" s="45" t="str">
        <f aca="false">IF(AND(F1413&lt;&gt;"",G1413&lt;&gt;""),"Completed","Upcoming")</f>
        <v>Upcoming</v>
      </c>
    </row>
    <row r="1414" customFormat="false" ht="15" hidden="false" customHeight="false" outlineLevel="0" collapsed="false">
      <c r="A1414" s="1" t="n">
        <v>1409</v>
      </c>
      <c r="B1414" s="41" t="n">
        <v>46117.75</v>
      </c>
      <c r="C1414" s="1" t="s">
        <v>33</v>
      </c>
      <c r="D1414" s="1" t="s">
        <v>134</v>
      </c>
      <c r="E1414" s="1" t="s">
        <v>171</v>
      </c>
      <c r="F1414" s="44"/>
      <c r="G1414" s="44"/>
      <c r="H1414" s="45" t="str">
        <f aca="false">IF(AND(F1414&lt;&gt;"",G1414&lt;&gt;""),"Completed","Upcoming")</f>
        <v>Upcoming</v>
      </c>
    </row>
    <row r="1415" customFormat="false" ht="15" hidden="false" customHeight="false" outlineLevel="0" collapsed="false">
      <c r="A1415" s="1" t="n">
        <v>1410</v>
      </c>
      <c r="B1415" s="41" t="n">
        <v>46117.75</v>
      </c>
      <c r="C1415" s="1" t="s">
        <v>30</v>
      </c>
      <c r="D1415" s="1" t="s">
        <v>119</v>
      </c>
      <c r="E1415" s="1" t="s">
        <v>141</v>
      </c>
      <c r="F1415" s="44"/>
      <c r="G1415" s="44"/>
      <c r="H1415" s="45" t="str">
        <f aca="false">IF(AND(F1415&lt;&gt;"",G1415&lt;&gt;""),"Completed","Upcoming")</f>
        <v>Upcoming</v>
      </c>
    </row>
    <row r="1416" customFormat="false" ht="15" hidden="false" customHeight="false" outlineLevel="0" collapsed="false">
      <c r="A1416" s="1" t="n">
        <v>1411</v>
      </c>
      <c r="B1416" s="41" t="n">
        <v>46117.75</v>
      </c>
      <c r="C1416" s="1" t="s">
        <v>30</v>
      </c>
      <c r="D1416" s="1" t="s">
        <v>173</v>
      </c>
      <c r="E1416" s="1" t="s">
        <v>18</v>
      </c>
      <c r="F1416" s="44"/>
      <c r="G1416" s="44"/>
      <c r="H1416" s="45" t="str">
        <f aca="false">IF(AND(F1416&lt;&gt;"",G1416&lt;&gt;""),"Completed","Upcoming")</f>
        <v>Upcoming</v>
      </c>
    </row>
    <row r="1417" customFormat="false" ht="15" hidden="false" customHeight="false" outlineLevel="0" collapsed="false">
      <c r="A1417" s="1" t="n">
        <v>1412</v>
      </c>
      <c r="B1417" s="41" t="n">
        <v>46117.75</v>
      </c>
      <c r="C1417" s="1" t="s">
        <v>30</v>
      </c>
      <c r="D1417" s="1" t="s">
        <v>117</v>
      </c>
      <c r="E1417" s="1" t="s">
        <v>181</v>
      </c>
      <c r="F1417" s="44"/>
      <c r="G1417" s="44"/>
      <c r="H1417" s="45" t="str">
        <f aca="false">IF(AND(F1417&lt;&gt;"",G1417&lt;&gt;""),"Completed","Upcoming")</f>
        <v>Upcoming</v>
      </c>
    </row>
    <row r="1418" customFormat="false" ht="15" hidden="false" customHeight="false" outlineLevel="0" collapsed="false">
      <c r="A1418" s="1" t="n">
        <v>1413</v>
      </c>
      <c r="B1418" s="41" t="n">
        <v>46117.75</v>
      </c>
      <c r="C1418" s="1" t="s">
        <v>30</v>
      </c>
      <c r="D1418" s="1" t="s">
        <v>116</v>
      </c>
      <c r="E1418" s="1" t="s">
        <v>176</v>
      </c>
      <c r="F1418" s="44"/>
      <c r="G1418" s="44"/>
      <c r="H1418" s="45" t="str">
        <f aca="false">IF(AND(F1418&lt;&gt;"",G1418&lt;&gt;""),"Completed","Upcoming")</f>
        <v>Upcoming</v>
      </c>
    </row>
    <row r="1419" customFormat="false" ht="15" hidden="false" customHeight="false" outlineLevel="0" collapsed="false">
      <c r="A1419" s="1" t="n">
        <v>1414</v>
      </c>
      <c r="B1419" s="41" t="n">
        <v>46117.75</v>
      </c>
      <c r="C1419" s="1" t="s">
        <v>30</v>
      </c>
      <c r="D1419" s="1" t="s">
        <v>167</v>
      </c>
      <c r="E1419" s="1" t="s">
        <v>208</v>
      </c>
      <c r="F1419" s="44"/>
      <c r="G1419" s="44"/>
      <c r="H1419" s="45" t="str">
        <f aca="false">IF(AND(F1419&lt;&gt;"",G1419&lt;&gt;""),"Completed","Upcoming")</f>
        <v>Upcoming</v>
      </c>
    </row>
    <row r="1420" customFormat="false" ht="15" hidden="false" customHeight="false" outlineLevel="0" collapsed="false">
      <c r="A1420" s="1" t="n">
        <v>1415</v>
      </c>
      <c r="B1420" s="41" t="n">
        <v>46117.75</v>
      </c>
      <c r="C1420" s="1" t="s">
        <v>33</v>
      </c>
      <c r="D1420" s="1" t="s">
        <v>156</v>
      </c>
      <c r="E1420" s="1" t="s">
        <v>172</v>
      </c>
      <c r="F1420" s="44"/>
      <c r="G1420" s="44"/>
      <c r="H1420" s="45" t="str">
        <f aca="false">IF(AND(F1420&lt;&gt;"",G1420&lt;&gt;""),"Completed","Upcoming")</f>
        <v>Upcoming</v>
      </c>
    </row>
    <row r="1421" customFormat="false" ht="15" hidden="false" customHeight="false" outlineLevel="0" collapsed="false">
      <c r="A1421" s="1" t="n">
        <v>1416</v>
      </c>
      <c r="B1421" s="41" t="n">
        <v>46117.75</v>
      </c>
      <c r="C1421" s="1" t="s">
        <v>30</v>
      </c>
      <c r="D1421" s="1" t="s">
        <v>115</v>
      </c>
      <c r="E1421" s="1" t="s">
        <v>114</v>
      </c>
      <c r="F1421" s="44"/>
      <c r="G1421" s="44"/>
      <c r="H1421" s="45" t="str">
        <f aca="false">IF(AND(F1421&lt;&gt;"",G1421&lt;&gt;""),"Completed","Upcoming")</f>
        <v>Upcoming</v>
      </c>
    </row>
    <row r="1422" customFormat="false" ht="15" hidden="false" customHeight="false" outlineLevel="0" collapsed="false">
      <c r="A1422" s="1" t="n">
        <v>1417</v>
      </c>
      <c r="B1422" s="41" t="n">
        <v>46117.75</v>
      </c>
      <c r="C1422" s="1" t="s">
        <v>33</v>
      </c>
      <c r="D1422" s="1" t="s">
        <v>120</v>
      </c>
      <c r="E1422" s="1" t="s">
        <v>154</v>
      </c>
      <c r="F1422" s="44"/>
      <c r="G1422" s="44"/>
      <c r="H1422" s="45" t="str">
        <f aca="false">IF(AND(F1422&lt;&gt;"",G1422&lt;&gt;""),"Completed","Upcoming")</f>
        <v>Upcoming</v>
      </c>
    </row>
    <row r="1423" customFormat="false" ht="15" hidden="false" customHeight="false" outlineLevel="0" collapsed="false">
      <c r="A1423" s="1" t="n">
        <v>1418</v>
      </c>
      <c r="B1423" s="41" t="n">
        <v>46117.75</v>
      </c>
      <c r="C1423" s="1" t="s">
        <v>33</v>
      </c>
      <c r="D1423" s="1" t="s">
        <v>161</v>
      </c>
      <c r="E1423" s="1" t="s">
        <v>155</v>
      </c>
      <c r="F1423" s="44"/>
      <c r="G1423" s="44"/>
      <c r="H1423" s="45" t="str">
        <f aca="false">IF(AND(F1423&lt;&gt;"",G1423&lt;&gt;""),"Completed","Upcoming")</f>
        <v>Upcoming</v>
      </c>
    </row>
    <row r="1424" customFormat="false" ht="15" hidden="false" customHeight="false" outlineLevel="0" collapsed="false">
      <c r="A1424" s="1" t="n">
        <v>1419</v>
      </c>
      <c r="B1424" s="41" t="n">
        <v>46117.75</v>
      </c>
      <c r="C1424" s="1" t="s">
        <v>33</v>
      </c>
      <c r="D1424" s="1" t="s">
        <v>144</v>
      </c>
      <c r="E1424" s="1" t="s">
        <v>157</v>
      </c>
      <c r="F1424" s="44"/>
      <c r="G1424" s="44"/>
      <c r="H1424" s="45" t="str">
        <f aca="false">IF(AND(F1424&lt;&gt;"",G1424&lt;&gt;""),"Completed","Upcoming")</f>
        <v>Upcoming</v>
      </c>
    </row>
    <row r="1425" customFormat="false" ht="15" hidden="false" customHeight="false" outlineLevel="0" collapsed="false">
      <c r="A1425" s="1" t="n">
        <v>1420</v>
      </c>
      <c r="B1425" s="41" t="n">
        <v>46117.75</v>
      </c>
      <c r="C1425" s="1" t="s">
        <v>33</v>
      </c>
      <c r="D1425" s="1" t="s">
        <v>204</v>
      </c>
      <c r="E1425" s="1" t="s">
        <v>159</v>
      </c>
      <c r="F1425" s="44"/>
      <c r="G1425" s="44"/>
      <c r="H1425" s="45" t="str">
        <f aca="false">IF(AND(F1425&lt;&gt;"",G1425&lt;&gt;""),"Completed","Upcoming")</f>
        <v>Upcoming</v>
      </c>
    </row>
    <row r="1426" customFormat="false" ht="15" hidden="false" customHeight="false" outlineLevel="0" collapsed="false">
      <c r="A1426" s="1" t="n">
        <v>1421</v>
      </c>
      <c r="B1426" s="41" t="n">
        <v>46117.75</v>
      </c>
      <c r="C1426" s="1" t="s">
        <v>33</v>
      </c>
      <c r="D1426" s="1" t="s">
        <v>149</v>
      </c>
      <c r="E1426" s="1" t="s">
        <v>135</v>
      </c>
      <c r="F1426" s="44"/>
      <c r="G1426" s="44"/>
      <c r="H1426" s="45" t="str">
        <f aca="false">IF(AND(F1426&lt;&gt;"",G1426&lt;&gt;""),"Completed","Upcoming")</f>
        <v>Upcoming</v>
      </c>
    </row>
    <row r="1427" customFormat="false" ht="15" hidden="false" customHeight="false" outlineLevel="0" collapsed="false">
      <c r="A1427" s="1" t="n">
        <v>1422</v>
      </c>
      <c r="B1427" s="41" t="n">
        <v>46117.75</v>
      </c>
      <c r="C1427" s="1" t="s">
        <v>33</v>
      </c>
      <c r="D1427" s="1" t="s">
        <v>17</v>
      </c>
      <c r="E1427" s="1" t="s">
        <v>158</v>
      </c>
      <c r="F1427" s="44"/>
      <c r="G1427" s="44"/>
      <c r="H1427" s="45" t="str">
        <f aca="false">IF(AND(F1427&lt;&gt;"",G1427&lt;&gt;""),"Completed","Upcoming")</f>
        <v>Upcoming</v>
      </c>
    </row>
    <row r="1428" customFormat="false" ht="15" hidden="false" customHeight="false" outlineLevel="0" collapsed="false">
      <c r="A1428" s="1" t="n">
        <v>1423</v>
      </c>
      <c r="B1428" s="41" t="n">
        <v>46117.75</v>
      </c>
      <c r="C1428" s="1" t="s">
        <v>33</v>
      </c>
      <c r="D1428" s="1" t="s">
        <v>205</v>
      </c>
      <c r="E1428" s="1" t="s">
        <v>206</v>
      </c>
      <c r="F1428" s="44"/>
      <c r="G1428" s="44"/>
      <c r="H1428" s="45" t="str">
        <f aca="false">IF(AND(F1428&lt;&gt;"",G1428&lt;&gt;""),"Completed","Upcoming")</f>
        <v>Upcoming</v>
      </c>
    </row>
    <row r="1429" customFormat="false" ht="15" hidden="false" customHeight="false" outlineLevel="0" collapsed="false">
      <c r="A1429" s="1" t="n">
        <v>1424</v>
      </c>
      <c r="B1429" s="41" t="n">
        <v>46117.75</v>
      </c>
      <c r="C1429" s="1" t="s">
        <v>30</v>
      </c>
      <c r="D1429" s="1" t="s">
        <v>182</v>
      </c>
      <c r="E1429" s="1" t="s">
        <v>16</v>
      </c>
      <c r="F1429" s="44"/>
      <c r="G1429" s="44"/>
      <c r="H1429" s="45" t="str">
        <f aca="false">IF(AND(F1429&lt;&gt;"",G1429&lt;&gt;""),"Completed","Upcoming")</f>
        <v>Upcoming</v>
      </c>
    </row>
    <row r="1430" customFormat="false" ht="15" hidden="false" customHeight="false" outlineLevel="0" collapsed="false">
      <c r="A1430" s="1" t="n">
        <v>1425</v>
      </c>
      <c r="B1430" s="41" t="n">
        <v>46123.5833333333</v>
      </c>
      <c r="C1430" s="1" t="s">
        <v>29</v>
      </c>
      <c r="D1430" s="1" t="s">
        <v>202</v>
      </c>
      <c r="E1430" s="1" t="s">
        <v>180</v>
      </c>
      <c r="F1430" s="44"/>
      <c r="G1430" s="44"/>
      <c r="H1430" s="45" t="str">
        <f aca="false">IF(AND(F1430&lt;&gt;"",G1430&lt;&gt;""),"Completed","Upcoming")</f>
        <v>Upcoming</v>
      </c>
    </row>
    <row r="1431" customFormat="false" ht="15" hidden="false" customHeight="false" outlineLevel="0" collapsed="false">
      <c r="A1431" s="1" t="n">
        <v>1426</v>
      </c>
      <c r="B1431" s="41" t="n">
        <v>46123.5833333333</v>
      </c>
      <c r="C1431" s="1" t="s">
        <v>29</v>
      </c>
      <c r="D1431" s="1" t="s">
        <v>130</v>
      </c>
      <c r="E1431" s="1" t="s">
        <v>127</v>
      </c>
      <c r="F1431" s="44"/>
      <c r="G1431" s="44"/>
      <c r="H1431" s="45" t="str">
        <f aca="false">IF(AND(F1431&lt;&gt;"",G1431&lt;&gt;""),"Completed","Upcoming")</f>
        <v>Upcoming</v>
      </c>
    </row>
    <row r="1432" customFormat="false" ht="15" hidden="false" customHeight="false" outlineLevel="0" collapsed="false">
      <c r="A1432" s="1" t="n">
        <v>1427</v>
      </c>
      <c r="B1432" s="41" t="n">
        <v>46123.5833333333</v>
      </c>
      <c r="C1432" s="1" t="s">
        <v>29</v>
      </c>
      <c r="D1432" s="1" t="s">
        <v>162</v>
      </c>
      <c r="E1432" s="1" t="s">
        <v>23</v>
      </c>
      <c r="F1432" s="44"/>
      <c r="G1432" s="44"/>
      <c r="H1432" s="45" t="str">
        <f aca="false">IF(AND(F1432&lt;&gt;"",G1432&lt;&gt;""),"Completed","Upcoming")</f>
        <v>Upcoming</v>
      </c>
    </row>
    <row r="1433" customFormat="false" ht="15" hidden="false" customHeight="false" outlineLevel="0" collapsed="false">
      <c r="A1433" s="1" t="n">
        <v>1428</v>
      </c>
      <c r="B1433" s="41" t="n">
        <v>46123.5833333333</v>
      </c>
      <c r="C1433" s="1" t="s">
        <v>29</v>
      </c>
      <c r="D1433" s="1" t="s">
        <v>153</v>
      </c>
      <c r="E1433" s="1" t="s">
        <v>132</v>
      </c>
      <c r="F1433" s="44"/>
      <c r="G1433" s="44"/>
      <c r="H1433" s="45" t="str">
        <f aca="false">IF(AND(F1433&lt;&gt;"",G1433&lt;&gt;""),"Completed","Upcoming")</f>
        <v>Upcoming</v>
      </c>
    </row>
    <row r="1434" customFormat="false" ht="15" hidden="false" customHeight="false" outlineLevel="0" collapsed="false">
      <c r="A1434" s="1" t="n">
        <v>1429</v>
      </c>
      <c r="B1434" s="41" t="n">
        <v>46123.5833333333</v>
      </c>
      <c r="C1434" s="1" t="s">
        <v>29</v>
      </c>
      <c r="D1434" s="1" t="s">
        <v>21</v>
      </c>
      <c r="E1434" s="1" t="s">
        <v>122</v>
      </c>
      <c r="F1434" s="44"/>
      <c r="G1434" s="44"/>
      <c r="H1434" s="45" t="str">
        <f aca="false">IF(AND(F1434&lt;&gt;"",G1434&lt;&gt;""),"Completed","Upcoming")</f>
        <v>Upcoming</v>
      </c>
    </row>
    <row r="1435" customFormat="false" ht="15" hidden="false" customHeight="false" outlineLevel="0" collapsed="false">
      <c r="A1435" s="1" t="n">
        <v>1430</v>
      </c>
      <c r="B1435" s="41" t="n">
        <v>46123.5833333333</v>
      </c>
      <c r="C1435" s="1" t="s">
        <v>29</v>
      </c>
      <c r="D1435" s="1" t="s">
        <v>121</v>
      </c>
      <c r="E1435" s="1" t="s">
        <v>207</v>
      </c>
      <c r="F1435" s="44"/>
      <c r="G1435" s="44"/>
      <c r="H1435" s="45" t="str">
        <f aca="false">IF(AND(F1435&lt;&gt;"",G1435&lt;&gt;""),"Completed","Upcoming")</f>
        <v>Upcoming</v>
      </c>
    </row>
    <row r="1436" customFormat="false" ht="15" hidden="false" customHeight="false" outlineLevel="0" collapsed="false">
      <c r="A1436" s="1" t="n">
        <v>1431</v>
      </c>
      <c r="B1436" s="41" t="n">
        <v>46123.5833333333</v>
      </c>
      <c r="C1436" s="1" t="s">
        <v>29</v>
      </c>
      <c r="D1436" s="1" t="s">
        <v>137</v>
      </c>
      <c r="E1436" s="1" t="s">
        <v>131</v>
      </c>
      <c r="F1436" s="44"/>
      <c r="G1436" s="44"/>
      <c r="H1436" s="45" t="str">
        <f aca="false">IF(AND(F1436&lt;&gt;"",G1436&lt;&gt;""),"Completed","Upcoming")</f>
        <v>Upcoming</v>
      </c>
    </row>
    <row r="1437" customFormat="false" ht="15" hidden="false" customHeight="false" outlineLevel="0" collapsed="false">
      <c r="A1437" s="1" t="n">
        <v>1432</v>
      </c>
      <c r="B1437" s="41" t="n">
        <v>46123.5833333333</v>
      </c>
      <c r="C1437" s="1" t="s">
        <v>29</v>
      </c>
      <c r="D1437" s="1" t="s">
        <v>126</v>
      </c>
      <c r="E1437" s="1" t="s">
        <v>138</v>
      </c>
      <c r="F1437" s="44"/>
      <c r="G1437" s="44"/>
      <c r="H1437" s="45" t="str">
        <f aca="false">IF(AND(F1437&lt;&gt;"",G1437&lt;&gt;""),"Completed","Upcoming")</f>
        <v>Upcoming</v>
      </c>
    </row>
    <row r="1438" customFormat="false" ht="15" hidden="false" customHeight="false" outlineLevel="0" collapsed="false">
      <c r="A1438" s="1" t="n">
        <v>1433</v>
      </c>
      <c r="B1438" s="41" t="n">
        <v>46123.5833333333</v>
      </c>
      <c r="C1438" s="1" t="s">
        <v>29</v>
      </c>
      <c r="D1438" s="1" t="s">
        <v>201</v>
      </c>
      <c r="E1438" s="1" t="s">
        <v>129</v>
      </c>
      <c r="F1438" s="44"/>
      <c r="G1438" s="44"/>
      <c r="H1438" s="45" t="str">
        <f aca="false">IF(AND(F1438&lt;&gt;"",G1438&lt;&gt;""),"Completed","Upcoming")</f>
        <v>Upcoming</v>
      </c>
    </row>
    <row r="1439" customFormat="false" ht="15" hidden="false" customHeight="false" outlineLevel="0" collapsed="false">
      <c r="A1439" s="1" t="n">
        <v>1434</v>
      </c>
      <c r="B1439" s="41" t="n">
        <v>46123.5833333333</v>
      </c>
      <c r="C1439" s="1" t="s">
        <v>29</v>
      </c>
      <c r="D1439" s="1" t="s">
        <v>152</v>
      </c>
      <c r="E1439" s="1" t="s">
        <v>128</v>
      </c>
      <c r="F1439" s="44"/>
      <c r="G1439" s="44"/>
      <c r="H1439" s="45" t="str">
        <f aca="false">IF(AND(F1439&lt;&gt;"",G1439&lt;&gt;""),"Completed","Upcoming")</f>
        <v>Upcoming</v>
      </c>
    </row>
    <row r="1440" customFormat="false" ht="15" hidden="false" customHeight="false" outlineLevel="0" collapsed="false">
      <c r="A1440" s="1" t="n">
        <v>1435</v>
      </c>
      <c r="B1440" s="41" t="n">
        <v>46123.75</v>
      </c>
      <c r="C1440" s="1" t="s">
        <v>32</v>
      </c>
      <c r="D1440" s="1" t="s">
        <v>199</v>
      </c>
      <c r="E1440" s="1" t="s">
        <v>188</v>
      </c>
      <c r="F1440" s="44"/>
      <c r="G1440" s="44"/>
      <c r="H1440" s="45" t="str">
        <f aca="false">IF(AND(F1440&lt;&gt;"",G1440&lt;&gt;""),"Completed","Upcoming")</f>
        <v>Upcoming</v>
      </c>
    </row>
    <row r="1441" customFormat="false" ht="15" hidden="false" customHeight="false" outlineLevel="0" collapsed="false">
      <c r="A1441" s="1" t="n">
        <v>1436</v>
      </c>
      <c r="B1441" s="41" t="n">
        <v>46123.75</v>
      </c>
      <c r="C1441" s="1" t="s">
        <v>32</v>
      </c>
      <c r="D1441" s="1" t="s">
        <v>211</v>
      </c>
      <c r="E1441" s="1" t="s">
        <v>192</v>
      </c>
      <c r="F1441" s="44"/>
      <c r="G1441" s="44"/>
      <c r="H1441" s="45" t="str">
        <f aca="false">IF(AND(F1441&lt;&gt;"",G1441&lt;&gt;""),"Completed","Upcoming")</f>
        <v>Upcoming</v>
      </c>
    </row>
    <row r="1442" customFormat="false" ht="15" hidden="false" customHeight="false" outlineLevel="0" collapsed="false">
      <c r="A1442" s="1" t="n">
        <v>1437</v>
      </c>
      <c r="B1442" s="41" t="n">
        <v>46123.75</v>
      </c>
      <c r="C1442" s="1" t="s">
        <v>32</v>
      </c>
      <c r="D1442" s="1" t="s">
        <v>187</v>
      </c>
      <c r="E1442" s="1" t="s">
        <v>189</v>
      </c>
      <c r="F1442" s="44"/>
      <c r="G1442" s="44"/>
      <c r="H1442" s="45" t="str">
        <f aca="false">IF(AND(F1442&lt;&gt;"",G1442&lt;&gt;""),"Completed","Upcoming")</f>
        <v>Upcoming</v>
      </c>
    </row>
    <row r="1443" customFormat="false" ht="15" hidden="false" customHeight="false" outlineLevel="0" collapsed="false">
      <c r="A1443" s="1" t="n">
        <v>1438</v>
      </c>
      <c r="B1443" s="41" t="n">
        <v>46123.75</v>
      </c>
      <c r="C1443" s="1" t="s">
        <v>32</v>
      </c>
      <c r="D1443" s="1" t="s">
        <v>195</v>
      </c>
      <c r="E1443" s="1" t="s">
        <v>184</v>
      </c>
      <c r="F1443" s="44"/>
      <c r="G1443" s="44"/>
      <c r="H1443" s="45" t="str">
        <f aca="false">IF(AND(F1443&lt;&gt;"",G1443&lt;&gt;""),"Completed","Upcoming")</f>
        <v>Upcoming</v>
      </c>
    </row>
    <row r="1444" customFormat="false" ht="15" hidden="false" customHeight="false" outlineLevel="0" collapsed="false">
      <c r="A1444" s="1" t="n">
        <v>1439</v>
      </c>
      <c r="B1444" s="41" t="n">
        <v>46123.75</v>
      </c>
      <c r="C1444" s="1" t="s">
        <v>32</v>
      </c>
      <c r="D1444" s="1" t="s">
        <v>191</v>
      </c>
      <c r="E1444" s="1" t="s">
        <v>193</v>
      </c>
      <c r="F1444" s="44"/>
      <c r="G1444" s="44"/>
      <c r="H1444" s="45" t="str">
        <f aca="false">IF(AND(F1444&lt;&gt;"",G1444&lt;&gt;""),"Completed","Upcoming")</f>
        <v>Upcoming</v>
      </c>
    </row>
    <row r="1445" customFormat="false" ht="15" hidden="false" customHeight="false" outlineLevel="0" collapsed="false">
      <c r="A1445" s="1" t="n">
        <v>1440</v>
      </c>
      <c r="B1445" s="41" t="n">
        <v>46123.75</v>
      </c>
      <c r="C1445" s="1" t="s">
        <v>32</v>
      </c>
      <c r="D1445" s="1" t="s">
        <v>198</v>
      </c>
      <c r="E1445" s="1" t="s">
        <v>15</v>
      </c>
      <c r="F1445" s="44"/>
      <c r="G1445" s="44"/>
      <c r="H1445" s="45" t="str">
        <f aca="false">IF(AND(F1445&lt;&gt;"",G1445&lt;&gt;""),"Completed","Upcoming")</f>
        <v>Upcoming</v>
      </c>
    </row>
    <row r="1446" customFormat="false" ht="15" hidden="false" customHeight="false" outlineLevel="0" collapsed="false">
      <c r="A1446" s="1" t="n">
        <v>1441</v>
      </c>
      <c r="B1446" s="41" t="n">
        <v>46123.75</v>
      </c>
      <c r="C1446" s="1" t="s">
        <v>32</v>
      </c>
      <c r="D1446" s="1" t="s">
        <v>185</v>
      </c>
      <c r="E1446" s="1" t="s">
        <v>183</v>
      </c>
      <c r="F1446" s="44"/>
      <c r="G1446" s="44"/>
      <c r="H1446" s="45" t="str">
        <f aca="false">IF(AND(F1446&lt;&gt;"",G1446&lt;&gt;""),"Completed","Upcoming")</f>
        <v>Upcoming</v>
      </c>
    </row>
    <row r="1447" customFormat="false" ht="15" hidden="false" customHeight="false" outlineLevel="0" collapsed="false">
      <c r="A1447" s="1" t="n">
        <v>1442</v>
      </c>
      <c r="B1447" s="41" t="n">
        <v>46123.75</v>
      </c>
      <c r="C1447" s="1" t="s">
        <v>32</v>
      </c>
      <c r="D1447" s="1" t="s">
        <v>190</v>
      </c>
      <c r="E1447" s="1" t="s">
        <v>212</v>
      </c>
      <c r="F1447" s="44"/>
      <c r="G1447" s="44"/>
      <c r="H1447" s="45" t="str">
        <f aca="false">IF(AND(F1447&lt;&gt;"",G1447&lt;&gt;""),"Completed","Upcoming")</f>
        <v>Upcoming</v>
      </c>
    </row>
    <row r="1448" customFormat="false" ht="15" hidden="false" customHeight="false" outlineLevel="0" collapsed="false">
      <c r="A1448" s="1" t="n">
        <v>1443</v>
      </c>
      <c r="B1448" s="41" t="n">
        <v>46123.75</v>
      </c>
      <c r="C1448" s="1" t="s">
        <v>32</v>
      </c>
      <c r="D1448" s="1" t="s">
        <v>197</v>
      </c>
      <c r="E1448" s="1" t="s">
        <v>196</v>
      </c>
      <c r="F1448" s="44"/>
      <c r="G1448" s="44"/>
      <c r="H1448" s="45" t="str">
        <f aca="false">IF(AND(F1448&lt;&gt;"",G1448&lt;&gt;""),"Completed","Upcoming")</f>
        <v>Upcoming</v>
      </c>
    </row>
    <row r="1449" customFormat="false" ht="15" hidden="false" customHeight="false" outlineLevel="0" collapsed="false">
      <c r="A1449" s="1" t="n">
        <v>1444</v>
      </c>
      <c r="B1449" s="41" t="n">
        <v>46124.75</v>
      </c>
      <c r="C1449" s="1" t="s">
        <v>30</v>
      </c>
      <c r="D1449" s="1" t="s">
        <v>124</v>
      </c>
      <c r="E1449" s="1" t="s">
        <v>182</v>
      </c>
      <c r="F1449" s="44"/>
      <c r="G1449" s="44"/>
      <c r="H1449" s="45" t="str">
        <f aca="false">IF(AND(F1449&lt;&gt;"",G1449&lt;&gt;""),"Completed","Upcoming")</f>
        <v>Upcoming</v>
      </c>
    </row>
    <row r="1450" customFormat="false" ht="15" hidden="false" customHeight="false" outlineLevel="0" collapsed="false">
      <c r="A1450" s="1" t="n">
        <v>1445</v>
      </c>
      <c r="B1450" s="41" t="n">
        <v>46124.75</v>
      </c>
      <c r="C1450" s="1" t="s">
        <v>30</v>
      </c>
      <c r="D1450" s="1" t="s">
        <v>16</v>
      </c>
      <c r="E1450" s="1" t="s">
        <v>176</v>
      </c>
      <c r="F1450" s="44"/>
      <c r="G1450" s="44"/>
      <c r="H1450" s="45" t="str">
        <f aca="false">IF(AND(F1450&lt;&gt;"",G1450&lt;&gt;""),"Completed","Upcoming")</f>
        <v>Upcoming</v>
      </c>
    </row>
    <row r="1451" customFormat="false" ht="15" hidden="false" customHeight="false" outlineLevel="0" collapsed="false">
      <c r="A1451" s="1" t="n">
        <v>1446</v>
      </c>
      <c r="B1451" s="41" t="n">
        <v>46124.75</v>
      </c>
      <c r="C1451" s="1" t="s">
        <v>30</v>
      </c>
      <c r="D1451" s="1" t="s">
        <v>118</v>
      </c>
      <c r="E1451" s="1" t="s">
        <v>200</v>
      </c>
      <c r="F1451" s="44"/>
      <c r="G1451" s="44"/>
      <c r="H1451" s="45" t="str">
        <f aca="false">IF(AND(F1451&lt;&gt;"",G1451&lt;&gt;""),"Completed","Upcoming")</f>
        <v>Upcoming</v>
      </c>
    </row>
    <row r="1452" customFormat="false" ht="15" hidden="false" customHeight="false" outlineLevel="0" collapsed="false">
      <c r="A1452" s="1" t="n">
        <v>1447</v>
      </c>
      <c r="B1452" s="41" t="n">
        <v>46124.75</v>
      </c>
      <c r="C1452" s="1" t="s">
        <v>30</v>
      </c>
      <c r="D1452" s="1" t="s">
        <v>141</v>
      </c>
      <c r="E1452" s="1" t="s">
        <v>116</v>
      </c>
      <c r="F1452" s="44"/>
      <c r="G1452" s="44"/>
      <c r="H1452" s="45" t="str">
        <f aca="false">IF(AND(F1452&lt;&gt;"",G1452&lt;&gt;""),"Completed","Upcoming")</f>
        <v>Upcoming</v>
      </c>
    </row>
    <row r="1453" customFormat="false" ht="15" hidden="false" customHeight="false" outlineLevel="0" collapsed="false">
      <c r="A1453" s="1" t="n">
        <v>1448</v>
      </c>
      <c r="B1453" s="41" t="n">
        <v>46124.75</v>
      </c>
      <c r="C1453" s="1" t="s">
        <v>30</v>
      </c>
      <c r="D1453" s="1" t="s">
        <v>203</v>
      </c>
      <c r="E1453" s="1" t="s">
        <v>115</v>
      </c>
      <c r="F1453" s="44"/>
      <c r="G1453" s="44"/>
      <c r="H1453" s="45" t="str">
        <f aca="false">IF(AND(F1453&lt;&gt;"",G1453&lt;&gt;""),"Completed","Upcoming")</f>
        <v>Upcoming</v>
      </c>
    </row>
    <row r="1454" customFormat="false" ht="15" hidden="false" customHeight="false" outlineLevel="0" collapsed="false">
      <c r="A1454" s="1" t="n">
        <v>1449</v>
      </c>
      <c r="B1454" s="41" t="n">
        <v>46124.75</v>
      </c>
      <c r="C1454" s="1" t="s">
        <v>30</v>
      </c>
      <c r="D1454" s="1" t="s">
        <v>173</v>
      </c>
      <c r="E1454" s="1" t="s">
        <v>167</v>
      </c>
      <c r="F1454" s="44"/>
      <c r="G1454" s="44"/>
      <c r="H1454" s="45" t="str">
        <f aca="false">IF(AND(F1454&lt;&gt;"",G1454&lt;&gt;""),"Completed","Upcoming")</f>
        <v>Upcoming</v>
      </c>
    </row>
    <row r="1455" customFormat="false" ht="15" hidden="false" customHeight="false" outlineLevel="0" collapsed="false">
      <c r="A1455" s="1" t="n">
        <v>1450</v>
      </c>
      <c r="B1455" s="41" t="n">
        <v>46124.75</v>
      </c>
      <c r="C1455" s="1" t="s">
        <v>30</v>
      </c>
      <c r="D1455" s="1" t="s">
        <v>114</v>
      </c>
      <c r="E1455" s="1" t="s">
        <v>181</v>
      </c>
      <c r="F1455" s="44"/>
      <c r="G1455" s="44"/>
      <c r="H1455" s="45" t="str">
        <f aca="false">IF(AND(F1455&lt;&gt;"",G1455&lt;&gt;""),"Completed","Upcoming")</f>
        <v>Upcoming</v>
      </c>
    </row>
    <row r="1456" customFormat="false" ht="15" hidden="false" customHeight="false" outlineLevel="0" collapsed="false">
      <c r="A1456" s="1" t="n">
        <v>1451</v>
      </c>
      <c r="B1456" s="41" t="n">
        <v>46124.75</v>
      </c>
      <c r="C1456" s="1" t="s">
        <v>30</v>
      </c>
      <c r="D1456" s="1" t="s">
        <v>208</v>
      </c>
      <c r="E1456" s="1" t="s">
        <v>151</v>
      </c>
      <c r="F1456" s="44"/>
      <c r="G1456" s="44"/>
      <c r="H1456" s="45" t="str">
        <f aca="false">IF(AND(F1456&lt;&gt;"",G1456&lt;&gt;""),"Completed","Upcoming")</f>
        <v>Upcoming</v>
      </c>
    </row>
    <row r="1457" customFormat="false" ht="15" hidden="false" customHeight="false" outlineLevel="0" collapsed="false">
      <c r="A1457" s="1" t="n">
        <v>1452</v>
      </c>
      <c r="B1457" s="41" t="n">
        <v>46124.75</v>
      </c>
      <c r="C1457" s="1" t="s">
        <v>30</v>
      </c>
      <c r="D1457" s="1" t="s">
        <v>166</v>
      </c>
      <c r="E1457" s="1" t="s">
        <v>119</v>
      </c>
      <c r="F1457" s="44"/>
      <c r="G1457" s="44"/>
      <c r="H1457" s="45" t="str">
        <f aca="false">IF(AND(F1457&lt;&gt;"",G1457&lt;&gt;""),"Completed","Upcoming")</f>
        <v>Upcoming</v>
      </c>
    </row>
    <row r="1458" customFormat="false" ht="15" hidden="false" customHeight="false" outlineLevel="0" collapsed="false">
      <c r="A1458" s="1" t="n">
        <v>1453</v>
      </c>
      <c r="B1458" s="41" t="n">
        <v>46124.75</v>
      </c>
      <c r="C1458" s="1" t="s">
        <v>30</v>
      </c>
      <c r="D1458" s="1" t="s">
        <v>18</v>
      </c>
      <c r="E1458" s="1" t="s">
        <v>117</v>
      </c>
      <c r="F1458" s="44"/>
      <c r="G1458" s="44"/>
      <c r="H1458" s="45" t="str">
        <f aca="false">IF(AND(F1458&lt;&gt;"",G1458&lt;&gt;""),"Completed","Upcoming")</f>
        <v>Upcoming</v>
      </c>
    </row>
    <row r="1459" customFormat="false" ht="15" hidden="false" customHeight="false" outlineLevel="0" collapsed="false">
      <c r="A1459" s="1" t="n">
        <v>1454</v>
      </c>
      <c r="B1459" s="41" t="n">
        <v>46124.75</v>
      </c>
      <c r="C1459" s="1" t="s">
        <v>31</v>
      </c>
      <c r="D1459" s="1" t="s">
        <v>140</v>
      </c>
      <c r="E1459" s="1" t="s">
        <v>169</v>
      </c>
      <c r="F1459" s="44"/>
      <c r="G1459" s="44"/>
      <c r="H1459" s="45" t="str">
        <f aca="false">IF(AND(F1459&lt;&gt;"",G1459&lt;&gt;""),"Completed","Upcoming")</f>
        <v>Upcoming</v>
      </c>
    </row>
    <row r="1460" customFormat="false" ht="15" hidden="false" customHeight="false" outlineLevel="0" collapsed="false">
      <c r="A1460" s="1" t="n">
        <v>1455</v>
      </c>
      <c r="B1460" s="41" t="n">
        <v>46124.75</v>
      </c>
      <c r="C1460" s="1" t="s">
        <v>31</v>
      </c>
      <c r="D1460" s="1" t="s">
        <v>164</v>
      </c>
      <c r="E1460" s="1" t="s">
        <v>174</v>
      </c>
      <c r="F1460" s="44"/>
      <c r="G1460" s="44"/>
      <c r="H1460" s="45" t="str">
        <f aca="false">IF(AND(F1460&lt;&gt;"",G1460&lt;&gt;""),"Completed","Upcoming")</f>
        <v>Upcoming</v>
      </c>
    </row>
    <row r="1461" customFormat="false" ht="15" hidden="false" customHeight="false" outlineLevel="0" collapsed="false">
      <c r="A1461" s="1" t="n">
        <v>1456</v>
      </c>
      <c r="B1461" s="41" t="n">
        <v>46124.75</v>
      </c>
      <c r="C1461" s="1" t="s">
        <v>31</v>
      </c>
      <c r="D1461" s="1" t="s">
        <v>168</v>
      </c>
      <c r="E1461" s="1" t="s">
        <v>210</v>
      </c>
      <c r="F1461" s="44"/>
      <c r="G1461" s="44"/>
      <c r="H1461" s="45" t="str">
        <f aca="false">IF(AND(F1461&lt;&gt;"",G1461&lt;&gt;""),"Completed","Upcoming")</f>
        <v>Upcoming</v>
      </c>
    </row>
    <row r="1462" customFormat="false" ht="15" hidden="false" customHeight="false" outlineLevel="0" collapsed="false">
      <c r="A1462" s="1" t="n">
        <v>1457</v>
      </c>
      <c r="B1462" s="41" t="n">
        <v>46124.75</v>
      </c>
      <c r="C1462" s="1" t="s">
        <v>31</v>
      </c>
      <c r="D1462" s="1" t="s">
        <v>136</v>
      </c>
      <c r="E1462" s="1" t="s">
        <v>209</v>
      </c>
      <c r="F1462" s="44"/>
      <c r="G1462" s="44"/>
      <c r="H1462" s="45" t="str">
        <f aca="false">IF(AND(F1462&lt;&gt;"",G1462&lt;&gt;""),"Completed","Upcoming")</f>
        <v>Upcoming</v>
      </c>
    </row>
    <row r="1463" customFormat="false" ht="15" hidden="false" customHeight="false" outlineLevel="0" collapsed="false">
      <c r="A1463" s="1" t="n">
        <v>1458</v>
      </c>
      <c r="B1463" s="41" t="n">
        <v>46124.75</v>
      </c>
      <c r="C1463" s="1" t="s">
        <v>31</v>
      </c>
      <c r="D1463" s="1" t="s">
        <v>178</v>
      </c>
      <c r="E1463" s="1" t="s">
        <v>19</v>
      </c>
      <c r="F1463" s="44"/>
      <c r="G1463" s="44"/>
      <c r="H1463" s="45" t="str">
        <f aca="false">IF(AND(F1463&lt;&gt;"",G1463&lt;&gt;""),"Completed","Upcoming")</f>
        <v>Upcoming</v>
      </c>
    </row>
    <row r="1464" customFormat="false" ht="15" hidden="false" customHeight="false" outlineLevel="0" collapsed="false">
      <c r="A1464" s="1" t="n">
        <v>1459</v>
      </c>
      <c r="B1464" s="41" t="n">
        <v>46124.75</v>
      </c>
      <c r="C1464" s="1" t="s">
        <v>31</v>
      </c>
      <c r="D1464" s="1" t="s">
        <v>20</v>
      </c>
      <c r="E1464" s="1" t="s">
        <v>213</v>
      </c>
      <c r="F1464" s="44"/>
      <c r="G1464" s="44"/>
      <c r="H1464" s="45" t="str">
        <f aca="false">IF(AND(F1464&lt;&gt;"",G1464&lt;&gt;""),"Completed","Upcoming")</f>
        <v>Upcoming</v>
      </c>
    </row>
    <row r="1465" customFormat="false" ht="15" hidden="false" customHeight="false" outlineLevel="0" collapsed="false">
      <c r="A1465" s="1" t="n">
        <v>1460</v>
      </c>
      <c r="B1465" s="41" t="n">
        <v>46124.75</v>
      </c>
      <c r="C1465" s="1" t="s">
        <v>31</v>
      </c>
      <c r="D1465" s="1" t="s">
        <v>139</v>
      </c>
      <c r="E1465" s="1" t="s">
        <v>22</v>
      </c>
      <c r="F1465" s="44"/>
      <c r="G1465" s="44"/>
      <c r="H1465" s="45" t="str">
        <f aca="false">IF(AND(F1465&lt;&gt;"",G1465&lt;&gt;""),"Completed","Upcoming")</f>
        <v>Upcoming</v>
      </c>
    </row>
    <row r="1466" customFormat="false" ht="15" hidden="false" customHeight="false" outlineLevel="0" collapsed="false">
      <c r="A1466" s="1" t="n">
        <v>1461</v>
      </c>
      <c r="B1466" s="41" t="n">
        <v>46124.75</v>
      </c>
      <c r="C1466" s="1" t="s">
        <v>31</v>
      </c>
      <c r="D1466" s="1" t="s">
        <v>24</v>
      </c>
      <c r="E1466" s="1" t="s">
        <v>177</v>
      </c>
      <c r="F1466" s="44"/>
      <c r="G1466" s="44"/>
      <c r="H1466" s="45" t="str">
        <f aca="false">IF(AND(F1466&lt;&gt;"",G1466&lt;&gt;""),"Completed","Upcoming")</f>
        <v>Upcoming</v>
      </c>
    </row>
    <row r="1467" customFormat="false" ht="15" hidden="false" customHeight="false" outlineLevel="0" collapsed="false">
      <c r="A1467" s="1" t="n">
        <v>1462</v>
      </c>
      <c r="B1467" s="41" t="n">
        <v>46124.75</v>
      </c>
      <c r="C1467" s="1" t="s">
        <v>31</v>
      </c>
      <c r="D1467" s="1" t="s">
        <v>145</v>
      </c>
      <c r="E1467" s="1" t="s">
        <v>165</v>
      </c>
      <c r="F1467" s="44"/>
      <c r="G1467" s="44"/>
      <c r="H1467" s="45" t="str">
        <f aca="false">IF(AND(F1467&lt;&gt;"",G1467&lt;&gt;""),"Completed","Upcoming")</f>
        <v>Upcoming</v>
      </c>
    </row>
    <row r="1468" customFormat="false" ht="15" hidden="false" customHeight="false" outlineLevel="0" collapsed="false">
      <c r="A1468" s="1" t="n">
        <v>1463</v>
      </c>
      <c r="B1468" s="41" t="n">
        <v>46124.75</v>
      </c>
      <c r="C1468" s="1" t="s">
        <v>31</v>
      </c>
      <c r="D1468" s="1" t="s">
        <v>146</v>
      </c>
      <c r="E1468" s="1" t="s">
        <v>163</v>
      </c>
      <c r="F1468" s="44"/>
      <c r="G1468" s="44"/>
      <c r="H1468" s="45" t="str">
        <f aca="false">IF(AND(F1468&lt;&gt;"",G1468&lt;&gt;""),"Completed","Upcoming")</f>
        <v>Upcoming</v>
      </c>
    </row>
    <row r="1469" customFormat="false" ht="15" hidden="false" customHeight="false" outlineLevel="0" collapsed="false">
      <c r="A1469" s="1" t="n">
        <v>1464</v>
      </c>
      <c r="B1469" s="41" t="n">
        <v>46124.75</v>
      </c>
      <c r="C1469" s="1" t="s">
        <v>33</v>
      </c>
      <c r="D1469" s="1" t="s">
        <v>171</v>
      </c>
      <c r="E1469" s="1" t="s">
        <v>156</v>
      </c>
      <c r="F1469" s="44"/>
      <c r="G1469" s="44"/>
      <c r="H1469" s="45" t="str">
        <f aca="false">IF(AND(F1469&lt;&gt;"",G1469&lt;&gt;""),"Completed","Upcoming")</f>
        <v>Upcoming</v>
      </c>
    </row>
    <row r="1470" customFormat="false" ht="15" hidden="false" customHeight="false" outlineLevel="0" collapsed="false">
      <c r="A1470" s="1" t="n">
        <v>1465</v>
      </c>
      <c r="B1470" s="41" t="n">
        <v>46124.75</v>
      </c>
      <c r="C1470" s="1" t="s">
        <v>33</v>
      </c>
      <c r="D1470" s="1" t="s">
        <v>154</v>
      </c>
      <c r="E1470" s="1" t="s">
        <v>159</v>
      </c>
      <c r="F1470" s="44"/>
      <c r="G1470" s="44"/>
      <c r="H1470" s="45" t="str">
        <f aca="false">IF(AND(F1470&lt;&gt;"",G1470&lt;&gt;""),"Completed","Upcoming")</f>
        <v>Upcoming</v>
      </c>
    </row>
    <row r="1471" customFormat="false" ht="15" hidden="false" customHeight="false" outlineLevel="0" collapsed="false">
      <c r="A1471" s="1" t="n">
        <v>1466</v>
      </c>
      <c r="B1471" s="41" t="n">
        <v>46124.75</v>
      </c>
      <c r="C1471" s="1" t="s">
        <v>33</v>
      </c>
      <c r="D1471" s="1" t="s">
        <v>134</v>
      </c>
      <c r="E1471" s="1" t="s">
        <v>161</v>
      </c>
      <c r="F1471" s="44"/>
      <c r="G1471" s="44"/>
      <c r="H1471" s="45" t="str">
        <f aca="false">IF(AND(F1471&lt;&gt;"",G1471&lt;&gt;""),"Completed","Upcoming")</f>
        <v>Upcoming</v>
      </c>
    </row>
    <row r="1472" customFormat="false" ht="15" hidden="false" customHeight="false" outlineLevel="0" collapsed="false">
      <c r="A1472" s="1" t="n">
        <v>1467</v>
      </c>
      <c r="B1472" s="41" t="n">
        <v>46124.75</v>
      </c>
      <c r="C1472" s="1" t="s">
        <v>33</v>
      </c>
      <c r="D1472" s="1" t="s">
        <v>157</v>
      </c>
      <c r="E1472" s="1" t="s">
        <v>17</v>
      </c>
      <c r="F1472" s="44"/>
      <c r="G1472" s="44"/>
      <c r="H1472" s="45" t="str">
        <f aca="false">IF(AND(F1472&lt;&gt;"",G1472&lt;&gt;""),"Completed","Upcoming")</f>
        <v>Upcoming</v>
      </c>
    </row>
    <row r="1473" customFormat="false" ht="15" hidden="false" customHeight="false" outlineLevel="0" collapsed="false">
      <c r="A1473" s="1" t="n">
        <v>1468</v>
      </c>
      <c r="B1473" s="41" t="n">
        <v>46124.75</v>
      </c>
      <c r="C1473" s="1" t="s">
        <v>33</v>
      </c>
      <c r="D1473" s="1" t="s">
        <v>206</v>
      </c>
      <c r="E1473" s="1" t="s">
        <v>149</v>
      </c>
      <c r="F1473" s="44"/>
      <c r="G1473" s="44"/>
      <c r="H1473" s="45" t="str">
        <f aca="false">IF(AND(F1473&lt;&gt;"",G1473&lt;&gt;""),"Completed","Upcoming")</f>
        <v>Upcoming</v>
      </c>
    </row>
    <row r="1474" customFormat="false" ht="15" hidden="false" customHeight="false" outlineLevel="0" collapsed="false">
      <c r="A1474" s="1" t="n">
        <v>1469</v>
      </c>
      <c r="B1474" s="41" t="n">
        <v>46124.75</v>
      </c>
      <c r="C1474" s="1" t="s">
        <v>33</v>
      </c>
      <c r="D1474" s="1" t="s">
        <v>172</v>
      </c>
      <c r="E1474" s="1" t="s">
        <v>205</v>
      </c>
      <c r="F1474" s="44"/>
      <c r="G1474" s="44"/>
      <c r="H1474" s="45" t="str">
        <f aca="false">IF(AND(F1474&lt;&gt;"",G1474&lt;&gt;""),"Completed","Upcoming")</f>
        <v>Upcoming</v>
      </c>
    </row>
    <row r="1475" customFormat="false" ht="15" hidden="false" customHeight="false" outlineLevel="0" collapsed="false">
      <c r="A1475" s="1" t="n">
        <v>1470</v>
      </c>
      <c r="B1475" s="41" t="n">
        <v>46124.75</v>
      </c>
      <c r="C1475" s="1" t="s">
        <v>33</v>
      </c>
      <c r="D1475" s="1" t="s">
        <v>135</v>
      </c>
      <c r="E1475" s="1" t="s">
        <v>204</v>
      </c>
      <c r="F1475" s="44"/>
      <c r="G1475" s="44"/>
      <c r="H1475" s="45" t="str">
        <f aca="false">IF(AND(F1475&lt;&gt;"",G1475&lt;&gt;""),"Completed","Upcoming")</f>
        <v>Upcoming</v>
      </c>
    </row>
    <row r="1476" customFormat="false" ht="15" hidden="false" customHeight="false" outlineLevel="0" collapsed="false">
      <c r="A1476" s="1" t="n">
        <v>1471</v>
      </c>
      <c r="B1476" s="41" t="n">
        <v>46124.75</v>
      </c>
      <c r="C1476" s="1" t="s">
        <v>33</v>
      </c>
      <c r="D1476" s="1" t="s">
        <v>155</v>
      </c>
      <c r="E1476" s="1" t="s">
        <v>120</v>
      </c>
      <c r="F1476" s="44"/>
      <c r="G1476" s="44"/>
      <c r="H1476" s="45" t="str">
        <f aca="false">IF(AND(F1476&lt;&gt;"",G1476&lt;&gt;""),"Completed","Upcoming")</f>
        <v>Upcoming</v>
      </c>
    </row>
    <row r="1477" customFormat="false" ht="15" hidden="false" customHeight="false" outlineLevel="0" collapsed="false">
      <c r="A1477" s="1" t="n">
        <v>1472</v>
      </c>
      <c r="B1477" s="41" t="n">
        <v>46124.75</v>
      </c>
      <c r="C1477" s="1" t="s">
        <v>33</v>
      </c>
      <c r="D1477" s="1" t="s">
        <v>158</v>
      </c>
      <c r="E1477" s="1" t="s">
        <v>144</v>
      </c>
      <c r="F1477" s="44"/>
      <c r="G1477" s="44"/>
      <c r="H1477" s="45" t="str">
        <f aca="false">IF(AND(F1477&lt;&gt;"",G1477&lt;&gt;""),"Completed","Upcoming")</f>
        <v>Upcoming</v>
      </c>
    </row>
    <row r="1478" customFormat="false" ht="15" hidden="false" customHeight="false" outlineLevel="0" collapsed="false">
      <c r="A1478" s="1" t="n">
        <v>1473</v>
      </c>
      <c r="B1478" s="41" t="n">
        <v>46130.5833333333</v>
      </c>
      <c r="C1478" s="1" t="s">
        <v>29</v>
      </c>
      <c r="D1478" s="1" t="s">
        <v>128</v>
      </c>
      <c r="E1478" s="1" t="s">
        <v>21</v>
      </c>
      <c r="F1478" s="44"/>
      <c r="G1478" s="44"/>
      <c r="H1478" s="45" t="str">
        <f aca="false">IF(AND(F1478&lt;&gt;"",G1478&lt;&gt;""),"Completed","Upcoming")</f>
        <v>Upcoming</v>
      </c>
    </row>
    <row r="1479" customFormat="false" ht="15" hidden="false" customHeight="false" outlineLevel="0" collapsed="false">
      <c r="A1479" s="1" t="n">
        <v>1474</v>
      </c>
      <c r="B1479" s="41" t="n">
        <v>46130.5833333333</v>
      </c>
      <c r="C1479" s="1" t="s">
        <v>29</v>
      </c>
      <c r="D1479" s="1" t="s">
        <v>207</v>
      </c>
      <c r="E1479" s="1" t="s">
        <v>131</v>
      </c>
      <c r="F1479" s="44"/>
      <c r="G1479" s="44"/>
      <c r="H1479" s="45" t="str">
        <f aca="false">IF(AND(F1479&lt;&gt;"",G1479&lt;&gt;""),"Completed","Upcoming")</f>
        <v>Upcoming</v>
      </c>
    </row>
    <row r="1480" customFormat="false" ht="15" hidden="false" customHeight="false" outlineLevel="0" collapsed="false">
      <c r="A1480" s="1" t="n">
        <v>1475</v>
      </c>
      <c r="B1480" s="41" t="n">
        <v>46130.5833333333</v>
      </c>
      <c r="C1480" s="1" t="s">
        <v>29</v>
      </c>
      <c r="D1480" s="1" t="s">
        <v>162</v>
      </c>
      <c r="E1480" s="1" t="s">
        <v>121</v>
      </c>
      <c r="F1480" s="44"/>
      <c r="G1480" s="44"/>
      <c r="H1480" s="45" t="str">
        <f aca="false">IF(AND(F1480&lt;&gt;"",G1480&lt;&gt;""),"Completed","Upcoming")</f>
        <v>Upcoming</v>
      </c>
    </row>
    <row r="1481" customFormat="false" ht="15" hidden="false" customHeight="false" outlineLevel="0" collapsed="false">
      <c r="A1481" s="1" t="n">
        <v>1476</v>
      </c>
      <c r="B1481" s="41" t="n">
        <v>46130.5833333333</v>
      </c>
      <c r="C1481" s="1" t="s">
        <v>29</v>
      </c>
      <c r="D1481" s="1" t="s">
        <v>152</v>
      </c>
      <c r="E1481" s="1" t="s">
        <v>122</v>
      </c>
      <c r="F1481" s="44"/>
      <c r="G1481" s="44"/>
      <c r="H1481" s="45" t="str">
        <f aca="false">IF(AND(F1481&lt;&gt;"",G1481&lt;&gt;""),"Completed","Upcoming")</f>
        <v>Upcoming</v>
      </c>
    </row>
    <row r="1482" customFormat="false" ht="15" hidden="false" customHeight="false" outlineLevel="0" collapsed="false">
      <c r="A1482" s="1" t="n">
        <v>1477</v>
      </c>
      <c r="B1482" s="41" t="n">
        <v>46130.5833333333</v>
      </c>
      <c r="C1482" s="1" t="s">
        <v>29</v>
      </c>
      <c r="D1482" s="1" t="s">
        <v>180</v>
      </c>
      <c r="E1482" s="1" t="s">
        <v>129</v>
      </c>
      <c r="F1482" s="44"/>
      <c r="G1482" s="44"/>
      <c r="H1482" s="45" t="str">
        <f aca="false">IF(AND(F1482&lt;&gt;"",G1482&lt;&gt;""),"Completed","Upcoming")</f>
        <v>Upcoming</v>
      </c>
    </row>
    <row r="1483" customFormat="false" ht="15" hidden="false" customHeight="false" outlineLevel="0" collapsed="false">
      <c r="A1483" s="1" t="n">
        <v>1478</v>
      </c>
      <c r="B1483" s="41" t="n">
        <v>46130.5833333333</v>
      </c>
      <c r="C1483" s="1" t="s">
        <v>29</v>
      </c>
      <c r="D1483" s="1" t="s">
        <v>132</v>
      </c>
      <c r="E1483" s="1" t="s">
        <v>127</v>
      </c>
      <c r="F1483" s="44"/>
      <c r="G1483" s="44"/>
      <c r="H1483" s="45" t="str">
        <f aca="false">IF(AND(F1483&lt;&gt;"",G1483&lt;&gt;""),"Completed","Upcoming")</f>
        <v>Upcoming</v>
      </c>
    </row>
    <row r="1484" customFormat="false" ht="15" hidden="false" customHeight="false" outlineLevel="0" collapsed="false">
      <c r="A1484" s="1" t="n">
        <v>1479</v>
      </c>
      <c r="B1484" s="41" t="n">
        <v>46130.5833333333</v>
      </c>
      <c r="C1484" s="1" t="s">
        <v>29</v>
      </c>
      <c r="D1484" s="1" t="s">
        <v>126</v>
      </c>
      <c r="E1484" s="1" t="s">
        <v>201</v>
      </c>
      <c r="F1484" s="44"/>
      <c r="G1484" s="44"/>
      <c r="H1484" s="45" t="str">
        <f aca="false">IF(AND(F1484&lt;&gt;"",G1484&lt;&gt;""),"Completed","Upcoming")</f>
        <v>Upcoming</v>
      </c>
    </row>
    <row r="1485" customFormat="false" ht="15" hidden="false" customHeight="false" outlineLevel="0" collapsed="false">
      <c r="A1485" s="1" t="n">
        <v>1480</v>
      </c>
      <c r="B1485" s="41" t="n">
        <v>46130.5833333333</v>
      </c>
      <c r="C1485" s="1" t="s">
        <v>29</v>
      </c>
      <c r="D1485" s="1" t="s">
        <v>23</v>
      </c>
      <c r="E1485" s="1" t="s">
        <v>130</v>
      </c>
      <c r="F1485" s="44"/>
      <c r="G1485" s="44"/>
      <c r="H1485" s="45" t="str">
        <f aca="false">IF(AND(F1485&lt;&gt;"",G1485&lt;&gt;""),"Completed","Upcoming")</f>
        <v>Upcoming</v>
      </c>
    </row>
    <row r="1486" customFormat="false" ht="15" hidden="false" customHeight="false" outlineLevel="0" collapsed="false">
      <c r="A1486" s="1" t="n">
        <v>1481</v>
      </c>
      <c r="B1486" s="41" t="n">
        <v>46130.5833333333</v>
      </c>
      <c r="C1486" s="1" t="s">
        <v>29</v>
      </c>
      <c r="D1486" s="1" t="s">
        <v>153</v>
      </c>
      <c r="E1486" s="1" t="s">
        <v>137</v>
      </c>
      <c r="F1486" s="44"/>
      <c r="G1486" s="44"/>
      <c r="H1486" s="45" t="str">
        <f aca="false">IF(AND(F1486&lt;&gt;"",G1486&lt;&gt;""),"Completed","Upcoming")</f>
        <v>Upcoming</v>
      </c>
    </row>
    <row r="1487" customFormat="false" ht="15" hidden="false" customHeight="false" outlineLevel="0" collapsed="false">
      <c r="A1487" s="1" t="n">
        <v>1482</v>
      </c>
      <c r="B1487" s="41" t="n">
        <v>46130.5833333333</v>
      </c>
      <c r="C1487" s="1" t="s">
        <v>29</v>
      </c>
      <c r="D1487" s="1" t="s">
        <v>138</v>
      </c>
      <c r="E1487" s="1" t="s">
        <v>202</v>
      </c>
      <c r="F1487" s="44"/>
      <c r="G1487" s="44"/>
      <c r="H1487" s="45" t="str">
        <f aca="false">IF(AND(F1487&lt;&gt;"",G1487&lt;&gt;""),"Completed","Upcoming")</f>
        <v>Upcoming</v>
      </c>
    </row>
    <row r="1488" customFormat="false" ht="15" hidden="false" customHeight="false" outlineLevel="0" collapsed="false">
      <c r="A1488" s="1" t="n">
        <v>1483</v>
      </c>
      <c r="B1488" s="41" t="n">
        <v>46130.75</v>
      </c>
      <c r="C1488" s="1" t="s">
        <v>32</v>
      </c>
      <c r="D1488" s="1" t="s">
        <v>198</v>
      </c>
      <c r="E1488" s="1" t="s">
        <v>211</v>
      </c>
      <c r="F1488" s="44"/>
      <c r="G1488" s="44"/>
      <c r="H1488" s="45" t="str">
        <f aca="false">IF(AND(F1488&lt;&gt;"",G1488&lt;&gt;""),"Completed","Upcoming")</f>
        <v>Upcoming</v>
      </c>
    </row>
    <row r="1489" customFormat="false" ht="15" hidden="false" customHeight="false" outlineLevel="0" collapsed="false">
      <c r="A1489" s="1" t="n">
        <v>1484</v>
      </c>
      <c r="B1489" s="41" t="n">
        <v>46130.75</v>
      </c>
      <c r="C1489" s="1" t="s">
        <v>32</v>
      </c>
      <c r="D1489" s="1" t="s">
        <v>184</v>
      </c>
      <c r="E1489" s="1" t="s">
        <v>191</v>
      </c>
      <c r="F1489" s="44"/>
      <c r="G1489" s="44"/>
      <c r="H1489" s="45" t="str">
        <f aca="false">IF(AND(F1489&lt;&gt;"",G1489&lt;&gt;""),"Completed","Upcoming")</f>
        <v>Upcoming</v>
      </c>
    </row>
    <row r="1490" customFormat="false" ht="15" hidden="false" customHeight="false" outlineLevel="0" collapsed="false">
      <c r="A1490" s="1" t="n">
        <v>1485</v>
      </c>
      <c r="B1490" s="41" t="n">
        <v>46130.75</v>
      </c>
      <c r="C1490" s="1" t="s">
        <v>32</v>
      </c>
      <c r="D1490" s="1" t="s">
        <v>193</v>
      </c>
      <c r="E1490" s="1" t="s">
        <v>195</v>
      </c>
      <c r="F1490" s="44"/>
      <c r="G1490" s="44"/>
      <c r="H1490" s="45" t="str">
        <f aca="false">IF(AND(F1490&lt;&gt;"",G1490&lt;&gt;""),"Completed","Upcoming")</f>
        <v>Upcoming</v>
      </c>
    </row>
    <row r="1491" customFormat="false" ht="15" hidden="false" customHeight="false" outlineLevel="0" collapsed="false">
      <c r="A1491" s="1" t="n">
        <v>1486</v>
      </c>
      <c r="B1491" s="41" t="n">
        <v>46130.75</v>
      </c>
      <c r="C1491" s="1" t="s">
        <v>32</v>
      </c>
      <c r="D1491" s="1" t="s">
        <v>192</v>
      </c>
      <c r="E1491" s="1" t="s">
        <v>212</v>
      </c>
      <c r="F1491" s="44"/>
      <c r="G1491" s="44"/>
      <c r="H1491" s="45" t="str">
        <f aca="false">IF(AND(F1491&lt;&gt;"",G1491&lt;&gt;""),"Completed","Upcoming")</f>
        <v>Upcoming</v>
      </c>
    </row>
    <row r="1492" customFormat="false" ht="15" hidden="false" customHeight="false" outlineLevel="0" collapsed="false">
      <c r="A1492" s="1" t="n">
        <v>1487</v>
      </c>
      <c r="B1492" s="41" t="n">
        <v>46130.75</v>
      </c>
      <c r="C1492" s="1" t="s">
        <v>32</v>
      </c>
      <c r="D1492" s="1" t="s">
        <v>189</v>
      </c>
      <c r="E1492" s="1" t="s">
        <v>199</v>
      </c>
      <c r="F1492" s="44"/>
      <c r="G1492" s="44"/>
      <c r="H1492" s="45" t="str">
        <f aca="false">IF(AND(F1492&lt;&gt;"",G1492&lt;&gt;""),"Completed","Upcoming")</f>
        <v>Upcoming</v>
      </c>
    </row>
    <row r="1493" customFormat="false" ht="15" hidden="false" customHeight="false" outlineLevel="0" collapsed="false">
      <c r="A1493" s="1" t="n">
        <v>1488</v>
      </c>
      <c r="B1493" s="41" t="n">
        <v>46130.75</v>
      </c>
      <c r="C1493" s="1" t="s">
        <v>32</v>
      </c>
      <c r="D1493" s="1" t="s">
        <v>15</v>
      </c>
      <c r="E1493" s="1" t="s">
        <v>190</v>
      </c>
      <c r="F1493" s="44"/>
      <c r="G1493" s="44"/>
      <c r="H1493" s="45" t="str">
        <f aca="false">IF(AND(F1493&lt;&gt;"",G1493&lt;&gt;""),"Completed","Upcoming")</f>
        <v>Upcoming</v>
      </c>
    </row>
    <row r="1494" customFormat="false" ht="15" hidden="false" customHeight="false" outlineLevel="0" collapsed="false">
      <c r="A1494" s="1" t="n">
        <v>1489</v>
      </c>
      <c r="B1494" s="41" t="n">
        <v>46130.75</v>
      </c>
      <c r="C1494" s="1" t="s">
        <v>32</v>
      </c>
      <c r="D1494" s="1" t="s">
        <v>196</v>
      </c>
      <c r="E1494" s="1" t="s">
        <v>185</v>
      </c>
      <c r="F1494" s="44"/>
      <c r="G1494" s="44"/>
      <c r="H1494" s="45" t="str">
        <f aca="false">IF(AND(F1494&lt;&gt;"",G1494&lt;&gt;""),"Completed","Upcoming")</f>
        <v>Upcoming</v>
      </c>
    </row>
    <row r="1495" customFormat="false" ht="15" hidden="false" customHeight="false" outlineLevel="0" collapsed="false">
      <c r="A1495" s="1" t="n">
        <v>1490</v>
      </c>
      <c r="B1495" s="41" t="n">
        <v>46130.75</v>
      </c>
      <c r="C1495" s="1" t="s">
        <v>32</v>
      </c>
      <c r="D1495" s="1" t="s">
        <v>183</v>
      </c>
      <c r="E1495" s="1" t="s">
        <v>187</v>
      </c>
      <c r="F1495" s="44"/>
      <c r="G1495" s="44"/>
      <c r="H1495" s="45" t="str">
        <f aca="false">IF(AND(F1495&lt;&gt;"",G1495&lt;&gt;""),"Completed","Upcoming")</f>
        <v>Upcoming</v>
      </c>
    </row>
    <row r="1496" customFormat="false" ht="15" hidden="false" customHeight="false" outlineLevel="0" collapsed="false">
      <c r="A1496" s="1" t="n">
        <v>1491</v>
      </c>
      <c r="B1496" s="41" t="n">
        <v>46130.75</v>
      </c>
      <c r="C1496" s="1" t="s">
        <v>32</v>
      </c>
      <c r="D1496" s="1" t="s">
        <v>188</v>
      </c>
      <c r="E1496" s="1" t="s">
        <v>197</v>
      </c>
      <c r="F1496" s="44"/>
      <c r="G1496" s="44"/>
      <c r="H1496" s="45" t="str">
        <f aca="false">IF(AND(F1496&lt;&gt;"",G1496&lt;&gt;""),"Completed","Upcoming")</f>
        <v>Upcoming</v>
      </c>
    </row>
    <row r="1497" customFormat="false" ht="15" hidden="false" customHeight="false" outlineLevel="0" collapsed="false">
      <c r="A1497" s="1" t="n">
        <v>1492</v>
      </c>
      <c r="B1497" s="41" t="n">
        <v>46131.75</v>
      </c>
      <c r="C1497" s="1" t="s">
        <v>33</v>
      </c>
      <c r="D1497" s="1" t="s">
        <v>156</v>
      </c>
      <c r="E1497" s="1" t="s">
        <v>120</v>
      </c>
      <c r="F1497" s="44"/>
      <c r="G1497" s="44"/>
      <c r="H1497" s="45" t="str">
        <f aca="false">IF(AND(F1497&lt;&gt;"",G1497&lt;&gt;""),"Completed","Upcoming")</f>
        <v>Upcoming</v>
      </c>
    </row>
    <row r="1498" customFormat="false" ht="15" hidden="false" customHeight="false" outlineLevel="0" collapsed="false">
      <c r="A1498" s="1" t="n">
        <v>1493</v>
      </c>
      <c r="B1498" s="41" t="n">
        <v>46131.75</v>
      </c>
      <c r="C1498" s="1" t="s">
        <v>31</v>
      </c>
      <c r="D1498" s="1" t="s">
        <v>177</v>
      </c>
      <c r="E1498" s="1" t="s">
        <v>164</v>
      </c>
      <c r="F1498" s="44"/>
      <c r="G1498" s="44"/>
      <c r="H1498" s="45" t="str">
        <f aca="false">IF(AND(F1498&lt;&gt;"",G1498&lt;&gt;""),"Completed","Upcoming")</f>
        <v>Upcoming</v>
      </c>
    </row>
    <row r="1499" customFormat="false" ht="15" hidden="false" customHeight="false" outlineLevel="0" collapsed="false">
      <c r="A1499" s="1" t="n">
        <v>1494</v>
      </c>
      <c r="B1499" s="41" t="n">
        <v>46131.75</v>
      </c>
      <c r="C1499" s="1" t="s">
        <v>31</v>
      </c>
      <c r="D1499" s="1" t="s">
        <v>163</v>
      </c>
      <c r="E1499" s="1" t="s">
        <v>145</v>
      </c>
      <c r="F1499" s="44"/>
      <c r="G1499" s="44"/>
      <c r="H1499" s="45" t="str">
        <f aca="false">IF(AND(F1499&lt;&gt;"",G1499&lt;&gt;""),"Completed","Upcoming")</f>
        <v>Upcoming</v>
      </c>
    </row>
    <row r="1500" customFormat="false" ht="15" hidden="false" customHeight="false" outlineLevel="0" collapsed="false">
      <c r="A1500" s="1" t="n">
        <v>1495</v>
      </c>
      <c r="B1500" s="41" t="n">
        <v>46131.75</v>
      </c>
      <c r="C1500" s="1" t="s">
        <v>31</v>
      </c>
      <c r="D1500" s="1" t="s">
        <v>165</v>
      </c>
      <c r="E1500" s="1" t="s">
        <v>139</v>
      </c>
      <c r="F1500" s="44"/>
      <c r="G1500" s="44"/>
      <c r="H1500" s="45" t="str">
        <f aca="false">IF(AND(F1500&lt;&gt;"",G1500&lt;&gt;""),"Completed","Upcoming")</f>
        <v>Upcoming</v>
      </c>
    </row>
    <row r="1501" customFormat="false" ht="15" hidden="false" customHeight="false" outlineLevel="0" collapsed="false">
      <c r="A1501" s="1" t="n">
        <v>1496</v>
      </c>
      <c r="B1501" s="41" t="n">
        <v>46131.75</v>
      </c>
      <c r="C1501" s="1" t="s">
        <v>33</v>
      </c>
      <c r="D1501" s="1" t="s">
        <v>149</v>
      </c>
      <c r="E1501" s="1" t="s">
        <v>154</v>
      </c>
      <c r="F1501" s="44"/>
      <c r="G1501" s="44"/>
      <c r="H1501" s="45" t="str">
        <f aca="false">IF(AND(F1501&lt;&gt;"",G1501&lt;&gt;""),"Completed","Upcoming")</f>
        <v>Upcoming</v>
      </c>
    </row>
    <row r="1502" customFormat="false" ht="15" hidden="false" customHeight="false" outlineLevel="0" collapsed="false">
      <c r="A1502" s="1" t="n">
        <v>1497</v>
      </c>
      <c r="B1502" s="41" t="n">
        <v>46131.75</v>
      </c>
      <c r="C1502" s="1" t="s">
        <v>31</v>
      </c>
      <c r="D1502" s="1" t="s">
        <v>20</v>
      </c>
      <c r="E1502" s="1" t="s">
        <v>24</v>
      </c>
      <c r="F1502" s="44"/>
      <c r="G1502" s="44"/>
      <c r="H1502" s="45" t="str">
        <f aca="false">IF(AND(F1502&lt;&gt;"",G1502&lt;&gt;""),"Completed","Upcoming")</f>
        <v>Upcoming</v>
      </c>
    </row>
    <row r="1503" customFormat="false" ht="15" hidden="false" customHeight="false" outlineLevel="0" collapsed="false">
      <c r="A1503" s="1" t="n">
        <v>1498</v>
      </c>
      <c r="B1503" s="41" t="n">
        <v>46131.75</v>
      </c>
      <c r="C1503" s="1" t="s">
        <v>31</v>
      </c>
      <c r="D1503" s="1" t="s">
        <v>213</v>
      </c>
      <c r="E1503" s="1" t="s">
        <v>136</v>
      </c>
      <c r="F1503" s="44"/>
      <c r="G1503" s="44"/>
      <c r="H1503" s="45" t="str">
        <f aca="false">IF(AND(F1503&lt;&gt;"",G1503&lt;&gt;""),"Completed","Upcoming")</f>
        <v>Upcoming</v>
      </c>
    </row>
    <row r="1504" customFormat="false" ht="15" hidden="false" customHeight="false" outlineLevel="0" collapsed="false">
      <c r="A1504" s="1" t="n">
        <v>1499</v>
      </c>
      <c r="B1504" s="41" t="n">
        <v>46131.75</v>
      </c>
      <c r="C1504" s="1" t="s">
        <v>31</v>
      </c>
      <c r="D1504" s="1" t="s">
        <v>22</v>
      </c>
      <c r="E1504" s="1" t="s">
        <v>169</v>
      </c>
      <c r="F1504" s="44"/>
      <c r="G1504" s="44"/>
      <c r="H1504" s="45" t="str">
        <f aca="false">IF(AND(F1504&lt;&gt;"",G1504&lt;&gt;""),"Completed","Upcoming")</f>
        <v>Upcoming</v>
      </c>
    </row>
    <row r="1505" customFormat="false" ht="15" hidden="false" customHeight="false" outlineLevel="0" collapsed="false">
      <c r="A1505" s="1" t="n">
        <v>1500</v>
      </c>
      <c r="B1505" s="41" t="n">
        <v>46131.75</v>
      </c>
      <c r="C1505" s="1" t="s">
        <v>31</v>
      </c>
      <c r="D1505" s="1" t="s">
        <v>174</v>
      </c>
      <c r="E1505" s="1" t="s">
        <v>140</v>
      </c>
      <c r="F1505" s="44"/>
      <c r="G1505" s="44"/>
      <c r="H1505" s="45" t="str">
        <f aca="false">IF(AND(F1505&lt;&gt;"",G1505&lt;&gt;""),"Completed","Upcoming")</f>
        <v>Upcoming</v>
      </c>
    </row>
    <row r="1506" customFormat="false" ht="15" hidden="false" customHeight="false" outlineLevel="0" collapsed="false">
      <c r="A1506" s="1" t="n">
        <v>1501</v>
      </c>
      <c r="B1506" s="41" t="n">
        <v>46131.75</v>
      </c>
      <c r="C1506" s="1" t="s">
        <v>31</v>
      </c>
      <c r="D1506" s="1" t="s">
        <v>210</v>
      </c>
      <c r="E1506" s="1" t="s">
        <v>146</v>
      </c>
      <c r="F1506" s="44"/>
      <c r="G1506" s="44"/>
      <c r="H1506" s="45" t="str">
        <f aca="false">IF(AND(F1506&lt;&gt;"",G1506&lt;&gt;""),"Completed","Upcoming")</f>
        <v>Upcoming</v>
      </c>
    </row>
    <row r="1507" customFormat="false" ht="15" hidden="false" customHeight="false" outlineLevel="0" collapsed="false">
      <c r="A1507" s="1" t="n">
        <v>1502</v>
      </c>
      <c r="B1507" s="41" t="n">
        <v>46131.75</v>
      </c>
      <c r="C1507" s="1" t="s">
        <v>33</v>
      </c>
      <c r="D1507" s="1" t="s">
        <v>204</v>
      </c>
      <c r="E1507" s="1" t="s">
        <v>206</v>
      </c>
      <c r="F1507" s="44"/>
      <c r="G1507" s="44"/>
      <c r="H1507" s="45" t="str">
        <f aca="false">IF(AND(F1507&lt;&gt;"",G1507&lt;&gt;""),"Completed","Upcoming")</f>
        <v>Upcoming</v>
      </c>
    </row>
    <row r="1508" customFormat="false" ht="15" hidden="false" customHeight="false" outlineLevel="0" collapsed="false">
      <c r="A1508" s="1" t="n">
        <v>1503</v>
      </c>
      <c r="B1508" s="41" t="n">
        <v>46131.75</v>
      </c>
      <c r="C1508" s="1" t="s">
        <v>31</v>
      </c>
      <c r="D1508" s="1" t="s">
        <v>209</v>
      </c>
      <c r="E1508" s="1" t="s">
        <v>178</v>
      </c>
      <c r="F1508" s="44"/>
      <c r="G1508" s="44"/>
      <c r="H1508" s="45" t="str">
        <f aca="false">IF(AND(F1508&lt;&gt;"",G1508&lt;&gt;""),"Completed","Upcoming")</f>
        <v>Upcoming</v>
      </c>
    </row>
    <row r="1509" customFormat="false" ht="15" hidden="false" customHeight="false" outlineLevel="0" collapsed="false">
      <c r="A1509" s="1" t="n">
        <v>1504</v>
      </c>
      <c r="B1509" s="41" t="n">
        <v>46131.75</v>
      </c>
      <c r="C1509" s="1" t="s">
        <v>30</v>
      </c>
      <c r="D1509" s="1" t="s">
        <v>182</v>
      </c>
      <c r="E1509" s="1" t="s">
        <v>114</v>
      </c>
      <c r="F1509" s="44"/>
      <c r="G1509" s="44"/>
      <c r="H1509" s="45" t="str">
        <f aca="false">IF(AND(F1509&lt;&gt;"",G1509&lt;&gt;""),"Completed","Upcoming")</f>
        <v>Upcoming</v>
      </c>
    </row>
    <row r="1510" customFormat="false" ht="15" hidden="false" customHeight="false" outlineLevel="0" collapsed="false">
      <c r="A1510" s="1" t="n">
        <v>1505</v>
      </c>
      <c r="B1510" s="41" t="n">
        <v>46131.75</v>
      </c>
      <c r="C1510" s="1" t="s">
        <v>30</v>
      </c>
      <c r="D1510" s="1" t="s">
        <v>176</v>
      </c>
      <c r="E1510" s="1" t="s">
        <v>203</v>
      </c>
      <c r="F1510" s="44"/>
      <c r="G1510" s="44"/>
      <c r="H1510" s="45" t="str">
        <f aca="false">IF(AND(F1510&lt;&gt;"",G1510&lt;&gt;""),"Completed","Upcoming")</f>
        <v>Upcoming</v>
      </c>
    </row>
    <row r="1511" customFormat="false" ht="15" hidden="false" customHeight="false" outlineLevel="0" collapsed="false">
      <c r="A1511" s="1" t="n">
        <v>1506</v>
      </c>
      <c r="B1511" s="41" t="n">
        <v>46131.75</v>
      </c>
      <c r="C1511" s="1" t="s">
        <v>30</v>
      </c>
      <c r="D1511" s="1" t="s">
        <v>200</v>
      </c>
      <c r="E1511" s="1" t="s">
        <v>208</v>
      </c>
      <c r="F1511" s="44"/>
      <c r="G1511" s="44"/>
      <c r="H1511" s="45" t="str">
        <f aca="false">IF(AND(F1511&lt;&gt;"",G1511&lt;&gt;""),"Completed","Upcoming")</f>
        <v>Upcoming</v>
      </c>
    </row>
    <row r="1512" customFormat="false" ht="15" hidden="false" customHeight="false" outlineLevel="0" collapsed="false">
      <c r="A1512" s="1" t="n">
        <v>1507</v>
      </c>
      <c r="B1512" s="41" t="n">
        <v>46131.75</v>
      </c>
      <c r="C1512" s="1" t="s">
        <v>30</v>
      </c>
      <c r="D1512" s="1" t="s">
        <v>116</v>
      </c>
      <c r="E1512" s="1" t="s">
        <v>18</v>
      </c>
      <c r="F1512" s="44"/>
      <c r="G1512" s="44"/>
      <c r="H1512" s="45" t="str">
        <f aca="false">IF(AND(F1512&lt;&gt;"",G1512&lt;&gt;""),"Completed","Upcoming")</f>
        <v>Upcoming</v>
      </c>
    </row>
    <row r="1513" customFormat="false" ht="15" hidden="false" customHeight="false" outlineLevel="0" collapsed="false">
      <c r="A1513" s="1" t="n">
        <v>1508</v>
      </c>
      <c r="B1513" s="41" t="n">
        <v>46131.75</v>
      </c>
      <c r="C1513" s="1" t="s">
        <v>30</v>
      </c>
      <c r="D1513" s="1" t="s">
        <v>167</v>
      </c>
      <c r="E1513" s="1" t="s">
        <v>166</v>
      </c>
      <c r="F1513" s="44"/>
      <c r="G1513" s="44"/>
      <c r="H1513" s="45" t="str">
        <f aca="false">IF(AND(F1513&lt;&gt;"",G1513&lt;&gt;""),"Completed","Upcoming")</f>
        <v>Upcoming</v>
      </c>
    </row>
    <row r="1514" customFormat="false" ht="15" hidden="false" customHeight="false" outlineLevel="0" collapsed="false">
      <c r="A1514" s="1" t="n">
        <v>1509</v>
      </c>
      <c r="B1514" s="41" t="n">
        <v>46131.75</v>
      </c>
      <c r="C1514" s="1" t="s">
        <v>30</v>
      </c>
      <c r="D1514" s="1" t="s">
        <v>141</v>
      </c>
      <c r="E1514" s="1" t="s">
        <v>124</v>
      </c>
      <c r="F1514" s="44"/>
      <c r="G1514" s="44"/>
      <c r="H1514" s="45" t="str">
        <f aca="false">IF(AND(F1514&lt;&gt;"",G1514&lt;&gt;""),"Completed","Upcoming")</f>
        <v>Upcoming</v>
      </c>
    </row>
    <row r="1515" customFormat="false" ht="15" hidden="false" customHeight="false" outlineLevel="0" collapsed="false">
      <c r="A1515" s="1" t="n">
        <v>1510</v>
      </c>
      <c r="B1515" s="41" t="n">
        <v>46131.75</v>
      </c>
      <c r="C1515" s="1" t="s">
        <v>31</v>
      </c>
      <c r="D1515" s="1" t="s">
        <v>19</v>
      </c>
      <c r="E1515" s="1" t="s">
        <v>168</v>
      </c>
      <c r="F1515" s="44"/>
      <c r="G1515" s="44"/>
      <c r="H1515" s="45" t="str">
        <f aca="false">IF(AND(F1515&lt;&gt;"",G1515&lt;&gt;""),"Completed","Upcoming")</f>
        <v>Upcoming</v>
      </c>
    </row>
    <row r="1516" customFormat="false" ht="15" hidden="false" customHeight="false" outlineLevel="0" collapsed="false">
      <c r="A1516" s="1" t="n">
        <v>1511</v>
      </c>
      <c r="B1516" s="41" t="n">
        <v>46131.75</v>
      </c>
      <c r="C1516" s="1" t="s">
        <v>33</v>
      </c>
      <c r="D1516" s="1" t="s">
        <v>157</v>
      </c>
      <c r="E1516" s="1" t="s">
        <v>158</v>
      </c>
      <c r="F1516" s="44"/>
      <c r="G1516" s="44"/>
      <c r="H1516" s="45" t="str">
        <f aca="false">IF(AND(F1516&lt;&gt;"",G1516&lt;&gt;""),"Completed","Upcoming")</f>
        <v>Upcoming</v>
      </c>
    </row>
    <row r="1517" customFormat="false" ht="15" hidden="false" customHeight="false" outlineLevel="0" collapsed="false">
      <c r="A1517" s="1" t="n">
        <v>1512</v>
      </c>
      <c r="B1517" s="41" t="n">
        <v>46131.75</v>
      </c>
      <c r="C1517" s="1" t="s">
        <v>33</v>
      </c>
      <c r="D1517" s="1" t="s">
        <v>144</v>
      </c>
      <c r="E1517" s="1" t="s">
        <v>155</v>
      </c>
      <c r="F1517" s="44"/>
      <c r="G1517" s="44"/>
      <c r="H1517" s="45" t="str">
        <f aca="false">IF(AND(F1517&lt;&gt;"",G1517&lt;&gt;""),"Completed","Upcoming")</f>
        <v>Upcoming</v>
      </c>
    </row>
    <row r="1518" customFormat="false" ht="15" hidden="false" customHeight="false" outlineLevel="0" collapsed="false">
      <c r="A1518" s="1" t="n">
        <v>1513</v>
      </c>
      <c r="B1518" s="41" t="n">
        <v>46131.75</v>
      </c>
      <c r="C1518" s="1" t="s">
        <v>33</v>
      </c>
      <c r="D1518" s="1" t="s">
        <v>205</v>
      </c>
      <c r="E1518" s="1" t="s">
        <v>135</v>
      </c>
      <c r="F1518" s="44"/>
      <c r="G1518" s="44"/>
      <c r="H1518" s="45" t="str">
        <f aca="false">IF(AND(F1518&lt;&gt;"",G1518&lt;&gt;""),"Completed","Upcoming")</f>
        <v>Upcoming</v>
      </c>
    </row>
    <row r="1519" customFormat="false" ht="15" hidden="false" customHeight="false" outlineLevel="0" collapsed="false">
      <c r="A1519" s="1" t="n">
        <v>1514</v>
      </c>
      <c r="B1519" s="41" t="n">
        <v>46131.75</v>
      </c>
      <c r="C1519" s="1" t="s">
        <v>30</v>
      </c>
      <c r="D1519" s="1" t="s">
        <v>115</v>
      </c>
      <c r="E1519" s="1" t="s">
        <v>16</v>
      </c>
      <c r="F1519" s="44"/>
      <c r="G1519" s="44"/>
      <c r="H1519" s="45" t="str">
        <f aca="false">IF(AND(F1519&lt;&gt;"",G1519&lt;&gt;""),"Completed","Upcoming")</f>
        <v>Upcoming</v>
      </c>
    </row>
    <row r="1520" customFormat="false" ht="15" hidden="false" customHeight="false" outlineLevel="0" collapsed="false">
      <c r="A1520" s="1" t="n">
        <v>1515</v>
      </c>
      <c r="B1520" s="41" t="n">
        <v>46131.75</v>
      </c>
      <c r="C1520" s="1" t="s">
        <v>33</v>
      </c>
      <c r="D1520" s="1" t="s">
        <v>159</v>
      </c>
      <c r="E1520" s="1" t="s">
        <v>134</v>
      </c>
      <c r="F1520" s="44"/>
      <c r="G1520" s="44"/>
      <c r="H1520" s="45" t="str">
        <f aca="false">IF(AND(F1520&lt;&gt;"",G1520&lt;&gt;""),"Completed","Upcoming")</f>
        <v>Upcoming</v>
      </c>
    </row>
    <row r="1521" customFormat="false" ht="15" hidden="false" customHeight="false" outlineLevel="0" collapsed="false">
      <c r="A1521" s="1" t="n">
        <v>1516</v>
      </c>
      <c r="B1521" s="41" t="n">
        <v>46131.75</v>
      </c>
      <c r="C1521" s="1" t="s">
        <v>33</v>
      </c>
      <c r="D1521" s="1" t="s">
        <v>17</v>
      </c>
      <c r="E1521" s="1" t="s">
        <v>172</v>
      </c>
      <c r="F1521" s="44"/>
      <c r="G1521" s="44"/>
      <c r="H1521" s="45" t="str">
        <f aca="false">IF(AND(F1521&lt;&gt;"",G1521&lt;&gt;""),"Completed","Upcoming")</f>
        <v>Upcoming</v>
      </c>
    </row>
    <row r="1522" customFormat="false" ht="15" hidden="false" customHeight="false" outlineLevel="0" collapsed="false">
      <c r="A1522" s="1" t="n">
        <v>1517</v>
      </c>
      <c r="B1522" s="41" t="n">
        <v>46131.75</v>
      </c>
      <c r="C1522" s="1" t="s">
        <v>33</v>
      </c>
      <c r="D1522" s="1" t="s">
        <v>161</v>
      </c>
      <c r="E1522" s="1" t="s">
        <v>171</v>
      </c>
      <c r="F1522" s="44"/>
      <c r="G1522" s="44"/>
      <c r="H1522" s="45" t="str">
        <f aca="false">IF(AND(F1522&lt;&gt;"",G1522&lt;&gt;""),"Completed","Upcoming")</f>
        <v>Upcoming</v>
      </c>
    </row>
    <row r="1523" customFormat="false" ht="15" hidden="false" customHeight="false" outlineLevel="0" collapsed="false">
      <c r="A1523" s="1" t="n">
        <v>1518</v>
      </c>
      <c r="B1523" s="41" t="n">
        <v>46131.75</v>
      </c>
      <c r="C1523" s="1" t="s">
        <v>30</v>
      </c>
      <c r="D1523" s="1" t="s">
        <v>181</v>
      </c>
      <c r="E1523" s="1" t="s">
        <v>118</v>
      </c>
      <c r="F1523" s="44"/>
      <c r="G1523" s="44"/>
      <c r="H1523" s="45" t="str">
        <f aca="false">IF(AND(F1523&lt;&gt;"",G1523&lt;&gt;""),"Completed","Upcoming")</f>
        <v>Upcoming</v>
      </c>
    </row>
    <row r="1524" customFormat="false" ht="15" hidden="false" customHeight="false" outlineLevel="0" collapsed="false">
      <c r="A1524" s="1" t="n">
        <v>1519</v>
      </c>
      <c r="B1524" s="41" t="n">
        <v>46131.75</v>
      </c>
      <c r="C1524" s="1" t="s">
        <v>30</v>
      </c>
      <c r="D1524" s="1" t="s">
        <v>151</v>
      </c>
      <c r="E1524" s="1" t="s">
        <v>117</v>
      </c>
      <c r="F1524" s="44"/>
      <c r="G1524" s="44"/>
      <c r="H1524" s="45" t="str">
        <f aca="false">IF(AND(F1524&lt;&gt;"",G1524&lt;&gt;""),"Completed","Upcoming")</f>
        <v>Upcoming</v>
      </c>
    </row>
    <row r="1525" customFormat="false" ht="15" hidden="false" customHeight="false" outlineLevel="0" collapsed="false">
      <c r="A1525" s="1" t="n">
        <v>1520</v>
      </c>
      <c r="B1525" s="41" t="n">
        <v>46131.75</v>
      </c>
      <c r="C1525" s="1" t="s">
        <v>30</v>
      </c>
      <c r="D1525" s="1" t="s">
        <v>119</v>
      </c>
      <c r="E1525" s="1" t="s">
        <v>173</v>
      </c>
      <c r="F1525" s="44"/>
      <c r="G1525" s="44"/>
      <c r="H1525" s="45" t="str">
        <f aca="false">IF(AND(F1525&lt;&gt;"",G1525&lt;&gt;""),"Completed","Upcoming")</f>
        <v>Upcoming</v>
      </c>
    </row>
    <row r="1526" customFormat="false" ht="15" hidden="false" customHeight="false" outlineLevel="0" collapsed="false">
      <c r="A1526" s="1" t="n">
        <v>1521</v>
      </c>
      <c r="B1526" s="41" t="n">
        <v>46134.75</v>
      </c>
      <c r="C1526" s="1" t="s">
        <v>30</v>
      </c>
      <c r="D1526" s="1" t="s">
        <v>208</v>
      </c>
      <c r="E1526" s="1" t="s">
        <v>182</v>
      </c>
      <c r="F1526" s="44"/>
      <c r="G1526" s="44"/>
      <c r="H1526" s="45" t="str">
        <f aca="false">IF(AND(F1526&lt;&gt;"",G1526&lt;&gt;""),"Completed","Upcoming")</f>
        <v>Upcoming</v>
      </c>
    </row>
    <row r="1527" customFormat="false" ht="15" hidden="false" customHeight="false" outlineLevel="0" collapsed="false">
      <c r="A1527" s="1" t="n">
        <v>1522</v>
      </c>
      <c r="B1527" s="41" t="n">
        <v>46134.75</v>
      </c>
      <c r="C1527" s="1" t="s">
        <v>30</v>
      </c>
      <c r="D1527" s="1" t="s">
        <v>16</v>
      </c>
      <c r="E1527" s="1" t="s">
        <v>118</v>
      </c>
      <c r="F1527" s="44"/>
      <c r="G1527" s="44"/>
      <c r="H1527" s="45" t="str">
        <f aca="false">IF(AND(F1527&lt;&gt;"",G1527&lt;&gt;""),"Completed","Upcoming")</f>
        <v>Upcoming</v>
      </c>
    </row>
    <row r="1528" customFormat="false" ht="15" hidden="false" customHeight="false" outlineLevel="0" collapsed="false">
      <c r="A1528" s="1" t="n">
        <v>1523</v>
      </c>
      <c r="B1528" s="41" t="n">
        <v>46134.75</v>
      </c>
      <c r="C1528" s="1" t="s">
        <v>30</v>
      </c>
      <c r="D1528" s="1" t="s">
        <v>200</v>
      </c>
      <c r="E1528" s="1" t="s">
        <v>181</v>
      </c>
      <c r="F1528" s="44"/>
      <c r="G1528" s="44"/>
      <c r="H1528" s="45" t="str">
        <f aca="false">IF(AND(F1528&lt;&gt;"",G1528&lt;&gt;""),"Completed","Upcoming")</f>
        <v>Upcoming</v>
      </c>
    </row>
    <row r="1529" customFormat="false" ht="15" hidden="false" customHeight="false" outlineLevel="0" collapsed="false">
      <c r="A1529" s="1" t="n">
        <v>1524</v>
      </c>
      <c r="B1529" s="41" t="n">
        <v>46134.75</v>
      </c>
      <c r="C1529" s="1" t="s">
        <v>30</v>
      </c>
      <c r="D1529" s="1" t="s">
        <v>117</v>
      </c>
      <c r="E1529" s="1" t="s">
        <v>116</v>
      </c>
      <c r="F1529" s="44"/>
      <c r="G1529" s="44"/>
      <c r="H1529" s="45" t="str">
        <f aca="false">IF(AND(F1529&lt;&gt;"",G1529&lt;&gt;""),"Completed","Upcoming")</f>
        <v>Upcoming</v>
      </c>
    </row>
    <row r="1530" customFormat="false" ht="15" hidden="false" customHeight="false" outlineLevel="0" collapsed="false">
      <c r="A1530" s="1" t="n">
        <v>1525</v>
      </c>
      <c r="B1530" s="41" t="n">
        <v>46134.75</v>
      </c>
      <c r="C1530" s="1" t="s">
        <v>30</v>
      </c>
      <c r="D1530" s="1" t="s">
        <v>114</v>
      </c>
      <c r="E1530" s="1" t="s">
        <v>141</v>
      </c>
      <c r="F1530" s="44"/>
      <c r="G1530" s="44"/>
      <c r="H1530" s="45" t="str">
        <f aca="false">IF(AND(F1530&lt;&gt;"",G1530&lt;&gt;""),"Completed","Upcoming")</f>
        <v>Upcoming</v>
      </c>
    </row>
    <row r="1531" customFormat="false" ht="15" hidden="false" customHeight="false" outlineLevel="0" collapsed="false">
      <c r="A1531" s="1" t="n">
        <v>1526</v>
      </c>
      <c r="B1531" s="41" t="n">
        <v>46134.75</v>
      </c>
      <c r="C1531" s="1" t="s">
        <v>30</v>
      </c>
      <c r="D1531" s="1" t="s">
        <v>167</v>
      </c>
      <c r="E1531" s="1" t="s">
        <v>176</v>
      </c>
      <c r="F1531" s="44"/>
      <c r="G1531" s="44"/>
      <c r="H1531" s="45" t="str">
        <f aca="false">IF(AND(F1531&lt;&gt;"",G1531&lt;&gt;""),"Completed","Upcoming")</f>
        <v>Upcoming</v>
      </c>
    </row>
    <row r="1532" customFormat="false" ht="15" hidden="false" customHeight="false" outlineLevel="0" collapsed="false">
      <c r="A1532" s="1" t="n">
        <v>1527</v>
      </c>
      <c r="B1532" s="41" t="n">
        <v>46134.75</v>
      </c>
      <c r="C1532" s="1" t="s">
        <v>30</v>
      </c>
      <c r="D1532" s="1" t="s">
        <v>18</v>
      </c>
      <c r="E1532" s="1" t="s">
        <v>119</v>
      </c>
      <c r="F1532" s="44"/>
      <c r="G1532" s="44"/>
      <c r="H1532" s="45" t="str">
        <f aca="false">IF(AND(F1532&lt;&gt;"",G1532&lt;&gt;""),"Completed","Upcoming")</f>
        <v>Upcoming</v>
      </c>
    </row>
    <row r="1533" customFormat="false" ht="15" hidden="false" customHeight="false" outlineLevel="0" collapsed="false">
      <c r="A1533" s="1" t="n">
        <v>1528</v>
      </c>
      <c r="B1533" s="41" t="n">
        <v>46134.75</v>
      </c>
      <c r="C1533" s="1" t="s">
        <v>30</v>
      </c>
      <c r="D1533" s="1" t="s">
        <v>166</v>
      </c>
      <c r="E1533" s="1" t="s">
        <v>115</v>
      </c>
      <c r="F1533" s="44"/>
      <c r="G1533" s="44"/>
      <c r="H1533" s="45" t="str">
        <f aca="false">IF(AND(F1533&lt;&gt;"",G1533&lt;&gt;""),"Completed","Upcoming")</f>
        <v>Upcoming</v>
      </c>
    </row>
    <row r="1534" customFormat="false" ht="15" hidden="false" customHeight="false" outlineLevel="0" collapsed="false">
      <c r="A1534" s="1" t="n">
        <v>1529</v>
      </c>
      <c r="B1534" s="41" t="n">
        <v>46134.75</v>
      </c>
      <c r="C1534" s="1" t="s">
        <v>30</v>
      </c>
      <c r="D1534" s="1" t="s">
        <v>203</v>
      </c>
      <c r="E1534" s="1" t="s">
        <v>124</v>
      </c>
      <c r="F1534" s="44"/>
      <c r="G1534" s="44"/>
      <c r="H1534" s="45" t="str">
        <f aca="false">IF(AND(F1534&lt;&gt;"",G1534&lt;&gt;""),"Completed","Upcoming")</f>
        <v>Upcoming</v>
      </c>
    </row>
    <row r="1535" customFormat="false" ht="15" hidden="false" customHeight="false" outlineLevel="0" collapsed="false">
      <c r="A1535" s="1" t="n">
        <v>1530</v>
      </c>
      <c r="B1535" s="41" t="n">
        <v>46134.75</v>
      </c>
      <c r="C1535" s="1" t="s">
        <v>30</v>
      </c>
      <c r="D1535" s="1" t="s">
        <v>173</v>
      </c>
      <c r="E1535" s="1" t="s">
        <v>151</v>
      </c>
      <c r="F1535" s="44"/>
      <c r="G1535" s="44"/>
      <c r="H1535" s="45" t="str">
        <f aca="false">IF(AND(F1535&lt;&gt;"",G1535&lt;&gt;""),"Completed","Upcoming")</f>
        <v>Upcoming</v>
      </c>
    </row>
    <row r="1536" customFormat="false" ht="15" hidden="false" customHeight="false" outlineLevel="0" collapsed="false">
      <c r="A1536" s="1" t="n">
        <v>1531</v>
      </c>
      <c r="B1536" s="41" t="n">
        <v>46137.5833333333</v>
      </c>
      <c r="C1536" s="1" t="s">
        <v>29</v>
      </c>
      <c r="D1536" s="1" t="s">
        <v>127</v>
      </c>
      <c r="E1536" s="1" t="s">
        <v>207</v>
      </c>
      <c r="F1536" s="44"/>
      <c r="G1536" s="44"/>
      <c r="H1536" s="45" t="str">
        <f aca="false">IF(AND(F1536&lt;&gt;"",G1536&lt;&gt;""),"Completed","Upcoming")</f>
        <v>Upcoming</v>
      </c>
    </row>
    <row r="1537" customFormat="false" ht="15" hidden="false" customHeight="false" outlineLevel="0" collapsed="false">
      <c r="A1537" s="1" t="n">
        <v>1532</v>
      </c>
      <c r="B1537" s="41" t="n">
        <v>46137.5833333333</v>
      </c>
      <c r="C1537" s="1" t="s">
        <v>29</v>
      </c>
      <c r="D1537" s="1" t="s">
        <v>21</v>
      </c>
      <c r="E1537" s="1" t="s">
        <v>153</v>
      </c>
      <c r="F1537" s="44"/>
      <c r="G1537" s="44"/>
      <c r="H1537" s="45" t="str">
        <f aca="false">IF(AND(F1537&lt;&gt;"",G1537&lt;&gt;""),"Completed","Upcoming")</f>
        <v>Upcoming</v>
      </c>
    </row>
    <row r="1538" customFormat="false" ht="15" hidden="false" customHeight="false" outlineLevel="0" collapsed="false">
      <c r="A1538" s="1" t="n">
        <v>1533</v>
      </c>
      <c r="B1538" s="41" t="n">
        <v>46137.5833333333</v>
      </c>
      <c r="C1538" s="1" t="s">
        <v>29</v>
      </c>
      <c r="D1538" s="1" t="s">
        <v>129</v>
      </c>
      <c r="E1538" s="1" t="s">
        <v>162</v>
      </c>
      <c r="F1538" s="44"/>
      <c r="G1538" s="44"/>
      <c r="H1538" s="45" t="str">
        <f aca="false">IF(AND(F1538&lt;&gt;"",G1538&lt;&gt;""),"Completed","Upcoming")</f>
        <v>Upcoming</v>
      </c>
    </row>
    <row r="1539" customFormat="false" ht="15" hidden="false" customHeight="false" outlineLevel="0" collapsed="false">
      <c r="A1539" s="1" t="n">
        <v>1534</v>
      </c>
      <c r="B1539" s="41" t="n">
        <v>46137.5833333333</v>
      </c>
      <c r="C1539" s="1" t="s">
        <v>29</v>
      </c>
      <c r="D1539" s="1" t="s">
        <v>201</v>
      </c>
      <c r="E1539" s="1" t="s">
        <v>23</v>
      </c>
      <c r="F1539" s="44"/>
      <c r="G1539" s="44"/>
      <c r="H1539" s="45" t="str">
        <f aca="false">IF(AND(F1539&lt;&gt;"",G1539&lt;&gt;""),"Completed","Upcoming")</f>
        <v>Upcoming</v>
      </c>
    </row>
    <row r="1540" customFormat="false" ht="15" hidden="false" customHeight="false" outlineLevel="0" collapsed="false">
      <c r="A1540" s="1" t="n">
        <v>1535</v>
      </c>
      <c r="B1540" s="41" t="n">
        <v>46137.5833333333</v>
      </c>
      <c r="C1540" s="1" t="s">
        <v>29</v>
      </c>
      <c r="D1540" s="1" t="s">
        <v>137</v>
      </c>
      <c r="E1540" s="1" t="s">
        <v>128</v>
      </c>
      <c r="F1540" s="44"/>
      <c r="G1540" s="44"/>
      <c r="H1540" s="45" t="str">
        <f aca="false">IF(AND(F1540&lt;&gt;"",G1540&lt;&gt;""),"Completed","Upcoming")</f>
        <v>Upcoming</v>
      </c>
    </row>
    <row r="1541" customFormat="false" ht="15" hidden="false" customHeight="false" outlineLevel="0" collapsed="false">
      <c r="A1541" s="1" t="n">
        <v>1536</v>
      </c>
      <c r="B1541" s="41" t="n">
        <v>46137.5833333333</v>
      </c>
      <c r="C1541" s="1" t="s">
        <v>29</v>
      </c>
      <c r="D1541" s="1" t="s">
        <v>130</v>
      </c>
      <c r="E1541" s="1" t="s">
        <v>132</v>
      </c>
      <c r="F1541" s="44"/>
      <c r="G1541" s="44"/>
      <c r="H1541" s="45" t="str">
        <f aca="false">IF(AND(F1541&lt;&gt;"",G1541&lt;&gt;""),"Completed","Upcoming")</f>
        <v>Upcoming</v>
      </c>
    </row>
    <row r="1542" customFormat="false" ht="15" hidden="false" customHeight="false" outlineLevel="0" collapsed="false">
      <c r="A1542" s="1" t="n">
        <v>1537</v>
      </c>
      <c r="B1542" s="41" t="n">
        <v>46137.5833333333</v>
      </c>
      <c r="C1542" s="1" t="s">
        <v>29</v>
      </c>
      <c r="D1542" s="1" t="s">
        <v>131</v>
      </c>
      <c r="E1542" s="1" t="s">
        <v>180</v>
      </c>
      <c r="F1542" s="44"/>
      <c r="G1542" s="44"/>
      <c r="H1542" s="45" t="str">
        <f aca="false">IF(AND(F1542&lt;&gt;"",G1542&lt;&gt;""),"Completed","Upcoming")</f>
        <v>Upcoming</v>
      </c>
    </row>
    <row r="1543" customFormat="false" ht="15" hidden="false" customHeight="false" outlineLevel="0" collapsed="false">
      <c r="A1543" s="1" t="n">
        <v>1538</v>
      </c>
      <c r="B1543" s="41" t="n">
        <v>46137.5833333333</v>
      </c>
      <c r="C1543" s="1" t="s">
        <v>29</v>
      </c>
      <c r="D1543" s="1" t="s">
        <v>202</v>
      </c>
      <c r="E1543" s="1" t="s">
        <v>126</v>
      </c>
      <c r="F1543" s="44"/>
      <c r="G1543" s="44"/>
      <c r="H1543" s="45" t="str">
        <f aca="false">IF(AND(F1543&lt;&gt;"",G1543&lt;&gt;""),"Completed","Upcoming")</f>
        <v>Upcoming</v>
      </c>
    </row>
    <row r="1544" customFormat="false" ht="15" hidden="false" customHeight="false" outlineLevel="0" collapsed="false">
      <c r="A1544" s="1" t="n">
        <v>1539</v>
      </c>
      <c r="B1544" s="41" t="n">
        <v>46137.5833333333</v>
      </c>
      <c r="C1544" s="1" t="s">
        <v>29</v>
      </c>
      <c r="D1544" s="1" t="s">
        <v>122</v>
      </c>
      <c r="E1544" s="1" t="s">
        <v>138</v>
      </c>
      <c r="F1544" s="44"/>
      <c r="G1544" s="44"/>
      <c r="H1544" s="45" t="str">
        <f aca="false">IF(AND(F1544&lt;&gt;"",G1544&lt;&gt;""),"Completed","Upcoming")</f>
        <v>Upcoming</v>
      </c>
    </row>
    <row r="1545" customFormat="false" ht="15" hidden="false" customHeight="false" outlineLevel="0" collapsed="false">
      <c r="A1545" s="1" t="n">
        <v>1540</v>
      </c>
      <c r="B1545" s="41" t="n">
        <v>46137.5833333333</v>
      </c>
      <c r="C1545" s="1" t="s">
        <v>29</v>
      </c>
      <c r="D1545" s="1" t="s">
        <v>121</v>
      </c>
      <c r="E1545" s="1" t="s">
        <v>152</v>
      </c>
      <c r="F1545" s="44"/>
      <c r="G1545" s="44"/>
      <c r="H1545" s="45" t="str">
        <f aca="false">IF(AND(F1545&lt;&gt;"",G1545&lt;&gt;""),"Completed","Upcoming")</f>
        <v>Upcoming</v>
      </c>
    </row>
    <row r="1546" customFormat="false" ht="15" hidden="false" customHeight="false" outlineLevel="0" collapsed="false">
      <c r="A1546" s="1" t="n">
        <v>1541</v>
      </c>
      <c r="B1546" s="41" t="n">
        <v>46137.75</v>
      </c>
      <c r="C1546" s="1" t="s">
        <v>32</v>
      </c>
      <c r="D1546" s="1" t="s">
        <v>212</v>
      </c>
      <c r="E1546" s="1" t="s">
        <v>193</v>
      </c>
      <c r="F1546" s="44"/>
      <c r="G1546" s="44"/>
      <c r="H1546" s="45" t="str">
        <f aca="false">IF(AND(F1546&lt;&gt;"",G1546&lt;&gt;""),"Completed","Upcoming")</f>
        <v>Upcoming</v>
      </c>
    </row>
    <row r="1547" customFormat="false" ht="15" hidden="false" customHeight="false" outlineLevel="0" collapsed="false">
      <c r="A1547" s="1" t="n">
        <v>1542</v>
      </c>
      <c r="B1547" s="41" t="n">
        <v>46137.75</v>
      </c>
      <c r="C1547" s="1" t="s">
        <v>32</v>
      </c>
      <c r="D1547" s="1" t="s">
        <v>191</v>
      </c>
      <c r="E1547" s="1" t="s">
        <v>196</v>
      </c>
      <c r="F1547" s="44"/>
      <c r="G1547" s="44"/>
      <c r="H1547" s="45" t="str">
        <f aca="false">IF(AND(F1547&lt;&gt;"",G1547&lt;&gt;""),"Completed","Upcoming")</f>
        <v>Upcoming</v>
      </c>
    </row>
    <row r="1548" customFormat="false" ht="15" hidden="false" customHeight="false" outlineLevel="0" collapsed="false">
      <c r="A1548" s="1" t="n">
        <v>1543</v>
      </c>
      <c r="B1548" s="41" t="n">
        <v>46137.75</v>
      </c>
      <c r="C1548" s="1" t="s">
        <v>32</v>
      </c>
      <c r="D1548" s="1" t="s">
        <v>195</v>
      </c>
      <c r="E1548" s="1" t="s">
        <v>189</v>
      </c>
      <c r="F1548" s="44"/>
      <c r="G1548" s="44"/>
      <c r="H1548" s="45" t="str">
        <f aca="false">IF(AND(F1548&lt;&gt;"",G1548&lt;&gt;""),"Completed","Upcoming")</f>
        <v>Upcoming</v>
      </c>
    </row>
    <row r="1549" customFormat="false" ht="15" hidden="false" customHeight="false" outlineLevel="0" collapsed="false">
      <c r="A1549" s="1" t="n">
        <v>1544</v>
      </c>
      <c r="B1549" s="41" t="n">
        <v>46137.75</v>
      </c>
      <c r="C1549" s="1" t="s">
        <v>32</v>
      </c>
      <c r="D1549" s="1" t="s">
        <v>185</v>
      </c>
      <c r="E1549" s="1" t="s">
        <v>188</v>
      </c>
      <c r="F1549" s="44"/>
      <c r="G1549" s="44"/>
      <c r="H1549" s="45" t="str">
        <f aca="false">IF(AND(F1549&lt;&gt;"",G1549&lt;&gt;""),"Completed","Upcoming")</f>
        <v>Upcoming</v>
      </c>
    </row>
    <row r="1550" customFormat="false" ht="15" hidden="false" customHeight="false" outlineLevel="0" collapsed="false">
      <c r="A1550" s="1" t="n">
        <v>1545</v>
      </c>
      <c r="B1550" s="41" t="n">
        <v>46137.75</v>
      </c>
      <c r="C1550" s="1" t="s">
        <v>32</v>
      </c>
      <c r="D1550" s="1" t="s">
        <v>197</v>
      </c>
      <c r="E1550" s="1" t="s">
        <v>183</v>
      </c>
      <c r="F1550" s="44"/>
      <c r="G1550" s="44"/>
      <c r="H1550" s="45" t="str">
        <f aca="false">IF(AND(F1550&lt;&gt;"",G1550&lt;&gt;""),"Completed","Upcoming")</f>
        <v>Upcoming</v>
      </c>
    </row>
    <row r="1551" customFormat="false" ht="15" hidden="false" customHeight="false" outlineLevel="0" collapsed="false">
      <c r="A1551" s="1" t="n">
        <v>1546</v>
      </c>
      <c r="B1551" s="41" t="n">
        <v>46137.75</v>
      </c>
      <c r="C1551" s="1" t="s">
        <v>32</v>
      </c>
      <c r="D1551" s="1" t="s">
        <v>187</v>
      </c>
      <c r="E1551" s="1" t="s">
        <v>15</v>
      </c>
      <c r="F1551" s="44"/>
      <c r="G1551" s="44"/>
      <c r="H1551" s="45" t="str">
        <f aca="false">IF(AND(F1551&lt;&gt;"",G1551&lt;&gt;""),"Completed","Upcoming")</f>
        <v>Upcoming</v>
      </c>
    </row>
    <row r="1552" customFormat="false" ht="15" hidden="false" customHeight="false" outlineLevel="0" collapsed="false">
      <c r="A1552" s="1" t="n">
        <v>1547</v>
      </c>
      <c r="B1552" s="41" t="n">
        <v>46137.75</v>
      </c>
      <c r="C1552" s="1" t="s">
        <v>32</v>
      </c>
      <c r="D1552" s="1" t="s">
        <v>211</v>
      </c>
      <c r="E1552" s="1" t="s">
        <v>184</v>
      </c>
      <c r="F1552" s="44"/>
      <c r="G1552" s="44"/>
      <c r="H1552" s="45" t="str">
        <f aca="false">IF(AND(F1552&lt;&gt;"",G1552&lt;&gt;""),"Completed","Upcoming")</f>
        <v>Upcoming</v>
      </c>
    </row>
    <row r="1553" customFormat="false" ht="15" hidden="false" customHeight="false" outlineLevel="0" collapsed="false">
      <c r="A1553" s="1" t="n">
        <v>1548</v>
      </c>
      <c r="B1553" s="41" t="n">
        <v>46137.75</v>
      </c>
      <c r="C1553" s="1" t="s">
        <v>32</v>
      </c>
      <c r="D1553" s="1" t="s">
        <v>199</v>
      </c>
      <c r="E1553" s="1" t="s">
        <v>198</v>
      </c>
      <c r="F1553" s="44"/>
      <c r="G1553" s="44"/>
      <c r="H1553" s="45" t="str">
        <f aca="false">IF(AND(F1553&lt;&gt;"",G1553&lt;&gt;""),"Completed","Upcoming")</f>
        <v>Upcoming</v>
      </c>
    </row>
    <row r="1554" customFormat="false" ht="15" hidden="false" customHeight="false" outlineLevel="0" collapsed="false">
      <c r="A1554" s="1" t="n">
        <v>1549</v>
      </c>
      <c r="B1554" s="41" t="n">
        <v>46137.75</v>
      </c>
      <c r="C1554" s="1" t="s">
        <v>32</v>
      </c>
      <c r="D1554" s="1" t="s">
        <v>190</v>
      </c>
      <c r="E1554" s="1" t="s">
        <v>192</v>
      </c>
      <c r="F1554" s="44"/>
      <c r="G1554" s="44"/>
      <c r="H1554" s="45" t="str">
        <f aca="false">IF(AND(F1554&lt;&gt;"",G1554&lt;&gt;""),"Completed","Upcoming")</f>
        <v>Upcoming</v>
      </c>
    </row>
    <row r="1555" customFormat="false" ht="15" hidden="false" customHeight="false" outlineLevel="0" collapsed="false">
      <c r="A1555" s="1" t="n">
        <v>1550</v>
      </c>
      <c r="B1555" s="41" t="n">
        <v>46138.75</v>
      </c>
      <c r="C1555" s="1" t="s">
        <v>33</v>
      </c>
      <c r="D1555" s="1" t="s">
        <v>120</v>
      </c>
      <c r="E1555" s="1" t="s">
        <v>204</v>
      </c>
      <c r="F1555" s="44"/>
      <c r="G1555" s="44"/>
      <c r="H1555" s="45" t="str">
        <f aca="false">IF(AND(F1555&lt;&gt;"",G1555&lt;&gt;""),"Completed","Upcoming")</f>
        <v>Upcoming</v>
      </c>
    </row>
    <row r="1556" customFormat="false" ht="15" hidden="false" customHeight="false" outlineLevel="0" collapsed="false">
      <c r="A1556" s="1" t="n">
        <v>1551</v>
      </c>
      <c r="B1556" s="41" t="n">
        <v>46138.75</v>
      </c>
      <c r="C1556" s="1" t="s">
        <v>33</v>
      </c>
      <c r="D1556" s="1" t="s">
        <v>134</v>
      </c>
      <c r="E1556" s="1" t="s">
        <v>157</v>
      </c>
      <c r="F1556" s="44"/>
      <c r="G1556" s="44"/>
      <c r="H1556" s="45" t="str">
        <f aca="false">IF(AND(F1556&lt;&gt;"",G1556&lt;&gt;""),"Completed","Upcoming")</f>
        <v>Upcoming</v>
      </c>
    </row>
    <row r="1557" customFormat="false" ht="15" hidden="false" customHeight="false" outlineLevel="0" collapsed="false">
      <c r="A1557" s="1" t="n">
        <v>1552</v>
      </c>
      <c r="B1557" s="41" t="n">
        <v>46138.75</v>
      </c>
      <c r="C1557" s="1" t="s">
        <v>33</v>
      </c>
      <c r="D1557" s="1" t="s">
        <v>156</v>
      </c>
      <c r="E1557" s="1" t="s">
        <v>17</v>
      </c>
      <c r="F1557" s="44"/>
      <c r="G1557" s="44"/>
      <c r="H1557" s="45" t="str">
        <f aca="false">IF(AND(F1557&lt;&gt;"",G1557&lt;&gt;""),"Completed","Upcoming")</f>
        <v>Upcoming</v>
      </c>
    </row>
    <row r="1558" customFormat="false" ht="15" hidden="false" customHeight="false" outlineLevel="0" collapsed="false">
      <c r="A1558" s="1" t="n">
        <v>1553</v>
      </c>
      <c r="B1558" s="41" t="n">
        <v>46138.75</v>
      </c>
      <c r="C1558" s="1" t="s">
        <v>31</v>
      </c>
      <c r="D1558" s="1" t="s">
        <v>146</v>
      </c>
      <c r="E1558" s="1" t="s">
        <v>19</v>
      </c>
      <c r="F1558" s="44"/>
      <c r="G1558" s="44"/>
      <c r="H1558" s="45" t="str">
        <f aca="false">IF(AND(F1558&lt;&gt;"",G1558&lt;&gt;""),"Completed","Upcoming")</f>
        <v>Upcoming</v>
      </c>
    </row>
    <row r="1559" customFormat="false" ht="15" hidden="false" customHeight="false" outlineLevel="0" collapsed="false">
      <c r="A1559" s="1" t="n">
        <v>1554</v>
      </c>
      <c r="B1559" s="41" t="n">
        <v>46138.75</v>
      </c>
      <c r="C1559" s="1" t="s">
        <v>31</v>
      </c>
      <c r="D1559" s="1" t="s">
        <v>163</v>
      </c>
      <c r="E1559" s="1" t="s">
        <v>174</v>
      </c>
      <c r="F1559" s="44"/>
      <c r="G1559" s="44"/>
      <c r="H1559" s="45" t="str">
        <f aca="false">IF(AND(F1559&lt;&gt;"",G1559&lt;&gt;""),"Completed","Upcoming")</f>
        <v>Upcoming</v>
      </c>
    </row>
    <row r="1560" customFormat="false" ht="15" hidden="false" customHeight="false" outlineLevel="0" collapsed="false">
      <c r="A1560" s="1" t="n">
        <v>1555</v>
      </c>
      <c r="B1560" s="41" t="n">
        <v>46138.75</v>
      </c>
      <c r="C1560" s="1" t="s">
        <v>31</v>
      </c>
      <c r="D1560" s="1" t="s">
        <v>136</v>
      </c>
      <c r="E1560" s="1" t="s">
        <v>178</v>
      </c>
      <c r="F1560" s="44"/>
      <c r="G1560" s="44"/>
      <c r="H1560" s="45" t="str">
        <f aca="false">IF(AND(F1560&lt;&gt;"",G1560&lt;&gt;""),"Completed","Upcoming")</f>
        <v>Upcoming</v>
      </c>
    </row>
    <row r="1561" customFormat="false" ht="15" hidden="false" customHeight="false" outlineLevel="0" collapsed="false">
      <c r="A1561" s="1" t="n">
        <v>1556</v>
      </c>
      <c r="B1561" s="41" t="n">
        <v>46138.75</v>
      </c>
      <c r="C1561" s="1" t="s">
        <v>31</v>
      </c>
      <c r="D1561" s="1" t="s">
        <v>140</v>
      </c>
      <c r="E1561" s="1" t="s">
        <v>209</v>
      </c>
      <c r="F1561" s="44"/>
      <c r="G1561" s="44"/>
      <c r="H1561" s="45" t="str">
        <f aca="false">IF(AND(F1561&lt;&gt;"",G1561&lt;&gt;""),"Completed","Upcoming")</f>
        <v>Upcoming</v>
      </c>
    </row>
    <row r="1562" customFormat="false" ht="15" hidden="false" customHeight="false" outlineLevel="0" collapsed="false">
      <c r="A1562" s="1" t="n">
        <v>1557</v>
      </c>
      <c r="B1562" s="41" t="n">
        <v>46138.75</v>
      </c>
      <c r="C1562" s="1" t="s">
        <v>31</v>
      </c>
      <c r="D1562" s="1" t="s">
        <v>145</v>
      </c>
      <c r="E1562" s="1" t="s">
        <v>177</v>
      </c>
      <c r="F1562" s="44"/>
      <c r="G1562" s="44"/>
      <c r="H1562" s="45" t="str">
        <f aca="false">IF(AND(F1562&lt;&gt;"",G1562&lt;&gt;""),"Completed","Upcoming")</f>
        <v>Upcoming</v>
      </c>
    </row>
    <row r="1563" customFormat="false" ht="15" hidden="false" customHeight="false" outlineLevel="0" collapsed="false">
      <c r="A1563" s="1" t="n">
        <v>1558</v>
      </c>
      <c r="B1563" s="41" t="n">
        <v>46138.75</v>
      </c>
      <c r="C1563" s="1" t="s">
        <v>31</v>
      </c>
      <c r="D1563" s="1" t="s">
        <v>139</v>
      </c>
      <c r="E1563" s="1" t="s">
        <v>213</v>
      </c>
      <c r="F1563" s="44"/>
      <c r="G1563" s="44"/>
      <c r="H1563" s="45" t="str">
        <f aca="false">IF(AND(F1563&lt;&gt;"",G1563&lt;&gt;""),"Completed","Upcoming")</f>
        <v>Upcoming</v>
      </c>
    </row>
    <row r="1564" customFormat="false" ht="15" hidden="false" customHeight="false" outlineLevel="0" collapsed="false">
      <c r="A1564" s="1" t="n">
        <v>1559</v>
      </c>
      <c r="B1564" s="41" t="n">
        <v>46138.75</v>
      </c>
      <c r="C1564" s="1" t="s">
        <v>33</v>
      </c>
      <c r="D1564" s="1" t="s">
        <v>172</v>
      </c>
      <c r="E1564" s="1" t="s">
        <v>154</v>
      </c>
      <c r="F1564" s="44"/>
      <c r="G1564" s="44"/>
      <c r="H1564" s="45" t="str">
        <f aca="false">IF(AND(F1564&lt;&gt;"",G1564&lt;&gt;""),"Completed","Upcoming")</f>
        <v>Upcoming</v>
      </c>
    </row>
    <row r="1565" customFormat="false" ht="15" hidden="false" customHeight="false" outlineLevel="0" collapsed="false">
      <c r="A1565" s="1" t="n">
        <v>1560</v>
      </c>
      <c r="B1565" s="41" t="n">
        <v>46138.75</v>
      </c>
      <c r="C1565" s="1" t="s">
        <v>31</v>
      </c>
      <c r="D1565" s="1" t="s">
        <v>164</v>
      </c>
      <c r="E1565" s="1" t="s">
        <v>20</v>
      </c>
      <c r="F1565" s="44"/>
      <c r="G1565" s="44"/>
      <c r="H1565" s="45" t="str">
        <f aca="false">IF(AND(F1565&lt;&gt;"",G1565&lt;&gt;""),"Completed","Upcoming")</f>
        <v>Upcoming</v>
      </c>
    </row>
    <row r="1566" customFormat="false" ht="15" hidden="false" customHeight="false" outlineLevel="0" collapsed="false">
      <c r="A1566" s="1" t="n">
        <v>1561</v>
      </c>
      <c r="B1566" s="41" t="n">
        <v>46138.75</v>
      </c>
      <c r="C1566" s="1" t="s">
        <v>31</v>
      </c>
      <c r="D1566" s="1" t="s">
        <v>168</v>
      </c>
      <c r="E1566" s="1" t="s">
        <v>24</v>
      </c>
      <c r="F1566" s="44"/>
      <c r="G1566" s="44"/>
      <c r="H1566" s="45" t="str">
        <f aca="false">IF(AND(F1566&lt;&gt;"",G1566&lt;&gt;""),"Completed","Upcoming")</f>
        <v>Upcoming</v>
      </c>
    </row>
    <row r="1567" customFormat="false" ht="15" hidden="false" customHeight="false" outlineLevel="0" collapsed="false">
      <c r="A1567" s="1" t="n">
        <v>1562</v>
      </c>
      <c r="B1567" s="41" t="n">
        <v>46138.75</v>
      </c>
      <c r="C1567" s="1" t="s">
        <v>33</v>
      </c>
      <c r="D1567" s="1" t="s">
        <v>135</v>
      </c>
      <c r="E1567" s="1" t="s">
        <v>155</v>
      </c>
      <c r="F1567" s="44"/>
      <c r="G1567" s="44"/>
      <c r="H1567" s="45" t="str">
        <f aca="false">IF(AND(F1567&lt;&gt;"",G1567&lt;&gt;""),"Completed","Upcoming")</f>
        <v>Upcoming</v>
      </c>
    </row>
    <row r="1568" customFormat="false" ht="15" hidden="false" customHeight="false" outlineLevel="0" collapsed="false">
      <c r="A1568" s="1" t="n">
        <v>1563</v>
      </c>
      <c r="B1568" s="41" t="n">
        <v>46138.75</v>
      </c>
      <c r="C1568" s="1" t="s">
        <v>33</v>
      </c>
      <c r="D1568" s="1" t="s">
        <v>206</v>
      </c>
      <c r="E1568" s="1" t="s">
        <v>144</v>
      </c>
      <c r="F1568" s="44"/>
      <c r="G1568" s="44"/>
      <c r="H1568" s="45" t="str">
        <f aca="false">IF(AND(F1568&lt;&gt;"",G1568&lt;&gt;""),"Completed","Upcoming")</f>
        <v>Upcoming</v>
      </c>
    </row>
    <row r="1569" customFormat="false" ht="15" hidden="false" customHeight="false" outlineLevel="0" collapsed="false">
      <c r="A1569" s="1" t="n">
        <v>1564</v>
      </c>
      <c r="B1569" s="41" t="n">
        <v>46138.75</v>
      </c>
      <c r="C1569" s="1" t="s">
        <v>33</v>
      </c>
      <c r="D1569" s="1" t="s">
        <v>171</v>
      </c>
      <c r="E1569" s="1" t="s">
        <v>159</v>
      </c>
      <c r="F1569" s="44"/>
      <c r="G1569" s="44"/>
      <c r="H1569" s="45" t="str">
        <f aca="false">IF(AND(F1569&lt;&gt;"",G1569&lt;&gt;""),"Completed","Upcoming")</f>
        <v>Upcoming</v>
      </c>
    </row>
    <row r="1570" customFormat="false" ht="15" hidden="false" customHeight="false" outlineLevel="0" collapsed="false">
      <c r="A1570" s="1" t="n">
        <v>1565</v>
      </c>
      <c r="B1570" s="41" t="n">
        <v>46138.75</v>
      </c>
      <c r="C1570" s="1" t="s">
        <v>31</v>
      </c>
      <c r="D1570" s="1" t="s">
        <v>169</v>
      </c>
      <c r="E1570" s="1" t="s">
        <v>165</v>
      </c>
      <c r="F1570" s="44"/>
      <c r="G1570" s="44"/>
      <c r="H1570" s="45" t="str">
        <f aca="false">IF(AND(F1570&lt;&gt;"",G1570&lt;&gt;""),"Completed","Upcoming")</f>
        <v>Upcoming</v>
      </c>
    </row>
    <row r="1571" customFormat="false" ht="15" hidden="false" customHeight="false" outlineLevel="0" collapsed="false">
      <c r="A1571" s="1" t="n">
        <v>1566</v>
      </c>
      <c r="B1571" s="41" t="n">
        <v>46138.75</v>
      </c>
      <c r="C1571" s="1" t="s">
        <v>33</v>
      </c>
      <c r="D1571" s="1" t="s">
        <v>158</v>
      </c>
      <c r="E1571" s="1" t="s">
        <v>149</v>
      </c>
      <c r="F1571" s="44"/>
      <c r="G1571" s="44"/>
      <c r="H1571" s="45" t="str">
        <f aca="false">IF(AND(F1571&lt;&gt;"",G1571&lt;&gt;""),"Completed","Upcoming")</f>
        <v>Upcoming</v>
      </c>
    </row>
    <row r="1572" customFormat="false" ht="15" hidden="false" customHeight="false" outlineLevel="0" collapsed="false">
      <c r="A1572" s="1" t="n">
        <v>1567</v>
      </c>
      <c r="B1572" s="41" t="n">
        <v>46138.75</v>
      </c>
      <c r="C1572" s="1" t="s">
        <v>31</v>
      </c>
      <c r="D1572" s="1" t="s">
        <v>22</v>
      </c>
      <c r="E1572" s="1" t="s">
        <v>210</v>
      </c>
      <c r="F1572" s="44"/>
      <c r="G1572" s="44"/>
      <c r="H1572" s="45" t="str">
        <f aca="false">IF(AND(F1572&lt;&gt;"",G1572&lt;&gt;""),"Completed","Upcoming")</f>
        <v>Upcoming</v>
      </c>
    </row>
    <row r="1573" customFormat="false" ht="15" hidden="false" customHeight="false" outlineLevel="0" collapsed="false">
      <c r="A1573" s="1" t="n">
        <v>1568</v>
      </c>
      <c r="B1573" s="41" t="n">
        <v>46138.75</v>
      </c>
      <c r="C1573" s="1" t="s">
        <v>33</v>
      </c>
      <c r="D1573" s="1" t="s">
        <v>205</v>
      </c>
      <c r="E1573" s="1" t="s">
        <v>161</v>
      </c>
      <c r="F1573" s="44"/>
      <c r="G1573" s="44"/>
      <c r="H1573" s="45" t="str">
        <f aca="false">IF(AND(F1573&lt;&gt;"",G1573&lt;&gt;""),"Completed","Upcoming")</f>
        <v>Upcoming</v>
      </c>
    </row>
    <row r="1574" customFormat="false" ht="15" hidden="false" customHeight="false" outlineLevel="0" collapsed="false">
      <c r="A1574" s="1" t="n">
        <v>1569</v>
      </c>
      <c r="B1574" s="41" t="n">
        <v>46144.5833333333</v>
      </c>
      <c r="C1574" s="1" t="s">
        <v>29</v>
      </c>
      <c r="D1574" s="1" t="s">
        <v>132</v>
      </c>
      <c r="E1574" s="1" t="s">
        <v>129</v>
      </c>
      <c r="F1574" s="44"/>
      <c r="G1574" s="44"/>
      <c r="H1574" s="45" t="str">
        <f aca="false">IF(AND(F1574&lt;&gt;"",G1574&lt;&gt;""),"Completed","Upcoming")</f>
        <v>Upcoming</v>
      </c>
    </row>
    <row r="1575" customFormat="false" ht="15" hidden="false" customHeight="false" outlineLevel="0" collapsed="false">
      <c r="A1575" s="1" t="n">
        <v>1570</v>
      </c>
      <c r="B1575" s="41" t="n">
        <v>46144.5833333333</v>
      </c>
      <c r="C1575" s="1" t="s">
        <v>29</v>
      </c>
      <c r="D1575" s="1" t="s">
        <v>131</v>
      </c>
      <c r="E1575" s="1" t="s">
        <v>202</v>
      </c>
      <c r="F1575" s="44"/>
      <c r="G1575" s="44"/>
      <c r="H1575" s="45" t="str">
        <f aca="false">IF(AND(F1575&lt;&gt;"",G1575&lt;&gt;""),"Completed","Upcoming")</f>
        <v>Upcoming</v>
      </c>
    </row>
    <row r="1576" customFormat="false" ht="15" hidden="false" customHeight="false" outlineLevel="0" collapsed="false">
      <c r="A1576" s="1" t="n">
        <v>1571</v>
      </c>
      <c r="B1576" s="41" t="n">
        <v>46144.5833333333</v>
      </c>
      <c r="C1576" s="1" t="s">
        <v>29</v>
      </c>
      <c r="D1576" s="1" t="s">
        <v>130</v>
      </c>
      <c r="E1576" s="1" t="s">
        <v>122</v>
      </c>
      <c r="F1576" s="44"/>
      <c r="G1576" s="44"/>
      <c r="H1576" s="45" t="str">
        <f aca="false">IF(AND(F1576&lt;&gt;"",G1576&lt;&gt;""),"Completed","Upcoming")</f>
        <v>Upcoming</v>
      </c>
    </row>
    <row r="1577" customFormat="false" ht="15" hidden="false" customHeight="false" outlineLevel="0" collapsed="false">
      <c r="A1577" s="1" t="n">
        <v>1572</v>
      </c>
      <c r="B1577" s="41" t="n">
        <v>46144.5833333333</v>
      </c>
      <c r="C1577" s="1" t="s">
        <v>29</v>
      </c>
      <c r="D1577" s="1" t="s">
        <v>138</v>
      </c>
      <c r="E1577" s="1" t="s">
        <v>180</v>
      </c>
      <c r="F1577" s="44"/>
      <c r="G1577" s="44"/>
      <c r="H1577" s="45" t="str">
        <f aca="false">IF(AND(F1577&lt;&gt;"",G1577&lt;&gt;""),"Completed","Upcoming")</f>
        <v>Upcoming</v>
      </c>
    </row>
    <row r="1578" customFormat="false" ht="15" hidden="false" customHeight="false" outlineLevel="0" collapsed="false">
      <c r="A1578" s="1" t="n">
        <v>1573</v>
      </c>
      <c r="B1578" s="41" t="n">
        <v>46144.5833333333</v>
      </c>
      <c r="C1578" s="1" t="s">
        <v>29</v>
      </c>
      <c r="D1578" s="1" t="s">
        <v>127</v>
      </c>
      <c r="E1578" s="1" t="s">
        <v>153</v>
      </c>
      <c r="F1578" s="44"/>
      <c r="G1578" s="44"/>
      <c r="H1578" s="45" t="str">
        <f aca="false">IF(AND(F1578&lt;&gt;"",G1578&lt;&gt;""),"Completed","Upcoming")</f>
        <v>Upcoming</v>
      </c>
    </row>
    <row r="1579" customFormat="false" ht="15" hidden="false" customHeight="false" outlineLevel="0" collapsed="false">
      <c r="A1579" s="1" t="n">
        <v>1574</v>
      </c>
      <c r="B1579" s="41" t="n">
        <v>46144.5833333333</v>
      </c>
      <c r="C1579" s="1" t="s">
        <v>29</v>
      </c>
      <c r="D1579" s="1" t="s">
        <v>152</v>
      </c>
      <c r="E1579" s="1" t="s">
        <v>137</v>
      </c>
      <c r="F1579" s="44"/>
      <c r="G1579" s="44"/>
      <c r="H1579" s="45" t="str">
        <f aca="false">IF(AND(F1579&lt;&gt;"",G1579&lt;&gt;""),"Completed","Upcoming")</f>
        <v>Upcoming</v>
      </c>
    </row>
    <row r="1580" customFormat="false" ht="15" hidden="false" customHeight="false" outlineLevel="0" collapsed="false">
      <c r="A1580" s="1" t="n">
        <v>1575</v>
      </c>
      <c r="B1580" s="41" t="n">
        <v>46144.5833333333</v>
      </c>
      <c r="C1580" s="1" t="s">
        <v>29</v>
      </c>
      <c r="D1580" s="1" t="s">
        <v>162</v>
      </c>
      <c r="E1580" s="1" t="s">
        <v>126</v>
      </c>
      <c r="F1580" s="44"/>
      <c r="G1580" s="44"/>
      <c r="H1580" s="45" t="str">
        <f aca="false">IF(AND(F1580&lt;&gt;"",G1580&lt;&gt;""),"Completed","Upcoming")</f>
        <v>Upcoming</v>
      </c>
    </row>
    <row r="1581" customFormat="false" ht="15" hidden="false" customHeight="false" outlineLevel="0" collapsed="false">
      <c r="A1581" s="1" t="n">
        <v>1576</v>
      </c>
      <c r="B1581" s="41" t="n">
        <v>46144.5833333333</v>
      </c>
      <c r="C1581" s="1" t="s">
        <v>29</v>
      </c>
      <c r="D1581" s="1" t="s">
        <v>128</v>
      </c>
      <c r="E1581" s="1" t="s">
        <v>23</v>
      </c>
      <c r="F1581" s="44"/>
      <c r="G1581" s="44"/>
      <c r="H1581" s="45" t="str">
        <f aca="false">IF(AND(F1581&lt;&gt;"",G1581&lt;&gt;""),"Completed","Upcoming")</f>
        <v>Upcoming</v>
      </c>
    </row>
    <row r="1582" customFormat="false" ht="15" hidden="false" customHeight="false" outlineLevel="0" collapsed="false">
      <c r="A1582" s="1" t="n">
        <v>1577</v>
      </c>
      <c r="B1582" s="41" t="n">
        <v>46144.5833333333</v>
      </c>
      <c r="C1582" s="1" t="s">
        <v>29</v>
      </c>
      <c r="D1582" s="1" t="s">
        <v>207</v>
      </c>
      <c r="E1582" s="1" t="s">
        <v>201</v>
      </c>
      <c r="F1582" s="44"/>
      <c r="G1582" s="44"/>
      <c r="H1582" s="45" t="str">
        <f aca="false">IF(AND(F1582&lt;&gt;"",G1582&lt;&gt;""),"Completed","Upcoming")</f>
        <v>Upcoming</v>
      </c>
    </row>
    <row r="1583" customFormat="false" ht="15" hidden="false" customHeight="false" outlineLevel="0" collapsed="false">
      <c r="A1583" s="1" t="n">
        <v>1578</v>
      </c>
      <c r="B1583" s="41" t="n">
        <v>46144.5833333333</v>
      </c>
      <c r="C1583" s="1" t="s">
        <v>29</v>
      </c>
      <c r="D1583" s="1" t="s">
        <v>121</v>
      </c>
      <c r="E1583" s="1" t="s">
        <v>21</v>
      </c>
      <c r="F1583" s="44"/>
      <c r="G1583" s="44"/>
      <c r="H1583" s="45" t="str">
        <f aca="false">IF(AND(F1583&lt;&gt;"",G1583&lt;&gt;""),"Completed","Upcoming")</f>
        <v>Upcoming</v>
      </c>
    </row>
    <row r="1584" customFormat="false" ht="15" hidden="false" customHeight="false" outlineLevel="0" collapsed="false">
      <c r="A1584" s="1" t="n">
        <v>1579</v>
      </c>
      <c r="B1584" s="41" t="n">
        <v>46144.75</v>
      </c>
      <c r="C1584" s="1" t="s">
        <v>32</v>
      </c>
      <c r="D1584" s="1" t="s">
        <v>192</v>
      </c>
      <c r="E1584" s="1" t="s">
        <v>191</v>
      </c>
      <c r="F1584" s="44"/>
      <c r="G1584" s="44"/>
      <c r="H1584" s="45" t="str">
        <f aca="false">IF(AND(F1584&lt;&gt;"",G1584&lt;&gt;""),"Completed","Upcoming")</f>
        <v>Upcoming</v>
      </c>
    </row>
    <row r="1585" customFormat="false" ht="15" hidden="false" customHeight="false" outlineLevel="0" collapsed="false">
      <c r="A1585" s="1" t="n">
        <v>1580</v>
      </c>
      <c r="B1585" s="41" t="n">
        <v>46144.75</v>
      </c>
      <c r="C1585" s="1" t="s">
        <v>32</v>
      </c>
      <c r="D1585" s="1" t="s">
        <v>193</v>
      </c>
      <c r="E1585" s="1" t="s">
        <v>190</v>
      </c>
      <c r="F1585" s="44"/>
      <c r="G1585" s="44"/>
      <c r="H1585" s="45" t="str">
        <f aca="false">IF(AND(F1585&lt;&gt;"",G1585&lt;&gt;""),"Completed","Upcoming")</f>
        <v>Upcoming</v>
      </c>
    </row>
    <row r="1586" customFormat="false" ht="15" hidden="false" customHeight="false" outlineLevel="0" collapsed="false">
      <c r="A1586" s="1" t="n">
        <v>1581</v>
      </c>
      <c r="B1586" s="41" t="n">
        <v>46144.75</v>
      </c>
      <c r="C1586" s="1" t="s">
        <v>32</v>
      </c>
      <c r="D1586" s="1" t="s">
        <v>188</v>
      </c>
      <c r="E1586" s="1" t="s">
        <v>211</v>
      </c>
      <c r="F1586" s="44"/>
      <c r="G1586" s="44"/>
      <c r="H1586" s="45" t="str">
        <f aca="false">IF(AND(F1586&lt;&gt;"",G1586&lt;&gt;""),"Completed","Upcoming")</f>
        <v>Upcoming</v>
      </c>
    </row>
    <row r="1587" customFormat="false" ht="15" hidden="false" customHeight="false" outlineLevel="0" collapsed="false">
      <c r="A1587" s="1" t="n">
        <v>1582</v>
      </c>
      <c r="B1587" s="41" t="n">
        <v>46144.75</v>
      </c>
      <c r="C1587" s="1" t="s">
        <v>32</v>
      </c>
      <c r="D1587" s="1" t="s">
        <v>184</v>
      </c>
      <c r="E1587" s="1" t="s">
        <v>185</v>
      </c>
      <c r="F1587" s="44"/>
      <c r="G1587" s="44"/>
      <c r="H1587" s="45" t="str">
        <f aca="false">IF(AND(F1587&lt;&gt;"",G1587&lt;&gt;""),"Completed","Upcoming")</f>
        <v>Upcoming</v>
      </c>
    </row>
    <row r="1588" customFormat="false" ht="15" hidden="false" customHeight="false" outlineLevel="0" collapsed="false">
      <c r="A1588" s="1" t="n">
        <v>1583</v>
      </c>
      <c r="B1588" s="41" t="n">
        <v>46144.75</v>
      </c>
      <c r="C1588" s="1" t="s">
        <v>32</v>
      </c>
      <c r="D1588" s="1" t="s">
        <v>15</v>
      </c>
      <c r="E1588" s="1" t="s">
        <v>199</v>
      </c>
      <c r="F1588" s="44"/>
      <c r="G1588" s="44"/>
      <c r="H1588" s="45" t="str">
        <f aca="false">IF(AND(F1588&lt;&gt;"",G1588&lt;&gt;""),"Completed","Upcoming")</f>
        <v>Upcoming</v>
      </c>
    </row>
    <row r="1589" customFormat="false" ht="15" hidden="false" customHeight="false" outlineLevel="0" collapsed="false">
      <c r="A1589" s="1" t="n">
        <v>1584</v>
      </c>
      <c r="B1589" s="41" t="n">
        <v>46144.75</v>
      </c>
      <c r="C1589" s="1" t="s">
        <v>32</v>
      </c>
      <c r="D1589" s="1" t="s">
        <v>196</v>
      </c>
      <c r="E1589" s="1" t="s">
        <v>212</v>
      </c>
      <c r="F1589" s="44"/>
      <c r="G1589" s="44"/>
      <c r="H1589" s="45" t="str">
        <f aca="false">IF(AND(F1589&lt;&gt;"",G1589&lt;&gt;""),"Completed","Upcoming")</f>
        <v>Upcoming</v>
      </c>
    </row>
    <row r="1590" customFormat="false" ht="15" hidden="false" customHeight="false" outlineLevel="0" collapsed="false">
      <c r="A1590" s="1" t="n">
        <v>1585</v>
      </c>
      <c r="B1590" s="41" t="n">
        <v>46144.75</v>
      </c>
      <c r="C1590" s="1" t="s">
        <v>32</v>
      </c>
      <c r="D1590" s="1" t="s">
        <v>183</v>
      </c>
      <c r="E1590" s="1" t="s">
        <v>195</v>
      </c>
      <c r="F1590" s="44"/>
      <c r="G1590" s="44"/>
      <c r="H1590" s="45" t="str">
        <f aca="false">IF(AND(F1590&lt;&gt;"",G1590&lt;&gt;""),"Completed","Upcoming")</f>
        <v>Upcoming</v>
      </c>
    </row>
    <row r="1591" customFormat="false" ht="15" hidden="false" customHeight="false" outlineLevel="0" collapsed="false">
      <c r="A1591" s="1" t="n">
        <v>1586</v>
      </c>
      <c r="B1591" s="41" t="n">
        <v>46144.75</v>
      </c>
      <c r="C1591" s="1" t="s">
        <v>32</v>
      </c>
      <c r="D1591" s="1" t="s">
        <v>198</v>
      </c>
      <c r="E1591" s="1" t="s">
        <v>187</v>
      </c>
      <c r="F1591" s="44"/>
      <c r="G1591" s="44"/>
      <c r="H1591" s="45" t="str">
        <f aca="false">IF(AND(F1591&lt;&gt;"",G1591&lt;&gt;""),"Completed","Upcoming")</f>
        <v>Upcoming</v>
      </c>
    </row>
    <row r="1592" customFormat="false" ht="15" hidden="false" customHeight="false" outlineLevel="0" collapsed="false">
      <c r="A1592" s="1" t="n">
        <v>1587</v>
      </c>
      <c r="B1592" s="41" t="n">
        <v>46144.75</v>
      </c>
      <c r="C1592" s="1" t="s">
        <v>32</v>
      </c>
      <c r="D1592" s="1" t="s">
        <v>189</v>
      </c>
      <c r="E1592" s="1" t="s">
        <v>197</v>
      </c>
      <c r="F1592" s="44"/>
      <c r="G1592" s="44"/>
      <c r="H1592" s="45" t="str">
        <f aca="false">IF(AND(F1592&lt;&gt;"",G1592&lt;&gt;""),"Completed","Upcoming")</f>
        <v>Upcoming</v>
      </c>
    </row>
    <row r="1593" customFormat="false" ht="15" hidden="false" customHeight="false" outlineLevel="0" collapsed="false">
      <c r="A1593" s="1" t="n">
        <v>1588</v>
      </c>
      <c r="B1593" s="41" t="n">
        <v>46145.75</v>
      </c>
      <c r="C1593" s="1" t="s">
        <v>33</v>
      </c>
      <c r="D1593" s="1" t="s">
        <v>17</v>
      </c>
      <c r="E1593" s="1" t="s">
        <v>205</v>
      </c>
      <c r="F1593" s="44"/>
      <c r="G1593" s="44"/>
      <c r="H1593" s="45" t="str">
        <f aca="false">IF(AND(F1593&lt;&gt;"",G1593&lt;&gt;""),"Completed","Upcoming")</f>
        <v>Upcoming</v>
      </c>
    </row>
    <row r="1594" customFormat="false" ht="15" hidden="false" customHeight="false" outlineLevel="0" collapsed="false">
      <c r="A1594" s="1" t="n">
        <v>1589</v>
      </c>
      <c r="B1594" s="41" t="n">
        <v>46145.75</v>
      </c>
      <c r="C1594" s="1" t="s">
        <v>33</v>
      </c>
      <c r="D1594" s="1" t="s">
        <v>159</v>
      </c>
      <c r="E1594" s="1" t="s">
        <v>135</v>
      </c>
      <c r="F1594" s="44"/>
      <c r="G1594" s="44"/>
      <c r="H1594" s="45" t="str">
        <f aca="false">IF(AND(F1594&lt;&gt;"",G1594&lt;&gt;""),"Completed","Upcoming")</f>
        <v>Upcoming</v>
      </c>
    </row>
    <row r="1595" customFormat="false" ht="15" hidden="false" customHeight="false" outlineLevel="0" collapsed="false">
      <c r="A1595" s="1" t="n">
        <v>1590</v>
      </c>
      <c r="B1595" s="41" t="n">
        <v>46145.75</v>
      </c>
      <c r="C1595" s="1" t="s">
        <v>33</v>
      </c>
      <c r="D1595" s="1" t="s">
        <v>204</v>
      </c>
      <c r="E1595" s="1" t="s">
        <v>149</v>
      </c>
      <c r="F1595" s="44"/>
      <c r="G1595" s="44"/>
      <c r="H1595" s="45" t="str">
        <f aca="false">IF(AND(F1595&lt;&gt;"",G1595&lt;&gt;""),"Completed","Upcoming")</f>
        <v>Upcoming</v>
      </c>
    </row>
    <row r="1596" customFormat="false" ht="15" hidden="false" customHeight="false" outlineLevel="0" collapsed="false">
      <c r="A1596" s="1" t="n">
        <v>1591</v>
      </c>
      <c r="B1596" s="41" t="n">
        <v>46145.75</v>
      </c>
      <c r="C1596" s="1" t="s">
        <v>33</v>
      </c>
      <c r="D1596" s="1" t="s">
        <v>172</v>
      </c>
      <c r="E1596" s="1" t="s">
        <v>171</v>
      </c>
      <c r="F1596" s="44"/>
      <c r="G1596" s="44"/>
      <c r="H1596" s="45" t="str">
        <f aca="false">IF(AND(F1596&lt;&gt;"",G1596&lt;&gt;""),"Completed","Upcoming")</f>
        <v>Upcoming</v>
      </c>
    </row>
    <row r="1597" customFormat="false" ht="15" hidden="false" customHeight="false" outlineLevel="0" collapsed="false">
      <c r="A1597" s="1" t="n">
        <v>1592</v>
      </c>
      <c r="B1597" s="41" t="n">
        <v>46145.75</v>
      </c>
      <c r="C1597" s="1" t="s">
        <v>33</v>
      </c>
      <c r="D1597" s="1" t="s">
        <v>144</v>
      </c>
      <c r="E1597" s="1" t="s">
        <v>120</v>
      </c>
      <c r="F1597" s="44"/>
      <c r="G1597" s="44"/>
      <c r="H1597" s="45" t="str">
        <f aca="false">IF(AND(F1597&lt;&gt;"",G1597&lt;&gt;""),"Completed","Upcoming")</f>
        <v>Upcoming</v>
      </c>
    </row>
    <row r="1598" customFormat="false" ht="15" hidden="false" customHeight="false" outlineLevel="0" collapsed="false">
      <c r="A1598" s="1" t="n">
        <v>1593</v>
      </c>
      <c r="B1598" s="41" t="n">
        <v>46145.75</v>
      </c>
      <c r="C1598" s="1" t="s">
        <v>30</v>
      </c>
      <c r="D1598" s="1" t="s">
        <v>115</v>
      </c>
      <c r="E1598" s="1" t="s">
        <v>167</v>
      </c>
      <c r="F1598" s="44"/>
      <c r="G1598" s="44"/>
      <c r="H1598" s="45" t="str">
        <f aca="false">IF(AND(F1598&lt;&gt;"",G1598&lt;&gt;""),"Completed","Upcoming")</f>
        <v>Upcoming</v>
      </c>
    </row>
    <row r="1599" customFormat="false" ht="15" hidden="false" customHeight="false" outlineLevel="0" collapsed="false">
      <c r="A1599" s="1" t="n">
        <v>1594</v>
      </c>
      <c r="B1599" s="41" t="n">
        <v>46145.75</v>
      </c>
      <c r="C1599" s="1" t="s">
        <v>30</v>
      </c>
      <c r="D1599" s="1" t="s">
        <v>176</v>
      </c>
      <c r="E1599" s="1" t="s">
        <v>18</v>
      </c>
      <c r="F1599" s="44"/>
      <c r="G1599" s="44"/>
      <c r="H1599" s="45" t="str">
        <f aca="false">IF(AND(F1599&lt;&gt;"",G1599&lt;&gt;""),"Completed","Upcoming")</f>
        <v>Upcoming</v>
      </c>
    </row>
    <row r="1600" customFormat="false" ht="15" hidden="false" customHeight="false" outlineLevel="0" collapsed="false">
      <c r="A1600" s="1" t="n">
        <v>1595</v>
      </c>
      <c r="B1600" s="41" t="n">
        <v>46145.75</v>
      </c>
      <c r="C1600" s="1" t="s">
        <v>31</v>
      </c>
      <c r="D1600" s="1" t="s">
        <v>165</v>
      </c>
      <c r="E1600" s="1" t="s">
        <v>146</v>
      </c>
      <c r="F1600" s="44"/>
      <c r="G1600" s="44"/>
      <c r="H1600" s="45" t="str">
        <f aca="false">IF(AND(F1600&lt;&gt;"",G1600&lt;&gt;""),"Completed","Upcoming")</f>
        <v>Upcoming</v>
      </c>
    </row>
    <row r="1601" customFormat="false" ht="15" hidden="false" customHeight="false" outlineLevel="0" collapsed="false">
      <c r="A1601" s="1" t="n">
        <v>1596</v>
      </c>
      <c r="B1601" s="41" t="n">
        <v>46145.75</v>
      </c>
      <c r="C1601" s="1" t="s">
        <v>30</v>
      </c>
      <c r="D1601" s="1" t="s">
        <v>181</v>
      </c>
      <c r="E1601" s="1" t="s">
        <v>203</v>
      </c>
      <c r="F1601" s="44"/>
      <c r="G1601" s="44"/>
      <c r="H1601" s="45" t="str">
        <f aca="false">IF(AND(F1601&lt;&gt;"",G1601&lt;&gt;""),"Completed","Upcoming")</f>
        <v>Upcoming</v>
      </c>
    </row>
    <row r="1602" customFormat="false" ht="15" hidden="false" customHeight="false" outlineLevel="0" collapsed="false">
      <c r="A1602" s="1" t="n">
        <v>1597</v>
      </c>
      <c r="B1602" s="41" t="n">
        <v>46145.75</v>
      </c>
      <c r="C1602" s="1" t="s">
        <v>30</v>
      </c>
      <c r="D1602" s="1" t="s">
        <v>124</v>
      </c>
      <c r="E1602" s="1" t="s">
        <v>166</v>
      </c>
      <c r="F1602" s="44"/>
      <c r="G1602" s="44"/>
      <c r="H1602" s="45" t="str">
        <f aca="false">IF(AND(F1602&lt;&gt;"",G1602&lt;&gt;""),"Completed","Upcoming")</f>
        <v>Upcoming</v>
      </c>
    </row>
    <row r="1603" customFormat="false" ht="15" hidden="false" customHeight="false" outlineLevel="0" collapsed="false">
      <c r="A1603" s="1" t="n">
        <v>1598</v>
      </c>
      <c r="B1603" s="41" t="n">
        <v>46145.75</v>
      </c>
      <c r="C1603" s="1" t="s">
        <v>30</v>
      </c>
      <c r="D1603" s="1" t="s">
        <v>116</v>
      </c>
      <c r="E1603" s="1" t="s">
        <v>200</v>
      </c>
      <c r="F1603" s="44"/>
      <c r="G1603" s="44"/>
      <c r="H1603" s="45" t="str">
        <f aca="false">IF(AND(F1603&lt;&gt;"",G1603&lt;&gt;""),"Completed","Upcoming")</f>
        <v>Upcoming</v>
      </c>
    </row>
    <row r="1604" customFormat="false" ht="15" hidden="false" customHeight="false" outlineLevel="0" collapsed="false">
      <c r="A1604" s="1" t="n">
        <v>1599</v>
      </c>
      <c r="B1604" s="41" t="n">
        <v>46145.75</v>
      </c>
      <c r="C1604" s="1" t="s">
        <v>30</v>
      </c>
      <c r="D1604" s="1" t="s">
        <v>118</v>
      </c>
      <c r="E1604" s="1" t="s">
        <v>208</v>
      </c>
      <c r="F1604" s="44"/>
      <c r="G1604" s="44"/>
      <c r="H1604" s="45" t="str">
        <f aca="false">IF(AND(F1604&lt;&gt;"",G1604&lt;&gt;""),"Completed","Upcoming")</f>
        <v>Upcoming</v>
      </c>
    </row>
    <row r="1605" customFormat="false" ht="15" hidden="false" customHeight="false" outlineLevel="0" collapsed="false">
      <c r="A1605" s="1" t="n">
        <v>1600</v>
      </c>
      <c r="B1605" s="41" t="n">
        <v>46145.75</v>
      </c>
      <c r="C1605" s="1" t="s">
        <v>31</v>
      </c>
      <c r="D1605" s="1" t="s">
        <v>177</v>
      </c>
      <c r="E1605" s="1" t="s">
        <v>163</v>
      </c>
      <c r="F1605" s="44"/>
      <c r="G1605" s="44"/>
      <c r="H1605" s="45" t="str">
        <f aca="false">IF(AND(F1605&lt;&gt;"",G1605&lt;&gt;""),"Completed","Upcoming")</f>
        <v>Upcoming</v>
      </c>
    </row>
    <row r="1606" customFormat="false" ht="15" hidden="false" customHeight="false" outlineLevel="0" collapsed="false">
      <c r="A1606" s="1" t="n">
        <v>1601</v>
      </c>
      <c r="B1606" s="41" t="n">
        <v>46145.75</v>
      </c>
      <c r="C1606" s="1" t="s">
        <v>31</v>
      </c>
      <c r="D1606" s="1" t="s">
        <v>213</v>
      </c>
      <c r="E1606" s="1" t="s">
        <v>174</v>
      </c>
      <c r="F1606" s="44"/>
      <c r="G1606" s="44"/>
      <c r="H1606" s="45" t="str">
        <f aca="false">IF(AND(F1606&lt;&gt;"",G1606&lt;&gt;""),"Completed","Upcoming")</f>
        <v>Upcoming</v>
      </c>
    </row>
    <row r="1607" customFormat="false" ht="15" hidden="false" customHeight="false" outlineLevel="0" collapsed="false">
      <c r="A1607" s="1" t="n">
        <v>1602</v>
      </c>
      <c r="B1607" s="41" t="n">
        <v>46145.75</v>
      </c>
      <c r="C1607" s="1" t="s">
        <v>31</v>
      </c>
      <c r="D1607" s="1" t="s">
        <v>20</v>
      </c>
      <c r="E1607" s="1" t="s">
        <v>140</v>
      </c>
      <c r="F1607" s="44"/>
      <c r="G1607" s="44"/>
      <c r="H1607" s="45" t="str">
        <f aca="false">IF(AND(F1607&lt;&gt;"",G1607&lt;&gt;""),"Completed","Upcoming")</f>
        <v>Upcoming</v>
      </c>
    </row>
    <row r="1608" customFormat="false" ht="15" hidden="false" customHeight="false" outlineLevel="0" collapsed="false">
      <c r="A1608" s="1" t="n">
        <v>1603</v>
      </c>
      <c r="B1608" s="41" t="n">
        <v>46145.75</v>
      </c>
      <c r="C1608" s="1" t="s">
        <v>31</v>
      </c>
      <c r="D1608" s="1" t="s">
        <v>209</v>
      </c>
      <c r="E1608" s="1" t="s">
        <v>145</v>
      </c>
      <c r="F1608" s="44"/>
      <c r="G1608" s="44"/>
      <c r="H1608" s="45" t="str">
        <f aca="false">IF(AND(F1608&lt;&gt;"",G1608&lt;&gt;""),"Completed","Upcoming")</f>
        <v>Upcoming</v>
      </c>
    </row>
    <row r="1609" customFormat="false" ht="15" hidden="false" customHeight="false" outlineLevel="0" collapsed="false">
      <c r="A1609" s="1" t="n">
        <v>1604</v>
      </c>
      <c r="B1609" s="41" t="n">
        <v>46145.75</v>
      </c>
      <c r="C1609" s="1" t="s">
        <v>30</v>
      </c>
      <c r="D1609" s="1" t="s">
        <v>141</v>
      </c>
      <c r="E1609" s="1" t="s">
        <v>16</v>
      </c>
      <c r="F1609" s="44"/>
      <c r="G1609" s="44"/>
      <c r="H1609" s="45" t="str">
        <f aca="false">IF(AND(F1609&lt;&gt;"",G1609&lt;&gt;""),"Completed","Upcoming")</f>
        <v>Upcoming</v>
      </c>
    </row>
    <row r="1610" customFormat="false" ht="15" hidden="false" customHeight="false" outlineLevel="0" collapsed="false">
      <c r="A1610" s="1" t="n">
        <v>1605</v>
      </c>
      <c r="B1610" s="41" t="n">
        <v>46145.75</v>
      </c>
      <c r="C1610" s="1" t="s">
        <v>30</v>
      </c>
      <c r="D1610" s="1" t="s">
        <v>117</v>
      </c>
      <c r="E1610" s="1" t="s">
        <v>173</v>
      </c>
      <c r="F1610" s="44"/>
      <c r="G1610" s="44"/>
      <c r="H1610" s="45" t="str">
        <f aca="false">IF(AND(F1610&lt;&gt;"",G1610&lt;&gt;""),"Completed","Upcoming")</f>
        <v>Upcoming</v>
      </c>
    </row>
    <row r="1611" customFormat="false" ht="15" hidden="false" customHeight="false" outlineLevel="0" collapsed="false">
      <c r="A1611" s="1" t="n">
        <v>1606</v>
      </c>
      <c r="B1611" s="41" t="n">
        <v>46145.75</v>
      </c>
      <c r="C1611" s="1" t="s">
        <v>31</v>
      </c>
      <c r="D1611" s="1" t="s">
        <v>210</v>
      </c>
      <c r="E1611" s="1" t="s">
        <v>169</v>
      </c>
      <c r="F1611" s="44"/>
      <c r="G1611" s="44"/>
      <c r="H1611" s="45" t="str">
        <f aca="false">IF(AND(F1611&lt;&gt;"",G1611&lt;&gt;""),"Completed","Upcoming")</f>
        <v>Upcoming</v>
      </c>
    </row>
    <row r="1612" customFormat="false" ht="15" hidden="false" customHeight="false" outlineLevel="0" collapsed="false">
      <c r="A1612" s="1" t="n">
        <v>1607</v>
      </c>
      <c r="B1612" s="41" t="n">
        <v>46145.75</v>
      </c>
      <c r="C1612" s="1" t="s">
        <v>30</v>
      </c>
      <c r="D1612" s="1" t="s">
        <v>119</v>
      </c>
      <c r="E1612" s="1" t="s">
        <v>114</v>
      </c>
      <c r="F1612" s="44"/>
      <c r="G1612" s="44"/>
      <c r="H1612" s="45" t="str">
        <f aca="false">IF(AND(F1612&lt;&gt;"",G1612&lt;&gt;""),"Completed","Upcoming")</f>
        <v>Upcoming</v>
      </c>
    </row>
    <row r="1613" customFormat="false" ht="15" hidden="false" customHeight="false" outlineLevel="0" collapsed="false">
      <c r="A1613" s="1" t="n">
        <v>1608</v>
      </c>
      <c r="B1613" s="41" t="n">
        <v>46145.75</v>
      </c>
      <c r="C1613" s="1" t="s">
        <v>31</v>
      </c>
      <c r="D1613" s="1" t="s">
        <v>164</v>
      </c>
      <c r="E1613" s="1" t="s">
        <v>168</v>
      </c>
      <c r="F1613" s="44"/>
      <c r="G1613" s="44"/>
      <c r="H1613" s="45" t="str">
        <f aca="false">IF(AND(F1613&lt;&gt;"",G1613&lt;&gt;""),"Completed","Upcoming")</f>
        <v>Upcoming</v>
      </c>
    </row>
    <row r="1614" customFormat="false" ht="15" hidden="false" customHeight="false" outlineLevel="0" collapsed="false">
      <c r="A1614" s="1" t="n">
        <v>1609</v>
      </c>
      <c r="B1614" s="41" t="n">
        <v>46145.75</v>
      </c>
      <c r="C1614" s="1" t="s">
        <v>31</v>
      </c>
      <c r="D1614" s="1" t="s">
        <v>24</v>
      </c>
      <c r="E1614" s="1" t="s">
        <v>136</v>
      </c>
      <c r="F1614" s="44"/>
      <c r="G1614" s="44"/>
      <c r="H1614" s="45" t="str">
        <f aca="false">IF(AND(F1614&lt;&gt;"",G1614&lt;&gt;""),"Completed","Upcoming")</f>
        <v>Upcoming</v>
      </c>
    </row>
    <row r="1615" customFormat="false" ht="15" hidden="false" customHeight="false" outlineLevel="0" collapsed="false">
      <c r="A1615" s="1" t="n">
        <v>1610</v>
      </c>
      <c r="B1615" s="41" t="n">
        <v>46145.75</v>
      </c>
      <c r="C1615" s="1" t="s">
        <v>31</v>
      </c>
      <c r="D1615" s="1" t="s">
        <v>19</v>
      </c>
      <c r="E1615" s="1" t="s">
        <v>139</v>
      </c>
      <c r="F1615" s="44"/>
      <c r="G1615" s="44"/>
      <c r="H1615" s="45" t="str">
        <f aca="false">IF(AND(F1615&lt;&gt;"",G1615&lt;&gt;""),"Completed","Upcoming")</f>
        <v>Upcoming</v>
      </c>
    </row>
    <row r="1616" customFormat="false" ht="15" hidden="false" customHeight="false" outlineLevel="0" collapsed="false">
      <c r="A1616" s="1" t="n">
        <v>1611</v>
      </c>
      <c r="B1616" s="41" t="n">
        <v>46145.75</v>
      </c>
      <c r="C1616" s="1" t="s">
        <v>33</v>
      </c>
      <c r="D1616" s="1" t="s">
        <v>161</v>
      </c>
      <c r="E1616" s="1" t="s">
        <v>158</v>
      </c>
      <c r="F1616" s="44"/>
      <c r="G1616" s="44"/>
      <c r="H1616" s="45" t="str">
        <f aca="false">IF(AND(F1616&lt;&gt;"",G1616&lt;&gt;""),"Completed","Upcoming")</f>
        <v>Upcoming</v>
      </c>
    </row>
    <row r="1617" customFormat="false" ht="15" hidden="false" customHeight="false" outlineLevel="0" collapsed="false">
      <c r="A1617" s="1" t="n">
        <v>1612</v>
      </c>
      <c r="B1617" s="41" t="n">
        <v>46145.75</v>
      </c>
      <c r="C1617" s="1" t="s">
        <v>33</v>
      </c>
      <c r="D1617" s="1" t="s">
        <v>155</v>
      </c>
      <c r="E1617" s="1" t="s">
        <v>157</v>
      </c>
      <c r="F1617" s="44"/>
      <c r="G1617" s="44"/>
      <c r="H1617" s="45" t="str">
        <f aca="false">IF(AND(F1617&lt;&gt;"",G1617&lt;&gt;""),"Completed","Upcoming")</f>
        <v>Upcoming</v>
      </c>
    </row>
    <row r="1618" customFormat="false" ht="15" hidden="false" customHeight="false" outlineLevel="0" collapsed="false">
      <c r="A1618" s="1" t="n">
        <v>1613</v>
      </c>
      <c r="B1618" s="41" t="n">
        <v>46145.75</v>
      </c>
      <c r="C1618" s="1" t="s">
        <v>33</v>
      </c>
      <c r="D1618" s="1" t="s">
        <v>206</v>
      </c>
      <c r="E1618" s="1" t="s">
        <v>134</v>
      </c>
      <c r="F1618" s="44"/>
      <c r="G1618" s="44"/>
      <c r="H1618" s="45" t="str">
        <f aca="false">IF(AND(F1618&lt;&gt;"",G1618&lt;&gt;""),"Completed","Upcoming")</f>
        <v>Upcoming</v>
      </c>
    </row>
    <row r="1619" customFormat="false" ht="15" hidden="false" customHeight="false" outlineLevel="0" collapsed="false">
      <c r="A1619" s="1" t="n">
        <v>1614</v>
      </c>
      <c r="B1619" s="41" t="n">
        <v>46145.75</v>
      </c>
      <c r="C1619" s="1" t="s">
        <v>33</v>
      </c>
      <c r="D1619" s="1" t="s">
        <v>154</v>
      </c>
      <c r="E1619" s="1" t="s">
        <v>156</v>
      </c>
      <c r="F1619" s="44"/>
      <c r="G1619" s="44"/>
      <c r="H1619" s="45" t="str">
        <f aca="false">IF(AND(F1619&lt;&gt;"",G1619&lt;&gt;""),"Completed","Upcoming")</f>
        <v>Upcoming</v>
      </c>
    </row>
    <row r="1620" customFormat="false" ht="15" hidden="false" customHeight="false" outlineLevel="0" collapsed="false">
      <c r="A1620" s="1" t="n">
        <v>1615</v>
      </c>
      <c r="B1620" s="41" t="n">
        <v>46145.75</v>
      </c>
      <c r="C1620" s="1" t="s">
        <v>30</v>
      </c>
      <c r="D1620" s="1" t="s">
        <v>151</v>
      </c>
      <c r="E1620" s="1" t="s">
        <v>182</v>
      </c>
      <c r="F1620" s="44"/>
      <c r="G1620" s="44"/>
      <c r="H1620" s="45" t="str">
        <f aca="false">IF(AND(F1620&lt;&gt;"",G1620&lt;&gt;""),"Completed","Upcoming")</f>
        <v>Upcoming</v>
      </c>
    </row>
    <row r="1621" customFormat="false" ht="15" hidden="false" customHeight="false" outlineLevel="0" collapsed="false">
      <c r="A1621" s="1" t="n">
        <v>1616</v>
      </c>
      <c r="B1621" s="41" t="n">
        <v>46145.75</v>
      </c>
      <c r="C1621" s="1" t="s">
        <v>31</v>
      </c>
      <c r="D1621" s="1" t="s">
        <v>178</v>
      </c>
      <c r="E1621" s="1" t="s">
        <v>22</v>
      </c>
      <c r="F1621" s="44"/>
      <c r="G1621" s="44"/>
      <c r="H1621" s="45" t="str">
        <f aca="false">IF(AND(F1621&lt;&gt;"",G1621&lt;&gt;""),"Completed","Upcoming")</f>
        <v>Upcoming</v>
      </c>
    </row>
    <row r="1622" customFormat="false" ht="15" hidden="false" customHeight="false" outlineLevel="0" collapsed="false">
      <c r="A1622" s="1" t="n">
        <v>1617</v>
      </c>
      <c r="B1622" s="41" t="n">
        <v>46151.5833333333</v>
      </c>
      <c r="C1622" s="1" t="s">
        <v>29</v>
      </c>
      <c r="D1622" s="1" t="s">
        <v>129</v>
      </c>
      <c r="E1622" s="1" t="s">
        <v>131</v>
      </c>
      <c r="F1622" s="44"/>
      <c r="G1622" s="44"/>
      <c r="H1622" s="45" t="str">
        <f aca="false">IF(AND(F1622&lt;&gt;"",G1622&lt;&gt;""),"Completed","Upcoming")</f>
        <v>Upcoming</v>
      </c>
    </row>
    <row r="1623" customFormat="false" ht="15" hidden="false" customHeight="false" outlineLevel="0" collapsed="false">
      <c r="A1623" s="1" t="n">
        <v>1618</v>
      </c>
      <c r="B1623" s="41" t="n">
        <v>46151.5833333333</v>
      </c>
      <c r="C1623" s="1" t="s">
        <v>29</v>
      </c>
      <c r="D1623" s="1" t="s">
        <v>201</v>
      </c>
      <c r="E1623" s="1" t="s">
        <v>138</v>
      </c>
      <c r="F1623" s="44"/>
      <c r="G1623" s="44"/>
      <c r="H1623" s="45" t="str">
        <f aca="false">IF(AND(F1623&lt;&gt;"",G1623&lt;&gt;""),"Completed","Upcoming")</f>
        <v>Upcoming</v>
      </c>
    </row>
    <row r="1624" customFormat="false" ht="15" hidden="false" customHeight="false" outlineLevel="0" collapsed="false">
      <c r="A1624" s="1" t="n">
        <v>1619</v>
      </c>
      <c r="B1624" s="41" t="n">
        <v>46151.5833333333</v>
      </c>
      <c r="C1624" s="1" t="s">
        <v>29</v>
      </c>
      <c r="D1624" s="1" t="s">
        <v>153</v>
      </c>
      <c r="E1624" s="1" t="s">
        <v>128</v>
      </c>
      <c r="F1624" s="44"/>
      <c r="G1624" s="44"/>
      <c r="H1624" s="45" t="str">
        <f aca="false">IF(AND(F1624&lt;&gt;"",G1624&lt;&gt;""),"Completed","Upcoming")</f>
        <v>Upcoming</v>
      </c>
    </row>
    <row r="1625" customFormat="false" ht="15" hidden="false" customHeight="false" outlineLevel="0" collapsed="false">
      <c r="A1625" s="1" t="n">
        <v>1620</v>
      </c>
      <c r="B1625" s="41" t="n">
        <v>46151.5833333333</v>
      </c>
      <c r="C1625" s="1" t="s">
        <v>29</v>
      </c>
      <c r="D1625" s="1" t="s">
        <v>122</v>
      </c>
      <c r="E1625" s="1" t="s">
        <v>127</v>
      </c>
      <c r="F1625" s="44"/>
      <c r="G1625" s="44"/>
      <c r="H1625" s="45" t="str">
        <f aca="false">IF(AND(F1625&lt;&gt;"",G1625&lt;&gt;""),"Completed","Upcoming")</f>
        <v>Upcoming</v>
      </c>
    </row>
    <row r="1626" customFormat="false" ht="15" hidden="false" customHeight="false" outlineLevel="0" collapsed="false">
      <c r="A1626" s="1" t="n">
        <v>1621</v>
      </c>
      <c r="B1626" s="41" t="n">
        <v>46151.5833333333</v>
      </c>
      <c r="C1626" s="1" t="s">
        <v>29</v>
      </c>
      <c r="D1626" s="1" t="s">
        <v>21</v>
      </c>
      <c r="E1626" s="1" t="s">
        <v>162</v>
      </c>
      <c r="F1626" s="44"/>
      <c r="G1626" s="44"/>
      <c r="H1626" s="45" t="str">
        <f aca="false">IF(AND(F1626&lt;&gt;"",G1626&lt;&gt;""),"Completed","Upcoming")</f>
        <v>Upcoming</v>
      </c>
    </row>
    <row r="1627" customFormat="false" ht="15" hidden="false" customHeight="false" outlineLevel="0" collapsed="false">
      <c r="A1627" s="1" t="n">
        <v>1622</v>
      </c>
      <c r="B1627" s="41" t="n">
        <v>46151.5833333333</v>
      </c>
      <c r="C1627" s="1" t="s">
        <v>29</v>
      </c>
      <c r="D1627" s="1" t="s">
        <v>137</v>
      </c>
      <c r="E1627" s="1" t="s">
        <v>130</v>
      </c>
      <c r="F1627" s="44"/>
      <c r="G1627" s="44"/>
      <c r="H1627" s="45" t="str">
        <f aca="false">IF(AND(F1627&lt;&gt;"",G1627&lt;&gt;""),"Completed","Upcoming")</f>
        <v>Upcoming</v>
      </c>
    </row>
    <row r="1628" customFormat="false" ht="15" hidden="false" customHeight="false" outlineLevel="0" collapsed="false">
      <c r="A1628" s="1" t="n">
        <v>1623</v>
      </c>
      <c r="B1628" s="41" t="n">
        <v>46151.5833333333</v>
      </c>
      <c r="C1628" s="1" t="s">
        <v>29</v>
      </c>
      <c r="D1628" s="1" t="s">
        <v>126</v>
      </c>
      <c r="E1628" s="1" t="s">
        <v>132</v>
      </c>
      <c r="F1628" s="44"/>
      <c r="G1628" s="44"/>
      <c r="H1628" s="45" t="str">
        <f aca="false">IF(AND(F1628&lt;&gt;"",G1628&lt;&gt;""),"Completed","Upcoming")</f>
        <v>Upcoming</v>
      </c>
    </row>
    <row r="1629" customFormat="false" ht="15" hidden="false" customHeight="false" outlineLevel="0" collapsed="false">
      <c r="A1629" s="1" t="n">
        <v>1624</v>
      </c>
      <c r="B1629" s="41" t="n">
        <v>46151.5833333333</v>
      </c>
      <c r="C1629" s="1" t="s">
        <v>29</v>
      </c>
      <c r="D1629" s="1" t="s">
        <v>202</v>
      </c>
      <c r="E1629" s="1" t="s">
        <v>121</v>
      </c>
      <c r="F1629" s="44"/>
      <c r="G1629" s="44"/>
      <c r="H1629" s="45" t="str">
        <f aca="false">IF(AND(F1629&lt;&gt;"",G1629&lt;&gt;""),"Completed","Upcoming")</f>
        <v>Upcoming</v>
      </c>
    </row>
    <row r="1630" customFormat="false" ht="15" hidden="false" customHeight="false" outlineLevel="0" collapsed="false">
      <c r="A1630" s="1" t="n">
        <v>1625</v>
      </c>
      <c r="B1630" s="41" t="n">
        <v>46151.5833333333</v>
      </c>
      <c r="C1630" s="1" t="s">
        <v>29</v>
      </c>
      <c r="D1630" s="1" t="s">
        <v>180</v>
      </c>
      <c r="E1630" s="1" t="s">
        <v>207</v>
      </c>
      <c r="F1630" s="44"/>
      <c r="G1630" s="44"/>
      <c r="H1630" s="45" t="str">
        <f aca="false">IF(AND(F1630&lt;&gt;"",G1630&lt;&gt;""),"Completed","Upcoming")</f>
        <v>Upcoming</v>
      </c>
    </row>
    <row r="1631" customFormat="false" ht="15" hidden="false" customHeight="false" outlineLevel="0" collapsed="false">
      <c r="A1631" s="1" t="n">
        <v>1626</v>
      </c>
      <c r="B1631" s="41" t="n">
        <v>46151.5833333333</v>
      </c>
      <c r="C1631" s="1" t="s">
        <v>29</v>
      </c>
      <c r="D1631" s="1" t="s">
        <v>23</v>
      </c>
      <c r="E1631" s="1" t="s">
        <v>152</v>
      </c>
      <c r="F1631" s="44"/>
      <c r="G1631" s="44"/>
      <c r="H1631" s="45" t="str">
        <f aca="false">IF(AND(F1631&lt;&gt;"",G1631&lt;&gt;""),"Completed","Upcoming")</f>
        <v>Upcoming</v>
      </c>
    </row>
    <row r="1632" customFormat="false" ht="15" hidden="false" customHeight="false" outlineLevel="0" collapsed="false">
      <c r="A1632" s="1" t="n">
        <v>1627</v>
      </c>
      <c r="B1632" s="41" t="n">
        <v>46151.75</v>
      </c>
      <c r="C1632" s="1" t="s">
        <v>33</v>
      </c>
      <c r="D1632" s="1" t="s">
        <v>157</v>
      </c>
      <c r="E1632" s="1" t="s">
        <v>159</v>
      </c>
      <c r="F1632" s="44"/>
      <c r="G1632" s="44"/>
      <c r="H1632" s="45" t="str">
        <f aca="false">IF(AND(F1632&lt;&gt;"",G1632&lt;&gt;""),"Completed","Upcoming")</f>
        <v>Upcoming</v>
      </c>
    </row>
    <row r="1633" customFormat="false" ht="15" hidden="false" customHeight="false" outlineLevel="0" collapsed="false">
      <c r="A1633" s="1" t="n">
        <v>1628</v>
      </c>
      <c r="B1633" s="41" t="n">
        <v>46151.75</v>
      </c>
      <c r="C1633" s="1" t="s">
        <v>33</v>
      </c>
      <c r="D1633" s="1" t="s">
        <v>120</v>
      </c>
      <c r="E1633" s="1" t="s">
        <v>135</v>
      </c>
      <c r="F1633" s="44"/>
      <c r="G1633" s="44"/>
      <c r="H1633" s="45" t="str">
        <f aca="false">IF(AND(F1633&lt;&gt;"",G1633&lt;&gt;""),"Completed","Upcoming")</f>
        <v>Upcoming</v>
      </c>
    </row>
    <row r="1634" customFormat="false" ht="15" hidden="false" customHeight="false" outlineLevel="0" collapsed="false">
      <c r="A1634" s="1" t="n">
        <v>1629</v>
      </c>
      <c r="B1634" s="41" t="n">
        <v>46151.75</v>
      </c>
      <c r="C1634" s="1" t="s">
        <v>33</v>
      </c>
      <c r="D1634" s="1" t="s">
        <v>154</v>
      </c>
      <c r="E1634" s="1" t="s">
        <v>155</v>
      </c>
      <c r="F1634" s="44"/>
      <c r="G1634" s="44"/>
      <c r="H1634" s="45" t="str">
        <f aca="false">IF(AND(F1634&lt;&gt;"",G1634&lt;&gt;""),"Completed","Upcoming")</f>
        <v>Upcoming</v>
      </c>
    </row>
    <row r="1635" customFormat="false" ht="15" hidden="false" customHeight="false" outlineLevel="0" collapsed="false">
      <c r="A1635" s="1" t="n">
        <v>1630</v>
      </c>
      <c r="B1635" s="41" t="n">
        <v>46151.75</v>
      </c>
      <c r="C1635" s="1" t="s">
        <v>33</v>
      </c>
      <c r="D1635" s="1" t="s">
        <v>149</v>
      </c>
      <c r="E1635" s="1" t="s">
        <v>144</v>
      </c>
      <c r="F1635" s="44"/>
      <c r="G1635" s="44"/>
      <c r="H1635" s="45" t="str">
        <f aca="false">IF(AND(F1635&lt;&gt;"",G1635&lt;&gt;""),"Completed","Upcoming")</f>
        <v>Upcoming</v>
      </c>
    </row>
    <row r="1636" customFormat="false" ht="15" hidden="false" customHeight="false" outlineLevel="0" collapsed="false">
      <c r="A1636" s="1" t="n">
        <v>1631</v>
      </c>
      <c r="B1636" s="41" t="n">
        <v>46151.75</v>
      </c>
      <c r="C1636" s="1" t="s">
        <v>32</v>
      </c>
      <c r="D1636" s="1" t="s">
        <v>190</v>
      </c>
      <c r="E1636" s="1" t="s">
        <v>184</v>
      </c>
      <c r="F1636" s="44"/>
      <c r="G1636" s="44"/>
      <c r="H1636" s="45" t="str">
        <f aca="false">IF(AND(F1636&lt;&gt;"",G1636&lt;&gt;""),"Completed","Upcoming")</f>
        <v>Upcoming</v>
      </c>
    </row>
    <row r="1637" customFormat="false" ht="15" hidden="false" customHeight="false" outlineLevel="0" collapsed="false">
      <c r="A1637" s="1" t="n">
        <v>1632</v>
      </c>
      <c r="B1637" s="41" t="n">
        <v>46151.75</v>
      </c>
      <c r="C1637" s="1" t="s">
        <v>32</v>
      </c>
      <c r="D1637" s="1" t="s">
        <v>193</v>
      </c>
      <c r="E1637" s="1" t="s">
        <v>192</v>
      </c>
      <c r="F1637" s="44"/>
      <c r="G1637" s="44"/>
      <c r="H1637" s="45" t="str">
        <f aca="false">IF(AND(F1637&lt;&gt;"",G1637&lt;&gt;""),"Completed","Upcoming")</f>
        <v>Upcoming</v>
      </c>
    </row>
    <row r="1638" customFormat="false" ht="15" hidden="false" customHeight="false" outlineLevel="0" collapsed="false">
      <c r="A1638" s="1" t="n">
        <v>1633</v>
      </c>
      <c r="B1638" s="41" t="n">
        <v>46151.75</v>
      </c>
      <c r="C1638" s="1" t="s">
        <v>33</v>
      </c>
      <c r="D1638" s="1" t="s">
        <v>17</v>
      </c>
      <c r="E1638" s="1" t="s">
        <v>134</v>
      </c>
      <c r="F1638" s="44"/>
      <c r="G1638" s="44"/>
      <c r="H1638" s="45" t="str">
        <f aca="false">IF(AND(F1638&lt;&gt;"",G1638&lt;&gt;""),"Completed","Upcoming")</f>
        <v>Upcoming</v>
      </c>
    </row>
    <row r="1639" customFormat="false" ht="15" hidden="false" customHeight="false" outlineLevel="0" collapsed="false">
      <c r="A1639" s="1" t="n">
        <v>1634</v>
      </c>
      <c r="B1639" s="41" t="n">
        <v>46151.75</v>
      </c>
      <c r="C1639" s="1" t="s">
        <v>33</v>
      </c>
      <c r="D1639" s="1" t="s">
        <v>171</v>
      </c>
      <c r="E1639" s="1" t="s">
        <v>206</v>
      </c>
      <c r="F1639" s="44"/>
      <c r="G1639" s="44"/>
      <c r="H1639" s="45" t="str">
        <f aca="false">IF(AND(F1639&lt;&gt;"",G1639&lt;&gt;""),"Completed","Upcoming")</f>
        <v>Upcoming</v>
      </c>
    </row>
    <row r="1640" customFormat="false" ht="15" hidden="false" customHeight="false" outlineLevel="0" collapsed="false">
      <c r="A1640" s="1" t="n">
        <v>1635</v>
      </c>
      <c r="B1640" s="41" t="n">
        <v>46151.75</v>
      </c>
      <c r="C1640" s="1" t="s">
        <v>33</v>
      </c>
      <c r="D1640" s="1" t="s">
        <v>158</v>
      </c>
      <c r="E1640" s="1" t="s">
        <v>172</v>
      </c>
      <c r="F1640" s="44"/>
      <c r="G1640" s="44"/>
      <c r="H1640" s="45" t="str">
        <f aca="false">IF(AND(F1640&lt;&gt;"",G1640&lt;&gt;""),"Completed","Upcoming")</f>
        <v>Upcoming</v>
      </c>
    </row>
    <row r="1641" customFormat="false" ht="15" hidden="false" customHeight="false" outlineLevel="0" collapsed="false">
      <c r="A1641" s="1" t="n">
        <v>1636</v>
      </c>
      <c r="B1641" s="41" t="n">
        <v>46151.75</v>
      </c>
      <c r="C1641" s="1" t="s">
        <v>33</v>
      </c>
      <c r="D1641" s="1" t="s">
        <v>204</v>
      </c>
      <c r="E1641" s="1" t="s">
        <v>205</v>
      </c>
      <c r="F1641" s="44"/>
      <c r="G1641" s="44"/>
      <c r="H1641" s="45" t="str">
        <f aca="false">IF(AND(F1641&lt;&gt;"",G1641&lt;&gt;""),"Completed","Upcoming")</f>
        <v>Upcoming</v>
      </c>
    </row>
    <row r="1642" customFormat="false" ht="15" hidden="false" customHeight="false" outlineLevel="0" collapsed="false">
      <c r="A1642" s="1" t="n">
        <v>1637</v>
      </c>
      <c r="B1642" s="41" t="n">
        <v>46151.75</v>
      </c>
      <c r="C1642" s="1" t="s">
        <v>32</v>
      </c>
      <c r="D1642" s="1" t="s">
        <v>211</v>
      </c>
      <c r="E1642" s="1" t="s">
        <v>199</v>
      </c>
      <c r="F1642" s="44"/>
      <c r="G1642" s="44"/>
      <c r="H1642" s="45" t="str">
        <f aca="false">IF(AND(F1642&lt;&gt;"",G1642&lt;&gt;""),"Completed","Upcoming")</f>
        <v>Upcoming</v>
      </c>
    </row>
    <row r="1643" customFormat="false" ht="15" hidden="false" customHeight="false" outlineLevel="0" collapsed="false">
      <c r="A1643" s="1" t="n">
        <v>1638</v>
      </c>
      <c r="B1643" s="41" t="n">
        <v>46151.75</v>
      </c>
      <c r="C1643" s="1" t="s">
        <v>32</v>
      </c>
      <c r="D1643" s="1" t="s">
        <v>187</v>
      </c>
      <c r="E1643" s="1" t="s">
        <v>188</v>
      </c>
      <c r="F1643" s="44"/>
      <c r="G1643" s="44"/>
      <c r="H1643" s="45" t="str">
        <f aca="false">IF(AND(F1643&lt;&gt;"",G1643&lt;&gt;""),"Completed","Upcoming")</f>
        <v>Upcoming</v>
      </c>
    </row>
    <row r="1644" customFormat="false" ht="15" hidden="false" customHeight="false" outlineLevel="0" collapsed="false">
      <c r="A1644" s="1" t="n">
        <v>1639</v>
      </c>
      <c r="B1644" s="41" t="n">
        <v>46151.75</v>
      </c>
      <c r="C1644" s="1" t="s">
        <v>32</v>
      </c>
      <c r="D1644" s="1" t="s">
        <v>195</v>
      </c>
      <c r="E1644" s="1" t="s">
        <v>196</v>
      </c>
      <c r="F1644" s="44"/>
      <c r="G1644" s="44"/>
      <c r="H1644" s="45" t="str">
        <f aca="false">IF(AND(F1644&lt;&gt;"",G1644&lt;&gt;""),"Completed","Upcoming")</f>
        <v>Upcoming</v>
      </c>
    </row>
    <row r="1645" customFormat="false" ht="15" hidden="false" customHeight="false" outlineLevel="0" collapsed="false">
      <c r="A1645" s="1" t="n">
        <v>1640</v>
      </c>
      <c r="B1645" s="41" t="n">
        <v>46151.75</v>
      </c>
      <c r="C1645" s="1" t="s">
        <v>32</v>
      </c>
      <c r="D1645" s="1" t="s">
        <v>191</v>
      </c>
      <c r="E1645" s="1" t="s">
        <v>183</v>
      </c>
      <c r="F1645" s="44"/>
      <c r="G1645" s="44"/>
      <c r="H1645" s="45" t="str">
        <f aca="false">IF(AND(F1645&lt;&gt;"",G1645&lt;&gt;""),"Completed","Upcoming")</f>
        <v>Upcoming</v>
      </c>
    </row>
    <row r="1646" customFormat="false" ht="15" hidden="false" customHeight="false" outlineLevel="0" collapsed="false">
      <c r="A1646" s="1" t="n">
        <v>1641</v>
      </c>
      <c r="B1646" s="41" t="n">
        <v>46151.75</v>
      </c>
      <c r="C1646" s="1" t="s">
        <v>32</v>
      </c>
      <c r="D1646" s="1" t="s">
        <v>197</v>
      </c>
      <c r="E1646" s="1" t="s">
        <v>15</v>
      </c>
      <c r="F1646" s="44"/>
      <c r="G1646" s="44"/>
      <c r="H1646" s="45" t="str">
        <f aca="false">IF(AND(F1646&lt;&gt;"",G1646&lt;&gt;""),"Completed","Upcoming")</f>
        <v>Upcoming</v>
      </c>
    </row>
    <row r="1647" customFormat="false" ht="15" hidden="false" customHeight="false" outlineLevel="0" collapsed="false">
      <c r="A1647" s="1" t="n">
        <v>1642</v>
      </c>
      <c r="B1647" s="41" t="n">
        <v>46151.75</v>
      </c>
      <c r="C1647" s="1" t="s">
        <v>32</v>
      </c>
      <c r="D1647" s="1" t="s">
        <v>212</v>
      </c>
      <c r="E1647" s="1" t="s">
        <v>189</v>
      </c>
      <c r="F1647" s="44"/>
      <c r="G1647" s="44"/>
      <c r="H1647" s="45" t="str">
        <f aca="false">IF(AND(F1647&lt;&gt;"",G1647&lt;&gt;""),"Completed","Upcoming")</f>
        <v>Upcoming</v>
      </c>
    </row>
    <row r="1648" customFormat="false" ht="15" hidden="false" customHeight="false" outlineLevel="0" collapsed="false">
      <c r="A1648" s="1" t="n">
        <v>1643</v>
      </c>
      <c r="B1648" s="41" t="n">
        <v>46151.75</v>
      </c>
      <c r="C1648" s="1" t="s">
        <v>32</v>
      </c>
      <c r="D1648" s="1" t="s">
        <v>185</v>
      </c>
      <c r="E1648" s="1" t="s">
        <v>198</v>
      </c>
      <c r="F1648" s="44"/>
      <c r="G1648" s="44"/>
      <c r="H1648" s="45" t="str">
        <f aca="false">IF(AND(F1648&lt;&gt;"",G1648&lt;&gt;""),"Completed","Upcoming")</f>
        <v>Upcoming</v>
      </c>
    </row>
    <row r="1649" customFormat="false" ht="15" hidden="false" customHeight="false" outlineLevel="0" collapsed="false">
      <c r="A1649" s="1" t="n">
        <v>1644</v>
      </c>
      <c r="B1649" s="41" t="n">
        <v>46151.75</v>
      </c>
      <c r="C1649" s="1" t="s">
        <v>33</v>
      </c>
      <c r="D1649" s="1" t="s">
        <v>156</v>
      </c>
      <c r="E1649" s="1" t="s">
        <v>161</v>
      </c>
      <c r="F1649" s="44"/>
      <c r="G1649" s="44"/>
      <c r="H1649" s="45" t="str">
        <f aca="false">IF(AND(F1649&lt;&gt;"",G1649&lt;&gt;""),"Completed","Upcoming")</f>
        <v>Upcoming</v>
      </c>
    </row>
    <row r="1650" customFormat="false" ht="15" hidden="false" customHeight="false" outlineLevel="0" collapsed="false">
      <c r="A1650" s="1" t="n">
        <v>1645</v>
      </c>
      <c r="B1650" s="41" t="n">
        <v>46152.75</v>
      </c>
      <c r="C1650" s="1" t="s">
        <v>30</v>
      </c>
      <c r="D1650" s="1" t="s">
        <v>182</v>
      </c>
      <c r="E1650" s="1" t="s">
        <v>118</v>
      </c>
      <c r="F1650" s="44"/>
      <c r="G1650" s="44"/>
      <c r="H1650" s="45" t="str">
        <f aca="false">IF(AND(F1650&lt;&gt;"",G1650&lt;&gt;""),"Completed","Upcoming")</f>
        <v>Upcoming</v>
      </c>
    </row>
    <row r="1651" customFormat="false" ht="15" hidden="false" customHeight="false" outlineLevel="0" collapsed="false">
      <c r="A1651" s="1" t="n">
        <v>1646</v>
      </c>
      <c r="B1651" s="41" t="n">
        <v>46152.75</v>
      </c>
      <c r="C1651" s="1" t="s">
        <v>30</v>
      </c>
      <c r="D1651" s="1" t="s">
        <v>124</v>
      </c>
      <c r="E1651" s="1" t="s">
        <v>176</v>
      </c>
      <c r="F1651" s="44"/>
      <c r="G1651" s="44"/>
      <c r="H1651" s="45" t="str">
        <f aca="false">IF(AND(F1651&lt;&gt;"",G1651&lt;&gt;""),"Completed","Upcoming")</f>
        <v>Upcoming</v>
      </c>
    </row>
    <row r="1652" customFormat="false" ht="15" hidden="false" customHeight="false" outlineLevel="0" collapsed="false">
      <c r="A1652" s="1" t="n">
        <v>1647</v>
      </c>
      <c r="B1652" s="41" t="n">
        <v>46152.75</v>
      </c>
      <c r="C1652" s="1" t="s">
        <v>30</v>
      </c>
      <c r="D1652" s="1" t="s">
        <v>114</v>
      </c>
      <c r="E1652" s="1" t="s">
        <v>151</v>
      </c>
      <c r="F1652" s="44"/>
      <c r="G1652" s="44"/>
      <c r="H1652" s="45" t="str">
        <f aca="false">IF(AND(F1652&lt;&gt;"",G1652&lt;&gt;""),"Completed","Upcoming")</f>
        <v>Upcoming</v>
      </c>
    </row>
    <row r="1653" customFormat="false" ht="15" hidden="false" customHeight="false" outlineLevel="0" collapsed="false">
      <c r="A1653" s="1" t="n">
        <v>1648</v>
      </c>
      <c r="B1653" s="41" t="n">
        <v>46152.75</v>
      </c>
      <c r="C1653" s="1" t="s">
        <v>30</v>
      </c>
      <c r="D1653" s="1" t="s">
        <v>167</v>
      </c>
      <c r="E1653" s="1" t="s">
        <v>117</v>
      </c>
      <c r="F1653" s="44"/>
      <c r="G1653" s="44"/>
      <c r="H1653" s="45" t="str">
        <f aca="false">IF(AND(F1653&lt;&gt;"",G1653&lt;&gt;""),"Completed","Upcoming")</f>
        <v>Upcoming</v>
      </c>
    </row>
    <row r="1654" customFormat="false" ht="15" hidden="false" customHeight="false" outlineLevel="0" collapsed="false">
      <c r="A1654" s="1" t="n">
        <v>1649</v>
      </c>
      <c r="B1654" s="41" t="n">
        <v>46152.75</v>
      </c>
      <c r="C1654" s="1" t="s">
        <v>30</v>
      </c>
      <c r="D1654" s="1" t="s">
        <v>173</v>
      </c>
      <c r="E1654" s="1" t="s">
        <v>181</v>
      </c>
      <c r="F1654" s="44"/>
      <c r="G1654" s="44"/>
      <c r="H1654" s="45" t="str">
        <f aca="false">IF(AND(F1654&lt;&gt;"",G1654&lt;&gt;""),"Completed","Upcoming")</f>
        <v>Upcoming</v>
      </c>
    </row>
    <row r="1655" customFormat="false" ht="15" hidden="false" customHeight="false" outlineLevel="0" collapsed="false">
      <c r="A1655" s="1" t="n">
        <v>1650</v>
      </c>
      <c r="B1655" s="41" t="n">
        <v>46152.75</v>
      </c>
      <c r="C1655" s="1" t="s">
        <v>30</v>
      </c>
      <c r="D1655" s="1" t="s">
        <v>203</v>
      </c>
      <c r="E1655" s="1" t="s">
        <v>141</v>
      </c>
      <c r="F1655" s="44"/>
      <c r="G1655" s="44"/>
      <c r="H1655" s="45" t="str">
        <f aca="false">IF(AND(F1655&lt;&gt;"",G1655&lt;&gt;""),"Completed","Upcoming")</f>
        <v>Upcoming</v>
      </c>
    </row>
    <row r="1656" customFormat="false" ht="15" hidden="false" customHeight="false" outlineLevel="0" collapsed="false">
      <c r="A1656" s="1" t="n">
        <v>1651</v>
      </c>
      <c r="B1656" s="41" t="n">
        <v>46152.75</v>
      </c>
      <c r="C1656" s="1" t="s">
        <v>30</v>
      </c>
      <c r="D1656" s="1" t="s">
        <v>16</v>
      </c>
      <c r="E1656" s="1" t="s">
        <v>18</v>
      </c>
      <c r="F1656" s="44"/>
      <c r="G1656" s="44"/>
      <c r="H1656" s="45" t="str">
        <f aca="false">IF(AND(F1656&lt;&gt;"",G1656&lt;&gt;""),"Completed","Upcoming")</f>
        <v>Upcoming</v>
      </c>
    </row>
    <row r="1657" customFormat="false" ht="15" hidden="false" customHeight="false" outlineLevel="0" collapsed="false">
      <c r="A1657" s="1" t="n">
        <v>1652</v>
      </c>
      <c r="B1657" s="41" t="n">
        <v>46152.75</v>
      </c>
      <c r="C1657" s="1" t="s">
        <v>30</v>
      </c>
      <c r="D1657" s="1" t="s">
        <v>166</v>
      </c>
      <c r="E1657" s="1" t="s">
        <v>116</v>
      </c>
      <c r="F1657" s="44"/>
      <c r="G1657" s="44"/>
      <c r="H1657" s="45" t="str">
        <f aca="false">IF(AND(F1657&lt;&gt;"",G1657&lt;&gt;""),"Completed","Upcoming")</f>
        <v>Upcoming</v>
      </c>
    </row>
    <row r="1658" customFormat="false" ht="15" hidden="false" customHeight="false" outlineLevel="0" collapsed="false">
      <c r="A1658" s="1" t="n">
        <v>1653</v>
      </c>
      <c r="B1658" s="41" t="n">
        <v>46152.75</v>
      </c>
      <c r="C1658" s="1" t="s">
        <v>30</v>
      </c>
      <c r="D1658" s="1" t="s">
        <v>200</v>
      </c>
      <c r="E1658" s="1" t="s">
        <v>115</v>
      </c>
      <c r="F1658" s="44"/>
      <c r="G1658" s="44"/>
      <c r="H1658" s="45" t="str">
        <f aca="false">IF(AND(F1658&lt;&gt;"",G1658&lt;&gt;""),"Completed","Upcoming")</f>
        <v>Upcoming</v>
      </c>
    </row>
    <row r="1659" customFormat="false" ht="15" hidden="false" customHeight="false" outlineLevel="0" collapsed="false">
      <c r="A1659" s="1" t="n">
        <v>1654</v>
      </c>
      <c r="B1659" s="41" t="n">
        <v>46152.75</v>
      </c>
      <c r="C1659" s="1" t="s">
        <v>31</v>
      </c>
      <c r="D1659" s="1" t="s">
        <v>139</v>
      </c>
      <c r="E1659" s="1" t="s">
        <v>20</v>
      </c>
      <c r="F1659" s="44"/>
      <c r="G1659" s="44"/>
      <c r="H1659" s="45" t="str">
        <f aca="false">IF(AND(F1659&lt;&gt;"",G1659&lt;&gt;""),"Completed","Upcoming")</f>
        <v>Upcoming</v>
      </c>
    </row>
    <row r="1660" customFormat="false" ht="15" hidden="false" customHeight="false" outlineLevel="0" collapsed="false">
      <c r="A1660" s="1" t="n">
        <v>1655</v>
      </c>
      <c r="B1660" s="41" t="n">
        <v>46152.75</v>
      </c>
      <c r="C1660" s="1" t="s">
        <v>31</v>
      </c>
      <c r="D1660" s="1" t="s">
        <v>22</v>
      </c>
      <c r="E1660" s="1" t="s">
        <v>164</v>
      </c>
      <c r="F1660" s="44"/>
      <c r="G1660" s="44"/>
      <c r="H1660" s="45" t="str">
        <f aca="false">IF(AND(F1660&lt;&gt;"",G1660&lt;&gt;""),"Completed","Upcoming")</f>
        <v>Upcoming</v>
      </c>
    </row>
    <row r="1661" customFormat="false" ht="15" hidden="false" customHeight="false" outlineLevel="0" collapsed="false">
      <c r="A1661" s="1" t="n">
        <v>1656</v>
      </c>
      <c r="B1661" s="41" t="n">
        <v>46152.75</v>
      </c>
      <c r="C1661" s="1" t="s">
        <v>31</v>
      </c>
      <c r="D1661" s="1" t="s">
        <v>145</v>
      </c>
      <c r="E1661" s="1" t="s">
        <v>24</v>
      </c>
      <c r="F1661" s="44"/>
      <c r="G1661" s="44"/>
      <c r="H1661" s="45" t="str">
        <f aca="false">IF(AND(F1661&lt;&gt;"",G1661&lt;&gt;""),"Completed","Upcoming")</f>
        <v>Upcoming</v>
      </c>
    </row>
    <row r="1662" customFormat="false" ht="15" hidden="false" customHeight="false" outlineLevel="0" collapsed="false">
      <c r="A1662" s="1" t="n">
        <v>1657</v>
      </c>
      <c r="B1662" s="41" t="n">
        <v>46152.75</v>
      </c>
      <c r="C1662" s="1" t="s">
        <v>31</v>
      </c>
      <c r="D1662" s="1" t="s">
        <v>174</v>
      </c>
      <c r="E1662" s="1" t="s">
        <v>177</v>
      </c>
      <c r="F1662" s="44"/>
      <c r="G1662" s="44"/>
      <c r="H1662" s="45" t="str">
        <f aca="false">IF(AND(F1662&lt;&gt;"",G1662&lt;&gt;""),"Completed","Upcoming")</f>
        <v>Upcoming</v>
      </c>
    </row>
    <row r="1663" customFormat="false" ht="15" hidden="false" customHeight="false" outlineLevel="0" collapsed="false">
      <c r="A1663" s="1" t="n">
        <v>1658</v>
      </c>
      <c r="B1663" s="41" t="n">
        <v>46152.75</v>
      </c>
      <c r="C1663" s="1" t="s">
        <v>31</v>
      </c>
      <c r="D1663" s="1" t="s">
        <v>169</v>
      </c>
      <c r="E1663" s="1" t="s">
        <v>19</v>
      </c>
      <c r="F1663" s="44"/>
      <c r="G1663" s="44"/>
      <c r="H1663" s="45" t="str">
        <f aca="false">IF(AND(F1663&lt;&gt;"",G1663&lt;&gt;""),"Completed","Upcoming")</f>
        <v>Upcoming</v>
      </c>
    </row>
    <row r="1664" customFormat="false" ht="15" hidden="false" customHeight="false" outlineLevel="0" collapsed="false">
      <c r="A1664" s="1" t="n">
        <v>1659</v>
      </c>
      <c r="B1664" s="41" t="n">
        <v>46152.75</v>
      </c>
      <c r="C1664" s="1" t="s">
        <v>31</v>
      </c>
      <c r="D1664" s="1" t="s">
        <v>163</v>
      </c>
      <c r="E1664" s="1" t="s">
        <v>178</v>
      </c>
      <c r="F1664" s="44"/>
      <c r="G1664" s="44"/>
      <c r="H1664" s="45" t="str">
        <f aca="false">IF(AND(F1664&lt;&gt;"",G1664&lt;&gt;""),"Completed","Upcoming")</f>
        <v>Upcoming</v>
      </c>
    </row>
    <row r="1665" customFormat="false" ht="15" hidden="false" customHeight="false" outlineLevel="0" collapsed="false">
      <c r="A1665" s="1" t="n">
        <v>1660</v>
      </c>
      <c r="B1665" s="41" t="n">
        <v>46152.75</v>
      </c>
      <c r="C1665" s="1" t="s">
        <v>31</v>
      </c>
      <c r="D1665" s="1" t="s">
        <v>140</v>
      </c>
      <c r="E1665" s="1" t="s">
        <v>136</v>
      </c>
      <c r="F1665" s="44"/>
      <c r="G1665" s="44"/>
      <c r="H1665" s="45" t="str">
        <f aca="false">IF(AND(F1665&lt;&gt;"",G1665&lt;&gt;""),"Completed","Upcoming")</f>
        <v>Upcoming</v>
      </c>
    </row>
    <row r="1666" customFormat="false" ht="15" hidden="false" customHeight="false" outlineLevel="0" collapsed="false">
      <c r="A1666" s="1" t="n">
        <v>1661</v>
      </c>
      <c r="B1666" s="41" t="n">
        <v>46152.75</v>
      </c>
      <c r="C1666" s="1" t="s">
        <v>31</v>
      </c>
      <c r="D1666" s="1" t="s">
        <v>210</v>
      </c>
      <c r="E1666" s="1" t="s">
        <v>213</v>
      </c>
      <c r="F1666" s="44"/>
      <c r="G1666" s="44"/>
      <c r="H1666" s="45" t="str">
        <f aca="false">IF(AND(F1666&lt;&gt;"",G1666&lt;&gt;""),"Completed","Upcoming")</f>
        <v>Upcoming</v>
      </c>
    </row>
    <row r="1667" customFormat="false" ht="15" hidden="false" customHeight="false" outlineLevel="0" collapsed="false">
      <c r="A1667" s="1" t="n">
        <v>1662</v>
      </c>
      <c r="B1667" s="41" t="n">
        <v>46152.75</v>
      </c>
      <c r="C1667" s="1" t="s">
        <v>31</v>
      </c>
      <c r="D1667" s="1" t="s">
        <v>168</v>
      </c>
      <c r="E1667" s="1" t="s">
        <v>165</v>
      </c>
      <c r="F1667" s="44"/>
      <c r="G1667" s="44"/>
      <c r="H1667" s="45" t="str">
        <f aca="false">IF(AND(F1667&lt;&gt;"",G1667&lt;&gt;""),"Completed","Upcoming")</f>
        <v>Upcoming</v>
      </c>
    </row>
    <row r="1668" customFormat="false" ht="15" hidden="false" customHeight="false" outlineLevel="0" collapsed="false">
      <c r="A1668" s="1" t="n">
        <v>1663</v>
      </c>
      <c r="B1668" s="41" t="n">
        <v>46152.75</v>
      </c>
      <c r="C1668" s="1" t="s">
        <v>31</v>
      </c>
      <c r="D1668" s="1" t="s">
        <v>146</v>
      </c>
      <c r="E1668" s="1" t="s">
        <v>209</v>
      </c>
      <c r="F1668" s="44"/>
      <c r="G1668" s="44"/>
      <c r="H1668" s="45" t="str">
        <f aca="false">IF(AND(F1668&lt;&gt;"",G1668&lt;&gt;""),"Completed","Upcoming")</f>
        <v>Upcoming</v>
      </c>
    </row>
    <row r="1669" customFormat="false" ht="15" hidden="false" customHeight="false" outlineLevel="0" collapsed="false">
      <c r="A1669" s="1" t="n">
        <v>1664</v>
      </c>
      <c r="B1669" s="41" t="n">
        <v>46152.75</v>
      </c>
      <c r="C1669" s="1" t="s">
        <v>30</v>
      </c>
      <c r="D1669" s="1" t="s">
        <v>208</v>
      </c>
      <c r="E1669" s="1" t="s">
        <v>119</v>
      </c>
      <c r="F1669" s="44"/>
      <c r="G1669" s="44"/>
      <c r="H1669" s="45" t="str">
        <f aca="false">IF(AND(F1669&lt;&gt;"",G1669&lt;&gt;""),"Completed","Upcoming")</f>
        <v>Upcoming</v>
      </c>
    </row>
    <row r="1670" customFormat="false" ht="15" hidden="false" customHeight="false" outlineLevel="0" collapsed="false">
      <c r="A1670" s="1" t="n">
        <v>1665</v>
      </c>
      <c r="B1670" s="41" t="n">
        <v>46155.75</v>
      </c>
      <c r="C1670" s="1" t="s">
        <v>30</v>
      </c>
      <c r="D1670" s="1" t="s">
        <v>18</v>
      </c>
      <c r="E1670" s="1" t="s">
        <v>200</v>
      </c>
      <c r="F1670" s="44"/>
      <c r="G1670" s="44"/>
      <c r="H1670" s="45" t="str">
        <f aca="false">IF(AND(F1670&lt;&gt;"",G1670&lt;&gt;""),"Completed","Upcoming")</f>
        <v>Upcoming</v>
      </c>
    </row>
    <row r="1671" customFormat="false" ht="15" hidden="false" customHeight="false" outlineLevel="0" collapsed="false">
      <c r="A1671" s="1" t="n">
        <v>1666</v>
      </c>
      <c r="B1671" s="41" t="n">
        <v>46155.75</v>
      </c>
      <c r="C1671" s="1" t="s">
        <v>30</v>
      </c>
      <c r="D1671" s="1" t="s">
        <v>151</v>
      </c>
      <c r="E1671" s="1" t="s">
        <v>167</v>
      </c>
      <c r="F1671" s="44"/>
      <c r="G1671" s="44"/>
      <c r="H1671" s="45" t="str">
        <f aca="false">IF(AND(F1671&lt;&gt;"",G1671&lt;&gt;""),"Completed","Upcoming")</f>
        <v>Upcoming</v>
      </c>
    </row>
    <row r="1672" customFormat="false" ht="15" hidden="false" customHeight="false" outlineLevel="0" collapsed="false">
      <c r="A1672" s="1" t="n">
        <v>1667</v>
      </c>
      <c r="B1672" s="41" t="n">
        <v>46155.75</v>
      </c>
      <c r="C1672" s="1" t="s">
        <v>30</v>
      </c>
      <c r="D1672" s="1" t="s">
        <v>181</v>
      </c>
      <c r="E1672" s="1" t="s">
        <v>124</v>
      </c>
      <c r="F1672" s="44"/>
      <c r="G1672" s="44"/>
      <c r="H1672" s="45" t="str">
        <f aca="false">IF(AND(F1672&lt;&gt;"",G1672&lt;&gt;""),"Completed","Upcoming")</f>
        <v>Upcoming</v>
      </c>
    </row>
    <row r="1673" customFormat="false" ht="15" hidden="false" customHeight="false" outlineLevel="0" collapsed="false">
      <c r="A1673" s="1" t="n">
        <v>1668</v>
      </c>
      <c r="B1673" s="41" t="n">
        <v>46155.75</v>
      </c>
      <c r="C1673" s="1" t="s">
        <v>30</v>
      </c>
      <c r="D1673" s="1" t="s">
        <v>118</v>
      </c>
      <c r="E1673" s="1" t="s">
        <v>203</v>
      </c>
      <c r="F1673" s="44"/>
      <c r="G1673" s="44"/>
      <c r="H1673" s="45" t="str">
        <f aca="false">IF(AND(F1673&lt;&gt;"",G1673&lt;&gt;""),"Completed","Upcoming")</f>
        <v>Upcoming</v>
      </c>
    </row>
    <row r="1674" customFormat="false" ht="15" hidden="false" customHeight="false" outlineLevel="0" collapsed="false">
      <c r="A1674" s="1" t="n">
        <v>1669</v>
      </c>
      <c r="B1674" s="41" t="n">
        <v>46155.75</v>
      </c>
      <c r="C1674" s="1" t="s">
        <v>30</v>
      </c>
      <c r="D1674" s="1" t="s">
        <v>116</v>
      </c>
      <c r="E1674" s="1" t="s">
        <v>208</v>
      </c>
      <c r="F1674" s="44"/>
      <c r="G1674" s="44"/>
      <c r="H1674" s="45" t="str">
        <f aca="false">IF(AND(F1674&lt;&gt;"",G1674&lt;&gt;""),"Completed","Upcoming")</f>
        <v>Upcoming</v>
      </c>
    </row>
    <row r="1675" customFormat="false" ht="15" hidden="false" customHeight="false" outlineLevel="0" collapsed="false">
      <c r="A1675" s="1" t="n">
        <v>1670</v>
      </c>
      <c r="B1675" s="41" t="n">
        <v>46155.75</v>
      </c>
      <c r="C1675" s="1" t="s">
        <v>30</v>
      </c>
      <c r="D1675" s="1" t="s">
        <v>119</v>
      </c>
      <c r="E1675" s="1" t="s">
        <v>16</v>
      </c>
      <c r="F1675" s="44"/>
      <c r="G1675" s="44"/>
      <c r="H1675" s="45" t="str">
        <f aca="false">IF(AND(F1675&lt;&gt;"",G1675&lt;&gt;""),"Completed","Upcoming")</f>
        <v>Upcoming</v>
      </c>
    </row>
    <row r="1676" customFormat="false" ht="15" hidden="false" customHeight="false" outlineLevel="0" collapsed="false">
      <c r="A1676" s="1" t="n">
        <v>1671</v>
      </c>
      <c r="B1676" s="41" t="n">
        <v>46155.75</v>
      </c>
      <c r="C1676" s="1" t="s">
        <v>30</v>
      </c>
      <c r="D1676" s="1" t="s">
        <v>176</v>
      </c>
      <c r="E1676" s="1" t="s">
        <v>114</v>
      </c>
      <c r="F1676" s="44"/>
      <c r="G1676" s="44"/>
      <c r="H1676" s="45" t="str">
        <f aca="false">IF(AND(F1676&lt;&gt;"",G1676&lt;&gt;""),"Completed","Upcoming")</f>
        <v>Upcoming</v>
      </c>
    </row>
    <row r="1677" customFormat="false" ht="15" hidden="false" customHeight="false" outlineLevel="0" collapsed="false">
      <c r="A1677" s="1" t="n">
        <v>1672</v>
      </c>
      <c r="B1677" s="41" t="n">
        <v>46155.75</v>
      </c>
      <c r="C1677" s="1" t="s">
        <v>30</v>
      </c>
      <c r="D1677" s="1" t="s">
        <v>117</v>
      </c>
      <c r="E1677" s="1" t="s">
        <v>166</v>
      </c>
      <c r="F1677" s="44"/>
      <c r="G1677" s="44"/>
      <c r="H1677" s="45" t="str">
        <f aca="false">IF(AND(F1677&lt;&gt;"",G1677&lt;&gt;""),"Completed","Upcoming")</f>
        <v>Upcoming</v>
      </c>
    </row>
    <row r="1678" customFormat="false" ht="15" hidden="false" customHeight="false" outlineLevel="0" collapsed="false">
      <c r="A1678" s="1" t="n">
        <v>1673</v>
      </c>
      <c r="B1678" s="41" t="n">
        <v>46155.75</v>
      </c>
      <c r="C1678" s="1" t="s">
        <v>30</v>
      </c>
      <c r="D1678" s="1" t="s">
        <v>141</v>
      </c>
      <c r="E1678" s="1" t="s">
        <v>182</v>
      </c>
      <c r="F1678" s="44"/>
      <c r="G1678" s="44"/>
      <c r="H1678" s="45" t="str">
        <f aca="false">IF(AND(F1678&lt;&gt;"",G1678&lt;&gt;""),"Completed","Upcoming")</f>
        <v>Upcoming</v>
      </c>
    </row>
    <row r="1679" customFormat="false" ht="15" hidden="false" customHeight="false" outlineLevel="0" collapsed="false">
      <c r="A1679" s="1" t="n">
        <v>1674</v>
      </c>
      <c r="B1679" s="41" t="n">
        <v>46155.75</v>
      </c>
      <c r="C1679" s="1" t="s">
        <v>30</v>
      </c>
      <c r="D1679" s="1" t="s">
        <v>115</v>
      </c>
      <c r="E1679" s="1" t="s">
        <v>173</v>
      </c>
      <c r="F1679" s="44"/>
      <c r="G1679" s="44"/>
      <c r="H1679" s="45" t="str">
        <f aca="false">IF(AND(F1679&lt;&gt;"",G1679&lt;&gt;""),"Completed","Upcoming")</f>
        <v>Upcoming</v>
      </c>
    </row>
    <row r="1680" customFormat="false" ht="15" hidden="false" customHeight="false" outlineLevel="0" collapsed="false">
      <c r="A1680" s="1" t="n">
        <v>1675</v>
      </c>
      <c r="B1680" s="41" t="n">
        <v>46158.5625</v>
      </c>
      <c r="C1680" s="1" t="s">
        <v>32</v>
      </c>
      <c r="D1680" s="1" t="s">
        <v>183</v>
      </c>
      <c r="E1680" s="1" t="s">
        <v>193</v>
      </c>
      <c r="F1680" s="44"/>
      <c r="G1680" s="44"/>
      <c r="H1680" s="45" t="str">
        <f aca="false">IF(AND(F1680&lt;&gt;"",G1680&lt;&gt;""),"Completed","Upcoming")</f>
        <v>Upcoming</v>
      </c>
    </row>
    <row r="1681" customFormat="false" ht="15" hidden="false" customHeight="false" outlineLevel="0" collapsed="false">
      <c r="A1681" s="1" t="n">
        <v>1676</v>
      </c>
      <c r="B1681" s="41" t="n">
        <v>46158.5625</v>
      </c>
      <c r="C1681" s="1" t="s">
        <v>32</v>
      </c>
      <c r="D1681" s="1" t="s">
        <v>184</v>
      </c>
      <c r="E1681" s="1" t="s">
        <v>212</v>
      </c>
      <c r="F1681" s="44"/>
      <c r="G1681" s="44"/>
      <c r="H1681" s="45" t="str">
        <f aca="false">IF(AND(F1681&lt;&gt;"",G1681&lt;&gt;""),"Completed","Upcoming")</f>
        <v>Upcoming</v>
      </c>
    </row>
    <row r="1682" customFormat="false" ht="15" hidden="false" customHeight="false" outlineLevel="0" collapsed="false">
      <c r="A1682" s="1" t="n">
        <v>1677</v>
      </c>
      <c r="B1682" s="41" t="n">
        <v>46158.5625</v>
      </c>
      <c r="C1682" s="1" t="s">
        <v>32</v>
      </c>
      <c r="D1682" s="1" t="s">
        <v>196</v>
      </c>
      <c r="E1682" s="1" t="s">
        <v>190</v>
      </c>
      <c r="F1682" s="44"/>
      <c r="G1682" s="44"/>
      <c r="H1682" s="45" t="str">
        <f aca="false">IF(AND(F1682&lt;&gt;"",G1682&lt;&gt;""),"Completed","Upcoming")</f>
        <v>Upcoming</v>
      </c>
    </row>
    <row r="1683" customFormat="false" ht="15" hidden="false" customHeight="false" outlineLevel="0" collapsed="false">
      <c r="A1683" s="1" t="n">
        <v>1678</v>
      </c>
      <c r="B1683" s="41" t="n">
        <v>46158.5625</v>
      </c>
      <c r="C1683" s="1" t="s">
        <v>32</v>
      </c>
      <c r="D1683" s="1" t="s">
        <v>15</v>
      </c>
      <c r="E1683" s="1" t="s">
        <v>211</v>
      </c>
      <c r="F1683" s="44"/>
      <c r="G1683" s="44"/>
      <c r="H1683" s="45" t="str">
        <f aca="false">IF(AND(F1683&lt;&gt;"",G1683&lt;&gt;""),"Completed","Upcoming")</f>
        <v>Upcoming</v>
      </c>
    </row>
    <row r="1684" customFormat="false" ht="15" hidden="false" customHeight="false" outlineLevel="0" collapsed="false">
      <c r="A1684" s="1" t="n">
        <v>1679</v>
      </c>
      <c r="B1684" s="41" t="n">
        <v>46158.5625</v>
      </c>
      <c r="C1684" s="1" t="s">
        <v>32</v>
      </c>
      <c r="D1684" s="1" t="s">
        <v>198</v>
      </c>
      <c r="E1684" s="1" t="s">
        <v>197</v>
      </c>
      <c r="F1684" s="44"/>
      <c r="G1684" s="44"/>
      <c r="H1684" s="45" t="str">
        <f aca="false">IF(AND(F1684&lt;&gt;"",G1684&lt;&gt;""),"Completed","Upcoming")</f>
        <v>Upcoming</v>
      </c>
    </row>
    <row r="1685" customFormat="false" ht="15" hidden="false" customHeight="false" outlineLevel="0" collapsed="false">
      <c r="A1685" s="1" t="n">
        <v>1680</v>
      </c>
      <c r="B1685" s="41" t="n">
        <v>46158.5625</v>
      </c>
      <c r="C1685" s="1" t="s">
        <v>32</v>
      </c>
      <c r="D1685" s="1" t="s">
        <v>192</v>
      </c>
      <c r="E1685" s="1" t="s">
        <v>195</v>
      </c>
      <c r="F1685" s="44"/>
      <c r="G1685" s="44"/>
      <c r="H1685" s="45" t="str">
        <f aca="false">IF(AND(F1685&lt;&gt;"",G1685&lt;&gt;""),"Completed","Upcoming")</f>
        <v>Upcoming</v>
      </c>
    </row>
    <row r="1686" customFormat="false" ht="15" hidden="false" customHeight="false" outlineLevel="0" collapsed="false">
      <c r="A1686" s="1" t="n">
        <v>1681</v>
      </c>
      <c r="B1686" s="41" t="n">
        <v>46158.5625</v>
      </c>
      <c r="C1686" s="1" t="s">
        <v>32</v>
      </c>
      <c r="D1686" s="1" t="s">
        <v>199</v>
      </c>
      <c r="E1686" s="1" t="s">
        <v>187</v>
      </c>
      <c r="F1686" s="44"/>
      <c r="G1686" s="44"/>
      <c r="H1686" s="45" t="str">
        <f aca="false">IF(AND(F1686&lt;&gt;"",G1686&lt;&gt;""),"Completed","Upcoming")</f>
        <v>Upcoming</v>
      </c>
    </row>
    <row r="1687" customFormat="false" ht="15" hidden="false" customHeight="false" outlineLevel="0" collapsed="false">
      <c r="A1687" s="1" t="n">
        <v>1682</v>
      </c>
      <c r="B1687" s="41" t="n">
        <v>46158.5625</v>
      </c>
      <c r="C1687" s="1" t="s">
        <v>32</v>
      </c>
      <c r="D1687" s="1" t="s">
        <v>189</v>
      </c>
      <c r="E1687" s="1" t="s">
        <v>185</v>
      </c>
      <c r="F1687" s="44"/>
      <c r="G1687" s="44"/>
      <c r="H1687" s="45" t="str">
        <f aca="false">IF(AND(F1687&lt;&gt;"",G1687&lt;&gt;""),"Completed","Upcoming")</f>
        <v>Upcoming</v>
      </c>
    </row>
    <row r="1688" customFormat="false" ht="15" hidden="false" customHeight="false" outlineLevel="0" collapsed="false">
      <c r="A1688" s="1" t="n">
        <v>1683</v>
      </c>
      <c r="B1688" s="41" t="n">
        <v>46158.5625</v>
      </c>
      <c r="C1688" s="1" t="s">
        <v>32</v>
      </c>
      <c r="D1688" s="1" t="s">
        <v>188</v>
      </c>
      <c r="E1688" s="1" t="s">
        <v>191</v>
      </c>
      <c r="F1688" s="44"/>
      <c r="G1688" s="44"/>
      <c r="H1688" s="45" t="str">
        <f aca="false">IF(AND(F1688&lt;&gt;"",G1688&lt;&gt;""),"Completed","Upcoming")</f>
        <v>Upcoming</v>
      </c>
    </row>
    <row r="1689" customFormat="false" ht="15" hidden="false" customHeight="false" outlineLevel="0" collapsed="false">
      <c r="A1689" s="1" t="n">
        <v>1684</v>
      </c>
      <c r="B1689" s="41" t="n">
        <v>46158.75</v>
      </c>
      <c r="C1689" s="1" t="s">
        <v>33</v>
      </c>
      <c r="D1689" s="1" t="s">
        <v>159</v>
      </c>
      <c r="E1689" s="1" t="s">
        <v>158</v>
      </c>
      <c r="F1689" s="44"/>
      <c r="G1689" s="44"/>
      <c r="H1689" s="45" t="str">
        <f aca="false">IF(AND(F1689&lt;&gt;"",G1689&lt;&gt;""),"Completed","Upcoming")</f>
        <v>Upcoming</v>
      </c>
    </row>
    <row r="1690" customFormat="false" ht="15" hidden="false" customHeight="false" outlineLevel="0" collapsed="false">
      <c r="A1690" s="1" t="n">
        <v>1685</v>
      </c>
      <c r="B1690" s="41" t="n">
        <v>46158.75</v>
      </c>
      <c r="C1690" s="1" t="s">
        <v>33</v>
      </c>
      <c r="D1690" s="1" t="s">
        <v>161</v>
      </c>
      <c r="E1690" s="1" t="s">
        <v>149</v>
      </c>
      <c r="F1690" s="44"/>
      <c r="G1690" s="44"/>
      <c r="H1690" s="45" t="str">
        <f aca="false">IF(AND(F1690&lt;&gt;"",G1690&lt;&gt;""),"Completed","Upcoming")</f>
        <v>Upcoming</v>
      </c>
    </row>
    <row r="1691" customFormat="false" ht="15" hidden="false" customHeight="false" outlineLevel="0" collapsed="false">
      <c r="A1691" s="1" t="n">
        <v>1686</v>
      </c>
      <c r="B1691" s="41" t="n">
        <v>46158.75</v>
      </c>
      <c r="C1691" s="1" t="s">
        <v>33</v>
      </c>
      <c r="D1691" s="1" t="s">
        <v>155</v>
      </c>
      <c r="E1691" s="1" t="s">
        <v>204</v>
      </c>
      <c r="F1691" s="44"/>
      <c r="G1691" s="44"/>
      <c r="H1691" s="45" t="str">
        <f aca="false">IF(AND(F1691&lt;&gt;"",G1691&lt;&gt;""),"Completed","Upcoming")</f>
        <v>Upcoming</v>
      </c>
    </row>
    <row r="1692" customFormat="false" ht="15" hidden="false" customHeight="false" outlineLevel="0" collapsed="false">
      <c r="A1692" s="1" t="n">
        <v>1687</v>
      </c>
      <c r="B1692" s="41" t="n">
        <v>46158.75</v>
      </c>
      <c r="C1692" s="1" t="s">
        <v>33</v>
      </c>
      <c r="D1692" s="1" t="s">
        <v>206</v>
      </c>
      <c r="E1692" s="1" t="s">
        <v>17</v>
      </c>
      <c r="F1692" s="44"/>
      <c r="G1692" s="44"/>
      <c r="H1692" s="45" t="str">
        <f aca="false">IF(AND(F1692&lt;&gt;"",G1692&lt;&gt;""),"Completed","Upcoming")</f>
        <v>Upcoming</v>
      </c>
    </row>
    <row r="1693" customFormat="false" ht="15" hidden="false" customHeight="false" outlineLevel="0" collapsed="false">
      <c r="A1693" s="1" t="n">
        <v>1688</v>
      </c>
      <c r="B1693" s="41" t="n">
        <v>46158.75</v>
      </c>
      <c r="C1693" s="1" t="s">
        <v>33</v>
      </c>
      <c r="D1693" s="1" t="s">
        <v>172</v>
      </c>
      <c r="E1693" s="1" t="s">
        <v>157</v>
      </c>
      <c r="F1693" s="44"/>
      <c r="G1693" s="44"/>
      <c r="H1693" s="45" t="str">
        <f aca="false">IF(AND(F1693&lt;&gt;"",G1693&lt;&gt;""),"Completed","Upcoming")</f>
        <v>Upcoming</v>
      </c>
    </row>
    <row r="1694" customFormat="false" ht="15" hidden="false" customHeight="false" outlineLevel="0" collapsed="false">
      <c r="A1694" s="1" t="n">
        <v>1689</v>
      </c>
      <c r="B1694" s="41" t="n">
        <v>46158.75</v>
      </c>
      <c r="C1694" s="1" t="s">
        <v>33</v>
      </c>
      <c r="D1694" s="1" t="s">
        <v>205</v>
      </c>
      <c r="E1694" s="1" t="s">
        <v>120</v>
      </c>
      <c r="F1694" s="44"/>
      <c r="G1694" s="44"/>
      <c r="H1694" s="45" t="str">
        <f aca="false">IF(AND(F1694&lt;&gt;"",G1694&lt;&gt;""),"Completed","Upcoming")</f>
        <v>Upcoming</v>
      </c>
    </row>
    <row r="1695" customFormat="false" ht="15" hidden="false" customHeight="false" outlineLevel="0" collapsed="false">
      <c r="A1695" s="1" t="n">
        <v>1690</v>
      </c>
      <c r="B1695" s="41" t="n">
        <v>46158.75</v>
      </c>
      <c r="C1695" s="1" t="s">
        <v>33</v>
      </c>
      <c r="D1695" s="1" t="s">
        <v>144</v>
      </c>
      <c r="E1695" s="1" t="s">
        <v>154</v>
      </c>
      <c r="F1695" s="44"/>
      <c r="G1695" s="44"/>
      <c r="H1695" s="45" t="str">
        <f aca="false">IF(AND(F1695&lt;&gt;"",G1695&lt;&gt;""),"Completed","Upcoming")</f>
        <v>Upcoming</v>
      </c>
    </row>
    <row r="1696" customFormat="false" ht="15" hidden="false" customHeight="false" outlineLevel="0" collapsed="false">
      <c r="A1696" s="1" t="n">
        <v>1691</v>
      </c>
      <c r="B1696" s="41" t="n">
        <v>46158.75</v>
      </c>
      <c r="C1696" s="1" t="s">
        <v>33</v>
      </c>
      <c r="D1696" s="1" t="s">
        <v>134</v>
      </c>
      <c r="E1696" s="1" t="s">
        <v>156</v>
      </c>
      <c r="F1696" s="44"/>
      <c r="G1696" s="44"/>
      <c r="H1696" s="45" t="str">
        <f aca="false">IF(AND(F1696&lt;&gt;"",G1696&lt;&gt;""),"Completed","Upcoming")</f>
        <v>Upcoming</v>
      </c>
    </row>
    <row r="1697" customFormat="false" ht="15" hidden="false" customHeight="false" outlineLevel="0" collapsed="false">
      <c r="A1697" s="1" t="n">
        <v>1692</v>
      </c>
      <c r="B1697" s="41" t="n">
        <v>46158.75</v>
      </c>
      <c r="C1697" s="1" t="s">
        <v>33</v>
      </c>
      <c r="D1697" s="1" t="s">
        <v>135</v>
      </c>
      <c r="E1697" s="1" t="s">
        <v>171</v>
      </c>
      <c r="F1697" s="44"/>
      <c r="G1697" s="44"/>
      <c r="H1697" s="45" t="str">
        <f aca="false">IF(AND(F1697&lt;&gt;"",G1697&lt;&gt;""),"Completed","Upcoming")</f>
        <v>Upcoming</v>
      </c>
    </row>
    <row r="1698" customFormat="false" ht="15" hidden="false" customHeight="false" outlineLevel="0" collapsed="false">
      <c r="A1698" s="1" t="n">
        <v>1693</v>
      </c>
      <c r="B1698" s="41" t="n">
        <v>46159.5833333333</v>
      </c>
      <c r="C1698" s="1" t="s">
        <v>29</v>
      </c>
      <c r="D1698" s="1" t="s">
        <v>127</v>
      </c>
      <c r="E1698" s="1" t="s">
        <v>23</v>
      </c>
      <c r="F1698" s="44"/>
      <c r="G1698" s="44"/>
      <c r="H1698" s="45" t="str">
        <f aca="false">IF(AND(F1698&lt;&gt;"",G1698&lt;&gt;""),"Completed","Upcoming")</f>
        <v>Upcoming</v>
      </c>
    </row>
    <row r="1699" customFormat="false" ht="15" hidden="false" customHeight="false" outlineLevel="0" collapsed="false">
      <c r="A1699" s="1" t="n">
        <v>1694</v>
      </c>
      <c r="B1699" s="41" t="n">
        <v>46159.5833333333</v>
      </c>
      <c r="C1699" s="1" t="s">
        <v>29</v>
      </c>
      <c r="D1699" s="1" t="s">
        <v>152</v>
      </c>
      <c r="E1699" s="1" t="s">
        <v>153</v>
      </c>
      <c r="F1699" s="44"/>
      <c r="G1699" s="44"/>
      <c r="H1699" s="45" t="str">
        <f aca="false">IF(AND(F1699&lt;&gt;"",G1699&lt;&gt;""),"Completed","Upcoming")</f>
        <v>Upcoming</v>
      </c>
    </row>
    <row r="1700" customFormat="false" ht="15" hidden="false" customHeight="false" outlineLevel="0" collapsed="false">
      <c r="A1700" s="1" t="n">
        <v>1695</v>
      </c>
      <c r="B1700" s="41" t="n">
        <v>46159.5833333333</v>
      </c>
      <c r="C1700" s="1" t="s">
        <v>29</v>
      </c>
      <c r="D1700" s="1" t="s">
        <v>162</v>
      </c>
      <c r="E1700" s="1" t="s">
        <v>180</v>
      </c>
      <c r="F1700" s="44"/>
      <c r="G1700" s="44"/>
      <c r="H1700" s="45" t="str">
        <f aca="false">IF(AND(F1700&lt;&gt;"",G1700&lt;&gt;""),"Completed","Upcoming")</f>
        <v>Upcoming</v>
      </c>
    </row>
    <row r="1701" customFormat="false" ht="15" hidden="false" customHeight="false" outlineLevel="0" collapsed="false">
      <c r="A1701" s="1" t="n">
        <v>1696</v>
      </c>
      <c r="B1701" s="41" t="n">
        <v>46159.5833333333</v>
      </c>
      <c r="C1701" s="1" t="s">
        <v>29</v>
      </c>
      <c r="D1701" s="1" t="s">
        <v>128</v>
      </c>
      <c r="E1701" s="1" t="s">
        <v>202</v>
      </c>
      <c r="F1701" s="44"/>
      <c r="G1701" s="44"/>
      <c r="H1701" s="45" t="str">
        <f aca="false">IF(AND(F1701&lt;&gt;"",G1701&lt;&gt;""),"Completed","Upcoming")</f>
        <v>Upcoming</v>
      </c>
    </row>
    <row r="1702" customFormat="false" ht="15" hidden="false" customHeight="false" outlineLevel="0" collapsed="false">
      <c r="A1702" s="1" t="n">
        <v>1697</v>
      </c>
      <c r="B1702" s="41" t="n">
        <v>46159.5833333333</v>
      </c>
      <c r="C1702" s="1" t="s">
        <v>29</v>
      </c>
      <c r="D1702" s="1" t="s">
        <v>131</v>
      </c>
      <c r="E1702" s="1" t="s">
        <v>122</v>
      </c>
      <c r="F1702" s="44"/>
      <c r="G1702" s="44"/>
      <c r="H1702" s="45" t="str">
        <f aca="false">IF(AND(F1702&lt;&gt;"",G1702&lt;&gt;""),"Completed","Upcoming")</f>
        <v>Upcoming</v>
      </c>
    </row>
    <row r="1703" customFormat="false" ht="15" hidden="false" customHeight="false" outlineLevel="0" collapsed="false">
      <c r="A1703" s="1" t="n">
        <v>1698</v>
      </c>
      <c r="B1703" s="41" t="n">
        <v>46159.5833333333</v>
      </c>
      <c r="C1703" s="1" t="s">
        <v>29</v>
      </c>
      <c r="D1703" s="1" t="s">
        <v>121</v>
      </c>
      <c r="E1703" s="1" t="s">
        <v>126</v>
      </c>
      <c r="F1703" s="44"/>
      <c r="G1703" s="44"/>
      <c r="H1703" s="45" t="str">
        <f aca="false">IF(AND(F1703&lt;&gt;"",G1703&lt;&gt;""),"Completed","Upcoming")</f>
        <v>Upcoming</v>
      </c>
    </row>
    <row r="1704" customFormat="false" ht="15" hidden="false" customHeight="false" outlineLevel="0" collapsed="false">
      <c r="A1704" s="1" t="n">
        <v>1699</v>
      </c>
      <c r="B1704" s="41" t="n">
        <v>46159.5833333333</v>
      </c>
      <c r="C1704" s="1" t="s">
        <v>29</v>
      </c>
      <c r="D1704" s="1" t="s">
        <v>132</v>
      </c>
      <c r="E1704" s="1" t="s">
        <v>137</v>
      </c>
      <c r="F1704" s="44"/>
      <c r="G1704" s="44"/>
      <c r="H1704" s="45" t="str">
        <f aca="false">IF(AND(F1704&lt;&gt;"",G1704&lt;&gt;""),"Completed","Upcoming")</f>
        <v>Upcoming</v>
      </c>
    </row>
    <row r="1705" customFormat="false" ht="15" hidden="false" customHeight="false" outlineLevel="0" collapsed="false">
      <c r="A1705" s="1" t="n">
        <v>1700</v>
      </c>
      <c r="B1705" s="41" t="n">
        <v>46159.5833333333</v>
      </c>
      <c r="C1705" s="1" t="s">
        <v>29</v>
      </c>
      <c r="D1705" s="1" t="s">
        <v>130</v>
      </c>
      <c r="E1705" s="1" t="s">
        <v>201</v>
      </c>
      <c r="F1705" s="44"/>
      <c r="G1705" s="44"/>
      <c r="H1705" s="45" t="str">
        <f aca="false">IF(AND(F1705&lt;&gt;"",G1705&lt;&gt;""),"Completed","Upcoming")</f>
        <v>Upcoming</v>
      </c>
    </row>
    <row r="1706" customFormat="false" ht="15" hidden="false" customHeight="false" outlineLevel="0" collapsed="false">
      <c r="A1706" s="1" t="n">
        <v>1701</v>
      </c>
      <c r="B1706" s="41" t="n">
        <v>46159.5833333333</v>
      </c>
      <c r="C1706" s="1" t="s">
        <v>29</v>
      </c>
      <c r="D1706" s="1" t="s">
        <v>207</v>
      </c>
      <c r="E1706" s="1" t="s">
        <v>129</v>
      </c>
      <c r="F1706" s="44"/>
      <c r="G1706" s="44"/>
      <c r="H1706" s="45" t="str">
        <f aca="false">IF(AND(F1706&lt;&gt;"",G1706&lt;&gt;""),"Completed","Upcoming")</f>
        <v>Upcoming</v>
      </c>
    </row>
    <row r="1707" customFormat="false" ht="15" hidden="false" customHeight="false" outlineLevel="0" collapsed="false">
      <c r="A1707" s="1" t="n">
        <v>1702</v>
      </c>
      <c r="B1707" s="41" t="n">
        <v>46159.5833333333</v>
      </c>
      <c r="C1707" s="1" t="s">
        <v>29</v>
      </c>
      <c r="D1707" s="1" t="s">
        <v>138</v>
      </c>
      <c r="E1707" s="1" t="s">
        <v>21</v>
      </c>
      <c r="F1707" s="44"/>
      <c r="G1707" s="44"/>
      <c r="H1707" s="45" t="str">
        <f aca="false">IF(AND(F1707&lt;&gt;"",G1707&lt;&gt;""),"Completed","Upcoming")</f>
        <v>Upcoming</v>
      </c>
    </row>
    <row r="1708" customFormat="false" ht="15" hidden="false" customHeight="false" outlineLevel="0" collapsed="false">
      <c r="A1708" s="1" t="n">
        <v>1703</v>
      </c>
      <c r="B1708" s="41" t="n">
        <v>46159.75</v>
      </c>
      <c r="C1708" s="1" t="s">
        <v>31</v>
      </c>
      <c r="D1708" s="1" t="s">
        <v>209</v>
      </c>
      <c r="E1708" s="1" t="s">
        <v>174</v>
      </c>
      <c r="F1708" s="44"/>
      <c r="G1708" s="44"/>
      <c r="H1708" s="45" t="str">
        <f aca="false">IF(AND(F1708&lt;&gt;"",G1708&lt;&gt;""),"Completed","Upcoming")</f>
        <v>Upcoming</v>
      </c>
    </row>
    <row r="1709" customFormat="false" ht="15" hidden="false" customHeight="false" outlineLevel="0" collapsed="false">
      <c r="A1709" s="1" t="n">
        <v>1704</v>
      </c>
      <c r="B1709" s="41" t="n">
        <v>46159.75</v>
      </c>
      <c r="C1709" s="1" t="s">
        <v>31</v>
      </c>
      <c r="D1709" s="1" t="s">
        <v>24</v>
      </c>
      <c r="E1709" s="1" t="s">
        <v>164</v>
      </c>
      <c r="F1709" s="44"/>
      <c r="G1709" s="44"/>
      <c r="H1709" s="45" t="str">
        <f aca="false">IF(AND(F1709&lt;&gt;"",G1709&lt;&gt;""),"Completed","Upcoming")</f>
        <v>Upcoming</v>
      </c>
    </row>
    <row r="1710" customFormat="false" ht="15" hidden="false" customHeight="false" outlineLevel="0" collapsed="false">
      <c r="A1710" s="1" t="n">
        <v>1705</v>
      </c>
      <c r="B1710" s="41" t="n">
        <v>46159.75</v>
      </c>
      <c r="C1710" s="1" t="s">
        <v>30</v>
      </c>
      <c r="D1710" s="1" t="s">
        <v>124</v>
      </c>
      <c r="E1710" s="1" t="s">
        <v>18</v>
      </c>
      <c r="F1710" s="44"/>
      <c r="G1710" s="44"/>
      <c r="H1710" s="45" t="str">
        <f aca="false">IF(AND(F1710&lt;&gt;"",G1710&lt;&gt;""),"Completed","Upcoming")</f>
        <v>Upcoming</v>
      </c>
    </row>
    <row r="1711" customFormat="false" ht="15" hidden="false" customHeight="false" outlineLevel="0" collapsed="false">
      <c r="A1711" s="1" t="n">
        <v>1706</v>
      </c>
      <c r="B1711" s="41" t="n">
        <v>46159.75</v>
      </c>
      <c r="C1711" s="1" t="s">
        <v>30</v>
      </c>
      <c r="D1711" s="1" t="s">
        <v>166</v>
      </c>
      <c r="E1711" s="1" t="s">
        <v>151</v>
      </c>
      <c r="F1711" s="44"/>
      <c r="G1711" s="44"/>
      <c r="H1711" s="45" t="str">
        <f aca="false">IF(AND(F1711&lt;&gt;"",G1711&lt;&gt;""),"Completed","Upcoming")</f>
        <v>Upcoming</v>
      </c>
    </row>
    <row r="1712" customFormat="false" ht="15" hidden="false" customHeight="false" outlineLevel="0" collapsed="false">
      <c r="A1712" s="1" t="n">
        <v>1707</v>
      </c>
      <c r="B1712" s="41" t="n">
        <v>46159.75</v>
      </c>
      <c r="C1712" s="1" t="s">
        <v>30</v>
      </c>
      <c r="D1712" s="1" t="s">
        <v>114</v>
      </c>
      <c r="E1712" s="1" t="s">
        <v>118</v>
      </c>
      <c r="F1712" s="44"/>
      <c r="G1712" s="44"/>
      <c r="H1712" s="45" t="str">
        <f aca="false">IF(AND(F1712&lt;&gt;"",G1712&lt;&gt;""),"Completed","Upcoming")</f>
        <v>Upcoming</v>
      </c>
    </row>
    <row r="1713" customFormat="false" ht="15" hidden="false" customHeight="false" outlineLevel="0" collapsed="false">
      <c r="A1713" s="1" t="n">
        <v>1708</v>
      </c>
      <c r="B1713" s="41" t="n">
        <v>46159.75</v>
      </c>
      <c r="C1713" s="1" t="s">
        <v>30</v>
      </c>
      <c r="D1713" s="1" t="s">
        <v>208</v>
      </c>
      <c r="E1713" s="1" t="s">
        <v>115</v>
      </c>
      <c r="F1713" s="44"/>
      <c r="G1713" s="44"/>
      <c r="H1713" s="45" t="str">
        <f aca="false">IF(AND(F1713&lt;&gt;"",G1713&lt;&gt;""),"Completed","Upcoming")</f>
        <v>Upcoming</v>
      </c>
    </row>
    <row r="1714" customFormat="false" ht="15" hidden="false" customHeight="false" outlineLevel="0" collapsed="false">
      <c r="A1714" s="1" t="n">
        <v>1709</v>
      </c>
      <c r="B1714" s="41" t="n">
        <v>46159.75</v>
      </c>
      <c r="C1714" s="1" t="s">
        <v>30</v>
      </c>
      <c r="D1714" s="1" t="s">
        <v>16</v>
      </c>
      <c r="E1714" s="1" t="s">
        <v>116</v>
      </c>
      <c r="F1714" s="44"/>
      <c r="G1714" s="44"/>
      <c r="H1714" s="45" t="str">
        <f aca="false">IF(AND(F1714&lt;&gt;"",G1714&lt;&gt;""),"Completed","Upcoming")</f>
        <v>Upcoming</v>
      </c>
    </row>
    <row r="1715" customFormat="false" ht="15" hidden="false" customHeight="false" outlineLevel="0" collapsed="false">
      <c r="A1715" s="1" t="n">
        <v>1710</v>
      </c>
      <c r="B1715" s="41" t="n">
        <v>46159.75</v>
      </c>
      <c r="C1715" s="1" t="s">
        <v>30</v>
      </c>
      <c r="D1715" s="1" t="s">
        <v>182</v>
      </c>
      <c r="E1715" s="1" t="s">
        <v>117</v>
      </c>
      <c r="F1715" s="44"/>
      <c r="G1715" s="44"/>
      <c r="H1715" s="45" t="str">
        <f aca="false">IF(AND(F1715&lt;&gt;"",G1715&lt;&gt;""),"Completed","Upcoming")</f>
        <v>Upcoming</v>
      </c>
    </row>
    <row r="1716" customFormat="false" ht="15" hidden="false" customHeight="false" outlineLevel="0" collapsed="false">
      <c r="A1716" s="1" t="n">
        <v>1711</v>
      </c>
      <c r="B1716" s="41" t="n">
        <v>46159.75</v>
      </c>
      <c r="C1716" s="1" t="s">
        <v>30</v>
      </c>
      <c r="D1716" s="1" t="s">
        <v>203</v>
      </c>
      <c r="E1716" s="1" t="s">
        <v>173</v>
      </c>
      <c r="F1716" s="44"/>
      <c r="G1716" s="44"/>
      <c r="H1716" s="45" t="str">
        <f aca="false">IF(AND(F1716&lt;&gt;"",G1716&lt;&gt;""),"Completed","Upcoming")</f>
        <v>Upcoming</v>
      </c>
    </row>
    <row r="1717" customFormat="false" ht="15" hidden="false" customHeight="false" outlineLevel="0" collapsed="false">
      <c r="A1717" s="1" t="n">
        <v>1712</v>
      </c>
      <c r="B1717" s="41" t="n">
        <v>46159.75</v>
      </c>
      <c r="C1717" s="1" t="s">
        <v>30</v>
      </c>
      <c r="D1717" s="1" t="s">
        <v>200</v>
      </c>
      <c r="E1717" s="1" t="s">
        <v>119</v>
      </c>
      <c r="F1717" s="44"/>
      <c r="G1717" s="44"/>
      <c r="H1717" s="45" t="str">
        <f aca="false">IF(AND(F1717&lt;&gt;"",G1717&lt;&gt;""),"Completed","Upcoming")</f>
        <v>Upcoming</v>
      </c>
    </row>
    <row r="1718" customFormat="false" ht="15" hidden="false" customHeight="false" outlineLevel="0" collapsed="false">
      <c r="A1718" s="1" t="n">
        <v>1713</v>
      </c>
      <c r="B1718" s="41" t="n">
        <v>46159.75</v>
      </c>
      <c r="C1718" s="1" t="s">
        <v>30</v>
      </c>
      <c r="D1718" s="1" t="s">
        <v>141</v>
      </c>
      <c r="E1718" s="1" t="s">
        <v>176</v>
      </c>
      <c r="F1718" s="44"/>
      <c r="G1718" s="44"/>
      <c r="H1718" s="45" t="str">
        <f aca="false">IF(AND(F1718&lt;&gt;"",G1718&lt;&gt;""),"Completed","Upcoming")</f>
        <v>Upcoming</v>
      </c>
    </row>
    <row r="1719" customFormat="false" ht="15" hidden="false" customHeight="false" outlineLevel="0" collapsed="false">
      <c r="A1719" s="1" t="n">
        <v>1714</v>
      </c>
      <c r="B1719" s="41" t="n">
        <v>46159.75</v>
      </c>
      <c r="C1719" s="1" t="s">
        <v>31</v>
      </c>
      <c r="D1719" s="1" t="s">
        <v>178</v>
      </c>
      <c r="E1719" s="1" t="s">
        <v>139</v>
      </c>
      <c r="F1719" s="44"/>
      <c r="G1719" s="44"/>
      <c r="H1719" s="45" t="str">
        <f aca="false">IF(AND(F1719&lt;&gt;"",G1719&lt;&gt;""),"Completed","Upcoming")</f>
        <v>Upcoming</v>
      </c>
    </row>
    <row r="1720" customFormat="false" ht="15" hidden="false" customHeight="false" outlineLevel="0" collapsed="false">
      <c r="A1720" s="1" t="n">
        <v>1715</v>
      </c>
      <c r="B1720" s="41" t="n">
        <v>46159.75</v>
      </c>
      <c r="C1720" s="1" t="s">
        <v>31</v>
      </c>
      <c r="D1720" s="1" t="s">
        <v>136</v>
      </c>
      <c r="E1720" s="1" t="s">
        <v>145</v>
      </c>
      <c r="F1720" s="44"/>
      <c r="G1720" s="44"/>
      <c r="H1720" s="45" t="str">
        <f aca="false">IF(AND(F1720&lt;&gt;"",G1720&lt;&gt;""),"Completed","Upcoming")</f>
        <v>Upcoming</v>
      </c>
    </row>
    <row r="1721" customFormat="false" ht="15" hidden="false" customHeight="false" outlineLevel="0" collapsed="false">
      <c r="A1721" s="1" t="n">
        <v>1716</v>
      </c>
      <c r="B1721" s="41" t="n">
        <v>46159.75</v>
      </c>
      <c r="C1721" s="1" t="s">
        <v>31</v>
      </c>
      <c r="D1721" s="1" t="s">
        <v>19</v>
      </c>
      <c r="E1721" s="1" t="s">
        <v>163</v>
      </c>
      <c r="F1721" s="44"/>
      <c r="G1721" s="44"/>
      <c r="H1721" s="45" t="str">
        <f aca="false">IF(AND(F1721&lt;&gt;"",G1721&lt;&gt;""),"Completed","Upcoming")</f>
        <v>Upcoming</v>
      </c>
    </row>
    <row r="1722" customFormat="false" ht="15" hidden="false" customHeight="false" outlineLevel="0" collapsed="false">
      <c r="A1722" s="1" t="n">
        <v>1717</v>
      </c>
      <c r="B1722" s="41" t="n">
        <v>46159.75</v>
      </c>
      <c r="C1722" s="1" t="s">
        <v>31</v>
      </c>
      <c r="D1722" s="1" t="s">
        <v>177</v>
      </c>
      <c r="E1722" s="1" t="s">
        <v>140</v>
      </c>
      <c r="F1722" s="44"/>
      <c r="G1722" s="44"/>
      <c r="H1722" s="45" t="str">
        <f aca="false">IF(AND(F1722&lt;&gt;"",G1722&lt;&gt;""),"Completed","Upcoming")</f>
        <v>Upcoming</v>
      </c>
    </row>
    <row r="1723" customFormat="false" ht="15" hidden="false" customHeight="false" outlineLevel="0" collapsed="false">
      <c r="A1723" s="1" t="n">
        <v>1718</v>
      </c>
      <c r="B1723" s="41" t="n">
        <v>46159.75</v>
      </c>
      <c r="C1723" s="1" t="s">
        <v>31</v>
      </c>
      <c r="D1723" s="1" t="s">
        <v>20</v>
      </c>
      <c r="E1723" s="1" t="s">
        <v>169</v>
      </c>
      <c r="F1723" s="44"/>
      <c r="G1723" s="44"/>
      <c r="H1723" s="45" t="str">
        <f aca="false">IF(AND(F1723&lt;&gt;"",G1723&lt;&gt;""),"Completed","Upcoming")</f>
        <v>Upcoming</v>
      </c>
    </row>
    <row r="1724" customFormat="false" ht="15" hidden="false" customHeight="false" outlineLevel="0" collapsed="false">
      <c r="A1724" s="1" t="n">
        <v>1719</v>
      </c>
      <c r="B1724" s="41" t="n">
        <v>46159.75</v>
      </c>
      <c r="C1724" s="1" t="s">
        <v>31</v>
      </c>
      <c r="D1724" s="1" t="s">
        <v>165</v>
      </c>
      <c r="E1724" s="1" t="s">
        <v>210</v>
      </c>
      <c r="F1724" s="44"/>
      <c r="G1724" s="44"/>
      <c r="H1724" s="45" t="str">
        <f aca="false">IF(AND(F1724&lt;&gt;"",G1724&lt;&gt;""),"Completed","Upcoming")</f>
        <v>Upcoming</v>
      </c>
    </row>
    <row r="1725" customFormat="false" ht="15" hidden="false" customHeight="false" outlineLevel="0" collapsed="false">
      <c r="A1725" s="1" t="n">
        <v>1720</v>
      </c>
      <c r="B1725" s="41" t="n">
        <v>46159.75</v>
      </c>
      <c r="C1725" s="1" t="s">
        <v>31</v>
      </c>
      <c r="D1725" s="1" t="s">
        <v>168</v>
      </c>
      <c r="E1725" s="1" t="s">
        <v>146</v>
      </c>
      <c r="F1725" s="44"/>
      <c r="G1725" s="44"/>
      <c r="H1725" s="45" t="str">
        <f aca="false">IF(AND(F1725&lt;&gt;"",G1725&lt;&gt;""),"Completed","Upcoming")</f>
        <v>Upcoming</v>
      </c>
    </row>
    <row r="1726" customFormat="false" ht="15" hidden="false" customHeight="false" outlineLevel="0" collapsed="false">
      <c r="A1726" s="1" t="n">
        <v>1721</v>
      </c>
      <c r="B1726" s="41" t="n">
        <v>46159.75</v>
      </c>
      <c r="C1726" s="1" t="s">
        <v>30</v>
      </c>
      <c r="D1726" s="1" t="s">
        <v>167</v>
      </c>
      <c r="E1726" s="1" t="s">
        <v>181</v>
      </c>
      <c r="F1726" s="44"/>
      <c r="G1726" s="44"/>
      <c r="H1726" s="45" t="str">
        <f aca="false">IF(AND(F1726&lt;&gt;"",G1726&lt;&gt;""),"Completed","Upcoming")</f>
        <v>Upcoming</v>
      </c>
    </row>
    <row r="1727" customFormat="false" ht="15" hidden="false" customHeight="false" outlineLevel="0" collapsed="false">
      <c r="A1727" s="1" t="n">
        <v>1722</v>
      </c>
      <c r="B1727" s="41" t="n">
        <v>46159.75</v>
      </c>
      <c r="C1727" s="1" t="s">
        <v>31</v>
      </c>
      <c r="D1727" s="1" t="s">
        <v>213</v>
      </c>
      <c r="E1727" s="1" t="s">
        <v>22</v>
      </c>
      <c r="F1727" s="44"/>
      <c r="G1727" s="44"/>
      <c r="H1727" s="45" t="str">
        <f aca="false">IF(AND(F1727&lt;&gt;"",G1727&lt;&gt;""),"Completed","Upcoming")</f>
        <v>Upcoming</v>
      </c>
    </row>
    <row r="1728" customFormat="false" ht="15" hidden="false" customHeight="false" outlineLevel="0" collapsed="false">
      <c r="A1728" s="1" t="n">
        <v>1723</v>
      </c>
      <c r="B1728" s="41" t="n">
        <v>46166.625</v>
      </c>
      <c r="C1728" s="1" t="s">
        <v>29</v>
      </c>
      <c r="D1728" s="1" t="s">
        <v>21</v>
      </c>
      <c r="E1728" s="1" t="s">
        <v>152</v>
      </c>
      <c r="F1728" s="44"/>
      <c r="G1728" s="44"/>
      <c r="H1728" s="45" t="str">
        <f aca="false">IF(AND(F1728&lt;&gt;"",G1728&lt;&gt;""),"Completed","Upcoming")</f>
        <v>Upcoming</v>
      </c>
    </row>
    <row r="1729" customFormat="false" ht="15" hidden="false" customHeight="false" outlineLevel="0" collapsed="false">
      <c r="A1729" s="1" t="n">
        <v>1724</v>
      </c>
      <c r="B1729" s="41" t="n">
        <v>46166.625</v>
      </c>
      <c r="C1729" s="1" t="s">
        <v>29</v>
      </c>
      <c r="D1729" s="1" t="s">
        <v>201</v>
      </c>
      <c r="E1729" s="1" t="s">
        <v>131</v>
      </c>
      <c r="F1729" s="44"/>
      <c r="G1729" s="44"/>
      <c r="H1729" s="45" t="str">
        <f aca="false">IF(AND(F1729&lt;&gt;"",G1729&lt;&gt;""),"Completed","Upcoming")</f>
        <v>Upcoming</v>
      </c>
    </row>
    <row r="1730" customFormat="false" ht="15" hidden="false" customHeight="false" outlineLevel="0" collapsed="false">
      <c r="A1730" s="1" t="n">
        <v>1725</v>
      </c>
      <c r="B1730" s="41" t="n">
        <v>46166.625</v>
      </c>
      <c r="C1730" s="1" t="s">
        <v>29</v>
      </c>
      <c r="D1730" s="1" t="s">
        <v>153</v>
      </c>
      <c r="E1730" s="1" t="s">
        <v>130</v>
      </c>
      <c r="F1730" s="44"/>
      <c r="G1730" s="44"/>
      <c r="H1730" s="45" t="str">
        <f aca="false">IF(AND(F1730&lt;&gt;"",G1730&lt;&gt;""),"Completed","Upcoming")</f>
        <v>Upcoming</v>
      </c>
    </row>
    <row r="1731" customFormat="false" ht="15" hidden="false" customHeight="false" outlineLevel="0" collapsed="false">
      <c r="A1731" s="1" t="n">
        <v>1726</v>
      </c>
      <c r="B1731" s="41" t="n">
        <v>46166.625</v>
      </c>
      <c r="C1731" s="1" t="s">
        <v>29</v>
      </c>
      <c r="D1731" s="1" t="s">
        <v>122</v>
      </c>
      <c r="E1731" s="1" t="s">
        <v>132</v>
      </c>
      <c r="F1731" s="44"/>
      <c r="G1731" s="44"/>
      <c r="H1731" s="45" t="str">
        <f aca="false">IF(AND(F1731&lt;&gt;"",G1731&lt;&gt;""),"Completed","Upcoming")</f>
        <v>Upcoming</v>
      </c>
    </row>
    <row r="1732" customFormat="false" ht="15" hidden="false" customHeight="false" outlineLevel="0" collapsed="false">
      <c r="A1732" s="1" t="n">
        <v>1727</v>
      </c>
      <c r="B1732" s="41" t="n">
        <v>46166.625</v>
      </c>
      <c r="C1732" s="1" t="s">
        <v>29</v>
      </c>
      <c r="D1732" s="1" t="s">
        <v>23</v>
      </c>
      <c r="E1732" s="1" t="s">
        <v>138</v>
      </c>
      <c r="F1732" s="44"/>
      <c r="G1732" s="44"/>
      <c r="H1732" s="45" t="str">
        <f aca="false">IF(AND(F1732&lt;&gt;"",G1732&lt;&gt;""),"Completed","Upcoming")</f>
        <v>Upcoming</v>
      </c>
    </row>
    <row r="1733" customFormat="false" ht="15" hidden="false" customHeight="false" outlineLevel="0" collapsed="false">
      <c r="A1733" s="1" t="n">
        <v>1728</v>
      </c>
      <c r="B1733" s="41" t="n">
        <v>46166.625</v>
      </c>
      <c r="C1733" s="1" t="s">
        <v>29</v>
      </c>
      <c r="D1733" s="1" t="s">
        <v>137</v>
      </c>
      <c r="E1733" s="1" t="s">
        <v>207</v>
      </c>
      <c r="F1733" s="44"/>
      <c r="G1733" s="44"/>
      <c r="H1733" s="45" t="str">
        <f aca="false">IF(AND(F1733&lt;&gt;"",G1733&lt;&gt;""),"Completed","Upcoming")</f>
        <v>Upcoming</v>
      </c>
    </row>
    <row r="1734" customFormat="false" ht="15" hidden="false" customHeight="false" outlineLevel="0" collapsed="false">
      <c r="A1734" s="1" t="n">
        <v>1729</v>
      </c>
      <c r="B1734" s="41" t="n">
        <v>46166.625</v>
      </c>
      <c r="C1734" s="1" t="s">
        <v>29</v>
      </c>
      <c r="D1734" s="1" t="s">
        <v>126</v>
      </c>
      <c r="E1734" s="1" t="s">
        <v>127</v>
      </c>
      <c r="F1734" s="44"/>
      <c r="G1734" s="44"/>
      <c r="H1734" s="45" t="str">
        <f aca="false">IF(AND(F1734&lt;&gt;"",G1734&lt;&gt;""),"Completed","Upcoming")</f>
        <v>Upcoming</v>
      </c>
    </row>
    <row r="1735" customFormat="false" ht="15" hidden="false" customHeight="false" outlineLevel="0" collapsed="false">
      <c r="A1735" s="1" t="n">
        <v>1730</v>
      </c>
      <c r="B1735" s="41" t="n">
        <v>46166.625</v>
      </c>
      <c r="C1735" s="1" t="s">
        <v>29</v>
      </c>
      <c r="D1735" s="1" t="s">
        <v>202</v>
      </c>
      <c r="E1735" s="1" t="s">
        <v>162</v>
      </c>
      <c r="F1735" s="44"/>
      <c r="G1735" s="44"/>
      <c r="H1735" s="45" t="str">
        <f aca="false">IF(AND(F1735&lt;&gt;"",G1735&lt;&gt;""),"Completed","Upcoming")</f>
        <v>Upcoming</v>
      </c>
    </row>
    <row r="1736" customFormat="false" ht="15" hidden="false" customHeight="false" outlineLevel="0" collapsed="false">
      <c r="A1736" s="1" t="n">
        <v>1731</v>
      </c>
      <c r="B1736" s="41" t="n">
        <v>46166.625</v>
      </c>
      <c r="C1736" s="1" t="s">
        <v>29</v>
      </c>
      <c r="D1736" s="1" t="s">
        <v>180</v>
      </c>
      <c r="E1736" s="1" t="s">
        <v>128</v>
      </c>
      <c r="F1736" s="44"/>
      <c r="G1736" s="44"/>
      <c r="H1736" s="45" t="str">
        <f aca="false">IF(AND(F1736&lt;&gt;"",G1736&lt;&gt;""),"Completed","Upcoming")</f>
        <v>Upcoming</v>
      </c>
    </row>
    <row r="1737" customFormat="false" ht="15" hidden="false" customHeight="false" outlineLevel="0" collapsed="false">
      <c r="A1737" s="1" t="n">
        <v>1732</v>
      </c>
      <c r="B1737" s="41" t="n">
        <v>46166.625</v>
      </c>
      <c r="C1737" s="1" t="s">
        <v>29</v>
      </c>
      <c r="D1737" s="1" t="s">
        <v>129</v>
      </c>
      <c r="E1737" s="1" t="s">
        <v>121</v>
      </c>
      <c r="F1737" s="44"/>
      <c r="G1737" s="44"/>
      <c r="H1737" s="45" t="str">
        <f aca="false">IF(AND(F1737&lt;&gt;"",G1737&lt;&gt;""),"Completed","Upcoming")</f>
        <v>Upcoming</v>
      </c>
    </row>
    <row r="1738" customFormat="false" ht="15" hidden="false" customHeight="false" outlineLevel="0" collapsed="false">
      <c r="A1738" s="1" t="n">
        <v>1733</v>
      </c>
      <c r="B1738" s="41" t="n">
        <v>46166.75</v>
      </c>
      <c r="C1738" s="1" t="s">
        <v>30</v>
      </c>
      <c r="D1738" s="1" t="s">
        <v>181</v>
      </c>
      <c r="E1738" s="1" t="s">
        <v>182</v>
      </c>
      <c r="F1738" s="44"/>
      <c r="G1738" s="44"/>
      <c r="H1738" s="45" t="str">
        <f aca="false">IF(AND(F1738&lt;&gt;"",G1738&lt;&gt;""),"Completed","Upcoming")</f>
        <v>Upcoming</v>
      </c>
    </row>
    <row r="1739" customFormat="false" ht="15" hidden="false" customHeight="false" outlineLevel="0" collapsed="false">
      <c r="A1739" s="1" t="n">
        <v>1734</v>
      </c>
      <c r="B1739" s="41" t="n">
        <v>46166.75</v>
      </c>
      <c r="C1739" s="1" t="s">
        <v>30</v>
      </c>
      <c r="D1739" s="1" t="s">
        <v>176</v>
      </c>
      <c r="E1739" s="1" t="s">
        <v>166</v>
      </c>
      <c r="F1739" s="44"/>
      <c r="G1739" s="44"/>
      <c r="H1739" s="45" t="str">
        <f aca="false">IF(AND(F1739&lt;&gt;"",G1739&lt;&gt;""),"Completed","Upcoming")</f>
        <v>Upcoming</v>
      </c>
    </row>
    <row r="1740" customFormat="false" ht="15" hidden="false" customHeight="false" outlineLevel="0" collapsed="false">
      <c r="A1740" s="1" t="n">
        <v>1735</v>
      </c>
      <c r="B1740" s="41" t="n">
        <v>46166.75</v>
      </c>
      <c r="C1740" s="1" t="s">
        <v>30</v>
      </c>
      <c r="D1740" s="1" t="s">
        <v>118</v>
      </c>
      <c r="E1740" s="1" t="s">
        <v>124</v>
      </c>
      <c r="F1740" s="44"/>
      <c r="G1740" s="44"/>
      <c r="H1740" s="45" t="str">
        <f aca="false">IF(AND(F1740&lt;&gt;"",G1740&lt;&gt;""),"Completed","Upcoming")</f>
        <v>Upcoming</v>
      </c>
    </row>
    <row r="1741" customFormat="false" ht="15" hidden="false" customHeight="false" outlineLevel="0" collapsed="false">
      <c r="A1741" s="1" t="n">
        <v>1736</v>
      </c>
      <c r="B1741" s="41" t="n">
        <v>46166.75</v>
      </c>
      <c r="C1741" s="1" t="s">
        <v>30</v>
      </c>
      <c r="D1741" s="1" t="s">
        <v>173</v>
      </c>
      <c r="E1741" s="1" t="s">
        <v>200</v>
      </c>
      <c r="F1741" s="44"/>
      <c r="G1741" s="44"/>
      <c r="H1741" s="45" t="str">
        <f aca="false">IF(AND(F1741&lt;&gt;"",G1741&lt;&gt;""),"Completed","Upcoming")</f>
        <v>Upcoming</v>
      </c>
    </row>
    <row r="1742" customFormat="false" ht="15" hidden="false" customHeight="false" outlineLevel="0" collapsed="false">
      <c r="A1742" s="1" t="n">
        <v>1737</v>
      </c>
      <c r="B1742" s="41" t="n">
        <v>46166.75</v>
      </c>
      <c r="C1742" s="1" t="s">
        <v>30</v>
      </c>
      <c r="D1742" s="1" t="s">
        <v>151</v>
      </c>
      <c r="E1742" s="1" t="s">
        <v>16</v>
      </c>
      <c r="F1742" s="44"/>
      <c r="G1742" s="44"/>
      <c r="H1742" s="45" t="str">
        <f aca="false">IF(AND(F1742&lt;&gt;"",G1742&lt;&gt;""),"Completed","Upcoming")</f>
        <v>Upcoming</v>
      </c>
    </row>
    <row r="1743" customFormat="false" ht="15" hidden="false" customHeight="false" outlineLevel="0" collapsed="false">
      <c r="A1743" s="1" t="n">
        <v>1738</v>
      </c>
      <c r="B1743" s="41" t="n">
        <v>46166.75</v>
      </c>
      <c r="C1743" s="1" t="s">
        <v>30</v>
      </c>
      <c r="D1743" s="1" t="s">
        <v>117</v>
      </c>
      <c r="E1743" s="1" t="s">
        <v>208</v>
      </c>
      <c r="F1743" s="44"/>
      <c r="G1743" s="44"/>
      <c r="H1743" s="45" t="str">
        <f aca="false">IF(AND(F1743&lt;&gt;"",G1743&lt;&gt;""),"Completed","Upcoming")</f>
        <v>Upcoming</v>
      </c>
    </row>
    <row r="1744" customFormat="false" ht="15" hidden="false" customHeight="false" outlineLevel="0" collapsed="false">
      <c r="A1744" s="1" t="n">
        <v>1739</v>
      </c>
      <c r="B1744" s="41" t="n">
        <v>46166.75</v>
      </c>
      <c r="C1744" s="1" t="s">
        <v>30</v>
      </c>
      <c r="D1744" s="1" t="s">
        <v>18</v>
      </c>
      <c r="E1744" s="1" t="s">
        <v>114</v>
      </c>
      <c r="F1744" s="44"/>
      <c r="G1744" s="44"/>
      <c r="H1744" s="45" t="str">
        <f aca="false">IF(AND(F1744&lt;&gt;"",G1744&lt;&gt;""),"Completed","Upcoming")</f>
        <v>Upcoming</v>
      </c>
    </row>
    <row r="1745" customFormat="false" ht="15" hidden="false" customHeight="false" outlineLevel="0" collapsed="false">
      <c r="A1745" s="1" t="n">
        <v>1740</v>
      </c>
      <c r="B1745" s="41" t="n">
        <v>46166.75</v>
      </c>
      <c r="C1745" s="1" t="s">
        <v>30</v>
      </c>
      <c r="D1745" s="1" t="s">
        <v>115</v>
      </c>
      <c r="E1745" s="1" t="s">
        <v>141</v>
      </c>
      <c r="F1745" s="44"/>
      <c r="G1745" s="44"/>
      <c r="H1745" s="45" t="str">
        <f aca="false">IF(AND(F1745&lt;&gt;"",G1745&lt;&gt;""),"Completed","Upcoming")</f>
        <v>Upcoming</v>
      </c>
    </row>
    <row r="1746" customFormat="false" ht="15" hidden="false" customHeight="false" outlineLevel="0" collapsed="false">
      <c r="A1746" s="1" t="n">
        <v>1741</v>
      </c>
      <c r="B1746" s="41" t="n">
        <v>46166.75</v>
      </c>
      <c r="C1746" s="1" t="s">
        <v>30</v>
      </c>
      <c r="D1746" s="1" t="s">
        <v>116</v>
      </c>
      <c r="E1746" s="1" t="s">
        <v>203</v>
      </c>
      <c r="F1746" s="44"/>
      <c r="G1746" s="44"/>
      <c r="H1746" s="45" t="str">
        <f aca="false">IF(AND(F1746&lt;&gt;"",G1746&lt;&gt;""),"Completed","Upcoming")</f>
        <v>Upcoming</v>
      </c>
    </row>
    <row r="1747" customFormat="false" ht="15" hidden="false" customHeight="false" outlineLevel="0" collapsed="false">
      <c r="A1747" s="1" t="n">
        <v>1742</v>
      </c>
      <c r="B1747" s="41" t="n">
        <v>46166.75</v>
      </c>
      <c r="C1747" s="1" t="s">
        <v>31</v>
      </c>
      <c r="D1747" s="1" t="s">
        <v>145</v>
      </c>
      <c r="E1747" s="1" t="s">
        <v>168</v>
      </c>
      <c r="F1747" s="44"/>
      <c r="G1747" s="44"/>
      <c r="H1747" s="45" t="str">
        <f aca="false">IF(AND(F1747&lt;&gt;"",G1747&lt;&gt;""),"Completed","Upcoming")</f>
        <v>Upcoming</v>
      </c>
    </row>
    <row r="1748" customFormat="false" ht="15" hidden="false" customHeight="false" outlineLevel="0" collapsed="false">
      <c r="A1748" s="1" t="n">
        <v>1743</v>
      </c>
      <c r="B1748" s="41" t="n">
        <v>46166.75</v>
      </c>
      <c r="C1748" s="1" t="s">
        <v>31</v>
      </c>
      <c r="D1748" s="1" t="s">
        <v>139</v>
      </c>
      <c r="E1748" s="1" t="s">
        <v>209</v>
      </c>
      <c r="F1748" s="44"/>
      <c r="G1748" s="44"/>
      <c r="H1748" s="45" t="str">
        <f aca="false">IF(AND(F1748&lt;&gt;"",G1748&lt;&gt;""),"Completed","Upcoming")</f>
        <v>Upcoming</v>
      </c>
    </row>
    <row r="1749" customFormat="false" ht="15" hidden="false" customHeight="false" outlineLevel="0" collapsed="false">
      <c r="A1749" s="1" t="n">
        <v>1744</v>
      </c>
      <c r="B1749" s="41" t="n">
        <v>46166.75</v>
      </c>
      <c r="C1749" s="1" t="s">
        <v>31</v>
      </c>
      <c r="D1749" s="1" t="s">
        <v>22</v>
      </c>
      <c r="E1749" s="1" t="s">
        <v>165</v>
      </c>
      <c r="F1749" s="44"/>
      <c r="G1749" s="44"/>
      <c r="H1749" s="45" t="str">
        <f aca="false">IF(AND(F1749&lt;&gt;"",G1749&lt;&gt;""),"Completed","Upcoming")</f>
        <v>Upcoming</v>
      </c>
    </row>
    <row r="1750" customFormat="false" ht="15" hidden="false" customHeight="false" outlineLevel="0" collapsed="false">
      <c r="A1750" s="1" t="n">
        <v>1745</v>
      </c>
      <c r="B1750" s="41" t="n">
        <v>46166.75</v>
      </c>
      <c r="C1750" s="1" t="s">
        <v>31</v>
      </c>
      <c r="D1750" s="1" t="s">
        <v>146</v>
      </c>
      <c r="E1750" s="1" t="s">
        <v>177</v>
      </c>
      <c r="F1750" s="44"/>
      <c r="G1750" s="44"/>
      <c r="H1750" s="45" t="str">
        <f aca="false">IF(AND(F1750&lt;&gt;"",G1750&lt;&gt;""),"Completed","Upcoming")</f>
        <v>Upcoming</v>
      </c>
    </row>
    <row r="1751" customFormat="false" ht="15" hidden="false" customHeight="false" outlineLevel="0" collapsed="false">
      <c r="A1751" s="1" t="n">
        <v>1746</v>
      </c>
      <c r="B1751" s="41" t="n">
        <v>46166.75</v>
      </c>
      <c r="C1751" s="1" t="s">
        <v>31</v>
      </c>
      <c r="D1751" s="1" t="s">
        <v>169</v>
      </c>
      <c r="E1751" s="1" t="s">
        <v>213</v>
      </c>
      <c r="F1751" s="44"/>
      <c r="G1751" s="44"/>
      <c r="H1751" s="45" t="str">
        <f aca="false">IF(AND(F1751&lt;&gt;"",G1751&lt;&gt;""),"Completed","Upcoming")</f>
        <v>Upcoming</v>
      </c>
    </row>
    <row r="1752" customFormat="false" ht="15" hidden="false" customHeight="false" outlineLevel="0" collapsed="false">
      <c r="A1752" s="1" t="n">
        <v>1747</v>
      </c>
      <c r="B1752" s="41" t="n">
        <v>46166.75</v>
      </c>
      <c r="C1752" s="1" t="s">
        <v>31</v>
      </c>
      <c r="D1752" s="1" t="s">
        <v>163</v>
      </c>
      <c r="E1752" s="1" t="s">
        <v>20</v>
      </c>
      <c r="F1752" s="44"/>
      <c r="G1752" s="44"/>
      <c r="H1752" s="45" t="str">
        <f aca="false">IF(AND(F1752&lt;&gt;"",G1752&lt;&gt;""),"Completed","Upcoming")</f>
        <v>Upcoming</v>
      </c>
    </row>
    <row r="1753" customFormat="false" ht="15" hidden="false" customHeight="false" outlineLevel="0" collapsed="false">
      <c r="A1753" s="1" t="n">
        <v>1748</v>
      </c>
      <c r="B1753" s="41" t="n">
        <v>46166.75</v>
      </c>
      <c r="C1753" s="1" t="s">
        <v>31</v>
      </c>
      <c r="D1753" s="1" t="s">
        <v>140</v>
      </c>
      <c r="E1753" s="1" t="s">
        <v>24</v>
      </c>
      <c r="F1753" s="44"/>
      <c r="G1753" s="44"/>
      <c r="H1753" s="45" t="str">
        <f aca="false">IF(AND(F1753&lt;&gt;"",G1753&lt;&gt;""),"Completed","Upcoming")</f>
        <v>Upcoming</v>
      </c>
    </row>
    <row r="1754" customFormat="false" ht="15" hidden="false" customHeight="false" outlineLevel="0" collapsed="false">
      <c r="A1754" s="1" t="n">
        <v>1749</v>
      </c>
      <c r="B1754" s="41" t="n">
        <v>46166.75</v>
      </c>
      <c r="C1754" s="1" t="s">
        <v>31</v>
      </c>
      <c r="D1754" s="1" t="s">
        <v>210</v>
      </c>
      <c r="E1754" s="1" t="s">
        <v>178</v>
      </c>
      <c r="F1754" s="44"/>
      <c r="G1754" s="44"/>
      <c r="H1754" s="45" t="str">
        <f aca="false">IF(AND(F1754&lt;&gt;"",G1754&lt;&gt;""),"Completed","Upcoming")</f>
        <v>Upcoming</v>
      </c>
    </row>
    <row r="1755" customFormat="false" ht="15" hidden="false" customHeight="false" outlineLevel="0" collapsed="false">
      <c r="A1755" s="1" t="n">
        <v>1750</v>
      </c>
      <c r="B1755" s="41" t="n">
        <v>46166.75</v>
      </c>
      <c r="C1755" s="1" t="s">
        <v>31</v>
      </c>
      <c r="D1755" s="1" t="s">
        <v>174</v>
      </c>
      <c r="E1755" s="1" t="s">
        <v>136</v>
      </c>
      <c r="F1755" s="44"/>
      <c r="G1755" s="44"/>
      <c r="H1755" s="45" t="str">
        <f aca="false">IF(AND(F1755&lt;&gt;"",G1755&lt;&gt;""),"Completed","Upcoming")</f>
        <v>Upcoming</v>
      </c>
    </row>
    <row r="1756" customFormat="false" ht="15" hidden="false" customHeight="false" outlineLevel="0" collapsed="false">
      <c r="A1756" s="1" t="n">
        <v>1751</v>
      </c>
      <c r="B1756" s="41" t="n">
        <v>46166.75</v>
      </c>
      <c r="C1756" s="1" t="s">
        <v>31</v>
      </c>
      <c r="D1756" s="1" t="s">
        <v>164</v>
      </c>
      <c r="E1756" s="1" t="s">
        <v>19</v>
      </c>
      <c r="F1756" s="44"/>
      <c r="G1756" s="44"/>
      <c r="H1756" s="45" t="str">
        <f aca="false">IF(AND(F1756&lt;&gt;"",G1756&lt;&gt;""),"Completed","Upcoming")</f>
        <v>Upcoming</v>
      </c>
    </row>
    <row r="1757" customFormat="false" ht="15" hidden="false" customHeight="false" outlineLevel="0" collapsed="false">
      <c r="A1757" s="1" t="n">
        <v>1752</v>
      </c>
      <c r="B1757" s="41" t="n">
        <v>46166.75</v>
      </c>
      <c r="C1757" s="1" t="s">
        <v>30</v>
      </c>
      <c r="D1757" s="1" t="s">
        <v>119</v>
      </c>
      <c r="E1757" s="1" t="s">
        <v>167</v>
      </c>
      <c r="F1757" s="44"/>
      <c r="G1757" s="44"/>
      <c r="H1757" s="45" t="str">
        <f aca="false">IF(AND(F1757&lt;&gt;"",G1757&lt;&gt;""),"Completed","Upcoming")</f>
        <v>Upcoming</v>
      </c>
    </row>
  </sheetData>
  <mergeCells count="1">
    <mergeCell ref="A1:G1"/>
  </mergeCells>
  <dataValidations count="1">
    <dataValidation allowBlank="false" error="Enter a number 0-15" errorStyle="stop" operator="between" showDropDown="false" showErrorMessage="false" showInputMessage="false" sqref="F6:G305" type="whole">
      <formula1>0</formula1>
      <formula2>15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2025-10-05T14:56:26Z</dcterms:created>
  <dc:creator>openpyxl</dc:creator>
  <dc:description/>
  <dc:language>en-US</dc:language>
  <cp:lastModifiedBy/>
  <dcterms:modified xsi:type="dcterms:W3CDTF">2025-10-05T15:57:45Z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